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24226"/>
  <mc:AlternateContent xmlns:mc="http://schemas.openxmlformats.org/markup-compatibility/2006">
    <mc:Choice Requires="x15">
      <x15ac:absPath xmlns:x15ac="http://schemas.microsoft.com/office/spreadsheetml/2010/11/ac" url="D:\Coding\Finance-Model\Trial Balances\"/>
    </mc:Choice>
  </mc:AlternateContent>
  <xr:revisionPtr revIDLastSave="0" documentId="8_{8C6879A7-106A-450E-94DE-A134FFE3413D}" xr6:coauthVersionLast="47" xr6:coauthVersionMax="47" xr10:uidLastSave="{00000000-0000-0000-0000-000000000000}"/>
  <bookViews>
    <workbookView xWindow="41410" yWindow="1540" windowWidth="24750" windowHeight="18660" tabRatio="891" activeTab="5" xr2:uid="{00000000-000D-0000-FFFF-FFFF00000000}"/>
  </bookViews>
  <sheets>
    <sheet name="Cover" sheetId="175" r:id="rId1"/>
    <sheet name="Index" sheetId="151" r:id="rId2"/>
    <sheet name="BS_Letter" sheetId="65" state="hidden" r:id="rId3"/>
    <sheet name="Disclaimer" sheetId="48" state="hidden" r:id="rId4"/>
    <sheet name="Periods" sheetId="38" r:id="rId5"/>
    <sheet name="TB" sheetId="1" r:id="rId6"/>
    <sheet name="IS =&gt;" sheetId="16" r:id="rId7"/>
    <sheet name="Reported IS - detailed" sheetId="93" r:id="rId8"/>
    <sheet name="IS - sub-account" sheetId="164" state="hidden" r:id="rId9"/>
    <sheet name="Revenue" sheetId="8" state="hidden" r:id="rId10"/>
    <sheet name="CoS" sheetId="55" state="hidden" r:id="rId11"/>
    <sheet name="CoS- detailed" sheetId="83" state="hidden" r:id="rId12"/>
    <sheet name="GM &amp; Seasonality" sheetId="72" state="hidden" r:id="rId13"/>
    <sheet name="Opex" sheetId="56" state="hidden" r:id="rId14"/>
    <sheet name="Opex- detailed" sheetId="84" state="hidden" r:id="rId15"/>
    <sheet name="Payroll &amp; related" sheetId="187" state="hidden" r:id="rId16"/>
    <sheet name="BS =&gt;" sheetId="11" r:id="rId17"/>
    <sheet name="BS" sheetId="19" r:id="rId18"/>
    <sheet name="Detailed BS" sheetId="163" r:id="rId19"/>
    <sheet name="Equity" sheetId="58" state="hidden" r:id="rId20"/>
    <sheet name="Consolidating =&gt;" sheetId="88" state="hidden" r:id="rId21"/>
    <sheet name="Consolidating IS" sheetId="81" state="hidden" r:id="rId22"/>
    <sheet name="Consolidating BS" sheetId="82" state="hidden" r:id="rId23"/>
    <sheet name="Cash transactions" sheetId="170" state="hidden" r:id="rId24"/>
    <sheet name="By entity =&gt;" sheetId="15" state="hidden" r:id="rId25"/>
    <sheet name="QofE - by entity" sheetId="73" state="hidden" r:id="rId26"/>
    <sheet name="Combining QofE" sheetId="74" state="hidden" r:id="rId27"/>
    <sheet name="IS - by entity" sheetId="47" state="hidden" r:id="rId28"/>
    <sheet name="Rev-Sales- entity" sheetId="53" state="hidden" r:id="rId29"/>
    <sheet name="BS - by entity" sheetId="49" state="hidden" r:id="rId30"/>
  </sheets>
  <externalReferences>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s>
  <definedNames>
    <definedName name="_bdm.01DE11FA90C349DBAA0EF1525B742AED.edm" hidden="1">#REF!</definedName>
    <definedName name="_bdm.08ED4FA6B75744A299D0109409ABDDB2.edm" hidden="1" xml:space="preserve">    '[1]Bank Template'!$A:$IV</definedName>
    <definedName name="_bdm.0B4E7C16708143ABB997E9DB54FE61B7.edm" hidden="1" xml:space="preserve">  [1]IS!$A:$IV</definedName>
    <definedName name="_bdm.0FD510396F7944CCA68FAECF0DB2CD2E.edm" hidden="1" xml:space="preserve">            '[2]Day 1 HC'!$A$1:$IV$65536</definedName>
    <definedName name="_bdm.12D3DFC78DB140BE8452B119A36FDD74.edm" localSheetId="15" hidden="1">#REF!</definedName>
    <definedName name="_bdm.12D3DFC78DB140BE8452B119A36FDD74.edm" hidden="1">#REF!</definedName>
    <definedName name="_bdm.1342FBAC436D49058A60BB38DB85549F.edm" hidden="1" xml:space="preserve">    '[1]Achievability Tables'!$A:$IV</definedName>
    <definedName name="_bdm.13DDB2E78C0247C88D1DFFC76BEBBDF0.edm" hidden="1" xml:space="preserve"> '[3]Summary FS'!$A:$IV</definedName>
    <definedName name="_bdm.14D650A9568545CDA455DBB05600EB1A.edm" hidden="1">#REF!</definedName>
    <definedName name="_bdm.171DB9927CB04DA0A34634F5C57D2EDB.edm" hidden="1" xml:space="preserve">                              '[4]Balance Sheet'!$1:$1048576</definedName>
    <definedName name="_bdm.1C4CDBCDEB4F4FCE99D86434D5186E25.edm" hidden="1">#REF!</definedName>
    <definedName name="_bdm.1E978051F71841AB88DBFD5F9C9014EA.edm" hidden="1">#REF!</definedName>
    <definedName name="_bdm.206C2DBCAA3711D6B64A0010A494EFA8.edm" hidden="1">#REF!</definedName>
    <definedName name="_bdm.218FC2502F2042DBAA48A34C2C2E472A.edm" hidden="1">'[5]Operating Expenses'!$A:$IV</definedName>
    <definedName name="_bdm.21F6A454388643188DDBA6B8208D6875.edm" hidden="1">#REF!</definedName>
    <definedName name="_bdm.25A9C63C58E0417DB5AA529D4513182D.edm" hidden="1">#REF!</definedName>
    <definedName name="_bdm.28F3C3B79E43484AA41A87D12ADB61B5.edm" hidden="1">'[6]2003 to 2005 Debt Maturities'!$A$1:$IV$65536</definedName>
    <definedName name="_bdm.2B5A178FEE714CA79B67DBFDE4BE9860.edm" hidden="1">#REF!</definedName>
    <definedName name="_bdm.2BC48BF8A723432AA9016D86DBF2E92D.edm" hidden="1">#REF!</definedName>
    <definedName name="_bdm.2D6B2CD0CDB8435E9CA1FC73360AFA8A.edm" hidden="1">#REF!</definedName>
    <definedName name="_bdm.2E428D2EC9814B68ADCCB9B19DB22E22.edm" hidden="1" xml:space="preserve">  '[1]Achievability Tables'!$A:$IV</definedName>
    <definedName name="_bdm.2FDFBF0EBFB648DBA7942CF3DD0D5723.edm" hidden="1">#REF!</definedName>
    <definedName name="_bdm.31045FDB070C4B7B955DA288E0536ECF.edm" hidden="1">#REF!</definedName>
    <definedName name="_bdm.327C600634DB461DA572D3017DFAF420.edm" hidden="1">#REF!</definedName>
    <definedName name="_bdm.32D02C70C1AC49D1A053CA815FECFBDB.edm" hidden="1">#REF!</definedName>
    <definedName name="_bdm.332B2404CFE4441796AA1544CF40DB4E.edm" hidden="1" xml:space="preserve"> '[7]Bank Template1'!$A:$IV</definedName>
    <definedName name="_bdm.33AAEDC7ACE149FEAE9E9DFE5122EDB3.edm" localSheetId="15" hidden="1">#REF!</definedName>
    <definedName name="_bdm.33AAEDC7ACE149FEAE9E9DFE5122EDB3.edm" hidden="1">#REF!</definedName>
    <definedName name="_bdm.3540590B26A94C0A8576FDB7DB8C4AF1.edm" hidden="1">#REF!</definedName>
    <definedName name="_bdm.360D6D4C81114F2999D6281E362FE2DB.edm" hidden="1">[8]Sheet2!$A:$IV</definedName>
    <definedName name="_bdm.361A9A36F2BF4DC09160CE67DB22EADA.edm" hidden="1" xml:space="preserve"> '[7]Hardees Corp. Development'!$A:$IV</definedName>
    <definedName name="_bdm.3942946838DB410486EB4BCAE1F96045.edm" hidden="1">#REF!</definedName>
    <definedName name="_bdm.3B5D081BE6484E5BADA12A83DBF194ED.edm" hidden="1">#REF!</definedName>
    <definedName name="_bdm.3BF02697DA304138918568B20CFDB4B0.edm" localSheetId="15" hidden="1">#REF!</definedName>
    <definedName name="_bdm.3BF02697DA304138918568B20CFDB4B0.edm" hidden="1">#REF!</definedName>
    <definedName name="_bdm.3CE6D2282B954DDDB3CE50AC741CB398.edm" hidden="1">#REF!</definedName>
    <definedName name="_bdm.3E81DCF9D45E40219213506658CDB0FB.edm" hidden="1">#REF!</definedName>
    <definedName name="_bdm.463C66133BDB431A82694F54184626B6.edm" hidden="1">#REF!</definedName>
    <definedName name="_bdm.47CFBD6EFAB8460790AAD0DB0D03BC4E.edm" hidden="1">#REF!</definedName>
    <definedName name="_bdm.4D3E16DB19C5488FBA540F19461C6273.edm" hidden="1" xml:space="preserve">    '[1]Achievability Tables'!$A:$IV</definedName>
    <definedName name="_bdm.53858AC19DB64104B5273AC102946B37.edm" localSheetId="15" hidden="1">#REF!</definedName>
    <definedName name="_bdm.53858AC19DB64104B5273AC102946B37.edm" hidden="1">#REF!</definedName>
    <definedName name="_bdm.5396CB5824984BD1A40D7DB71618CC4A.edm" hidden="1">#REF!</definedName>
    <definedName name="_bdm.552C26A17B5F443795E09FDBA6BCACC7.edm" hidden="1">#REF!</definedName>
    <definedName name="_bdm.5619EB96553A4DB5B39FE63D4E61D008.edm" hidden="1">#REF!</definedName>
    <definedName name="_bdm.568294A31DBC46B68C244BCE1CABEECE.edm" hidden="1">#REF!</definedName>
    <definedName name="_bdm.569146926F054C3DA8B5418DD66ADBCC.edm" hidden="1">#REF!</definedName>
    <definedName name="_bdm.57FAF79DDB26488CBF6F468AAD102F27.edm" hidden="1" xml:space="preserve"> '[9]Capex table'!$A:$IV</definedName>
    <definedName name="_bdm.59022673AAD842A0B66FC0681DB35A9C.edm" hidden="1">#REF!</definedName>
    <definedName name="_bdm.5B90ED6E65414BC98D7DB6D6A80AE2AA.edm" hidden="1">#REF!</definedName>
    <definedName name="_bdm.5BE61D6AA7B14B4580BF010F36DBE046.edm" hidden="1">#REF!</definedName>
    <definedName name="_bdm.5C2F16D04DB641429C2ECC2FD4C1CF38.edm" hidden="1" xml:space="preserve">  '[1]New Tables'!$A:$IV</definedName>
    <definedName name="_bdm.5CB97DDBD8B04992BBEEE01D4E5D4153.edm" hidden="1">#REF!</definedName>
    <definedName name="_bdm.5DB964F708F7494C97ED464D4564975A.edm" hidden="1">#REF!</definedName>
    <definedName name="_bdm.5E53A581DBA5465189E3F86D6F558BBE.edm" hidden="1">#REF!</definedName>
    <definedName name="_bdm.61FDC56C2DB947B397EE506E7EB2C706.edm" hidden="1">#REF!</definedName>
    <definedName name="_bdm.65373AD568DB4A689A9FF50C872FD59C.edm" hidden="1">#REF!</definedName>
    <definedName name="_bdm.6598F473D5DB4BB5B5EC52A04FFCDC12.edm" hidden="1" xml:space="preserve"> '[7]Carls Jr Development'!$A:$IV</definedName>
    <definedName name="_bdm.65E45162282845EDBAC926617876E467.edm" hidden="1">'[10]IS - RSM Format'!$A:$IV</definedName>
    <definedName name="_bdm.669E03D999FC49EB993534F9A826F1DB.edm" hidden="1" xml:space="preserve">   '[1]Achievability Tables'!$A:$IV</definedName>
    <definedName name="_bdm.693940DB865843CEB1FA0F17A1C91E29.edm" localSheetId="15" hidden="1">#REF!</definedName>
    <definedName name="_bdm.693940DB865843CEB1FA0F17A1C91E29.edm" hidden="1">#REF!</definedName>
    <definedName name="_bdm.6ADBF63E715F43C2A9A0CBA21ED98CA9.edm" hidden="1">#REF!</definedName>
    <definedName name="_bdm.6BC20ED5EDB44283BB02A6C047A59D4E.edm" hidden="1">#REF!</definedName>
    <definedName name="_bdm.703DCCA3EC1F471B86ED2F21DB610B58.edm" hidden="1" xml:space="preserve">                              '[4]Balance Sheet'!$1:$1048576</definedName>
    <definedName name="_bdm.70D3981DBD2D450FBDA763DA2AAB5505.edm" hidden="1" xml:space="preserve">                      '[2]Day 1 HC'!$A$1:$IV$65536</definedName>
    <definedName name="_bdm.72EB89E721A1448DBD4A0575D5040E5B.edm" localSheetId="15" hidden="1">#REF!</definedName>
    <definedName name="_bdm.72EB89E721A1448DBD4A0575D5040E5B.edm" hidden="1">#REF!</definedName>
    <definedName name="_bdm.7545A3E4EBE84D48B97656FEB295DB7C.edm" hidden="1">#REF!</definedName>
    <definedName name="_bdm.76C1C8601913451D838B60DF8F2FEDB6.edm" hidden="1" xml:space="preserve"> '[9]S&amp;U'!$A:$IV</definedName>
    <definedName name="_bdm.774CA2B3C2B64D309817DB37C4E08D09.edm" hidden="1" xml:space="preserve">                                        '[2]NewCo quarterly cash flow'!$A$1:$IV$65536</definedName>
    <definedName name="_bdm.77CA350A03D2489DBB902CDB2CC7E9F3.edm" hidden="1">#REF!</definedName>
    <definedName name="_bdm.77E3DB1B6A6448A88B71EC33708EDC78.edm" hidden="1">[11]Claims!$A$1:$IV$65536</definedName>
    <definedName name="_bdm.7D729205DB694D19A2767BA00813525E.edm" hidden="1">#REF!</definedName>
    <definedName name="_bdm.7E1F869AD2E2493A8E3723BF028DB57F.edm" localSheetId="15" hidden="1">#REF!</definedName>
    <definedName name="_bdm.7E1F869AD2E2493A8E3723BF028DB57F.edm" hidden="1">#REF!</definedName>
    <definedName name="_bdm.81EE23756CDF438E83BE331BDBE5B4FF.edm" hidden="1">[12]BalSht!$A:$IV</definedName>
    <definedName name="_bdm.8AF2A4E84070480EBC56FC9141DBC24E.edm" hidden="1">#REF!</definedName>
    <definedName name="_bdm.8DB5495F314B4390B7640FE8A875C628.edm" hidden="1">#REF!</definedName>
    <definedName name="_bdm.94005ADBF8FF4691B3A04E32A009AF4A.edm" hidden="1">#REF!</definedName>
    <definedName name="_bdm.96D7D253E6B6416DB436AC50EA1091F0.edm" hidden="1">#REF!</definedName>
    <definedName name="_bdm.97ABDBB01F61442A9582086BBCB95867.edm" hidden="1">[13]Capex!$1:$1048576</definedName>
    <definedName name="_bdm.98509675FE304640BD0099E41768A4DB.edm" hidden="1">#REF!</definedName>
    <definedName name="_bdm.99360D89E3C540ADBF0AA7B20E277903.edm" hidden="1" xml:space="preserve">    [1]Template!$A:$IV</definedName>
    <definedName name="_bdm.9AD6B69603B7489AADB8B69EB68D4A8E.edm" hidden="1" xml:space="preserve">  '[1]Achievability Tables'!$A:$IV</definedName>
    <definedName name="_bdm.9CDC35CDB7B143079762F320F757C403.edm" hidden="1">#REF!</definedName>
    <definedName name="_bdm.9DB6D950B8724AB8B978090C751D010F.edm" hidden="1">#REF!</definedName>
    <definedName name="_bdm.9F49B659818E4F8DB537CBAD556706A7.edm" hidden="1" xml:space="preserve">  '[1]Achievability Tables'!$A:$IV</definedName>
    <definedName name="_bdm.A0FC95D084484F4CB0DB8065802DAEC2.edm" hidden="1" xml:space="preserve">  '[1]New Tables'!$A:$IV</definedName>
    <definedName name="_bdm.A1859D2E6DBB47C4A96DDC21DF00B18C.edm" localSheetId="15" hidden="1">#REF!</definedName>
    <definedName name="_bdm.A1859D2E6DBB47C4A96DDC21DF00B18C.edm" hidden="1">#REF!</definedName>
    <definedName name="_bdm.A1BAEFE926DB458297B8F72F3198289D.edm" hidden="1" xml:space="preserve">                              '[4]Balance Sheet'!$1:$1048576</definedName>
    <definedName name="_bdm.A25963B7CC944B83800F95DB87EDC8EE.edm" hidden="1">#REF!</definedName>
    <definedName name="_bdm.AD1FA59CCCCF4FDB84EF3B5F34B0BBDC.edm" hidden="1">#REF!</definedName>
    <definedName name="_bdm.ADB7D3013F70400CBF89579543BDD551.edm" hidden="1" xml:space="preserve">                              '[4]Balance Sheet'!$1:$1048576</definedName>
    <definedName name="_bdm.AE9DB05639844170A3B334497EDE4213.edm" localSheetId="15" hidden="1">#REF!</definedName>
    <definedName name="_bdm.AE9DB05639844170A3B334497EDE4213.edm" hidden="1">#REF!</definedName>
    <definedName name="_bdm.AEBFD5DBB2194FFAAEA35CC33AD6FACF.edm" hidden="1">#REF!</definedName>
    <definedName name="_bdm.B098F9F87DB74CBEA0BB152934FA8FCF.edm" hidden="1">#REF!</definedName>
    <definedName name="_bdm.B4367CE3B149429698EFDB6B3E697924.edm" hidden="1" xml:space="preserve">  '[1]New Tables'!$A:$IV</definedName>
    <definedName name="_bdm.B5637F213E89450389A6B13F1DB2F883.edm" hidden="1" xml:space="preserve">    '[1]Credit Stats'!$A:$IV</definedName>
    <definedName name="_bdm.B5E1CE290D664EC9908CE120B7DDB7AD.edm" hidden="1">'[14]Output_Revenue Bridge'!$1:$1048576</definedName>
    <definedName name="_bdm.BB9248E35B4A42E1809D97CB07DB4F53.edm" hidden="1">#REF!</definedName>
    <definedName name="_bdm.BDB3CD82C2DE4655B26CE0194783B2A4.edm" localSheetId="15" hidden="1">#REF!</definedName>
    <definedName name="_bdm.BDB3CD82C2DE4655B26CE0194783B2A4.edm" hidden="1">#REF!</definedName>
    <definedName name="_bdm.BE1138ED4F2C4D458D42DB1603A7BEBC.edm" hidden="1">#REF!</definedName>
    <definedName name="_bdm.BEA3F4532E1C482EA09BDBCB36562AA8.edm" hidden="1">#REF!</definedName>
    <definedName name="_bdm.C09553EF20F54B21AA63DB66CCF93AC6.edm" hidden="1">#REF!</definedName>
    <definedName name="_bdm.C1C9DB90A90F4EDEADC2020181064055.edm" hidden="1">'[15]Football Field'!$1:$1048576</definedName>
    <definedName name="_bdm.C4D48A00EDF14216B868DB7C388192A3.edm" hidden="1">#REF!</definedName>
    <definedName name="_bdm.C5A3D26BA1D24E8DB76551E7C9DD4202.edm" hidden="1">#REF!</definedName>
    <definedName name="_bdm.C5EDB231EACF4933A91709BEAB7F261C.edm" hidden="1">'[16]WACC Analysis Output'!$A:$IV</definedName>
    <definedName name="_bdm.C5F8ADB560E74F4CB96A2EB8339069EC.edm" hidden="1" xml:space="preserve">                        '[2]Corporate allocation'!$A$1:$IV$65536</definedName>
    <definedName name="_bdm.C90264F185D948C99A1FD2DB37275B78.edm" hidden="1">#REF!</definedName>
    <definedName name="_bdm.CA5EED578C6F439697AAF67C9A2EDB36.edm" hidden="1">#REF!</definedName>
    <definedName name="_bdm.CCC5524DF3E344678FEAC886533BDB5E.edm" hidden="1">#REF!</definedName>
    <definedName name="_bdm.CCD7E4EFF54E4A20BF2027CDB6FBCE63.edm" hidden="1" xml:space="preserve">   '[1]Achievability Tables'!$A:$IV</definedName>
    <definedName name="_bdm.CE0F7FA3B0234ECA8906E383D7D6F3DB.edm" hidden="1">#REF!</definedName>
    <definedName name="_bdm.CFBDF5A60D4F45978B624A4FDBDBD150.edm" hidden="1">#REF!</definedName>
    <definedName name="_bdm.D3C9DD751CE740ECBB7340DB894B1482.edm" hidden="1">#REF!</definedName>
    <definedName name="_bdm.D52EBE00006546DBAEE8780A52B290FB.edm" hidden="1">#REF!</definedName>
    <definedName name="_bdm.D7CF62FA13F945DEB5F57E1DB777E922.edm" hidden="1">#REF!</definedName>
    <definedName name="_bdm.D8A8AED6C35A451DBD164C72F71E65B2.edm" hidden="1" xml:space="preserve">                              '[4]Balance Sheet'!$1:$1048576</definedName>
    <definedName name="_bdm.DB0F4730808B4E39972176CA04F3389D.edm" hidden="1">#REF!</definedName>
    <definedName name="_bdm.DB605B37F9B841669618E7C663239E8A.edm" hidden="1">#REF!</definedName>
    <definedName name="_bdm.DC59E11096EA46E583147B64C93DB116.edm" hidden="1" xml:space="preserve">  '[1]Achievability Tables'!$A:$IV</definedName>
    <definedName name="_bdm.E1A69C89EBB24F4D952BDB6180BBA079.edm" hidden="1">#REF!</definedName>
    <definedName name="_bdm.E2E45B57F5494B7BAECDBAA7BC1B8059.edm" hidden="1">#REF!</definedName>
    <definedName name="_bdm.E4EACF2F9B1D411DB6CD9999843D5FFF.edm" hidden="1">#REF!</definedName>
    <definedName name="_bdm.E579CDB658EA4EDABA1988CF7FD163E6.edm" hidden="1">#REF!</definedName>
    <definedName name="_bdm.E69A3EEB583F457C97A8CDB76AB1A85B.edm" hidden="1">#REF!</definedName>
    <definedName name="_bdm.ED5C45D4EBCF42AAA574E7F83783DB16.edm" hidden="1" xml:space="preserve">  '[1]Achievability Tables'!$A:$IV</definedName>
    <definedName name="_bdm.EDC29D1FE1F344DBAC6A7BE40BFC88FB.edm" localSheetId="15" hidden="1">#REF!</definedName>
    <definedName name="_bdm.EDC29D1FE1F344DBAC6A7BE40BFC88FB.edm" hidden="1">#REF!</definedName>
    <definedName name="_bdm.EF04E9344B5F4A0B814AADBD0AD95363.edm" hidden="1" xml:space="preserve">    '[1]Base vs Sensitivity'!$A:$IV</definedName>
    <definedName name="_bdm.EFAB5D7C40E7474E9C80E2C5FDBF65C7.edm" hidden="1">'[8]SKU Reduction'!$A:$IV</definedName>
    <definedName name="_bdm.F1CC71DB0ABD45E79622486C7591ECBF.edm" hidden="1" xml:space="preserve"> '[9]Capex table'!$A:$IV</definedName>
    <definedName name="_bdm.F2DB89BE62CC409980CB013651416C5F.edm" hidden="1">#REF!</definedName>
    <definedName name="_bdm.F41350DB082445418FA45E9BCA653131.edm" hidden="1">#REF!</definedName>
    <definedName name="_bdm.F46785555DA945DAB8E99323095AEADB.edm" hidden="1">#REF!</definedName>
    <definedName name="_bdm.F4BAA608324149CDBA81AD9250AD0847.edm" hidden="1">#REF!</definedName>
    <definedName name="_bdm.F52D112DB8DF469F890973278C701DD1.edm" hidden="1" xml:space="preserve"> [1]Fees!$A:$IV</definedName>
    <definedName name="_bdm.F58B819E41E24C2B99216BCC9154DBD9.edm" localSheetId="15" hidden="1">#REF!</definedName>
    <definedName name="_bdm.F58B819E41E24C2B99216BCC9154DBD9.edm" hidden="1">#REF!</definedName>
    <definedName name="_bdm.F5D2E35AAEBD432DB25543ABA8C05ADF.edm" hidden="1" xml:space="preserve">  '[1]Achievability Tables'!$A:$IV</definedName>
    <definedName name="_bdm.F69FBDB7BCA94DF0A522DE00D0BB7ED9.edm" hidden="1" xml:space="preserve"> '[7]YTD SSS'!$A:$IV</definedName>
    <definedName name="_bdm.F6AB1E7E95D547DBB2DCB027145A2DB0.edm" localSheetId="15" hidden="1">#REF!</definedName>
    <definedName name="_bdm.F6AB1E7E95D547DBB2DCB027145A2DB0.edm" hidden="1">#REF!</definedName>
    <definedName name="_bdm.FA4784962DB845C28C35A22EF9035963.edm" localSheetId="15" hidden="1">#REF!</definedName>
    <definedName name="_bdm.FA4784962DB845C28C35A22EF9035963.edm" hidden="1">#REF!</definedName>
    <definedName name="_bdm.FEDB395C3009431FA3FF5CEEBC0B1187.edm" hidden="1">#REF!</definedName>
    <definedName name="_bdm.FF88BDBC4CA84B57915ED861DFD8A533.edm" hidden="1">[8]Multifam!$A:$IV</definedName>
    <definedName name="_xlnm._FilterDatabase" localSheetId="15" hidden="1">#REF!</definedName>
    <definedName name="_xlnm._FilterDatabase" localSheetId="5" hidden="1">TB!$B$5:$CK$157</definedName>
    <definedName name="_xlnm._FilterDatabase" hidden="1">#REF!</definedName>
    <definedName name="_xlcn.LinkedTable_LineRank1" hidden="1">[17]!LineRank[#Data]</definedName>
    <definedName name="_xlcn.LinkedTable_Table1" hidden="1">[18]!Table1[#Data]</definedName>
    <definedName name="_xlcn.LinkedTable_Table11" hidden="1">[17]!Phy_Mapping[#Data]</definedName>
    <definedName name="_xlcn.LinkedTable_Table2" hidden="1">[18]!Table2[#Data]</definedName>
    <definedName name="_xlcn.LinkedTable_Table3" hidden="1">[18]!Table3[#Data]</definedName>
    <definedName name="_xlcn.LinkedTable_Table4" hidden="1">[18]!Table4[#Data]</definedName>
    <definedName name="_xlcn.LinkedTable_Table5" hidden="1">[18]!Table5[#Data]</definedName>
    <definedName name="_xlcn.LinkedTable_Table6" hidden="1">[18]!Table6[#Data]</definedName>
    <definedName name="_xlcn.LinkedTable_Table7" hidden="1">[18]!Table7[#Data]</definedName>
    <definedName name="_xlcn.LinkedTable_Table8" hidden="1">[18]!Table8[#Data]</definedName>
    <definedName name="_xlcn.LinkedTable_Table9" hidden="1">[18]!Table9[#Data]</definedName>
    <definedName name="_xlcn.WorksheetConnection_Table11" hidden="1">[19]!Table1[#Data]</definedName>
    <definedName name="AccessDatabase" hidden="1">"G:\account\96CONSOL\CONSOL.mdb"</definedName>
    <definedName name="BEx3HMSEFOP6DBM4R97XA6B7NFG6" hidden="1">#REF!</definedName>
    <definedName name="BEx3N38TDB645P8KI1L0G9BT1MD9" hidden="1">[20]Graph!$F$6:$G$6</definedName>
    <definedName name="BEx5C5XE6DBTJAYFLKZTM0VZ9BBC" hidden="1">[20]Table!$F$7:$G$7</definedName>
    <definedName name="BEx5OSPXAKHCW18DBSESETTTB27R" hidden="1">[20]Table!$I$6:$J$6</definedName>
    <definedName name="BEx90MM3LYEQHP212TVNSOIVDB13" localSheetId="15" hidden="1">#REF!</definedName>
    <definedName name="BEx90MM3LYEQHP212TVNSOIVDB13" hidden="1">#REF!</definedName>
    <definedName name="BEx91OTVH9ZDBC3QTORU8RZX4EOC" localSheetId="15" hidden="1">#REF!</definedName>
    <definedName name="BEx91OTVH9ZDBC3QTORU8RZX4EOC" hidden="1">#REF!</definedName>
    <definedName name="BEx93TJUX3U0FJDBG6DDSNQ91R5J" localSheetId="15" hidden="1">#REF!</definedName>
    <definedName name="BEx93TJUX3U0FJDBG6DDSNQ91R5J" hidden="1">#REF!</definedName>
    <definedName name="BEx9D1BC9FT19KY0INAABNDBAMR1" hidden="1">#REF!</definedName>
    <definedName name="BExBDBZQLTX3OGFYGULQFK5WEZU5" hidden="1">#REF!</definedName>
    <definedName name="BExCWD3DB7D198DYLSZ3JJ1BU7H6" hidden="1">[20]Graph!$F$10:$G$10</definedName>
    <definedName name="BExD3F368X5S25MWSUNIV57RDB57" localSheetId="15" hidden="1">#REF!</definedName>
    <definedName name="BExD3F368X5S25MWSUNIV57RDB57" hidden="1">#REF!</definedName>
    <definedName name="BExD4JJSS3QDBLABCJCHD45SRNPI" localSheetId="15" hidden="1">#REF!</definedName>
    <definedName name="BExD4JJSS3QDBLABCJCHD45SRNPI" hidden="1">#REF!</definedName>
    <definedName name="BExDBDR1XR0FV0CYUCB2OJ7CJCZU" localSheetId="15" hidden="1">#REF!</definedName>
    <definedName name="BExDBDR1XR0FV0CYUCB2OJ7CJCZU" hidden="1">#REF!</definedName>
    <definedName name="BExF2DYO1WQ7GMXSTAQRDBW1NSFG" hidden="1">#REF!</definedName>
    <definedName name="BExGNSS0CKRPKHO25R3TDBEL2NHX" hidden="1">#REF!</definedName>
    <definedName name="BExGODAZKJ9EXMQZNQR5YDBSS525" hidden="1">#REF!</definedName>
    <definedName name="BExGU6HTKLRZO8UOI3DTAM5RFDBA" hidden="1">#REF!</definedName>
    <definedName name="BExH1FDTQXR9QQ31WDB7OPXU7MPT" hidden="1">#REF!</definedName>
    <definedName name="BExIM9DBUB7ZGF4B20FVUO9QGOX2" hidden="1">#REF!</definedName>
    <definedName name="BExIR8FQETPTQYW37DBVDWG3J4JW" hidden="1">#REF!</definedName>
    <definedName name="BExIWB3SY3WRIVIOF988DNNODBOA" hidden="1">#REF!</definedName>
    <definedName name="BExIX34PM5DBTRHRQWP6PL6WIX88" hidden="1">#REF!</definedName>
    <definedName name="BExKQJGAAWNM3NT19E9I0CQDBTU0" hidden="1">#REF!</definedName>
    <definedName name="BExMCFSQFSEMPY5IXDIRKZDASDBR" hidden="1">#REF!</definedName>
    <definedName name="BExO8UTAGQWDBQZEEF4HUNMLQCVU" hidden="1">#REF!</definedName>
    <definedName name="BExOG4QYM8HNN0S9SRNX0M6RF6DB" hidden="1">[20]Table!$K$2</definedName>
    <definedName name="BExQ8ZCEDBOBJA3D9LDP5TU2WYGR" localSheetId="15" hidden="1">#REF!</definedName>
    <definedName name="BExQ8ZCEDBOBJA3D9LDP5TU2WYGR" hidden="1">#REF!</definedName>
    <definedName name="BExQDB6VCHN8PNX8EA6JNIEQ2JC2" localSheetId="15" hidden="1">#REF!</definedName>
    <definedName name="BExQDB6VCHN8PNX8EA6JNIEQ2JC2" hidden="1">#REF!</definedName>
    <definedName name="BExQFC0M9KKFMQKPLPEO2RQDB7MM" localSheetId="15" hidden="1">#REF!</definedName>
    <definedName name="BExQFC0M9KKFMQKPLPEO2RQDB7MM" hidden="1">#REF!</definedName>
    <definedName name="BExS6WRDBF3ST86ZOBBUL3GTCR11" hidden="1">#REF!</definedName>
    <definedName name="BExTUSQCFFYZCDNHWHADBC2E1ZP1" hidden="1">#REF!</definedName>
    <definedName name="BExUC623BDYEODBN0N4DO6PJQ7NU" hidden="1">#REF!</definedName>
    <definedName name="BExUDBEUJH9IACZDBL1VAUWPG0QW" hidden="1">#REF!</definedName>
    <definedName name="BExVX3XN2DRJKL8EDBIG58RYQ36R" hidden="1">#REF!</definedName>
    <definedName name="BExXXBM521DL8R4ZX7NZ3DBCUOR5" hidden="1">#REF!</definedName>
    <definedName name="BExY5QM0Y1RDHQLSM10DN0G4DBQP" hidden="1">[20]Graph!$C$15:$D$16</definedName>
    <definedName name="cb_sChart1DBAAD_opts" hidden="1">"2, 1, 2, True, 2, False, False, , 0, False, True, 1, 2"</definedName>
    <definedName name="cb_sChart1DBB89_opts" hidden="1">"2, 1, 2, True, 2, False, False, , 0, False, True, 1, 1"</definedName>
    <definedName name="cb_sChart2DB05D6_opts" hidden="1">"1, 7, 1, False, 2, False, False, , 0, False, True, 1, 1"</definedName>
    <definedName name="cb_sChart2DBCB46_opts" hidden="1">"1, 7, 1, False, 2, False, False, , 0, False, True, 1, 1"</definedName>
    <definedName name="cb_sChart2F46DBE_opts" hidden="1">"2, 1, 1, True, 2, False, False, , 0, False, True, 1, 2"</definedName>
    <definedName name="cb_sChart34654DB_opts" hidden="1">"1, 8, 1, False, 2, False, False, , 0, False, False, 1, 2"</definedName>
    <definedName name="cb_sChartEEDEDB8_opts" hidden="1">"1, 1, 1, False, 2, False, False, , 0, False, True, 1, 1"</definedName>
    <definedName name="cb_sChartFD5FDB9_opts" hidden="1">"1, 1, 1, False, 2, True, False, , 0, False, False, 1, 1"</definedName>
    <definedName name="Database.File" hidden="1">#REF!</definedName>
    <definedName name="DBEST" hidden="1">#REF!</definedName>
    <definedName name="DBOCT" hidden="1">#REF!</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42767.2673032407</definedName>
    <definedName name="IQ_NTM">6000</definedName>
    <definedName name="IQ_QTD" hidden="1">750000</definedName>
    <definedName name="IQ_STANDBY_LETTERS_CREDIT_THRIFT" hidden="1">"c25614"</definedName>
    <definedName name="IQ_STANDBY_LOC_FHLB_BANK_BEHALF_OFF_BS_FFIEC" hidden="1">"c15412"</definedName>
    <definedName name="IQ_TODAY" hidden="1">0</definedName>
    <definedName name="IQ_WEEK">50000</definedName>
    <definedName name="IQ_YTD">3000</definedName>
    <definedName name="IQ_YTDMONTH" hidden="1">130000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ojectName">[21]Cover!$B$6</definedName>
    <definedName name="SEPTDB" hidden="1">#REF!</definedName>
    <definedName name="Show.MDB.Update.Warning" hidden="1">#REF!</definedName>
    <definedName name="SV_PAS_PastelDatabase" hidden="1">"PAS11ALCGROUP"</definedName>
    <definedName name="WalkYTDBudNEW" localSheetId="15" hidden="1">{"FIXVARIANCE",#N/A,FALSE,"COSTPHSE";"SOURCING",#N/A,FALSE,"COSTPHSE"}</definedName>
    <definedName name="WalkYTDBudNEW" hidden="1">{"FIXVARIANCE",#N/A,FALSE,"COSTPHSE";"SOURCING",#N/A,FALSE,"COSTPHSE"}</definedName>
    <definedName name="wrn.Acquisition_matrix_from_DBAB" hidden="1">{"Acq_matrix",#N/A,FALSE,"Acquisition Matrix"}</definedName>
    <definedName name="wrn.Acquisition_matrix_from_DBAB_1" hidden="1">{"Acq_matrix",#N/A,FALSE,"Acquisition Matrix"}</definedName>
    <definedName name="wrn.Acquisition_matrix_from_DBAB_1_1" hidden="1">{"Acq_matrix",#N/A,FALSE,"Acquisition Matrix"}</definedName>
    <definedName name="wrn.Acquisition_matrix_from_DBAB_1_1_1" hidden="1">{"Acq_matrix",#N/A,FALSE,"Acquisition Matrix"}</definedName>
    <definedName name="wrn.Acquisition_matrix_from_DBAB_1_2" hidden="1">{"Acq_matrix",#N/A,FALSE,"Acquisition Matrix"}</definedName>
    <definedName name="wrn.Acquisition_matrix_from_DBAB_2" hidden="1">{"Acq_matrix",#N/A,FALSE,"Acquisition Matrix"}</definedName>
    <definedName name="wrn.Acquisition_matrix_from_DBAB_3" hidden="1">{"Acq_matrix",#N/A,FALSE,"Acquisition Matrix"}</definedName>
    <definedName name="wrn.Acquisition_matrix_from_DBAB_4" hidden="1">{"Acq_matrix",#N/A,FALSE,"Acquisition Matrix"}</definedName>
    <definedName name="wrn.Acquisition_matrix_from_DBAB_5" hidden="1">{"Acq_matrix",#N/A,FALSE,"Acquisition Matrix"}</definedName>
    <definedName name="wrn.adj95._from_DBAB" hidden="1">{"adj95mult",#N/A,FALSE,"COMPCO";"adj95est",#N/A,FALSE,"COMPCO"}</definedName>
    <definedName name="wrn.adj95._from_DBAB_1" hidden="1">{"adj95mult",#N/A,FALSE,"COMPCO";"adj95est",#N/A,FALSE,"COMPCO"}</definedName>
    <definedName name="wrn.adj95._from_DBAB_1_1" hidden="1">{"adj95mult",#N/A,FALSE,"COMPCO";"adj95est",#N/A,FALSE,"COMPCO"}</definedName>
    <definedName name="wrn.adj95._from_DBAB_1_1_1" hidden="1">{"adj95mult",#N/A,FALSE,"COMPCO";"adj95est",#N/A,FALSE,"COMPCO"}</definedName>
    <definedName name="wrn.adj95._from_DBAB_1_2" hidden="1">{"adj95mult",#N/A,FALSE,"COMPCO";"adj95est",#N/A,FALSE,"COMPCO"}</definedName>
    <definedName name="wrn.adj95._from_DBAB_2" hidden="1">{"adj95mult",#N/A,FALSE,"COMPCO";"adj95est",#N/A,FALSE,"COMPCO"}</definedName>
    <definedName name="wrn.adj95._from_DBAB_3" hidden="1">{"adj95mult",#N/A,FALSE,"COMPCO";"adj95est",#N/A,FALSE,"COMPCO"}</definedName>
    <definedName name="wrn.adj95._from_DBAB_4" hidden="1">{"adj95mult",#N/A,FALSE,"COMPCO";"adj95est",#N/A,FALSE,"COMPCO"}</definedName>
    <definedName name="wrn.adj95._from_DBAB_5" hidden="1">{"adj95mult",#N/A,FALSE,"COMPCO";"adj95est",#N/A,FALSE,"COMPCO"}</definedName>
    <definedName name="wrn.AQUIROR._.DCF._from_DBAB" hidden="1">{"AQUIRORDCF",#N/A,FALSE,"Merger consequences";"Acquirorassns",#N/A,FALSE,"Merger consequences"}</definedName>
    <definedName name="wrn.AQUIROR._.DCF._from_DBAB_1" hidden="1">{"AQUIRORDCF",#N/A,FALSE,"Merger consequences";"Acquirorassns",#N/A,FALSE,"Merger consequences"}</definedName>
    <definedName name="wrn.AQUIROR._.DCF._from_DBAB_1_1" hidden="1">{"AQUIRORDCF",#N/A,FALSE,"Merger consequences";"Acquirorassns",#N/A,FALSE,"Merger consequences"}</definedName>
    <definedName name="wrn.AQUIROR._.DCF._from_DBAB_1_1_1" hidden="1">{"AQUIRORDCF",#N/A,FALSE,"Merger consequences";"Acquirorassns",#N/A,FALSE,"Merger consequences"}</definedName>
    <definedName name="wrn.AQUIROR._.DCF._from_DBAB_1_2" hidden="1">{"AQUIRORDCF",#N/A,FALSE,"Merger consequences";"Acquirorassns",#N/A,FALSE,"Merger consequences"}</definedName>
    <definedName name="wrn.AQUIROR._.DCF._from_DBAB_2" hidden="1">{"AQUIRORDCF",#N/A,FALSE,"Merger consequences";"Acquirorassns",#N/A,FALSE,"Merger consequences"}</definedName>
    <definedName name="wrn.AQUIROR._.DCF._from_DBAB_3" hidden="1">{"AQUIRORDCF",#N/A,FALSE,"Merger consequences";"Acquirorassns",#N/A,FALSE,"Merger consequences"}</definedName>
    <definedName name="wrn.AQUIROR._.DCF._from_DBAB_4" hidden="1">{"AQUIRORDCF",#N/A,FALSE,"Merger consequences";"Acquirorassns",#N/A,FALSE,"Merger consequences"}</definedName>
    <definedName name="wrn.AQUIROR._.DCF._from_DBAB_5" hidden="1">{"AQUIRORDCF",#N/A,FALSE,"Merger consequences";"Acquirorassns",#N/A,FALSE,"Merger consequences"}</definedName>
    <definedName name="wrn.compco._from_DBAB" hidden="1">{"mult96",#N/A,FALSE,"PETCOMP";"est96",#N/A,FALSE,"PETCOMP";"mult95",#N/A,FALSE,"PETCOMP";"est95",#N/A,FALSE,"PETCOMP";"multltm",#N/A,FALSE,"PETCOMP";"resultltm",#N/A,FALSE,"PETCOMP"}</definedName>
    <definedName name="wrn.compco._from_DBAB_1" hidden="1">{"mult96",#N/A,FALSE,"PETCOMP";"est96",#N/A,FALSE,"PETCOMP";"mult95",#N/A,FALSE,"PETCOMP";"est95",#N/A,FALSE,"PETCOMP";"multltm",#N/A,FALSE,"PETCOMP";"resultltm",#N/A,FALSE,"PETCOMP"}</definedName>
    <definedName name="wrn.compco._from_DBAB_1_1" hidden="1">{"mult96",#N/A,FALSE,"PETCOMP";"est96",#N/A,FALSE,"PETCOMP";"mult95",#N/A,FALSE,"PETCOMP";"est95",#N/A,FALSE,"PETCOMP";"multltm",#N/A,FALSE,"PETCOMP";"resultltm",#N/A,FALSE,"PETCOMP"}</definedName>
    <definedName name="wrn.compco._from_DBAB_1_1_1" hidden="1">{"mult96",#N/A,FALSE,"PETCOMP";"est96",#N/A,FALSE,"PETCOMP";"mult95",#N/A,FALSE,"PETCOMP";"est95",#N/A,FALSE,"PETCOMP";"multltm",#N/A,FALSE,"PETCOMP";"resultltm",#N/A,FALSE,"PETCOMP"}</definedName>
    <definedName name="wrn.compco._from_DBAB_1_2" hidden="1">{"mult96",#N/A,FALSE,"PETCOMP";"est96",#N/A,FALSE,"PETCOMP";"mult95",#N/A,FALSE,"PETCOMP";"est95",#N/A,FALSE,"PETCOMP";"multltm",#N/A,FALSE,"PETCOMP";"resultltm",#N/A,FALSE,"PETCOMP"}</definedName>
    <definedName name="wrn.compco._from_DBAB_2" hidden="1">{"mult96",#N/A,FALSE,"PETCOMP";"est96",#N/A,FALSE,"PETCOMP";"mult95",#N/A,FALSE,"PETCOMP";"est95",#N/A,FALSE,"PETCOMP";"multltm",#N/A,FALSE,"PETCOMP";"resultltm",#N/A,FALSE,"PETCOMP"}</definedName>
    <definedName name="wrn.compco._from_DBAB_3" hidden="1">{"mult96",#N/A,FALSE,"PETCOMP";"est96",#N/A,FALSE,"PETCOMP";"mult95",#N/A,FALSE,"PETCOMP";"est95",#N/A,FALSE,"PETCOMP";"multltm",#N/A,FALSE,"PETCOMP";"resultltm",#N/A,FALSE,"PETCOMP"}</definedName>
    <definedName name="wrn.compco._from_DBAB_4" hidden="1">{"mult96",#N/A,FALSE,"PETCOMP";"est96",#N/A,FALSE,"PETCOMP";"mult95",#N/A,FALSE,"PETCOMP";"est95",#N/A,FALSE,"PETCOMP";"multltm",#N/A,FALSE,"PETCOMP";"resultltm",#N/A,FALSE,"PETCOMP"}</definedName>
    <definedName name="wrn.compco._from_DBAB_5" hidden="1">{"mult96",#N/A,FALSE,"PETCOMP";"est96",#N/A,FALSE,"PETCOMP";"mult95",#N/A,FALSE,"PETCOMP";"est95",#N/A,FALSE,"PETCOMP";"multltm",#N/A,FALSE,"PETCOMP";"resultltm",#N/A,FALSE,"PETCOMP"}</definedName>
    <definedName name="wrn.DCF._from_DBAB" hidden="1">{"DCF1",#N/A,FALSE,"SIERRA DCF";"MATRIX1",#N/A,FALSE,"SIERRA DCF"}</definedName>
    <definedName name="wrn.DCF._from_DBAB_1" hidden="1">{"DCF1",#N/A,FALSE,"SIERRA DCF";"MATRIX1",#N/A,FALSE,"SIERRA DCF"}</definedName>
    <definedName name="wrn.DCF._from_DBAB_1_1" hidden="1">{"DCF1",#N/A,FALSE,"SIERRA DCF";"MATRIX1",#N/A,FALSE,"SIERRA DCF"}</definedName>
    <definedName name="wrn.DCF._from_DBAB_1_1_1" hidden="1">{"DCF1",#N/A,FALSE,"SIERRA DCF";"MATRIX1",#N/A,FALSE,"SIERRA DCF"}</definedName>
    <definedName name="wrn.DCF._from_DBAB_1_2" hidden="1">{"DCF1",#N/A,FALSE,"SIERRA DCF";"MATRIX1",#N/A,FALSE,"SIERRA DCF"}</definedName>
    <definedName name="wrn.DCF._from_DBAB_2" hidden="1">{"DCF1",#N/A,FALSE,"SIERRA DCF";"MATRIX1",#N/A,FALSE,"SIERRA DCF"}</definedName>
    <definedName name="wrn.DCF._from_DBAB_3" hidden="1">{"DCF1",#N/A,FALSE,"SIERRA DCF";"MATRIX1",#N/A,FALSE,"SIERRA DCF"}</definedName>
    <definedName name="wrn.DCF._from_DBAB_4" hidden="1">{"DCF1",#N/A,FALSE,"SIERRA DCF";"MATRIX1",#N/A,FALSE,"SIERRA DCF"}</definedName>
    <definedName name="wrn.DCF._from_DBAB_5" hidden="1">{"DCF1",#N/A,FALSE,"SIERRA DCF";"MATRIX1",#N/A,FALSE,"SIERRA DCF"}</definedName>
    <definedName name="wrn.DCF_Terminal_Value_qchm._from_DBAB" hidden="1">{"qchm_dcf",#N/A,FALSE,"QCHMDCF2";"qchm_terminal",#N/A,FALSE,"QCHMDCF2"}</definedName>
    <definedName name="wrn.DCF_Terminal_Value_qchm._from_DBAB_1" hidden="1">{"qchm_dcf",#N/A,FALSE,"QCHMDCF2";"qchm_terminal",#N/A,FALSE,"QCHMDCF2"}</definedName>
    <definedName name="wrn.DCF_Terminal_Value_qchm._from_DBAB_1_1" hidden="1">{"qchm_dcf",#N/A,FALSE,"QCHMDCF2";"qchm_terminal",#N/A,FALSE,"QCHMDCF2"}</definedName>
    <definedName name="wrn.DCF_Terminal_Value_qchm._from_DBAB_1_1_1" hidden="1">{"qchm_dcf",#N/A,FALSE,"QCHMDCF2";"qchm_terminal",#N/A,FALSE,"QCHMDCF2"}</definedName>
    <definedName name="wrn.DCF_Terminal_Value_qchm._from_DBAB_1_2" hidden="1">{"qchm_dcf",#N/A,FALSE,"QCHMDCF2";"qchm_terminal",#N/A,FALSE,"QCHMDCF2"}</definedName>
    <definedName name="wrn.DCF_Terminal_Value_qchm._from_DBAB_2" hidden="1">{"qchm_dcf",#N/A,FALSE,"QCHMDCF2";"qchm_terminal",#N/A,FALSE,"QCHMDCF2"}</definedName>
    <definedName name="wrn.DCF_Terminal_Value_qchm._from_DBAB_3" hidden="1">{"qchm_dcf",#N/A,FALSE,"QCHMDCF2";"qchm_terminal",#N/A,FALSE,"QCHMDCF2"}</definedName>
    <definedName name="wrn.DCF_Terminal_Value_qchm._from_DBAB_4" hidden="1">{"qchm_dcf",#N/A,FALSE,"QCHMDCF2";"qchm_terminal",#N/A,FALSE,"QCHMDCF2"}</definedName>
    <definedName name="wrn.DCF_Terminal_Value_qchm._from_DBAB_5" hidden="1">{"qchm_dcf",#N/A,FALSE,"QCHMDCF2";"qchm_terminal",#N/A,FALSE,"QCHMDCF2"}</definedName>
    <definedName name="wrn.Economic._.Value._.Added._.Analysis._from_DBAB" hidden="1">{"EVA",#N/A,FALSE,"EVA";"WACC",#N/A,FALSE,"WACC"}</definedName>
    <definedName name="wrn.Economic._.Value._.Added._.Analysis._from_DBAB_1" hidden="1">{"EVA",#N/A,FALSE,"EVA";"WACC",#N/A,FALSE,"WACC"}</definedName>
    <definedName name="wrn.Economic._.Value._.Added._.Analysis._from_DBAB_1_1" hidden="1">{"EVA",#N/A,FALSE,"EVA";"WACC",#N/A,FALSE,"WACC"}</definedName>
    <definedName name="wrn.Economic._.Value._.Added._.Analysis._from_DBAB_1_1_1" hidden="1">{"EVA",#N/A,FALSE,"EVA";"WACC",#N/A,FALSE,"WACC"}</definedName>
    <definedName name="wrn.Economic._.Value._.Added._.Analysis._from_DBAB_1_2" hidden="1">{"EVA",#N/A,FALSE,"EVA";"WACC",#N/A,FALSE,"WACC"}</definedName>
    <definedName name="wrn.Economic._.Value._.Added._.Analysis._from_DBAB_2" hidden="1">{"EVA",#N/A,FALSE,"EVA";"WACC",#N/A,FALSE,"WACC"}</definedName>
    <definedName name="wrn.Economic._.Value._.Added._.Analysis._from_DBAB_3" hidden="1">{"EVA",#N/A,FALSE,"EVA";"WACC",#N/A,FALSE,"WACC"}</definedName>
    <definedName name="wrn.Economic._.Value._.Added._.Analysis._from_DBAB_4" hidden="1">{"EVA",#N/A,FALSE,"EVA";"WACC",#N/A,FALSE,"WACC"}</definedName>
    <definedName name="wrn.Economic._.Value._.Added._.Analysis._from_DBAB_5" hidden="1">{"EVA",#N/A,FALSE,"EVA";"WACC",#N/A,FALSE,"WACC"}</definedName>
    <definedName name="wrn.full._.report._from_DBAB"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_1"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_1_1"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_2"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2"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3"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4"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5"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OUTPUT._from_DBAB" hidden="1">{"DCF","UPSIDE CASE",FALSE,"Sheet1";"DCF","BASE CASE",FALSE,"Sheet1";"DCF","DOWNSIDE CASE",FALSE,"Sheet1"}</definedName>
    <definedName name="wrn.OUTPUT._from_DBAB_1" hidden="1">{"DCF","UPSIDE CASE",FALSE,"Sheet1";"DCF","BASE CASE",FALSE,"Sheet1";"DCF","DOWNSIDE CASE",FALSE,"Sheet1"}</definedName>
    <definedName name="wrn.OUTPUT._from_DBAB_1_1" hidden="1">{"DCF","UPSIDE CASE",FALSE,"Sheet1";"DCF","BASE CASE",FALSE,"Sheet1";"DCF","DOWNSIDE CASE",FALSE,"Sheet1"}</definedName>
    <definedName name="wrn.OUTPUT._from_DBAB_1_1_1" hidden="1">{"DCF","UPSIDE CASE",FALSE,"Sheet1";"DCF","BASE CASE",FALSE,"Sheet1";"DCF","DOWNSIDE CASE",FALSE,"Sheet1"}</definedName>
    <definedName name="wrn.OUTPUT._from_DBAB_1_2" hidden="1">{"DCF","UPSIDE CASE",FALSE,"Sheet1";"DCF","BASE CASE",FALSE,"Sheet1";"DCF","DOWNSIDE CASE",FALSE,"Sheet1"}</definedName>
    <definedName name="wrn.OUTPUT._from_DBAB_2" hidden="1">{"DCF","UPSIDE CASE",FALSE,"Sheet1";"DCF","BASE CASE",FALSE,"Sheet1";"DCF","DOWNSIDE CASE",FALSE,"Sheet1"}</definedName>
    <definedName name="wrn.OUTPUT._from_DBAB_3" hidden="1">{"DCF","UPSIDE CASE",FALSE,"Sheet1";"DCF","BASE CASE",FALSE,"Sheet1";"DCF","DOWNSIDE CASE",FALSE,"Sheet1"}</definedName>
    <definedName name="wrn.OUTPUT._from_DBAB_4" hidden="1">{"DCF","UPSIDE CASE",FALSE,"Sheet1";"DCF","BASE CASE",FALSE,"Sheet1";"DCF","DOWNSIDE CASE",FALSE,"Sheet1"}</definedName>
    <definedName name="wrn.OUTPUT._from_DBAB_5" hidden="1">{"DCF","UPSIDE CASE",FALSE,"Sheet1";"DCF","BASE CASE",FALSE,"Sheet1";"DCF","DOWNSIDE CASE",FALSE,"Sheet1"}</definedName>
    <definedName name="wrn.PFDBalance._.Sheet." hidden="1">{#N/A,"PURPER",FALSE,"BSHIST.XLS";#N/A,"PURADD",FALSE,"BSHIST.XLS";#N/A,"PURSPP",FALSE,"BSHIST.XLS";#N/A,"CTGIND",FALSE,"BSHIST.XLS";#N/A,"ANCHOR",FALSE,"BSHIST.XLS";#N/A,"SPADD",FALSE,"BSHIST.XLS"}</definedName>
    <definedName name="wrn.sales._from_DBAB" hidden="1">{"sales",#N/A,FALSE,"Sales";"sales existing",#N/A,FALSE,"Sales";"sales rd1",#N/A,FALSE,"Sales";"sales rd2",#N/A,FALSE,"Sales"}</definedName>
    <definedName name="wrn.sales._from_DBAB_1" hidden="1">{"sales",#N/A,FALSE,"Sales";"sales existing",#N/A,FALSE,"Sales";"sales rd1",#N/A,FALSE,"Sales";"sales rd2",#N/A,FALSE,"Sales"}</definedName>
    <definedName name="wrn.sales._from_DBAB_1_1" hidden="1">{"sales",#N/A,FALSE,"Sales";"sales existing",#N/A,FALSE,"Sales";"sales rd1",#N/A,FALSE,"Sales";"sales rd2",#N/A,FALSE,"Sales"}</definedName>
    <definedName name="wrn.sales._from_DBAB_1_1_1" hidden="1">{"sales",#N/A,FALSE,"Sales";"sales existing",#N/A,FALSE,"Sales";"sales rd1",#N/A,FALSE,"Sales";"sales rd2",#N/A,FALSE,"Sales"}</definedName>
    <definedName name="wrn.sales._from_DBAB_1_2" hidden="1">{"sales",#N/A,FALSE,"Sales";"sales existing",#N/A,FALSE,"Sales";"sales rd1",#N/A,FALSE,"Sales";"sales rd2",#N/A,FALSE,"Sales"}</definedName>
    <definedName name="wrn.sales._from_DBAB_2" hidden="1">{"sales",#N/A,FALSE,"Sales";"sales existing",#N/A,FALSE,"Sales";"sales rd1",#N/A,FALSE,"Sales";"sales rd2",#N/A,FALSE,"Sales"}</definedName>
    <definedName name="wrn.sales._from_DBAB_3" hidden="1">{"sales",#N/A,FALSE,"Sales";"sales existing",#N/A,FALSE,"Sales";"sales rd1",#N/A,FALSE,"Sales";"sales rd2",#N/A,FALSE,"Sales"}</definedName>
    <definedName name="wrn.sales._from_DBAB_4" hidden="1">{"sales",#N/A,FALSE,"Sales";"sales existing",#N/A,FALSE,"Sales";"sales rd1",#N/A,FALSE,"Sales";"sales rd2",#N/A,FALSE,"Sales"}</definedName>
    <definedName name="wrn.sales._from_DBAB_5" hidden="1">{"sales",#N/A,FALSE,"Sales";"sales existing",#N/A,FALSE,"Sales";"sales rd1",#N/A,FALSE,"Sales";"sales rd2",#N/A,FALSE,"Sales"}</definedName>
    <definedName name="wrn.TARGET._.DCF._from_DBAB" hidden="1">{"targetdcf",#N/A,FALSE,"Merger consequences";"TARGETASSU",#N/A,FALSE,"Merger consequences";"TERMINAL VALUE",#N/A,FALSE,"Merger consequences"}</definedName>
    <definedName name="wrn.TARGET._.DCF._from_DBAB_1" hidden="1">{"targetdcf",#N/A,FALSE,"Merger consequences";"TARGETASSU",#N/A,FALSE,"Merger consequences";"TERMINAL VALUE",#N/A,FALSE,"Merger consequences"}</definedName>
    <definedName name="wrn.TARGET._.DCF._from_DBAB_1_1" hidden="1">{"targetdcf",#N/A,FALSE,"Merger consequences";"TARGETASSU",#N/A,FALSE,"Merger consequences";"TERMINAL VALUE",#N/A,FALSE,"Merger consequences"}</definedName>
    <definedName name="wrn.TARGET._.DCF._from_DBAB_1_1_1" hidden="1">{"targetdcf",#N/A,FALSE,"Merger consequences";"TARGETASSU",#N/A,FALSE,"Merger consequences";"TERMINAL VALUE",#N/A,FALSE,"Merger consequences"}</definedName>
    <definedName name="wrn.TARGET._.DCF._from_DBAB_1_2" hidden="1">{"targetdcf",#N/A,FALSE,"Merger consequences";"TARGETASSU",#N/A,FALSE,"Merger consequences";"TERMINAL VALUE",#N/A,FALSE,"Merger consequences"}</definedName>
    <definedName name="wrn.TARGET._.DCF._from_DBAB_2" hidden="1">{"targetdcf",#N/A,FALSE,"Merger consequences";"TARGETASSU",#N/A,FALSE,"Merger consequences";"TERMINAL VALUE",#N/A,FALSE,"Merger consequences"}</definedName>
    <definedName name="wrn.TARGET._.DCF._from_DBAB_3" hidden="1">{"targetdcf",#N/A,FALSE,"Merger consequences";"TARGETASSU",#N/A,FALSE,"Merger consequences";"TERMINAL VALUE",#N/A,FALSE,"Merger consequences"}</definedName>
    <definedName name="wrn.TARGET._.DCF._from_DBAB_4" hidden="1">{"targetdcf",#N/A,FALSE,"Merger consequences";"TARGETASSU",#N/A,FALSE,"Merger consequences";"TERMINAL VALUE",#N/A,FALSE,"Merger consequences"}</definedName>
    <definedName name="wrn.TARGET._.DCF._from_DBAB_5" hidden="1">{"targetdcf",#N/A,FALSE,"Merger consequences";"TARGETASSU",#N/A,FALSE,"Merger consequences";"TERMINAL VALUE",#N/A,FALSE,"Merger consequences"}</definedName>
    <definedName name="Z_245D0CFE_CDB2_47B5_843D_5697EE99D7A8_.wvu.Cols" hidden="1">#REF!</definedName>
    <definedName name="Z_245D0CFE_CDB2_47B5_843D_5697EE99D7A8_.wvu.PrintArea" hidden="1">#REF!</definedName>
    <definedName name="Z_245D0CFE_CDB2_47B5_843D_5697EE99D7A8_.wvu.Rows" hidden="1">#REF!,#REF!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S52" i="187" l="1"/>
  <c r="BR52" i="187"/>
  <c r="BQ52" i="187"/>
  <c r="BP52" i="187"/>
  <c r="BO52" i="187"/>
  <c r="BN52" i="187"/>
  <c r="BM52" i="187"/>
  <c r="BL52" i="187"/>
  <c r="BK52" i="187"/>
  <c r="BJ52" i="187"/>
  <c r="BI26" i="187"/>
  <c r="BI52" i="187" s="1"/>
  <c r="BH26" i="187"/>
  <c r="H26" i="187" s="1"/>
  <c r="BG26" i="187"/>
  <c r="BG52" i="187" s="1"/>
  <c r="BF26" i="187"/>
  <c r="BF52" i="187" s="1"/>
  <c r="BE26" i="187"/>
  <c r="BE52" i="187" s="1"/>
  <c r="BD26" i="187"/>
  <c r="BD52" i="187" s="1"/>
  <c r="BC26" i="187"/>
  <c r="BC52" i="187" s="1"/>
  <c r="BB26" i="187"/>
  <c r="BB52" i="187" s="1"/>
  <c r="BA26" i="187"/>
  <c r="BA52" i="187" s="1"/>
  <c r="AZ26" i="187"/>
  <c r="AZ52" i="187" s="1"/>
  <c r="AY26" i="187"/>
  <c r="AY52" i="187" s="1"/>
  <c r="AX26" i="187"/>
  <c r="AX52" i="187" s="1"/>
  <c r="AW26" i="187"/>
  <c r="AW52" i="187" s="1"/>
  <c r="AV26" i="187"/>
  <c r="E26" i="187" s="1"/>
  <c r="AU26" i="187"/>
  <c r="AU52" i="187" s="1"/>
  <c r="AT26" i="187"/>
  <c r="AT52" i="187" s="1"/>
  <c r="AS26" i="187"/>
  <c r="AS52" i="187" s="1"/>
  <c r="AR26" i="187"/>
  <c r="AR52" i="187" s="1"/>
  <c r="AQ26" i="187"/>
  <c r="AQ52" i="187" s="1"/>
  <c r="AP26" i="187"/>
  <c r="AP52" i="187" s="1"/>
  <c r="AO26" i="187"/>
  <c r="AO52" i="187" s="1"/>
  <c r="AN26" i="187"/>
  <c r="AN52" i="187" s="1"/>
  <c r="AM26" i="187"/>
  <c r="AM52" i="187" s="1"/>
  <c r="AL26" i="187"/>
  <c r="AL52" i="187" s="1"/>
  <c r="AK26" i="187"/>
  <c r="AK52" i="187" s="1"/>
  <c r="AJ26" i="187"/>
  <c r="D26" i="187" s="1"/>
  <c r="AI26" i="187"/>
  <c r="AI52" i="187" s="1"/>
  <c r="AH26" i="187"/>
  <c r="AH52" i="187" s="1"/>
  <c r="AG26" i="187"/>
  <c r="AG52" i="187" s="1"/>
  <c r="AF26" i="187"/>
  <c r="AF52" i="187" s="1"/>
  <c r="AE26" i="187"/>
  <c r="AE52" i="187" s="1"/>
  <c r="AD26" i="187"/>
  <c r="AD52" i="187" s="1"/>
  <c r="AC26" i="187"/>
  <c r="AC52" i="187" s="1"/>
  <c r="AB26" i="187"/>
  <c r="AB52" i="187" s="1"/>
  <c r="AA26" i="187"/>
  <c r="AA52" i="187" s="1"/>
  <c r="Z26" i="187"/>
  <c r="Z52" i="187" s="1"/>
  <c r="Y26" i="187"/>
  <c r="Y52" i="187" s="1"/>
  <c r="X26" i="187"/>
  <c r="C26" i="187" s="1"/>
  <c r="AJ52" i="187" l="1"/>
  <c r="BH52" i="187"/>
  <c r="F26" i="187"/>
  <c r="G26" i="187"/>
  <c r="X52" i="187"/>
  <c r="AV52" i="187"/>
  <c r="B12" i="187" l="1"/>
  <c r="H52" i="187"/>
  <c r="G52" i="187"/>
  <c r="F52" i="187"/>
  <c r="E52" i="187"/>
  <c r="D52" i="187"/>
  <c r="C52" i="187"/>
  <c r="H51" i="187"/>
  <c r="G51" i="187"/>
  <c r="F51" i="187"/>
  <c r="E51" i="187"/>
  <c r="D51" i="187"/>
  <c r="C51" i="187"/>
  <c r="H25" i="187"/>
  <c r="G25" i="187"/>
  <c r="F25" i="187"/>
  <c r="E25" i="187"/>
  <c r="A3" i="187"/>
  <c r="A1" i="187"/>
  <c r="B31" i="187"/>
  <c r="D25" i="187"/>
  <c r="C25" i="187"/>
  <c r="B20" i="187"/>
  <c r="B19" i="187"/>
  <c r="B18" i="187"/>
  <c r="B17" i="187"/>
  <c r="B16" i="187"/>
  <c r="B15" i="187"/>
  <c r="B14" i="187"/>
  <c r="B13" i="187"/>
  <c r="B11" i="187"/>
  <c r="B10" i="187"/>
  <c r="B9" i="187"/>
  <c r="B8" i="187"/>
  <c r="B7" i="187"/>
  <c r="B5" i="187"/>
  <c r="BS11" i="187" l="1"/>
  <c r="BS37" i="187" s="1"/>
  <c r="BO11" i="187"/>
  <c r="BO37" i="187" s="1"/>
  <c r="AJ11" i="187"/>
  <c r="AJ37" i="187" s="1"/>
  <c r="BH11" i="187"/>
  <c r="BH37" i="187" s="1"/>
  <c r="AC11" i="187"/>
  <c r="AC37" i="187" s="1"/>
  <c r="AK11" i="187"/>
  <c r="AK37" i="187" s="1"/>
  <c r="AS11" i="187"/>
  <c r="AS37" i="187" s="1"/>
  <c r="BA11" i="187"/>
  <c r="BA37" i="187" s="1"/>
  <c r="BI11" i="187"/>
  <c r="BI37" i="187" s="1"/>
  <c r="BQ11" i="187"/>
  <c r="BQ37" i="187" s="1"/>
  <c r="AD11" i="187"/>
  <c r="AD37" i="187" s="1"/>
  <c r="AL11" i="187"/>
  <c r="AL37" i="187" s="1"/>
  <c r="AT11" i="187"/>
  <c r="AT37" i="187" s="1"/>
  <c r="BB11" i="187"/>
  <c r="BB37" i="187" s="1"/>
  <c r="BJ11" i="187"/>
  <c r="BJ37" i="187" s="1"/>
  <c r="BR11" i="187"/>
  <c r="BR37" i="187" s="1"/>
  <c r="AE11" i="187"/>
  <c r="AE37" i="187" s="1"/>
  <c r="AM11" i="187"/>
  <c r="AM37" i="187" s="1"/>
  <c r="AU11" i="187"/>
  <c r="AU37" i="187" s="1"/>
  <c r="BC11" i="187"/>
  <c r="BC37" i="187" s="1"/>
  <c r="BK11" i="187"/>
  <c r="BK37" i="187" s="1"/>
  <c r="X11" i="187"/>
  <c r="X37" i="187" s="1"/>
  <c r="AF11" i="187"/>
  <c r="AF37" i="187" s="1"/>
  <c r="AN11" i="187"/>
  <c r="AN37" i="187" s="1"/>
  <c r="AV11" i="187"/>
  <c r="AV37" i="187" s="1"/>
  <c r="BD11" i="187"/>
  <c r="BD37" i="187" s="1"/>
  <c r="BL11" i="187"/>
  <c r="BL37" i="187" s="1"/>
  <c r="Y11" i="187"/>
  <c r="Y37" i="187" s="1"/>
  <c r="AG11" i="187"/>
  <c r="AG37" i="187" s="1"/>
  <c r="AO11" i="187"/>
  <c r="AO37" i="187" s="1"/>
  <c r="AW11" i="187"/>
  <c r="AW37" i="187" s="1"/>
  <c r="BE11" i="187"/>
  <c r="BE37" i="187" s="1"/>
  <c r="BM11" i="187"/>
  <c r="BM37" i="187" s="1"/>
  <c r="AB11" i="187"/>
  <c r="AB37" i="187" s="1"/>
  <c r="AR11" i="187"/>
  <c r="AR37" i="187" s="1"/>
  <c r="AZ11" i="187"/>
  <c r="AZ37" i="187" s="1"/>
  <c r="BP11" i="187"/>
  <c r="BP37" i="187" s="1"/>
  <c r="Z11" i="187"/>
  <c r="Z37" i="187" s="1"/>
  <c r="AH11" i="187"/>
  <c r="AH37" i="187" s="1"/>
  <c r="AP11" i="187"/>
  <c r="AP37" i="187" s="1"/>
  <c r="AX11" i="187"/>
  <c r="AX37" i="187" s="1"/>
  <c r="BF11" i="187"/>
  <c r="BF37" i="187" s="1"/>
  <c r="BN11" i="187"/>
  <c r="BN37" i="187" s="1"/>
  <c r="AA11" i="187"/>
  <c r="AA37" i="187" s="1"/>
  <c r="AI11" i="187"/>
  <c r="AI37" i="187" s="1"/>
  <c r="AQ11" i="187"/>
  <c r="AQ37" i="187" s="1"/>
  <c r="AY11" i="187"/>
  <c r="AY37" i="187" s="1"/>
  <c r="BG11" i="187"/>
  <c r="BG37" i="187" s="1"/>
  <c r="AV13" i="187"/>
  <c r="AV39" i="187" s="1"/>
  <c r="BS13" i="187"/>
  <c r="BS39" i="187" s="1"/>
  <c r="BS16" i="187"/>
  <c r="BS42" i="187" s="1"/>
  <c r="BK16" i="187"/>
  <c r="BK42" i="187" s="1"/>
  <c r="BC16" i="187"/>
  <c r="BC42" i="187" s="1"/>
  <c r="AU16" i="187"/>
  <c r="AU42" i="187" s="1"/>
  <c r="AM16" i="187"/>
  <c r="AM42" i="187" s="1"/>
  <c r="AE16" i="187"/>
  <c r="AE42" i="187" s="1"/>
  <c r="BR16" i="187"/>
  <c r="BR42" i="187" s="1"/>
  <c r="BJ16" i="187"/>
  <c r="BJ42" i="187" s="1"/>
  <c r="BB16" i="187"/>
  <c r="BB42" i="187" s="1"/>
  <c r="AT16" i="187"/>
  <c r="AT42" i="187" s="1"/>
  <c r="AL16" i="187"/>
  <c r="AL42" i="187" s="1"/>
  <c r="AD16" i="187"/>
  <c r="AD42" i="187" s="1"/>
  <c r="BQ16" i="187"/>
  <c r="BQ42" i="187" s="1"/>
  <c r="BI16" i="187"/>
  <c r="BI42" i="187" s="1"/>
  <c r="BA16" i="187"/>
  <c r="BA42" i="187" s="1"/>
  <c r="AS16" i="187"/>
  <c r="AS42" i="187" s="1"/>
  <c r="AK16" i="187"/>
  <c r="AK42" i="187" s="1"/>
  <c r="AC16" i="187"/>
  <c r="AC42" i="187" s="1"/>
  <c r="BP16" i="187"/>
  <c r="BP42" i="187" s="1"/>
  <c r="BH16" i="187"/>
  <c r="BH42" i="187" s="1"/>
  <c r="AZ16" i="187"/>
  <c r="AZ42" i="187" s="1"/>
  <c r="AR16" i="187"/>
  <c r="AR42" i="187" s="1"/>
  <c r="AJ16" i="187"/>
  <c r="AJ42" i="187" s="1"/>
  <c r="AB16" i="187"/>
  <c r="AB42" i="187" s="1"/>
  <c r="BO16" i="187"/>
  <c r="BO42" i="187" s="1"/>
  <c r="BG16" i="187"/>
  <c r="BG42" i="187" s="1"/>
  <c r="AY16" i="187"/>
  <c r="AY42" i="187" s="1"/>
  <c r="AQ16" i="187"/>
  <c r="AQ42" i="187" s="1"/>
  <c r="AI16" i="187"/>
  <c r="AI42" i="187" s="1"/>
  <c r="AA16" i="187"/>
  <c r="AA42" i="187" s="1"/>
  <c r="BN16" i="187"/>
  <c r="BN42" i="187" s="1"/>
  <c r="BF16" i="187"/>
  <c r="BF42" i="187" s="1"/>
  <c r="AX16" i="187"/>
  <c r="AX42" i="187" s="1"/>
  <c r="AP16" i="187"/>
  <c r="AP42" i="187" s="1"/>
  <c r="AH16" i="187"/>
  <c r="AH42" i="187" s="1"/>
  <c r="Z16" i="187"/>
  <c r="Z42" i="187" s="1"/>
  <c r="BM16" i="187"/>
  <c r="BM42" i="187" s="1"/>
  <c r="BE16" i="187"/>
  <c r="BE42" i="187" s="1"/>
  <c r="AW16" i="187"/>
  <c r="AW42" i="187" s="1"/>
  <c r="AO16" i="187"/>
  <c r="AO42" i="187" s="1"/>
  <c r="AG16" i="187"/>
  <c r="AG42" i="187" s="1"/>
  <c r="Y16" i="187"/>
  <c r="Y42" i="187" s="1"/>
  <c r="AV16" i="187"/>
  <c r="AV42" i="187" s="1"/>
  <c r="AN16" i="187"/>
  <c r="AN42" i="187" s="1"/>
  <c r="AF16" i="187"/>
  <c r="AF42" i="187" s="1"/>
  <c r="X16" i="187"/>
  <c r="X42" i="187" s="1"/>
  <c r="BL16" i="187"/>
  <c r="BL42" i="187" s="1"/>
  <c r="BS7" i="187"/>
  <c r="BS33" i="187" s="1"/>
  <c r="AN13" i="187"/>
  <c r="AN39" i="187" s="1"/>
  <c r="AF13" i="187"/>
  <c r="AF39" i="187" s="1"/>
  <c r="X13" i="187"/>
  <c r="X39" i="187" s="1"/>
  <c r="BL13" i="187"/>
  <c r="BL39" i="187" s="1"/>
  <c r="BD13" i="187"/>
  <c r="BD39" i="187" s="1"/>
  <c r="BS8" i="187"/>
  <c r="BS18" i="187"/>
  <c r="BS44" i="187" s="1"/>
  <c r="BK18" i="187"/>
  <c r="BK44" i="187" s="1"/>
  <c r="BC18" i="187"/>
  <c r="BC44" i="187" s="1"/>
  <c r="AU18" i="187"/>
  <c r="AU44" i="187" s="1"/>
  <c r="AM18" i="187"/>
  <c r="AM44" i="187" s="1"/>
  <c r="AE18" i="187"/>
  <c r="AE44" i="187" s="1"/>
  <c r="BR18" i="187"/>
  <c r="BR44" i="187" s="1"/>
  <c r="BJ18" i="187"/>
  <c r="BJ44" i="187" s="1"/>
  <c r="BB18" i="187"/>
  <c r="BB44" i="187" s="1"/>
  <c r="AT18" i="187"/>
  <c r="AT44" i="187" s="1"/>
  <c r="AL18" i="187"/>
  <c r="AL44" i="187" s="1"/>
  <c r="AD18" i="187"/>
  <c r="AD44" i="187" s="1"/>
  <c r="BQ18" i="187"/>
  <c r="BQ44" i="187" s="1"/>
  <c r="BI18" i="187"/>
  <c r="BI44" i="187" s="1"/>
  <c r="BA18" i="187"/>
  <c r="BA44" i="187" s="1"/>
  <c r="AS18" i="187"/>
  <c r="AS44" i="187" s="1"/>
  <c r="AK18" i="187"/>
  <c r="AK44" i="187" s="1"/>
  <c r="AC18" i="187"/>
  <c r="AC44" i="187" s="1"/>
  <c r="BP18" i="187"/>
  <c r="BP44" i="187" s="1"/>
  <c r="BH18" i="187"/>
  <c r="BH44" i="187" s="1"/>
  <c r="AZ18" i="187"/>
  <c r="AZ44" i="187" s="1"/>
  <c r="AR18" i="187"/>
  <c r="AR44" i="187" s="1"/>
  <c r="AJ18" i="187"/>
  <c r="AJ44" i="187" s="1"/>
  <c r="AB18" i="187"/>
  <c r="AB44" i="187" s="1"/>
  <c r="BO18" i="187"/>
  <c r="BO44" i="187" s="1"/>
  <c r="BG18" i="187"/>
  <c r="BG44" i="187" s="1"/>
  <c r="AY18" i="187"/>
  <c r="AY44" i="187" s="1"/>
  <c r="AQ18" i="187"/>
  <c r="AQ44" i="187" s="1"/>
  <c r="AI18" i="187"/>
  <c r="AI44" i="187" s="1"/>
  <c r="AA18" i="187"/>
  <c r="AA44" i="187" s="1"/>
  <c r="BN18" i="187"/>
  <c r="BN44" i="187" s="1"/>
  <c r="BF18" i="187"/>
  <c r="BF44" i="187" s="1"/>
  <c r="AX18" i="187"/>
  <c r="AX44" i="187" s="1"/>
  <c r="AP18" i="187"/>
  <c r="AP44" i="187" s="1"/>
  <c r="AH18" i="187"/>
  <c r="AH44" i="187" s="1"/>
  <c r="Z18" i="187"/>
  <c r="Z44" i="187" s="1"/>
  <c r="BM18" i="187"/>
  <c r="BM44" i="187" s="1"/>
  <c r="BE18" i="187"/>
  <c r="BE44" i="187" s="1"/>
  <c r="AW18" i="187"/>
  <c r="AW44" i="187" s="1"/>
  <c r="AO18" i="187"/>
  <c r="AO44" i="187" s="1"/>
  <c r="AG18" i="187"/>
  <c r="AG44" i="187" s="1"/>
  <c r="Y18" i="187"/>
  <c r="Y44" i="187" s="1"/>
  <c r="BL18" i="187"/>
  <c r="BL44" i="187" s="1"/>
  <c r="BD18" i="187"/>
  <c r="BD44" i="187" s="1"/>
  <c r="AV18" i="187"/>
  <c r="AV44" i="187" s="1"/>
  <c r="AN18" i="187"/>
  <c r="AN44" i="187" s="1"/>
  <c r="AF18" i="187"/>
  <c r="AF44" i="187" s="1"/>
  <c r="X18" i="187"/>
  <c r="X44" i="187" s="1"/>
  <c r="BS9" i="187"/>
  <c r="BD16" i="187"/>
  <c r="BD42" i="187" s="1"/>
  <c r="Y13" i="187"/>
  <c r="Y39" i="187" s="1"/>
  <c r="AG13" i="187"/>
  <c r="AG39" i="187" s="1"/>
  <c r="AO13" i="187"/>
  <c r="AO39" i="187" s="1"/>
  <c r="AW13" i="187"/>
  <c r="AW39" i="187" s="1"/>
  <c r="BE13" i="187"/>
  <c r="BE39" i="187" s="1"/>
  <c r="BM13" i="187"/>
  <c r="BM39" i="187" s="1"/>
  <c r="Z13" i="187"/>
  <c r="Z39" i="187" s="1"/>
  <c r="AH13" i="187"/>
  <c r="AH39" i="187" s="1"/>
  <c r="AP13" i="187"/>
  <c r="AP39" i="187" s="1"/>
  <c r="AX13" i="187"/>
  <c r="BF13" i="187"/>
  <c r="BF39" i="187" s="1"/>
  <c r="BN13" i="187"/>
  <c r="BN39" i="187" s="1"/>
  <c r="AA13" i="187"/>
  <c r="AA39" i="187" s="1"/>
  <c r="AI13" i="187"/>
  <c r="AI39" i="187" s="1"/>
  <c r="AQ13" i="187"/>
  <c r="AQ39" i="187" s="1"/>
  <c r="AY13" i="187"/>
  <c r="AY39" i="187" s="1"/>
  <c r="BG13" i="187"/>
  <c r="BG39" i="187" s="1"/>
  <c r="BO13" i="187"/>
  <c r="BO39" i="187" s="1"/>
  <c r="AB13" i="187"/>
  <c r="AB39" i="187" s="1"/>
  <c r="AJ13" i="187"/>
  <c r="AJ39" i="187" s="1"/>
  <c r="AR13" i="187"/>
  <c r="AR39" i="187" s="1"/>
  <c r="AZ13" i="187"/>
  <c r="AZ39" i="187" s="1"/>
  <c r="BH13" i="187"/>
  <c r="BP13" i="187"/>
  <c r="BP39" i="187" s="1"/>
  <c r="AC13" i="187"/>
  <c r="AC39" i="187" s="1"/>
  <c r="AK13" i="187"/>
  <c r="AK39" i="187" s="1"/>
  <c r="AS13" i="187"/>
  <c r="AS39" i="187" s="1"/>
  <c r="BA13" i="187"/>
  <c r="BA39" i="187" s="1"/>
  <c r="BI13" i="187"/>
  <c r="BI39" i="187" s="1"/>
  <c r="BQ13" i="187"/>
  <c r="BQ39" i="187" s="1"/>
  <c r="AD13" i="187"/>
  <c r="AD39" i="187" s="1"/>
  <c r="AL13" i="187"/>
  <c r="AL39" i="187" s="1"/>
  <c r="AT13" i="187"/>
  <c r="AT39" i="187" s="1"/>
  <c r="BB13" i="187"/>
  <c r="BB39" i="187" s="1"/>
  <c r="BJ13" i="187"/>
  <c r="BJ39" i="187" s="1"/>
  <c r="BR13" i="187"/>
  <c r="BR39" i="187" s="1"/>
  <c r="AE13" i="187"/>
  <c r="AE39" i="187" s="1"/>
  <c r="AM13" i="187"/>
  <c r="AM39" i="187" s="1"/>
  <c r="AU13" i="187"/>
  <c r="AU39" i="187" s="1"/>
  <c r="BC13" i="187"/>
  <c r="BC39" i="187" s="1"/>
  <c r="BK13" i="187"/>
  <c r="BK39" i="187" s="1"/>
  <c r="X7" i="187"/>
  <c r="AF7" i="187"/>
  <c r="AN7" i="187"/>
  <c r="AV7" i="187"/>
  <c r="BD7" i="187"/>
  <c r="BL7" i="187"/>
  <c r="X8" i="187"/>
  <c r="AF8" i="187"/>
  <c r="AN8" i="187"/>
  <c r="AV8" i="187"/>
  <c r="BD8" i="187"/>
  <c r="BL8" i="187"/>
  <c r="X9" i="187"/>
  <c r="AF9" i="187"/>
  <c r="AN9" i="187"/>
  <c r="AV9" i="187"/>
  <c r="BD9" i="187"/>
  <c r="BL9" i="187"/>
  <c r="Y7" i="187"/>
  <c r="AG7" i="187"/>
  <c r="AO7" i="187"/>
  <c r="AW7" i="187"/>
  <c r="BE7" i="187"/>
  <c r="BM7" i="187"/>
  <c r="Y8" i="187"/>
  <c r="AG8" i="187"/>
  <c r="AO8" i="187"/>
  <c r="AW8" i="187"/>
  <c r="BE8" i="187"/>
  <c r="BM8" i="187"/>
  <c r="Y9" i="187"/>
  <c r="AG9" i="187"/>
  <c r="AO9" i="187"/>
  <c r="AW9" i="187"/>
  <c r="BE9" i="187"/>
  <c r="BM9" i="187"/>
  <c r="Z7" i="187"/>
  <c r="AH7" i="187"/>
  <c r="AP7" i="187"/>
  <c r="AX7" i="187"/>
  <c r="BF7" i="187"/>
  <c r="BN7" i="187"/>
  <c r="Z8" i="187"/>
  <c r="AH8" i="187"/>
  <c r="AP8" i="187"/>
  <c r="AX8" i="187"/>
  <c r="BF8" i="187"/>
  <c r="BN8" i="187"/>
  <c r="Z9" i="187"/>
  <c r="AH9" i="187"/>
  <c r="AP9" i="187"/>
  <c r="AX9" i="187"/>
  <c r="BF9" i="187"/>
  <c r="BN9" i="187"/>
  <c r="AA7" i="187"/>
  <c r="AI7" i="187"/>
  <c r="AQ7" i="187"/>
  <c r="AY7" i="187"/>
  <c r="BG7" i="187"/>
  <c r="BO7" i="187"/>
  <c r="AA8" i="187"/>
  <c r="AI8" i="187"/>
  <c r="AQ8" i="187"/>
  <c r="AY8" i="187"/>
  <c r="BG8" i="187"/>
  <c r="BO8" i="187"/>
  <c r="AA9" i="187"/>
  <c r="AI9" i="187"/>
  <c r="AQ9" i="187"/>
  <c r="AY9" i="187"/>
  <c r="BG9" i="187"/>
  <c r="BO9" i="187"/>
  <c r="AB7" i="187"/>
  <c r="AJ7" i="187"/>
  <c r="AR7" i="187"/>
  <c r="AZ7" i="187"/>
  <c r="BH7" i="187"/>
  <c r="BP7" i="187"/>
  <c r="AB8" i="187"/>
  <c r="AJ8" i="187"/>
  <c r="AR8" i="187"/>
  <c r="AZ8" i="187"/>
  <c r="BH8" i="187"/>
  <c r="BP8" i="187"/>
  <c r="AB9" i="187"/>
  <c r="AJ9" i="187"/>
  <c r="AR9" i="187"/>
  <c r="AZ9" i="187"/>
  <c r="BH9" i="187"/>
  <c r="BP9" i="187"/>
  <c r="AC7" i="187"/>
  <c r="AK7" i="187"/>
  <c r="AS7" i="187"/>
  <c r="BA7" i="187"/>
  <c r="BI7" i="187"/>
  <c r="BQ7" i="187"/>
  <c r="AC8" i="187"/>
  <c r="AK8" i="187"/>
  <c r="AS8" i="187"/>
  <c r="BA8" i="187"/>
  <c r="BI8" i="187"/>
  <c r="BQ8" i="187"/>
  <c r="AC9" i="187"/>
  <c r="AK9" i="187"/>
  <c r="AS9" i="187"/>
  <c r="BA9" i="187"/>
  <c r="BI9" i="187"/>
  <c r="BQ9" i="187"/>
  <c r="AD7" i="187"/>
  <c r="AL7" i="187"/>
  <c r="AT7" i="187"/>
  <c r="BB7" i="187"/>
  <c r="BJ7" i="187"/>
  <c r="BR7" i="187"/>
  <c r="AD8" i="187"/>
  <c r="AL8" i="187"/>
  <c r="AT8" i="187"/>
  <c r="BB8" i="187"/>
  <c r="BJ8" i="187"/>
  <c r="BR8" i="187"/>
  <c r="AD9" i="187"/>
  <c r="AL9" i="187"/>
  <c r="AT9" i="187"/>
  <c r="BB9" i="187"/>
  <c r="BJ9" i="187"/>
  <c r="BR9" i="187"/>
  <c r="AE7" i="187"/>
  <c r="AM7" i="187"/>
  <c r="AU7" i="187"/>
  <c r="BC7" i="187"/>
  <c r="BK7" i="187"/>
  <c r="AE8" i="187"/>
  <c r="AM8" i="187"/>
  <c r="AU8" i="187"/>
  <c r="BC8" i="187"/>
  <c r="BK8" i="187"/>
  <c r="AE9" i="187"/>
  <c r="AM9" i="187"/>
  <c r="AU9" i="187"/>
  <c r="BC9" i="187"/>
  <c r="BK9" i="187"/>
  <c r="Y14" i="187"/>
  <c r="AL12" i="187" l="1"/>
  <c r="AO14" i="187"/>
  <c r="X14" i="187"/>
  <c r="AY12" i="187"/>
  <c r="BM12" i="187"/>
  <c r="BN12" i="187"/>
  <c r="AE19" i="187"/>
  <c r="AS12" i="187"/>
  <c r="AO12" i="187"/>
  <c r="AM12" i="187"/>
  <c r="BG12" i="187"/>
  <c r="BE12" i="187"/>
  <c r="BR19" i="187"/>
  <c r="BS34" i="187"/>
  <c r="AE12" i="187"/>
  <c r="BD33" i="187"/>
  <c r="AG14" i="187"/>
  <c r="BG33" i="187"/>
  <c r="BF33" i="187"/>
  <c r="AT19" i="187"/>
  <c r="BB12" i="187"/>
  <c r="BE33" i="187"/>
  <c r="BK33" i="187"/>
  <c r="Y12" i="187"/>
  <c r="AC12" i="187"/>
  <c r="Z35" i="187"/>
  <c r="BR14" i="187"/>
  <c r="AU19" i="187"/>
  <c r="AW14" i="187"/>
  <c r="BN14" i="187"/>
  <c r="AD12" i="187"/>
  <c r="BS35" i="187"/>
  <c r="BJ34" i="187"/>
  <c r="BI34" i="187"/>
  <c r="BG34" i="187"/>
  <c r="AQ33" i="187"/>
  <c r="BF34" i="187"/>
  <c r="AP33" i="187"/>
  <c r="BE34" i="187"/>
  <c r="AO33" i="187"/>
  <c r="BD34" i="187"/>
  <c r="AN33" i="187"/>
  <c r="BC33" i="187"/>
  <c r="AT33" i="187"/>
  <c r="AS33" i="187"/>
  <c r="AR33" i="187"/>
  <c r="AU33" i="187"/>
  <c r="AE35" i="187"/>
  <c r="AN34" i="187"/>
  <c r="X33" i="187"/>
  <c r="AB34" i="187"/>
  <c r="AA34" i="187"/>
  <c r="AM35" i="187"/>
  <c r="BR34" i="187"/>
  <c r="BB33" i="187"/>
  <c r="AL35" i="187"/>
  <c r="BQ34" i="187"/>
  <c r="BA33" i="187"/>
  <c r="AK35" i="187"/>
  <c r="BP34" i="187"/>
  <c r="AZ33" i="187"/>
  <c r="BO34" i="187"/>
  <c r="AY33" i="187"/>
  <c r="BN34" i="187"/>
  <c r="AX33" i="187"/>
  <c r="BM34" i="187"/>
  <c r="AW33" i="187"/>
  <c r="BL34" i="187"/>
  <c r="AM14" i="187"/>
  <c r="BH39" i="187"/>
  <c r="AX39" i="187"/>
  <c r="Z34" i="187"/>
  <c r="Y34" i="187"/>
  <c r="X34" i="187"/>
  <c r="AC34" i="187"/>
  <c r="AM34" i="187"/>
  <c r="BR33" i="187"/>
  <c r="BQ33" i="187"/>
  <c r="BP33" i="187"/>
  <c r="BO33" i="187"/>
  <c r="BN33" i="187"/>
  <c r="BM33" i="187"/>
  <c r="BL33" i="187"/>
  <c r="AD34" i="187"/>
  <c r="AE34" i="187"/>
  <c r="BI33" i="187"/>
  <c r="AJ35" i="187"/>
  <c r="AI35" i="187"/>
  <c r="AH35" i="187"/>
  <c r="AD35" i="187"/>
  <c r="AC35" i="187"/>
  <c r="AB35" i="187"/>
  <c r="AA35" i="187"/>
  <c r="BB34" i="187"/>
  <c r="AL33" i="187"/>
  <c r="BA34" i="187"/>
  <c r="AK33" i="187"/>
  <c r="AZ34" i="187"/>
  <c r="AJ33" i="187"/>
  <c r="AY34" i="187"/>
  <c r="AI33" i="187"/>
  <c r="AX34" i="187"/>
  <c r="AH33" i="187"/>
  <c r="AW34" i="187"/>
  <c r="AG33" i="187"/>
  <c r="AF33" i="187"/>
  <c r="BK34" i="187"/>
  <c r="AM33" i="187"/>
  <c r="AT34" i="187"/>
  <c r="AD33" i="187"/>
  <c r="AS34" i="187"/>
  <c r="AC33" i="187"/>
  <c r="AR34" i="187"/>
  <c r="AB33" i="187"/>
  <c r="AQ34" i="187"/>
  <c r="AA33" i="187"/>
  <c r="AP34" i="187"/>
  <c r="Z33" i="187"/>
  <c r="AO34" i="187"/>
  <c r="Y33" i="187"/>
  <c r="BC34" i="187"/>
  <c r="AE33" i="187"/>
  <c r="AL34" i="187"/>
  <c r="BR35" i="187"/>
  <c r="AK34" i="187"/>
  <c r="BQ35" i="187"/>
  <c r="AJ34" i="187"/>
  <c r="BP35" i="187"/>
  <c r="AI34" i="187"/>
  <c r="BO35" i="187"/>
  <c r="AH34" i="187"/>
  <c r="BN35" i="187"/>
  <c r="AG34" i="187"/>
  <c r="BM35" i="187"/>
  <c r="AF34" i="187"/>
  <c r="BL35" i="187"/>
  <c r="AU34" i="187"/>
  <c r="BK35" i="187"/>
  <c r="BJ35" i="187"/>
  <c r="BI35" i="187"/>
  <c r="BG35" i="187"/>
  <c r="BF35" i="187"/>
  <c r="BE35" i="187"/>
  <c r="BD35" i="187"/>
  <c r="BC35" i="187"/>
  <c r="BB35" i="187"/>
  <c r="BA35" i="187"/>
  <c r="AZ35" i="187"/>
  <c r="AY35" i="187"/>
  <c r="AX35" i="187"/>
  <c r="AW35" i="187"/>
  <c r="AU35" i="187"/>
  <c r="BJ33" i="187"/>
  <c r="AT35" i="187"/>
  <c r="AS35" i="187"/>
  <c r="AR35" i="187"/>
  <c r="AQ35" i="187"/>
  <c r="AP35" i="187"/>
  <c r="AO35" i="187"/>
  <c r="AN35" i="187"/>
  <c r="AG35" i="187"/>
  <c r="AF35" i="187"/>
  <c r="Y35" i="187"/>
  <c r="X35" i="187"/>
  <c r="AV34" i="187"/>
  <c r="BR10" i="187"/>
  <c r="BH35" i="187"/>
  <c r="AV35" i="187"/>
  <c r="BH33" i="187"/>
  <c r="AV33" i="187"/>
  <c r="BH34" i="187"/>
  <c r="BQ17" i="187"/>
  <c r="BL12" i="187"/>
  <c r="BH19" i="187"/>
  <c r="BJ12" i="187"/>
  <c r="BQ12" i="187"/>
  <c r="BH12" i="187"/>
  <c r="BQ19" i="187"/>
  <c r="BI17" i="187"/>
  <c r="BI19" i="187"/>
  <c r="BP19" i="187"/>
  <c r="BJ10" i="187"/>
  <c r="BI12" i="187"/>
  <c r="BM14" i="187"/>
  <c r="BK19" i="187"/>
  <c r="BO17" i="187"/>
  <c r="BS19" i="187"/>
  <c r="BS14" i="187"/>
  <c r="BN17" i="187"/>
  <c r="BS17" i="187"/>
  <c r="BS10" i="187"/>
  <c r="BP10" i="187"/>
  <c r="BH10" i="187"/>
  <c r="BK14" i="187"/>
  <c r="BO10" i="187"/>
  <c r="BL17" i="187"/>
  <c r="BK17" i="187"/>
  <c r="BK10" i="187"/>
  <c r="BJ19" i="187"/>
  <c r="BP17" i="187"/>
  <c r="BM19" i="187"/>
  <c r="BS12" i="187"/>
  <c r="BJ14" i="187"/>
  <c r="BM17" i="187"/>
  <c r="BP14" i="187"/>
  <c r="BO14" i="187"/>
  <c r="BQ10" i="187"/>
  <c r="BH17" i="187"/>
  <c r="BN19" i="187"/>
  <c r="BR17" i="187"/>
  <c r="BK12" i="187"/>
  <c r="BN10" i="187"/>
  <c r="BQ14" i="187"/>
  <c r="BH14" i="187"/>
  <c r="BL10" i="187"/>
  <c r="BO12" i="187"/>
  <c r="BL19" i="187"/>
  <c r="BI10" i="187"/>
  <c r="BL14" i="187"/>
  <c r="BO19" i="187"/>
  <c r="BR12" i="187"/>
  <c r="BI14" i="187"/>
  <c r="BM10" i="187"/>
  <c r="BP12" i="187"/>
  <c r="BJ17" i="187"/>
  <c r="AK14" i="187"/>
  <c r="BE14" i="187"/>
  <c r="AI19" i="187"/>
  <c r="AO19" i="187"/>
  <c r="AC14" i="187"/>
  <c r="BE19" i="187"/>
  <c r="AQ12" i="187"/>
  <c r="AY14" i="187"/>
  <c r="BA14" i="187"/>
  <c r="AA12" i="187"/>
  <c r="AU14" i="187"/>
  <c r="BC14" i="187"/>
  <c r="AN14" i="187"/>
  <c r="BD19" i="187"/>
  <c r="BA12" i="187"/>
  <c r="AE14" i="187"/>
  <c r="AA14" i="187"/>
  <c r="AG19" i="187"/>
  <c r="AQ14" i="187"/>
  <c r="AV19" i="187"/>
  <c r="BG19" i="187"/>
  <c r="BG14" i="187"/>
  <c r="BC12" i="187"/>
  <c r="D16" i="187"/>
  <c r="BD14" i="187"/>
  <c r="AS14" i="187"/>
  <c r="AS10" i="187"/>
  <c r="AF14" i="187"/>
  <c r="AI14" i="187"/>
  <c r="AU12" i="187"/>
  <c r="AA17" i="187"/>
  <c r="D8" i="187"/>
  <c r="AF19" i="187"/>
  <c r="AN17" i="187"/>
  <c r="AH19" i="187"/>
  <c r="C18" i="187"/>
  <c r="X19" i="187"/>
  <c r="BB19" i="187"/>
  <c r="BF14" i="187"/>
  <c r="AB17" i="187"/>
  <c r="AL17" i="187"/>
  <c r="BB10" i="187"/>
  <c r="BA10" i="187"/>
  <c r="AB14" i="187"/>
  <c r="AB10" i="187"/>
  <c r="AI12" i="187"/>
  <c r="BF12" i="187"/>
  <c r="AR17" i="187"/>
  <c r="AI17" i="187"/>
  <c r="AK17" i="187"/>
  <c r="BC10" i="187"/>
  <c r="AP17" i="187"/>
  <c r="AT12" i="187"/>
  <c r="BF10" i="187"/>
  <c r="BE10" i="187"/>
  <c r="AM10" i="187"/>
  <c r="AP19" i="187"/>
  <c r="AL19" i="187"/>
  <c r="AB19" i="187"/>
  <c r="AX14" i="187"/>
  <c r="AD10" i="187"/>
  <c r="D13" i="187"/>
  <c r="AJ14" i="187"/>
  <c r="BD17" i="187"/>
  <c r="C11" i="187"/>
  <c r="X12" i="187"/>
  <c r="AB12" i="187"/>
  <c r="Y17" i="187"/>
  <c r="AQ17" i="187"/>
  <c r="AS17" i="187"/>
  <c r="BC17" i="187"/>
  <c r="AG12" i="187"/>
  <c r="D9" i="187"/>
  <c r="AX10" i="187"/>
  <c r="AW10" i="187"/>
  <c r="AQ19" i="187"/>
  <c r="AX12" i="187"/>
  <c r="AC17" i="187"/>
  <c r="AS19" i="187"/>
  <c r="AJ19" i="187"/>
  <c r="D18" i="187"/>
  <c r="AP14" i="187"/>
  <c r="X17" i="187"/>
  <c r="BF17" i="187"/>
  <c r="AR14" i="187"/>
  <c r="AE17" i="187"/>
  <c r="AF12" i="187"/>
  <c r="D11" i="187"/>
  <c r="AJ12" i="187"/>
  <c r="C8" i="187"/>
  <c r="AG17" i="187"/>
  <c r="AY17" i="187"/>
  <c r="BA17" i="187"/>
  <c r="AT10" i="187"/>
  <c r="AP10" i="187"/>
  <c r="AO10" i="187"/>
  <c r="AM17" i="187"/>
  <c r="AF10" i="187"/>
  <c r="C16" i="187"/>
  <c r="Z19" i="187"/>
  <c r="AW19" i="187"/>
  <c r="AK19" i="187"/>
  <c r="Y19" i="187"/>
  <c r="AR19" i="187"/>
  <c r="AH14" i="187"/>
  <c r="AJ17" i="187"/>
  <c r="AT17" i="187"/>
  <c r="AZ14" i="187"/>
  <c r="AN12" i="187"/>
  <c r="AR12" i="187"/>
  <c r="BG10" i="187"/>
  <c r="AV17" i="187"/>
  <c r="AO17" i="187"/>
  <c r="BG17" i="187"/>
  <c r="AZ17" i="187"/>
  <c r="AH10" i="187"/>
  <c r="BD10" i="187"/>
  <c r="AU10" i="187"/>
  <c r="AG10" i="187"/>
  <c r="AD14" i="187"/>
  <c r="AJ10" i="187"/>
  <c r="D7" i="187"/>
  <c r="AA10" i="187"/>
  <c r="AM19" i="187"/>
  <c r="AZ19" i="187"/>
  <c r="Z14" i="187"/>
  <c r="AF17" i="187"/>
  <c r="AW12" i="187"/>
  <c r="Z12" i="187"/>
  <c r="AZ12" i="187"/>
  <c r="AY10" i="187"/>
  <c r="AW17" i="187"/>
  <c r="Z10" i="187"/>
  <c r="BB17" i="187"/>
  <c r="AV10" i="187"/>
  <c r="Y10" i="187"/>
  <c r="C9" i="187"/>
  <c r="AC10" i="187"/>
  <c r="AN19" i="187"/>
  <c r="AC19" i="187"/>
  <c r="AY19" i="187"/>
  <c r="AD19" i="187"/>
  <c r="AE10" i="187"/>
  <c r="C13" i="187"/>
  <c r="BB14" i="187"/>
  <c r="AK12" i="187"/>
  <c r="AZ10" i="187"/>
  <c r="AH12" i="187"/>
  <c r="AQ10" i="187"/>
  <c r="AU17" i="187"/>
  <c r="BE17" i="187"/>
  <c r="AN10" i="187"/>
  <c r="AL10" i="187"/>
  <c r="BF19" i="187"/>
  <c r="AT14" i="187"/>
  <c r="AV12" i="187"/>
  <c r="AX19" i="187"/>
  <c r="BC19" i="187"/>
  <c r="AA19" i="187"/>
  <c r="AL14" i="187"/>
  <c r="BA19" i="187"/>
  <c r="AX17" i="187"/>
  <c r="AV14" i="187"/>
  <c r="AK10" i="187"/>
  <c r="AR10" i="187"/>
  <c r="BD12" i="187"/>
  <c r="AP12" i="187"/>
  <c r="AI10" i="187"/>
  <c r="AD17" i="187"/>
  <c r="Z17" i="187"/>
  <c r="X10" i="187"/>
  <c r="C7" i="187"/>
  <c r="AH17" i="187"/>
  <c r="AO15" i="187" l="1"/>
  <c r="AO23" i="187" s="1"/>
  <c r="Y15" i="187"/>
  <c r="Y24" i="187" s="1"/>
  <c r="AM15" i="187"/>
  <c r="AM24" i="187" s="1"/>
  <c r="BN15" i="187"/>
  <c r="BN24" i="187" s="1"/>
  <c r="X15" i="187"/>
  <c r="X24" i="187" s="1"/>
  <c r="BM15" i="187"/>
  <c r="BM23" i="187" s="1"/>
  <c r="AC15" i="187"/>
  <c r="AC23" i="187" s="1"/>
  <c r="BG15" i="187"/>
  <c r="BG24" i="187" s="1"/>
  <c r="BR15" i="187"/>
  <c r="BR23" i="187" s="1"/>
  <c r="AE15" i="187"/>
  <c r="AE23" i="187" s="1"/>
  <c r="AY15" i="187"/>
  <c r="AY24" i="187" s="1"/>
  <c r="AA15" i="187"/>
  <c r="AA23" i="187" s="1"/>
  <c r="AI15" i="187"/>
  <c r="AI24" i="187" s="1"/>
  <c r="AQ15" i="187"/>
  <c r="AQ24" i="187" s="1"/>
  <c r="AG15" i="187"/>
  <c r="AG23" i="187" s="1"/>
  <c r="BE15" i="187"/>
  <c r="BE23" i="187" s="1"/>
  <c r="BH15" i="187"/>
  <c r="BH24" i="187" s="1"/>
  <c r="BQ15" i="187"/>
  <c r="BQ24" i="187" s="1"/>
  <c r="BJ15" i="187"/>
  <c r="BJ23" i="187" s="1"/>
  <c r="AU15" i="187"/>
  <c r="AU23" i="187" s="1"/>
  <c r="BI15" i="187"/>
  <c r="BI24" i="187" s="1"/>
  <c r="BR20" i="187"/>
  <c r="BS15" i="187"/>
  <c r="BS23" i="187" s="1"/>
  <c r="BO15" i="187"/>
  <c r="BI20" i="187"/>
  <c r="BS20" i="187"/>
  <c r="BQ20" i="187"/>
  <c r="BJ20" i="187"/>
  <c r="BK15" i="187"/>
  <c r="BK23" i="187" s="1"/>
  <c r="BO20" i="187"/>
  <c r="AS15" i="187"/>
  <c r="AS23" i="187" s="1"/>
  <c r="BH20" i="187"/>
  <c r="BN20" i="187"/>
  <c r="BK20" i="187"/>
  <c r="BL15" i="187"/>
  <c r="BL24" i="187" s="1"/>
  <c r="BM20" i="187"/>
  <c r="BP20" i="187"/>
  <c r="BL20" i="187"/>
  <c r="BP15" i="187"/>
  <c r="AN15" i="187"/>
  <c r="AN23" i="187" s="1"/>
  <c r="AR15" i="187"/>
  <c r="AR23" i="187" s="1"/>
  <c r="BA15" i="187"/>
  <c r="BA23" i="187" s="1"/>
  <c r="BC15" i="187"/>
  <c r="BC23" i="187" s="1"/>
  <c r="Q16" i="187"/>
  <c r="R16" i="187" s="1"/>
  <c r="AF15" i="187"/>
  <c r="AF23" i="187" s="1"/>
  <c r="AJ15" i="187"/>
  <c r="AJ23" i="187" s="1"/>
  <c r="BF15" i="187"/>
  <c r="BF23" i="187" s="1"/>
  <c r="AZ15" i="187"/>
  <c r="AZ23" i="187" s="1"/>
  <c r="AK15" i="187"/>
  <c r="AK23" i="187" s="1"/>
  <c r="D17" i="187"/>
  <c r="BD15" i="187"/>
  <c r="BD24" i="187" s="1"/>
  <c r="C10" i="187"/>
  <c r="AD20" i="187"/>
  <c r="AX20" i="187"/>
  <c r="AL15" i="187"/>
  <c r="AL23" i="187" s="1"/>
  <c r="AU20" i="187"/>
  <c r="AV20" i="187"/>
  <c r="AX15" i="187"/>
  <c r="Y20" i="187"/>
  <c r="AI20" i="187"/>
  <c r="AB20" i="187"/>
  <c r="BB20" i="187"/>
  <c r="AF20" i="187"/>
  <c r="AY20" i="187"/>
  <c r="AC20" i="187"/>
  <c r="AS20" i="187"/>
  <c r="Z15" i="187"/>
  <c r="AH15" i="187"/>
  <c r="AH23" i="187" s="1"/>
  <c r="BG20" i="187"/>
  <c r="AT20" i="187"/>
  <c r="AE20" i="187"/>
  <c r="X20" i="187"/>
  <c r="Q9" i="187"/>
  <c r="R9" i="187" s="1"/>
  <c r="AD15" i="187"/>
  <c r="AR20" i="187"/>
  <c r="Q8" i="187"/>
  <c r="R8" i="187" s="1"/>
  <c r="Z20" i="187"/>
  <c r="D10" i="187"/>
  <c r="Q7" i="187"/>
  <c r="R7" i="187" s="1"/>
  <c r="AP15" i="187"/>
  <c r="AP24" i="187" s="1"/>
  <c r="Q18" i="187"/>
  <c r="R18" i="187" s="1"/>
  <c r="D19" i="187"/>
  <c r="AW15" i="187"/>
  <c r="AW24" i="187" s="1"/>
  <c r="AQ20" i="187"/>
  <c r="AB15" i="187"/>
  <c r="AN20" i="187"/>
  <c r="AW20" i="187"/>
  <c r="AJ20" i="187"/>
  <c r="AK20" i="187"/>
  <c r="AH20" i="187"/>
  <c r="AZ20" i="187"/>
  <c r="AT15" i="187"/>
  <c r="AT24" i="187" s="1"/>
  <c r="BA20" i="187"/>
  <c r="AG20" i="187"/>
  <c r="C12" i="187"/>
  <c r="AA20" i="187"/>
  <c r="BE20" i="187"/>
  <c r="AV15" i="187"/>
  <c r="AO24" i="187"/>
  <c r="AO20" i="187"/>
  <c r="AM20" i="187"/>
  <c r="Q11" i="187"/>
  <c r="R11" i="187" s="1"/>
  <c r="D12" i="187"/>
  <c r="BF20" i="187"/>
  <c r="BC20" i="187"/>
  <c r="D14" i="187"/>
  <c r="Q13" i="187"/>
  <c r="R13" i="187" s="1"/>
  <c r="AP20" i="187"/>
  <c r="BB15" i="187"/>
  <c r="BB24" i="187" s="1"/>
  <c r="C19" i="187"/>
  <c r="C14" i="187"/>
  <c r="C17" i="187"/>
  <c r="BD20" i="187"/>
  <c r="AL20" i="187"/>
  <c r="AO21" i="187" l="1"/>
  <c r="AO29" i="187" s="1"/>
  <c r="AM23" i="187"/>
  <c r="Y23" i="187"/>
  <c r="Y21" i="187"/>
  <c r="Y29" i="187" s="1"/>
  <c r="X23" i="187"/>
  <c r="AM21" i="187"/>
  <c r="AM29" i="187" s="1"/>
  <c r="X21" i="187"/>
  <c r="X29" i="187" s="1"/>
  <c r="BN23" i="187"/>
  <c r="BM24" i="187"/>
  <c r="BN21" i="187"/>
  <c r="AY21" i="187"/>
  <c r="AY29" i="187" s="1"/>
  <c r="AN24" i="187"/>
  <c r="BM21" i="187"/>
  <c r="AJ24" i="187"/>
  <c r="AQ23" i="187"/>
  <c r="AA21" i="187"/>
  <c r="AA29" i="187" s="1"/>
  <c r="AZ24" i="187"/>
  <c r="AR24" i="187"/>
  <c r="AC24" i="187"/>
  <c r="BG23" i="187"/>
  <c r="AA24" i="187"/>
  <c r="BG21" i="187"/>
  <c r="BG29" i="187" s="1"/>
  <c r="AC21" i="187"/>
  <c r="AC29" i="187" s="1"/>
  <c r="BH23" i="187"/>
  <c r="BR21" i="187"/>
  <c r="BH21" i="187"/>
  <c r="AY23" i="187"/>
  <c r="BJ21" i="187"/>
  <c r="BC21" i="187"/>
  <c r="BC29" i="187" s="1"/>
  <c r="BC24" i="187"/>
  <c r="AI23" i="187"/>
  <c r="AJ21" i="187"/>
  <c r="AJ29" i="187" s="1"/>
  <c r="BR24" i="187"/>
  <c r="BE24" i="187"/>
  <c r="AN21" i="187"/>
  <c r="AN29" i="187" s="1"/>
  <c r="AI21" i="187"/>
  <c r="AI29" i="187" s="1"/>
  <c r="BJ24" i="187"/>
  <c r="AK21" i="187"/>
  <c r="AK29" i="187" s="1"/>
  <c r="AE24" i="187"/>
  <c r="BE21" i="187"/>
  <c r="BE29" i="187" s="1"/>
  <c r="AE21" i="187"/>
  <c r="AE29" i="187" s="1"/>
  <c r="BI23" i="187"/>
  <c r="AG21" i="187"/>
  <c r="AG29" i="187" s="1"/>
  <c r="AG24" i="187"/>
  <c r="AR21" i="187"/>
  <c r="AR29" i="187" s="1"/>
  <c r="AS21" i="187"/>
  <c r="AS29" i="187" s="1"/>
  <c r="BF21" i="187"/>
  <c r="BF29" i="187" s="1"/>
  <c r="BA24" i="187"/>
  <c r="AS24" i="187"/>
  <c r="BA21" i="187"/>
  <c r="BA29" i="187" s="1"/>
  <c r="BF24" i="187"/>
  <c r="BQ23" i="187"/>
  <c r="AU24" i="187"/>
  <c r="AU21" i="187"/>
  <c r="AU29" i="187" s="1"/>
  <c r="BP21" i="187"/>
  <c r="BQ21" i="187"/>
  <c r="AQ21" i="187"/>
  <c r="AQ29" i="187" s="1"/>
  <c r="BP24" i="187"/>
  <c r="BI21" i="187"/>
  <c r="BI29" i="187" s="1"/>
  <c r="BO21" i="187"/>
  <c r="BO23" i="187"/>
  <c r="BP23" i="187"/>
  <c r="BS24" i="187"/>
  <c r="AF24" i="187"/>
  <c r="BL21" i="187"/>
  <c r="BK24" i="187"/>
  <c r="BO24" i="187"/>
  <c r="BS21" i="187"/>
  <c r="BS29" i="187" s="1"/>
  <c r="BK21" i="187"/>
  <c r="BK29" i="187" s="1"/>
  <c r="BL23" i="187"/>
  <c r="AB21" i="187"/>
  <c r="AB29" i="187" s="1"/>
  <c r="AF21" i="187"/>
  <c r="AF29" i="187" s="1"/>
  <c r="AX21" i="187"/>
  <c r="AX29" i="187" s="1"/>
  <c r="AZ21" i="187"/>
  <c r="AZ29" i="187" s="1"/>
  <c r="AX23" i="187"/>
  <c r="Q17" i="187"/>
  <c r="R17" i="187" s="1"/>
  <c r="AL24" i="187"/>
  <c r="AD21" i="187"/>
  <c r="AD29" i="187" s="1"/>
  <c r="AK24" i="187"/>
  <c r="AP23" i="187"/>
  <c r="AH24" i="187"/>
  <c r="Z21" i="187"/>
  <c r="Z29" i="187" s="1"/>
  <c r="Z23" i="187"/>
  <c r="Z24" i="187"/>
  <c r="AM27" i="187"/>
  <c r="BB23" i="187"/>
  <c r="Q10" i="187"/>
  <c r="R10" i="187" s="1"/>
  <c r="D15" i="187"/>
  <c r="D23" i="187" s="1"/>
  <c r="AD24" i="187"/>
  <c r="AV21" i="187"/>
  <c r="AV29" i="187" s="1"/>
  <c r="AV23" i="187"/>
  <c r="AV24" i="187"/>
  <c r="Q14" i="187"/>
  <c r="R14" i="187" s="1"/>
  <c r="C15" i="187"/>
  <c r="BD21" i="187"/>
  <c r="BD29" i="187" s="1"/>
  <c r="BD23" i="187"/>
  <c r="Q12" i="187"/>
  <c r="R12" i="187" s="1"/>
  <c r="AT21" i="187"/>
  <c r="AT29" i="187" s="1"/>
  <c r="AT23" i="187"/>
  <c r="AB23" i="187"/>
  <c r="AW21" i="187"/>
  <c r="AW29" i="187" s="1"/>
  <c r="C20" i="187"/>
  <c r="BB21" i="187"/>
  <c r="BB29" i="187" s="1"/>
  <c r="AP21" i="187"/>
  <c r="AP29" i="187" s="1"/>
  <c r="AD23" i="187"/>
  <c r="AL21" i="187"/>
  <c r="AL29" i="187" s="1"/>
  <c r="Q19" i="187"/>
  <c r="R19" i="187" s="1"/>
  <c r="D20" i="187"/>
  <c r="AH21" i="187"/>
  <c r="AH29" i="187" s="1"/>
  <c r="AW23" i="187"/>
  <c r="AB24" i="187"/>
  <c r="AX24" i="187"/>
  <c r="AO27" i="187" l="1"/>
  <c r="X27" i="187"/>
  <c r="AA27" i="187"/>
  <c r="AY27" i="187"/>
  <c r="Y27" i="187"/>
  <c r="AQ27" i="187"/>
  <c r="BL27" i="187"/>
  <c r="BL29" i="187"/>
  <c r="BR27" i="187"/>
  <c r="BR29" i="187"/>
  <c r="BQ27" i="187"/>
  <c r="BQ29" i="187"/>
  <c r="BH27" i="187"/>
  <c r="BH29" i="187"/>
  <c r="BN27" i="187"/>
  <c r="BN29" i="187"/>
  <c r="BP27" i="187"/>
  <c r="BP29" i="187"/>
  <c r="BM27" i="187"/>
  <c r="BM29" i="187"/>
  <c r="BO27" i="187"/>
  <c r="BO29" i="187"/>
  <c r="BJ27" i="187"/>
  <c r="BJ29" i="187"/>
  <c r="AG27" i="187"/>
  <c r="BC27" i="187"/>
  <c r="BG27" i="187"/>
  <c r="AC27" i="187"/>
  <c r="AN27" i="187"/>
  <c r="AJ27" i="187"/>
  <c r="AE27" i="187"/>
  <c r="BE27" i="187"/>
  <c r="AK27" i="187"/>
  <c r="AS27" i="187"/>
  <c r="BI27" i="187"/>
  <c r="AI27" i="187"/>
  <c r="AU27" i="187"/>
  <c r="AR27" i="187"/>
  <c r="BA27" i="187"/>
  <c r="Z27" i="187"/>
  <c r="AF27" i="187"/>
  <c r="BF27" i="187"/>
  <c r="AX27" i="187"/>
  <c r="AB27" i="187"/>
  <c r="AZ27" i="187"/>
  <c r="BK27" i="187"/>
  <c r="BS27" i="187"/>
  <c r="AD27" i="187"/>
  <c r="C23" i="187"/>
  <c r="C24" i="187"/>
  <c r="AL27" i="187"/>
  <c r="AW27" i="187"/>
  <c r="Q20" i="187"/>
  <c r="R20" i="187" s="1"/>
  <c r="AP27" i="187"/>
  <c r="BB27" i="187"/>
  <c r="AT27" i="187"/>
  <c r="BD27" i="187"/>
  <c r="AV27" i="187"/>
  <c r="D21" i="187"/>
  <c r="Q15" i="187"/>
  <c r="R15" i="187" s="1"/>
  <c r="D24" i="187"/>
  <c r="C21" i="187"/>
  <c r="AH27" i="187"/>
  <c r="Q21" i="187" l="1"/>
  <c r="R21" i="187" s="1"/>
  <c r="D27" i="187"/>
  <c r="C27" i="187"/>
  <c r="E141" i="163" l="1"/>
  <c r="D141" i="163"/>
  <c r="B141" i="163"/>
  <c r="E140" i="163"/>
  <c r="D140" i="163"/>
  <c r="B140" i="163"/>
  <c r="E139" i="163"/>
  <c r="D139" i="163"/>
  <c r="B139" i="163"/>
  <c r="E138" i="163"/>
  <c r="D138" i="163"/>
  <c r="B138" i="163"/>
  <c r="E137" i="163"/>
  <c r="D137" i="163"/>
  <c r="B137" i="163"/>
  <c r="E146" i="163"/>
  <c r="D146" i="163"/>
  <c r="B146" i="163"/>
  <c r="E145" i="163"/>
  <c r="D145" i="163"/>
  <c r="B145" i="163"/>
  <c r="E144" i="163"/>
  <c r="D144" i="163"/>
  <c r="B144" i="163"/>
  <c r="E143" i="163"/>
  <c r="D143" i="163"/>
  <c r="B143" i="163"/>
  <c r="E142" i="163"/>
  <c r="D142" i="163"/>
  <c r="B142" i="163"/>
  <c r="E136" i="163"/>
  <c r="D136" i="163"/>
  <c r="B136" i="163"/>
  <c r="E155" i="163"/>
  <c r="D155" i="163"/>
  <c r="B155" i="163"/>
  <c r="E135" i="163"/>
  <c r="D135" i="163"/>
  <c r="B135" i="163"/>
  <c r="E150" i="163"/>
  <c r="D150" i="163"/>
  <c r="B150" i="163"/>
  <c r="E149" i="163"/>
  <c r="D149" i="163"/>
  <c r="B149" i="163"/>
  <c r="E148" i="163"/>
  <c r="D148" i="163"/>
  <c r="B148" i="163"/>
  <c r="E147" i="163"/>
  <c r="D147" i="163"/>
  <c r="B147" i="163"/>
  <c r="E151" i="163"/>
  <c r="D151" i="163"/>
  <c r="B151" i="163"/>
  <c r="E133" i="163"/>
  <c r="D133" i="163"/>
  <c r="B133" i="163"/>
  <c r="E152" i="163"/>
  <c r="D152" i="163"/>
  <c r="B152" i="163"/>
  <c r="E84" i="163"/>
  <c r="D84" i="163"/>
  <c r="B84" i="163"/>
  <c r="E80" i="163"/>
  <c r="D80" i="163"/>
  <c r="B80" i="163"/>
  <c r="E86" i="163"/>
  <c r="D86" i="163"/>
  <c r="B86" i="163"/>
  <c r="E85" i="163"/>
  <c r="D85" i="163"/>
  <c r="B85" i="163"/>
  <c r="E83" i="163"/>
  <c r="D83" i="163"/>
  <c r="B83" i="163"/>
  <c r="E87" i="163"/>
  <c r="D87" i="163"/>
  <c r="B87" i="163"/>
  <c r="E81" i="163"/>
  <c r="D81" i="163"/>
  <c r="B81" i="163"/>
  <c r="E88" i="163"/>
  <c r="D88" i="163"/>
  <c r="B88" i="163"/>
  <c r="E36" i="163"/>
  <c r="D36" i="163"/>
  <c r="B36" i="163"/>
  <c r="E15" i="163"/>
  <c r="D15" i="163"/>
  <c r="B15" i="163"/>
  <c r="E11" i="163"/>
  <c r="D11" i="163"/>
  <c r="B11" i="163"/>
  <c r="E12" i="163"/>
  <c r="D12" i="163"/>
  <c r="B12" i="163"/>
  <c r="E14" i="163"/>
  <c r="D14" i="163"/>
  <c r="B14" i="163"/>
  <c r="E13" i="163"/>
  <c r="D13" i="163"/>
  <c r="B13" i="163"/>
  <c r="E18" i="163"/>
  <c r="D18" i="163"/>
  <c r="B18" i="163"/>
  <c r="E8" i="163"/>
  <c r="D8" i="163"/>
  <c r="B8" i="163"/>
  <c r="E17" i="163"/>
  <c r="D17" i="163"/>
  <c r="B17" i="163"/>
  <c r="E16" i="163"/>
  <c r="D16" i="163"/>
  <c r="B16" i="163"/>
  <c r="B52" i="8"/>
  <c r="B51" i="8"/>
  <c r="B50" i="8"/>
  <c r="B49" i="8"/>
  <c r="B17" i="8"/>
  <c r="B16" i="8"/>
  <c r="B15" i="8"/>
  <c r="B14" i="8"/>
  <c r="B13" i="8"/>
  <c r="B12" i="8"/>
  <c r="B24" i="8" s="1"/>
  <c r="B11" i="8"/>
  <c r="B23" i="8" s="1"/>
  <c r="B10" i="8"/>
  <c r="B22" i="8" s="1"/>
  <c r="B9" i="8"/>
  <c r="B21" i="8" s="1"/>
  <c r="B7" i="93"/>
  <c r="F44" i="93"/>
  <c r="E45" i="93" s="1"/>
  <c r="E44" i="93"/>
  <c r="CP44" i="93" s="1"/>
  <c r="CP45" i="93" s="1"/>
  <c r="D44" i="93"/>
  <c r="F81" i="93"/>
  <c r="E81" i="93"/>
  <c r="CP81" i="93" s="1"/>
  <c r="CP82" i="93" s="1"/>
  <c r="D81" i="93"/>
  <c r="F79" i="93"/>
  <c r="E79" i="93"/>
  <c r="CM79" i="93" s="1"/>
  <c r="CM80" i="93" s="1"/>
  <c r="D79" i="93"/>
  <c r="F69" i="93"/>
  <c r="E69" i="93"/>
  <c r="CP69" i="93" s="1"/>
  <c r="D69" i="93"/>
  <c r="F68" i="93"/>
  <c r="E68" i="93"/>
  <c r="CN68" i="93" s="1"/>
  <c r="D68" i="93"/>
  <c r="F62" i="93"/>
  <c r="E62" i="93"/>
  <c r="CP62" i="93" s="1"/>
  <c r="CP63" i="93" s="1"/>
  <c r="D62" i="93"/>
  <c r="F60" i="93"/>
  <c r="E60" i="93"/>
  <c r="CM60" i="93" s="1"/>
  <c r="CM61" i="93" s="1"/>
  <c r="D60" i="93"/>
  <c r="F54" i="93"/>
  <c r="E54" i="93"/>
  <c r="CP54" i="93" s="1"/>
  <c r="CP55" i="93" s="1"/>
  <c r="D54" i="93"/>
  <c r="F52" i="93"/>
  <c r="E52" i="93"/>
  <c r="CP52" i="93" s="1"/>
  <c r="CP53" i="93" s="1"/>
  <c r="D52" i="93"/>
  <c r="F42" i="93"/>
  <c r="E43" i="93" s="1"/>
  <c r="E42" i="93"/>
  <c r="CP42" i="93" s="1"/>
  <c r="CP43" i="93" s="1"/>
  <c r="D42" i="93"/>
  <c r="F28" i="93"/>
  <c r="E28" i="93"/>
  <c r="D28" i="93"/>
  <c r="B28" i="93"/>
  <c r="F27" i="93"/>
  <c r="E27" i="93"/>
  <c r="D27" i="93"/>
  <c r="B27" i="93"/>
  <c r="F20" i="93"/>
  <c r="E20" i="93"/>
  <c r="D20" i="93"/>
  <c r="B20" i="93"/>
  <c r="F13" i="93"/>
  <c r="E13" i="93"/>
  <c r="D13" i="93"/>
  <c r="B13" i="93"/>
  <c r="F14" i="93"/>
  <c r="E14" i="93"/>
  <c r="D14" i="93"/>
  <c r="B14" i="93"/>
  <c r="F12" i="93"/>
  <c r="E12" i="93"/>
  <c r="D12" i="93"/>
  <c r="B12" i="93"/>
  <c r="BO138" i="163" l="1"/>
  <c r="BP141" i="163"/>
  <c r="BK137" i="163"/>
  <c r="BQ140" i="163"/>
  <c r="BJ147" i="163"/>
  <c r="AQ155" i="163"/>
  <c r="BO143" i="163"/>
  <c r="AK137" i="163"/>
  <c r="BS137" i="163"/>
  <c r="BR137" i="163"/>
  <c r="AS142" i="163"/>
  <c r="BJ145" i="163"/>
  <c r="AS140" i="163"/>
  <c r="AQ141" i="163"/>
  <c r="AL137" i="163"/>
  <c r="BU138" i="163"/>
  <c r="AU137" i="163"/>
  <c r="AR138" i="163"/>
  <c r="BA137" i="163"/>
  <c r="BV145" i="163"/>
  <c r="BQ137" i="163"/>
  <c r="BB137" i="163"/>
  <c r="AZ138" i="163"/>
  <c r="AC137" i="163"/>
  <c r="BC137" i="163"/>
  <c r="BP138" i="163"/>
  <c r="BA150" i="163"/>
  <c r="AD137" i="163"/>
  <c r="BI137" i="163"/>
  <c r="BT139" i="163"/>
  <c r="BV146" i="163"/>
  <c r="AE137" i="163"/>
  <c r="BS139" i="163"/>
  <c r="AA152" i="163"/>
  <c r="BO155" i="163"/>
  <c r="BR145" i="163"/>
  <c r="BH138" i="163"/>
  <c r="AB140" i="163"/>
  <c r="AR140" i="163"/>
  <c r="BH140" i="163"/>
  <c r="BV141" i="163"/>
  <c r="AR141" i="163"/>
  <c r="AD140" i="163"/>
  <c r="AT140" i="163"/>
  <c r="BJ140" i="163"/>
  <c r="AZ141" i="163"/>
  <c r="AM140" i="163"/>
  <c r="AE140" i="163"/>
  <c r="AU140" i="163"/>
  <c r="BK140" i="163"/>
  <c r="AA141" i="163"/>
  <c r="BG141" i="163"/>
  <c r="AQ148" i="163"/>
  <c r="AJ145" i="163"/>
  <c r="BP137" i="163"/>
  <c r="AM137" i="163"/>
  <c r="BJ137" i="163"/>
  <c r="AB138" i="163"/>
  <c r="AJ140" i="163"/>
  <c r="AZ140" i="163"/>
  <c r="BP140" i="163"/>
  <c r="AB141" i="163"/>
  <c r="BH141" i="163"/>
  <c r="BI140" i="163"/>
  <c r="BQ145" i="163"/>
  <c r="AI148" i="163"/>
  <c r="BV136" i="163"/>
  <c r="BT144" i="163"/>
  <c r="AL145" i="163"/>
  <c r="AS137" i="163"/>
  <c r="AJ138" i="163"/>
  <c r="BV140" i="163"/>
  <c r="AK140" i="163"/>
  <c r="BA140" i="163"/>
  <c r="AI141" i="163"/>
  <c r="BO141" i="163"/>
  <c r="BC140" i="163"/>
  <c r="BS140" i="163"/>
  <c r="AC140" i="163"/>
  <c r="AY141" i="163"/>
  <c r="AD145" i="163"/>
  <c r="BP142" i="163"/>
  <c r="AR145" i="163"/>
  <c r="AT137" i="163"/>
  <c r="BO140" i="163"/>
  <c r="AL140" i="163"/>
  <c r="BB140" i="163"/>
  <c r="BR140" i="163"/>
  <c r="AJ141" i="163"/>
  <c r="AY155" i="163"/>
  <c r="AU142" i="163"/>
  <c r="AO139" i="163"/>
  <c r="BE139" i="163"/>
  <c r="BU139" i="163"/>
  <c r="AA148" i="163"/>
  <c r="AC155" i="163"/>
  <c r="BN146" i="163"/>
  <c r="AF137" i="163"/>
  <c r="AN137" i="163"/>
  <c r="BL137" i="163"/>
  <c r="BT137" i="163"/>
  <c r="AC138" i="163"/>
  <c r="AS138" i="163"/>
  <c r="BI138" i="163"/>
  <c r="BQ138" i="163"/>
  <c r="AP139" i="163"/>
  <c r="AX139" i="163"/>
  <c r="BN139" i="163"/>
  <c r="AD135" i="163"/>
  <c r="AI155" i="163"/>
  <c r="AC142" i="163"/>
  <c r="BI142" i="163"/>
  <c r="AJ143" i="163"/>
  <c r="BO145" i="163"/>
  <c r="AT145" i="163"/>
  <c r="AG137" i="163"/>
  <c r="AO137" i="163"/>
  <c r="AW137" i="163"/>
  <c r="BE137" i="163"/>
  <c r="BM137" i="163"/>
  <c r="BU137" i="163"/>
  <c r="AD138" i="163"/>
  <c r="AL138" i="163"/>
  <c r="AT138" i="163"/>
  <c r="BB138" i="163"/>
  <c r="BJ138" i="163"/>
  <c r="BR138" i="163"/>
  <c r="AA139" i="163"/>
  <c r="AI139" i="163"/>
  <c r="AQ139" i="163"/>
  <c r="AY139" i="163"/>
  <c r="BG139" i="163"/>
  <c r="BO139" i="163"/>
  <c r="AF140" i="163"/>
  <c r="AN140" i="163"/>
  <c r="AV140" i="163"/>
  <c r="BD140" i="163"/>
  <c r="BL140" i="163"/>
  <c r="BT140" i="163"/>
  <c r="AC141" i="163"/>
  <c r="AK141" i="163"/>
  <c r="AS141" i="163"/>
  <c r="BA141" i="163"/>
  <c r="BI141" i="163"/>
  <c r="BQ141" i="163"/>
  <c r="AA155" i="163"/>
  <c r="BG155" i="163"/>
  <c r="AY143" i="163"/>
  <c r="BI150" i="163"/>
  <c r="BI155" i="163"/>
  <c r="AH139" i="163"/>
  <c r="BF139" i="163"/>
  <c r="BV139" i="163"/>
  <c r="BP147" i="163"/>
  <c r="AK155" i="163"/>
  <c r="BQ155" i="163"/>
  <c r="AE142" i="163"/>
  <c r="BK142" i="163"/>
  <c r="AR143" i="163"/>
  <c r="AZ145" i="163"/>
  <c r="AA146" i="163"/>
  <c r="AH137" i="163"/>
  <c r="AP137" i="163"/>
  <c r="AX137" i="163"/>
  <c r="BF137" i="163"/>
  <c r="BN137" i="163"/>
  <c r="BV137" i="163"/>
  <c r="AE138" i="163"/>
  <c r="AM138" i="163"/>
  <c r="AU138" i="163"/>
  <c r="BC138" i="163"/>
  <c r="BK138" i="163"/>
  <c r="BS138" i="163"/>
  <c r="AB139" i="163"/>
  <c r="AJ139" i="163"/>
  <c r="AR139" i="163"/>
  <c r="AZ139" i="163"/>
  <c r="BH139" i="163"/>
  <c r="BP139" i="163"/>
  <c r="AG140" i="163"/>
  <c r="AO140" i="163"/>
  <c r="AW140" i="163"/>
  <c r="BE140" i="163"/>
  <c r="BM140" i="163"/>
  <c r="BU140" i="163"/>
  <c r="AD141" i="163"/>
  <c r="AL141" i="163"/>
  <c r="AT141" i="163"/>
  <c r="BB141" i="163"/>
  <c r="BJ141" i="163"/>
  <c r="BR141" i="163"/>
  <c r="BO150" i="163"/>
  <c r="BA155" i="163"/>
  <c r="BA142" i="163"/>
  <c r="BS144" i="163"/>
  <c r="AV137" i="163"/>
  <c r="BA138" i="163"/>
  <c r="AL147" i="163"/>
  <c r="BU136" i="163"/>
  <c r="AK142" i="163"/>
  <c r="BQ142" i="163"/>
  <c r="AZ143" i="163"/>
  <c r="BB145" i="163"/>
  <c r="AI146" i="163"/>
  <c r="AA137" i="163"/>
  <c r="AI137" i="163"/>
  <c r="AQ137" i="163"/>
  <c r="AY137" i="163"/>
  <c r="BG137" i="163"/>
  <c r="BO137" i="163"/>
  <c r="AF138" i="163"/>
  <c r="AN138" i="163"/>
  <c r="AV138" i="163"/>
  <c r="BD138" i="163"/>
  <c r="BL138" i="163"/>
  <c r="BT138" i="163"/>
  <c r="AC139" i="163"/>
  <c r="AK139" i="163"/>
  <c r="AS139" i="163"/>
  <c r="BA139" i="163"/>
  <c r="BI139" i="163"/>
  <c r="BQ139" i="163"/>
  <c r="AH140" i="163"/>
  <c r="AP140" i="163"/>
  <c r="AX140" i="163"/>
  <c r="BF140" i="163"/>
  <c r="BN140" i="163"/>
  <c r="AE141" i="163"/>
  <c r="AM141" i="163"/>
  <c r="AU141" i="163"/>
  <c r="BC141" i="163"/>
  <c r="BK141" i="163"/>
  <c r="BS141" i="163"/>
  <c r="BO146" i="163"/>
  <c r="AG139" i="163"/>
  <c r="AW139" i="163"/>
  <c r="BM139" i="163"/>
  <c r="BR142" i="163"/>
  <c r="BC142" i="163"/>
  <c r="AB143" i="163"/>
  <c r="BD137" i="163"/>
  <c r="AK138" i="163"/>
  <c r="BB147" i="163"/>
  <c r="BP155" i="163"/>
  <c r="AS155" i="163"/>
  <c r="AM142" i="163"/>
  <c r="BS142" i="163"/>
  <c r="BH143" i="163"/>
  <c r="AB145" i="163"/>
  <c r="BH145" i="163"/>
  <c r="AQ146" i="163"/>
  <c r="AB137" i="163"/>
  <c r="AJ137" i="163"/>
  <c r="AR137" i="163"/>
  <c r="AZ137" i="163"/>
  <c r="BH137" i="163"/>
  <c r="AG138" i="163"/>
  <c r="AO138" i="163"/>
  <c r="AW138" i="163"/>
  <c r="BE138" i="163"/>
  <c r="BM138" i="163"/>
  <c r="AD139" i="163"/>
  <c r="AL139" i="163"/>
  <c r="AT139" i="163"/>
  <c r="BB139" i="163"/>
  <c r="BJ139" i="163"/>
  <c r="BR139" i="163"/>
  <c r="AA140" i="163"/>
  <c r="AI140" i="163"/>
  <c r="AQ140" i="163"/>
  <c r="AY140" i="163"/>
  <c r="BG140" i="163"/>
  <c r="AF141" i="163"/>
  <c r="AN141" i="163"/>
  <c r="AV141" i="163"/>
  <c r="BD141" i="163"/>
  <c r="BL141" i="163"/>
  <c r="BT141" i="163"/>
  <c r="BG148" i="163"/>
  <c r="BP143" i="163"/>
  <c r="AY146" i="163"/>
  <c r="AH138" i="163"/>
  <c r="AP138" i="163"/>
  <c r="AX138" i="163"/>
  <c r="BF138" i="163"/>
  <c r="BN138" i="163"/>
  <c r="BV138" i="163"/>
  <c r="AE139" i="163"/>
  <c r="AM139" i="163"/>
  <c r="AU139" i="163"/>
  <c r="BC139" i="163"/>
  <c r="BK139" i="163"/>
  <c r="AG141" i="163"/>
  <c r="AO141" i="163"/>
  <c r="AW141" i="163"/>
  <c r="BE141" i="163"/>
  <c r="BM141" i="163"/>
  <c r="BU141" i="163"/>
  <c r="BR151" i="163"/>
  <c r="BG146" i="163"/>
  <c r="AA138" i="163"/>
  <c r="AI138" i="163"/>
  <c r="AQ138" i="163"/>
  <c r="AY138" i="163"/>
  <c r="BG138" i="163"/>
  <c r="AF139" i="163"/>
  <c r="AN139" i="163"/>
  <c r="AV139" i="163"/>
  <c r="BD139" i="163"/>
  <c r="BL139" i="163"/>
  <c r="AH141" i="163"/>
  <c r="AP141" i="163"/>
  <c r="AX141" i="163"/>
  <c r="BF141" i="163"/>
  <c r="BN141" i="163"/>
  <c r="BR135" i="163"/>
  <c r="BJ135" i="163"/>
  <c r="BU133" i="163"/>
  <c r="BH133" i="163"/>
  <c r="AZ133" i="163"/>
  <c r="AR133" i="163"/>
  <c r="AJ133" i="163"/>
  <c r="AB133" i="163"/>
  <c r="BB135" i="163"/>
  <c r="BP133" i="163"/>
  <c r="BS135" i="163"/>
  <c r="BK135" i="163"/>
  <c r="BC135" i="163"/>
  <c r="AU135" i="163"/>
  <c r="AM135" i="163"/>
  <c r="AE135" i="163"/>
  <c r="BQ135" i="163"/>
  <c r="BI135" i="163"/>
  <c r="BA135" i="163"/>
  <c r="AS135" i="163"/>
  <c r="AK135" i="163"/>
  <c r="AC135" i="163"/>
  <c r="BP135" i="163"/>
  <c r="BH135" i="163"/>
  <c r="AZ135" i="163"/>
  <c r="AR135" i="163"/>
  <c r="AJ135" i="163"/>
  <c r="AB135" i="163"/>
  <c r="BL135" i="163"/>
  <c r="BD135" i="163"/>
  <c r="AV135" i="163"/>
  <c r="AF135" i="163"/>
  <c r="BO135" i="163"/>
  <c r="BG135" i="163"/>
  <c r="AY135" i="163"/>
  <c r="AQ135" i="163"/>
  <c r="AI135" i="163"/>
  <c r="AA135" i="163"/>
  <c r="BT135" i="163"/>
  <c r="AN135" i="163"/>
  <c r="BV135" i="163"/>
  <c r="BN135" i="163"/>
  <c r="BF135" i="163"/>
  <c r="AX135" i="163"/>
  <c r="AP135" i="163"/>
  <c r="AH135" i="163"/>
  <c r="BU135" i="163"/>
  <c r="BM135" i="163"/>
  <c r="BE135" i="163"/>
  <c r="AW135" i="163"/>
  <c r="AO135" i="163"/>
  <c r="AG135" i="163"/>
  <c r="AL135" i="163"/>
  <c r="AT135" i="163"/>
  <c r="BQ152" i="163"/>
  <c r="AY148" i="163"/>
  <c r="AD155" i="163"/>
  <c r="AL155" i="163"/>
  <c r="AT155" i="163"/>
  <c r="BB155" i="163"/>
  <c r="BJ155" i="163"/>
  <c r="BR155" i="163"/>
  <c r="AA136" i="163"/>
  <c r="AI136" i="163"/>
  <c r="AQ136" i="163"/>
  <c r="AY136" i="163"/>
  <c r="BG136" i="163"/>
  <c r="BO136" i="163"/>
  <c r="AF142" i="163"/>
  <c r="AN142" i="163"/>
  <c r="AV142" i="163"/>
  <c r="BD142" i="163"/>
  <c r="BL142" i="163"/>
  <c r="BT142" i="163"/>
  <c r="AC143" i="163"/>
  <c r="AK143" i="163"/>
  <c r="AS143" i="163"/>
  <c r="BA143" i="163"/>
  <c r="BI143" i="163"/>
  <c r="BQ143" i="163"/>
  <c r="AH144" i="163"/>
  <c r="AP144" i="163"/>
  <c r="AX144" i="163"/>
  <c r="BF144" i="163"/>
  <c r="BN144" i="163"/>
  <c r="BV144" i="163"/>
  <c r="AE145" i="163"/>
  <c r="AM145" i="163"/>
  <c r="AU145" i="163"/>
  <c r="BC145" i="163"/>
  <c r="BK145" i="163"/>
  <c r="BS145" i="163"/>
  <c r="AB146" i="163"/>
  <c r="AJ146" i="163"/>
  <c r="AR146" i="163"/>
  <c r="AZ146" i="163"/>
  <c r="BH146" i="163"/>
  <c r="BP146" i="163"/>
  <c r="AQ152" i="163"/>
  <c r="BV147" i="163"/>
  <c r="BR147" i="163"/>
  <c r="AC150" i="163"/>
  <c r="AE155" i="163"/>
  <c r="AM155" i="163"/>
  <c r="AU155" i="163"/>
  <c r="BC155" i="163"/>
  <c r="BK155" i="163"/>
  <c r="BS155" i="163"/>
  <c r="AB136" i="163"/>
  <c r="AJ136" i="163"/>
  <c r="AR136" i="163"/>
  <c r="AZ136" i="163"/>
  <c r="BH136" i="163"/>
  <c r="BP136" i="163"/>
  <c r="AG142" i="163"/>
  <c r="AO142" i="163"/>
  <c r="AW142" i="163"/>
  <c r="BE142" i="163"/>
  <c r="BM142" i="163"/>
  <c r="BU142" i="163"/>
  <c r="AD143" i="163"/>
  <c r="AL143" i="163"/>
  <c r="AT143" i="163"/>
  <c r="BB143" i="163"/>
  <c r="BJ143" i="163"/>
  <c r="BR143" i="163"/>
  <c r="AA144" i="163"/>
  <c r="AI144" i="163"/>
  <c r="AQ144" i="163"/>
  <c r="AY144" i="163"/>
  <c r="BG144" i="163"/>
  <c r="BO144" i="163"/>
  <c r="AF145" i="163"/>
  <c r="AN145" i="163"/>
  <c r="AV145" i="163"/>
  <c r="BD145" i="163"/>
  <c r="BL145" i="163"/>
  <c r="BT145" i="163"/>
  <c r="AC146" i="163"/>
  <c r="AK146" i="163"/>
  <c r="AS146" i="163"/>
  <c r="BA146" i="163"/>
  <c r="BI146" i="163"/>
  <c r="BQ146" i="163"/>
  <c r="BO147" i="163"/>
  <c r="BT148" i="163"/>
  <c r="BO148" i="163"/>
  <c r="AK150" i="163"/>
  <c r="AF155" i="163"/>
  <c r="AN155" i="163"/>
  <c r="AV155" i="163"/>
  <c r="BD155" i="163"/>
  <c r="BL155" i="163"/>
  <c r="BT155" i="163"/>
  <c r="AC136" i="163"/>
  <c r="AK136" i="163"/>
  <c r="AS136" i="163"/>
  <c r="BA136" i="163"/>
  <c r="BI136" i="163"/>
  <c r="BQ136" i="163"/>
  <c r="AH142" i="163"/>
  <c r="AP142" i="163"/>
  <c r="AX142" i="163"/>
  <c r="BF142" i="163"/>
  <c r="BN142" i="163"/>
  <c r="BV142" i="163"/>
  <c r="AE143" i="163"/>
  <c r="AM143" i="163"/>
  <c r="AU143" i="163"/>
  <c r="BC143" i="163"/>
  <c r="BK143" i="163"/>
  <c r="BS143" i="163"/>
  <c r="AB144" i="163"/>
  <c r="AJ144" i="163"/>
  <c r="AR144" i="163"/>
  <c r="AZ144" i="163"/>
  <c r="BH144" i="163"/>
  <c r="BP144" i="163"/>
  <c r="AG145" i="163"/>
  <c r="AO145" i="163"/>
  <c r="AW145" i="163"/>
  <c r="BE145" i="163"/>
  <c r="BM145" i="163"/>
  <c r="BU145" i="163"/>
  <c r="AD146" i="163"/>
  <c r="AL146" i="163"/>
  <c r="AT146" i="163"/>
  <c r="BB146" i="163"/>
  <c r="BJ146" i="163"/>
  <c r="BR146" i="163"/>
  <c r="AH136" i="163"/>
  <c r="AP136" i="163"/>
  <c r="AX136" i="163"/>
  <c r="BF136" i="163"/>
  <c r="BN136" i="163"/>
  <c r="BQ149" i="163"/>
  <c r="AS150" i="163"/>
  <c r="AG155" i="163"/>
  <c r="AO155" i="163"/>
  <c r="AW155" i="163"/>
  <c r="BE155" i="163"/>
  <c r="BM155" i="163"/>
  <c r="BU155" i="163"/>
  <c r="AD136" i="163"/>
  <c r="AL136" i="163"/>
  <c r="AT136" i="163"/>
  <c r="BB136" i="163"/>
  <c r="BJ136" i="163"/>
  <c r="BR136" i="163"/>
  <c r="AA142" i="163"/>
  <c r="AI142" i="163"/>
  <c r="AQ142" i="163"/>
  <c r="AY142" i="163"/>
  <c r="BG142" i="163"/>
  <c r="BO142" i="163"/>
  <c r="AF143" i="163"/>
  <c r="AN143" i="163"/>
  <c r="AV143" i="163"/>
  <c r="BD143" i="163"/>
  <c r="BL143" i="163"/>
  <c r="BT143" i="163"/>
  <c r="AC144" i="163"/>
  <c r="AK144" i="163"/>
  <c r="AS144" i="163"/>
  <c r="BA144" i="163"/>
  <c r="BI144" i="163"/>
  <c r="BQ144" i="163"/>
  <c r="AH145" i="163"/>
  <c r="AP145" i="163"/>
  <c r="AX145" i="163"/>
  <c r="BF145" i="163"/>
  <c r="BN145" i="163"/>
  <c r="AE146" i="163"/>
  <c r="AM146" i="163"/>
  <c r="AU146" i="163"/>
  <c r="BC146" i="163"/>
  <c r="BK146" i="163"/>
  <c r="BS146" i="163"/>
  <c r="AG144" i="163"/>
  <c r="AO144" i="163"/>
  <c r="AW144" i="163"/>
  <c r="BE144" i="163"/>
  <c r="BM144" i="163"/>
  <c r="BU144" i="163"/>
  <c r="BG152" i="163"/>
  <c r="AD147" i="163"/>
  <c r="AH155" i="163"/>
  <c r="AP155" i="163"/>
  <c r="AX155" i="163"/>
  <c r="BF155" i="163"/>
  <c r="BN155" i="163"/>
  <c r="BV155" i="163"/>
  <c r="AE136" i="163"/>
  <c r="AM136" i="163"/>
  <c r="AU136" i="163"/>
  <c r="BC136" i="163"/>
  <c r="BK136" i="163"/>
  <c r="BS136" i="163"/>
  <c r="AB142" i="163"/>
  <c r="AJ142" i="163"/>
  <c r="AR142" i="163"/>
  <c r="AZ142" i="163"/>
  <c r="BH142" i="163"/>
  <c r="AG143" i="163"/>
  <c r="AO143" i="163"/>
  <c r="AW143" i="163"/>
  <c r="BE143" i="163"/>
  <c r="BM143" i="163"/>
  <c r="BU143" i="163"/>
  <c r="AD144" i="163"/>
  <c r="AL144" i="163"/>
  <c r="AT144" i="163"/>
  <c r="BB144" i="163"/>
  <c r="BJ144" i="163"/>
  <c r="BR144" i="163"/>
  <c r="AA145" i="163"/>
  <c r="AI145" i="163"/>
  <c r="AQ145" i="163"/>
  <c r="AY145" i="163"/>
  <c r="BG145" i="163"/>
  <c r="AF146" i="163"/>
  <c r="AN146" i="163"/>
  <c r="AV146" i="163"/>
  <c r="BD146" i="163"/>
  <c r="BL146" i="163"/>
  <c r="BT146" i="163"/>
  <c r="AF136" i="163"/>
  <c r="AN136" i="163"/>
  <c r="AV136" i="163"/>
  <c r="BD136" i="163"/>
  <c r="BL136" i="163"/>
  <c r="BT136" i="163"/>
  <c r="AH143" i="163"/>
  <c r="AP143" i="163"/>
  <c r="AX143" i="163"/>
  <c r="BF143" i="163"/>
  <c r="BN143" i="163"/>
  <c r="BV143" i="163"/>
  <c r="AE144" i="163"/>
  <c r="AM144" i="163"/>
  <c r="AU144" i="163"/>
  <c r="BC144" i="163"/>
  <c r="BK144" i="163"/>
  <c r="BP145" i="163"/>
  <c r="AG146" i="163"/>
  <c r="AO146" i="163"/>
  <c r="AW146" i="163"/>
  <c r="BE146" i="163"/>
  <c r="BM146" i="163"/>
  <c r="BU146" i="163"/>
  <c r="BO151" i="163"/>
  <c r="AT147" i="163"/>
  <c r="BV150" i="163"/>
  <c r="BQ150" i="163"/>
  <c r="AB155" i="163"/>
  <c r="AJ155" i="163"/>
  <c r="AR155" i="163"/>
  <c r="AZ155" i="163"/>
  <c r="BH155" i="163"/>
  <c r="AG136" i="163"/>
  <c r="AO136" i="163"/>
  <c r="AW136" i="163"/>
  <c r="BE136" i="163"/>
  <c r="BM136" i="163"/>
  <c r="AD142" i="163"/>
  <c r="AL142" i="163"/>
  <c r="AT142" i="163"/>
  <c r="BB142" i="163"/>
  <c r="BJ142" i="163"/>
  <c r="AA143" i="163"/>
  <c r="AI143" i="163"/>
  <c r="AQ143" i="163"/>
  <c r="BG143" i="163"/>
  <c r="AF144" i="163"/>
  <c r="AN144" i="163"/>
  <c r="AV144" i="163"/>
  <c r="BD144" i="163"/>
  <c r="BL144" i="163"/>
  <c r="AC145" i="163"/>
  <c r="AK145" i="163"/>
  <c r="AS145" i="163"/>
  <c r="BA145" i="163"/>
  <c r="BI145" i="163"/>
  <c r="AH146" i="163"/>
  <c r="AP146" i="163"/>
  <c r="AX146" i="163"/>
  <c r="BF146" i="163"/>
  <c r="AO151" i="163"/>
  <c r="BE151" i="163"/>
  <c r="BU151" i="163"/>
  <c r="AY152" i="163"/>
  <c r="AH133" i="163"/>
  <c r="AP133" i="163"/>
  <c r="AX133" i="163"/>
  <c r="BF133" i="163"/>
  <c r="BN133" i="163"/>
  <c r="BV133" i="163"/>
  <c r="AE151" i="163"/>
  <c r="AM151" i="163"/>
  <c r="AU151" i="163"/>
  <c r="BC151" i="163"/>
  <c r="BK151" i="163"/>
  <c r="BS151" i="163"/>
  <c r="AB147" i="163"/>
  <c r="AJ147" i="163"/>
  <c r="AR147" i="163"/>
  <c r="AZ147" i="163"/>
  <c r="BH147" i="163"/>
  <c r="AG148" i="163"/>
  <c r="AO148" i="163"/>
  <c r="AW148" i="163"/>
  <c r="BE148" i="163"/>
  <c r="BM148" i="163"/>
  <c r="BU148" i="163"/>
  <c r="AD149" i="163"/>
  <c r="AL149" i="163"/>
  <c r="AT149" i="163"/>
  <c r="BB149" i="163"/>
  <c r="BJ149" i="163"/>
  <c r="BR149" i="163"/>
  <c r="AA150" i="163"/>
  <c r="AI150" i="163"/>
  <c r="AQ150" i="163"/>
  <c r="AY150" i="163"/>
  <c r="BG150" i="163"/>
  <c r="AF149" i="163"/>
  <c r="AN149" i="163"/>
  <c r="AV149" i="163"/>
  <c r="BD149" i="163"/>
  <c r="BL149" i="163"/>
  <c r="BT149" i="163"/>
  <c r="BA152" i="163"/>
  <c r="AA133" i="163"/>
  <c r="AI133" i="163"/>
  <c r="AQ133" i="163"/>
  <c r="AY133" i="163"/>
  <c r="BG133" i="163"/>
  <c r="BO133" i="163"/>
  <c r="AF151" i="163"/>
  <c r="AN151" i="163"/>
  <c r="AV151" i="163"/>
  <c r="BD151" i="163"/>
  <c r="BL151" i="163"/>
  <c r="BT151" i="163"/>
  <c r="AC147" i="163"/>
  <c r="AK147" i="163"/>
  <c r="AS147" i="163"/>
  <c r="BA147" i="163"/>
  <c r="BI147" i="163"/>
  <c r="BQ147" i="163"/>
  <c r="AH148" i="163"/>
  <c r="AP148" i="163"/>
  <c r="AX148" i="163"/>
  <c r="BF148" i="163"/>
  <c r="BN148" i="163"/>
  <c r="BV148" i="163"/>
  <c r="AE149" i="163"/>
  <c r="AM149" i="163"/>
  <c r="AU149" i="163"/>
  <c r="BC149" i="163"/>
  <c r="BK149" i="163"/>
  <c r="BS149" i="163"/>
  <c r="AB150" i="163"/>
  <c r="AJ150" i="163"/>
  <c r="AR150" i="163"/>
  <c r="AZ150" i="163"/>
  <c r="BH150" i="163"/>
  <c r="BP150" i="163"/>
  <c r="AC152" i="163"/>
  <c r="BI152" i="163"/>
  <c r="AC133" i="163"/>
  <c r="AK133" i="163"/>
  <c r="AS133" i="163"/>
  <c r="BA133" i="163"/>
  <c r="BI133" i="163"/>
  <c r="BQ133" i="163"/>
  <c r="AH151" i="163"/>
  <c r="AP151" i="163"/>
  <c r="AX151" i="163"/>
  <c r="BF151" i="163"/>
  <c r="BN151" i="163"/>
  <c r="BV151" i="163"/>
  <c r="AE147" i="163"/>
  <c r="AM147" i="163"/>
  <c r="AU147" i="163"/>
  <c r="BC147" i="163"/>
  <c r="BK147" i="163"/>
  <c r="BS147" i="163"/>
  <c r="AB148" i="163"/>
  <c r="AJ148" i="163"/>
  <c r="AR148" i="163"/>
  <c r="AZ148" i="163"/>
  <c r="BH148" i="163"/>
  <c r="BP148" i="163"/>
  <c r="AG149" i="163"/>
  <c r="AO149" i="163"/>
  <c r="AW149" i="163"/>
  <c r="BE149" i="163"/>
  <c r="BM149" i="163"/>
  <c r="BU149" i="163"/>
  <c r="AD150" i="163"/>
  <c r="AL150" i="163"/>
  <c r="AT150" i="163"/>
  <c r="BB150" i="163"/>
  <c r="BJ150" i="163"/>
  <c r="BR150" i="163"/>
  <c r="AI152" i="163"/>
  <c r="BO152" i="163"/>
  <c r="AD133" i="163"/>
  <c r="AL133" i="163"/>
  <c r="AT133" i="163"/>
  <c r="BB133" i="163"/>
  <c r="BJ133" i="163"/>
  <c r="BR133" i="163"/>
  <c r="AA151" i="163"/>
  <c r="AI151" i="163"/>
  <c r="AQ151" i="163"/>
  <c r="AY151" i="163"/>
  <c r="BG151" i="163"/>
  <c r="AF147" i="163"/>
  <c r="AN147" i="163"/>
  <c r="AV147" i="163"/>
  <c r="BD147" i="163"/>
  <c r="BL147" i="163"/>
  <c r="BT147" i="163"/>
  <c r="AC148" i="163"/>
  <c r="AK148" i="163"/>
  <c r="AS148" i="163"/>
  <c r="BA148" i="163"/>
  <c r="BI148" i="163"/>
  <c r="BQ148" i="163"/>
  <c r="AH149" i="163"/>
  <c r="AP149" i="163"/>
  <c r="AX149" i="163"/>
  <c r="BF149" i="163"/>
  <c r="BN149" i="163"/>
  <c r="BV149" i="163"/>
  <c r="AE150" i="163"/>
  <c r="AM150" i="163"/>
  <c r="AU150" i="163"/>
  <c r="BC150" i="163"/>
  <c r="BK150" i="163"/>
  <c r="BS150" i="163"/>
  <c r="AK152" i="163"/>
  <c r="AE133" i="163"/>
  <c r="AM133" i="163"/>
  <c r="AU133" i="163"/>
  <c r="BC133" i="163"/>
  <c r="BK133" i="163"/>
  <c r="BS133" i="163"/>
  <c r="AB151" i="163"/>
  <c r="AJ151" i="163"/>
  <c r="AR151" i="163"/>
  <c r="AZ151" i="163"/>
  <c r="BH151" i="163"/>
  <c r="BP151" i="163"/>
  <c r="AG147" i="163"/>
  <c r="AO147" i="163"/>
  <c r="AW147" i="163"/>
  <c r="BE147" i="163"/>
  <c r="BM147" i="163"/>
  <c r="BU147" i="163"/>
  <c r="AD148" i="163"/>
  <c r="AL148" i="163"/>
  <c r="AT148" i="163"/>
  <c r="BB148" i="163"/>
  <c r="BJ148" i="163"/>
  <c r="BR148" i="163"/>
  <c r="AA149" i="163"/>
  <c r="AI149" i="163"/>
  <c r="AQ149" i="163"/>
  <c r="AY149" i="163"/>
  <c r="BG149" i="163"/>
  <c r="BO149" i="163"/>
  <c r="AF150" i="163"/>
  <c r="AN150" i="163"/>
  <c r="AV150" i="163"/>
  <c r="BD150" i="163"/>
  <c r="BL150" i="163"/>
  <c r="BT150" i="163"/>
  <c r="AG151" i="163"/>
  <c r="AW151" i="163"/>
  <c r="BM151" i="163"/>
  <c r="AF133" i="163"/>
  <c r="AN133" i="163"/>
  <c r="AV133" i="163"/>
  <c r="BD133" i="163"/>
  <c r="BL133" i="163"/>
  <c r="BT133" i="163"/>
  <c r="AC151" i="163"/>
  <c r="AK151" i="163"/>
  <c r="AS151" i="163"/>
  <c r="BA151" i="163"/>
  <c r="BI151" i="163"/>
  <c r="BQ151" i="163"/>
  <c r="AH147" i="163"/>
  <c r="AP147" i="163"/>
  <c r="AX147" i="163"/>
  <c r="BF147" i="163"/>
  <c r="BN147" i="163"/>
  <c r="AE148" i="163"/>
  <c r="AM148" i="163"/>
  <c r="AU148" i="163"/>
  <c r="BC148" i="163"/>
  <c r="BK148" i="163"/>
  <c r="BS148" i="163"/>
  <c r="AB149" i="163"/>
  <c r="AJ149" i="163"/>
  <c r="AR149" i="163"/>
  <c r="AZ149" i="163"/>
  <c r="BH149" i="163"/>
  <c r="BP149" i="163"/>
  <c r="AG150" i="163"/>
  <c r="AO150" i="163"/>
  <c r="AW150" i="163"/>
  <c r="BE150" i="163"/>
  <c r="BM150" i="163"/>
  <c r="BU150" i="163"/>
  <c r="BV152" i="163"/>
  <c r="AS152" i="163"/>
  <c r="AG133" i="163"/>
  <c r="AO133" i="163"/>
  <c r="AW133" i="163"/>
  <c r="BE133" i="163"/>
  <c r="BM133" i="163"/>
  <c r="AD151" i="163"/>
  <c r="AL151" i="163"/>
  <c r="AT151" i="163"/>
  <c r="BB151" i="163"/>
  <c r="BJ151" i="163"/>
  <c r="AA147" i="163"/>
  <c r="AI147" i="163"/>
  <c r="AQ147" i="163"/>
  <c r="AY147" i="163"/>
  <c r="BG147" i="163"/>
  <c r="AF148" i="163"/>
  <c r="AN148" i="163"/>
  <c r="AV148" i="163"/>
  <c r="BD148" i="163"/>
  <c r="BL148" i="163"/>
  <c r="AC149" i="163"/>
  <c r="AK149" i="163"/>
  <c r="AS149" i="163"/>
  <c r="BA149" i="163"/>
  <c r="BI149" i="163"/>
  <c r="AH150" i="163"/>
  <c r="AP150" i="163"/>
  <c r="AX150" i="163"/>
  <c r="BF150" i="163"/>
  <c r="BN150" i="163"/>
  <c r="AB152" i="163"/>
  <c r="AJ152" i="163"/>
  <c r="AR152" i="163"/>
  <c r="AZ152" i="163"/>
  <c r="BH152" i="163"/>
  <c r="BP152" i="163"/>
  <c r="AD152" i="163"/>
  <c r="AL152" i="163"/>
  <c r="AT152" i="163"/>
  <c r="BB152" i="163"/>
  <c r="BJ152" i="163"/>
  <c r="BR152" i="163"/>
  <c r="AE152" i="163"/>
  <c r="AM152" i="163"/>
  <c r="AU152" i="163"/>
  <c r="BC152" i="163"/>
  <c r="BK152" i="163"/>
  <c r="BS152" i="163"/>
  <c r="AF152" i="163"/>
  <c r="AN152" i="163"/>
  <c r="AV152" i="163"/>
  <c r="BD152" i="163"/>
  <c r="BL152" i="163"/>
  <c r="BT152" i="163"/>
  <c r="AG152" i="163"/>
  <c r="AO152" i="163"/>
  <c r="AW152" i="163"/>
  <c r="BE152" i="163"/>
  <c r="BM152" i="163"/>
  <c r="BU152" i="163"/>
  <c r="AH152" i="163"/>
  <c r="AP152" i="163"/>
  <c r="AX152" i="163"/>
  <c r="BF152" i="163"/>
  <c r="BN152" i="163"/>
  <c r="BR83" i="163"/>
  <c r="BV85" i="163"/>
  <c r="BQ84" i="163"/>
  <c r="BP86" i="163"/>
  <c r="AT85" i="163"/>
  <c r="AR86" i="163"/>
  <c r="BR84" i="163"/>
  <c r="BO85" i="163"/>
  <c r="AK87" i="163"/>
  <c r="AL85" i="163"/>
  <c r="AJ86" i="163"/>
  <c r="AD84" i="163"/>
  <c r="AM85" i="163"/>
  <c r="AK84" i="163"/>
  <c r="BP83" i="163"/>
  <c r="AU85" i="163"/>
  <c r="BQ80" i="163"/>
  <c r="AS84" i="163"/>
  <c r="BJ84" i="163"/>
  <c r="BR85" i="163"/>
  <c r="BS85" i="163"/>
  <c r="BB85" i="163"/>
  <c r="AZ86" i="163"/>
  <c r="BV84" i="163"/>
  <c r="AT84" i="163"/>
  <c r="BC85" i="163"/>
  <c r="AA86" i="163"/>
  <c r="BG86" i="163"/>
  <c r="BA84" i="163"/>
  <c r="AD85" i="163"/>
  <c r="BJ85" i="163"/>
  <c r="AB86" i="163"/>
  <c r="BH86" i="163"/>
  <c r="BB84" i="163"/>
  <c r="AY86" i="163"/>
  <c r="BG88" i="163"/>
  <c r="BI87" i="163"/>
  <c r="AE85" i="163"/>
  <c r="BK85" i="163"/>
  <c r="AI86" i="163"/>
  <c r="BO86" i="163"/>
  <c r="AC84" i="163"/>
  <c r="BI84" i="163"/>
  <c r="AQ86" i="163"/>
  <c r="BT86" i="163"/>
  <c r="AL84" i="163"/>
  <c r="BL80" i="163"/>
  <c r="BM80" i="163"/>
  <c r="BV87" i="163"/>
  <c r="BQ87" i="163"/>
  <c r="AE83" i="163"/>
  <c r="AM83" i="163"/>
  <c r="AU83" i="163"/>
  <c r="BC83" i="163"/>
  <c r="BK83" i="163"/>
  <c r="BS83" i="163"/>
  <c r="AB85" i="163"/>
  <c r="AJ85" i="163"/>
  <c r="AR85" i="163"/>
  <c r="AZ85" i="163"/>
  <c r="BH85" i="163"/>
  <c r="BP85" i="163"/>
  <c r="AG86" i="163"/>
  <c r="AO86" i="163"/>
  <c r="AW86" i="163"/>
  <c r="BE86" i="163"/>
  <c r="BM86" i="163"/>
  <c r="BU86" i="163"/>
  <c r="AD80" i="163"/>
  <c r="AL80" i="163"/>
  <c r="AT80" i="163"/>
  <c r="BB80" i="163"/>
  <c r="BJ80" i="163"/>
  <c r="BR80" i="163"/>
  <c r="AA84" i="163"/>
  <c r="AI84" i="163"/>
  <c r="AQ84" i="163"/>
  <c r="AY84" i="163"/>
  <c r="BG84" i="163"/>
  <c r="BO84" i="163"/>
  <c r="AW83" i="163"/>
  <c r="BM83" i="163"/>
  <c r="BU83" i="163"/>
  <c r="AN80" i="163"/>
  <c r="BE80" i="163"/>
  <c r="AF83" i="163"/>
  <c r="AN83" i="163"/>
  <c r="AV83" i="163"/>
  <c r="BD83" i="163"/>
  <c r="BL83" i="163"/>
  <c r="BT83" i="163"/>
  <c r="AC85" i="163"/>
  <c r="AK85" i="163"/>
  <c r="AS85" i="163"/>
  <c r="BA85" i="163"/>
  <c r="BI85" i="163"/>
  <c r="BQ85" i="163"/>
  <c r="AH86" i="163"/>
  <c r="AP86" i="163"/>
  <c r="AX86" i="163"/>
  <c r="BF86" i="163"/>
  <c r="BN86" i="163"/>
  <c r="BV86" i="163"/>
  <c r="AE80" i="163"/>
  <c r="AM80" i="163"/>
  <c r="AU80" i="163"/>
  <c r="BC80" i="163"/>
  <c r="BK80" i="163"/>
  <c r="BS80" i="163"/>
  <c r="AB84" i="163"/>
  <c r="AJ84" i="163"/>
  <c r="AR84" i="163"/>
  <c r="AZ84" i="163"/>
  <c r="BH84" i="163"/>
  <c r="BP84" i="163"/>
  <c r="BT80" i="163"/>
  <c r="AC87" i="163"/>
  <c r="AW80" i="163"/>
  <c r="AA83" i="163"/>
  <c r="AI83" i="163"/>
  <c r="AQ83" i="163"/>
  <c r="AY83" i="163"/>
  <c r="BG83" i="163"/>
  <c r="BO83" i="163"/>
  <c r="AF85" i="163"/>
  <c r="AN85" i="163"/>
  <c r="AV85" i="163"/>
  <c r="BD85" i="163"/>
  <c r="BL85" i="163"/>
  <c r="BT85" i="163"/>
  <c r="AC86" i="163"/>
  <c r="AK86" i="163"/>
  <c r="AS86" i="163"/>
  <c r="BA86" i="163"/>
  <c r="BI86" i="163"/>
  <c r="BQ86" i="163"/>
  <c r="AH80" i="163"/>
  <c r="AP80" i="163"/>
  <c r="AX80" i="163"/>
  <c r="BF80" i="163"/>
  <c r="BN80" i="163"/>
  <c r="BV80" i="163"/>
  <c r="AE84" i="163"/>
  <c r="AM84" i="163"/>
  <c r="AU84" i="163"/>
  <c r="BC84" i="163"/>
  <c r="BK84" i="163"/>
  <c r="BS84" i="163"/>
  <c r="AG83" i="163"/>
  <c r="AV80" i="163"/>
  <c r="BD80" i="163"/>
  <c r="AX83" i="163"/>
  <c r="BF83" i="163"/>
  <c r="AG80" i="163"/>
  <c r="BQ81" i="163"/>
  <c r="AS87" i="163"/>
  <c r="AB83" i="163"/>
  <c r="AJ83" i="163"/>
  <c r="AR83" i="163"/>
  <c r="AZ83" i="163"/>
  <c r="BH83" i="163"/>
  <c r="AG85" i="163"/>
  <c r="AO85" i="163"/>
  <c r="AW85" i="163"/>
  <c r="BE85" i="163"/>
  <c r="BM85" i="163"/>
  <c r="BU85" i="163"/>
  <c r="AD86" i="163"/>
  <c r="AL86" i="163"/>
  <c r="AT86" i="163"/>
  <c r="BB86" i="163"/>
  <c r="BJ86" i="163"/>
  <c r="BR86" i="163"/>
  <c r="AA80" i="163"/>
  <c r="AI80" i="163"/>
  <c r="AQ80" i="163"/>
  <c r="AY80" i="163"/>
  <c r="BG80" i="163"/>
  <c r="BO80" i="163"/>
  <c r="AF84" i="163"/>
  <c r="AN84" i="163"/>
  <c r="AV84" i="163"/>
  <c r="BD84" i="163"/>
  <c r="BL84" i="163"/>
  <c r="BT84" i="163"/>
  <c r="BE83" i="163"/>
  <c r="AF80" i="163"/>
  <c r="AH83" i="163"/>
  <c r="BN83" i="163"/>
  <c r="BA87" i="163"/>
  <c r="AC83" i="163"/>
  <c r="AK83" i="163"/>
  <c r="AS83" i="163"/>
  <c r="BA83" i="163"/>
  <c r="BI83" i="163"/>
  <c r="BQ83" i="163"/>
  <c r="AH85" i="163"/>
  <c r="AP85" i="163"/>
  <c r="AX85" i="163"/>
  <c r="BF85" i="163"/>
  <c r="BN85" i="163"/>
  <c r="AE86" i="163"/>
  <c r="AM86" i="163"/>
  <c r="AU86" i="163"/>
  <c r="BC86" i="163"/>
  <c r="BK86" i="163"/>
  <c r="BS86" i="163"/>
  <c r="AB80" i="163"/>
  <c r="AJ80" i="163"/>
  <c r="AR80" i="163"/>
  <c r="AZ80" i="163"/>
  <c r="BH80" i="163"/>
  <c r="BP80" i="163"/>
  <c r="AG84" i="163"/>
  <c r="AO84" i="163"/>
  <c r="AW84" i="163"/>
  <c r="BE84" i="163"/>
  <c r="BM84" i="163"/>
  <c r="BU84" i="163"/>
  <c r="AO83" i="163"/>
  <c r="AY88" i="163"/>
  <c r="AP83" i="163"/>
  <c r="BV83" i="163"/>
  <c r="AO80" i="163"/>
  <c r="BU80" i="163"/>
  <c r="AD83" i="163"/>
  <c r="AL83" i="163"/>
  <c r="AT83" i="163"/>
  <c r="BB83" i="163"/>
  <c r="BJ83" i="163"/>
  <c r="AA85" i="163"/>
  <c r="AI85" i="163"/>
  <c r="AQ85" i="163"/>
  <c r="AY85" i="163"/>
  <c r="BG85" i="163"/>
  <c r="AF86" i="163"/>
  <c r="AN86" i="163"/>
  <c r="AV86" i="163"/>
  <c r="BD86" i="163"/>
  <c r="BL86" i="163"/>
  <c r="AC80" i="163"/>
  <c r="AK80" i="163"/>
  <c r="AS80" i="163"/>
  <c r="BA80" i="163"/>
  <c r="BI80" i="163"/>
  <c r="AH84" i="163"/>
  <c r="AP84" i="163"/>
  <c r="AX84" i="163"/>
  <c r="BF84" i="163"/>
  <c r="BN84" i="163"/>
  <c r="AD81" i="163"/>
  <c r="AL81" i="163"/>
  <c r="AT81" i="163"/>
  <c r="BB81" i="163"/>
  <c r="BJ81" i="163"/>
  <c r="BR81" i="163"/>
  <c r="AA87" i="163"/>
  <c r="AI87" i="163"/>
  <c r="AQ87" i="163"/>
  <c r="AY87" i="163"/>
  <c r="BG87" i="163"/>
  <c r="BO87" i="163"/>
  <c r="BV88" i="163"/>
  <c r="BO88" i="163"/>
  <c r="AE81" i="163"/>
  <c r="AM81" i="163"/>
  <c r="AU81" i="163"/>
  <c r="BC81" i="163"/>
  <c r="BK81" i="163"/>
  <c r="BS81" i="163"/>
  <c r="AB87" i="163"/>
  <c r="AJ87" i="163"/>
  <c r="AR87" i="163"/>
  <c r="AZ87" i="163"/>
  <c r="BH87" i="163"/>
  <c r="BP87" i="163"/>
  <c r="AF81" i="163"/>
  <c r="AN81" i="163"/>
  <c r="AV81" i="163"/>
  <c r="BD81" i="163"/>
  <c r="BL81" i="163"/>
  <c r="BT81" i="163"/>
  <c r="AG81" i="163"/>
  <c r="AO81" i="163"/>
  <c r="AW81" i="163"/>
  <c r="BE81" i="163"/>
  <c r="BM81" i="163"/>
  <c r="BU81" i="163"/>
  <c r="AD87" i="163"/>
  <c r="AL87" i="163"/>
  <c r="AT87" i="163"/>
  <c r="BB87" i="163"/>
  <c r="BJ87" i="163"/>
  <c r="BR87" i="163"/>
  <c r="AA88" i="163"/>
  <c r="AH81" i="163"/>
  <c r="AP81" i="163"/>
  <c r="AX81" i="163"/>
  <c r="BF81" i="163"/>
  <c r="BN81" i="163"/>
  <c r="BV81" i="163"/>
  <c r="AE87" i="163"/>
  <c r="AM87" i="163"/>
  <c r="AU87" i="163"/>
  <c r="BC87" i="163"/>
  <c r="BK87" i="163"/>
  <c r="BS87" i="163"/>
  <c r="AI88" i="163"/>
  <c r="AA81" i="163"/>
  <c r="AI81" i="163"/>
  <c r="AQ81" i="163"/>
  <c r="AY81" i="163"/>
  <c r="BG81" i="163"/>
  <c r="BO81" i="163"/>
  <c r="AF87" i="163"/>
  <c r="AN87" i="163"/>
  <c r="AV87" i="163"/>
  <c r="BD87" i="163"/>
  <c r="BL87" i="163"/>
  <c r="BT87" i="163"/>
  <c r="AQ88" i="163"/>
  <c r="AB81" i="163"/>
  <c r="AJ81" i="163"/>
  <c r="AR81" i="163"/>
  <c r="AZ81" i="163"/>
  <c r="BH81" i="163"/>
  <c r="BP81" i="163"/>
  <c r="AG87" i="163"/>
  <c r="AO87" i="163"/>
  <c r="AW87" i="163"/>
  <c r="BE87" i="163"/>
  <c r="BM87" i="163"/>
  <c r="BU87" i="163"/>
  <c r="AC81" i="163"/>
  <c r="AK81" i="163"/>
  <c r="AS81" i="163"/>
  <c r="BA81" i="163"/>
  <c r="BI81" i="163"/>
  <c r="AH87" i="163"/>
  <c r="AP87" i="163"/>
  <c r="AX87" i="163"/>
  <c r="BF87" i="163"/>
  <c r="BN87" i="163"/>
  <c r="AB88" i="163"/>
  <c r="AJ88" i="163"/>
  <c r="AR88" i="163"/>
  <c r="AZ88" i="163"/>
  <c r="BH88" i="163"/>
  <c r="BP88" i="163"/>
  <c r="AC88" i="163"/>
  <c r="AK88" i="163"/>
  <c r="AS88" i="163"/>
  <c r="BA88" i="163"/>
  <c r="BI88" i="163"/>
  <c r="BQ88" i="163"/>
  <c r="AD88" i="163"/>
  <c r="AL88" i="163"/>
  <c r="AT88" i="163"/>
  <c r="BB88" i="163"/>
  <c r="BJ88" i="163"/>
  <c r="BR88" i="163"/>
  <c r="AE88" i="163"/>
  <c r="AM88" i="163"/>
  <c r="AU88" i="163"/>
  <c r="BC88" i="163"/>
  <c r="BK88" i="163"/>
  <c r="BS88" i="163"/>
  <c r="AF88" i="163"/>
  <c r="AN88" i="163"/>
  <c r="AV88" i="163"/>
  <c r="BD88" i="163"/>
  <c r="BL88" i="163"/>
  <c r="BT88" i="163"/>
  <c r="AG88" i="163"/>
  <c r="AO88" i="163"/>
  <c r="AW88" i="163"/>
  <c r="BE88" i="163"/>
  <c r="BM88" i="163"/>
  <c r="BU88" i="163"/>
  <c r="AH88" i="163"/>
  <c r="AP88" i="163"/>
  <c r="AX88" i="163"/>
  <c r="BF88" i="163"/>
  <c r="BN88" i="163"/>
  <c r="AI17" i="163"/>
  <c r="BI36" i="163"/>
  <c r="BQ36" i="163"/>
  <c r="AC36" i="163"/>
  <c r="AZ36" i="163"/>
  <c r="AI36" i="163"/>
  <c r="BA36" i="163"/>
  <c r="BG36" i="163"/>
  <c r="BV36" i="163"/>
  <c r="AK36" i="163"/>
  <c r="BH36" i="163"/>
  <c r="AJ36" i="163"/>
  <c r="AQ36" i="163"/>
  <c r="AR36" i="163"/>
  <c r="BO36" i="163"/>
  <c r="AA36" i="163"/>
  <c r="AS36" i="163"/>
  <c r="BP36" i="163"/>
  <c r="AB36" i="163"/>
  <c r="AY36" i="163"/>
  <c r="AD36" i="163"/>
  <c r="AL36" i="163"/>
  <c r="AT36" i="163"/>
  <c r="BB36" i="163"/>
  <c r="BJ36" i="163"/>
  <c r="BR36" i="163"/>
  <c r="AE36" i="163"/>
  <c r="AM36" i="163"/>
  <c r="AU36" i="163"/>
  <c r="BC36" i="163"/>
  <c r="BK36" i="163"/>
  <c r="BS36" i="163"/>
  <c r="AL18" i="163"/>
  <c r="AF36" i="163"/>
  <c r="AN36" i="163"/>
  <c r="AV36" i="163"/>
  <c r="BD36" i="163"/>
  <c r="BL36" i="163"/>
  <c r="BT36" i="163"/>
  <c r="AG36" i="163"/>
  <c r="AO36" i="163"/>
  <c r="AW36" i="163"/>
  <c r="BE36" i="163"/>
  <c r="BM36" i="163"/>
  <c r="BU36" i="163"/>
  <c r="AH36" i="163"/>
  <c r="AP36" i="163"/>
  <c r="AX36" i="163"/>
  <c r="BF36" i="163"/>
  <c r="BN36" i="163"/>
  <c r="BU13" i="163"/>
  <c r="BA11" i="163"/>
  <c r="BG15" i="163"/>
  <c r="BA14" i="163"/>
  <c r="BO15" i="163"/>
  <c r="BG17" i="163"/>
  <c r="AA15" i="163"/>
  <c r="BL13" i="163"/>
  <c r="BN13" i="163"/>
  <c r="AZ14" i="163"/>
  <c r="BS11" i="163"/>
  <c r="BO17" i="163"/>
  <c r="BV18" i="163"/>
  <c r="AE13" i="163"/>
  <c r="AX13" i="163"/>
  <c r="BT13" i="163"/>
  <c r="AJ14" i="163"/>
  <c r="BC14" i="163"/>
  <c r="BU12" i="163"/>
  <c r="AJ11" i="163"/>
  <c r="BC11" i="163"/>
  <c r="BV15" i="163"/>
  <c r="AC14" i="163"/>
  <c r="BS14" i="163"/>
  <c r="AZ11" i="163"/>
  <c r="BO18" i="163"/>
  <c r="AF13" i="163"/>
  <c r="BC13" i="163"/>
  <c r="BV13" i="163"/>
  <c r="AK14" i="163"/>
  <c r="BH14" i="163"/>
  <c r="AK11" i="163"/>
  <c r="BH11" i="163"/>
  <c r="AH13" i="163"/>
  <c r="AQ17" i="163"/>
  <c r="AM13" i="163"/>
  <c r="BF13" i="163"/>
  <c r="BR14" i="163"/>
  <c r="AR14" i="163"/>
  <c r="BK14" i="163"/>
  <c r="BR11" i="163"/>
  <c r="AR11" i="163"/>
  <c r="BK11" i="163"/>
  <c r="AI15" i="163"/>
  <c r="BD13" i="163"/>
  <c r="AM14" i="163"/>
  <c r="BI11" i="163"/>
  <c r="BI18" i="163"/>
  <c r="AN13" i="163"/>
  <c r="BK13" i="163"/>
  <c r="AS14" i="163"/>
  <c r="BP14" i="163"/>
  <c r="AS11" i="163"/>
  <c r="BP11" i="163"/>
  <c r="AQ15" i="163"/>
  <c r="BI14" i="163"/>
  <c r="AM11" i="163"/>
  <c r="BO16" i="163"/>
  <c r="AP13" i="163"/>
  <c r="AB14" i="163"/>
  <c r="AU14" i="163"/>
  <c r="BQ14" i="163"/>
  <c r="AB11" i="163"/>
  <c r="AU11" i="163"/>
  <c r="BQ11" i="163"/>
  <c r="AY15" i="163"/>
  <c r="AU13" i="163"/>
  <c r="AC11" i="163"/>
  <c r="AV13" i="163"/>
  <c r="BS13" i="163"/>
  <c r="AE14" i="163"/>
  <c r="AE11" i="163"/>
  <c r="AZ16" i="163"/>
  <c r="AA18" i="163"/>
  <c r="AH12" i="163"/>
  <c r="BF12" i="163"/>
  <c r="BV12" i="163"/>
  <c r="AE16" i="163"/>
  <c r="BB16" i="163"/>
  <c r="BT17" i="163"/>
  <c r="AC18" i="163"/>
  <c r="AY18" i="163"/>
  <c r="BR18" i="163"/>
  <c r="AA13" i="163"/>
  <c r="AI13" i="163"/>
  <c r="AQ13" i="163"/>
  <c r="AY13" i="163"/>
  <c r="BG13" i="163"/>
  <c r="BO13" i="163"/>
  <c r="AF14" i="163"/>
  <c r="AN14" i="163"/>
  <c r="AV14" i="163"/>
  <c r="BD14" i="163"/>
  <c r="BL14" i="163"/>
  <c r="BT14" i="163"/>
  <c r="AA12" i="163"/>
  <c r="AI12" i="163"/>
  <c r="AQ12" i="163"/>
  <c r="AY12" i="163"/>
  <c r="BG12" i="163"/>
  <c r="BO12" i="163"/>
  <c r="AF11" i="163"/>
  <c r="AN11" i="163"/>
  <c r="AV11" i="163"/>
  <c r="BD11" i="163"/>
  <c r="BL11" i="163"/>
  <c r="BT11" i="163"/>
  <c r="AB15" i="163"/>
  <c r="AJ15" i="163"/>
  <c r="AR15" i="163"/>
  <c r="AZ15" i="163"/>
  <c r="BH15" i="163"/>
  <c r="BP15" i="163"/>
  <c r="BQ18" i="163"/>
  <c r="AX12" i="163"/>
  <c r="BN12" i="163"/>
  <c r="AJ16" i="163"/>
  <c r="BC16" i="163"/>
  <c r="BP17" i="163"/>
  <c r="BQ8" i="163"/>
  <c r="AD18" i="163"/>
  <c r="BA18" i="163"/>
  <c r="AB13" i="163"/>
  <c r="AJ13" i="163"/>
  <c r="AR13" i="163"/>
  <c r="AZ13" i="163"/>
  <c r="BH13" i="163"/>
  <c r="BP13" i="163"/>
  <c r="AG14" i="163"/>
  <c r="AO14" i="163"/>
  <c r="AW14" i="163"/>
  <c r="BE14" i="163"/>
  <c r="BM14" i="163"/>
  <c r="BU14" i="163"/>
  <c r="AB12" i="163"/>
  <c r="AJ12" i="163"/>
  <c r="AR12" i="163"/>
  <c r="AZ12" i="163"/>
  <c r="BH12" i="163"/>
  <c r="BP12" i="163"/>
  <c r="AG11" i="163"/>
  <c r="AO11" i="163"/>
  <c r="AW11" i="163"/>
  <c r="BE11" i="163"/>
  <c r="BM11" i="163"/>
  <c r="BU11" i="163"/>
  <c r="AC15" i="163"/>
  <c r="AK15" i="163"/>
  <c r="AS15" i="163"/>
  <c r="BA15" i="163"/>
  <c r="BI15" i="163"/>
  <c r="BQ15" i="163"/>
  <c r="AD16" i="163"/>
  <c r="BS16" i="163"/>
  <c r="AT18" i="163"/>
  <c r="AP12" i="163"/>
  <c r="AL16" i="163"/>
  <c r="BH16" i="163"/>
  <c r="AI18" i="163"/>
  <c r="BB18" i="163"/>
  <c r="AC13" i="163"/>
  <c r="AK13" i="163"/>
  <c r="AS13" i="163"/>
  <c r="BA13" i="163"/>
  <c r="BI13" i="163"/>
  <c r="BQ13" i="163"/>
  <c r="AH14" i="163"/>
  <c r="AP14" i="163"/>
  <c r="AX14" i="163"/>
  <c r="BF14" i="163"/>
  <c r="BN14" i="163"/>
  <c r="BV14" i="163"/>
  <c r="AC12" i="163"/>
  <c r="AK12" i="163"/>
  <c r="AS12" i="163"/>
  <c r="BA12" i="163"/>
  <c r="BI12" i="163"/>
  <c r="BQ12" i="163"/>
  <c r="AH11" i="163"/>
  <c r="AP11" i="163"/>
  <c r="AX11" i="163"/>
  <c r="BF11" i="163"/>
  <c r="BN11" i="163"/>
  <c r="BV11" i="163"/>
  <c r="AD15" i="163"/>
  <c r="AL15" i="163"/>
  <c r="AT15" i="163"/>
  <c r="BB15" i="163"/>
  <c r="BJ15" i="163"/>
  <c r="BR15" i="163"/>
  <c r="BU16" i="163"/>
  <c r="AM16" i="163"/>
  <c r="BJ16" i="163"/>
  <c r="AA17" i="163"/>
  <c r="AK18" i="163"/>
  <c r="BG18" i="163"/>
  <c r="AD13" i="163"/>
  <c r="AL13" i="163"/>
  <c r="AT13" i="163"/>
  <c r="BB13" i="163"/>
  <c r="BJ13" i="163"/>
  <c r="BR13" i="163"/>
  <c r="AA14" i="163"/>
  <c r="AI14" i="163"/>
  <c r="AQ14" i="163"/>
  <c r="AY14" i="163"/>
  <c r="BG14" i="163"/>
  <c r="BO14" i="163"/>
  <c r="AD12" i="163"/>
  <c r="AL12" i="163"/>
  <c r="AT12" i="163"/>
  <c r="BB12" i="163"/>
  <c r="BJ12" i="163"/>
  <c r="BR12" i="163"/>
  <c r="AA11" i="163"/>
  <c r="AI11" i="163"/>
  <c r="AQ11" i="163"/>
  <c r="AY11" i="163"/>
  <c r="BG11" i="163"/>
  <c r="BO11" i="163"/>
  <c r="AE15" i="163"/>
  <c r="AM15" i="163"/>
  <c r="AU15" i="163"/>
  <c r="BC15" i="163"/>
  <c r="BK15" i="163"/>
  <c r="BS15" i="163"/>
  <c r="BK16" i="163"/>
  <c r="AE12" i="163"/>
  <c r="AM12" i="163"/>
  <c r="AU12" i="163"/>
  <c r="BC12" i="163"/>
  <c r="BK12" i="163"/>
  <c r="BS12" i="163"/>
  <c r="AF15" i="163"/>
  <c r="AN15" i="163"/>
  <c r="AV15" i="163"/>
  <c r="BD15" i="163"/>
  <c r="BL15" i="163"/>
  <c r="BT15" i="163"/>
  <c r="AF12" i="163"/>
  <c r="AN12" i="163"/>
  <c r="AV12" i="163"/>
  <c r="BD12" i="163"/>
  <c r="BL12" i="163"/>
  <c r="BT12" i="163"/>
  <c r="AG15" i="163"/>
  <c r="AO15" i="163"/>
  <c r="AW15" i="163"/>
  <c r="BE15" i="163"/>
  <c r="BM15" i="163"/>
  <c r="BU15" i="163"/>
  <c r="AR16" i="163"/>
  <c r="AA16" i="163"/>
  <c r="AT16" i="163"/>
  <c r="BP16" i="163"/>
  <c r="AQ18" i="163"/>
  <c r="BJ18" i="163"/>
  <c r="AB16" i="163"/>
  <c r="AU16" i="163"/>
  <c r="BR16" i="163"/>
  <c r="AY17" i="163"/>
  <c r="AS18" i="163"/>
  <c r="AG13" i="163"/>
  <c r="AO13" i="163"/>
  <c r="AW13" i="163"/>
  <c r="BE13" i="163"/>
  <c r="BM13" i="163"/>
  <c r="AD14" i="163"/>
  <c r="AL14" i="163"/>
  <c r="AT14" i="163"/>
  <c r="BB14" i="163"/>
  <c r="BJ14" i="163"/>
  <c r="AG12" i="163"/>
  <c r="AO12" i="163"/>
  <c r="AW12" i="163"/>
  <c r="BE12" i="163"/>
  <c r="BM12" i="163"/>
  <c r="AD11" i="163"/>
  <c r="AL11" i="163"/>
  <c r="AT11" i="163"/>
  <c r="BB11" i="163"/>
  <c r="BJ11" i="163"/>
  <c r="AH15" i="163"/>
  <c r="AP15" i="163"/>
  <c r="AX15" i="163"/>
  <c r="BF15" i="163"/>
  <c r="BN15" i="163"/>
  <c r="AO17" i="163"/>
  <c r="AW17" i="163"/>
  <c r="BE17" i="163"/>
  <c r="BM17" i="163"/>
  <c r="BU17" i="163"/>
  <c r="BB8" i="163"/>
  <c r="AG17" i="163"/>
  <c r="AD8" i="163"/>
  <c r="AL8" i="163"/>
  <c r="AT8" i="163"/>
  <c r="BJ8" i="163"/>
  <c r="BR8" i="163"/>
  <c r="AC16" i="163"/>
  <c r="AK16" i="163"/>
  <c r="AS16" i="163"/>
  <c r="BA16" i="163"/>
  <c r="BI16" i="163"/>
  <c r="BQ16" i="163"/>
  <c r="AH17" i="163"/>
  <c r="AP17" i="163"/>
  <c r="AX17" i="163"/>
  <c r="BF17" i="163"/>
  <c r="BN17" i="163"/>
  <c r="BV17" i="163"/>
  <c r="AE8" i="163"/>
  <c r="AM8" i="163"/>
  <c r="AU8" i="163"/>
  <c r="BC8" i="163"/>
  <c r="BK8" i="163"/>
  <c r="BS8" i="163"/>
  <c r="AB18" i="163"/>
  <c r="AJ18" i="163"/>
  <c r="AR18" i="163"/>
  <c r="AZ18" i="163"/>
  <c r="BH18" i="163"/>
  <c r="BP18" i="163"/>
  <c r="AN8" i="163"/>
  <c r="AV8" i="163"/>
  <c r="BD8" i="163"/>
  <c r="BL8" i="163"/>
  <c r="BT8" i="163"/>
  <c r="AF16" i="163"/>
  <c r="AN16" i="163"/>
  <c r="AV16" i="163"/>
  <c r="BD16" i="163"/>
  <c r="BL16" i="163"/>
  <c r="BT16" i="163"/>
  <c r="AC17" i="163"/>
  <c r="AK17" i="163"/>
  <c r="AS17" i="163"/>
  <c r="BA17" i="163"/>
  <c r="BI17" i="163"/>
  <c r="BQ17" i="163"/>
  <c r="AH8" i="163"/>
  <c r="AP8" i="163"/>
  <c r="AX8" i="163"/>
  <c r="BF8" i="163"/>
  <c r="BN8" i="163"/>
  <c r="BV8" i="163"/>
  <c r="AE18" i="163"/>
  <c r="AM18" i="163"/>
  <c r="AU18" i="163"/>
  <c r="BC18" i="163"/>
  <c r="BK18" i="163"/>
  <c r="BS18" i="163"/>
  <c r="AF8" i="163"/>
  <c r="AG16" i="163"/>
  <c r="AO16" i="163"/>
  <c r="AW16" i="163"/>
  <c r="BE16" i="163"/>
  <c r="BM16" i="163"/>
  <c r="AD17" i="163"/>
  <c r="AL17" i="163"/>
  <c r="AT17" i="163"/>
  <c r="BB17" i="163"/>
  <c r="BJ17" i="163"/>
  <c r="BR17" i="163"/>
  <c r="AA8" i="163"/>
  <c r="AI8" i="163"/>
  <c r="AQ8" i="163"/>
  <c r="AY8" i="163"/>
  <c r="BG8" i="163"/>
  <c r="BO8" i="163"/>
  <c r="AF18" i="163"/>
  <c r="AN18" i="163"/>
  <c r="AV18" i="163"/>
  <c r="BD18" i="163"/>
  <c r="BL18" i="163"/>
  <c r="BT18" i="163"/>
  <c r="AB17" i="163"/>
  <c r="AJ17" i="163"/>
  <c r="AR17" i="163"/>
  <c r="AZ17" i="163"/>
  <c r="BH17" i="163"/>
  <c r="AW8" i="163"/>
  <c r="AH16" i="163"/>
  <c r="AP16" i="163"/>
  <c r="AX16" i="163"/>
  <c r="BF16" i="163"/>
  <c r="BN16" i="163"/>
  <c r="BV16" i="163"/>
  <c r="AE17" i="163"/>
  <c r="AM17" i="163"/>
  <c r="AU17" i="163"/>
  <c r="BC17" i="163"/>
  <c r="BK17" i="163"/>
  <c r="BS17" i="163"/>
  <c r="AB8" i="163"/>
  <c r="AJ8" i="163"/>
  <c r="AR8" i="163"/>
  <c r="AZ8" i="163"/>
  <c r="BH8" i="163"/>
  <c r="BP8" i="163"/>
  <c r="AG18" i="163"/>
  <c r="AO18" i="163"/>
  <c r="AW18" i="163"/>
  <c r="BE18" i="163"/>
  <c r="BM18" i="163"/>
  <c r="BU18" i="163"/>
  <c r="AG8" i="163"/>
  <c r="AO8" i="163"/>
  <c r="BE8" i="163"/>
  <c r="BM8" i="163"/>
  <c r="BU8" i="163"/>
  <c r="AI16" i="163"/>
  <c r="AQ16" i="163"/>
  <c r="AY16" i="163"/>
  <c r="BG16" i="163"/>
  <c r="AF17" i="163"/>
  <c r="AN17" i="163"/>
  <c r="AV17" i="163"/>
  <c r="BD17" i="163"/>
  <c r="BL17" i="163"/>
  <c r="AC8" i="163"/>
  <c r="AK8" i="163"/>
  <c r="AS8" i="163"/>
  <c r="BA8" i="163"/>
  <c r="BI8" i="163"/>
  <c r="AH18" i="163"/>
  <c r="AP18" i="163"/>
  <c r="AX18" i="163"/>
  <c r="BF18" i="163"/>
  <c r="BN18" i="163"/>
  <c r="BL68" i="93"/>
  <c r="AU44" i="93"/>
  <c r="AU45" i="93" s="1"/>
  <c r="CI44" i="93"/>
  <c r="CI45" i="93" s="1"/>
  <c r="BC44" i="93"/>
  <c r="BC45" i="93" s="1"/>
  <c r="BK44" i="93"/>
  <c r="BK45" i="93" s="1"/>
  <c r="BS44" i="93"/>
  <c r="CA44" i="93"/>
  <c r="CA45" i="93" s="1"/>
  <c r="D45" i="93"/>
  <c r="AV44" i="93"/>
  <c r="AV45" i="93" s="1"/>
  <c r="BD44" i="93"/>
  <c r="BD45" i="93" s="1"/>
  <c r="BL44" i="93"/>
  <c r="BL45" i="93" s="1"/>
  <c r="BT44" i="93"/>
  <c r="BT45" i="93" s="1"/>
  <c r="CB44" i="93"/>
  <c r="CB45" i="93" s="1"/>
  <c r="CJ44" i="93"/>
  <c r="CJ45" i="93" s="1"/>
  <c r="AW44" i="93"/>
  <c r="AW45" i="93" s="1"/>
  <c r="BE44" i="93"/>
  <c r="BE45" i="93" s="1"/>
  <c r="BM44" i="93"/>
  <c r="BM45" i="93" s="1"/>
  <c r="BU44" i="93"/>
  <c r="BU45" i="93" s="1"/>
  <c r="CC44" i="93"/>
  <c r="CC45" i="93" s="1"/>
  <c r="CK44" i="93"/>
  <c r="CK45" i="93" s="1"/>
  <c r="AX44" i="93"/>
  <c r="AX45" i="93" s="1"/>
  <c r="BF44" i="93"/>
  <c r="BF45" i="93" s="1"/>
  <c r="BN44" i="93"/>
  <c r="BN45" i="93" s="1"/>
  <c r="BV44" i="93"/>
  <c r="BV45" i="93" s="1"/>
  <c r="CD44" i="93"/>
  <c r="CD45" i="93" s="1"/>
  <c r="CL44" i="93"/>
  <c r="CL45" i="93" s="1"/>
  <c r="AY44" i="93"/>
  <c r="AY45" i="93" s="1"/>
  <c r="BG44" i="93"/>
  <c r="BO44" i="93"/>
  <c r="BO45" i="93" s="1"/>
  <c r="BW44" i="93"/>
  <c r="BW45" i="93" s="1"/>
  <c r="CE44" i="93"/>
  <c r="CM44" i="93"/>
  <c r="CM45" i="93" s="1"/>
  <c r="AZ44" i="93"/>
  <c r="AZ45" i="93" s="1"/>
  <c r="BH44" i="93"/>
  <c r="BH45" i="93" s="1"/>
  <c r="BP44" i="93"/>
  <c r="BP45" i="93" s="1"/>
  <c r="BX44" i="93"/>
  <c r="BX45" i="93" s="1"/>
  <c r="CF44" i="93"/>
  <c r="CF45" i="93" s="1"/>
  <c r="CN44" i="93"/>
  <c r="CN45" i="93" s="1"/>
  <c r="BA44" i="93"/>
  <c r="BA45" i="93" s="1"/>
  <c r="BI44" i="93"/>
  <c r="BI45" i="93" s="1"/>
  <c r="BQ44" i="93"/>
  <c r="BQ45" i="93" s="1"/>
  <c r="BY44" i="93"/>
  <c r="BY45" i="93" s="1"/>
  <c r="CG44" i="93"/>
  <c r="CG45" i="93" s="1"/>
  <c r="CO44" i="93"/>
  <c r="CO45" i="93" s="1"/>
  <c r="BB44" i="93"/>
  <c r="BB45" i="93" s="1"/>
  <c r="BJ44" i="93"/>
  <c r="BJ45" i="93" s="1"/>
  <c r="BR44" i="93"/>
  <c r="BR45" i="93" s="1"/>
  <c r="BZ44" i="93"/>
  <c r="BZ45" i="93" s="1"/>
  <c r="CH44" i="93"/>
  <c r="CH45" i="93" s="1"/>
  <c r="AU81" i="93"/>
  <c r="AU82" i="93" s="1"/>
  <c r="BK81" i="93"/>
  <c r="BK82" i="93" s="1"/>
  <c r="D82" i="93"/>
  <c r="AV81" i="93"/>
  <c r="AV82" i="93" s="1"/>
  <c r="BD81" i="93"/>
  <c r="BD82" i="93" s="1"/>
  <c r="BL81" i="93"/>
  <c r="BL82" i="93" s="1"/>
  <c r="BT81" i="93"/>
  <c r="BT82" i="93" s="1"/>
  <c r="CB81" i="93"/>
  <c r="CB82" i="93" s="1"/>
  <c r="CJ81" i="93"/>
  <c r="CJ82" i="93" s="1"/>
  <c r="E82" i="93"/>
  <c r="CI81" i="93"/>
  <c r="CI82" i="93" s="1"/>
  <c r="AW81" i="93"/>
  <c r="AW82" i="93" s="1"/>
  <c r="BE81" i="93"/>
  <c r="BE82" i="93" s="1"/>
  <c r="BM81" i="93"/>
  <c r="BM82" i="93" s="1"/>
  <c r="BU81" i="93"/>
  <c r="BU82" i="93" s="1"/>
  <c r="CC81" i="93"/>
  <c r="CC82" i="93" s="1"/>
  <c r="CK81" i="93"/>
  <c r="CK82" i="93" s="1"/>
  <c r="BS81" i="93"/>
  <c r="AX81" i="93"/>
  <c r="AX82" i="93" s="1"/>
  <c r="BF81" i="93"/>
  <c r="BF82" i="93" s="1"/>
  <c r="BN81" i="93"/>
  <c r="BN82" i="93" s="1"/>
  <c r="BV81" i="93"/>
  <c r="BV82" i="93" s="1"/>
  <c r="CD81" i="93"/>
  <c r="CD82" i="93" s="1"/>
  <c r="CL81" i="93"/>
  <c r="CL82" i="93" s="1"/>
  <c r="BC81" i="93"/>
  <c r="BC82" i="93" s="1"/>
  <c r="CA81" i="93"/>
  <c r="CA82" i="93" s="1"/>
  <c r="AY81" i="93"/>
  <c r="AY82" i="93" s="1"/>
  <c r="BG81" i="93"/>
  <c r="BO81" i="93"/>
  <c r="BO82" i="93" s="1"/>
  <c r="BW81" i="93"/>
  <c r="BW82" i="93" s="1"/>
  <c r="CE81" i="93"/>
  <c r="CM81" i="93"/>
  <c r="CM82" i="93" s="1"/>
  <c r="AZ81" i="93"/>
  <c r="AZ82" i="93" s="1"/>
  <c r="BH81" i="93"/>
  <c r="BH82" i="93" s="1"/>
  <c r="BP81" i="93"/>
  <c r="BP82" i="93" s="1"/>
  <c r="BX81" i="93"/>
  <c r="BX82" i="93" s="1"/>
  <c r="CF81" i="93"/>
  <c r="CF82" i="93" s="1"/>
  <c r="CN81" i="93"/>
  <c r="CN82" i="93" s="1"/>
  <c r="BA81" i="93"/>
  <c r="BA82" i="93" s="1"/>
  <c r="BI81" i="93"/>
  <c r="BI82" i="93" s="1"/>
  <c r="BQ81" i="93"/>
  <c r="BQ82" i="93" s="1"/>
  <c r="BY81" i="93"/>
  <c r="BY82" i="93" s="1"/>
  <c r="CG81" i="93"/>
  <c r="CG82" i="93" s="1"/>
  <c r="CO81" i="93"/>
  <c r="CO82" i="93" s="1"/>
  <c r="BB81" i="93"/>
  <c r="BB82" i="93" s="1"/>
  <c r="BJ81" i="93"/>
  <c r="BJ82" i="93" s="1"/>
  <c r="BR81" i="93"/>
  <c r="BR82" i="93" s="1"/>
  <c r="BZ81" i="93"/>
  <c r="BZ82" i="93" s="1"/>
  <c r="CH81" i="93"/>
  <c r="CH82" i="93" s="1"/>
  <c r="BA79" i="93"/>
  <c r="BA80" i="93" s="1"/>
  <c r="BI79" i="93"/>
  <c r="BI80" i="93" s="1"/>
  <c r="BQ79" i="93"/>
  <c r="BQ80" i="93" s="1"/>
  <c r="BY79" i="93"/>
  <c r="BY80" i="93" s="1"/>
  <c r="CG79" i="93"/>
  <c r="CG80" i="93" s="1"/>
  <c r="CO79" i="93"/>
  <c r="CO80" i="93" s="1"/>
  <c r="BP79" i="93"/>
  <c r="BP80" i="93" s="1"/>
  <c r="BB79" i="93"/>
  <c r="BB80" i="93" s="1"/>
  <c r="BJ79" i="93"/>
  <c r="BJ80" i="93" s="1"/>
  <c r="BR79" i="93"/>
  <c r="BR80" i="93" s="1"/>
  <c r="BZ79" i="93"/>
  <c r="BZ80" i="93" s="1"/>
  <c r="CH79" i="93"/>
  <c r="CH80" i="93" s="1"/>
  <c r="CP79" i="93"/>
  <c r="CP80" i="93" s="1"/>
  <c r="BH79" i="93"/>
  <c r="BH80" i="93" s="1"/>
  <c r="AU79" i="93"/>
  <c r="AU80" i="93" s="1"/>
  <c r="BC79" i="93"/>
  <c r="BC80" i="93" s="1"/>
  <c r="BK79" i="93"/>
  <c r="BK80" i="93" s="1"/>
  <c r="BS79" i="93"/>
  <c r="CA79" i="93"/>
  <c r="CA80" i="93" s="1"/>
  <c r="CI79" i="93"/>
  <c r="CI80" i="93" s="1"/>
  <c r="D80" i="93"/>
  <c r="AZ79" i="93"/>
  <c r="AZ80" i="93" s="1"/>
  <c r="CN79" i="93"/>
  <c r="CN80" i="93" s="1"/>
  <c r="AV79" i="93"/>
  <c r="AV80" i="93" s="1"/>
  <c r="BD79" i="93"/>
  <c r="BD80" i="93" s="1"/>
  <c r="BL79" i="93"/>
  <c r="BL80" i="93" s="1"/>
  <c r="BT79" i="93"/>
  <c r="BT80" i="93" s="1"/>
  <c r="CB79" i="93"/>
  <c r="CB80" i="93" s="1"/>
  <c r="CJ79" i="93"/>
  <c r="CJ80" i="93" s="1"/>
  <c r="E80" i="93"/>
  <c r="BX79" i="93"/>
  <c r="BX80" i="93" s="1"/>
  <c r="AW79" i="93"/>
  <c r="AW80" i="93" s="1"/>
  <c r="BE79" i="93"/>
  <c r="BE80" i="93" s="1"/>
  <c r="BM79" i="93"/>
  <c r="BM80" i="93" s="1"/>
  <c r="BU79" i="93"/>
  <c r="BU80" i="93" s="1"/>
  <c r="CC79" i="93"/>
  <c r="CC80" i="93" s="1"/>
  <c r="CK79" i="93"/>
  <c r="CK80" i="93" s="1"/>
  <c r="CF79" i="93"/>
  <c r="CF80" i="93" s="1"/>
  <c r="AX79" i="93"/>
  <c r="AX80" i="93" s="1"/>
  <c r="BF79" i="93"/>
  <c r="BF80" i="93" s="1"/>
  <c r="BN79" i="93"/>
  <c r="BN80" i="93" s="1"/>
  <c r="BV79" i="93"/>
  <c r="BV80" i="93" s="1"/>
  <c r="CD79" i="93"/>
  <c r="CD80" i="93" s="1"/>
  <c r="CL79" i="93"/>
  <c r="CL80" i="93" s="1"/>
  <c r="AY79" i="93"/>
  <c r="AY80" i="93" s="1"/>
  <c r="BG79" i="93"/>
  <c r="BG80" i="93" s="1"/>
  <c r="BO79" i="93"/>
  <c r="BO80" i="93" s="1"/>
  <c r="BW79" i="93"/>
  <c r="BW80" i="93" s="1"/>
  <c r="CE79" i="93"/>
  <c r="CA13" i="93"/>
  <c r="BO27" i="93"/>
  <c r="BS68" i="93"/>
  <c r="BT68" i="93"/>
  <c r="AW69" i="93"/>
  <c r="AU68" i="93"/>
  <c r="CA68" i="93"/>
  <c r="BE69" i="93"/>
  <c r="AV68" i="93"/>
  <c r="CB68" i="93"/>
  <c r="BM69" i="93"/>
  <c r="BC68" i="93"/>
  <c r="CI68" i="93"/>
  <c r="BU69" i="93"/>
  <c r="BD68" i="93"/>
  <c r="CJ68" i="93"/>
  <c r="CC69" i="93"/>
  <c r="BK68" i="93"/>
  <c r="CK69" i="93"/>
  <c r="BA68" i="93"/>
  <c r="BI68" i="93"/>
  <c r="BQ68" i="93"/>
  <c r="BY68" i="93"/>
  <c r="CG68" i="93"/>
  <c r="CO68" i="93"/>
  <c r="AU69" i="93"/>
  <c r="BC69" i="93"/>
  <c r="BK69" i="93"/>
  <c r="BS69" i="93"/>
  <c r="CA69" i="93"/>
  <c r="CI69" i="93"/>
  <c r="BB68" i="93"/>
  <c r="BJ68" i="93"/>
  <c r="BR68" i="93"/>
  <c r="BZ68" i="93"/>
  <c r="CH68" i="93"/>
  <c r="CP68" i="93"/>
  <c r="AV69" i="93"/>
  <c r="BD69" i="93"/>
  <c r="BL69" i="93"/>
  <c r="BT69" i="93"/>
  <c r="CB69" i="93"/>
  <c r="CJ69" i="93"/>
  <c r="AY69" i="93"/>
  <c r="BG69" i="93"/>
  <c r="BO69" i="93"/>
  <c r="BW69" i="93"/>
  <c r="CE69" i="93"/>
  <c r="CM69" i="93"/>
  <c r="AX69" i="93"/>
  <c r="BN69" i="93"/>
  <c r="BV69" i="93"/>
  <c r="CL69" i="93"/>
  <c r="BE68" i="93"/>
  <c r="BM68" i="93"/>
  <c r="BU68" i="93"/>
  <c r="CK68" i="93"/>
  <c r="AX68" i="93"/>
  <c r="BF68" i="93"/>
  <c r="BN68" i="93"/>
  <c r="BV68" i="93"/>
  <c r="CD68" i="93"/>
  <c r="CL68" i="93"/>
  <c r="AZ69" i="93"/>
  <c r="BH69" i="93"/>
  <c r="BP69" i="93"/>
  <c r="BX69" i="93"/>
  <c r="CF69" i="93"/>
  <c r="CN69" i="93"/>
  <c r="BF69" i="93"/>
  <c r="CD69" i="93"/>
  <c r="AW68" i="93"/>
  <c r="CC68" i="93"/>
  <c r="AY68" i="93"/>
  <c r="BG68" i="93"/>
  <c r="BO68" i="93"/>
  <c r="BW68" i="93"/>
  <c r="CE68" i="93"/>
  <c r="CM68" i="93"/>
  <c r="BA69" i="93"/>
  <c r="BI69" i="93"/>
  <c r="BQ69" i="93"/>
  <c r="BY69" i="93"/>
  <c r="CG69" i="93"/>
  <c r="CO69" i="93"/>
  <c r="AZ68" i="93"/>
  <c r="BH68" i="93"/>
  <c r="BP68" i="93"/>
  <c r="BX68" i="93"/>
  <c r="CF68" i="93"/>
  <c r="BB69" i="93"/>
  <c r="BJ69" i="93"/>
  <c r="BR69" i="93"/>
  <c r="BZ69" i="93"/>
  <c r="CH69" i="93"/>
  <c r="AU62" i="93"/>
  <c r="AU63" i="93" s="1"/>
  <c r="BK62" i="93"/>
  <c r="BK63" i="93" s="1"/>
  <c r="BS62" i="93"/>
  <c r="BC62" i="93"/>
  <c r="BC63" i="93" s="1"/>
  <c r="CA62" i="93"/>
  <c r="CA63" i="93" s="1"/>
  <c r="CI62" i="93"/>
  <c r="CI63" i="93" s="1"/>
  <c r="D63" i="93"/>
  <c r="BD60" i="93"/>
  <c r="BD61" i="93" s="1"/>
  <c r="BT60" i="93"/>
  <c r="BT61" i="93" s="1"/>
  <c r="CJ60" i="93"/>
  <c r="CJ61" i="93" s="1"/>
  <c r="CI60" i="93"/>
  <c r="CI61" i="93" s="1"/>
  <c r="BU60" i="93"/>
  <c r="BU61" i="93" s="1"/>
  <c r="CK60" i="93"/>
  <c r="CK61" i="93" s="1"/>
  <c r="BH60" i="93"/>
  <c r="BH61" i="93" s="1"/>
  <c r="BX60" i="93"/>
  <c r="BX61" i="93" s="1"/>
  <c r="CN60" i="93"/>
  <c r="CN61" i="93" s="1"/>
  <c r="BC60" i="93"/>
  <c r="BC61" i="93" s="1"/>
  <c r="AU60" i="93"/>
  <c r="AU61" i="93" s="1"/>
  <c r="BK60" i="93"/>
  <c r="BK61" i="93" s="1"/>
  <c r="CA60" i="93"/>
  <c r="CA61" i="93" s="1"/>
  <c r="D61" i="93"/>
  <c r="AV60" i="93"/>
  <c r="AV61" i="93" s="1"/>
  <c r="BL60" i="93"/>
  <c r="BL61" i="93" s="1"/>
  <c r="CB60" i="93"/>
  <c r="CB61" i="93" s="1"/>
  <c r="E61" i="93"/>
  <c r="BS60" i="93"/>
  <c r="BE60" i="93"/>
  <c r="BE61" i="93" s="1"/>
  <c r="AW60" i="93"/>
  <c r="AW61" i="93" s="1"/>
  <c r="BM60" i="93"/>
  <c r="BM61" i="93" s="1"/>
  <c r="CC60" i="93"/>
  <c r="CC61" i="93" s="1"/>
  <c r="AZ60" i="93"/>
  <c r="AZ61" i="93" s="1"/>
  <c r="BP60" i="93"/>
  <c r="BP61" i="93" s="1"/>
  <c r="CF60" i="93"/>
  <c r="CF61" i="93" s="1"/>
  <c r="BA60" i="93"/>
  <c r="BA61" i="93" s="1"/>
  <c r="BI60" i="93"/>
  <c r="BI61" i="93" s="1"/>
  <c r="BQ60" i="93"/>
  <c r="BQ61" i="93" s="1"/>
  <c r="BY60" i="93"/>
  <c r="BY61" i="93" s="1"/>
  <c r="CG60" i="93"/>
  <c r="CG61" i="93" s="1"/>
  <c r="CO60" i="93"/>
  <c r="CO61" i="93" s="1"/>
  <c r="AV62" i="93"/>
  <c r="AV63" i="93" s="1"/>
  <c r="BD62" i="93"/>
  <c r="BD63" i="93" s="1"/>
  <c r="BL62" i="93"/>
  <c r="BL63" i="93" s="1"/>
  <c r="BT62" i="93"/>
  <c r="CB62" i="93"/>
  <c r="CB63" i="93" s="1"/>
  <c r="CJ62" i="93"/>
  <c r="CJ63" i="93" s="1"/>
  <c r="E63" i="93"/>
  <c r="CA28" i="93"/>
  <c r="BB60" i="93"/>
  <c r="BB61" i="93" s="1"/>
  <c r="BJ60" i="93"/>
  <c r="BJ61" i="93" s="1"/>
  <c r="BR60" i="93"/>
  <c r="BR61" i="93" s="1"/>
  <c r="BZ60" i="93"/>
  <c r="BZ61" i="93" s="1"/>
  <c r="CH60" i="93"/>
  <c r="CH61" i="93" s="1"/>
  <c r="CP60" i="93"/>
  <c r="CP61" i="93" s="1"/>
  <c r="AW62" i="93"/>
  <c r="AW63" i="93" s="1"/>
  <c r="BE62" i="93"/>
  <c r="BE63" i="93" s="1"/>
  <c r="BM62" i="93"/>
  <c r="BM63" i="93" s="1"/>
  <c r="BU62" i="93"/>
  <c r="BU63" i="93" s="1"/>
  <c r="CC62" i="93"/>
  <c r="CC63" i="93" s="1"/>
  <c r="CK62" i="93"/>
  <c r="CK63" i="93" s="1"/>
  <c r="AX62" i="93"/>
  <c r="AX63" i="93" s="1"/>
  <c r="BF62" i="93"/>
  <c r="BF63" i="93" s="1"/>
  <c r="BN62" i="93"/>
  <c r="BN63" i="93" s="1"/>
  <c r="BV62" i="93"/>
  <c r="BV63" i="93" s="1"/>
  <c r="CD62" i="93"/>
  <c r="CD63" i="93" s="1"/>
  <c r="CL62" i="93"/>
  <c r="CL63" i="93" s="1"/>
  <c r="AY62" i="93"/>
  <c r="AY63" i="93" s="1"/>
  <c r="BG62" i="93"/>
  <c r="BO62" i="93"/>
  <c r="BO63" i="93" s="1"/>
  <c r="BW62" i="93"/>
  <c r="BW63" i="93" s="1"/>
  <c r="CE62" i="93"/>
  <c r="CM62" i="93"/>
  <c r="CM63" i="93" s="1"/>
  <c r="AZ62" i="93"/>
  <c r="AZ63" i="93" s="1"/>
  <c r="BH62" i="93"/>
  <c r="BH63" i="93" s="1"/>
  <c r="BP62" i="93"/>
  <c r="BP63" i="93" s="1"/>
  <c r="BX62" i="93"/>
  <c r="BX63" i="93" s="1"/>
  <c r="CF62" i="93"/>
  <c r="CF63" i="93" s="1"/>
  <c r="CN62" i="93"/>
  <c r="CN63" i="93" s="1"/>
  <c r="AX60" i="93"/>
  <c r="AX61" i="93" s="1"/>
  <c r="BF60" i="93"/>
  <c r="BF61" i="93" s="1"/>
  <c r="BN60" i="93"/>
  <c r="BN61" i="93" s="1"/>
  <c r="BV60" i="93"/>
  <c r="CD60" i="93"/>
  <c r="CD61" i="93" s="1"/>
  <c r="CL60" i="93"/>
  <c r="CL61" i="93" s="1"/>
  <c r="BA62" i="93"/>
  <c r="BA63" i="93" s="1"/>
  <c r="BI62" i="93"/>
  <c r="BI63" i="93" s="1"/>
  <c r="BQ62" i="93"/>
  <c r="BQ63" i="93" s="1"/>
  <c r="BY62" i="93"/>
  <c r="BY63" i="93" s="1"/>
  <c r="CG62" i="93"/>
  <c r="CG63" i="93" s="1"/>
  <c r="CO62" i="93"/>
  <c r="CO63" i="93" s="1"/>
  <c r="AY60" i="93"/>
  <c r="AY61" i="93" s="1"/>
  <c r="BG60" i="93"/>
  <c r="BO60" i="93"/>
  <c r="BO61" i="93" s="1"/>
  <c r="BW60" i="93"/>
  <c r="BW61" i="93" s="1"/>
  <c r="CE60" i="93"/>
  <c r="BB62" i="93"/>
  <c r="BB63" i="93" s="1"/>
  <c r="BJ62" i="93"/>
  <c r="BJ63" i="93" s="1"/>
  <c r="BR62" i="93"/>
  <c r="BR63" i="93" s="1"/>
  <c r="BZ62" i="93"/>
  <c r="BZ63" i="93" s="1"/>
  <c r="CH62" i="93"/>
  <c r="CH63" i="93" s="1"/>
  <c r="BS14" i="93"/>
  <c r="BS54" i="93"/>
  <c r="BU54" i="93"/>
  <c r="BU55" i="93" s="1"/>
  <c r="AU54" i="93"/>
  <c r="AU55" i="93" s="1"/>
  <c r="CA54" i="93"/>
  <c r="CA55" i="93" s="1"/>
  <c r="AW54" i="93"/>
  <c r="AW55" i="93" s="1"/>
  <c r="CC54" i="93"/>
  <c r="CC55" i="93" s="1"/>
  <c r="BM54" i="93"/>
  <c r="BM55" i="93" s="1"/>
  <c r="BC54" i="93"/>
  <c r="BC55" i="93" s="1"/>
  <c r="CI54" i="93"/>
  <c r="CI55" i="93" s="1"/>
  <c r="BE54" i="93"/>
  <c r="BE55" i="93" s="1"/>
  <c r="CK54" i="93"/>
  <c r="CK55" i="93" s="1"/>
  <c r="BK54" i="93"/>
  <c r="BK55" i="93" s="1"/>
  <c r="D55" i="93"/>
  <c r="CA52" i="93"/>
  <c r="CA53" i="93" s="1"/>
  <c r="CI52" i="93"/>
  <c r="CI53" i="93" s="1"/>
  <c r="AV54" i="93"/>
  <c r="AV55" i="93" s="1"/>
  <c r="BD54" i="93"/>
  <c r="BD55" i="93" s="1"/>
  <c r="BL54" i="93"/>
  <c r="BL55" i="93" s="1"/>
  <c r="BT54" i="93"/>
  <c r="BT55" i="93" s="1"/>
  <c r="CB54" i="93"/>
  <c r="CB55" i="93" s="1"/>
  <c r="CJ54" i="93"/>
  <c r="CJ55" i="93" s="1"/>
  <c r="E55" i="93"/>
  <c r="D53" i="93"/>
  <c r="AX54" i="93"/>
  <c r="AX55" i="93" s="1"/>
  <c r="BF54" i="93"/>
  <c r="BF55" i="93" s="1"/>
  <c r="BN54" i="93"/>
  <c r="BN55" i="93" s="1"/>
  <c r="BV54" i="93"/>
  <c r="BV55" i="93" s="1"/>
  <c r="CD54" i="93"/>
  <c r="CD55" i="93" s="1"/>
  <c r="CL54" i="93"/>
  <c r="CL55" i="93" s="1"/>
  <c r="CL27" i="93"/>
  <c r="AW28" i="93"/>
  <c r="AU52" i="93"/>
  <c r="AU53" i="93" s="1"/>
  <c r="AY54" i="93"/>
  <c r="AY55" i="93" s="1"/>
  <c r="BG54" i="93"/>
  <c r="BO54" i="93"/>
  <c r="BO55" i="93" s="1"/>
  <c r="BW54" i="93"/>
  <c r="BW55" i="93" s="1"/>
  <c r="CE54" i="93"/>
  <c r="CM54" i="93"/>
  <c r="CM55" i="93" s="1"/>
  <c r="CC28" i="93"/>
  <c r="BC52" i="93"/>
  <c r="BC53" i="93" s="1"/>
  <c r="AZ54" i="93"/>
  <c r="AZ55" i="93" s="1"/>
  <c r="BH54" i="93"/>
  <c r="BH55" i="93" s="1"/>
  <c r="BP54" i="93"/>
  <c r="BP55" i="93" s="1"/>
  <c r="BX54" i="93"/>
  <c r="BX55" i="93" s="1"/>
  <c r="CF54" i="93"/>
  <c r="CF55" i="93" s="1"/>
  <c r="CN54" i="93"/>
  <c r="CN55" i="93" s="1"/>
  <c r="CP28" i="93"/>
  <c r="AU14" i="93"/>
  <c r="CA20" i="93"/>
  <c r="AY27" i="93"/>
  <c r="BK52" i="93"/>
  <c r="BK53" i="93" s="1"/>
  <c r="BA54" i="93"/>
  <c r="BA55" i="93" s="1"/>
  <c r="BI54" i="93"/>
  <c r="BI55" i="93" s="1"/>
  <c r="BQ54" i="93"/>
  <c r="BQ55" i="93" s="1"/>
  <c r="BY54" i="93"/>
  <c r="BY55" i="93" s="1"/>
  <c r="CG54" i="93"/>
  <c r="CG55" i="93" s="1"/>
  <c r="CO54" i="93"/>
  <c r="CO55" i="93" s="1"/>
  <c r="BW27" i="93"/>
  <c r="BS52" i="93"/>
  <c r="BB54" i="93"/>
  <c r="BB55" i="93" s="1"/>
  <c r="BJ54" i="93"/>
  <c r="BJ55" i="93" s="1"/>
  <c r="BR54" i="93"/>
  <c r="BR55" i="93" s="1"/>
  <c r="BZ54" i="93"/>
  <c r="BZ55" i="93" s="1"/>
  <c r="CH54" i="93"/>
  <c r="CH55" i="93" s="1"/>
  <c r="AV52" i="93"/>
  <c r="AV53" i="93" s="1"/>
  <c r="BD52" i="93"/>
  <c r="BD53" i="93" s="1"/>
  <c r="BL52" i="93"/>
  <c r="BL53" i="93" s="1"/>
  <c r="BT52" i="93"/>
  <c r="BT53" i="93" s="1"/>
  <c r="CB52" i="93"/>
  <c r="CB53" i="93" s="1"/>
  <c r="CJ52" i="93"/>
  <c r="CJ53" i="93" s="1"/>
  <c r="E53" i="93"/>
  <c r="AW52" i="93"/>
  <c r="AW53" i="93" s="1"/>
  <c r="BE52" i="93"/>
  <c r="BE53" i="93" s="1"/>
  <c r="BM52" i="93"/>
  <c r="BM53" i="93" s="1"/>
  <c r="BU52" i="93"/>
  <c r="BU53" i="93" s="1"/>
  <c r="CC52" i="93"/>
  <c r="CC53" i="93" s="1"/>
  <c r="CK52" i="93"/>
  <c r="CK53" i="93" s="1"/>
  <c r="AX52" i="93"/>
  <c r="AX53" i="93" s="1"/>
  <c r="BF52" i="93"/>
  <c r="BF53" i="93" s="1"/>
  <c r="BN52" i="93"/>
  <c r="BN53" i="93" s="1"/>
  <c r="BV52" i="93"/>
  <c r="BV53" i="93" s="1"/>
  <c r="CD52" i="93"/>
  <c r="CD53" i="93" s="1"/>
  <c r="CL52" i="93"/>
  <c r="CL53" i="93" s="1"/>
  <c r="AY52" i="93"/>
  <c r="AY53" i="93" s="1"/>
  <c r="BG52" i="93"/>
  <c r="BO52" i="93"/>
  <c r="BO53" i="93" s="1"/>
  <c r="BW52" i="93"/>
  <c r="BW53" i="93" s="1"/>
  <c r="CE52" i="93"/>
  <c r="CM52" i="93"/>
  <c r="CM53" i="93" s="1"/>
  <c r="AZ52" i="93"/>
  <c r="AZ53" i="93" s="1"/>
  <c r="BH52" i="93"/>
  <c r="BH53" i="93" s="1"/>
  <c r="BP52" i="93"/>
  <c r="BP53" i="93" s="1"/>
  <c r="BX52" i="93"/>
  <c r="BX53" i="93" s="1"/>
  <c r="CF52" i="93"/>
  <c r="CF53" i="93" s="1"/>
  <c r="CN52" i="93"/>
  <c r="CN53" i="93" s="1"/>
  <c r="BA52" i="93"/>
  <c r="BA53" i="93" s="1"/>
  <c r="BI52" i="93"/>
  <c r="BI53" i="93" s="1"/>
  <c r="BQ52" i="93"/>
  <c r="BQ53" i="93" s="1"/>
  <c r="BY52" i="93"/>
  <c r="BY53" i="93" s="1"/>
  <c r="CG52" i="93"/>
  <c r="CG53" i="93" s="1"/>
  <c r="CO52" i="93"/>
  <c r="CO53" i="93" s="1"/>
  <c r="BB52" i="93"/>
  <c r="BB53" i="93" s="1"/>
  <c r="BJ52" i="93"/>
  <c r="BJ53" i="93" s="1"/>
  <c r="BR52" i="93"/>
  <c r="BR53" i="93" s="1"/>
  <c r="BZ52" i="93"/>
  <c r="BZ53" i="93" s="1"/>
  <c r="CH52" i="93"/>
  <c r="CH53" i="93" s="1"/>
  <c r="AU42" i="93"/>
  <c r="AU43" i="93" s="1"/>
  <c r="BC42" i="93"/>
  <c r="BC43" i="93" s="1"/>
  <c r="BK42" i="93"/>
  <c r="BK43" i="93" s="1"/>
  <c r="BS42" i="93"/>
  <c r="CA42" i="93"/>
  <c r="CA43" i="93" s="1"/>
  <c r="CI42" i="93"/>
  <c r="CI43" i="93" s="1"/>
  <c r="D43" i="93"/>
  <c r="AU13" i="93"/>
  <c r="CE27" i="93"/>
  <c r="BC28" i="93"/>
  <c r="CI28" i="93"/>
  <c r="AV42" i="93"/>
  <c r="AV43" i="93" s="1"/>
  <c r="BD42" i="93"/>
  <c r="BD43" i="93" s="1"/>
  <c r="BL42" i="93"/>
  <c r="BL43" i="93" s="1"/>
  <c r="BT42" i="93"/>
  <c r="BT43" i="93" s="1"/>
  <c r="CB42" i="93"/>
  <c r="CB43" i="93" s="1"/>
  <c r="CJ42" i="93"/>
  <c r="CJ43" i="93" s="1"/>
  <c r="CK12" i="93"/>
  <c r="BC13" i="93"/>
  <c r="CM27" i="93"/>
  <c r="BE28" i="93"/>
  <c r="CK28" i="93"/>
  <c r="AW42" i="93"/>
  <c r="AW43" i="93" s="1"/>
  <c r="BE42" i="93"/>
  <c r="BE43" i="93" s="1"/>
  <c r="BM42" i="93"/>
  <c r="BM43" i="93" s="1"/>
  <c r="BU42" i="93"/>
  <c r="BU43" i="93" s="1"/>
  <c r="CC42" i="93"/>
  <c r="CC43" i="93" s="1"/>
  <c r="CK42" i="93"/>
  <c r="CK43" i="93" s="1"/>
  <c r="BK28" i="93"/>
  <c r="AX42" i="93"/>
  <c r="AX43" i="93" s="1"/>
  <c r="BF42" i="93"/>
  <c r="BF43" i="93" s="1"/>
  <c r="BN42" i="93"/>
  <c r="BN43" i="93" s="1"/>
  <c r="BV42" i="93"/>
  <c r="BV43" i="93" s="1"/>
  <c r="CD42" i="93"/>
  <c r="CD43" i="93" s="1"/>
  <c r="CL42" i="93"/>
  <c r="CL43" i="93" s="1"/>
  <c r="BK14" i="93"/>
  <c r="BK13" i="93"/>
  <c r="CI13" i="93"/>
  <c r="BM28" i="93"/>
  <c r="AY42" i="93"/>
  <c r="AY43" i="93" s="1"/>
  <c r="BG42" i="93"/>
  <c r="BO42" i="93"/>
  <c r="BO43" i="93" s="1"/>
  <c r="BW42" i="93"/>
  <c r="BW43" i="93" s="1"/>
  <c r="CE42" i="93"/>
  <c r="CM42" i="93"/>
  <c r="CM43" i="93" s="1"/>
  <c r="BS28" i="93"/>
  <c r="AZ42" i="93"/>
  <c r="AZ43" i="93" s="1"/>
  <c r="BH42" i="93"/>
  <c r="BH43" i="93" s="1"/>
  <c r="BP42" i="93"/>
  <c r="BP43" i="93" s="1"/>
  <c r="BX42" i="93"/>
  <c r="BX43" i="93" s="1"/>
  <c r="CF42" i="93"/>
  <c r="CF43" i="93" s="1"/>
  <c r="CN42" i="93"/>
  <c r="CN43" i="93" s="1"/>
  <c r="BC14" i="93"/>
  <c r="BG27" i="93"/>
  <c r="BU28" i="93"/>
  <c r="BA42" i="93"/>
  <c r="BA43" i="93" s="1"/>
  <c r="BI42" i="93"/>
  <c r="BI43" i="93" s="1"/>
  <c r="BQ42" i="93"/>
  <c r="BQ43" i="93" s="1"/>
  <c r="BY42" i="93"/>
  <c r="BY43" i="93" s="1"/>
  <c r="CG42" i="93"/>
  <c r="CG43" i="93" s="1"/>
  <c r="CO42" i="93"/>
  <c r="CO43" i="93" s="1"/>
  <c r="CP13" i="93"/>
  <c r="CP20" i="93"/>
  <c r="AU28" i="93"/>
  <c r="BB42" i="93"/>
  <c r="BB43" i="93" s="1"/>
  <c r="BJ42" i="93"/>
  <c r="BJ43" i="93" s="1"/>
  <c r="BR42" i="93"/>
  <c r="BR43" i="93" s="1"/>
  <c r="BZ42" i="93"/>
  <c r="BZ43" i="93" s="1"/>
  <c r="CH42" i="93"/>
  <c r="CH43" i="93" s="1"/>
  <c r="AZ27" i="93"/>
  <c r="BH27" i="93"/>
  <c r="BP27" i="93"/>
  <c r="BX27" i="93"/>
  <c r="CF27" i="93"/>
  <c r="CN27" i="93"/>
  <c r="AV28" i="93"/>
  <c r="BD28" i="93"/>
  <c r="BL28" i="93"/>
  <c r="BT28" i="93"/>
  <c r="CB28" i="93"/>
  <c r="CJ28" i="93"/>
  <c r="BI27" i="93"/>
  <c r="BY27" i="93"/>
  <c r="CO27" i="93"/>
  <c r="BB27" i="93"/>
  <c r="BJ27" i="93"/>
  <c r="BR27" i="93"/>
  <c r="BZ27" i="93"/>
  <c r="CH27" i="93"/>
  <c r="CP27" i="93"/>
  <c r="AX28" i="93"/>
  <c r="BF28" i="93"/>
  <c r="BN28" i="93"/>
  <c r="BV28" i="93"/>
  <c r="CD28" i="93"/>
  <c r="CL28" i="93"/>
  <c r="BQ27" i="93"/>
  <c r="CG27" i="93"/>
  <c r="AU27" i="93"/>
  <c r="BC27" i="93"/>
  <c r="BK27" i="93"/>
  <c r="BS27" i="93"/>
  <c r="CA27" i="93"/>
  <c r="CI27" i="93"/>
  <c r="AY28" i="93"/>
  <c r="BG28" i="93"/>
  <c r="BO28" i="93"/>
  <c r="BW28" i="93"/>
  <c r="CE28" i="93"/>
  <c r="CM28" i="93"/>
  <c r="AV27" i="93"/>
  <c r="BD27" i="93"/>
  <c r="BL27" i="93"/>
  <c r="BT27" i="93"/>
  <c r="CB27" i="93"/>
  <c r="CJ27" i="93"/>
  <c r="AZ28" i="93"/>
  <c r="BH28" i="93"/>
  <c r="BP28" i="93"/>
  <c r="BX28" i="93"/>
  <c r="CF28" i="93"/>
  <c r="CN28" i="93"/>
  <c r="BA27" i="93"/>
  <c r="AW27" i="93"/>
  <c r="BE27" i="93"/>
  <c r="BM27" i="93"/>
  <c r="BU27" i="93"/>
  <c r="CC27" i="93"/>
  <c r="CK27" i="93"/>
  <c r="BA28" i="93"/>
  <c r="BI28" i="93"/>
  <c r="BQ28" i="93"/>
  <c r="BY28" i="93"/>
  <c r="CG28" i="93"/>
  <c r="CO28" i="93"/>
  <c r="AX27" i="93"/>
  <c r="BF27" i="93"/>
  <c r="BN27" i="93"/>
  <c r="BV27" i="93"/>
  <c r="CD27" i="93"/>
  <c r="BB28" i="93"/>
  <c r="BJ28" i="93"/>
  <c r="BR28" i="93"/>
  <c r="BZ28" i="93"/>
  <c r="CH28" i="93"/>
  <c r="BC12" i="93"/>
  <c r="BN12" i="93"/>
  <c r="CB12" i="93"/>
  <c r="CP12" i="93"/>
  <c r="CO12" i="93"/>
  <c r="BD12" i="93"/>
  <c r="BR12" i="93"/>
  <c r="CC12" i="93"/>
  <c r="CA14" i="93"/>
  <c r="AU20" i="93"/>
  <c r="BE12" i="93"/>
  <c r="BS12" i="93"/>
  <c r="CD12" i="93"/>
  <c r="CI14" i="93"/>
  <c r="BS13" i="93"/>
  <c r="BC20" i="93"/>
  <c r="AU12" i="93"/>
  <c r="BF12" i="93"/>
  <c r="BT12" i="93"/>
  <c r="CH12" i="93"/>
  <c r="CP14" i="93"/>
  <c r="BK20" i="93"/>
  <c r="BB12" i="93"/>
  <c r="BM12" i="93"/>
  <c r="CA12" i="93"/>
  <c r="CL12" i="93"/>
  <c r="AV12" i="93"/>
  <c r="BJ12" i="93"/>
  <c r="BU12" i="93"/>
  <c r="BS20" i="93"/>
  <c r="AW12" i="93"/>
  <c r="BK12" i="93"/>
  <c r="BV12" i="93"/>
  <c r="CJ12" i="93"/>
  <c r="CI12" i="93"/>
  <c r="AX12" i="93"/>
  <c r="BL12" i="93"/>
  <c r="BZ12" i="93"/>
  <c r="CI20" i="93"/>
  <c r="AV20" i="93"/>
  <c r="BD20" i="93"/>
  <c r="BL20" i="93"/>
  <c r="BT20" i="93"/>
  <c r="CB20" i="93"/>
  <c r="CJ20" i="93"/>
  <c r="AW20" i="93"/>
  <c r="BE20" i="93"/>
  <c r="BM20" i="93"/>
  <c r="BU20" i="93"/>
  <c r="CC20" i="93"/>
  <c r="CK20" i="93"/>
  <c r="AX20" i="93"/>
  <c r="BF20" i="93"/>
  <c r="BN20" i="93"/>
  <c r="BV20" i="93"/>
  <c r="CD20" i="93"/>
  <c r="CL20" i="93"/>
  <c r="AY20" i="93"/>
  <c r="BG20" i="93"/>
  <c r="BO20" i="93"/>
  <c r="BW20" i="93"/>
  <c r="CE20" i="93"/>
  <c r="CM20" i="93"/>
  <c r="AZ20" i="93"/>
  <c r="BH20" i="93"/>
  <c r="BP20" i="93"/>
  <c r="BX20" i="93"/>
  <c r="CF20" i="93"/>
  <c r="CN20" i="93"/>
  <c r="BA20" i="93"/>
  <c r="BI20" i="93"/>
  <c r="BQ20" i="93"/>
  <c r="BY20" i="93"/>
  <c r="CG20" i="93"/>
  <c r="CO20" i="93"/>
  <c r="BB20" i="93"/>
  <c r="BJ20" i="93"/>
  <c r="BR20" i="93"/>
  <c r="BZ20" i="93"/>
  <c r="CH20" i="93"/>
  <c r="AV14" i="93"/>
  <c r="BD14" i="93"/>
  <c r="BL14" i="93"/>
  <c r="BT14" i="93"/>
  <c r="CB14" i="93"/>
  <c r="CJ14" i="93"/>
  <c r="AV13" i="93"/>
  <c r="BD13" i="93"/>
  <c r="BL13" i="93"/>
  <c r="BT13" i="93"/>
  <c r="CB13" i="93"/>
  <c r="CJ13" i="93"/>
  <c r="AW14" i="93"/>
  <c r="BE14" i="93"/>
  <c r="BM14" i="93"/>
  <c r="BU14" i="93"/>
  <c r="CC14" i="93"/>
  <c r="CK14" i="93"/>
  <c r="AW13" i="93"/>
  <c r="BE13" i="93"/>
  <c r="BM13" i="93"/>
  <c r="BU13" i="93"/>
  <c r="CC13" i="93"/>
  <c r="CK13" i="93"/>
  <c r="AX14" i="93"/>
  <c r="BF14" i="93"/>
  <c r="BN14" i="93"/>
  <c r="BV14" i="93"/>
  <c r="CD14" i="93"/>
  <c r="CL14" i="93"/>
  <c r="AX13" i="93"/>
  <c r="BF13" i="93"/>
  <c r="BN13" i="93"/>
  <c r="BV13" i="93"/>
  <c r="CD13" i="93"/>
  <c r="CL13" i="93"/>
  <c r="AY14" i="93"/>
  <c r="BG14" i="93"/>
  <c r="BO14" i="93"/>
  <c r="BW14" i="93"/>
  <c r="CE14" i="93"/>
  <c r="CM14" i="93"/>
  <c r="AY13" i="93"/>
  <c r="BG13" i="93"/>
  <c r="BO13" i="93"/>
  <c r="BW13" i="93"/>
  <c r="CE13" i="93"/>
  <c r="CM13" i="93"/>
  <c r="AY12" i="93"/>
  <c r="BG12" i="93"/>
  <c r="BO12" i="93"/>
  <c r="BW12" i="93"/>
  <c r="CE12" i="93"/>
  <c r="CM12" i="93"/>
  <c r="AZ14" i="93"/>
  <c r="BH14" i="93"/>
  <c r="BP14" i="93"/>
  <c r="BX14" i="93"/>
  <c r="CF14" i="93"/>
  <c r="CN14" i="93"/>
  <c r="AZ13" i="93"/>
  <c r="BH13" i="93"/>
  <c r="BP13" i="93"/>
  <c r="BX13" i="93"/>
  <c r="CF13" i="93"/>
  <c r="CN13" i="93"/>
  <c r="AZ12" i="93"/>
  <c r="BH12" i="93"/>
  <c r="BP12" i="93"/>
  <c r="BX12" i="93"/>
  <c r="CF12" i="93"/>
  <c r="CN12" i="93"/>
  <c r="BA14" i="93"/>
  <c r="BI14" i="93"/>
  <c r="BQ14" i="93"/>
  <c r="BY14" i="93"/>
  <c r="CG14" i="93"/>
  <c r="CO14" i="93"/>
  <c r="BA13" i="93"/>
  <c r="BI13" i="93"/>
  <c r="BQ13" i="93"/>
  <c r="BY13" i="93"/>
  <c r="CG13" i="93"/>
  <c r="CO13" i="93"/>
  <c r="BA12" i="93"/>
  <c r="BI12" i="93"/>
  <c r="BQ12" i="93"/>
  <c r="BY12" i="93"/>
  <c r="CG12" i="93"/>
  <c r="BB14" i="93"/>
  <c r="BJ14" i="93"/>
  <c r="BR14" i="93"/>
  <c r="BZ14" i="93"/>
  <c r="CH14" i="93"/>
  <c r="BB13" i="93"/>
  <c r="BJ13" i="93"/>
  <c r="BR13" i="93"/>
  <c r="BZ13" i="93"/>
  <c r="CH13" i="93"/>
  <c r="M141" i="163" l="1"/>
  <c r="W141" i="163"/>
  <c r="P155" i="163"/>
  <c r="U146" i="163"/>
  <c r="L140" i="163"/>
  <c r="V137" i="163"/>
  <c r="U141" i="163"/>
  <c r="Q137" i="163"/>
  <c r="P141" i="163"/>
  <c r="P138" i="163"/>
  <c r="U138" i="163"/>
  <c r="K138" i="163"/>
  <c r="V138" i="163"/>
  <c r="L138" i="163"/>
  <c r="Q138" i="163"/>
  <c r="R140" i="163"/>
  <c r="W140" i="163"/>
  <c r="M140" i="163"/>
  <c r="R141" i="163"/>
  <c r="K146" i="163"/>
  <c r="V141" i="163"/>
  <c r="L141" i="163"/>
  <c r="Q141" i="163"/>
  <c r="M139" i="163"/>
  <c r="R139" i="163"/>
  <c r="W139" i="163"/>
  <c r="W146" i="163"/>
  <c r="P140" i="163"/>
  <c r="U140" i="163"/>
  <c r="K140" i="163"/>
  <c r="U137" i="163"/>
  <c r="K137" i="163"/>
  <c r="P137" i="163"/>
  <c r="R137" i="163"/>
  <c r="W137" i="163"/>
  <c r="M137" i="163"/>
  <c r="W155" i="163"/>
  <c r="K141" i="163"/>
  <c r="L137" i="163"/>
  <c r="R146" i="163"/>
  <c r="W143" i="163"/>
  <c r="Q142" i="163"/>
  <c r="Q140" i="163"/>
  <c r="U139" i="163"/>
  <c r="K139" i="163"/>
  <c r="P139" i="163"/>
  <c r="M146" i="163"/>
  <c r="P146" i="163"/>
  <c r="W138" i="163"/>
  <c r="M138" i="163"/>
  <c r="R138" i="163"/>
  <c r="V139" i="163"/>
  <c r="L139" i="163"/>
  <c r="Q139" i="163"/>
  <c r="R143" i="163"/>
  <c r="V142" i="163"/>
  <c r="V140" i="163"/>
  <c r="R145" i="163"/>
  <c r="W145" i="163"/>
  <c r="M145" i="163"/>
  <c r="V136" i="163"/>
  <c r="L136" i="163"/>
  <c r="Q136" i="163"/>
  <c r="L142" i="163"/>
  <c r="M143" i="163"/>
  <c r="M152" i="163"/>
  <c r="U148" i="163"/>
  <c r="R148" i="163"/>
  <c r="W144" i="163"/>
  <c r="M144" i="163"/>
  <c r="R144" i="163"/>
  <c r="R135" i="163"/>
  <c r="W135" i="163"/>
  <c r="M135" i="163"/>
  <c r="V144" i="163"/>
  <c r="L144" i="163"/>
  <c r="Q144" i="163"/>
  <c r="P145" i="163"/>
  <c r="U145" i="163"/>
  <c r="K145" i="163"/>
  <c r="V143" i="163"/>
  <c r="L143" i="163"/>
  <c r="Q143" i="163"/>
  <c r="K155" i="163"/>
  <c r="P143" i="163"/>
  <c r="U143" i="163"/>
  <c r="K143" i="163"/>
  <c r="R142" i="163"/>
  <c r="W142" i="163"/>
  <c r="M142" i="163"/>
  <c r="M155" i="163"/>
  <c r="R155" i="163"/>
  <c r="Q155" i="163"/>
  <c r="V155" i="163"/>
  <c r="L155" i="163"/>
  <c r="Q145" i="163"/>
  <c r="V145" i="163"/>
  <c r="L145" i="163"/>
  <c r="W136" i="163"/>
  <c r="M136" i="163"/>
  <c r="R136" i="163"/>
  <c r="U155" i="163"/>
  <c r="K148" i="163"/>
  <c r="P148" i="163"/>
  <c r="V146" i="163"/>
  <c r="L146" i="163"/>
  <c r="Q146" i="163"/>
  <c r="U144" i="163"/>
  <c r="K144" i="163"/>
  <c r="P144" i="163"/>
  <c r="Q135" i="163"/>
  <c r="V135" i="163"/>
  <c r="L135" i="163"/>
  <c r="M148" i="163"/>
  <c r="P142" i="163"/>
  <c r="U142" i="163"/>
  <c r="K142" i="163"/>
  <c r="U136" i="163"/>
  <c r="K136" i="163"/>
  <c r="P136" i="163"/>
  <c r="U135" i="163"/>
  <c r="K135" i="163"/>
  <c r="P135" i="163"/>
  <c r="R151" i="163"/>
  <c r="M151" i="163"/>
  <c r="W151" i="163"/>
  <c r="U152" i="163"/>
  <c r="U150" i="163"/>
  <c r="K150" i="163"/>
  <c r="P150" i="163"/>
  <c r="Q151" i="163"/>
  <c r="V151" i="163"/>
  <c r="L151" i="163"/>
  <c r="W147" i="163"/>
  <c r="M147" i="163"/>
  <c r="R147" i="163"/>
  <c r="V148" i="163"/>
  <c r="L148" i="163"/>
  <c r="Q148" i="163"/>
  <c r="R149" i="163"/>
  <c r="W149" i="163"/>
  <c r="M149" i="163"/>
  <c r="V147" i="163"/>
  <c r="L147" i="163"/>
  <c r="Q147" i="163"/>
  <c r="W133" i="163"/>
  <c r="M133" i="163"/>
  <c r="R133" i="163"/>
  <c r="V150" i="163"/>
  <c r="L150" i="163"/>
  <c r="Q150" i="163"/>
  <c r="P151" i="163"/>
  <c r="U151" i="163"/>
  <c r="K151" i="163"/>
  <c r="V133" i="163"/>
  <c r="L133" i="163"/>
  <c r="Q133" i="163"/>
  <c r="Q149" i="163"/>
  <c r="V149" i="163"/>
  <c r="L149" i="163"/>
  <c r="K152" i="163"/>
  <c r="P147" i="163"/>
  <c r="U147" i="163"/>
  <c r="K147" i="163"/>
  <c r="P149" i="163"/>
  <c r="U149" i="163"/>
  <c r="K149" i="163"/>
  <c r="U133" i="163"/>
  <c r="K133" i="163"/>
  <c r="P133" i="163"/>
  <c r="W152" i="163"/>
  <c r="W150" i="163"/>
  <c r="M150" i="163"/>
  <c r="R150" i="163"/>
  <c r="W148" i="163"/>
  <c r="R152" i="163"/>
  <c r="V152" i="163"/>
  <c r="L152" i="163"/>
  <c r="Q152" i="163"/>
  <c r="P152" i="163"/>
  <c r="K86" i="163"/>
  <c r="U86" i="163"/>
  <c r="P86" i="163"/>
  <c r="R86" i="163"/>
  <c r="V85" i="163"/>
  <c r="P80" i="163"/>
  <c r="U80" i="163"/>
  <c r="K80" i="163"/>
  <c r="P83" i="163"/>
  <c r="U83" i="163"/>
  <c r="K83" i="163"/>
  <c r="V86" i="163"/>
  <c r="L86" i="163"/>
  <c r="Q86" i="163"/>
  <c r="L85" i="163"/>
  <c r="W84" i="163"/>
  <c r="M84" i="163"/>
  <c r="R84" i="163"/>
  <c r="W86" i="163"/>
  <c r="Q85" i="163"/>
  <c r="W85" i="163"/>
  <c r="M85" i="163"/>
  <c r="R85" i="163"/>
  <c r="M86" i="163"/>
  <c r="K88" i="163"/>
  <c r="R80" i="163"/>
  <c r="M80" i="163"/>
  <c r="W80" i="163"/>
  <c r="R83" i="163"/>
  <c r="W83" i="163"/>
  <c r="M83" i="163"/>
  <c r="U84" i="163"/>
  <c r="K84" i="163"/>
  <c r="P84" i="163"/>
  <c r="P85" i="163"/>
  <c r="U85" i="163"/>
  <c r="K85" i="163"/>
  <c r="V84" i="163"/>
  <c r="L84" i="163"/>
  <c r="Q84" i="163"/>
  <c r="L80" i="163"/>
  <c r="Q80" i="163"/>
  <c r="V80" i="163"/>
  <c r="Q83" i="163"/>
  <c r="V83" i="163"/>
  <c r="L83" i="163"/>
  <c r="U88" i="163"/>
  <c r="Q81" i="163"/>
  <c r="V81" i="163"/>
  <c r="L81" i="163"/>
  <c r="U87" i="163"/>
  <c r="K87" i="163"/>
  <c r="P87" i="163"/>
  <c r="P88" i="163"/>
  <c r="R81" i="163"/>
  <c r="W81" i="163"/>
  <c r="M81" i="163"/>
  <c r="V87" i="163"/>
  <c r="L87" i="163"/>
  <c r="Q87" i="163"/>
  <c r="P81" i="163"/>
  <c r="U81" i="163"/>
  <c r="K81" i="163"/>
  <c r="W87" i="163"/>
  <c r="M87" i="163"/>
  <c r="R87" i="163"/>
  <c r="R88" i="163"/>
  <c r="M88" i="163"/>
  <c r="W88" i="163"/>
  <c r="V88" i="163"/>
  <c r="L88" i="163"/>
  <c r="Q88" i="163"/>
  <c r="R36" i="163"/>
  <c r="W36" i="163"/>
  <c r="M36" i="163"/>
  <c r="U36" i="163"/>
  <c r="V36" i="163"/>
  <c r="L36" i="163"/>
  <c r="Q36" i="163"/>
  <c r="P36" i="163"/>
  <c r="K36" i="163"/>
  <c r="R14" i="163"/>
  <c r="M14" i="163"/>
  <c r="K14" i="163"/>
  <c r="K15" i="163"/>
  <c r="M11" i="163"/>
  <c r="P12" i="163"/>
  <c r="Q12" i="163"/>
  <c r="L14" i="163"/>
  <c r="U14" i="163"/>
  <c r="Q14" i="163"/>
  <c r="P11" i="163"/>
  <c r="W14" i="163"/>
  <c r="M15" i="163"/>
  <c r="V11" i="163"/>
  <c r="Q15" i="163"/>
  <c r="U11" i="163"/>
  <c r="L13" i="163"/>
  <c r="P14" i="163"/>
  <c r="P15" i="163"/>
  <c r="L12" i="163"/>
  <c r="V13" i="163"/>
  <c r="U18" i="163"/>
  <c r="P13" i="163"/>
  <c r="U13" i="163"/>
  <c r="K13" i="163"/>
  <c r="W15" i="163"/>
  <c r="K17" i="163"/>
  <c r="K12" i="163"/>
  <c r="U15" i="163"/>
  <c r="R12" i="163"/>
  <c r="M12" i="163"/>
  <c r="W12" i="163"/>
  <c r="V14" i="163"/>
  <c r="R11" i="163"/>
  <c r="Q11" i="163"/>
  <c r="M18" i="163"/>
  <c r="L15" i="163"/>
  <c r="V15" i="163"/>
  <c r="L16" i="163"/>
  <c r="Q13" i="163"/>
  <c r="W11" i="163"/>
  <c r="U12" i="163"/>
  <c r="K11" i="163"/>
  <c r="V12" i="163"/>
  <c r="R15" i="163"/>
  <c r="L11" i="163"/>
  <c r="R13" i="163"/>
  <c r="M13" i="163"/>
  <c r="W13" i="163"/>
  <c r="M17" i="163"/>
  <c r="P16" i="163"/>
  <c r="K18" i="163"/>
  <c r="U17" i="163"/>
  <c r="W18" i="163"/>
  <c r="Q16" i="163"/>
  <c r="P17" i="163"/>
  <c r="W16" i="163"/>
  <c r="M16" i="163"/>
  <c r="R16" i="163"/>
  <c r="R8" i="163"/>
  <c r="W8" i="163"/>
  <c r="M8" i="163"/>
  <c r="R17" i="163"/>
  <c r="V17" i="163"/>
  <c r="L17" i="163"/>
  <c r="Q17" i="163"/>
  <c r="R18" i="163"/>
  <c r="Q8" i="163"/>
  <c r="V8" i="163"/>
  <c r="L8" i="163"/>
  <c r="V16" i="163"/>
  <c r="P8" i="163"/>
  <c r="U8" i="163"/>
  <c r="K8" i="163"/>
  <c r="K16" i="163"/>
  <c r="V18" i="163"/>
  <c r="L18" i="163"/>
  <c r="Q18" i="163"/>
  <c r="W17" i="163"/>
  <c r="U16" i="163"/>
  <c r="P18" i="163"/>
  <c r="CE45" i="93"/>
  <c r="BS63" i="93"/>
  <c r="CE43" i="93"/>
  <c r="BS43" i="93"/>
  <c r="BS61" i="93"/>
  <c r="BS45" i="93"/>
  <c r="CE53" i="93"/>
  <c r="CE55" i="93"/>
  <c r="CE80" i="93"/>
  <c r="BS53" i="93"/>
  <c r="CE61" i="93"/>
  <c r="CE63" i="93"/>
  <c r="BS55" i="93"/>
  <c r="CE82" i="93"/>
  <c r="W44" i="93"/>
  <c r="G44" i="93"/>
  <c r="AB44" i="93"/>
  <c r="AI44" i="93"/>
  <c r="AH44" i="93"/>
  <c r="X44" i="93"/>
  <c r="H44" i="93"/>
  <c r="BG45" i="93"/>
  <c r="AC44" i="93"/>
  <c r="Y44" i="93"/>
  <c r="I44" i="93"/>
  <c r="AD44" i="93"/>
  <c r="AG44" i="93"/>
  <c r="X79" i="93"/>
  <c r="G68" i="93"/>
  <c r="AH79" i="93"/>
  <c r="BG82" i="93"/>
  <c r="AH81" i="93"/>
  <c r="AC81" i="93"/>
  <c r="X81" i="93"/>
  <c r="H81" i="93"/>
  <c r="AB81" i="93"/>
  <c r="AG81" i="93"/>
  <c r="W81" i="93"/>
  <c r="G81" i="93"/>
  <c r="G82" i="93" s="1"/>
  <c r="AI81" i="93"/>
  <c r="BS82" i="93"/>
  <c r="AD81" i="93"/>
  <c r="Y81" i="93"/>
  <c r="I81" i="93"/>
  <c r="AC79" i="93"/>
  <c r="AG79" i="93"/>
  <c r="H79" i="93"/>
  <c r="H80" i="93" s="1"/>
  <c r="W79" i="93"/>
  <c r="G79" i="93"/>
  <c r="AI79" i="93"/>
  <c r="AD79" i="93"/>
  <c r="BS80" i="93"/>
  <c r="I79" i="93"/>
  <c r="I80" i="93" s="1"/>
  <c r="AB79" i="93"/>
  <c r="Y79" i="93"/>
  <c r="W68" i="93"/>
  <c r="I68" i="93"/>
  <c r="AH68" i="93"/>
  <c r="AG68" i="93"/>
  <c r="AC68" i="93"/>
  <c r="AB68" i="93"/>
  <c r="AB69" i="93"/>
  <c r="AG69" i="93"/>
  <c r="G69" i="93"/>
  <c r="W69" i="93"/>
  <c r="H68" i="93"/>
  <c r="X68" i="93"/>
  <c r="Y68" i="93"/>
  <c r="AI68" i="93"/>
  <c r="AH69" i="93"/>
  <c r="H69" i="93"/>
  <c r="AC69" i="93"/>
  <c r="X69" i="93"/>
  <c r="AI69" i="93"/>
  <c r="I69" i="93"/>
  <c r="Y69" i="93"/>
  <c r="AD69" i="93"/>
  <c r="AD68" i="93"/>
  <c r="W62" i="93"/>
  <c r="AD62" i="93"/>
  <c r="BG61" i="93"/>
  <c r="AC60" i="93"/>
  <c r="AH60" i="93"/>
  <c r="X60" i="93"/>
  <c r="H60" i="93"/>
  <c r="G62" i="93"/>
  <c r="AG60" i="93"/>
  <c r="AH62" i="93"/>
  <c r="X62" i="93"/>
  <c r="H62" i="93"/>
  <c r="BG63" i="93"/>
  <c r="AC62" i="93"/>
  <c r="AB62" i="93"/>
  <c r="W60" i="93"/>
  <c r="G60" i="93"/>
  <c r="BV61" i="93"/>
  <c r="AI60" i="93"/>
  <c r="Y60" i="93"/>
  <c r="I60" i="93"/>
  <c r="AB60" i="93"/>
  <c r="AG62" i="93"/>
  <c r="BT63" i="93"/>
  <c r="AI62" i="93"/>
  <c r="Y62" i="93"/>
  <c r="I62" i="93"/>
  <c r="AD60" i="93"/>
  <c r="AI54" i="93"/>
  <c r="W54" i="93"/>
  <c r="G54" i="93"/>
  <c r="Y54" i="93"/>
  <c r="I54" i="93"/>
  <c r="AH54" i="93"/>
  <c r="X54" i="93"/>
  <c r="H54" i="93"/>
  <c r="BG55" i="93"/>
  <c r="AC54" i="93"/>
  <c r="AG54" i="93"/>
  <c r="AB54" i="93"/>
  <c r="AD54" i="93"/>
  <c r="AB52" i="93"/>
  <c r="AI52" i="93"/>
  <c r="AH52" i="93"/>
  <c r="X52" i="93"/>
  <c r="H52" i="93"/>
  <c r="BG53" i="93"/>
  <c r="AC52" i="93"/>
  <c r="Y52" i="93"/>
  <c r="I52" i="93"/>
  <c r="G52" i="93"/>
  <c r="AD52" i="93"/>
  <c r="W52" i="93"/>
  <c r="AG52" i="93"/>
  <c r="D46" i="93"/>
  <c r="E46" i="93"/>
  <c r="AI42" i="93"/>
  <c r="Y42" i="93"/>
  <c r="AB42" i="93"/>
  <c r="I42" i="93"/>
  <c r="W42" i="93"/>
  <c r="AH42" i="93"/>
  <c r="X42" i="93"/>
  <c r="H42" i="93"/>
  <c r="BG43" i="93"/>
  <c r="AC42" i="93"/>
  <c r="G42" i="93"/>
  <c r="AD42" i="93"/>
  <c r="AG42" i="93"/>
  <c r="G27" i="93"/>
  <c r="Y28" i="93"/>
  <c r="W28" i="93"/>
  <c r="AD28" i="93"/>
  <c r="X28" i="93"/>
  <c r="W27" i="93"/>
  <c r="AB28" i="93"/>
  <c r="I28" i="93"/>
  <c r="I27" i="93"/>
  <c r="AC27" i="93"/>
  <c r="H28" i="93"/>
  <c r="AH27" i="93"/>
  <c r="AH28" i="93"/>
  <c r="AB27" i="93"/>
  <c r="X27" i="93"/>
  <c r="G28" i="93"/>
  <c r="H27" i="93"/>
  <c r="Y27" i="93"/>
  <c r="AI28" i="93"/>
  <c r="AI27" i="93"/>
  <c r="AC28" i="93"/>
  <c r="AG27" i="93"/>
  <c r="AG28" i="93"/>
  <c r="AD27" i="93"/>
  <c r="AD12" i="93"/>
  <c r="G20" i="93"/>
  <c r="AI20" i="93"/>
  <c r="AD20" i="93"/>
  <c r="W20" i="93"/>
  <c r="I20" i="93"/>
  <c r="AG20" i="93"/>
  <c r="Y20" i="93"/>
  <c r="AB20" i="93"/>
  <c r="AH20" i="93"/>
  <c r="H20" i="93"/>
  <c r="AC20" i="93"/>
  <c r="X20" i="93"/>
  <c r="G12" i="93"/>
  <c r="AI14" i="93"/>
  <c r="AI13" i="93"/>
  <c r="W14" i="93"/>
  <c r="X12" i="93"/>
  <c r="AG13" i="93"/>
  <c r="W13" i="93"/>
  <c r="H12" i="93"/>
  <c r="AB14" i="93"/>
  <c r="G14" i="93"/>
  <c r="AH12" i="93"/>
  <c r="AC12" i="93"/>
  <c r="AD13" i="93"/>
  <c r="AD14" i="93"/>
  <c r="AH13" i="93"/>
  <c r="H13" i="93"/>
  <c r="AC13" i="93"/>
  <c r="X13" i="93"/>
  <c r="AI12" i="93"/>
  <c r="Y12" i="93"/>
  <c r="AB12" i="93"/>
  <c r="I13" i="93"/>
  <c r="G13" i="93"/>
  <c r="AC14" i="93"/>
  <c r="AH14" i="93"/>
  <c r="H14" i="93"/>
  <c r="X14" i="93"/>
  <c r="AG12" i="93"/>
  <c r="AG14" i="93"/>
  <c r="W12" i="93"/>
  <c r="I14" i="93"/>
  <c r="Y14" i="93"/>
  <c r="Y13" i="93"/>
  <c r="I12" i="93"/>
  <c r="AB13" i="93"/>
  <c r="AL14" i="93" l="1"/>
  <c r="AM14" i="93" s="1"/>
  <c r="AL27" i="93"/>
  <c r="AM27" i="93" s="1"/>
  <c r="H45" i="93"/>
  <c r="AL44" i="93"/>
  <c r="AM44" i="93" s="1"/>
  <c r="AL79" i="93"/>
  <c r="AM79" i="93" s="1"/>
  <c r="I45" i="93"/>
  <c r="AN44" i="93"/>
  <c r="AO44" i="93" s="1"/>
  <c r="G45" i="93"/>
  <c r="AN79" i="93"/>
  <c r="AO79" i="93" s="1"/>
  <c r="G80" i="93"/>
  <c r="AL80" i="93" s="1"/>
  <c r="AM80" i="93" s="1"/>
  <c r="AL68" i="93"/>
  <c r="AM68" i="93" s="1"/>
  <c r="I82" i="93"/>
  <c r="AN81" i="93"/>
  <c r="AO81" i="93" s="1"/>
  <c r="H82" i="93"/>
  <c r="AL82" i="93" s="1"/>
  <c r="AM82" i="93" s="1"/>
  <c r="AL81" i="93"/>
  <c r="AM81" i="93" s="1"/>
  <c r="AN80" i="93"/>
  <c r="AO80" i="93" s="1"/>
  <c r="AN68" i="93"/>
  <c r="AO68" i="93" s="1"/>
  <c r="AL69" i="93"/>
  <c r="AM69" i="93" s="1"/>
  <c r="AN69" i="93"/>
  <c r="AO69" i="93" s="1"/>
  <c r="I61" i="93"/>
  <c r="AN60" i="93"/>
  <c r="AO60" i="93" s="1"/>
  <c r="H63" i="93"/>
  <c r="AL62" i="93"/>
  <c r="AM62" i="93" s="1"/>
  <c r="I63" i="93"/>
  <c r="AN62" i="93"/>
  <c r="AO62" i="93" s="1"/>
  <c r="G61" i="93"/>
  <c r="G63" i="93"/>
  <c r="AL60" i="93"/>
  <c r="AM60" i="93" s="1"/>
  <c r="H61" i="93"/>
  <c r="H55" i="93"/>
  <c r="AL54" i="93"/>
  <c r="AM54" i="93" s="1"/>
  <c r="I55" i="93"/>
  <c r="AN54" i="93"/>
  <c r="AO54" i="93" s="1"/>
  <c r="G55" i="93"/>
  <c r="AN27" i="93"/>
  <c r="AO27" i="93" s="1"/>
  <c r="H53" i="93"/>
  <c r="AL52" i="93"/>
  <c r="AM52" i="93" s="1"/>
  <c r="G53" i="93"/>
  <c r="I53" i="93"/>
  <c r="AN52" i="93"/>
  <c r="AO52" i="93" s="1"/>
  <c r="AL28" i="93"/>
  <c r="AM28" i="93" s="1"/>
  <c r="G43" i="93"/>
  <c r="H43" i="93"/>
  <c r="AL42" i="93"/>
  <c r="AM42" i="93" s="1"/>
  <c r="AN28" i="93"/>
  <c r="AO28" i="93" s="1"/>
  <c r="I43" i="93"/>
  <c r="AN42" i="93"/>
  <c r="AO42" i="93" s="1"/>
  <c r="AL12" i="93"/>
  <c r="AM12" i="93" s="1"/>
  <c r="AN13" i="93"/>
  <c r="AO13" i="93" s="1"/>
  <c r="AL20" i="93"/>
  <c r="AM20" i="93" s="1"/>
  <c r="AN12" i="93"/>
  <c r="AO12" i="93" s="1"/>
  <c r="AN20" i="93"/>
  <c r="AO20" i="93" s="1"/>
  <c r="AL13" i="93"/>
  <c r="AM13" i="93" s="1"/>
  <c r="AN14" i="93"/>
  <c r="AO14" i="93" s="1"/>
  <c r="AN45" i="93" l="1"/>
  <c r="AO45" i="93" s="1"/>
  <c r="AL45" i="93"/>
  <c r="AM45" i="93" s="1"/>
  <c r="AN82" i="93"/>
  <c r="AO82" i="93" s="1"/>
  <c r="AN61" i="93"/>
  <c r="AO61" i="93" s="1"/>
  <c r="AL61" i="93"/>
  <c r="AM61" i="93" s="1"/>
  <c r="AN63" i="93"/>
  <c r="AO63" i="93" s="1"/>
  <c r="AL63" i="93"/>
  <c r="AM63" i="93" s="1"/>
  <c r="AN55" i="93"/>
  <c r="AO55" i="93" s="1"/>
  <c r="AL55" i="93"/>
  <c r="AM55" i="93" s="1"/>
  <c r="AN53" i="93"/>
  <c r="AO53" i="93" s="1"/>
  <c r="AL53" i="93"/>
  <c r="AM53" i="93" s="1"/>
  <c r="AN43" i="93"/>
  <c r="AO43" i="93" s="1"/>
  <c r="AL43" i="93"/>
  <c r="AM43" i="93" s="1"/>
  <c r="CP116" i="93"/>
  <c r="CO116" i="93"/>
  <c r="CN116" i="93"/>
  <c r="CM116" i="93"/>
  <c r="CL116" i="93"/>
  <c r="CK116" i="93"/>
  <c r="CJ116" i="93"/>
  <c r="CI116" i="93"/>
  <c r="CH116" i="93"/>
  <c r="CG116" i="93"/>
  <c r="CF116" i="93"/>
  <c r="CE116" i="93"/>
  <c r="E7" i="49"/>
  <c r="D7" i="49"/>
  <c r="BC41" i="49"/>
  <c r="BB41" i="49"/>
  <c r="BA41" i="49"/>
  <c r="AZ41" i="49"/>
  <c r="AY41" i="49"/>
  <c r="AX41" i="49"/>
  <c r="AW41" i="49"/>
  <c r="AV41" i="49"/>
  <c r="AU41" i="49"/>
  <c r="AT41" i="49"/>
  <c r="AS41" i="49"/>
  <c r="AR41" i="49"/>
  <c r="AR42" i="49" s="1"/>
  <c r="BS20" i="47"/>
  <c r="BR20" i="47"/>
  <c r="BQ20" i="47"/>
  <c r="BP20" i="47"/>
  <c r="BO20" i="47"/>
  <c r="BN20" i="47"/>
  <c r="BM20" i="47"/>
  <c r="BL20" i="47"/>
  <c r="BK20" i="47"/>
  <c r="BJ20" i="47"/>
  <c r="BI20" i="47"/>
  <c r="BH20" i="47"/>
  <c r="BS15" i="47"/>
  <c r="BS19" i="47" s="1"/>
  <c r="BR15" i="47"/>
  <c r="BR19" i="47" s="1"/>
  <c r="BQ15" i="47"/>
  <c r="BQ19" i="47" s="1"/>
  <c r="BP15" i="47"/>
  <c r="BP19" i="47" s="1"/>
  <c r="BO15" i="47"/>
  <c r="BO19" i="47" s="1"/>
  <c r="BN15" i="47"/>
  <c r="BN19" i="47" s="1"/>
  <c r="BM15" i="47"/>
  <c r="BM19" i="47" s="1"/>
  <c r="BL15" i="47"/>
  <c r="BL19" i="47" s="1"/>
  <c r="BK15" i="47"/>
  <c r="BK19" i="47" s="1"/>
  <c r="BJ15" i="47"/>
  <c r="BJ19" i="47" s="1"/>
  <c r="BI15" i="47"/>
  <c r="BI19" i="47" s="1"/>
  <c r="BH15" i="47"/>
  <c r="BH19" i="47" s="1"/>
  <c r="BS13" i="47"/>
  <c r="BR13" i="47"/>
  <c r="BQ13" i="47"/>
  <c r="BP13" i="47"/>
  <c r="BO13" i="47"/>
  <c r="BN13" i="47"/>
  <c r="BM13" i="47"/>
  <c r="BL13" i="47"/>
  <c r="BK13" i="47"/>
  <c r="BJ13" i="47"/>
  <c r="BI13" i="47"/>
  <c r="BH13" i="47"/>
  <c r="BS11" i="47"/>
  <c r="BR11" i="47"/>
  <c r="BQ11" i="47"/>
  <c r="BP11" i="47"/>
  <c r="BO11" i="47"/>
  <c r="BN11" i="47"/>
  <c r="BM11" i="47"/>
  <c r="BL11" i="47"/>
  <c r="BK11" i="47"/>
  <c r="BJ11" i="47"/>
  <c r="BI11" i="47"/>
  <c r="BH11" i="47"/>
  <c r="BH12" i="73"/>
  <c r="BG12" i="73"/>
  <c r="BF12" i="73"/>
  <c r="BE12" i="73"/>
  <c r="BD12" i="73"/>
  <c r="BC12" i="73"/>
  <c r="BB12" i="73"/>
  <c r="BA12" i="73"/>
  <c r="AZ12" i="73"/>
  <c r="AY12" i="73"/>
  <c r="AX12" i="73"/>
  <c r="AW12" i="73"/>
  <c r="BH8" i="73"/>
  <c r="BG8" i="73"/>
  <c r="BF8" i="73"/>
  <c r="BE8" i="73"/>
  <c r="BD8" i="73"/>
  <c r="BC8" i="73"/>
  <c r="BB8" i="73"/>
  <c r="BA8" i="73"/>
  <c r="AZ8" i="73"/>
  <c r="AY8" i="73"/>
  <c r="AX8" i="73"/>
  <c r="AW8" i="73"/>
  <c r="F7" i="58"/>
  <c r="G7" i="58"/>
  <c r="F38" i="58"/>
  <c r="G38" i="58"/>
  <c r="F39" i="58"/>
  <c r="G39" i="58"/>
  <c r="F40" i="58"/>
  <c r="G40" i="58"/>
  <c r="F41" i="58"/>
  <c r="F42" i="58"/>
  <c r="G42" i="58"/>
  <c r="E7" i="58"/>
  <c r="E38" i="58"/>
  <c r="Q7" i="82"/>
  <c r="P38" i="82"/>
  <c r="L7" i="82"/>
  <c r="P20" i="81"/>
  <c r="P44" i="81" s="1"/>
  <c r="P7" i="81"/>
  <c r="I7" i="163"/>
  <c r="H7" i="163"/>
  <c r="G7" i="163"/>
  <c r="F7" i="163"/>
  <c r="BV162" i="163"/>
  <c r="BU162" i="163"/>
  <c r="BT162" i="163"/>
  <c r="BS162" i="163"/>
  <c r="BR162" i="163"/>
  <c r="BQ162" i="163"/>
  <c r="BP162" i="163"/>
  <c r="BO162" i="163"/>
  <c r="BN162" i="163"/>
  <c r="BM162" i="163"/>
  <c r="BL162" i="163"/>
  <c r="BK162" i="163"/>
  <c r="BK163" i="163" s="1"/>
  <c r="BK157" i="163" s="1"/>
  <c r="AR21" i="19"/>
  <c r="AS21" i="19"/>
  <c r="D7" i="19"/>
  <c r="E7" i="19"/>
  <c r="BC41" i="19"/>
  <c r="BB41" i="19"/>
  <c r="BA41" i="19"/>
  <c r="AZ41" i="19"/>
  <c r="AY41" i="19"/>
  <c r="AX41" i="19"/>
  <c r="AW41" i="19"/>
  <c r="AV41" i="19"/>
  <c r="AU41" i="19"/>
  <c r="AT41" i="19"/>
  <c r="AS41" i="19"/>
  <c r="AR41" i="19"/>
  <c r="BC34" i="19"/>
  <c r="BB34" i="19"/>
  <c r="BA34" i="19"/>
  <c r="AZ34" i="19"/>
  <c r="AY34" i="19"/>
  <c r="AX34" i="19"/>
  <c r="AW34" i="19"/>
  <c r="AV34" i="19"/>
  <c r="AU34" i="19"/>
  <c r="AT34" i="19"/>
  <c r="AS34" i="19"/>
  <c r="AR34" i="19"/>
  <c r="BC33" i="19"/>
  <c r="BB33" i="19"/>
  <c r="BA33" i="19"/>
  <c r="AZ33" i="19"/>
  <c r="AY33" i="19"/>
  <c r="AX33" i="19"/>
  <c r="AW33" i="19"/>
  <c r="AV33" i="19"/>
  <c r="AU33" i="19"/>
  <c r="AT33" i="19"/>
  <c r="AS33" i="19"/>
  <c r="AR33" i="19"/>
  <c r="BC32" i="19"/>
  <c r="BB32" i="19"/>
  <c r="BA32" i="19"/>
  <c r="AZ32" i="19"/>
  <c r="AY32" i="19"/>
  <c r="AX32" i="19"/>
  <c r="AW32" i="19"/>
  <c r="AV32" i="19"/>
  <c r="AU32" i="19"/>
  <c r="AT32" i="19"/>
  <c r="AS32" i="19"/>
  <c r="AR32" i="19"/>
  <c r="BC30" i="19"/>
  <c r="BB30" i="19"/>
  <c r="BA30" i="19"/>
  <c r="AZ30" i="19"/>
  <c r="AY30" i="19"/>
  <c r="AX30" i="19"/>
  <c r="AW30" i="19"/>
  <c r="AV30" i="19"/>
  <c r="AU30" i="19"/>
  <c r="AT30" i="19"/>
  <c r="AS30" i="19"/>
  <c r="AR30" i="19"/>
  <c r="BC29" i="19"/>
  <c r="BB29" i="19"/>
  <c r="BA29" i="19"/>
  <c r="AZ29" i="19"/>
  <c r="AY29" i="19"/>
  <c r="AX29" i="19"/>
  <c r="AW29" i="19"/>
  <c r="AV29" i="19"/>
  <c r="AU29" i="19"/>
  <c r="AT29" i="19"/>
  <c r="AS29" i="19"/>
  <c r="AR29" i="19"/>
  <c r="BC28" i="19"/>
  <c r="BB28" i="19"/>
  <c r="BA28" i="19"/>
  <c r="AZ28" i="19"/>
  <c r="AY28" i="19"/>
  <c r="AX28" i="19"/>
  <c r="AW28" i="19"/>
  <c r="AV28" i="19"/>
  <c r="AU28" i="19"/>
  <c r="AT28" i="19"/>
  <c r="AS28" i="19"/>
  <c r="AR28" i="19"/>
  <c r="BC27" i="19"/>
  <c r="BB27" i="19"/>
  <c r="BA27" i="19"/>
  <c r="AZ27" i="19"/>
  <c r="AY27" i="19"/>
  <c r="AX27" i="19"/>
  <c r="AW27" i="19"/>
  <c r="AV27" i="19"/>
  <c r="AU27" i="19"/>
  <c r="AT27" i="19"/>
  <c r="AS27" i="19"/>
  <c r="AR27" i="19"/>
  <c r="BC26" i="19"/>
  <c r="BB26" i="19"/>
  <c r="BA26" i="19"/>
  <c r="AZ26" i="19"/>
  <c r="AY26" i="19"/>
  <c r="AX26" i="19"/>
  <c r="AW26" i="19"/>
  <c r="AV26" i="19"/>
  <c r="AU26" i="19"/>
  <c r="AT26" i="19"/>
  <c r="AS26" i="19"/>
  <c r="AR26" i="19"/>
  <c r="BC25" i="19"/>
  <c r="BB25" i="19"/>
  <c r="BA25" i="19"/>
  <c r="AZ25" i="19"/>
  <c r="AY25" i="19"/>
  <c r="AX25" i="19"/>
  <c r="AW25" i="19"/>
  <c r="AV25" i="19"/>
  <c r="AU25" i="19"/>
  <c r="AT25" i="19"/>
  <c r="AS25" i="19"/>
  <c r="AR25" i="19"/>
  <c r="BC24" i="19"/>
  <c r="BB24" i="19"/>
  <c r="BA24" i="19"/>
  <c r="AZ24" i="19"/>
  <c r="AY24" i="19"/>
  <c r="AX24" i="19"/>
  <c r="AW24" i="19"/>
  <c r="AV24" i="19"/>
  <c r="AU24" i="19"/>
  <c r="AT24" i="19"/>
  <c r="AS24" i="19"/>
  <c r="AR24" i="19"/>
  <c r="BC23" i="19"/>
  <c r="BB23" i="19"/>
  <c r="BA23" i="19"/>
  <c r="AZ23" i="19"/>
  <c r="AY23" i="19"/>
  <c r="AX23" i="19"/>
  <c r="AW23" i="19"/>
  <c r="AV23" i="19"/>
  <c r="AU23" i="19"/>
  <c r="AT23" i="19"/>
  <c r="AS23" i="19"/>
  <c r="AR23" i="19"/>
  <c r="BC22" i="19"/>
  <c r="BB22" i="19"/>
  <c r="BA22" i="19"/>
  <c r="AZ22" i="19"/>
  <c r="AY22" i="19"/>
  <c r="AX22" i="19"/>
  <c r="AW22" i="19"/>
  <c r="AV22" i="19"/>
  <c r="AU22" i="19"/>
  <c r="AT22" i="19"/>
  <c r="AS22" i="19"/>
  <c r="AR22" i="19"/>
  <c r="BC21" i="19"/>
  <c r="BC19" i="19"/>
  <c r="BB19" i="19"/>
  <c r="BA19" i="19"/>
  <c r="AZ19" i="19"/>
  <c r="AY19" i="19"/>
  <c r="AX19" i="19"/>
  <c r="AW19" i="19"/>
  <c r="AV19" i="19"/>
  <c r="AU19" i="19"/>
  <c r="AT19" i="19"/>
  <c r="AS19" i="19"/>
  <c r="AR19" i="19"/>
  <c r="BC18" i="19"/>
  <c r="BB18" i="19"/>
  <c r="BA18" i="19"/>
  <c r="AZ18" i="19"/>
  <c r="AY18" i="19"/>
  <c r="AX18" i="19"/>
  <c r="AW18" i="19"/>
  <c r="AV18" i="19"/>
  <c r="AU18" i="19"/>
  <c r="AT18" i="19"/>
  <c r="AS18" i="19"/>
  <c r="AR18" i="19"/>
  <c r="BC17" i="19"/>
  <c r="BB17" i="19"/>
  <c r="BA17" i="19"/>
  <c r="AZ17" i="19"/>
  <c r="AY17" i="19"/>
  <c r="AX17" i="19"/>
  <c r="AW17" i="19"/>
  <c r="AV17" i="19"/>
  <c r="AU17" i="19"/>
  <c r="AT17" i="19"/>
  <c r="AS17" i="19"/>
  <c r="AR17" i="19"/>
  <c r="BC15" i="19"/>
  <c r="BB15" i="19"/>
  <c r="BA15" i="19"/>
  <c r="AZ15" i="19"/>
  <c r="AY15" i="19"/>
  <c r="AX15" i="19"/>
  <c r="AW15" i="19"/>
  <c r="AV15" i="19"/>
  <c r="AU15" i="19"/>
  <c r="AT15" i="19"/>
  <c r="AS15" i="19"/>
  <c r="AR15" i="19"/>
  <c r="BC14" i="19"/>
  <c r="BB14" i="19"/>
  <c r="BA14" i="19"/>
  <c r="AZ14" i="19"/>
  <c r="AY14" i="19"/>
  <c r="AX14" i="19"/>
  <c r="AW14" i="19"/>
  <c r="AV14" i="19"/>
  <c r="AU14" i="19"/>
  <c r="AT14" i="19"/>
  <c r="AS14" i="19"/>
  <c r="AR14" i="19"/>
  <c r="BC13" i="19"/>
  <c r="BB13" i="19"/>
  <c r="BA13" i="19"/>
  <c r="AZ13" i="19"/>
  <c r="AY13" i="19"/>
  <c r="AX13" i="19"/>
  <c r="AW13" i="19"/>
  <c r="AV13" i="19"/>
  <c r="AU13" i="19"/>
  <c r="AT13" i="19"/>
  <c r="AS13" i="19"/>
  <c r="AR13" i="19"/>
  <c r="BC12" i="19"/>
  <c r="BB12" i="19"/>
  <c r="BA12" i="19"/>
  <c r="AZ12" i="19"/>
  <c r="AY12" i="19"/>
  <c r="AX12" i="19"/>
  <c r="AW12" i="19"/>
  <c r="AV12" i="19"/>
  <c r="AU12" i="19"/>
  <c r="AT12" i="19"/>
  <c r="AS12" i="19"/>
  <c r="AR12" i="19"/>
  <c r="BC11" i="19"/>
  <c r="BB11" i="19"/>
  <c r="BA11" i="19"/>
  <c r="AZ11" i="19"/>
  <c r="AY11" i="19"/>
  <c r="AX11" i="19"/>
  <c r="AW11" i="19"/>
  <c r="AV11" i="19"/>
  <c r="AU11" i="19"/>
  <c r="AT11" i="19"/>
  <c r="AS11" i="19"/>
  <c r="AR11" i="19"/>
  <c r="BC10" i="19"/>
  <c r="BB10" i="19"/>
  <c r="BA10" i="19"/>
  <c r="AZ10" i="19"/>
  <c r="AY10" i="19"/>
  <c r="AX10" i="19"/>
  <c r="AW10" i="19"/>
  <c r="AV10" i="19"/>
  <c r="AU10" i="19"/>
  <c r="AT10" i="19"/>
  <c r="AS10" i="19"/>
  <c r="AR10" i="19"/>
  <c r="BC9" i="19"/>
  <c r="BC8" i="19"/>
  <c r="BB8" i="19"/>
  <c r="BA8" i="19"/>
  <c r="AZ8" i="19"/>
  <c r="AY8" i="19"/>
  <c r="AX8" i="19"/>
  <c r="AW8" i="19"/>
  <c r="AV8" i="19"/>
  <c r="AU8" i="19"/>
  <c r="AT8" i="19"/>
  <c r="AS8" i="19"/>
  <c r="AR8" i="19"/>
  <c r="BS75" i="56"/>
  <c r="BR75" i="56"/>
  <c r="BQ75" i="56"/>
  <c r="BP75" i="56"/>
  <c r="BO75" i="56"/>
  <c r="BN75" i="56"/>
  <c r="BM75" i="56"/>
  <c r="BL75" i="56"/>
  <c r="BK75" i="56"/>
  <c r="BJ75" i="56"/>
  <c r="BI75" i="56"/>
  <c r="BH75" i="56"/>
  <c r="BP50" i="164"/>
  <c r="BP45" i="164"/>
  <c r="BP49" i="164" s="1"/>
  <c r="BP39" i="164"/>
  <c r="BO39" i="164"/>
  <c r="BN39" i="164"/>
  <c r="BM39" i="164"/>
  <c r="BL39" i="164"/>
  <c r="BK39" i="164"/>
  <c r="BJ39" i="164"/>
  <c r="BI39" i="164"/>
  <c r="BH39" i="164"/>
  <c r="BG39" i="164"/>
  <c r="BF39" i="164"/>
  <c r="BE39" i="164"/>
  <c r="BP38" i="164"/>
  <c r="BO38" i="164"/>
  <c r="BN38" i="164"/>
  <c r="BM38" i="164"/>
  <c r="BL38" i="164"/>
  <c r="BK38" i="164"/>
  <c r="BJ38" i="164"/>
  <c r="BI38" i="164"/>
  <c r="BH38" i="164"/>
  <c r="BG38" i="164"/>
  <c r="BF38" i="164"/>
  <c r="BE38" i="164"/>
  <c r="BP37" i="164"/>
  <c r="BP34" i="164"/>
  <c r="BO34" i="164"/>
  <c r="BN34" i="164"/>
  <c r="BM34" i="164"/>
  <c r="BL34" i="164"/>
  <c r="BK34" i="164"/>
  <c r="BJ34" i="164"/>
  <c r="BI34" i="164"/>
  <c r="BH34" i="164"/>
  <c r="BG34" i="164"/>
  <c r="BF34" i="164"/>
  <c r="BE34" i="164"/>
  <c r="BP33" i="164"/>
  <c r="BO33" i="164"/>
  <c r="BN33" i="164"/>
  <c r="BM33" i="164"/>
  <c r="BL33" i="164"/>
  <c r="BK33" i="164"/>
  <c r="BJ33" i="164"/>
  <c r="BI33" i="164"/>
  <c r="BH33" i="164"/>
  <c r="BG33" i="164"/>
  <c r="BF33" i="164"/>
  <c r="BE33" i="164"/>
  <c r="BP32" i="164"/>
  <c r="BO32" i="164"/>
  <c r="BN32" i="164"/>
  <c r="BM32" i="164"/>
  <c r="BL32" i="164"/>
  <c r="BK32" i="164"/>
  <c r="BJ32" i="164"/>
  <c r="BI32" i="164"/>
  <c r="BH32" i="164"/>
  <c r="BG32" i="164"/>
  <c r="BF32" i="164"/>
  <c r="BE32" i="164"/>
  <c r="BP31" i="164"/>
  <c r="BO31" i="164"/>
  <c r="BN31" i="164"/>
  <c r="BM31" i="164"/>
  <c r="BL31" i="164"/>
  <c r="BK31" i="164"/>
  <c r="BJ31" i="164"/>
  <c r="BI31" i="164"/>
  <c r="BH31" i="164"/>
  <c r="BG31" i="164"/>
  <c r="BF31" i="164"/>
  <c r="BE31" i="164"/>
  <c r="BP30" i="164"/>
  <c r="BO30" i="164"/>
  <c r="BN30" i="164"/>
  <c r="BM30" i="164"/>
  <c r="BL30" i="164"/>
  <c r="BK30" i="164"/>
  <c r="BJ30" i="164"/>
  <c r="BI30" i="164"/>
  <c r="BH30" i="164"/>
  <c r="BG30" i="164"/>
  <c r="BF30" i="164"/>
  <c r="BE30" i="164"/>
  <c r="BP29" i="164"/>
  <c r="BO29" i="164"/>
  <c r="BN29" i="164"/>
  <c r="BM29" i="164"/>
  <c r="BL29" i="164"/>
  <c r="BK29" i="164"/>
  <c r="BJ29" i="164"/>
  <c r="BI29" i="164"/>
  <c r="BH29" i="164"/>
  <c r="BG29" i="164"/>
  <c r="BF29" i="164"/>
  <c r="BE29" i="164"/>
  <c r="BP28" i="164"/>
  <c r="BO28" i="164"/>
  <c r="BN28" i="164"/>
  <c r="BM28" i="164"/>
  <c r="BL28" i="164"/>
  <c r="BK28" i="164"/>
  <c r="BJ28" i="164"/>
  <c r="BI28" i="164"/>
  <c r="BH28" i="164"/>
  <c r="BG28" i="164"/>
  <c r="BF28" i="164"/>
  <c r="BE28" i="164"/>
  <c r="BP27" i="164"/>
  <c r="BO27" i="164"/>
  <c r="BN27" i="164"/>
  <c r="BM27" i="164"/>
  <c r="BL27" i="164"/>
  <c r="BK27" i="164"/>
  <c r="BJ27" i="164"/>
  <c r="BI27" i="164"/>
  <c r="BH27" i="164"/>
  <c r="BG27" i="164"/>
  <c r="BF27" i="164"/>
  <c r="BE27" i="164"/>
  <c r="BP26" i="164"/>
  <c r="BP25" i="164"/>
  <c r="BI45" i="164"/>
  <c r="BI49" i="164" s="1"/>
  <c r="BJ25" i="164"/>
  <c r="BH45" i="164"/>
  <c r="BH49" i="164" s="1"/>
  <c r="BO45" i="164"/>
  <c r="BO49" i="164" s="1"/>
  <c r="BN45" i="164"/>
  <c r="BN49" i="164" s="1"/>
  <c r="BM45" i="164"/>
  <c r="BM49" i="164" s="1"/>
  <c r="BL45" i="164"/>
  <c r="BL49" i="164" s="1"/>
  <c r="BK45" i="164"/>
  <c r="BK49" i="164" s="1"/>
  <c r="BJ45" i="164"/>
  <c r="BJ49" i="164" s="1"/>
  <c r="BG45" i="164"/>
  <c r="BG49" i="164" s="1"/>
  <c r="BF45" i="164"/>
  <c r="BF49" i="164" s="1"/>
  <c r="BJ37" i="164"/>
  <c r="BI37" i="164"/>
  <c r="BO25" i="164"/>
  <c r="BL25" i="164"/>
  <c r="BI25" i="164"/>
  <c r="BG25" i="164"/>
  <c r="BN9" i="1"/>
  <c r="BP36" i="1"/>
  <c r="BO36" i="1"/>
  <c r="BN36" i="1"/>
  <c r="BP61" i="1"/>
  <c r="BO61" i="1"/>
  <c r="BN61" i="1"/>
  <c r="BP35" i="1"/>
  <c r="BO35" i="1"/>
  <c r="BN35" i="1"/>
  <c r="BP41" i="1"/>
  <c r="BO41" i="1"/>
  <c r="BN41" i="1"/>
  <c r="BP153" i="1"/>
  <c r="BO153" i="1"/>
  <c r="BN153" i="1"/>
  <c r="BP57" i="1"/>
  <c r="BO57" i="1"/>
  <c r="BN57" i="1"/>
  <c r="BP34" i="1"/>
  <c r="BO34" i="1"/>
  <c r="BN34" i="1"/>
  <c r="BP152" i="1"/>
  <c r="BO152" i="1"/>
  <c r="BN152" i="1"/>
  <c r="BP33" i="1"/>
  <c r="BO33" i="1"/>
  <c r="BN33" i="1"/>
  <c r="BP40" i="1"/>
  <c r="BO40" i="1"/>
  <c r="BN40" i="1"/>
  <c r="BP151" i="1"/>
  <c r="BO151" i="1"/>
  <c r="BN151" i="1"/>
  <c r="BP150" i="1"/>
  <c r="BO150" i="1"/>
  <c r="BN150" i="1"/>
  <c r="BP149" i="1"/>
  <c r="BO149" i="1"/>
  <c r="BN149" i="1"/>
  <c r="BP148" i="1"/>
  <c r="BO148" i="1"/>
  <c r="BN148" i="1"/>
  <c r="BP147" i="1"/>
  <c r="BO147" i="1"/>
  <c r="BN147" i="1"/>
  <c r="BP146" i="1"/>
  <c r="BO146" i="1"/>
  <c r="BN146" i="1"/>
  <c r="BP145" i="1"/>
  <c r="BO145" i="1"/>
  <c r="BN145" i="1"/>
  <c r="BP20" i="1"/>
  <c r="BO20" i="1"/>
  <c r="BN20" i="1"/>
  <c r="BP56" i="1"/>
  <c r="BO56" i="1"/>
  <c r="BN56" i="1"/>
  <c r="BP32" i="1"/>
  <c r="BO32" i="1"/>
  <c r="BN32" i="1"/>
  <c r="BP144" i="1"/>
  <c r="BO144" i="1"/>
  <c r="BN144" i="1"/>
  <c r="BP143" i="1"/>
  <c r="BO143" i="1"/>
  <c r="BN143" i="1"/>
  <c r="BP101" i="1"/>
  <c r="BO101" i="1"/>
  <c r="BN101" i="1"/>
  <c r="BP142" i="1"/>
  <c r="BO142" i="1"/>
  <c r="BN142" i="1"/>
  <c r="BP108" i="1"/>
  <c r="BO108" i="1"/>
  <c r="BN108" i="1"/>
  <c r="BP55" i="1"/>
  <c r="BO55" i="1"/>
  <c r="BN55" i="1"/>
  <c r="BP100" i="1"/>
  <c r="BO100" i="1"/>
  <c r="BN100" i="1"/>
  <c r="BP88" i="1"/>
  <c r="BO88" i="1"/>
  <c r="BN88" i="1"/>
  <c r="BP87" i="1"/>
  <c r="BO87" i="1"/>
  <c r="BN87" i="1"/>
  <c r="BP141" i="1"/>
  <c r="BO141" i="1"/>
  <c r="BN141" i="1"/>
  <c r="BP54" i="1"/>
  <c r="BO54" i="1"/>
  <c r="BN54" i="1"/>
  <c r="BP99" i="1"/>
  <c r="BO99" i="1"/>
  <c r="BN99" i="1"/>
  <c r="BP98" i="1"/>
  <c r="BO98" i="1"/>
  <c r="BN98" i="1"/>
  <c r="BP97" i="1"/>
  <c r="BO97" i="1"/>
  <c r="BN97" i="1"/>
  <c r="BP96" i="1"/>
  <c r="BO96" i="1"/>
  <c r="BN96" i="1"/>
  <c r="BP95" i="1"/>
  <c r="BO95" i="1"/>
  <c r="BN95" i="1"/>
  <c r="BP140" i="1"/>
  <c r="BO140" i="1"/>
  <c r="BN140" i="1"/>
  <c r="BP53" i="1"/>
  <c r="BO53" i="1"/>
  <c r="BN53" i="1"/>
  <c r="BP139" i="1"/>
  <c r="BO139" i="1"/>
  <c r="BN139" i="1"/>
  <c r="BP94" i="1"/>
  <c r="BO94" i="1"/>
  <c r="BN94" i="1"/>
  <c r="BP86" i="1"/>
  <c r="BO86" i="1"/>
  <c r="BN86" i="1"/>
  <c r="BP85" i="1"/>
  <c r="BO85" i="1"/>
  <c r="BN85" i="1"/>
  <c r="BP107" i="1"/>
  <c r="BO107" i="1"/>
  <c r="BN107" i="1"/>
  <c r="BP138" i="1"/>
  <c r="BO138" i="1"/>
  <c r="BN138" i="1"/>
  <c r="BP137" i="1"/>
  <c r="BO137" i="1"/>
  <c r="BN137" i="1"/>
  <c r="BP28" i="1"/>
  <c r="BO28" i="1"/>
  <c r="BN28" i="1"/>
  <c r="BP27" i="1"/>
  <c r="BO27" i="1"/>
  <c r="BN27" i="1"/>
  <c r="BP26" i="1"/>
  <c r="BO26" i="1"/>
  <c r="BN26" i="1"/>
  <c r="BP19" i="1"/>
  <c r="BO19" i="1"/>
  <c r="BN19" i="1"/>
  <c r="BP60" i="1"/>
  <c r="BO60" i="1"/>
  <c r="BN60" i="1"/>
  <c r="BP18" i="1"/>
  <c r="BO18" i="1"/>
  <c r="BN18" i="1"/>
  <c r="BP136" i="1"/>
  <c r="BO136" i="1"/>
  <c r="BN136" i="1"/>
  <c r="BP52" i="1"/>
  <c r="BO52" i="1"/>
  <c r="BN52" i="1"/>
  <c r="BP135" i="1"/>
  <c r="BO135" i="1"/>
  <c r="BN135" i="1"/>
  <c r="BP51" i="1"/>
  <c r="BO51" i="1"/>
  <c r="BN51" i="1"/>
  <c r="BP134" i="1"/>
  <c r="BO134" i="1"/>
  <c r="BN134" i="1"/>
  <c r="BP133" i="1"/>
  <c r="BO133" i="1"/>
  <c r="BN133" i="1"/>
  <c r="BP132" i="1"/>
  <c r="BO132" i="1"/>
  <c r="BN132" i="1"/>
  <c r="BP131" i="1"/>
  <c r="BO131" i="1"/>
  <c r="BN131" i="1"/>
  <c r="BP130" i="1"/>
  <c r="BO130" i="1"/>
  <c r="BN130" i="1"/>
  <c r="BP84" i="1"/>
  <c r="BO84" i="1"/>
  <c r="BN84" i="1"/>
  <c r="BP83" i="1"/>
  <c r="BO83" i="1"/>
  <c r="BN83" i="1"/>
  <c r="BP82" i="1"/>
  <c r="BO82" i="1"/>
  <c r="BN82" i="1"/>
  <c r="BP81" i="1"/>
  <c r="BO81" i="1"/>
  <c r="BN81" i="1"/>
  <c r="BP80" i="1"/>
  <c r="BO80" i="1"/>
  <c r="BN80" i="1"/>
  <c r="BP79" i="1"/>
  <c r="BO79" i="1"/>
  <c r="BN79" i="1"/>
  <c r="BP78" i="1"/>
  <c r="BO78" i="1"/>
  <c r="BN78" i="1"/>
  <c r="BP77" i="1"/>
  <c r="BO77" i="1"/>
  <c r="BN77" i="1"/>
  <c r="BP76" i="1"/>
  <c r="BO76" i="1"/>
  <c r="BN76" i="1"/>
  <c r="BP75" i="1"/>
  <c r="BO75" i="1"/>
  <c r="BN75" i="1"/>
  <c r="BP74" i="1"/>
  <c r="BO74" i="1"/>
  <c r="BN74" i="1"/>
  <c r="BP73" i="1"/>
  <c r="BO73" i="1"/>
  <c r="BN73" i="1"/>
  <c r="BP72" i="1"/>
  <c r="BO72" i="1"/>
  <c r="BN72" i="1"/>
  <c r="BP71" i="1"/>
  <c r="BO71" i="1"/>
  <c r="BN71" i="1"/>
  <c r="BP70" i="1"/>
  <c r="BO70" i="1"/>
  <c r="BN70" i="1"/>
  <c r="BP69" i="1"/>
  <c r="BO69" i="1"/>
  <c r="BN69" i="1"/>
  <c r="BP68" i="1"/>
  <c r="BO68" i="1"/>
  <c r="BN68" i="1"/>
  <c r="BP67" i="1"/>
  <c r="BO67" i="1"/>
  <c r="BN67" i="1"/>
  <c r="BP93" i="1"/>
  <c r="BO93" i="1"/>
  <c r="BN93" i="1"/>
  <c r="BP17" i="1"/>
  <c r="BO17" i="1"/>
  <c r="BN17" i="1"/>
  <c r="BP129" i="1"/>
  <c r="BO129" i="1"/>
  <c r="BN129" i="1"/>
  <c r="BP128" i="1"/>
  <c r="BO128" i="1"/>
  <c r="BN128" i="1"/>
  <c r="BP106" i="1"/>
  <c r="BO106" i="1"/>
  <c r="BN106" i="1"/>
  <c r="BP127" i="1"/>
  <c r="BO127" i="1"/>
  <c r="BN127" i="1"/>
  <c r="BP65" i="1"/>
  <c r="BO65" i="1"/>
  <c r="BN65" i="1"/>
  <c r="BP50" i="1"/>
  <c r="BO50" i="1"/>
  <c r="BN50" i="1"/>
  <c r="BP43" i="1"/>
  <c r="BO43" i="1"/>
  <c r="BN43" i="1"/>
  <c r="BP42" i="1"/>
  <c r="BO42" i="1"/>
  <c r="BN42" i="1"/>
  <c r="BP39" i="1"/>
  <c r="BO39" i="1"/>
  <c r="BN39" i="1"/>
  <c r="BP25" i="1"/>
  <c r="BO25" i="1"/>
  <c r="BN25" i="1"/>
  <c r="BP24" i="1"/>
  <c r="BO24" i="1"/>
  <c r="BN24" i="1"/>
  <c r="BP23" i="1"/>
  <c r="BO23" i="1"/>
  <c r="BN23" i="1"/>
  <c r="BP105" i="1"/>
  <c r="BO105" i="1"/>
  <c r="BN105" i="1"/>
  <c r="BP157" i="1"/>
  <c r="BO157" i="1"/>
  <c r="BN157" i="1"/>
  <c r="BP156" i="1"/>
  <c r="BO156" i="1"/>
  <c r="BN156" i="1"/>
  <c r="BP126" i="1"/>
  <c r="BO126" i="1"/>
  <c r="BN126" i="1"/>
  <c r="BP125" i="1"/>
  <c r="BO125" i="1"/>
  <c r="BN125" i="1"/>
  <c r="BP92" i="1"/>
  <c r="BO92" i="1"/>
  <c r="BN92" i="1"/>
  <c r="BP104" i="1"/>
  <c r="BO104" i="1"/>
  <c r="BN104" i="1"/>
  <c r="BP155" i="1"/>
  <c r="BO155" i="1"/>
  <c r="BN155" i="1"/>
  <c r="BP38" i="1"/>
  <c r="BO38" i="1"/>
  <c r="BN38" i="1"/>
  <c r="BP124" i="1"/>
  <c r="BO124" i="1"/>
  <c r="BN124" i="1"/>
  <c r="BP64" i="1"/>
  <c r="BO64" i="1"/>
  <c r="BN64" i="1"/>
  <c r="BP63" i="1"/>
  <c r="BO63" i="1"/>
  <c r="BN63" i="1"/>
  <c r="BP123" i="1"/>
  <c r="BO123" i="1"/>
  <c r="BN123" i="1"/>
  <c r="BP31" i="1"/>
  <c r="BO31" i="1"/>
  <c r="BN31" i="1"/>
  <c r="BP16" i="1"/>
  <c r="BO16" i="1"/>
  <c r="BN16" i="1"/>
  <c r="BP15" i="1"/>
  <c r="BO15" i="1"/>
  <c r="BN15" i="1"/>
  <c r="BP122" i="1"/>
  <c r="BO122" i="1"/>
  <c r="BN122" i="1"/>
  <c r="BP49" i="1"/>
  <c r="BO49" i="1"/>
  <c r="BN49" i="1"/>
  <c r="BP91" i="1"/>
  <c r="BO91" i="1"/>
  <c r="BN91" i="1"/>
  <c r="BP90" i="1"/>
  <c r="BO90" i="1"/>
  <c r="BN90" i="1"/>
  <c r="BP89" i="1"/>
  <c r="BO89" i="1"/>
  <c r="BN89" i="1"/>
  <c r="BP30" i="1"/>
  <c r="BO30" i="1"/>
  <c r="BN30" i="1"/>
  <c r="BP62" i="1"/>
  <c r="BO62" i="1"/>
  <c r="BN62" i="1"/>
  <c r="BP22" i="1"/>
  <c r="BO22" i="1"/>
  <c r="BN22" i="1"/>
  <c r="BP21" i="1"/>
  <c r="BO21" i="1"/>
  <c r="BN21" i="1"/>
  <c r="BP58" i="1"/>
  <c r="BO58" i="1"/>
  <c r="BN58" i="1"/>
  <c r="BP14" i="1"/>
  <c r="BO14" i="1"/>
  <c r="BN14" i="1"/>
  <c r="BP121" i="1"/>
  <c r="BO121" i="1"/>
  <c r="BN121" i="1"/>
  <c r="BP103" i="1"/>
  <c r="BO103" i="1"/>
  <c r="BN103" i="1"/>
  <c r="BP102" i="1"/>
  <c r="BO102" i="1"/>
  <c r="BN102" i="1"/>
  <c r="BP120" i="1"/>
  <c r="BO120" i="1"/>
  <c r="BN120" i="1"/>
  <c r="BP119" i="1"/>
  <c r="BO119" i="1"/>
  <c r="BN119" i="1"/>
  <c r="BP118" i="1"/>
  <c r="BO118" i="1"/>
  <c r="BN118" i="1"/>
  <c r="BP117" i="1"/>
  <c r="BO117" i="1"/>
  <c r="BN117" i="1"/>
  <c r="BP116" i="1"/>
  <c r="BO116" i="1"/>
  <c r="BN116" i="1"/>
  <c r="BP66" i="1"/>
  <c r="BO66" i="1"/>
  <c r="BN66" i="1"/>
  <c r="BP13" i="1"/>
  <c r="BO13" i="1"/>
  <c r="BN13" i="1"/>
  <c r="BP59" i="1"/>
  <c r="BO59" i="1"/>
  <c r="BN59" i="1"/>
  <c r="BP48" i="1"/>
  <c r="BO48" i="1"/>
  <c r="BN48" i="1"/>
  <c r="BP47" i="1"/>
  <c r="BO47" i="1"/>
  <c r="BN47" i="1"/>
  <c r="BP115" i="1"/>
  <c r="BO115" i="1"/>
  <c r="BN115" i="1"/>
  <c r="BP114" i="1"/>
  <c r="BO114" i="1"/>
  <c r="BN114" i="1"/>
  <c r="BP113" i="1"/>
  <c r="BO113" i="1"/>
  <c r="BN113" i="1"/>
  <c r="BP112" i="1"/>
  <c r="BO112" i="1"/>
  <c r="BN112" i="1"/>
  <c r="BP111" i="1"/>
  <c r="BO111" i="1"/>
  <c r="BN111" i="1"/>
  <c r="BP12" i="1"/>
  <c r="BO12" i="1"/>
  <c r="BN12" i="1"/>
  <c r="BP154" i="1"/>
  <c r="BO154" i="1"/>
  <c r="BN154" i="1"/>
  <c r="BP110" i="1"/>
  <c r="BO110" i="1"/>
  <c r="BN110" i="1"/>
  <c r="BP29" i="1"/>
  <c r="BO29" i="1"/>
  <c r="BN29" i="1"/>
  <c r="BP37" i="1"/>
  <c r="BO37" i="1"/>
  <c r="BN37" i="1"/>
  <c r="BP46" i="1"/>
  <c r="BO46" i="1"/>
  <c r="BN46" i="1"/>
  <c r="BP45" i="1"/>
  <c r="BO45" i="1"/>
  <c r="BN45" i="1"/>
  <c r="BP44" i="1"/>
  <c r="BO44" i="1"/>
  <c r="BN44" i="1"/>
  <c r="BN109" i="1"/>
  <c r="BN11" i="1"/>
  <c r="BN10" i="1"/>
  <c r="BN8" i="1"/>
  <c r="BN7" i="1"/>
  <c r="BI2" i="1"/>
  <c r="BI1" i="1"/>
  <c r="BH1" i="1"/>
  <c r="BG1" i="1"/>
  <c r="BF1" i="1"/>
  <c r="BE1" i="1"/>
  <c r="BD1" i="1"/>
  <c r="BC1" i="1"/>
  <c r="BA1" i="1"/>
  <c r="AZ1" i="1"/>
  <c r="C13" i="38"/>
  <c r="C29" i="187" l="1"/>
  <c r="D29" i="187"/>
  <c r="G15" i="58"/>
  <c r="CB31" i="1"/>
  <c r="CC31" i="1" s="1"/>
  <c r="CB62" i="1"/>
  <c r="CC62" i="1" s="1"/>
  <c r="CB56" i="1"/>
  <c r="CC56" i="1" s="1"/>
  <c r="CB35" i="1"/>
  <c r="CC35" i="1" s="1"/>
  <c r="CB46" i="1"/>
  <c r="CC46" i="1" s="1"/>
  <c r="CB113" i="1"/>
  <c r="CC113" i="1" s="1"/>
  <c r="CB116" i="1"/>
  <c r="CC116" i="1" s="1"/>
  <c r="CB14" i="1"/>
  <c r="CC14" i="1" s="1"/>
  <c r="CB93" i="1"/>
  <c r="CC93" i="1" s="1"/>
  <c r="CB29" i="1"/>
  <c r="CC29" i="1" s="1"/>
  <c r="CB115" i="1"/>
  <c r="CC115" i="1" s="1"/>
  <c r="CB118" i="1"/>
  <c r="CC118" i="1" s="1"/>
  <c r="CB21" i="1"/>
  <c r="CC21" i="1" s="1"/>
  <c r="CB122" i="1"/>
  <c r="CC122" i="1" s="1"/>
  <c r="CB38" i="1"/>
  <c r="CC38" i="1" s="1"/>
  <c r="CB105" i="1"/>
  <c r="CC105" i="1" s="1"/>
  <c r="CB65" i="1"/>
  <c r="CC65" i="1" s="1"/>
  <c r="CB68" i="1"/>
  <c r="CC68" i="1" s="1"/>
  <c r="CB76" i="1"/>
  <c r="CC76" i="1" s="1"/>
  <c r="CB84" i="1"/>
  <c r="CC84" i="1" s="1"/>
  <c r="CB52" i="1"/>
  <c r="CC52" i="1" s="1"/>
  <c r="CB137" i="1"/>
  <c r="CC137" i="1" s="1"/>
  <c r="CB140" i="1"/>
  <c r="CC140" i="1" s="1"/>
  <c r="CB87" i="1"/>
  <c r="CC87" i="1" s="1"/>
  <c r="CB144" i="1"/>
  <c r="CC144" i="1" s="1"/>
  <c r="G10" i="58"/>
  <c r="G25" i="58"/>
  <c r="K7" i="74"/>
  <c r="L31" i="81"/>
  <c r="L7" i="81"/>
  <c r="BO5" i="1"/>
  <c r="AX42" i="49"/>
  <c r="AY42" i="49"/>
  <c r="AZ42" i="49"/>
  <c r="AS42" i="49"/>
  <c r="BA42" i="49"/>
  <c r="AT42" i="49"/>
  <c r="BB42" i="49"/>
  <c r="AU42" i="49"/>
  <c r="BC42" i="49"/>
  <c r="AV42" i="49"/>
  <c r="AW42" i="49"/>
  <c r="BP163" i="163"/>
  <c r="BQ163" i="163"/>
  <c r="BR163" i="163"/>
  <c r="BS163" i="163"/>
  <c r="BL163" i="163"/>
  <c r="BT163" i="163"/>
  <c r="BM163" i="163"/>
  <c r="BU163" i="163"/>
  <c r="BO163" i="163"/>
  <c r="BN163" i="163"/>
  <c r="BV163" i="163"/>
  <c r="AU21" i="19"/>
  <c r="AT21" i="19"/>
  <c r="BJ40" i="164"/>
  <c r="AU9" i="19"/>
  <c r="BA2" i="1"/>
  <c r="AT9" i="19"/>
  <c r="AZ2" i="1"/>
  <c r="AY2" i="1"/>
  <c r="AS9" i="19"/>
  <c r="AS31" i="19"/>
  <c r="AS35" i="19" s="1"/>
  <c r="BC31" i="19"/>
  <c r="BC35" i="19" s="1"/>
  <c r="AR9" i="19"/>
  <c r="AX2" i="1"/>
  <c r="BC16" i="19"/>
  <c r="BC20" i="19" s="1"/>
  <c r="BA42" i="19"/>
  <c r="AR31" i="19"/>
  <c r="AR35" i="19" s="1"/>
  <c r="AX42" i="19"/>
  <c r="AV42" i="19"/>
  <c r="AW42" i="19"/>
  <c r="AY42" i="19"/>
  <c r="AR42" i="19"/>
  <c r="AR36" i="19" s="1"/>
  <c r="AZ42" i="19"/>
  <c r="AS42" i="19"/>
  <c r="AT42" i="19"/>
  <c r="BB42" i="19"/>
  <c r="AU42" i="19"/>
  <c r="BC42" i="19"/>
  <c r="CD12" i="1"/>
  <c r="CE12" i="1" s="1"/>
  <c r="CD59" i="1"/>
  <c r="CE59" i="1" s="1"/>
  <c r="CD102" i="1"/>
  <c r="CE102" i="1" s="1"/>
  <c r="CD30" i="1"/>
  <c r="CE30" i="1" s="1"/>
  <c r="CD31" i="1"/>
  <c r="CE31" i="1" s="1"/>
  <c r="CD92" i="1"/>
  <c r="CE92" i="1" s="1"/>
  <c r="CD25" i="1"/>
  <c r="CE25" i="1" s="1"/>
  <c r="CD128" i="1"/>
  <c r="CE128" i="1" s="1"/>
  <c r="CD71" i="1"/>
  <c r="CE71" i="1" s="1"/>
  <c r="CD79" i="1"/>
  <c r="CE79" i="1" s="1"/>
  <c r="CD132" i="1"/>
  <c r="CE132" i="1" s="1"/>
  <c r="CD60" i="1"/>
  <c r="CE60" i="1" s="1"/>
  <c r="CD85" i="1"/>
  <c r="CE85" i="1" s="1"/>
  <c r="CD97" i="1"/>
  <c r="CE97" i="1" s="1"/>
  <c r="CD55" i="1"/>
  <c r="CE55" i="1" s="1"/>
  <c r="CD20" i="1"/>
  <c r="CE20" i="1" s="1"/>
  <c r="CB110" i="1"/>
  <c r="CC110" i="1" s="1"/>
  <c r="CB47" i="1"/>
  <c r="CC47" i="1" s="1"/>
  <c r="CB119" i="1"/>
  <c r="CC119" i="1" s="1"/>
  <c r="CB15" i="1"/>
  <c r="CC15" i="1" s="1"/>
  <c r="AO9" i="72"/>
  <c r="BK25" i="164"/>
  <c r="BO50" i="164"/>
  <c r="BO26" i="164"/>
  <c r="BO35" i="164" s="1"/>
  <c r="BK37" i="164"/>
  <c r="BK40" i="164" s="1"/>
  <c r="AP9" i="72"/>
  <c r="BL37" i="164"/>
  <c r="BL40" i="164" s="1"/>
  <c r="BM25" i="164"/>
  <c r="CD49" i="1"/>
  <c r="CE49" i="1" s="1"/>
  <c r="CD157" i="1"/>
  <c r="CE157" i="1" s="1"/>
  <c r="CD75" i="1"/>
  <c r="CE75" i="1" s="1"/>
  <c r="CD83" i="1"/>
  <c r="CE83" i="1" s="1"/>
  <c r="CD53" i="1"/>
  <c r="CE53" i="1" s="1"/>
  <c r="CD141" i="1"/>
  <c r="CE141" i="1" s="1"/>
  <c r="AN9" i="72"/>
  <c r="AR9" i="72"/>
  <c r="BF25" i="164"/>
  <c r="BN25" i="164"/>
  <c r="BJ50" i="164"/>
  <c r="BJ26" i="164"/>
  <c r="BJ35" i="164" s="1"/>
  <c r="AS9" i="72"/>
  <c r="BG37" i="164"/>
  <c r="BG40" i="164" s="1"/>
  <c r="BO37" i="164"/>
  <c r="BO40" i="164" s="1"/>
  <c r="CD90" i="1"/>
  <c r="CE90" i="1" s="1"/>
  <c r="BH25" i="164"/>
  <c r="BH37" i="164"/>
  <c r="BH40" i="164" s="1"/>
  <c r="AM9" i="72"/>
  <c r="AU9" i="72"/>
  <c r="BG50" i="164"/>
  <c r="BG26" i="164"/>
  <c r="BG35" i="164" s="1"/>
  <c r="CD110" i="1"/>
  <c r="CE110" i="1" s="1"/>
  <c r="CD47" i="1"/>
  <c r="CE47" i="1" s="1"/>
  <c r="CD119" i="1"/>
  <c r="CE119" i="1" s="1"/>
  <c r="CB123" i="1"/>
  <c r="CC123" i="1" s="1"/>
  <c r="CB125" i="1"/>
  <c r="CC125" i="1" s="1"/>
  <c r="CB129" i="1"/>
  <c r="CC129" i="1" s="1"/>
  <c r="CB72" i="1"/>
  <c r="CC72" i="1" s="1"/>
  <c r="CB80" i="1"/>
  <c r="CC80" i="1" s="1"/>
  <c r="CB19" i="1"/>
  <c r="CC19" i="1" s="1"/>
  <c r="CB86" i="1"/>
  <c r="CC86" i="1" s="1"/>
  <c r="CB98" i="1"/>
  <c r="CC98" i="1" s="1"/>
  <c r="CB145" i="1"/>
  <c r="CC145" i="1" s="1"/>
  <c r="BE26" i="164"/>
  <c r="BE50" i="164"/>
  <c r="BM26" i="164"/>
  <c r="BM50" i="164"/>
  <c r="CD44" i="1"/>
  <c r="CE44" i="1" s="1"/>
  <c r="CB37" i="1"/>
  <c r="CC37" i="1" s="1"/>
  <c r="CD111" i="1"/>
  <c r="CE111" i="1" s="1"/>
  <c r="CB114" i="1"/>
  <c r="CC114" i="1" s="1"/>
  <c r="CD13" i="1"/>
  <c r="CE13" i="1" s="1"/>
  <c r="CB117" i="1"/>
  <c r="CC117" i="1" s="1"/>
  <c r="CD103" i="1"/>
  <c r="CE103" i="1" s="1"/>
  <c r="CB58" i="1"/>
  <c r="CC58" i="1" s="1"/>
  <c r="CD89" i="1"/>
  <c r="CE89" i="1" s="1"/>
  <c r="CB124" i="1"/>
  <c r="CC124" i="1" s="1"/>
  <c r="CB157" i="1"/>
  <c r="CC157" i="1" s="1"/>
  <c r="CB50" i="1"/>
  <c r="CC50" i="1" s="1"/>
  <c r="CB67" i="1"/>
  <c r="CC67" i="1" s="1"/>
  <c r="CB75" i="1"/>
  <c r="CC75" i="1" s="1"/>
  <c r="CB78" i="1"/>
  <c r="CC78" i="1" s="1"/>
  <c r="CB83" i="1"/>
  <c r="CC83" i="1" s="1"/>
  <c r="CB135" i="1"/>
  <c r="CC135" i="1" s="1"/>
  <c r="CB28" i="1"/>
  <c r="CC28" i="1" s="1"/>
  <c r="CB53" i="1"/>
  <c r="CC53" i="1" s="1"/>
  <c r="CB141" i="1"/>
  <c r="CC141" i="1" s="1"/>
  <c r="CB143" i="1"/>
  <c r="CC143" i="1" s="1"/>
  <c r="CD33" i="1"/>
  <c r="CE33" i="1" s="1"/>
  <c r="CD36" i="1"/>
  <c r="CE36" i="1" s="1"/>
  <c r="BN26" i="164"/>
  <c r="BN50" i="164"/>
  <c r="AT9" i="72"/>
  <c r="CB45" i="1"/>
  <c r="CC45" i="1" s="1"/>
  <c r="CD154" i="1"/>
  <c r="CE154" i="1" s="1"/>
  <c r="CB112" i="1"/>
  <c r="CC112" i="1" s="1"/>
  <c r="CD48" i="1"/>
  <c r="CE48" i="1" s="1"/>
  <c r="CB66" i="1"/>
  <c r="CC66" i="1" s="1"/>
  <c r="CD120" i="1"/>
  <c r="CE120" i="1" s="1"/>
  <c r="CB121" i="1"/>
  <c r="CC121" i="1" s="1"/>
  <c r="CD62" i="1"/>
  <c r="CE62" i="1" s="1"/>
  <c r="CB90" i="1"/>
  <c r="CC90" i="1" s="1"/>
  <c r="CD16" i="1"/>
  <c r="CE16" i="1" s="1"/>
  <c r="CB63" i="1"/>
  <c r="CC63" i="1" s="1"/>
  <c r="CD104" i="1"/>
  <c r="CE104" i="1" s="1"/>
  <c r="CB126" i="1"/>
  <c r="CC126" i="1" s="1"/>
  <c r="CD24" i="1"/>
  <c r="CE24" i="1" s="1"/>
  <c r="CB42" i="1"/>
  <c r="CC42" i="1" s="1"/>
  <c r="CD106" i="1"/>
  <c r="CE106" i="1" s="1"/>
  <c r="CB17" i="1"/>
  <c r="CC17" i="1" s="1"/>
  <c r="CD70" i="1"/>
  <c r="CE70" i="1" s="1"/>
  <c r="CB73" i="1"/>
  <c r="CC73" i="1" s="1"/>
  <c r="CD78" i="1"/>
  <c r="CE78" i="1" s="1"/>
  <c r="CB81" i="1"/>
  <c r="CC81" i="1" s="1"/>
  <c r="CD131" i="1"/>
  <c r="CE131" i="1" s="1"/>
  <c r="CB134" i="1"/>
  <c r="CC134" i="1" s="1"/>
  <c r="CD18" i="1"/>
  <c r="CE18" i="1" s="1"/>
  <c r="CB26" i="1"/>
  <c r="CC26" i="1" s="1"/>
  <c r="CD107" i="1"/>
  <c r="CE107" i="1" s="1"/>
  <c r="CB94" i="1"/>
  <c r="CC94" i="1" s="1"/>
  <c r="CB99" i="1"/>
  <c r="CC99" i="1" s="1"/>
  <c r="CD100" i="1"/>
  <c r="CE100" i="1" s="1"/>
  <c r="CB142" i="1"/>
  <c r="CC142" i="1" s="1"/>
  <c r="CD56" i="1"/>
  <c r="CE56" i="1" s="1"/>
  <c r="CB146" i="1"/>
  <c r="CC146" i="1" s="1"/>
  <c r="CD151" i="1"/>
  <c r="CE151" i="1" s="1"/>
  <c r="CB152" i="1"/>
  <c r="CC152" i="1" s="1"/>
  <c r="CB153" i="1"/>
  <c r="CC153" i="1" s="1"/>
  <c r="CD96" i="1"/>
  <c r="CE96" i="1" s="1"/>
  <c r="BH50" i="164"/>
  <c r="BH26" i="164"/>
  <c r="AV9" i="72"/>
  <c r="BP6" i="1"/>
  <c r="BO7" i="1"/>
  <c r="CB7" i="1" s="1"/>
  <c r="CC7" i="1" s="1"/>
  <c r="BO8" i="1"/>
  <c r="CB8" i="1" s="1"/>
  <c r="CC8" i="1" s="1"/>
  <c r="BM37" i="164"/>
  <c r="BM40" i="164" s="1"/>
  <c r="CD29" i="1"/>
  <c r="CE29" i="1" s="1"/>
  <c r="CD115" i="1"/>
  <c r="CE115" i="1" s="1"/>
  <c r="CD118" i="1"/>
  <c r="CE118" i="1" s="1"/>
  <c r="CD21" i="1"/>
  <c r="CE21" i="1" s="1"/>
  <c r="CD38" i="1"/>
  <c r="CE38" i="1" s="1"/>
  <c r="CD105" i="1"/>
  <c r="CE105" i="1" s="1"/>
  <c r="CD65" i="1"/>
  <c r="CE65" i="1" s="1"/>
  <c r="CD68" i="1"/>
  <c r="CE68" i="1" s="1"/>
  <c r="CD76" i="1"/>
  <c r="CE76" i="1" s="1"/>
  <c r="CD84" i="1"/>
  <c r="CE84" i="1" s="1"/>
  <c r="CD52" i="1"/>
  <c r="CE52" i="1" s="1"/>
  <c r="CD137" i="1"/>
  <c r="CE137" i="1" s="1"/>
  <c r="CD140" i="1"/>
  <c r="CE140" i="1" s="1"/>
  <c r="CD87" i="1"/>
  <c r="CE87" i="1" s="1"/>
  <c r="CD144" i="1"/>
  <c r="CE144" i="1" s="1"/>
  <c r="CB40" i="1"/>
  <c r="CC40" i="1" s="1"/>
  <c r="CD153" i="1"/>
  <c r="CE153" i="1" s="1"/>
  <c r="CB61" i="1"/>
  <c r="CC61" i="1" s="1"/>
  <c r="AW9" i="72"/>
  <c r="BF37" i="164"/>
  <c r="BF40" i="164" s="1"/>
  <c r="BN37" i="164"/>
  <c r="BN40" i="164" s="1"/>
  <c r="AX9" i="72"/>
  <c r="BK26" i="164"/>
  <c r="BK50" i="164"/>
  <c r="BL26" i="164"/>
  <c r="BL35" i="164" s="1"/>
  <c r="BL50" i="164"/>
  <c r="CD64" i="1"/>
  <c r="CE64" i="1" s="1"/>
  <c r="CD82" i="1"/>
  <c r="CE82" i="1" s="1"/>
  <c r="CB150" i="1"/>
  <c r="CC150" i="1" s="1"/>
  <c r="CD34" i="1"/>
  <c r="CE34" i="1" s="1"/>
  <c r="CB41" i="1"/>
  <c r="CC41" i="1" s="1"/>
  <c r="BO10" i="1"/>
  <c r="CB10" i="1" s="1"/>
  <c r="CC10" i="1" s="1"/>
  <c r="BO11" i="1"/>
  <c r="CB11" i="1" s="1"/>
  <c r="CC11" i="1" s="1"/>
  <c r="BO109" i="1"/>
  <c r="CB109" i="1" s="1"/>
  <c r="CC109" i="1" s="1"/>
  <c r="BO9" i="1"/>
  <c r="CB9" i="1" s="1"/>
  <c r="CC9" i="1" s="1"/>
  <c r="BP35" i="164"/>
  <c r="BP40" i="164"/>
  <c r="BI40" i="164"/>
  <c r="CD45" i="1"/>
  <c r="CE45" i="1" s="1"/>
  <c r="CD46" i="1"/>
  <c r="CE46" i="1" s="1"/>
  <c r="CB12" i="1"/>
  <c r="CC12" i="1" s="1"/>
  <c r="CD113" i="1"/>
  <c r="CE113" i="1" s="1"/>
  <c r="CB59" i="1"/>
  <c r="CC59" i="1" s="1"/>
  <c r="CD116" i="1"/>
  <c r="CE116" i="1" s="1"/>
  <c r="CB102" i="1"/>
  <c r="CC102" i="1" s="1"/>
  <c r="CB49" i="1"/>
  <c r="CC49" i="1" s="1"/>
  <c r="CD123" i="1"/>
  <c r="CE123" i="1" s="1"/>
  <c r="CB39" i="1"/>
  <c r="CC39" i="1" s="1"/>
  <c r="CB133" i="1"/>
  <c r="CC133" i="1" s="1"/>
  <c r="CB108" i="1"/>
  <c r="CC108" i="1" s="1"/>
  <c r="CB154" i="1"/>
  <c r="CC154" i="1" s="1"/>
  <c r="CD112" i="1"/>
  <c r="CE112" i="1" s="1"/>
  <c r="CB48" i="1"/>
  <c r="CC48" i="1" s="1"/>
  <c r="CD66" i="1"/>
  <c r="CE66" i="1" s="1"/>
  <c r="CB120" i="1"/>
  <c r="CC120" i="1" s="1"/>
  <c r="CD121" i="1"/>
  <c r="CE121" i="1" s="1"/>
  <c r="CB89" i="1"/>
  <c r="CC89" i="1" s="1"/>
  <c r="CD63" i="1"/>
  <c r="CE63" i="1" s="1"/>
  <c r="CD67" i="1"/>
  <c r="CE67" i="1" s="1"/>
  <c r="CD28" i="1"/>
  <c r="CE28" i="1" s="1"/>
  <c r="CB44" i="1"/>
  <c r="CC44" i="1" s="1"/>
  <c r="CD37" i="1"/>
  <c r="CE37" i="1" s="1"/>
  <c r="CB111" i="1"/>
  <c r="CC111" i="1" s="1"/>
  <c r="CD114" i="1"/>
  <c r="CE114" i="1" s="1"/>
  <c r="CB13" i="1"/>
  <c r="CC13" i="1" s="1"/>
  <c r="CD117" i="1"/>
  <c r="CE117" i="1" s="1"/>
  <c r="CB103" i="1"/>
  <c r="CC103" i="1" s="1"/>
  <c r="CD58" i="1"/>
  <c r="CE58" i="1" s="1"/>
  <c r="CB22" i="1"/>
  <c r="CC22" i="1" s="1"/>
  <c r="CD122" i="1"/>
  <c r="CE122" i="1" s="1"/>
  <c r="CB16" i="1"/>
  <c r="CC16" i="1" s="1"/>
  <c r="CD124" i="1"/>
  <c r="CE124" i="1" s="1"/>
  <c r="CB155" i="1"/>
  <c r="CC155" i="1" s="1"/>
  <c r="CD50" i="1"/>
  <c r="CE50" i="1" s="1"/>
  <c r="CD135" i="1"/>
  <c r="CE135" i="1" s="1"/>
  <c r="CD143" i="1"/>
  <c r="CE143" i="1" s="1"/>
  <c r="CB104" i="1"/>
  <c r="CC104" i="1" s="1"/>
  <c r="CD126" i="1"/>
  <c r="CE126" i="1" s="1"/>
  <c r="CB24" i="1"/>
  <c r="CC24" i="1" s="1"/>
  <c r="CD42" i="1"/>
  <c r="CE42" i="1" s="1"/>
  <c r="CB106" i="1"/>
  <c r="CC106" i="1" s="1"/>
  <c r="CD17" i="1"/>
  <c r="CE17" i="1" s="1"/>
  <c r="CB70" i="1"/>
  <c r="CC70" i="1" s="1"/>
  <c r="CD73" i="1"/>
  <c r="CE73" i="1" s="1"/>
  <c r="CD81" i="1"/>
  <c r="CE81" i="1" s="1"/>
  <c r="CB131" i="1"/>
  <c r="CC131" i="1" s="1"/>
  <c r="CD134" i="1"/>
  <c r="CE134" i="1" s="1"/>
  <c r="CB18" i="1"/>
  <c r="CC18" i="1" s="1"/>
  <c r="CD26" i="1"/>
  <c r="CE26" i="1" s="1"/>
  <c r="CB107" i="1"/>
  <c r="CC107" i="1" s="1"/>
  <c r="CD94" i="1"/>
  <c r="CE94" i="1" s="1"/>
  <c r="CB96" i="1"/>
  <c r="CC96" i="1" s="1"/>
  <c r="CD99" i="1"/>
  <c r="CE99" i="1" s="1"/>
  <c r="CB100" i="1"/>
  <c r="CC100" i="1" s="1"/>
  <c r="CD142" i="1"/>
  <c r="CE142" i="1" s="1"/>
  <c r="CD146" i="1"/>
  <c r="CE146" i="1" s="1"/>
  <c r="CB148" i="1"/>
  <c r="CC148" i="1" s="1"/>
  <c r="CD35" i="1"/>
  <c r="CE35" i="1" s="1"/>
  <c r="CD125" i="1"/>
  <c r="CE125" i="1" s="1"/>
  <c r="CB23" i="1"/>
  <c r="CC23" i="1" s="1"/>
  <c r="CD39" i="1"/>
  <c r="CE39" i="1" s="1"/>
  <c r="CB127" i="1"/>
  <c r="CC127" i="1" s="1"/>
  <c r="CD129" i="1"/>
  <c r="CE129" i="1" s="1"/>
  <c r="CB69" i="1"/>
  <c r="CC69" i="1" s="1"/>
  <c r="CD72" i="1"/>
  <c r="CE72" i="1" s="1"/>
  <c r="CB77" i="1"/>
  <c r="CC77" i="1" s="1"/>
  <c r="CD80" i="1"/>
  <c r="CE80" i="1" s="1"/>
  <c r="CB130" i="1"/>
  <c r="CC130" i="1" s="1"/>
  <c r="CD133" i="1"/>
  <c r="CE133" i="1" s="1"/>
  <c r="CB136" i="1"/>
  <c r="CC136" i="1" s="1"/>
  <c r="CD19" i="1"/>
  <c r="CE19" i="1" s="1"/>
  <c r="CB138" i="1"/>
  <c r="CC138" i="1" s="1"/>
  <c r="CD86" i="1"/>
  <c r="CE86" i="1" s="1"/>
  <c r="CB95" i="1"/>
  <c r="CC95" i="1" s="1"/>
  <c r="CD98" i="1"/>
  <c r="CE98" i="1" s="1"/>
  <c r="CB88" i="1"/>
  <c r="CC88" i="1" s="1"/>
  <c r="CD108" i="1"/>
  <c r="CE108" i="1" s="1"/>
  <c r="CB32" i="1"/>
  <c r="CC32" i="1" s="1"/>
  <c r="CD145" i="1"/>
  <c r="CE145" i="1" s="1"/>
  <c r="CB147" i="1"/>
  <c r="CC147" i="1" s="1"/>
  <c r="CD150" i="1"/>
  <c r="CE150" i="1" s="1"/>
  <c r="CD40" i="1"/>
  <c r="CE40" i="1" s="1"/>
  <c r="CB57" i="1"/>
  <c r="CC57" i="1" s="1"/>
  <c r="CD22" i="1"/>
  <c r="CE22" i="1" s="1"/>
  <c r="CB91" i="1"/>
  <c r="CC91" i="1" s="1"/>
  <c r="CD15" i="1"/>
  <c r="CE15" i="1" s="1"/>
  <c r="CB64" i="1"/>
  <c r="CC64" i="1" s="1"/>
  <c r="CD155" i="1"/>
  <c r="CE155" i="1" s="1"/>
  <c r="CB156" i="1"/>
  <c r="CC156" i="1" s="1"/>
  <c r="CD23" i="1"/>
  <c r="CE23" i="1" s="1"/>
  <c r="CB43" i="1"/>
  <c r="CC43" i="1" s="1"/>
  <c r="CD127" i="1"/>
  <c r="CE127" i="1" s="1"/>
  <c r="CD69" i="1"/>
  <c r="CE69" i="1" s="1"/>
  <c r="CB74" i="1"/>
  <c r="CC74" i="1" s="1"/>
  <c r="CD77" i="1"/>
  <c r="CE77" i="1" s="1"/>
  <c r="CB82" i="1"/>
  <c r="CC82" i="1" s="1"/>
  <c r="CD130" i="1"/>
  <c r="CE130" i="1" s="1"/>
  <c r="CB51" i="1"/>
  <c r="CC51" i="1" s="1"/>
  <c r="CD136" i="1"/>
  <c r="CE136" i="1" s="1"/>
  <c r="CB27" i="1"/>
  <c r="CC27" i="1" s="1"/>
  <c r="CD138" i="1"/>
  <c r="CE138" i="1" s="1"/>
  <c r="CB139" i="1"/>
  <c r="CC139" i="1" s="1"/>
  <c r="CD95" i="1"/>
  <c r="CE95" i="1" s="1"/>
  <c r="CB54" i="1"/>
  <c r="CC54" i="1" s="1"/>
  <c r="CD88" i="1"/>
  <c r="CE88" i="1" s="1"/>
  <c r="CB101" i="1"/>
  <c r="CC101" i="1" s="1"/>
  <c r="CD32" i="1"/>
  <c r="CE32" i="1" s="1"/>
  <c r="CD147" i="1"/>
  <c r="CE147" i="1" s="1"/>
  <c r="CD152" i="1"/>
  <c r="CE152" i="1" s="1"/>
  <c r="CD14" i="1"/>
  <c r="CE14" i="1" s="1"/>
  <c r="CB30" i="1"/>
  <c r="CC30" i="1" s="1"/>
  <c r="CD91" i="1"/>
  <c r="CE91" i="1" s="1"/>
  <c r="CB92" i="1"/>
  <c r="CC92" i="1" s="1"/>
  <c r="CD156" i="1"/>
  <c r="CE156" i="1" s="1"/>
  <c r="CB25" i="1"/>
  <c r="CC25" i="1" s="1"/>
  <c r="CD43" i="1"/>
  <c r="CE43" i="1" s="1"/>
  <c r="CB128" i="1"/>
  <c r="CC128" i="1" s="1"/>
  <c r="CD93" i="1"/>
  <c r="CE93" i="1" s="1"/>
  <c r="CB71" i="1"/>
  <c r="CC71" i="1" s="1"/>
  <c r="CD74" i="1"/>
  <c r="CE74" i="1" s="1"/>
  <c r="CB79" i="1"/>
  <c r="CC79" i="1" s="1"/>
  <c r="CB132" i="1"/>
  <c r="CC132" i="1" s="1"/>
  <c r="CD51" i="1"/>
  <c r="CE51" i="1" s="1"/>
  <c r="CB60" i="1"/>
  <c r="CC60" i="1" s="1"/>
  <c r="CD27" i="1"/>
  <c r="CE27" i="1" s="1"/>
  <c r="CB85" i="1"/>
  <c r="CC85" i="1" s="1"/>
  <c r="CD139" i="1"/>
  <c r="CE139" i="1" s="1"/>
  <c r="CB97" i="1"/>
  <c r="CC97" i="1" s="1"/>
  <c r="CD54" i="1"/>
  <c r="CE54" i="1" s="1"/>
  <c r="CB55" i="1"/>
  <c r="CC55" i="1" s="1"/>
  <c r="CD101" i="1"/>
  <c r="CE101" i="1" s="1"/>
  <c r="CB20" i="1"/>
  <c r="CC20" i="1" s="1"/>
  <c r="CB149" i="1"/>
  <c r="CC149" i="1" s="1"/>
  <c r="CD149" i="1"/>
  <c r="CE149" i="1" s="1"/>
  <c r="CB151" i="1"/>
  <c r="CC151" i="1" s="1"/>
  <c r="CD61" i="1"/>
  <c r="CE61" i="1" s="1"/>
  <c r="CD148" i="1"/>
  <c r="CE148" i="1" s="1"/>
  <c r="CB33" i="1"/>
  <c r="CC33" i="1" s="1"/>
  <c r="CD57" i="1"/>
  <c r="CE57" i="1" s="1"/>
  <c r="CB36" i="1"/>
  <c r="CC36" i="1" s="1"/>
  <c r="CB34" i="1"/>
  <c r="CC34" i="1" s="1"/>
  <c r="CD41" i="1"/>
  <c r="CE41" i="1" s="1"/>
  <c r="D34" i="151"/>
  <c r="B34" i="151"/>
  <c r="D33" i="151"/>
  <c r="B33" i="151"/>
  <c r="D32" i="151"/>
  <c r="B32" i="151"/>
  <c r="D31" i="151"/>
  <c r="B31" i="151"/>
  <c r="D30" i="151"/>
  <c r="B30" i="151"/>
  <c r="E33" i="151"/>
  <c r="E31" i="151"/>
  <c r="E30" i="151"/>
  <c r="E34" i="151"/>
  <c r="E32" i="151"/>
  <c r="D6" i="187" l="1"/>
  <c r="D32" i="187"/>
  <c r="AU16" i="19"/>
  <c r="AU20" i="19" s="1"/>
  <c r="AT31" i="19"/>
  <c r="AT35" i="19" s="1"/>
  <c r="AU31" i="19"/>
  <c r="AU35" i="19" s="1"/>
  <c r="AS16" i="19"/>
  <c r="AS20" i="19" s="1"/>
  <c r="AR16" i="19"/>
  <c r="AR20" i="19" s="1"/>
  <c r="AT16" i="19"/>
  <c r="AT20" i="19" s="1"/>
  <c r="BK35" i="164"/>
  <c r="AV21" i="19"/>
  <c r="AR37" i="19"/>
  <c r="AR39" i="19" s="1"/>
  <c r="BH35" i="164"/>
  <c r="BN35" i="164"/>
  <c r="BP10" i="1"/>
  <c r="BP11" i="1"/>
  <c r="BP7" i="1"/>
  <c r="BM35" i="164"/>
  <c r="BP8" i="1"/>
  <c r="BF26" i="164"/>
  <c r="BF35" i="164" s="1"/>
  <c r="BF50" i="164"/>
  <c r="AY1" i="1"/>
  <c r="BI50" i="164"/>
  <c r="BI26" i="164"/>
  <c r="BI35" i="164" s="1"/>
  <c r="BP109" i="1"/>
  <c r="AX1" i="1"/>
  <c r="BP9" i="1"/>
  <c r="F43" i="58" l="1"/>
  <c r="F20" i="58" s="1"/>
  <c r="K32" i="187"/>
  <c r="K6" i="187"/>
  <c r="AV31" i="19"/>
  <c r="AV35" i="19" s="1"/>
  <c r="AW21" i="19"/>
  <c r="AV9" i="19"/>
  <c r="BB2" i="1"/>
  <c r="AX3" i="1"/>
  <c r="AZ3" i="1"/>
  <c r="BA3" i="1"/>
  <c r="AY3" i="1"/>
  <c r="CD11" i="1"/>
  <c r="CE11" i="1" s="1"/>
  <c r="BE37" i="164"/>
  <c r="BE40" i="164" s="1"/>
  <c r="BE25" i="164"/>
  <c r="BE35" i="164" s="1"/>
  <c r="BB1" i="1"/>
  <c r="BH3" i="1" s="1"/>
  <c r="CD10" i="1"/>
  <c r="CE10" i="1" s="1"/>
  <c r="CD9" i="1"/>
  <c r="CE9" i="1" s="1"/>
  <c r="CD8" i="1"/>
  <c r="CE8" i="1" s="1"/>
  <c r="CD7" i="1"/>
  <c r="CE7" i="1" s="1"/>
  <c r="BE45" i="164"/>
  <c r="BE49" i="164" s="1"/>
  <c r="CD109" i="1"/>
  <c r="CE109" i="1" s="1"/>
  <c r="F44" i="58" l="1"/>
  <c r="AV16" i="19"/>
  <c r="AV20" i="19" s="1"/>
  <c r="AW31" i="19"/>
  <c r="AW35" i="19" s="1"/>
  <c r="AX21" i="19"/>
  <c r="AW9" i="19"/>
  <c r="BC2" i="1"/>
  <c r="BI3" i="1"/>
  <c r="BD3" i="1"/>
  <c r="BC3" i="1"/>
  <c r="BB3" i="1"/>
  <c r="BF3" i="1"/>
  <c r="BE3" i="1"/>
  <c r="BG3" i="1"/>
  <c r="AQ9" i="72"/>
  <c r="AW16" i="19" l="1"/>
  <c r="AW20" i="19" s="1"/>
  <c r="AX31" i="19"/>
  <c r="AX35" i="19" s="1"/>
  <c r="AY21" i="19"/>
  <c r="AX9" i="19"/>
  <c r="BD2" i="1"/>
  <c r="AX16" i="19" l="1"/>
  <c r="AX20" i="19" s="1"/>
  <c r="AY31" i="19"/>
  <c r="AY35" i="19" s="1"/>
  <c r="AZ21" i="19"/>
  <c r="BE2" i="1"/>
  <c r="AY9" i="19"/>
  <c r="AZ31" i="19" l="1"/>
  <c r="AZ35" i="19" s="1"/>
  <c r="AY16" i="19"/>
  <c r="AY20" i="19" s="1"/>
  <c r="BA21" i="19"/>
  <c r="BF2" i="1"/>
  <c r="AZ9" i="19"/>
  <c r="BA31" i="19" l="1"/>
  <c r="BA35" i="19" s="1"/>
  <c r="AZ16" i="19"/>
  <c r="AZ20" i="19" s="1"/>
  <c r="BB21" i="19"/>
  <c r="BG2" i="1"/>
  <c r="BA9" i="19"/>
  <c r="BD45" i="164"/>
  <c r="BC45" i="164"/>
  <c r="BB45" i="164"/>
  <c r="BA45" i="164"/>
  <c r="AZ45" i="164"/>
  <c r="AY45" i="164"/>
  <c r="AX45" i="164"/>
  <c r="AW45" i="164"/>
  <c r="AV45" i="164"/>
  <c r="AU45" i="164"/>
  <c r="AT45" i="164"/>
  <c r="AS45" i="164"/>
  <c r="AR45" i="164"/>
  <c r="AQ45" i="164"/>
  <c r="AP45" i="164"/>
  <c r="AO45" i="164"/>
  <c r="AN45" i="164"/>
  <c r="AM45" i="164"/>
  <c r="AL45" i="164"/>
  <c r="AK45" i="164"/>
  <c r="AJ45" i="164"/>
  <c r="AI45" i="164"/>
  <c r="AH45" i="164"/>
  <c r="AG45" i="164"/>
  <c r="AF45" i="164"/>
  <c r="AE45" i="164"/>
  <c r="AD45" i="164"/>
  <c r="AC45" i="164"/>
  <c r="AB45" i="164"/>
  <c r="AA45" i="164"/>
  <c r="Z45" i="164"/>
  <c r="Y45" i="164"/>
  <c r="X45" i="164"/>
  <c r="W45" i="164"/>
  <c r="V45" i="164"/>
  <c r="BA16" i="19" l="1"/>
  <c r="BA20" i="19" s="1"/>
  <c r="BB31" i="19"/>
  <c r="BB35" i="19" s="1"/>
  <c r="BB9" i="19"/>
  <c r="BH2" i="1"/>
  <c r="F45" i="164"/>
  <c r="BB16" i="19" l="1"/>
  <c r="BB20" i="19" s="1"/>
  <c r="B51" i="164"/>
  <c r="B56" i="164" s="1"/>
  <c r="B17" i="73"/>
  <c r="B43" i="73" s="1"/>
  <c r="B13" i="73"/>
  <c r="B13" i="74"/>
  <c r="B17" i="74"/>
  <c r="B43" i="74" s="1"/>
  <c r="B21" i="47"/>
  <c r="B26" i="47" s="1"/>
  <c r="B75" i="56"/>
  <c r="B30" i="56"/>
  <c r="B14" i="55"/>
  <c r="B13" i="55"/>
  <c r="B12" i="55"/>
  <c r="B11" i="55"/>
  <c r="B10" i="55"/>
  <c r="B9" i="55"/>
  <c r="B8" i="55"/>
  <c r="E66" i="163" l="1"/>
  <c r="D66" i="163"/>
  <c r="B66" i="163"/>
  <c r="E33" i="163"/>
  <c r="D33" i="163"/>
  <c r="B33" i="163"/>
  <c r="E31" i="163"/>
  <c r="D31" i="163"/>
  <c r="B31" i="163"/>
  <c r="E27" i="163"/>
  <c r="D27" i="163"/>
  <c r="B27" i="163"/>
  <c r="BO27" i="163" l="1"/>
  <c r="BS27" i="163"/>
  <c r="BK27" i="163"/>
  <c r="BP27" i="163"/>
  <c r="BN27" i="163"/>
  <c r="BM27" i="163"/>
  <c r="BV27" i="163"/>
  <c r="BL27" i="163"/>
  <c r="BU27" i="163"/>
  <c r="BR27" i="163"/>
  <c r="BQ27" i="163"/>
  <c r="BT27" i="163"/>
  <c r="BS31" i="163"/>
  <c r="BK31" i="163"/>
  <c r="BQ31" i="163"/>
  <c r="BO31" i="163"/>
  <c r="BR31" i="163"/>
  <c r="BP31" i="163"/>
  <c r="BN31" i="163"/>
  <c r="BM31" i="163"/>
  <c r="BL31" i="163"/>
  <c r="BU31" i="163"/>
  <c r="BT31" i="163"/>
  <c r="BV31" i="163"/>
  <c r="BV66" i="163"/>
  <c r="BN66" i="163"/>
  <c r="BT66" i="163"/>
  <c r="BL66" i="163"/>
  <c r="BQ66" i="163"/>
  <c r="BP66" i="163"/>
  <c r="BR66" i="163"/>
  <c r="BM66" i="163"/>
  <c r="BU66" i="163"/>
  <c r="BS66" i="163"/>
  <c r="BO66" i="163"/>
  <c r="BK66" i="163"/>
  <c r="BO33" i="163"/>
  <c r="BS33" i="163"/>
  <c r="BK33" i="163"/>
  <c r="BR33" i="163"/>
  <c r="BQ33" i="163"/>
  <c r="BP33" i="163"/>
  <c r="BV33" i="163"/>
  <c r="BN33" i="163"/>
  <c r="BM33" i="163"/>
  <c r="BL33" i="163"/>
  <c r="BU33" i="163"/>
  <c r="BT33" i="163"/>
  <c r="BD31" i="163"/>
  <c r="AV31" i="163"/>
  <c r="AN31" i="163"/>
  <c r="AF31" i="163"/>
  <c r="BC31" i="163"/>
  <c r="AU31" i="163"/>
  <c r="AM31" i="163"/>
  <c r="AE31" i="163"/>
  <c r="BI31" i="163"/>
  <c r="BA31" i="163"/>
  <c r="AS31" i="163"/>
  <c r="AK31" i="163"/>
  <c r="AC31" i="163"/>
  <c r="BH31" i="163"/>
  <c r="AZ31" i="163"/>
  <c r="AR31" i="163"/>
  <c r="AJ31" i="163"/>
  <c r="AB31" i="163"/>
  <c r="BG31" i="163"/>
  <c r="AY31" i="163"/>
  <c r="AQ31" i="163"/>
  <c r="AI31" i="163"/>
  <c r="AA31" i="163"/>
  <c r="BE31" i="163"/>
  <c r="AW31" i="163"/>
  <c r="AO31" i="163"/>
  <c r="AG31" i="163"/>
  <c r="AP31" i="163"/>
  <c r="AL31" i="163"/>
  <c r="AH31" i="163"/>
  <c r="BJ31" i="163"/>
  <c r="AD31" i="163"/>
  <c r="BF31" i="163"/>
  <c r="BB31" i="163"/>
  <c r="AX31" i="163"/>
  <c r="AT31" i="163"/>
  <c r="BD66" i="163"/>
  <c r="AV66" i="163"/>
  <c r="AN66" i="163"/>
  <c r="AF66" i="163"/>
  <c r="BC66" i="163"/>
  <c r="AU66" i="163"/>
  <c r="AM66" i="163"/>
  <c r="AE66" i="163"/>
  <c r="BJ66" i="163"/>
  <c r="BB66" i="163"/>
  <c r="AT66" i="163"/>
  <c r="AL66" i="163"/>
  <c r="AD66" i="163"/>
  <c r="BI66" i="163"/>
  <c r="BA66" i="163"/>
  <c r="AS66" i="163"/>
  <c r="AK66" i="163"/>
  <c r="AC66" i="163"/>
  <c r="BH66" i="163"/>
  <c r="AZ66" i="163"/>
  <c r="AR66" i="163"/>
  <c r="AJ66" i="163"/>
  <c r="AB66" i="163"/>
  <c r="BG66" i="163"/>
  <c r="AY66" i="163"/>
  <c r="AQ66" i="163"/>
  <c r="AI66" i="163"/>
  <c r="AA66" i="163"/>
  <c r="BE66" i="163"/>
  <c r="AW66" i="163"/>
  <c r="AO66" i="163"/>
  <c r="AG66" i="163"/>
  <c r="BF66" i="163"/>
  <c r="AX66" i="163"/>
  <c r="AH66" i="163"/>
  <c r="AP66" i="163"/>
  <c r="BH33" i="163"/>
  <c r="AZ33" i="163"/>
  <c r="AR33" i="163"/>
  <c r="AJ33" i="163"/>
  <c r="AB33" i="163"/>
  <c r="BG33" i="163"/>
  <c r="AY33" i="163"/>
  <c r="AQ33" i="163"/>
  <c r="AI33" i="163"/>
  <c r="AA33" i="163"/>
  <c r="BE33" i="163"/>
  <c r="AW33" i="163"/>
  <c r="AO33" i="163"/>
  <c r="AG33" i="163"/>
  <c r="BD33" i="163"/>
  <c r="AV33" i="163"/>
  <c r="AN33" i="163"/>
  <c r="AF33" i="163"/>
  <c r="BC33" i="163"/>
  <c r="AU33" i="163"/>
  <c r="AM33" i="163"/>
  <c r="AE33" i="163"/>
  <c r="BI33" i="163"/>
  <c r="BA33" i="163"/>
  <c r="AS33" i="163"/>
  <c r="AK33" i="163"/>
  <c r="AC33" i="163"/>
  <c r="AT33" i="163"/>
  <c r="AP33" i="163"/>
  <c r="AL33" i="163"/>
  <c r="AH33" i="163"/>
  <c r="BJ33" i="163"/>
  <c r="AD33" i="163"/>
  <c r="BF33" i="163"/>
  <c r="BB33" i="163"/>
  <c r="AX33" i="163"/>
  <c r="BD27" i="163"/>
  <c r="AV27" i="163"/>
  <c r="AN27" i="163"/>
  <c r="AF27" i="163"/>
  <c r="BC27" i="163"/>
  <c r="AU27" i="163"/>
  <c r="AM27" i="163"/>
  <c r="AE27" i="163"/>
  <c r="BI27" i="163"/>
  <c r="BA27" i="163"/>
  <c r="AS27" i="163"/>
  <c r="AK27" i="163"/>
  <c r="AC27" i="163"/>
  <c r="BH27" i="163"/>
  <c r="AZ27" i="163"/>
  <c r="AR27" i="163"/>
  <c r="AJ27" i="163"/>
  <c r="AB27" i="163"/>
  <c r="BG27" i="163"/>
  <c r="AY27" i="163"/>
  <c r="AQ27" i="163"/>
  <c r="AI27" i="163"/>
  <c r="AA27" i="163"/>
  <c r="BE27" i="163"/>
  <c r="AW27" i="163"/>
  <c r="AO27" i="163"/>
  <c r="AG27" i="163"/>
  <c r="AH27" i="163"/>
  <c r="AD27" i="163"/>
  <c r="BF27" i="163"/>
  <c r="BB27" i="163"/>
  <c r="AX27" i="163"/>
  <c r="AT27" i="163"/>
  <c r="AP27" i="163"/>
  <c r="AL27" i="163"/>
  <c r="BJ27" i="163"/>
  <c r="D47" i="151"/>
  <c r="B47" i="151"/>
  <c r="M27" i="163" l="1"/>
  <c r="R27" i="163"/>
  <c r="W27" i="163"/>
  <c r="M31" i="163"/>
  <c r="R31" i="163"/>
  <c r="W31" i="163"/>
  <c r="M33" i="163"/>
  <c r="R33" i="163"/>
  <c r="W33" i="163"/>
  <c r="M66" i="163"/>
  <c r="R66" i="163"/>
  <c r="W66" i="163"/>
  <c r="V66" i="163"/>
  <c r="Q66" i="163"/>
  <c r="L66" i="163"/>
  <c r="P66" i="163"/>
  <c r="K66" i="163"/>
  <c r="U66" i="163"/>
  <c r="Q33" i="163"/>
  <c r="L33" i="163"/>
  <c r="V33" i="163"/>
  <c r="P33" i="163"/>
  <c r="K33" i="163"/>
  <c r="U33" i="163"/>
  <c r="Q27" i="163"/>
  <c r="L27" i="163"/>
  <c r="V27" i="163"/>
  <c r="U27" i="163"/>
  <c r="P27" i="163"/>
  <c r="K27" i="163"/>
  <c r="P31" i="163"/>
  <c r="K31" i="163"/>
  <c r="U31" i="163"/>
  <c r="Q31" i="163"/>
  <c r="L31" i="163"/>
  <c r="V31" i="163"/>
  <c r="B60" i="151" l="1"/>
  <c r="D60" i="151"/>
  <c r="B9" i="151"/>
  <c r="D9" i="151"/>
  <c r="E60" i="151"/>
  <c r="E47" i="151"/>
  <c r="E9" i="151"/>
  <c r="AQ41" i="19" l="1"/>
  <c r="AP41" i="19"/>
  <c r="AO41" i="19"/>
  <c r="AN41" i="19"/>
  <c r="AM41" i="19"/>
  <c r="AL41" i="19"/>
  <c r="AK41" i="19"/>
  <c r="AJ41" i="19"/>
  <c r="AI41" i="19"/>
  <c r="AH41" i="19"/>
  <c r="AG41" i="19"/>
  <c r="AF41" i="19"/>
  <c r="AE41" i="19"/>
  <c r="AD41" i="19"/>
  <c r="AC41" i="19"/>
  <c r="AB41" i="19"/>
  <c r="AA41" i="19"/>
  <c r="Z41" i="19"/>
  <c r="Y41" i="19"/>
  <c r="X41" i="19"/>
  <c r="W41" i="19"/>
  <c r="V41" i="19"/>
  <c r="U41" i="19"/>
  <c r="T41" i="19"/>
  <c r="S41" i="19"/>
  <c r="R41" i="19"/>
  <c r="Q41" i="19"/>
  <c r="P41" i="19"/>
  <c r="O41" i="19"/>
  <c r="N41" i="19"/>
  <c r="M41" i="19"/>
  <c r="L41" i="19"/>
  <c r="K41" i="19"/>
  <c r="J41" i="19"/>
  <c r="I41" i="19"/>
  <c r="H41" i="19"/>
  <c r="AQ34" i="19"/>
  <c r="AP34" i="19"/>
  <c r="AO34" i="19"/>
  <c r="AN34" i="19"/>
  <c r="AM34" i="19"/>
  <c r="AL34" i="19"/>
  <c r="AK34" i="19"/>
  <c r="AJ34" i="19"/>
  <c r="AI34" i="19"/>
  <c r="AH34" i="19"/>
  <c r="AG34" i="19"/>
  <c r="AF34" i="19"/>
  <c r="AE34" i="19"/>
  <c r="AD34" i="19"/>
  <c r="AC34" i="19"/>
  <c r="AB34" i="19"/>
  <c r="AA34" i="19"/>
  <c r="Z34" i="19"/>
  <c r="Y34" i="19"/>
  <c r="X34" i="19"/>
  <c r="W34" i="19"/>
  <c r="V34" i="19"/>
  <c r="U34" i="19"/>
  <c r="T34" i="19"/>
  <c r="S34" i="19"/>
  <c r="R34" i="19"/>
  <c r="Q34" i="19"/>
  <c r="P34" i="19"/>
  <c r="O34" i="19"/>
  <c r="N34" i="19"/>
  <c r="M34" i="19"/>
  <c r="L34" i="19"/>
  <c r="K34" i="19"/>
  <c r="J34" i="19"/>
  <c r="I34" i="19"/>
  <c r="H34" i="19"/>
  <c r="AQ33" i="19"/>
  <c r="AP33" i="19"/>
  <c r="AO33" i="19"/>
  <c r="AN33" i="19"/>
  <c r="AM33" i="19"/>
  <c r="AL33" i="19"/>
  <c r="AK33" i="19"/>
  <c r="AJ33" i="19"/>
  <c r="AI33" i="19"/>
  <c r="AH33" i="19"/>
  <c r="AG33" i="19"/>
  <c r="AF33" i="19"/>
  <c r="AE33" i="19"/>
  <c r="AD33" i="19"/>
  <c r="AC33" i="19"/>
  <c r="AB33" i="19"/>
  <c r="AA33" i="19"/>
  <c r="Z33" i="19"/>
  <c r="Y33" i="19"/>
  <c r="X33" i="19"/>
  <c r="W33" i="19"/>
  <c r="V33" i="19"/>
  <c r="U33" i="19"/>
  <c r="T33" i="19"/>
  <c r="S33" i="19"/>
  <c r="R33" i="19"/>
  <c r="Q33" i="19"/>
  <c r="P33" i="19"/>
  <c r="O33" i="19"/>
  <c r="N33" i="19"/>
  <c r="M33" i="19"/>
  <c r="L33" i="19"/>
  <c r="K33" i="19"/>
  <c r="J33" i="19"/>
  <c r="I33" i="19"/>
  <c r="H33" i="19"/>
  <c r="AQ32" i="19"/>
  <c r="AP32" i="19"/>
  <c r="AO32" i="19"/>
  <c r="AN32" i="19"/>
  <c r="AM32" i="19"/>
  <c r="AL32" i="19"/>
  <c r="AK32" i="19"/>
  <c r="AJ32" i="19"/>
  <c r="AI32" i="19"/>
  <c r="AH32" i="19"/>
  <c r="AG32" i="19"/>
  <c r="AF32" i="19"/>
  <c r="AE32" i="19"/>
  <c r="AD32" i="19"/>
  <c r="AC32" i="19"/>
  <c r="AB32" i="19"/>
  <c r="AA32" i="19"/>
  <c r="Z32" i="19"/>
  <c r="Y32" i="19"/>
  <c r="X32" i="19"/>
  <c r="W32" i="19"/>
  <c r="V32" i="19"/>
  <c r="U32" i="19"/>
  <c r="T32" i="19"/>
  <c r="S32" i="19"/>
  <c r="R32" i="19"/>
  <c r="Q32" i="19"/>
  <c r="P32" i="19"/>
  <c r="O32" i="19"/>
  <c r="N32" i="19"/>
  <c r="M32" i="19"/>
  <c r="L32" i="19"/>
  <c r="K32" i="19"/>
  <c r="J32" i="19"/>
  <c r="I32" i="19"/>
  <c r="H32" i="19"/>
  <c r="AQ30" i="19"/>
  <c r="AP30" i="19"/>
  <c r="AO30" i="19"/>
  <c r="AN30" i="19"/>
  <c r="AM30" i="19"/>
  <c r="AL30" i="19"/>
  <c r="AK30" i="19"/>
  <c r="AJ30" i="19"/>
  <c r="AI30" i="19"/>
  <c r="AH30" i="19"/>
  <c r="AG30" i="19"/>
  <c r="AF30" i="19"/>
  <c r="AE30" i="19"/>
  <c r="AD30" i="19"/>
  <c r="AC30" i="19"/>
  <c r="AB30" i="19"/>
  <c r="AA30" i="19"/>
  <c r="Z30" i="19"/>
  <c r="Y30" i="19"/>
  <c r="X30" i="19"/>
  <c r="W30" i="19"/>
  <c r="V30" i="19"/>
  <c r="U30" i="19"/>
  <c r="T30" i="19"/>
  <c r="S30" i="19"/>
  <c r="R30" i="19"/>
  <c r="Q30" i="19"/>
  <c r="P30" i="19"/>
  <c r="O30" i="19"/>
  <c r="N30" i="19"/>
  <c r="M30" i="19"/>
  <c r="L30" i="19"/>
  <c r="K30" i="19"/>
  <c r="J30" i="19"/>
  <c r="I30" i="19"/>
  <c r="H30" i="19"/>
  <c r="AQ29" i="19"/>
  <c r="AP29" i="19"/>
  <c r="AO29" i="19"/>
  <c r="AN29" i="19"/>
  <c r="AM29" i="19"/>
  <c r="AL29" i="19"/>
  <c r="AK29" i="19"/>
  <c r="AJ29" i="19"/>
  <c r="AI29" i="19"/>
  <c r="AH29" i="19"/>
  <c r="AG29" i="19"/>
  <c r="AF29" i="19"/>
  <c r="AE29" i="19"/>
  <c r="AD29" i="19"/>
  <c r="AC29" i="19"/>
  <c r="AB29" i="19"/>
  <c r="AA29" i="19"/>
  <c r="Z29" i="19"/>
  <c r="Y29" i="19"/>
  <c r="X29" i="19"/>
  <c r="W29" i="19"/>
  <c r="V29" i="19"/>
  <c r="U29" i="19"/>
  <c r="T29" i="19"/>
  <c r="S29" i="19"/>
  <c r="R29" i="19"/>
  <c r="Q29" i="19"/>
  <c r="P29" i="19"/>
  <c r="O29" i="19"/>
  <c r="N29" i="19"/>
  <c r="M29" i="19"/>
  <c r="L29" i="19"/>
  <c r="K29" i="19"/>
  <c r="J29" i="19"/>
  <c r="I29" i="19"/>
  <c r="H29" i="19"/>
  <c r="AQ28" i="19"/>
  <c r="AP28" i="19"/>
  <c r="AO28" i="19"/>
  <c r="AN28" i="19"/>
  <c r="AM28" i="19"/>
  <c r="AL28" i="19"/>
  <c r="AK28" i="19"/>
  <c r="AJ28" i="19"/>
  <c r="AI28" i="19"/>
  <c r="AH28" i="19"/>
  <c r="AG28" i="19"/>
  <c r="AF28" i="19"/>
  <c r="AE28" i="19"/>
  <c r="AD28" i="19"/>
  <c r="AC28" i="19"/>
  <c r="AB28" i="19"/>
  <c r="AA28" i="19"/>
  <c r="Z28" i="19"/>
  <c r="Y28" i="19"/>
  <c r="X28" i="19"/>
  <c r="W28" i="19"/>
  <c r="V28" i="19"/>
  <c r="U28" i="19"/>
  <c r="T28" i="19"/>
  <c r="S28" i="19"/>
  <c r="R28" i="19"/>
  <c r="Q28" i="19"/>
  <c r="P28" i="19"/>
  <c r="O28" i="19"/>
  <c r="N28" i="19"/>
  <c r="M28" i="19"/>
  <c r="L28" i="19"/>
  <c r="K28" i="19"/>
  <c r="J28" i="19"/>
  <c r="I28" i="19"/>
  <c r="H28" i="19"/>
  <c r="AQ27" i="19"/>
  <c r="AP27" i="19"/>
  <c r="AO27" i="19"/>
  <c r="AN27" i="19"/>
  <c r="AM27" i="19"/>
  <c r="AL27" i="19"/>
  <c r="AK27" i="19"/>
  <c r="AJ27" i="19"/>
  <c r="AI27" i="19"/>
  <c r="AH27" i="19"/>
  <c r="AG27" i="19"/>
  <c r="AF27" i="19"/>
  <c r="AE27" i="19"/>
  <c r="AD27" i="19"/>
  <c r="AC27" i="19"/>
  <c r="AB27" i="19"/>
  <c r="AA27" i="19"/>
  <c r="Z27" i="19"/>
  <c r="Y27" i="19"/>
  <c r="X27" i="19"/>
  <c r="W27" i="19"/>
  <c r="V27" i="19"/>
  <c r="U27" i="19"/>
  <c r="T27" i="19"/>
  <c r="S27" i="19"/>
  <c r="R27" i="19"/>
  <c r="Q27" i="19"/>
  <c r="P27" i="19"/>
  <c r="O27" i="19"/>
  <c r="N27" i="19"/>
  <c r="M27" i="19"/>
  <c r="L27" i="19"/>
  <c r="K27" i="19"/>
  <c r="J27" i="19"/>
  <c r="I27" i="19"/>
  <c r="H27" i="19"/>
  <c r="AQ26" i="19"/>
  <c r="AP26" i="19"/>
  <c r="AO26" i="19"/>
  <c r="AN26" i="19"/>
  <c r="AM26" i="19"/>
  <c r="AL26" i="19"/>
  <c r="AK26" i="19"/>
  <c r="AJ26" i="19"/>
  <c r="AI26" i="19"/>
  <c r="AH26" i="19"/>
  <c r="AG26" i="19"/>
  <c r="AF26" i="19"/>
  <c r="AE26" i="19"/>
  <c r="AD26" i="19"/>
  <c r="AC26" i="19"/>
  <c r="AB26" i="19"/>
  <c r="AA26" i="19"/>
  <c r="Z26" i="19"/>
  <c r="Y26" i="19"/>
  <c r="X26" i="19"/>
  <c r="W26" i="19"/>
  <c r="V26" i="19"/>
  <c r="U26" i="19"/>
  <c r="T26" i="19"/>
  <c r="S26" i="19"/>
  <c r="R26" i="19"/>
  <c r="Q26" i="19"/>
  <c r="P26" i="19"/>
  <c r="O26" i="19"/>
  <c r="N26" i="19"/>
  <c r="M26" i="19"/>
  <c r="L26" i="19"/>
  <c r="K26" i="19"/>
  <c r="J26" i="19"/>
  <c r="I26" i="19"/>
  <c r="H26" i="19"/>
  <c r="AQ25" i="19"/>
  <c r="AP25" i="19"/>
  <c r="AO25" i="19"/>
  <c r="AN25" i="19"/>
  <c r="AM25" i="19"/>
  <c r="AL25" i="19"/>
  <c r="AK25" i="19"/>
  <c r="AJ25" i="19"/>
  <c r="AI25" i="19"/>
  <c r="AH25" i="19"/>
  <c r="AG25" i="19"/>
  <c r="AF25" i="19"/>
  <c r="AE25" i="19"/>
  <c r="AD25" i="19"/>
  <c r="AC25" i="19"/>
  <c r="AB25" i="19"/>
  <c r="AA25" i="19"/>
  <c r="Z25" i="19"/>
  <c r="Y25" i="19"/>
  <c r="X25" i="19"/>
  <c r="W25" i="19"/>
  <c r="V25" i="19"/>
  <c r="U25" i="19"/>
  <c r="T25" i="19"/>
  <c r="S25" i="19"/>
  <c r="R25" i="19"/>
  <c r="Q25" i="19"/>
  <c r="P25" i="19"/>
  <c r="O25" i="19"/>
  <c r="N25" i="19"/>
  <c r="M25" i="19"/>
  <c r="L25" i="19"/>
  <c r="K25" i="19"/>
  <c r="J25" i="19"/>
  <c r="I25" i="19"/>
  <c r="H25" i="19"/>
  <c r="AQ24" i="19"/>
  <c r="AP24" i="19"/>
  <c r="AO24" i="19"/>
  <c r="AN24" i="19"/>
  <c r="AM24" i="19"/>
  <c r="AL24" i="19"/>
  <c r="AK24" i="19"/>
  <c r="AJ24" i="19"/>
  <c r="AI24" i="19"/>
  <c r="AH24" i="19"/>
  <c r="AG24" i="19"/>
  <c r="AF24" i="19"/>
  <c r="AE24" i="19"/>
  <c r="AD24" i="19"/>
  <c r="AC24" i="19"/>
  <c r="AB24" i="19"/>
  <c r="AA24" i="19"/>
  <c r="Z24" i="19"/>
  <c r="Y24" i="19"/>
  <c r="X24" i="19"/>
  <c r="W24" i="19"/>
  <c r="V24" i="19"/>
  <c r="U24" i="19"/>
  <c r="T24" i="19"/>
  <c r="S24" i="19"/>
  <c r="R24" i="19"/>
  <c r="Q24" i="19"/>
  <c r="P24" i="19"/>
  <c r="O24" i="19"/>
  <c r="N24" i="19"/>
  <c r="M24" i="19"/>
  <c r="L24" i="19"/>
  <c r="K24" i="19"/>
  <c r="J24" i="19"/>
  <c r="I24" i="19"/>
  <c r="H24" i="19"/>
  <c r="AQ23" i="19"/>
  <c r="AP23" i="19"/>
  <c r="AO23" i="19"/>
  <c r="AN23" i="19"/>
  <c r="AM23" i="19"/>
  <c r="AL23" i="19"/>
  <c r="AK23" i="19"/>
  <c r="AJ23" i="19"/>
  <c r="AI23" i="19"/>
  <c r="AH23" i="19"/>
  <c r="AG23" i="19"/>
  <c r="AF23" i="19"/>
  <c r="AE23" i="19"/>
  <c r="AD23" i="19"/>
  <c r="AC23" i="19"/>
  <c r="AB23" i="19"/>
  <c r="AA23" i="19"/>
  <c r="Z23" i="19"/>
  <c r="Y23" i="19"/>
  <c r="X23" i="19"/>
  <c r="W23" i="19"/>
  <c r="V23" i="19"/>
  <c r="U23" i="19"/>
  <c r="T23" i="19"/>
  <c r="S23" i="19"/>
  <c r="R23" i="19"/>
  <c r="Q23" i="19"/>
  <c r="P23" i="19"/>
  <c r="O23" i="19"/>
  <c r="N23" i="19"/>
  <c r="M23" i="19"/>
  <c r="L23" i="19"/>
  <c r="K23" i="19"/>
  <c r="J23" i="19"/>
  <c r="I23" i="19"/>
  <c r="H23" i="19"/>
  <c r="AQ22" i="19"/>
  <c r="AP22" i="19"/>
  <c r="AO22" i="19"/>
  <c r="AN22" i="19"/>
  <c r="AM22" i="19"/>
  <c r="AL22" i="19"/>
  <c r="AK22" i="19"/>
  <c r="AJ22" i="19"/>
  <c r="AI22" i="19"/>
  <c r="AH22" i="19"/>
  <c r="AG22" i="19"/>
  <c r="AF22" i="19"/>
  <c r="AE22" i="19"/>
  <c r="AD22" i="19"/>
  <c r="AC22" i="19"/>
  <c r="AB22" i="19"/>
  <c r="AA22" i="19"/>
  <c r="Z22" i="19"/>
  <c r="Y22" i="19"/>
  <c r="X22" i="19"/>
  <c r="W22" i="19"/>
  <c r="V22" i="19"/>
  <c r="U22" i="19"/>
  <c r="T22" i="19"/>
  <c r="S22" i="19"/>
  <c r="R22" i="19"/>
  <c r="Q22" i="19"/>
  <c r="P22" i="19"/>
  <c r="O22" i="19"/>
  <c r="N22" i="19"/>
  <c r="M22" i="19"/>
  <c r="L22" i="19"/>
  <c r="K22" i="19"/>
  <c r="J22" i="19"/>
  <c r="I22" i="19"/>
  <c r="H22" i="19"/>
  <c r="AQ21" i="19"/>
  <c r="AP21" i="19"/>
  <c r="AO21" i="19"/>
  <c r="AN21" i="19"/>
  <c r="AM21" i="19"/>
  <c r="AL21" i="19"/>
  <c r="AK21" i="19"/>
  <c r="AJ21" i="19"/>
  <c r="AI21" i="19"/>
  <c r="AH21" i="19"/>
  <c r="AG21" i="19"/>
  <c r="AF21" i="19"/>
  <c r="AE21" i="19"/>
  <c r="AD21" i="19"/>
  <c r="AC21" i="19"/>
  <c r="AB21" i="19"/>
  <c r="AA21" i="19"/>
  <c r="Z21" i="19"/>
  <c r="Y21" i="19"/>
  <c r="X21" i="19"/>
  <c r="W21" i="19"/>
  <c r="V21" i="19"/>
  <c r="U21" i="19"/>
  <c r="T21" i="19"/>
  <c r="S21" i="19"/>
  <c r="R21" i="19"/>
  <c r="Q21" i="19"/>
  <c r="P21" i="19"/>
  <c r="O21" i="19"/>
  <c r="N21" i="19"/>
  <c r="M21" i="19"/>
  <c r="L21" i="19"/>
  <c r="K21" i="19"/>
  <c r="J21" i="19"/>
  <c r="I21" i="19"/>
  <c r="H21" i="19"/>
  <c r="AQ19" i="19"/>
  <c r="AP19" i="19"/>
  <c r="AO19" i="19"/>
  <c r="AN19" i="19"/>
  <c r="AM19" i="19"/>
  <c r="AL19" i="19"/>
  <c r="AK19" i="19"/>
  <c r="AJ19" i="19"/>
  <c r="AI19" i="19"/>
  <c r="AH19" i="19"/>
  <c r="AG19" i="19"/>
  <c r="AF19" i="19"/>
  <c r="AE19" i="19"/>
  <c r="AD19" i="19"/>
  <c r="AC19" i="19"/>
  <c r="AB19" i="19"/>
  <c r="AA19" i="19"/>
  <c r="Z19" i="19"/>
  <c r="Y19" i="19"/>
  <c r="X19" i="19"/>
  <c r="W19" i="19"/>
  <c r="V19" i="19"/>
  <c r="U19" i="19"/>
  <c r="T19" i="19"/>
  <c r="S19" i="19"/>
  <c r="R19" i="19"/>
  <c r="Q19" i="19"/>
  <c r="P19" i="19"/>
  <c r="O19" i="19"/>
  <c r="N19" i="19"/>
  <c r="M19" i="19"/>
  <c r="L19" i="19"/>
  <c r="K19" i="19"/>
  <c r="J19" i="19"/>
  <c r="I19" i="19"/>
  <c r="H19" i="19"/>
  <c r="AQ18" i="19"/>
  <c r="AP18" i="19"/>
  <c r="AO18" i="19"/>
  <c r="AN18" i="19"/>
  <c r="AM18" i="19"/>
  <c r="AL18" i="19"/>
  <c r="AK18" i="19"/>
  <c r="AJ18" i="19"/>
  <c r="AI18" i="19"/>
  <c r="AH18" i="19"/>
  <c r="AG18" i="19"/>
  <c r="AF18" i="19"/>
  <c r="AE18" i="19"/>
  <c r="AD18" i="19"/>
  <c r="AC18" i="19"/>
  <c r="AB18" i="19"/>
  <c r="AA18" i="19"/>
  <c r="Z18" i="19"/>
  <c r="Y18" i="19"/>
  <c r="X18" i="19"/>
  <c r="W18" i="19"/>
  <c r="V18" i="19"/>
  <c r="U18" i="19"/>
  <c r="T18" i="19"/>
  <c r="S18" i="19"/>
  <c r="R18" i="19"/>
  <c r="Q18" i="19"/>
  <c r="P18" i="19"/>
  <c r="O18" i="19"/>
  <c r="N18" i="19"/>
  <c r="M18" i="19"/>
  <c r="L18" i="19"/>
  <c r="K18" i="19"/>
  <c r="J18" i="19"/>
  <c r="I18" i="19"/>
  <c r="H18" i="19"/>
  <c r="AQ17" i="19"/>
  <c r="AP17" i="19"/>
  <c r="AO17" i="19"/>
  <c r="AN17" i="19"/>
  <c r="AM17" i="19"/>
  <c r="AL17" i="19"/>
  <c r="AK17" i="19"/>
  <c r="AJ17" i="19"/>
  <c r="AI17" i="19"/>
  <c r="AH17" i="19"/>
  <c r="AG17" i="19"/>
  <c r="AF17" i="19"/>
  <c r="AE17" i="19"/>
  <c r="AD17" i="19"/>
  <c r="AC17" i="19"/>
  <c r="AB17" i="19"/>
  <c r="AA17" i="19"/>
  <c r="Z17" i="19"/>
  <c r="Y17" i="19"/>
  <c r="X17" i="19"/>
  <c r="W17" i="19"/>
  <c r="V17" i="19"/>
  <c r="U17" i="19"/>
  <c r="T17" i="19"/>
  <c r="S17" i="19"/>
  <c r="R17" i="19"/>
  <c r="Q17" i="19"/>
  <c r="P17" i="19"/>
  <c r="O17" i="19"/>
  <c r="N17" i="19"/>
  <c r="M17" i="19"/>
  <c r="L17" i="19"/>
  <c r="K17" i="19"/>
  <c r="J17" i="19"/>
  <c r="I17" i="19"/>
  <c r="H17" i="19"/>
  <c r="AQ15" i="19"/>
  <c r="AP15" i="19"/>
  <c r="AO15" i="19"/>
  <c r="AN15" i="19"/>
  <c r="AM15" i="19"/>
  <c r="AL15" i="19"/>
  <c r="AK15" i="19"/>
  <c r="AJ15" i="19"/>
  <c r="AI15" i="19"/>
  <c r="AH15" i="19"/>
  <c r="AG15" i="19"/>
  <c r="AF15" i="19"/>
  <c r="AE15" i="19"/>
  <c r="AD15" i="19"/>
  <c r="AC15" i="19"/>
  <c r="AB15" i="19"/>
  <c r="AA15" i="19"/>
  <c r="Z15" i="19"/>
  <c r="Y15" i="19"/>
  <c r="X15" i="19"/>
  <c r="W15" i="19"/>
  <c r="V15" i="19"/>
  <c r="U15" i="19"/>
  <c r="T15" i="19"/>
  <c r="S15" i="19"/>
  <c r="R15" i="19"/>
  <c r="Q15" i="19"/>
  <c r="P15" i="19"/>
  <c r="O15" i="19"/>
  <c r="N15" i="19"/>
  <c r="M15" i="19"/>
  <c r="L15" i="19"/>
  <c r="K15" i="19"/>
  <c r="J15" i="19"/>
  <c r="I15" i="19"/>
  <c r="H15" i="19"/>
  <c r="AQ14" i="19"/>
  <c r="AP14" i="19"/>
  <c r="AO14" i="19"/>
  <c r="AN14" i="19"/>
  <c r="AM14" i="19"/>
  <c r="AL14" i="19"/>
  <c r="AK14" i="19"/>
  <c r="AJ14" i="19"/>
  <c r="AI14" i="19"/>
  <c r="AH14" i="19"/>
  <c r="AG14" i="19"/>
  <c r="AF14" i="19"/>
  <c r="AE14" i="19"/>
  <c r="AD14" i="19"/>
  <c r="AC14" i="19"/>
  <c r="AB14" i="19"/>
  <c r="AA14" i="19"/>
  <c r="Z14" i="19"/>
  <c r="Y14" i="19"/>
  <c r="X14" i="19"/>
  <c r="W14" i="19"/>
  <c r="V14" i="19"/>
  <c r="U14" i="19"/>
  <c r="T14" i="19"/>
  <c r="S14" i="19"/>
  <c r="R14" i="19"/>
  <c r="Q14" i="19"/>
  <c r="P14" i="19"/>
  <c r="O14" i="19"/>
  <c r="N14" i="19"/>
  <c r="M14" i="19"/>
  <c r="L14" i="19"/>
  <c r="K14" i="19"/>
  <c r="J14" i="19"/>
  <c r="I14" i="19"/>
  <c r="H14" i="19"/>
  <c r="AQ13" i="19"/>
  <c r="AP13" i="19"/>
  <c r="AO13" i="19"/>
  <c r="AN13" i="19"/>
  <c r="AM13" i="19"/>
  <c r="AL13" i="19"/>
  <c r="AK13" i="19"/>
  <c r="AJ13" i="19"/>
  <c r="AI13" i="19"/>
  <c r="AH13" i="19"/>
  <c r="AG13" i="19"/>
  <c r="AF13" i="19"/>
  <c r="AE13" i="19"/>
  <c r="AD13" i="19"/>
  <c r="AC13" i="19"/>
  <c r="AB13" i="19"/>
  <c r="AA13" i="19"/>
  <c r="Z13" i="19"/>
  <c r="Y13" i="19"/>
  <c r="X13" i="19"/>
  <c r="W13" i="19"/>
  <c r="V13" i="19"/>
  <c r="U13" i="19"/>
  <c r="T13" i="19"/>
  <c r="S13" i="19"/>
  <c r="R13" i="19"/>
  <c r="Q13" i="19"/>
  <c r="P13" i="19"/>
  <c r="O13" i="19"/>
  <c r="N13" i="19"/>
  <c r="M13" i="19"/>
  <c r="L13" i="19"/>
  <c r="K13" i="19"/>
  <c r="J13" i="19"/>
  <c r="I13" i="19"/>
  <c r="H13" i="19"/>
  <c r="AQ12" i="19"/>
  <c r="AP12" i="19"/>
  <c r="AO12" i="19"/>
  <c r="AN12" i="19"/>
  <c r="AM12" i="19"/>
  <c r="AL12" i="19"/>
  <c r="AK12" i="19"/>
  <c r="AJ12" i="19"/>
  <c r="AI12" i="19"/>
  <c r="AH12" i="19"/>
  <c r="AG12" i="19"/>
  <c r="AF12" i="19"/>
  <c r="AE12" i="19"/>
  <c r="AD12" i="19"/>
  <c r="AC12" i="19"/>
  <c r="AB12" i="19"/>
  <c r="AA12" i="19"/>
  <c r="Z12" i="19"/>
  <c r="Y12" i="19"/>
  <c r="X12" i="19"/>
  <c r="W12" i="19"/>
  <c r="V12" i="19"/>
  <c r="U12" i="19"/>
  <c r="T12" i="19"/>
  <c r="S12" i="19"/>
  <c r="R12" i="19"/>
  <c r="Q12" i="19"/>
  <c r="P12" i="19"/>
  <c r="O12" i="19"/>
  <c r="N12" i="19"/>
  <c r="M12" i="19"/>
  <c r="L12" i="19"/>
  <c r="K12" i="19"/>
  <c r="J12" i="19"/>
  <c r="I12" i="19"/>
  <c r="H12" i="19"/>
  <c r="AQ11" i="19"/>
  <c r="AP11" i="19"/>
  <c r="AO11" i="19"/>
  <c r="AN11" i="19"/>
  <c r="AM11" i="19"/>
  <c r="AL11" i="19"/>
  <c r="AK11" i="19"/>
  <c r="AJ11" i="19"/>
  <c r="AI11" i="19"/>
  <c r="AH11" i="19"/>
  <c r="AG11" i="19"/>
  <c r="AF11" i="19"/>
  <c r="AE11" i="19"/>
  <c r="AD11" i="19"/>
  <c r="AC11" i="19"/>
  <c r="AB11" i="19"/>
  <c r="AA11" i="19"/>
  <c r="Z11" i="19"/>
  <c r="Y11" i="19"/>
  <c r="X11" i="19"/>
  <c r="W11" i="19"/>
  <c r="V11" i="19"/>
  <c r="U11" i="19"/>
  <c r="T11" i="19"/>
  <c r="S11" i="19"/>
  <c r="R11" i="19"/>
  <c r="Q11" i="19"/>
  <c r="P11" i="19"/>
  <c r="O11" i="19"/>
  <c r="N11" i="19"/>
  <c r="M11" i="19"/>
  <c r="L11" i="19"/>
  <c r="K11" i="19"/>
  <c r="J11" i="19"/>
  <c r="I11" i="19"/>
  <c r="H11" i="19"/>
  <c r="AQ10" i="19"/>
  <c r="AP10" i="19"/>
  <c r="AO10" i="19"/>
  <c r="AN10" i="19"/>
  <c r="AM10" i="19"/>
  <c r="AL10" i="19"/>
  <c r="AK10" i="19"/>
  <c r="AJ10" i="19"/>
  <c r="AI10" i="19"/>
  <c r="AH10" i="19"/>
  <c r="AG10" i="19"/>
  <c r="AF10" i="19"/>
  <c r="AE10" i="19"/>
  <c r="AD10" i="19"/>
  <c r="AC10" i="19"/>
  <c r="AB10" i="19"/>
  <c r="AA10" i="19"/>
  <c r="Z10" i="19"/>
  <c r="Y10" i="19"/>
  <c r="X10" i="19"/>
  <c r="W10" i="19"/>
  <c r="V10" i="19"/>
  <c r="U10" i="19"/>
  <c r="T10" i="19"/>
  <c r="S10" i="19"/>
  <c r="R10" i="19"/>
  <c r="Q10" i="19"/>
  <c r="P10" i="19"/>
  <c r="O10" i="19"/>
  <c r="N10" i="19"/>
  <c r="M10" i="19"/>
  <c r="L10" i="19"/>
  <c r="K10" i="19"/>
  <c r="J10" i="19"/>
  <c r="I10" i="19"/>
  <c r="H10" i="19"/>
  <c r="AQ9" i="19"/>
  <c r="AP9" i="19"/>
  <c r="AO9" i="19"/>
  <c r="AN9" i="19"/>
  <c r="AM9" i="19"/>
  <c r="AL9" i="19"/>
  <c r="AK9" i="19"/>
  <c r="AJ9" i="19"/>
  <c r="AI9" i="19"/>
  <c r="AH9" i="19"/>
  <c r="AG9" i="19"/>
  <c r="AF9" i="19"/>
  <c r="AE9" i="19"/>
  <c r="AD9" i="19"/>
  <c r="AC9" i="19"/>
  <c r="AB9" i="19"/>
  <c r="AA9" i="19"/>
  <c r="Z9" i="19"/>
  <c r="Y9" i="19"/>
  <c r="X9" i="19"/>
  <c r="W9" i="19"/>
  <c r="V9" i="19"/>
  <c r="U9" i="19"/>
  <c r="T9" i="19"/>
  <c r="S9" i="19"/>
  <c r="R9" i="19"/>
  <c r="Q9" i="19"/>
  <c r="P9" i="19"/>
  <c r="O9" i="19"/>
  <c r="N9" i="19"/>
  <c r="M9" i="19"/>
  <c r="L9" i="19"/>
  <c r="K9" i="19"/>
  <c r="J9" i="19"/>
  <c r="I9" i="19"/>
  <c r="H9" i="19"/>
  <c r="AQ8" i="19"/>
  <c r="AP8" i="19"/>
  <c r="AO8" i="19"/>
  <c r="AN8" i="19"/>
  <c r="AM8" i="19"/>
  <c r="AL8" i="19"/>
  <c r="AK8" i="19"/>
  <c r="AJ8" i="19"/>
  <c r="AI8" i="19"/>
  <c r="AH8" i="19"/>
  <c r="AG8" i="19"/>
  <c r="AF8" i="19"/>
  <c r="AE8" i="19"/>
  <c r="AD8" i="19"/>
  <c r="AC8" i="19"/>
  <c r="AB8" i="19"/>
  <c r="AA8" i="19"/>
  <c r="Z8" i="19"/>
  <c r="Y8" i="19"/>
  <c r="X8" i="19"/>
  <c r="W8" i="19"/>
  <c r="V8" i="19"/>
  <c r="U8" i="19"/>
  <c r="T8" i="19"/>
  <c r="S8" i="19"/>
  <c r="R8" i="19"/>
  <c r="Q8" i="19"/>
  <c r="P8" i="19"/>
  <c r="O8" i="19"/>
  <c r="N8" i="19"/>
  <c r="M8" i="19"/>
  <c r="L8" i="19"/>
  <c r="K8" i="19"/>
  <c r="J8" i="19"/>
  <c r="I8" i="19"/>
  <c r="H8" i="19"/>
  <c r="BC36" i="19" l="1"/>
  <c r="AU36" i="19"/>
  <c r="BB36" i="19"/>
  <c r="AT36" i="19"/>
  <c r="BA36" i="19"/>
  <c r="AS36" i="19"/>
  <c r="AZ36" i="19"/>
  <c r="AY36" i="19"/>
  <c r="AX36" i="19"/>
  <c r="AW36" i="19"/>
  <c r="AV36" i="19"/>
  <c r="AB42" i="19"/>
  <c r="AB36" i="19" s="1"/>
  <c r="AQ42" i="19"/>
  <c r="AQ36" i="19" s="1"/>
  <c r="AA42" i="19"/>
  <c r="AA36" i="19" s="1"/>
  <c r="T42" i="19"/>
  <c r="T36" i="19" s="1"/>
  <c r="S42" i="19"/>
  <c r="S36" i="19" s="1"/>
  <c r="M42" i="19"/>
  <c r="M36" i="19" s="1"/>
  <c r="U42" i="19"/>
  <c r="U36" i="19" s="1"/>
  <c r="AC42" i="19"/>
  <c r="AC36" i="19" s="1"/>
  <c r="AK42" i="19"/>
  <c r="AK36" i="19" s="1"/>
  <c r="AJ42" i="19"/>
  <c r="AJ36" i="19" s="1"/>
  <c r="N42" i="19"/>
  <c r="N36" i="19" s="1"/>
  <c r="V42" i="19"/>
  <c r="V36" i="19" s="1"/>
  <c r="AD42" i="19"/>
  <c r="AD36" i="19" s="1"/>
  <c r="AL42" i="19"/>
  <c r="AL36" i="19" s="1"/>
  <c r="O42" i="19"/>
  <c r="O36" i="19" s="1"/>
  <c r="W42" i="19"/>
  <c r="W36" i="19" s="1"/>
  <c r="AE42" i="19"/>
  <c r="AE36" i="19" s="1"/>
  <c r="AM42" i="19"/>
  <c r="AM36" i="19" s="1"/>
  <c r="H42" i="19"/>
  <c r="H36" i="19" s="1"/>
  <c r="P42" i="19"/>
  <c r="P36" i="19" s="1"/>
  <c r="X42" i="19"/>
  <c r="X36" i="19" s="1"/>
  <c r="AF42" i="19"/>
  <c r="AF36" i="19" s="1"/>
  <c r="AN42" i="19"/>
  <c r="AN36" i="19" s="1"/>
  <c r="I42" i="19"/>
  <c r="I36" i="19" s="1"/>
  <c r="Q42" i="19"/>
  <c r="Q36" i="19" s="1"/>
  <c r="Y42" i="19"/>
  <c r="Y36" i="19" s="1"/>
  <c r="AG42" i="19"/>
  <c r="AG36" i="19" s="1"/>
  <c r="AO42" i="19"/>
  <c r="AO36" i="19" s="1"/>
  <c r="L42" i="19"/>
  <c r="L36" i="19" s="1"/>
  <c r="J42" i="19"/>
  <c r="J36" i="19" s="1"/>
  <c r="R42" i="19"/>
  <c r="R36" i="19" s="1"/>
  <c r="Z42" i="19"/>
  <c r="Z36" i="19" s="1"/>
  <c r="AH42" i="19"/>
  <c r="AH36" i="19" s="1"/>
  <c r="AP42" i="19"/>
  <c r="AP36" i="19" s="1"/>
  <c r="K42" i="19"/>
  <c r="K36" i="19" s="1"/>
  <c r="AI42" i="19"/>
  <c r="AI36" i="19" s="1"/>
  <c r="D17" i="151"/>
  <c r="B17" i="151"/>
  <c r="A7" i="170"/>
  <c r="A8" i="170" s="1"/>
  <c r="A9" i="170" s="1"/>
  <c r="A10" i="170" s="1"/>
  <c r="A11" i="170" s="1"/>
  <c r="A12" i="170" s="1"/>
  <c r="A13" i="170" s="1"/>
  <c r="A14" i="170" s="1"/>
  <c r="A15" i="170" s="1"/>
  <c r="A16" i="170" s="1"/>
  <c r="A17" i="170" s="1"/>
  <c r="A18" i="170" s="1"/>
  <c r="A19" i="170" s="1"/>
  <c r="A20" i="170" s="1"/>
  <c r="A21" i="170" s="1"/>
  <c r="A22" i="170" s="1"/>
  <c r="A23" i="170" s="1"/>
  <c r="A24" i="170" s="1"/>
  <c r="A25" i="170" s="1"/>
  <c r="A26" i="170" s="1"/>
  <c r="A27" i="170" s="1"/>
  <c r="A28" i="170" s="1"/>
  <c r="A29" i="170" s="1"/>
  <c r="A30" i="170" s="1"/>
  <c r="A31" i="170" s="1"/>
  <c r="A32" i="170" s="1"/>
  <c r="A33" i="170" s="1"/>
  <c r="A34" i="170" s="1"/>
  <c r="A35" i="170" s="1"/>
  <c r="A36" i="170" s="1"/>
  <c r="A37" i="170" s="1"/>
  <c r="A38" i="170" s="1"/>
  <c r="A39" i="170" s="1"/>
  <c r="A40" i="170" s="1"/>
  <c r="A41" i="170" s="1"/>
  <c r="A42" i="170" s="1"/>
  <c r="AY37" i="19" l="1"/>
  <c r="AY39" i="19" s="1"/>
  <c r="AZ37" i="19"/>
  <c r="AZ39" i="19" s="1"/>
  <c r="AS37" i="19"/>
  <c r="AS39" i="19" s="1"/>
  <c r="BA37" i="19"/>
  <c r="BA39" i="19" s="1"/>
  <c r="AT37" i="19"/>
  <c r="AT39" i="19" s="1"/>
  <c r="AV37" i="19"/>
  <c r="AV39" i="19" s="1"/>
  <c r="BB37" i="19"/>
  <c r="BB39" i="19" s="1"/>
  <c r="AW37" i="19"/>
  <c r="AW39" i="19" s="1"/>
  <c r="AU37" i="19"/>
  <c r="AU39" i="19" s="1"/>
  <c r="AX37" i="19"/>
  <c r="AX39" i="19" s="1"/>
  <c r="BC37" i="19"/>
  <c r="BC39" i="19" s="1"/>
  <c r="B6" i="49" l="1"/>
  <c r="B6" i="47"/>
  <c r="B6" i="73"/>
  <c r="B6" i="163"/>
  <c r="B18" i="84"/>
  <c r="B6" i="84"/>
  <c r="B13" i="72"/>
  <c r="B6" i="72"/>
  <c r="B18" i="83"/>
  <c r="B6" i="83"/>
  <c r="C6" i="164"/>
  <c r="D6" i="93"/>
  <c r="B11" i="74"/>
  <c r="B11" i="73"/>
  <c r="BJ162" i="163" l="1"/>
  <c r="BI162" i="163"/>
  <c r="BH162" i="163"/>
  <c r="BG162" i="163"/>
  <c r="BF162" i="163"/>
  <c r="BE162" i="163"/>
  <c r="BD162" i="163"/>
  <c r="BC162" i="163"/>
  <c r="BB162" i="163"/>
  <c r="BA162" i="163"/>
  <c r="AZ162" i="163"/>
  <c r="AY162" i="163"/>
  <c r="AX162" i="163"/>
  <c r="AW162" i="163"/>
  <c r="AV162" i="163"/>
  <c r="AU162" i="163"/>
  <c r="AT162" i="163"/>
  <c r="AS162" i="163"/>
  <c r="AR162" i="163"/>
  <c r="AQ162" i="163"/>
  <c r="AP162" i="163"/>
  <c r="AO162" i="163"/>
  <c r="AN162" i="163"/>
  <c r="AM162" i="163"/>
  <c r="AL162" i="163"/>
  <c r="AK162" i="163"/>
  <c r="AJ162" i="163"/>
  <c r="AI162" i="163"/>
  <c r="AH162" i="163"/>
  <c r="AG162" i="163"/>
  <c r="AF162" i="163"/>
  <c r="AE162" i="163"/>
  <c r="AD162" i="163"/>
  <c r="AC162" i="163"/>
  <c r="AB162" i="163"/>
  <c r="AA162" i="163"/>
  <c r="BD50" i="164"/>
  <c r="BC50" i="164"/>
  <c r="BB50" i="164"/>
  <c r="BA50" i="164"/>
  <c r="AZ50" i="164"/>
  <c r="AY50" i="164"/>
  <c r="AX50" i="164"/>
  <c r="AW50" i="164"/>
  <c r="AV50" i="164"/>
  <c r="AU50" i="164"/>
  <c r="AT50" i="164"/>
  <c r="AS50" i="164"/>
  <c r="AR50" i="164"/>
  <c r="AQ50" i="164"/>
  <c r="AP50" i="164"/>
  <c r="AO50" i="164"/>
  <c r="AN50" i="164"/>
  <c r="AM50" i="164"/>
  <c r="AL50" i="164"/>
  <c r="AK50" i="164"/>
  <c r="AJ50" i="164"/>
  <c r="AI50" i="164"/>
  <c r="AH50" i="164"/>
  <c r="AG50" i="164"/>
  <c r="AF50" i="164"/>
  <c r="AE50" i="164"/>
  <c r="AD50" i="164"/>
  <c r="AC50" i="164"/>
  <c r="AB50" i="164"/>
  <c r="AA50" i="164"/>
  <c r="Z50" i="164"/>
  <c r="Y50" i="164"/>
  <c r="X50" i="164"/>
  <c r="W50" i="164"/>
  <c r="V50" i="164"/>
  <c r="U50" i="164"/>
  <c r="C56" i="164"/>
  <c r="C55" i="164"/>
  <c r="C54" i="164"/>
  <c r="C53" i="164"/>
  <c r="C52" i="164"/>
  <c r="C51" i="164"/>
  <c r="C49" i="164"/>
  <c r="C47" i="164"/>
  <c r="B50" i="164"/>
  <c r="C50" i="164" s="1"/>
  <c r="B48" i="164"/>
  <c r="C48" i="164" s="1"/>
  <c r="BV157" i="163" l="1"/>
  <c r="BN157" i="163"/>
  <c r="BU157" i="163"/>
  <c r="BM157" i="163"/>
  <c r="BT157" i="163"/>
  <c r="BL157" i="163"/>
  <c r="BS157" i="163"/>
  <c r="BR157" i="163"/>
  <c r="BQ157" i="163"/>
  <c r="BP157" i="163"/>
  <c r="BO157" i="163"/>
  <c r="F50" i="164"/>
  <c r="AH163" i="163"/>
  <c r="AH157" i="163" s="1"/>
  <c r="BF163" i="163"/>
  <c r="BF157" i="163" s="1"/>
  <c r="AI163" i="163"/>
  <c r="AI157" i="163" s="1"/>
  <c r="AX163" i="163"/>
  <c r="AX157" i="163" s="1"/>
  <c r="BG163" i="163"/>
  <c r="BG157" i="163" s="1"/>
  <c r="AA163" i="163"/>
  <c r="AA157" i="163" s="1"/>
  <c r="AY163" i="163"/>
  <c r="AY157" i="163" s="1"/>
  <c r="AB163" i="163"/>
  <c r="AB157" i="163" s="1"/>
  <c r="AJ163" i="163"/>
  <c r="AJ157" i="163" s="1"/>
  <c r="AR163" i="163"/>
  <c r="AR157" i="163" s="1"/>
  <c r="AZ163" i="163"/>
  <c r="AZ157" i="163" s="1"/>
  <c r="BH163" i="163"/>
  <c r="BH157" i="163" s="1"/>
  <c r="AC163" i="163"/>
  <c r="AC157" i="163" s="1"/>
  <c r="AK163" i="163"/>
  <c r="AK157" i="163" s="1"/>
  <c r="AS163" i="163"/>
  <c r="AS157" i="163" s="1"/>
  <c r="BA163" i="163"/>
  <c r="BA157" i="163" s="1"/>
  <c r="BI163" i="163"/>
  <c r="BI157" i="163" s="1"/>
  <c r="AQ163" i="163"/>
  <c r="AQ157" i="163" s="1"/>
  <c r="AD163" i="163"/>
  <c r="AD157" i="163" s="1"/>
  <c r="AL163" i="163"/>
  <c r="AL157" i="163" s="1"/>
  <c r="AT163" i="163"/>
  <c r="AT157" i="163" s="1"/>
  <c r="BB163" i="163"/>
  <c r="BB157" i="163" s="1"/>
  <c r="BJ163" i="163"/>
  <c r="BJ157" i="163" s="1"/>
  <c r="AE163" i="163"/>
  <c r="AE157" i="163" s="1"/>
  <c r="AM163" i="163"/>
  <c r="AM157" i="163" s="1"/>
  <c r="AU163" i="163"/>
  <c r="AU157" i="163" s="1"/>
  <c r="BC163" i="163"/>
  <c r="BC157" i="163" s="1"/>
  <c r="AF163" i="163"/>
  <c r="AF157" i="163" s="1"/>
  <c r="AN163" i="163"/>
  <c r="AN157" i="163" s="1"/>
  <c r="AV163" i="163"/>
  <c r="AV157" i="163" s="1"/>
  <c r="BD163" i="163"/>
  <c r="BD157" i="163" s="1"/>
  <c r="AG163" i="163"/>
  <c r="AG157" i="163" s="1"/>
  <c r="AO163" i="163"/>
  <c r="AO157" i="163" s="1"/>
  <c r="AW163" i="163"/>
  <c r="AW157" i="163" s="1"/>
  <c r="BE163" i="163"/>
  <c r="BE157" i="163" s="1"/>
  <c r="AP163" i="163"/>
  <c r="AP157" i="163" s="1"/>
  <c r="E50" i="164"/>
  <c r="D50" i="164"/>
  <c r="M157" i="163" l="1"/>
  <c r="R157" i="163"/>
  <c r="W157" i="163"/>
  <c r="P50" i="164"/>
  <c r="Q50" i="164" s="1"/>
  <c r="P157" i="163"/>
  <c r="U157" i="163"/>
  <c r="K157" i="163"/>
  <c r="Q157" i="163"/>
  <c r="V157" i="163"/>
  <c r="L157" i="163"/>
  <c r="N50" i="164"/>
  <c r="O50" i="164" s="1"/>
  <c r="B62" i="151" l="1"/>
  <c r="B61" i="151"/>
  <c r="B59" i="151"/>
  <c r="B58" i="151"/>
  <c r="B57" i="151"/>
  <c r="B56" i="151"/>
  <c r="B55" i="151"/>
  <c r="B54" i="151"/>
  <c r="B53" i="151"/>
  <c r="B52" i="151"/>
  <c r="B51" i="151"/>
  <c r="B50" i="151"/>
  <c r="B49" i="151"/>
  <c r="B48" i="151"/>
  <c r="B46" i="151"/>
  <c r="B45" i="151"/>
  <c r="B44" i="151"/>
  <c r="B43" i="151"/>
  <c r="B42" i="151"/>
  <c r="B41" i="151"/>
  <c r="B40" i="151"/>
  <c r="B39" i="151"/>
  <c r="B38" i="151"/>
  <c r="B37" i="151"/>
  <c r="B36" i="151"/>
  <c r="B35" i="151"/>
  <c r="B29" i="151"/>
  <c r="B28" i="151"/>
  <c r="B27" i="151"/>
  <c r="B26" i="151"/>
  <c r="B25" i="151"/>
  <c r="B24" i="151"/>
  <c r="B23" i="151"/>
  <c r="B22" i="151"/>
  <c r="B21" i="151"/>
  <c r="B20" i="151"/>
  <c r="B19" i="151"/>
  <c r="B18" i="151"/>
  <c r="B16" i="151"/>
  <c r="B15" i="151"/>
  <c r="B14" i="151"/>
  <c r="B13" i="151"/>
  <c r="B12" i="151"/>
  <c r="B11" i="151"/>
  <c r="B10" i="151"/>
  <c r="B8" i="151"/>
  <c r="B7" i="151"/>
  <c r="BD32" i="164" l="1"/>
  <c r="BC32" i="164"/>
  <c r="BB32" i="164"/>
  <c r="BA32" i="164"/>
  <c r="AZ32" i="164"/>
  <c r="AY32" i="164"/>
  <c r="AX32" i="164"/>
  <c r="AW32" i="164"/>
  <c r="AV32" i="164"/>
  <c r="AU32" i="164"/>
  <c r="AT32" i="164"/>
  <c r="AS32" i="164"/>
  <c r="AR32" i="164"/>
  <c r="AQ32" i="164"/>
  <c r="AP32" i="164"/>
  <c r="AO32" i="164"/>
  <c r="AN32" i="164"/>
  <c r="AM32" i="164"/>
  <c r="AL32" i="164"/>
  <c r="AK32" i="164"/>
  <c r="AJ32" i="164"/>
  <c r="AI32" i="164"/>
  <c r="AH32" i="164"/>
  <c r="AG32" i="164"/>
  <c r="AF32" i="164"/>
  <c r="AE32" i="164"/>
  <c r="AD32" i="164"/>
  <c r="AC32" i="164"/>
  <c r="AB32" i="164"/>
  <c r="AA32" i="164"/>
  <c r="Z32" i="164"/>
  <c r="Y32" i="164"/>
  <c r="X32" i="164"/>
  <c r="W32" i="164"/>
  <c r="V32" i="164"/>
  <c r="U32" i="164"/>
  <c r="BD31" i="164"/>
  <c r="BC31" i="164"/>
  <c r="BB31" i="164"/>
  <c r="BA31" i="164"/>
  <c r="AZ31" i="164"/>
  <c r="AY31" i="164"/>
  <c r="AX31" i="164"/>
  <c r="AW31" i="164"/>
  <c r="AV31" i="164"/>
  <c r="AU31" i="164"/>
  <c r="AT31" i="164"/>
  <c r="AS31" i="164"/>
  <c r="AR31" i="164"/>
  <c r="AQ31" i="164"/>
  <c r="AP31" i="164"/>
  <c r="AO31" i="164"/>
  <c r="AN31" i="164"/>
  <c r="AM31" i="164"/>
  <c r="AL31" i="164"/>
  <c r="AK31" i="164"/>
  <c r="AJ31" i="164"/>
  <c r="AI31" i="164"/>
  <c r="AH31" i="164"/>
  <c r="AG31" i="164"/>
  <c r="AF31" i="164"/>
  <c r="AE31" i="164"/>
  <c r="AD31" i="164"/>
  <c r="AC31" i="164"/>
  <c r="AB31" i="164"/>
  <c r="AA31" i="164"/>
  <c r="Z31" i="164"/>
  <c r="Y31" i="164"/>
  <c r="X31" i="164"/>
  <c r="W31" i="164"/>
  <c r="V31" i="164"/>
  <c r="U31" i="164"/>
  <c r="BD30" i="164"/>
  <c r="BC30" i="164"/>
  <c r="BB30" i="164"/>
  <c r="BA30" i="164"/>
  <c r="AZ30" i="164"/>
  <c r="AY30" i="164"/>
  <c r="AX30" i="164"/>
  <c r="AW30" i="164"/>
  <c r="AV30" i="164"/>
  <c r="AU30" i="164"/>
  <c r="AT30" i="164"/>
  <c r="AS30" i="164"/>
  <c r="AR30" i="164"/>
  <c r="AQ30" i="164"/>
  <c r="AP30" i="164"/>
  <c r="AO30" i="164"/>
  <c r="AN30" i="164"/>
  <c r="AM30" i="164"/>
  <c r="AL30" i="164"/>
  <c r="AK30" i="164"/>
  <c r="AJ30" i="164"/>
  <c r="AI30" i="164"/>
  <c r="AH30" i="164"/>
  <c r="AG30" i="164"/>
  <c r="AF30" i="164"/>
  <c r="AE30" i="164"/>
  <c r="AD30" i="164"/>
  <c r="AC30" i="164"/>
  <c r="AB30" i="164"/>
  <c r="AA30" i="164"/>
  <c r="Z30" i="164"/>
  <c r="Y30" i="164"/>
  <c r="X30" i="164"/>
  <c r="W30" i="164"/>
  <c r="V30" i="164"/>
  <c r="U30" i="164"/>
  <c r="BD29" i="164"/>
  <c r="BC29" i="164"/>
  <c r="BB29" i="164"/>
  <c r="BA29" i="164"/>
  <c r="AZ29" i="164"/>
  <c r="AY29" i="164"/>
  <c r="AX29" i="164"/>
  <c r="AW29" i="164"/>
  <c r="AV29" i="164"/>
  <c r="AU29" i="164"/>
  <c r="AT29" i="164"/>
  <c r="AS29" i="164"/>
  <c r="AR29" i="164"/>
  <c r="AQ29" i="164"/>
  <c r="AP29" i="164"/>
  <c r="AO29" i="164"/>
  <c r="AN29" i="164"/>
  <c r="AM29" i="164"/>
  <c r="AL29" i="164"/>
  <c r="AK29" i="164"/>
  <c r="AJ29" i="164"/>
  <c r="AI29" i="164"/>
  <c r="AH29" i="164"/>
  <c r="AG29" i="164"/>
  <c r="AF29" i="164"/>
  <c r="AE29" i="164"/>
  <c r="AD29" i="164"/>
  <c r="AC29" i="164"/>
  <c r="AB29" i="164"/>
  <c r="AA29" i="164"/>
  <c r="Z29" i="164"/>
  <c r="Y29" i="164"/>
  <c r="X29" i="164"/>
  <c r="W29" i="164"/>
  <c r="V29" i="164"/>
  <c r="U29" i="164"/>
  <c r="C35" i="164"/>
  <c r="C45" i="164"/>
  <c r="AG49" i="164" s="1"/>
  <c r="U45" i="164"/>
  <c r="U49" i="164" s="1"/>
  <c r="B44" i="164"/>
  <c r="B43" i="164"/>
  <c r="B42" i="164"/>
  <c r="B41" i="164"/>
  <c r="C15" i="164"/>
  <c r="B15" i="164"/>
  <c r="C23" i="164"/>
  <c r="B23" i="164"/>
  <c r="C40" i="164"/>
  <c r="B40" i="164"/>
  <c r="BD39" i="164"/>
  <c r="BC39" i="164"/>
  <c r="BB39" i="164"/>
  <c r="BA39" i="164"/>
  <c r="AZ39" i="164"/>
  <c r="AY39" i="164"/>
  <c r="AX39" i="164"/>
  <c r="AW39" i="164"/>
  <c r="AV39" i="164"/>
  <c r="AU39" i="164"/>
  <c r="AT39" i="164"/>
  <c r="AS39" i="164"/>
  <c r="AR39" i="164"/>
  <c r="AQ39" i="164"/>
  <c r="AP39" i="164"/>
  <c r="AO39" i="164"/>
  <c r="AN39" i="164"/>
  <c r="AM39" i="164"/>
  <c r="AL39" i="164"/>
  <c r="AK39" i="164"/>
  <c r="AJ39" i="164"/>
  <c r="AI39" i="164"/>
  <c r="AH39" i="164"/>
  <c r="AG39" i="164"/>
  <c r="AF39" i="164"/>
  <c r="AE39" i="164"/>
  <c r="AD39" i="164"/>
  <c r="AC39" i="164"/>
  <c r="AB39" i="164"/>
  <c r="AA39" i="164"/>
  <c r="Z39" i="164"/>
  <c r="Y39" i="164"/>
  <c r="X39" i="164"/>
  <c r="W39" i="164"/>
  <c r="V39" i="164"/>
  <c r="U39" i="164"/>
  <c r="BD38" i="164"/>
  <c r="BC38" i="164"/>
  <c r="BB38" i="164"/>
  <c r="BA38" i="164"/>
  <c r="AZ38" i="164"/>
  <c r="AY38" i="164"/>
  <c r="AX38" i="164"/>
  <c r="AW38" i="164"/>
  <c r="AV38" i="164"/>
  <c r="AU38" i="164"/>
  <c r="AT38" i="164"/>
  <c r="AS38" i="164"/>
  <c r="AR38" i="164"/>
  <c r="AQ38" i="164"/>
  <c r="AP38" i="164"/>
  <c r="AO38" i="164"/>
  <c r="AN38" i="164"/>
  <c r="AM38" i="164"/>
  <c r="AL38" i="164"/>
  <c r="AK38" i="164"/>
  <c r="AJ38" i="164"/>
  <c r="AI38" i="164"/>
  <c r="AH38" i="164"/>
  <c r="AG38" i="164"/>
  <c r="AF38" i="164"/>
  <c r="AE38" i="164"/>
  <c r="AD38" i="164"/>
  <c r="AC38" i="164"/>
  <c r="AB38" i="164"/>
  <c r="AA38" i="164"/>
  <c r="Z38" i="164"/>
  <c r="Y38" i="164"/>
  <c r="X38" i="164"/>
  <c r="W38" i="164"/>
  <c r="V38" i="164"/>
  <c r="U38" i="164"/>
  <c r="BD37" i="164"/>
  <c r="BC37" i="164"/>
  <c r="BB37" i="164"/>
  <c r="BA37" i="164"/>
  <c r="AZ37" i="164"/>
  <c r="AY37" i="164"/>
  <c r="AX37" i="164"/>
  <c r="AW37" i="164"/>
  <c r="AV37" i="164"/>
  <c r="AU37" i="164"/>
  <c r="AT37" i="164"/>
  <c r="AS37" i="164"/>
  <c r="AR37" i="164"/>
  <c r="AQ37" i="164"/>
  <c r="AP37" i="164"/>
  <c r="AO37" i="164"/>
  <c r="AN37" i="164"/>
  <c r="AM37" i="164"/>
  <c r="AL37" i="164"/>
  <c r="AK37" i="164"/>
  <c r="AJ37" i="164"/>
  <c r="AI37" i="164"/>
  <c r="AH37" i="164"/>
  <c r="AG37" i="164"/>
  <c r="AF37" i="164"/>
  <c r="AE37" i="164"/>
  <c r="AD37" i="164"/>
  <c r="AC37" i="164"/>
  <c r="AB37" i="164"/>
  <c r="AA37" i="164"/>
  <c r="Z37" i="164"/>
  <c r="Y37" i="164"/>
  <c r="X37" i="164"/>
  <c r="W37" i="164"/>
  <c r="V37" i="164"/>
  <c r="U37" i="164"/>
  <c r="AW25" i="164"/>
  <c r="BD34" i="164"/>
  <c r="BA34" i="164"/>
  <c r="AZ34" i="164"/>
  <c r="AY34" i="164"/>
  <c r="AV34" i="164"/>
  <c r="AS34" i="164"/>
  <c r="AR34" i="164"/>
  <c r="AQ34" i="164"/>
  <c r="AO34" i="164"/>
  <c r="AN34" i="164"/>
  <c r="AK34" i="164"/>
  <c r="AJ34" i="164"/>
  <c r="AI34" i="164"/>
  <c r="AG34" i="164"/>
  <c r="AF34" i="164"/>
  <c r="AC34" i="164"/>
  <c r="AB34" i="164"/>
  <c r="AA34" i="164"/>
  <c r="Y34" i="164"/>
  <c r="X34" i="164"/>
  <c r="U34" i="164"/>
  <c r="BC34" i="164"/>
  <c r="BB33" i="164"/>
  <c r="BD28" i="164"/>
  <c r="BA28" i="164"/>
  <c r="AV28" i="164"/>
  <c r="AS28" i="164"/>
  <c r="AN28" i="164"/>
  <c r="AK28" i="164"/>
  <c r="AF28" i="164"/>
  <c r="AC28" i="164"/>
  <c r="X28" i="164"/>
  <c r="U28" i="164"/>
  <c r="AZ28" i="164"/>
  <c r="BD27" i="164"/>
  <c r="BC27" i="164"/>
  <c r="BA27" i="164"/>
  <c r="AZ27" i="164"/>
  <c r="AW27" i="164"/>
  <c r="AV27" i="164"/>
  <c r="AU27" i="164"/>
  <c r="AS27" i="164"/>
  <c r="AR27" i="164"/>
  <c r="AO27" i="164"/>
  <c r="AN27" i="164"/>
  <c r="AM27" i="164"/>
  <c r="AK27" i="164"/>
  <c r="AJ27" i="164"/>
  <c r="AG27" i="164"/>
  <c r="AF27" i="164"/>
  <c r="AE27" i="164"/>
  <c r="AC27" i="164"/>
  <c r="AB27" i="164"/>
  <c r="Y27" i="164"/>
  <c r="X27" i="164"/>
  <c r="W27" i="164"/>
  <c r="U27" i="164"/>
  <c r="AY27" i="164"/>
  <c r="BD26" i="164"/>
  <c r="BC26" i="164"/>
  <c r="BB26" i="164"/>
  <c r="AZ26" i="164"/>
  <c r="AY26" i="164"/>
  <c r="AV26" i="164"/>
  <c r="AU26" i="164"/>
  <c r="AT26" i="164"/>
  <c r="AR26" i="164"/>
  <c r="AQ26" i="164"/>
  <c r="AN26" i="164"/>
  <c r="AM26" i="164"/>
  <c r="AL26" i="164"/>
  <c r="AJ26" i="164"/>
  <c r="AI26" i="164"/>
  <c r="AF26" i="164"/>
  <c r="AE26" i="164"/>
  <c r="AD26" i="164"/>
  <c r="AB26" i="164"/>
  <c r="AA26" i="164"/>
  <c r="X26" i="164"/>
  <c r="W26" i="164"/>
  <c r="V26" i="164"/>
  <c r="AX26" i="164"/>
  <c r="AS25" i="164"/>
  <c r="AK25" i="164"/>
  <c r="AC25" i="164"/>
  <c r="U25" i="164"/>
  <c r="B22" i="164"/>
  <c r="B21" i="164"/>
  <c r="B20" i="164"/>
  <c r="B19" i="164"/>
  <c r="B18" i="164"/>
  <c r="B17" i="164"/>
  <c r="B16" i="164"/>
  <c r="B14" i="164"/>
  <c r="B13" i="164"/>
  <c r="B12" i="164"/>
  <c r="B11" i="164"/>
  <c r="B10" i="164"/>
  <c r="B9" i="164"/>
  <c r="B8" i="164"/>
  <c r="F29" i="164" l="1"/>
  <c r="F31" i="164"/>
  <c r="F38" i="164"/>
  <c r="F30" i="164"/>
  <c r="F32" i="164"/>
  <c r="F39" i="164"/>
  <c r="F37" i="164"/>
  <c r="AY8" i="164"/>
  <c r="BL8" i="164"/>
  <c r="BK8" i="164"/>
  <c r="BJ8" i="164"/>
  <c r="BG8" i="164"/>
  <c r="BI8" i="164"/>
  <c r="BP8" i="164"/>
  <c r="BH8" i="164"/>
  <c r="BO8" i="164"/>
  <c r="BN8" i="164"/>
  <c r="BF8" i="164"/>
  <c r="BM8" i="164"/>
  <c r="BE8" i="164"/>
  <c r="AW17" i="164"/>
  <c r="BP17" i="164"/>
  <c r="BH17" i="164"/>
  <c r="BO17" i="164"/>
  <c r="BG17" i="164"/>
  <c r="BN17" i="164"/>
  <c r="BF17" i="164"/>
  <c r="BK17" i="164"/>
  <c r="BM17" i="164"/>
  <c r="BE17" i="164"/>
  <c r="BL17" i="164"/>
  <c r="BJ17" i="164"/>
  <c r="BI17" i="164"/>
  <c r="BA42" i="164"/>
  <c r="BL42" i="164"/>
  <c r="BK42" i="164"/>
  <c r="BJ42" i="164"/>
  <c r="BO42" i="164"/>
  <c r="BI42" i="164"/>
  <c r="BG42" i="164"/>
  <c r="BP42" i="164"/>
  <c r="BH42" i="164"/>
  <c r="BN42" i="164"/>
  <c r="BF42" i="164"/>
  <c r="BM42" i="164"/>
  <c r="BE42" i="164"/>
  <c r="AW9" i="164"/>
  <c r="BP9" i="164"/>
  <c r="BH9" i="164"/>
  <c r="BO9" i="164"/>
  <c r="BG9" i="164"/>
  <c r="BN9" i="164"/>
  <c r="BF9" i="164"/>
  <c r="BM9" i="164"/>
  <c r="BE9" i="164"/>
  <c r="BL9" i="164"/>
  <c r="BJ9" i="164"/>
  <c r="BI9" i="164"/>
  <c r="BK9" i="164"/>
  <c r="AX18" i="164"/>
  <c r="BL18" i="164"/>
  <c r="BK18" i="164"/>
  <c r="BO18" i="164"/>
  <c r="BJ18" i="164"/>
  <c r="BI18" i="164"/>
  <c r="BP18" i="164"/>
  <c r="BH18" i="164"/>
  <c r="BG18" i="164"/>
  <c r="BN18" i="164"/>
  <c r="BF18" i="164"/>
  <c r="BM18" i="164"/>
  <c r="BE18" i="164"/>
  <c r="AY43" i="164"/>
  <c r="BP43" i="164"/>
  <c r="BH43" i="164"/>
  <c r="BO43" i="164"/>
  <c r="BG43" i="164"/>
  <c r="BN43" i="164"/>
  <c r="BF43" i="164"/>
  <c r="BM43" i="164"/>
  <c r="BE43" i="164"/>
  <c r="BK43" i="164"/>
  <c r="BL43" i="164"/>
  <c r="BJ43" i="164"/>
  <c r="BI43" i="164"/>
  <c r="AX16" i="164"/>
  <c r="BL16" i="164"/>
  <c r="BK16" i="164"/>
  <c r="BG16" i="164"/>
  <c r="BJ16" i="164"/>
  <c r="BI16" i="164"/>
  <c r="BP16" i="164"/>
  <c r="BH16" i="164"/>
  <c r="BN16" i="164"/>
  <c r="BF16" i="164"/>
  <c r="BM16" i="164"/>
  <c r="BE16" i="164"/>
  <c r="BO16" i="164"/>
  <c r="BB14" i="164"/>
  <c r="BL14" i="164"/>
  <c r="BK14" i="164"/>
  <c r="BJ14" i="164"/>
  <c r="BO14" i="164"/>
  <c r="BI14" i="164"/>
  <c r="BP14" i="164"/>
  <c r="BH14" i="164"/>
  <c r="BN14" i="164"/>
  <c r="BF14" i="164"/>
  <c r="BM14" i="164"/>
  <c r="BE14" i="164"/>
  <c r="BG14" i="164"/>
  <c r="AW11" i="164"/>
  <c r="BP11" i="164"/>
  <c r="BH11" i="164"/>
  <c r="BO11" i="164"/>
  <c r="BG11" i="164"/>
  <c r="BN11" i="164"/>
  <c r="BF11" i="164"/>
  <c r="BM11" i="164"/>
  <c r="BE11" i="164"/>
  <c r="BL11" i="164"/>
  <c r="BK11" i="164"/>
  <c r="BJ11" i="164"/>
  <c r="BI11" i="164"/>
  <c r="AZ20" i="164"/>
  <c r="BL20" i="164"/>
  <c r="BK20" i="164"/>
  <c r="BJ20" i="164"/>
  <c r="BG20" i="164"/>
  <c r="BI20" i="164"/>
  <c r="BP20" i="164"/>
  <c r="BH20" i="164"/>
  <c r="BO20" i="164"/>
  <c r="BN20" i="164"/>
  <c r="BF20" i="164"/>
  <c r="BM20" i="164"/>
  <c r="BE20" i="164"/>
  <c r="BB12" i="164"/>
  <c r="BL12" i="164"/>
  <c r="BK12" i="164"/>
  <c r="BJ12" i="164"/>
  <c r="BO12" i="164"/>
  <c r="BI12" i="164"/>
  <c r="BP12" i="164"/>
  <c r="BH12" i="164"/>
  <c r="BN12" i="164"/>
  <c r="BF12" i="164"/>
  <c r="BM12" i="164"/>
  <c r="BE12" i="164"/>
  <c r="BG12" i="164"/>
  <c r="BA21" i="164"/>
  <c r="BP21" i="164"/>
  <c r="BH21" i="164"/>
  <c r="BO21" i="164"/>
  <c r="BG21" i="164"/>
  <c r="BK21" i="164"/>
  <c r="BN21" i="164"/>
  <c r="BF21" i="164"/>
  <c r="BM21" i="164"/>
  <c r="BE21" i="164"/>
  <c r="BL21" i="164"/>
  <c r="BJ21" i="164"/>
  <c r="BI21" i="164"/>
  <c r="BC41" i="164"/>
  <c r="BP41" i="164"/>
  <c r="BH41" i="164"/>
  <c r="BO41" i="164"/>
  <c r="BG41" i="164"/>
  <c r="BN41" i="164"/>
  <c r="BF41" i="164"/>
  <c r="BK41" i="164"/>
  <c r="BM41" i="164"/>
  <c r="BE41" i="164"/>
  <c r="BL41" i="164"/>
  <c r="BL44" i="164" s="1"/>
  <c r="BL48" i="164" s="1"/>
  <c r="BJ41" i="164"/>
  <c r="BI41" i="164"/>
  <c r="BB10" i="164"/>
  <c r="BL10" i="164"/>
  <c r="BK10" i="164"/>
  <c r="BO10" i="164"/>
  <c r="BJ10" i="164"/>
  <c r="BG10" i="164"/>
  <c r="BI10" i="164"/>
  <c r="BP10" i="164"/>
  <c r="BH10" i="164"/>
  <c r="BN10" i="164"/>
  <c r="BF10" i="164"/>
  <c r="BM10" i="164"/>
  <c r="BE10" i="164"/>
  <c r="AY19" i="164"/>
  <c r="BP19" i="164"/>
  <c r="BH19" i="164"/>
  <c r="BO19" i="164"/>
  <c r="BG19" i="164"/>
  <c r="BN19" i="164"/>
  <c r="BF19" i="164"/>
  <c r="BM19" i="164"/>
  <c r="BE19" i="164"/>
  <c r="BL19" i="164"/>
  <c r="BJ19" i="164"/>
  <c r="BI19" i="164"/>
  <c r="BK19" i="164"/>
  <c r="AX13" i="164"/>
  <c r="BP13" i="164"/>
  <c r="BH13" i="164"/>
  <c r="BO13" i="164"/>
  <c r="BG13" i="164"/>
  <c r="BK13" i="164"/>
  <c r="BN13" i="164"/>
  <c r="BF13" i="164"/>
  <c r="BM13" i="164"/>
  <c r="BE13" i="164"/>
  <c r="BL13" i="164"/>
  <c r="BJ13" i="164"/>
  <c r="BI13" i="164"/>
  <c r="BB22" i="164"/>
  <c r="BL22" i="164"/>
  <c r="BK22" i="164"/>
  <c r="BJ22" i="164"/>
  <c r="BO22" i="164"/>
  <c r="BG22" i="164"/>
  <c r="BI22" i="164"/>
  <c r="BP22" i="164"/>
  <c r="BH22" i="164"/>
  <c r="BN22" i="164"/>
  <c r="BF22" i="164"/>
  <c r="BM22" i="164"/>
  <c r="BE22" i="164"/>
  <c r="AR8" i="164"/>
  <c r="Y42" i="164"/>
  <c r="W40" i="164"/>
  <c r="AE40" i="164"/>
  <c r="AU40" i="164"/>
  <c r="BC40" i="164"/>
  <c r="AM40" i="164"/>
  <c r="AQ9" i="164"/>
  <c r="AV42" i="164"/>
  <c r="AK9" i="164"/>
  <c r="AT8" i="164"/>
  <c r="AM10" i="164"/>
  <c r="Y12" i="164"/>
  <c r="W42" i="164"/>
  <c r="AE42" i="164"/>
  <c r="AZ16" i="164"/>
  <c r="AC8" i="164"/>
  <c r="AK43" i="164"/>
  <c r="BA8" i="164"/>
  <c r="AC9" i="164"/>
  <c r="AM42" i="164"/>
  <c r="AO42" i="164"/>
  <c r="AB8" i="164"/>
  <c r="AR9" i="164"/>
  <c r="BD42" i="164"/>
  <c r="AF40" i="164"/>
  <c r="AN40" i="164"/>
  <c r="AV40" i="164"/>
  <c r="BD40" i="164"/>
  <c r="AZ40" i="164"/>
  <c r="AP41" i="164"/>
  <c r="AD8" i="164"/>
  <c r="BB8" i="164"/>
  <c r="AG8" i="164"/>
  <c r="U9" i="164"/>
  <c r="BA9" i="164"/>
  <c r="AF8" i="164"/>
  <c r="BD8" i="164"/>
  <c r="AX9" i="164"/>
  <c r="AN8" i="164"/>
  <c r="AA9" i="164"/>
  <c r="W10" i="164"/>
  <c r="AB40" i="164"/>
  <c r="AJ40" i="164"/>
  <c r="AR40" i="164"/>
  <c r="U8" i="164"/>
  <c r="AS8" i="164"/>
  <c r="AJ9" i="164"/>
  <c r="BC10" i="164"/>
  <c r="AF41" i="164"/>
  <c r="AG41" i="164"/>
  <c r="AH12" i="164"/>
  <c r="AW12" i="164"/>
  <c r="AB11" i="164"/>
  <c r="BD14" i="164"/>
  <c r="AI11" i="164"/>
  <c r="AJ11" i="164"/>
  <c r="AN41" i="164"/>
  <c r="AR42" i="164"/>
  <c r="AP11" i="164"/>
  <c r="X12" i="164"/>
  <c r="X42" i="164"/>
  <c r="AB43" i="164"/>
  <c r="AT40" i="164"/>
  <c r="AI40" i="164"/>
  <c r="AQ40" i="164"/>
  <c r="AY40" i="164"/>
  <c r="AD40" i="164"/>
  <c r="AL40" i="164"/>
  <c r="BB40" i="164"/>
  <c r="X40" i="164"/>
  <c r="AC40" i="164"/>
  <c r="AK40" i="164"/>
  <c r="AS40" i="164"/>
  <c r="BA40" i="164"/>
  <c r="V40" i="164"/>
  <c r="AA40" i="164"/>
  <c r="Z40" i="164"/>
  <c r="AH40" i="164"/>
  <c r="AP40" i="164"/>
  <c r="AX40" i="164"/>
  <c r="U40" i="164"/>
  <c r="AB13" i="164"/>
  <c r="AR11" i="164"/>
  <c r="Y40" i="164"/>
  <c r="AG40" i="164"/>
  <c r="AO40" i="164"/>
  <c r="AW40" i="164"/>
  <c r="AK49" i="164"/>
  <c r="AA16" i="164"/>
  <c r="AL16" i="164"/>
  <c r="AZ18" i="164"/>
  <c r="AW41" i="164"/>
  <c r="AF42" i="164"/>
  <c r="AW42" i="164"/>
  <c r="AR43" i="164"/>
  <c r="AS49" i="164"/>
  <c r="AH9" i="164"/>
  <c r="AY9" i="164"/>
  <c r="Z11" i="164"/>
  <c r="AX11" i="164"/>
  <c r="AX12" i="164"/>
  <c r="AI9" i="164"/>
  <c r="AZ9" i="164"/>
  <c r="AA11" i="164"/>
  <c r="AY11" i="164"/>
  <c r="BA12" i="164"/>
  <c r="X41" i="164"/>
  <c r="AX41" i="164"/>
  <c r="AJ42" i="164"/>
  <c r="AZ42" i="164"/>
  <c r="AS43" i="164"/>
  <c r="AU49" i="164"/>
  <c r="Z41" i="164"/>
  <c r="BD41" i="164"/>
  <c r="AL42" i="164"/>
  <c r="BC42" i="164"/>
  <c r="AV43" i="164"/>
  <c r="BC49" i="164"/>
  <c r="AF14" i="164"/>
  <c r="AE10" i="164"/>
  <c r="Z12" i="164"/>
  <c r="AG14" i="164"/>
  <c r="U43" i="164"/>
  <c r="AW49" i="164"/>
  <c r="AN14" i="164"/>
  <c r="AB9" i="164"/>
  <c r="AS9" i="164"/>
  <c r="AU10" i="164"/>
  <c r="AQ11" i="164"/>
  <c r="AK12" i="164"/>
  <c r="BC14" i="164"/>
  <c r="AO41" i="164"/>
  <c r="AD42" i="164"/>
  <c r="AT42" i="164"/>
  <c r="AC43" i="164"/>
  <c r="E29" i="164"/>
  <c r="P29" i="164" s="1"/>
  <c r="Q29" i="164" s="1"/>
  <c r="E31" i="164"/>
  <c r="P31" i="164" s="1"/>
  <c r="Q31" i="164" s="1"/>
  <c r="D29" i="164"/>
  <c r="E32" i="164"/>
  <c r="E30" i="164"/>
  <c r="D31" i="164"/>
  <c r="D30" i="164"/>
  <c r="D32" i="164"/>
  <c r="AB16" i="164"/>
  <c r="AN16" i="164"/>
  <c r="BA16" i="164"/>
  <c r="AY13" i="164"/>
  <c r="AO14" i="164"/>
  <c r="Y20" i="164"/>
  <c r="AH41" i="164"/>
  <c r="V42" i="164"/>
  <c r="AG42" i="164"/>
  <c r="AU42" i="164"/>
  <c r="X43" i="164"/>
  <c r="AZ43" i="164"/>
  <c r="AC16" i="164"/>
  <c r="AQ16" i="164"/>
  <c r="BB16" i="164"/>
  <c r="AM12" i="164"/>
  <c r="U14" i="164"/>
  <c r="AP14" i="164"/>
  <c r="AO20" i="164"/>
  <c r="AD16" i="164"/>
  <c r="AR16" i="164"/>
  <c r="BD16" i="164"/>
  <c r="AO8" i="164"/>
  <c r="Z9" i="164"/>
  <c r="AP9" i="164"/>
  <c r="AH11" i="164"/>
  <c r="AZ11" i="164"/>
  <c r="AN12" i="164"/>
  <c r="Z14" i="164"/>
  <c r="AS14" i="164"/>
  <c r="AA18" i="164"/>
  <c r="AF16" i="164"/>
  <c r="AS16" i="164"/>
  <c r="W12" i="164"/>
  <c r="AV12" i="164"/>
  <c r="AC14" i="164"/>
  <c r="AU14" i="164"/>
  <c r="AM18" i="164"/>
  <c r="U16" i="164"/>
  <c r="AI16" i="164"/>
  <c r="AT16" i="164"/>
  <c r="AE14" i="164"/>
  <c r="BA14" i="164"/>
  <c r="Y41" i="164"/>
  <c r="AV41" i="164"/>
  <c r="AB42" i="164"/>
  <c r="AN42" i="164"/>
  <c r="BB42" i="164"/>
  <c r="AN43" i="164"/>
  <c r="W18" i="164"/>
  <c r="V16" i="164"/>
  <c r="AJ16" i="164"/>
  <c r="AV16" i="164"/>
  <c r="U22" i="164"/>
  <c r="X16" i="164"/>
  <c r="AK16" i="164"/>
  <c r="AY16" i="164"/>
  <c r="AL19" i="164"/>
  <c r="W49" i="164"/>
  <c r="Y49" i="164"/>
  <c r="AE49" i="164"/>
  <c r="BA49" i="164"/>
  <c r="AM49" i="164"/>
  <c r="BD49" i="164"/>
  <c r="AO49" i="164"/>
  <c r="AC49" i="164"/>
  <c r="Z49" i="164"/>
  <c r="AH49" i="164"/>
  <c r="AP49" i="164"/>
  <c r="AX49" i="164"/>
  <c r="AA49" i="164"/>
  <c r="AI49" i="164"/>
  <c r="AQ49" i="164"/>
  <c r="AY49" i="164"/>
  <c r="AB49" i="164"/>
  <c r="AJ49" i="164"/>
  <c r="AR49" i="164"/>
  <c r="AZ49" i="164"/>
  <c r="V49" i="164"/>
  <c r="AD49" i="164"/>
  <c r="AL49" i="164"/>
  <c r="AT49" i="164"/>
  <c r="BB49" i="164"/>
  <c r="X49" i="164"/>
  <c r="AF49" i="164"/>
  <c r="AN49" i="164"/>
  <c r="AV49" i="164"/>
  <c r="Y10" i="164"/>
  <c r="V9" i="164"/>
  <c r="AD9" i="164"/>
  <c r="AL9" i="164"/>
  <c r="AT9" i="164"/>
  <c r="BB9" i="164"/>
  <c r="Z10" i="164"/>
  <c r="AH10" i="164"/>
  <c r="AP10" i="164"/>
  <c r="AX10" i="164"/>
  <c r="V11" i="164"/>
  <c r="AD11" i="164"/>
  <c r="AL11" i="164"/>
  <c r="AT11" i="164"/>
  <c r="BB11" i="164"/>
  <c r="AC12" i="164"/>
  <c r="AO12" i="164"/>
  <c r="BC12" i="164"/>
  <c r="AF43" i="164"/>
  <c r="BA43" i="164"/>
  <c r="AG10" i="164"/>
  <c r="AO10" i="164"/>
  <c r="AW10" i="164"/>
  <c r="U11" i="164"/>
  <c r="AC11" i="164"/>
  <c r="AK11" i="164"/>
  <c r="AS11" i="164"/>
  <c r="BA11" i="164"/>
  <c r="W9" i="164"/>
  <c r="AE9" i="164"/>
  <c r="AM9" i="164"/>
  <c r="AU9" i="164"/>
  <c r="BC9" i="164"/>
  <c r="AA10" i="164"/>
  <c r="AI10" i="164"/>
  <c r="AQ10" i="164"/>
  <c r="AY10" i="164"/>
  <c r="W11" i="164"/>
  <c r="AE11" i="164"/>
  <c r="AM11" i="164"/>
  <c r="AU11" i="164"/>
  <c r="BC11" i="164"/>
  <c r="AE12" i="164"/>
  <c r="AP12" i="164"/>
  <c r="BD12" i="164"/>
  <c r="Y19" i="164"/>
  <c r="AJ43" i="164"/>
  <c r="BD43" i="164"/>
  <c r="X10" i="164"/>
  <c r="AF10" i="164"/>
  <c r="AN10" i="164"/>
  <c r="AV10" i="164"/>
  <c r="BD10" i="164"/>
  <c r="X9" i="164"/>
  <c r="AF9" i="164"/>
  <c r="AN9" i="164"/>
  <c r="AV9" i="164"/>
  <c r="BD9" i="164"/>
  <c r="AB10" i="164"/>
  <c r="AJ10" i="164"/>
  <c r="AR10" i="164"/>
  <c r="AZ10" i="164"/>
  <c r="X11" i="164"/>
  <c r="AF11" i="164"/>
  <c r="AN11" i="164"/>
  <c r="AV11" i="164"/>
  <c r="BD11" i="164"/>
  <c r="AF12" i="164"/>
  <c r="AS12" i="164"/>
  <c r="Y9" i="164"/>
  <c r="AG9" i="164"/>
  <c r="AO9" i="164"/>
  <c r="U10" i="164"/>
  <c r="AC10" i="164"/>
  <c r="AK10" i="164"/>
  <c r="AS10" i="164"/>
  <c r="BA10" i="164"/>
  <c r="Y11" i="164"/>
  <c r="AG11" i="164"/>
  <c r="AO11" i="164"/>
  <c r="U12" i="164"/>
  <c r="AG12" i="164"/>
  <c r="AU12" i="164"/>
  <c r="AZ19" i="164"/>
  <c r="D38" i="164"/>
  <c r="V10" i="164"/>
  <c r="AD10" i="164"/>
  <c r="AL10" i="164"/>
  <c r="AT10" i="164"/>
  <c r="Z42" i="164"/>
  <c r="AH42" i="164"/>
  <c r="AP42" i="164"/>
  <c r="AX42" i="164"/>
  <c r="V43" i="164"/>
  <c r="AD43" i="164"/>
  <c r="AL43" i="164"/>
  <c r="AT43" i="164"/>
  <c r="BB43" i="164"/>
  <c r="AA42" i="164"/>
  <c r="AI42" i="164"/>
  <c r="AQ42" i="164"/>
  <c r="AY42" i="164"/>
  <c r="W43" i="164"/>
  <c r="AE43" i="164"/>
  <c r="AM43" i="164"/>
  <c r="AU43" i="164"/>
  <c r="BC43" i="164"/>
  <c r="U42" i="164"/>
  <c r="AC42" i="164"/>
  <c r="AK42" i="164"/>
  <c r="AS42" i="164"/>
  <c r="Y43" i="164"/>
  <c r="AG43" i="164"/>
  <c r="AO43" i="164"/>
  <c r="AW43" i="164"/>
  <c r="C44" i="164"/>
  <c r="Z43" i="164"/>
  <c r="AH43" i="164"/>
  <c r="AP43" i="164"/>
  <c r="AX43" i="164"/>
  <c r="AA43" i="164"/>
  <c r="AI43" i="164"/>
  <c r="AQ43" i="164"/>
  <c r="AZ41" i="164"/>
  <c r="U41" i="164"/>
  <c r="AC41" i="164"/>
  <c r="AK41" i="164"/>
  <c r="AS41" i="164"/>
  <c r="BA41" i="164"/>
  <c r="AA41" i="164"/>
  <c r="AI41" i="164"/>
  <c r="AQ41" i="164"/>
  <c r="AY41" i="164"/>
  <c r="AJ41" i="164"/>
  <c r="V41" i="164"/>
  <c r="AD41" i="164"/>
  <c r="AL41" i="164"/>
  <c r="AT41" i="164"/>
  <c r="BB41" i="164"/>
  <c r="AB41" i="164"/>
  <c r="AR41" i="164"/>
  <c r="W41" i="164"/>
  <c r="AE41" i="164"/>
  <c r="AM41" i="164"/>
  <c r="AU41" i="164"/>
  <c r="E39" i="164"/>
  <c r="D37" i="164"/>
  <c r="E38" i="164"/>
  <c r="D39" i="164"/>
  <c r="E37" i="164"/>
  <c r="AC13" i="164"/>
  <c r="AZ13" i="164"/>
  <c r="AB18" i="164"/>
  <c r="AN18" i="164"/>
  <c r="BA18" i="164"/>
  <c r="AB19" i="164"/>
  <c r="AN19" i="164"/>
  <c r="BA19" i="164"/>
  <c r="AC20" i="164"/>
  <c r="AS20" i="164"/>
  <c r="V21" i="164"/>
  <c r="AN21" i="164"/>
  <c r="W22" i="164"/>
  <c r="AI22" i="164"/>
  <c r="AV22" i="164"/>
  <c r="AU22" i="164"/>
  <c r="AD13" i="164"/>
  <c r="BA13" i="164"/>
  <c r="AC18" i="164"/>
  <c r="AQ18" i="164"/>
  <c r="BC18" i="164"/>
  <c r="AC19" i="164"/>
  <c r="AO19" i="164"/>
  <c r="BB19" i="164"/>
  <c r="AD20" i="164"/>
  <c r="AT20" i="164"/>
  <c r="W21" i="164"/>
  <c r="AT21" i="164"/>
  <c r="X22" i="164"/>
  <c r="AJ22" i="164"/>
  <c r="AW22" i="164"/>
  <c r="AK13" i="164"/>
  <c r="BB13" i="164"/>
  <c r="AE18" i="164"/>
  <c r="AR18" i="164"/>
  <c r="BD18" i="164"/>
  <c r="AD19" i="164"/>
  <c r="AR19" i="164"/>
  <c r="BD19" i="164"/>
  <c r="AE20" i="164"/>
  <c r="AU20" i="164"/>
  <c r="X21" i="164"/>
  <c r="AU21" i="164"/>
  <c r="Y22" i="164"/>
  <c r="AM22" i="164"/>
  <c r="AY22" i="164"/>
  <c r="AG22" i="164"/>
  <c r="AL13" i="164"/>
  <c r="AF18" i="164"/>
  <c r="AS18" i="164"/>
  <c r="AF19" i="164"/>
  <c r="AS19" i="164"/>
  <c r="AG20" i="164"/>
  <c r="AW20" i="164"/>
  <c r="AD21" i="164"/>
  <c r="AV21" i="164"/>
  <c r="AA22" i="164"/>
  <c r="AN22" i="164"/>
  <c r="AZ22" i="164"/>
  <c r="AO13" i="164"/>
  <c r="U18" i="164"/>
  <c r="AI18" i="164"/>
  <c r="AU18" i="164"/>
  <c r="U19" i="164"/>
  <c r="AG19" i="164"/>
  <c r="AT19" i="164"/>
  <c r="U20" i="164"/>
  <c r="AK20" i="164"/>
  <c r="BA20" i="164"/>
  <c r="AE21" i="164"/>
  <c r="BB21" i="164"/>
  <c r="AB22" i="164"/>
  <c r="AO22" i="164"/>
  <c r="BC22" i="164"/>
  <c r="Y13" i="164"/>
  <c r="AQ13" i="164"/>
  <c r="AJ18" i="164"/>
  <c r="AV18" i="164"/>
  <c r="V19" i="164"/>
  <c r="AJ19" i="164"/>
  <c r="AV19" i="164"/>
  <c r="V20" i="164"/>
  <c r="AL20" i="164"/>
  <c r="BB20" i="164"/>
  <c r="AF21" i="164"/>
  <c r="BC21" i="164"/>
  <c r="AE22" i="164"/>
  <c r="AQ22" i="164"/>
  <c r="BD22" i="164"/>
  <c r="AM21" i="164"/>
  <c r="AA13" i="164"/>
  <c r="AR13" i="164"/>
  <c r="X18" i="164"/>
  <c r="AK18" i="164"/>
  <c r="AY18" i="164"/>
  <c r="X19" i="164"/>
  <c r="AK19" i="164"/>
  <c r="AW19" i="164"/>
  <c r="W20" i="164"/>
  <c r="AM20" i="164"/>
  <c r="BC20" i="164"/>
  <c r="AL21" i="164"/>
  <c r="BD21" i="164"/>
  <c r="AF22" i="164"/>
  <c r="AR22" i="164"/>
  <c r="BA25" i="164"/>
  <c r="Z25" i="164"/>
  <c r="AH25" i="164"/>
  <c r="AP25" i="164"/>
  <c r="AX25" i="164"/>
  <c r="W33" i="164"/>
  <c r="V28" i="164"/>
  <c r="AD28" i="164"/>
  <c r="AL28" i="164"/>
  <c r="AT28" i="164"/>
  <c r="BB28" i="164"/>
  <c r="X33" i="164"/>
  <c r="AF33" i="164"/>
  <c r="AN33" i="164"/>
  <c r="AV33" i="164"/>
  <c r="BD33" i="164"/>
  <c r="AW34" i="164"/>
  <c r="AE33" i="164"/>
  <c r="AM33" i="164"/>
  <c r="AU33" i="164"/>
  <c r="BC33" i="164"/>
  <c r="AA25" i="164"/>
  <c r="AI25" i="164"/>
  <c r="AQ25" i="164"/>
  <c r="AY25" i="164"/>
  <c r="AB25" i="164"/>
  <c r="AJ25" i="164"/>
  <c r="AR25" i="164"/>
  <c r="AZ25" i="164"/>
  <c r="U26" i="164"/>
  <c r="AC26" i="164"/>
  <c r="AK26" i="164"/>
  <c r="AS26" i="164"/>
  <c r="BA26" i="164"/>
  <c r="V27" i="164"/>
  <c r="AD27" i="164"/>
  <c r="AL27" i="164"/>
  <c r="AT27" i="164"/>
  <c r="BB27" i="164"/>
  <c r="W28" i="164"/>
  <c r="AE28" i="164"/>
  <c r="AM28" i="164"/>
  <c r="AU28" i="164"/>
  <c r="BC28" i="164"/>
  <c r="Y33" i="164"/>
  <c r="AG33" i="164"/>
  <c r="AO33" i="164"/>
  <c r="AW33" i="164"/>
  <c r="Z34" i="164"/>
  <c r="AH34" i="164"/>
  <c r="AP34" i="164"/>
  <c r="AX34" i="164"/>
  <c r="Z33" i="164"/>
  <c r="AH33" i="164"/>
  <c r="AP33" i="164"/>
  <c r="AX33" i="164"/>
  <c r="Y28" i="164"/>
  <c r="AG28" i="164"/>
  <c r="AO28" i="164"/>
  <c r="AW28" i="164"/>
  <c r="AA33" i="164"/>
  <c r="AI33" i="164"/>
  <c r="AQ33" i="164"/>
  <c r="AY33" i="164"/>
  <c r="X25" i="164"/>
  <c r="AF25" i="164"/>
  <c r="AN25" i="164"/>
  <c r="AV25" i="164"/>
  <c r="BD25" i="164"/>
  <c r="Y26" i="164"/>
  <c r="AG26" i="164"/>
  <c r="AO26" i="164"/>
  <c r="AW26" i="164"/>
  <c r="Z27" i="164"/>
  <c r="AH27" i="164"/>
  <c r="AP27" i="164"/>
  <c r="AX27" i="164"/>
  <c r="AA28" i="164"/>
  <c r="AI28" i="164"/>
  <c r="AQ28" i="164"/>
  <c r="AY28" i="164"/>
  <c r="U33" i="164"/>
  <c r="AC33" i="164"/>
  <c r="AK33" i="164"/>
  <c r="AS33" i="164"/>
  <c r="BA33" i="164"/>
  <c r="V34" i="164"/>
  <c r="AD34" i="164"/>
  <c r="AL34" i="164"/>
  <c r="AT34" i="164"/>
  <c r="BB34" i="164"/>
  <c r="V25" i="164"/>
  <c r="AD25" i="164"/>
  <c r="AL25" i="164"/>
  <c r="AT25" i="164"/>
  <c r="BB25" i="164"/>
  <c r="W25" i="164"/>
  <c r="AE25" i="164"/>
  <c r="AM25" i="164"/>
  <c r="AU25" i="164"/>
  <c r="BC25" i="164"/>
  <c r="Z28" i="164"/>
  <c r="AH28" i="164"/>
  <c r="AP28" i="164"/>
  <c r="AX28" i="164"/>
  <c r="AB33" i="164"/>
  <c r="AJ33" i="164"/>
  <c r="AR33" i="164"/>
  <c r="AZ33" i="164"/>
  <c r="Y25" i="164"/>
  <c r="AG25" i="164"/>
  <c r="AO25" i="164"/>
  <c r="Z26" i="164"/>
  <c r="AH26" i="164"/>
  <c r="AP26" i="164"/>
  <c r="AA27" i="164"/>
  <c r="AI27" i="164"/>
  <c r="AQ27" i="164"/>
  <c r="AB28" i="164"/>
  <c r="AJ28" i="164"/>
  <c r="AR28" i="164"/>
  <c r="V33" i="164"/>
  <c r="AD33" i="164"/>
  <c r="AL33" i="164"/>
  <c r="AT33" i="164"/>
  <c r="W34" i="164"/>
  <c r="AE34" i="164"/>
  <c r="AM34" i="164"/>
  <c r="AU34" i="164"/>
  <c r="Z17" i="164"/>
  <c r="AH17" i="164"/>
  <c r="AP17" i="164"/>
  <c r="AX17" i="164"/>
  <c r="U17" i="164"/>
  <c r="AC17" i="164"/>
  <c r="AK17" i="164"/>
  <c r="AS17" i="164"/>
  <c r="BA17" i="164"/>
  <c r="V18" i="164"/>
  <c r="AD18" i="164"/>
  <c r="AL18" i="164"/>
  <c r="AT18" i="164"/>
  <c r="BB18" i="164"/>
  <c r="W19" i="164"/>
  <c r="AE19" i="164"/>
  <c r="AM19" i="164"/>
  <c r="AU19" i="164"/>
  <c r="BC19" i="164"/>
  <c r="X20" i="164"/>
  <c r="AF20" i="164"/>
  <c r="AN20" i="164"/>
  <c r="AV20" i="164"/>
  <c r="BD20" i="164"/>
  <c r="Y21" i="164"/>
  <c r="AG21" i="164"/>
  <c r="AO21" i="164"/>
  <c r="AW21" i="164"/>
  <c r="Z22" i="164"/>
  <c r="AH22" i="164"/>
  <c r="AP22" i="164"/>
  <c r="AX22" i="164"/>
  <c r="AA17" i="164"/>
  <c r="AI17" i="164"/>
  <c r="AQ17" i="164"/>
  <c r="AY17" i="164"/>
  <c r="Z21" i="164"/>
  <c r="AH21" i="164"/>
  <c r="AP21" i="164"/>
  <c r="AX21" i="164"/>
  <c r="AB17" i="164"/>
  <c r="AJ17" i="164"/>
  <c r="AR17" i="164"/>
  <c r="AZ17" i="164"/>
  <c r="W17" i="164"/>
  <c r="AE17" i="164"/>
  <c r="AM17" i="164"/>
  <c r="AU17" i="164"/>
  <c r="BC17" i="164"/>
  <c r="Z20" i="164"/>
  <c r="AP20" i="164"/>
  <c r="AA21" i="164"/>
  <c r="AQ21" i="164"/>
  <c r="AY21" i="164"/>
  <c r="X17" i="164"/>
  <c r="AF17" i="164"/>
  <c r="AN17" i="164"/>
  <c r="AV17" i="164"/>
  <c r="BD17" i="164"/>
  <c r="Y18" i="164"/>
  <c r="AG18" i="164"/>
  <c r="AO18" i="164"/>
  <c r="AW18" i="164"/>
  <c r="Z19" i="164"/>
  <c r="AH19" i="164"/>
  <c r="AP19" i="164"/>
  <c r="AX19" i="164"/>
  <c r="AA20" i="164"/>
  <c r="AI20" i="164"/>
  <c r="AQ20" i="164"/>
  <c r="AY20" i="164"/>
  <c r="AB21" i="164"/>
  <c r="AJ21" i="164"/>
  <c r="AR21" i="164"/>
  <c r="AZ21" i="164"/>
  <c r="AC22" i="164"/>
  <c r="AK22" i="164"/>
  <c r="AS22" i="164"/>
  <c r="BA22" i="164"/>
  <c r="V17" i="164"/>
  <c r="AD17" i="164"/>
  <c r="AL17" i="164"/>
  <c r="AT17" i="164"/>
  <c r="BB17" i="164"/>
  <c r="AH20" i="164"/>
  <c r="AX20" i="164"/>
  <c r="AI21" i="164"/>
  <c r="Y17" i="164"/>
  <c r="AG17" i="164"/>
  <c r="AO17" i="164"/>
  <c r="Z18" i="164"/>
  <c r="AH18" i="164"/>
  <c r="AP18" i="164"/>
  <c r="AA19" i="164"/>
  <c r="AI19" i="164"/>
  <c r="AQ19" i="164"/>
  <c r="AB20" i="164"/>
  <c r="AJ20" i="164"/>
  <c r="AR20" i="164"/>
  <c r="U21" i="164"/>
  <c r="AC21" i="164"/>
  <c r="AK21" i="164"/>
  <c r="AS21" i="164"/>
  <c r="V22" i="164"/>
  <c r="AD22" i="164"/>
  <c r="AL22" i="164"/>
  <c r="AT22" i="164"/>
  <c r="V8" i="164"/>
  <c r="AJ8" i="164"/>
  <c r="AV8" i="164"/>
  <c r="AG13" i="164"/>
  <c r="AS13" i="164"/>
  <c r="W14" i="164"/>
  <c r="AH14" i="164"/>
  <c r="AV14" i="164"/>
  <c r="X8" i="164"/>
  <c r="AK8" i="164"/>
  <c r="AW8" i="164"/>
  <c r="U13" i="164"/>
  <c r="AI13" i="164"/>
  <c r="AT13" i="164"/>
  <c r="X14" i="164"/>
  <c r="AK14" i="164"/>
  <c r="AW14" i="164"/>
  <c r="Y8" i="164"/>
  <c r="AL8" i="164"/>
  <c r="AZ8" i="164"/>
  <c r="V13" i="164"/>
  <c r="AJ13" i="164"/>
  <c r="AW13" i="164"/>
  <c r="Y14" i="164"/>
  <c r="AM14" i="164"/>
  <c r="AX14" i="164"/>
  <c r="W16" i="164"/>
  <c r="AE16" i="164"/>
  <c r="AM16" i="164"/>
  <c r="AU16" i="164"/>
  <c r="BC16" i="164"/>
  <c r="Y16" i="164"/>
  <c r="AG16" i="164"/>
  <c r="AO16" i="164"/>
  <c r="AW16" i="164"/>
  <c r="Z16" i="164"/>
  <c r="AH16" i="164"/>
  <c r="AP16" i="164"/>
  <c r="AA12" i="164"/>
  <c r="AI12" i="164"/>
  <c r="AQ12" i="164"/>
  <c r="AY12" i="164"/>
  <c r="W13" i="164"/>
  <c r="AE13" i="164"/>
  <c r="AM13" i="164"/>
  <c r="AU13" i="164"/>
  <c r="BC13" i="164"/>
  <c r="AA14" i="164"/>
  <c r="AI14" i="164"/>
  <c r="AQ14" i="164"/>
  <c r="AY14" i="164"/>
  <c r="AB12" i="164"/>
  <c r="AJ12" i="164"/>
  <c r="AR12" i="164"/>
  <c r="AZ12" i="164"/>
  <c r="X13" i="164"/>
  <c r="AF13" i="164"/>
  <c r="AN13" i="164"/>
  <c r="AV13" i="164"/>
  <c r="BD13" i="164"/>
  <c r="AB14" i="164"/>
  <c r="AJ14" i="164"/>
  <c r="AR14" i="164"/>
  <c r="AZ14" i="164"/>
  <c r="V12" i="164"/>
  <c r="AD12" i="164"/>
  <c r="AL12" i="164"/>
  <c r="AT12" i="164"/>
  <c r="Z13" i="164"/>
  <c r="AH13" i="164"/>
  <c r="AP13" i="164"/>
  <c r="V14" i="164"/>
  <c r="AD14" i="164"/>
  <c r="AL14" i="164"/>
  <c r="AT14" i="164"/>
  <c r="W8" i="164"/>
  <c r="AE8" i="164"/>
  <c r="AM8" i="164"/>
  <c r="AU8" i="164"/>
  <c r="BC8" i="164"/>
  <c r="Z8" i="164"/>
  <c r="AH8" i="164"/>
  <c r="AP8" i="164"/>
  <c r="AX8" i="164"/>
  <c r="AA8" i="164"/>
  <c r="AI8" i="164"/>
  <c r="AQ8" i="164"/>
  <c r="BO44" i="164" l="1"/>
  <c r="BO48" i="164" s="1"/>
  <c r="BN44" i="164"/>
  <c r="BN48" i="164" s="1"/>
  <c r="P37" i="164"/>
  <c r="Q37" i="164" s="1"/>
  <c r="P39" i="164"/>
  <c r="Q39" i="164" s="1"/>
  <c r="P32" i="164"/>
  <c r="Q32" i="164" s="1"/>
  <c r="P30" i="164"/>
  <c r="Q30" i="164" s="1"/>
  <c r="P38" i="164"/>
  <c r="Q38" i="164" s="1"/>
  <c r="F27" i="164"/>
  <c r="BH44" i="164"/>
  <c r="BH48" i="164" s="1"/>
  <c r="BE44" i="164"/>
  <c r="BE48" i="164" s="1"/>
  <c r="BP44" i="164"/>
  <c r="BP48" i="164" s="1"/>
  <c r="F34" i="164"/>
  <c r="F28" i="164"/>
  <c r="BK44" i="164"/>
  <c r="BK48" i="164" s="1"/>
  <c r="F19" i="164"/>
  <c r="F9" i="164"/>
  <c r="F43" i="164"/>
  <c r="BM44" i="164"/>
  <c r="BM48" i="164" s="1"/>
  <c r="F13" i="164"/>
  <c r="F17" i="164"/>
  <c r="F18" i="164"/>
  <c r="F20" i="164"/>
  <c r="F21" i="164"/>
  <c r="F42" i="164"/>
  <c r="F14" i="164"/>
  <c r="F22" i="164"/>
  <c r="F25" i="164"/>
  <c r="F12" i="164"/>
  <c r="BG44" i="164"/>
  <c r="BG48" i="164" s="1"/>
  <c r="F33" i="164"/>
  <c r="F10" i="164"/>
  <c r="BJ44" i="164"/>
  <c r="BJ48" i="164" s="1"/>
  <c r="BH15" i="164"/>
  <c r="F49" i="164"/>
  <c r="F11" i="164"/>
  <c r="F26" i="164"/>
  <c r="F41" i="164"/>
  <c r="F16" i="164"/>
  <c r="F8" i="164"/>
  <c r="BL23" i="164"/>
  <c r="BN23" i="164"/>
  <c r="BP15" i="164"/>
  <c r="BF23" i="164"/>
  <c r="BH23" i="164"/>
  <c r="BI15" i="164"/>
  <c r="BP23" i="164"/>
  <c r="BE15" i="164"/>
  <c r="BG15" i="164"/>
  <c r="BI23" i="164"/>
  <c r="BM15" i="164"/>
  <c r="BJ15" i="164"/>
  <c r="BF44" i="164"/>
  <c r="BF48" i="164" s="1"/>
  <c r="BO23" i="164"/>
  <c r="BJ23" i="164"/>
  <c r="BF15" i="164"/>
  <c r="BK15" i="164"/>
  <c r="BE23" i="164"/>
  <c r="BG23" i="164"/>
  <c r="BN15" i="164"/>
  <c r="BL15" i="164"/>
  <c r="BI44" i="164"/>
  <c r="BI48" i="164" s="1"/>
  <c r="BM23" i="164"/>
  <c r="BK23" i="164"/>
  <c r="BO15" i="164"/>
  <c r="F40" i="164"/>
  <c r="BA44" i="164"/>
  <c r="BA48" i="164" s="1"/>
  <c r="E49" i="164"/>
  <c r="D49" i="164"/>
  <c r="AY44" i="164"/>
  <c r="AY48" i="164" s="1"/>
  <c r="AK44" i="164"/>
  <c r="AK48" i="164" s="1"/>
  <c r="AZ44" i="164"/>
  <c r="AZ48" i="164" s="1"/>
  <c r="U44" i="164"/>
  <c r="U48" i="164" s="1"/>
  <c r="D40" i="164"/>
  <c r="AM44" i="164"/>
  <c r="AM48" i="164" s="1"/>
  <c r="V44" i="164"/>
  <c r="V48" i="164" s="1"/>
  <c r="AF44" i="164"/>
  <c r="AF48" i="164" s="1"/>
  <c r="AC44" i="164"/>
  <c r="AC48" i="164" s="1"/>
  <c r="AR44" i="164"/>
  <c r="AR48" i="164" s="1"/>
  <c r="AT44" i="164"/>
  <c r="AT48" i="164" s="1"/>
  <c r="AA44" i="164"/>
  <c r="AA48" i="164" s="1"/>
  <c r="W44" i="164"/>
  <c r="W48" i="164" s="1"/>
  <c r="AJ44" i="164"/>
  <c r="AJ48" i="164" s="1"/>
  <c r="AV44" i="164"/>
  <c r="AV48" i="164" s="1"/>
  <c r="BC44" i="164"/>
  <c r="BC48" i="164" s="1"/>
  <c r="AB44" i="164"/>
  <c r="AB48" i="164" s="1"/>
  <c r="AP44" i="164"/>
  <c r="AP48" i="164" s="1"/>
  <c r="AG44" i="164"/>
  <c r="AG48" i="164" s="1"/>
  <c r="AD44" i="164"/>
  <c r="AD48" i="164" s="1"/>
  <c r="AS44" i="164"/>
  <c r="AS48" i="164" s="1"/>
  <c r="AN44" i="164"/>
  <c r="AN48" i="164" s="1"/>
  <c r="AU44" i="164"/>
  <c r="AU48" i="164" s="1"/>
  <c r="AL44" i="164"/>
  <c r="AL48" i="164" s="1"/>
  <c r="AH44" i="164"/>
  <c r="AH48" i="164" s="1"/>
  <c r="AE44" i="164"/>
  <c r="AE48" i="164" s="1"/>
  <c r="E40" i="164"/>
  <c r="AO44" i="164"/>
  <c r="AO48" i="164" s="1"/>
  <c r="AX44" i="164"/>
  <c r="AX48" i="164" s="1"/>
  <c r="AW44" i="164"/>
  <c r="AW48" i="164" s="1"/>
  <c r="Y44" i="164"/>
  <c r="Y48" i="164" s="1"/>
  <c r="X44" i="164"/>
  <c r="X48" i="164" s="1"/>
  <c r="AQ44" i="164"/>
  <c r="AQ48" i="164" s="1"/>
  <c r="BD44" i="164"/>
  <c r="BD48" i="164" s="1"/>
  <c r="BB44" i="164"/>
  <c r="BB48" i="164" s="1"/>
  <c r="AI44" i="164"/>
  <c r="AI48" i="164" s="1"/>
  <c r="Z44" i="164"/>
  <c r="Z48" i="164" s="1"/>
  <c r="N30" i="164"/>
  <c r="O30" i="164" s="1"/>
  <c r="N32" i="164"/>
  <c r="O32" i="164" s="1"/>
  <c r="N29" i="164"/>
  <c r="O29" i="164" s="1"/>
  <c r="N31" i="164"/>
  <c r="O31" i="164" s="1"/>
  <c r="E11" i="164"/>
  <c r="AG15" i="164"/>
  <c r="U15" i="164"/>
  <c r="U53" i="164" s="1"/>
  <c r="AN15" i="164"/>
  <c r="AS15" i="164"/>
  <c r="AM35" i="164"/>
  <c r="AK35" i="164"/>
  <c r="X15" i="164"/>
  <c r="U35" i="164"/>
  <c r="AU15" i="164"/>
  <c r="AF23" i="164"/>
  <c r="AS35" i="164"/>
  <c r="E9" i="164"/>
  <c r="AX35" i="164"/>
  <c r="AO23" i="164"/>
  <c r="AK15" i="164"/>
  <c r="AJ15" i="164"/>
  <c r="E20" i="164"/>
  <c r="AC35" i="164"/>
  <c r="AZ35" i="164"/>
  <c r="AM15" i="164"/>
  <c r="AW15" i="164"/>
  <c r="AC15" i="164"/>
  <c r="AF35" i="164"/>
  <c r="BB15" i="164"/>
  <c r="AW35" i="164"/>
  <c r="D10" i="164"/>
  <c r="D11" i="164"/>
  <c r="AO15" i="164"/>
  <c r="AM23" i="164"/>
  <c r="AL15" i="164"/>
  <c r="AB15" i="164"/>
  <c r="D9" i="164"/>
  <c r="E10" i="164"/>
  <c r="D45" i="164"/>
  <c r="E45" i="164"/>
  <c r="P45" i="164" s="1"/>
  <c r="Q45" i="164" s="1"/>
  <c r="N38" i="164"/>
  <c r="O38" i="164" s="1"/>
  <c r="E42" i="164"/>
  <c r="AA15" i="164"/>
  <c r="AE15" i="164"/>
  <c r="Y23" i="164"/>
  <c r="AT23" i="164"/>
  <c r="AY23" i="164"/>
  <c r="AX23" i="164"/>
  <c r="W35" i="164"/>
  <c r="BD35" i="164"/>
  <c r="AA35" i="164"/>
  <c r="AH35" i="164"/>
  <c r="BB23" i="164"/>
  <c r="U23" i="164"/>
  <c r="AE35" i="164"/>
  <c r="AI35" i="164"/>
  <c r="AL23" i="164"/>
  <c r="BD23" i="164"/>
  <c r="AQ23" i="164"/>
  <c r="AO35" i="164"/>
  <c r="BB35" i="164"/>
  <c r="AV35" i="164"/>
  <c r="Z35" i="164"/>
  <c r="AP35" i="164"/>
  <c r="AU23" i="164"/>
  <c r="AD23" i="164"/>
  <c r="AV23" i="164"/>
  <c r="AI23" i="164"/>
  <c r="AG35" i="164"/>
  <c r="AT35" i="164"/>
  <c r="AN35" i="164"/>
  <c r="AR35" i="164"/>
  <c r="BA35" i="164"/>
  <c r="AC23" i="164"/>
  <c r="W15" i="164"/>
  <c r="V23" i="164"/>
  <c r="AN23" i="164"/>
  <c r="AA23" i="164"/>
  <c r="BA23" i="164"/>
  <c r="Y35" i="164"/>
  <c r="AL35" i="164"/>
  <c r="AJ35" i="164"/>
  <c r="AK23" i="164"/>
  <c r="BA15" i="164"/>
  <c r="N37" i="164"/>
  <c r="O37" i="164" s="1"/>
  <c r="Z23" i="164"/>
  <c r="AS23" i="164"/>
  <c r="BC35" i="164"/>
  <c r="AD35" i="164"/>
  <c r="X35" i="164"/>
  <c r="AB35" i="164"/>
  <c r="AQ35" i="164"/>
  <c r="AG23" i="164"/>
  <c r="AW23" i="164"/>
  <c r="W23" i="164"/>
  <c r="X23" i="164"/>
  <c r="AU35" i="164"/>
  <c r="V35" i="164"/>
  <c r="AY35" i="164"/>
  <c r="D43" i="164"/>
  <c r="D42" i="164"/>
  <c r="E43" i="164"/>
  <c r="E41" i="164"/>
  <c r="D41" i="164"/>
  <c r="N39" i="164"/>
  <c r="O39" i="164" s="1"/>
  <c r="AE23" i="164"/>
  <c r="AQ15" i="164"/>
  <c r="V15" i="164"/>
  <c r="AY15" i="164"/>
  <c r="D19" i="164"/>
  <c r="D13" i="164"/>
  <c r="E22" i="164"/>
  <c r="E13" i="164"/>
  <c r="D12" i="164"/>
  <c r="Y15" i="164"/>
  <c r="AZ23" i="164"/>
  <c r="D20" i="164"/>
  <c r="D25" i="164"/>
  <c r="AX15" i="164"/>
  <c r="AP15" i="164"/>
  <c r="BC23" i="164"/>
  <c r="AR23" i="164"/>
  <c r="AT15" i="164"/>
  <c r="AP23" i="164"/>
  <c r="AJ23" i="164"/>
  <c r="AH23" i="164"/>
  <c r="AB23" i="164"/>
  <c r="D28" i="164"/>
  <c r="D27" i="164"/>
  <c r="E26" i="164"/>
  <c r="D33" i="164"/>
  <c r="E34" i="164"/>
  <c r="D26" i="164"/>
  <c r="D34" i="164"/>
  <c r="E27" i="164"/>
  <c r="E25" i="164"/>
  <c r="E28" i="164"/>
  <c r="E33" i="164"/>
  <c r="E19" i="164"/>
  <c r="D21" i="164"/>
  <c r="E18" i="164"/>
  <c r="D17" i="164"/>
  <c r="D22" i="164"/>
  <c r="E17" i="164"/>
  <c r="E21" i="164"/>
  <c r="D18" i="164"/>
  <c r="E14" i="164"/>
  <c r="AR15" i="164"/>
  <c r="AD15" i="164"/>
  <c r="AZ15" i="164"/>
  <c r="D14" i="164"/>
  <c r="E12" i="164"/>
  <c r="E16" i="164"/>
  <c r="D16" i="164"/>
  <c r="AI15" i="164"/>
  <c r="AF15" i="164"/>
  <c r="AF53" i="164" s="1"/>
  <c r="AH15" i="164"/>
  <c r="BD15" i="164"/>
  <c r="AV15" i="164"/>
  <c r="D8" i="164"/>
  <c r="BC15" i="164"/>
  <c r="E8" i="164"/>
  <c r="Z15" i="164"/>
  <c r="Z53" i="164" s="1"/>
  <c r="P41" i="164" l="1"/>
  <c r="Q41" i="164" s="1"/>
  <c r="P18" i="164"/>
  <c r="Q18" i="164" s="1"/>
  <c r="P28" i="164"/>
  <c r="Q28" i="164" s="1"/>
  <c r="P11" i="164"/>
  <c r="Q11" i="164" s="1"/>
  <c r="P13" i="164"/>
  <c r="Q13" i="164" s="1"/>
  <c r="P25" i="164"/>
  <c r="Q25" i="164" s="1"/>
  <c r="P22" i="164"/>
  <c r="Q22" i="164" s="1"/>
  <c r="P26" i="164"/>
  <c r="Q26" i="164" s="1"/>
  <c r="P12" i="164"/>
  <c r="Q12" i="164" s="1"/>
  <c r="P17" i="164"/>
  <c r="Q17" i="164" s="1"/>
  <c r="P40" i="164"/>
  <c r="Q40" i="164" s="1"/>
  <c r="P14" i="164"/>
  <c r="Q14" i="164" s="1"/>
  <c r="P43" i="164"/>
  <c r="Q43" i="164" s="1"/>
  <c r="P34" i="164"/>
  <c r="Q34" i="164" s="1"/>
  <c r="P49" i="164"/>
  <c r="Q49" i="164" s="1"/>
  <c r="P42" i="164"/>
  <c r="Q42" i="164" s="1"/>
  <c r="P9" i="164"/>
  <c r="Q9" i="164" s="1"/>
  <c r="P27" i="164"/>
  <c r="Q27" i="164" s="1"/>
  <c r="P8" i="164"/>
  <c r="Q8" i="164" s="1"/>
  <c r="P10" i="164"/>
  <c r="Q10" i="164" s="1"/>
  <c r="P21" i="164"/>
  <c r="Q21" i="164" s="1"/>
  <c r="P19" i="164"/>
  <c r="Q19" i="164" s="1"/>
  <c r="P16" i="164"/>
  <c r="Q16" i="164" s="1"/>
  <c r="P33" i="164"/>
  <c r="Q33" i="164" s="1"/>
  <c r="P20" i="164"/>
  <c r="Q20" i="164" s="1"/>
  <c r="BH24" i="164"/>
  <c r="BH36" i="164" s="1"/>
  <c r="F48" i="164"/>
  <c r="BN53" i="164"/>
  <c r="BN24" i="164"/>
  <c r="BJ24" i="164"/>
  <c r="BJ53" i="164"/>
  <c r="BI24" i="164"/>
  <c r="BI53" i="164"/>
  <c r="F35" i="164"/>
  <c r="BO53" i="164"/>
  <c r="BO24" i="164"/>
  <c r="BK53" i="164"/>
  <c r="BK24" i="164"/>
  <c r="BG53" i="164"/>
  <c r="BG24" i="164"/>
  <c r="BP53" i="164"/>
  <c r="BP24" i="164"/>
  <c r="BM53" i="164"/>
  <c r="BM24" i="164"/>
  <c r="BF53" i="164"/>
  <c r="BF24" i="164"/>
  <c r="BE53" i="164"/>
  <c r="BE24" i="164"/>
  <c r="BH53" i="164"/>
  <c r="BL24" i="164"/>
  <c r="BL53" i="164"/>
  <c r="F44" i="164"/>
  <c r="F23" i="164"/>
  <c r="F15" i="164"/>
  <c r="K16" i="164" s="1"/>
  <c r="AV53" i="164"/>
  <c r="AH53" i="164"/>
  <c r="AO53" i="164"/>
  <c r="AD53" i="164"/>
  <c r="AR53" i="164"/>
  <c r="AB53" i="164"/>
  <c r="AY53" i="164"/>
  <c r="AP53" i="164"/>
  <c r="BD53" i="164"/>
  <c r="BB53" i="164"/>
  <c r="AJ53" i="164"/>
  <c r="BA53" i="164"/>
  <c r="X53" i="164"/>
  <c r="AT53" i="164"/>
  <c r="AQ53" i="164"/>
  <c r="AW53" i="164"/>
  <c r="AI53" i="164"/>
  <c r="AZ53" i="164"/>
  <c r="AU53" i="164"/>
  <c r="AG53" i="164"/>
  <c r="V24" i="164"/>
  <c r="V54" i="164" s="1"/>
  <c r="V53" i="164"/>
  <c r="Y53" i="164"/>
  <c r="AA53" i="164"/>
  <c r="AL53" i="164"/>
  <c r="AC53" i="164"/>
  <c r="AE53" i="164"/>
  <c r="AM53" i="164"/>
  <c r="AS53" i="164"/>
  <c r="AK53" i="164"/>
  <c r="W53" i="164"/>
  <c r="BC53" i="164"/>
  <c r="AN53" i="164"/>
  <c r="AX53" i="164"/>
  <c r="E48" i="164"/>
  <c r="D48" i="164"/>
  <c r="N49" i="164"/>
  <c r="O49" i="164" s="1"/>
  <c r="AW24" i="164"/>
  <c r="E44" i="164"/>
  <c r="D44" i="164"/>
  <c r="AS24" i="164"/>
  <c r="AN24" i="164"/>
  <c r="N9" i="164"/>
  <c r="O9" i="164" s="1"/>
  <c r="N20" i="164"/>
  <c r="O20" i="164" s="1"/>
  <c r="AG24" i="164"/>
  <c r="N11" i="164"/>
  <c r="O11" i="164" s="1"/>
  <c r="AF24" i="164"/>
  <c r="AO24" i="164"/>
  <c r="U24" i="164"/>
  <c r="N10" i="164"/>
  <c r="O10" i="164" s="1"/>
  <c r="AB24" i="164"/>
  <c r="Y24" i="164"/>
  <c r="AU24" i="164"/>
  <c r="X24" i="164"/>
  <c r="N13" i="164"/>
  <c r="O13" i="164" s="1"/>
  <c r="AT24" i="164"/>
  <c r="BB24" i="164"/>
  <c r="AI24" i="164"/>
  <c r="AJ24" i="164"/>
  <c r="AL24" i="164"/>
  <c r="BD24" i="164"/>
  <c r="AA24" i="164"/>
  <c r="AX24" i="164"/>
  <c r="AK24" i="164"/>
  <c r="AC24" i="164"/>
  <c r="AY24" i="164"/>
  <c r="AD24" i="164"/>
  <c r="AM24" i="164"/>
  <c r="AM54" i="164" s="1"/>
  <c r="BC24" i="164"/>
  <c r="BA24" i="164"/>
  <c r="AQ24" i="164"/>
  <c r="N45" i="164"/>
  <c r="O45" i="164" s="1"/>
  <c r="D15" i="164"/>
  <c r="I49" i="164" s="1"/>
  <c r="AV24" i="164"/>
  <c r="N12" i="164"/>
  <c r="O12" i="164" s="1"/>
  <c r="AE24" i="164"/>
  <c r="E35" i="164"/>
  <c r="AZ24" i="164"/>
  <c r="AZ54" i="164" s="1"/>
  <c r="D35" i="164"/>
  <c r="N43" i="164"/>
  <c r="O43" i="164" s="1"/>
  <c r="D23" i="164"/>
  <c r="N42" i="164"/>
  <c r="O42" i="164" s="1"/>
  <c r="Z24" i="164"/>
  <c r="AR24" i="164"/>
  <c r="AR54" i="164" s="1"/>
  <c r="W24" i="164"/>
  <c r="N41" i="164"/>
  <c r="O41" i="164" s="1"/>
  <c r="E23" i="164"/>
  <c r="N14" i="164"/>
  <c r="O14" i="164" s="1"/>
  <c r="AP24" i="164"/>
  <c r="AH24" i="164"/>
  <c r="N33" i="164"/>
  <c r="O33" i="164" s="1"/>
  <c r="N28" i="164"/>
  <c r="O28" i="164" s="1"/>
  <c r="N27" i="164"/>
  <c r="O27" i="164" s="1"/>
  <c r="N25" i="164"/>
  <c r="O25" i="164" s="1"/>
  <c r="N26" i="164"/>
  <c r="O26" i="164" s="1"/>
  <c r="N34" i="164"/>
  <c r="O34" i="164" s="1"/>
  <c r="N22" i="164"/>
  <c r="O22" i="164" s="1"/>
  <c r="N16" i="164"/>
  <c r="O16" i="164" s="1"/>
  <c r="N18" i="164"/>
  <c r="O18" i="164" s="1"/>
  <c r="N21" i="164"/>
  <c r="O21" i="164" s="1"/>
  <c r="N17" i="164"/>
  <c r="O17" i="164" s="1"/>
  <c r="N19" i="164"/>
  <c r="O19" i="164" s="1"/>
  <c r="E15" i="164"/>
  <c r="N8" i="164"/>
  <c r="O8" i="164" s="1"/>
  <c r="K44" i="164" l="1"/>
  <c r="P44" i="164"/>
  <c r="Q44" i="164" s="1"/>
  <c r="BH54" i="164"/>
  <c r="K13" i="164"/>
  <c r="K35" i="164"/>
  <c r="P35" i="164"/>
  <c r="Q35" i="164" s="1"/>
  <c r="K48" i="164"/>
  <c r="P48" i="164"/>
  <c r="Q48" i="164" s="1"/>
  <c r="K22" i="164"/>
  <c r="K49" i="164"/>
  <c r="P23" i="164"/>
  <c r="Q23" i="164" s="1"/>
  <c r="K43" i="164"/>
  <c r="P15" i="164"/>
  <c r="Q15" i="164" s="1"/>
  <c r="K21" i="164"/>
  <c r="K14" i="164"/>
  <c r="K18" i="164"/>
  <c r="K41" i="164"/>
  <c r="K20" i="164"/>
  <c r="K42" i="164"/>
  <c r="K23" i="164"/>
  <c r="K12" i="164"/>
  <c r="K26" i="164"/>
  <c r="K19" i="164"/>
  <c r="K10" i="164"/>
  <c r="K17" i="164"/>
  <c r="K40" i="164"/>
  <c r="K15" i="164"/>
  <c r="K45" i="164"/>
  <c r="K50" i="164"/>
  <c r="K31" i="164"/>
  <c r="K29" i="164"/>
  <c r="K27" i="164"/>
  <c r="K34" i="164"/>
  <c r="K37" i="164"/>
  <c r="K28" i="164"/>
  <c r="K32" i="164"/>
  <c r="K38" i="164"/>
  <c r="K39" i="164"/>
  <c r="K30" i="164"/>
  <c r="K8" i="164"/>
  <c r="K11" i="164"/>
  <c r="K33" i="164"/>
  <c r="K25" i="164"/>
  <c r="K9" i="164"/>
  <c r="BE54" i="164"/>
  <c r="BE36" i="164"/>
  <c r="BG36" i="164"/>
  <c r="BG54" i="164"/>
  <c r="BI54" i="164"/>
  <c r="BI36" i="164"/>
  <c r="BF54" i="164"/>
  <c r="BF36" i="164"/>
  <c r="BK54" i="164"/>
  <c r="BK36" i="164"/>
  <c r="BJ54" i="164"/>
  <c r="BJ36" i="164"/>
  <c r="BN54" i="164"/>
  <c r="BN36" i="164"/>
  <c r="BM54" i="164"/>
  <c r="BM36" i="164"/>
  <c r="BO36" i="164"/>
  <c r="BO54" i="164"/>
  <c r="BH55" i="164"/>
  <c r="BH46" i="164"/>
  <c r="BL54" i="164"/>
  <c r="BL36" i="164"/>
  <c r="BP54" i="164"/>
  <c r="BP36" i="164"/>
  <c r="F53" i="164"/>
  <c r="F24" i="164"/>
  <c r="V36" i="164"/>
  <c r="V55" i="164" s="1"/>
  <c r="AI36" i="164"/>
  <c r="AI55" i="164" s="1"/>
  <c r="AI54" i="164"/>
  <c r="AN54" i="164"/>
  <c r="BB36" i="164"/>
  <c r="BB55" i="164" s="1"/>
  <c r="BB54" i="164"/>
  <c r="AT36" i="164"/>
  <c r="AT55" i="164" s="1"/>
  <c r="AT54" i="164"/>
  <c r="AO54" i="164"/>
  <c r="J48" i="164"/>
  <c r="AY36" i="164"/>
  <c r="AY55" i="164" s="1"/>
  <c r="AY54" i="164"/>
  <c r="E53" i="164"/>
  <c r="J50" i="164"/>
  <c r="J49" i="164"/>
  <c r="AK54" i="164"/>
  <c r="W54" i="164"/>
  <c r="AQ54" i="164"/>
  <c r="AX54" i="164"/>
  <c r="AF54" i="164"/>
  <c r="I41" i="164"/>
  <c r="I50" i="164"/>
  <c r="AC54" i="164"/>
  <c r="AS54" i="164"/>
  <c r="BA54" i="164"/>
  <c r="AA54" i="164"/>
  <c r="X54" i="164"/>
  <c r="AW54" i="164"/>
  <c r="AV54" i="164"/>
  <c r="U54" i="164"/>
  <c r="Z54" i="164"/>
  <c r="BC54" i="164"/>
  <c r="BD54" i="164"/>
  <c r="AU54" i="164"/>
  <c r="AG54" i="164"/>
  <c r="AH54" i="164"/>
  <c r="AE54" i="164"/>
  <c r="AL54" i="164"/>
  <c r="Y54" i="164"/>
  <c r="N48" i="164"/>
  <c r="O48" i="164" s="1"/>
  <c r="I48" i="164"/>
  <c r="AP54" i="164"/>
  <c r="AD54" i="164"/>
  <c r="AJ36" i="164"/>
  <c r="AJ55" i="164" s="1"/>
  <c r="AJ54" i="164"/>
  <c r="AB54" i="164"/>
  <c r="AS36" i="164"/>
  <c r="AW36" i="164"/>
  <c r="BD36" i="164"/>
  <c r="AG36" i="164"/>
  <c r="AF36" i="164"/>
  <c r="AN36" i="164"/>
  <c r="U36" i="164"/>
  <c r="AU36" i="164"/>
  <c r="AO36" i="164"/>
  <c r="X36" i="164"/>
  <c r="AK36" i="164"/>
  <c r="AB36" i="164"/>
  <c r="I43" i="164"/>
  <c r="I32" i="164"/>
  <c r="I30" i="164"/>
  <c r="I31" i="164"/>
  <c r="I29" i="164"/>
  <c r="Y36" i="164"/>
  <c r="J43" i="164"/>
  <c r="J29" i="164"/>
  <c r="J30" i="164"/>
  <c r="J32" i="164"/>
  <c r="J31" i="164"/>
  <c r="BC36" i="164"/>
  <c r="I23" i="164"/>
  <c r="AL36" i="164"/>
  <c r="AA36" i="164"/>
  <c r="AX36" i="164"/>
  <c r="J23" i="164"/>
  <c r="J35" i="164"/>
  <c r="J41" i="164"/>
  <c r="J45" i="164"/>
  <c r="AD36" i="164"/>
  <c r="AC36" i="164"/>
  <c r="I11" i="164"/>
  <c r="I9" i="164"/>
  <c r="I18" i="164"/>
  <c r="BA36" i="164"/>
  <c r="BA55" i="164" s="1"/>
  <c r="AM36" i="164"/>
  <c r="AM55" i="164" s="1"/>
  <c r="I12" i="164"/>
  <c r="I19" i="164"/>
  <c r="Z36" i="164"/>
  <c r="Z55" i="164" s="1"/>
  <c r="AQ36" i="164"/>
  <c r="AQ55" i="164" s="1"/>
  <c r="I17" i="164"/>
  <c r="I35" i="164"/>
  <c r="I45" i="164"/>
  <c r="N23" i="164"/>
  <c r="O23" i="164" s="1"/>
  <c r="D24" i="164"/>
  <c r="N35" i="164"/>
  <c r="O35" i="164" s="1"/>
  <c r="I13" i="164"/>
  <c r="I28" i="164"/>
  <c r="I25" i="164"/>
  <c r="I22" i="164"/>
  <c r="I42" i="164"/>
  <c r="W36" i="164"/>
  <c r="W55" i="164" s="1"/>
  <c r="I10" i="164"/>
  <c r="I34" i="164"/>
  <c r="I21" i="164"/>
  <c r="I38" i="164"/>
  <c r="I37" i="164"/>
  <c r="I39" i="164"/>
  <c r="I15" i="164"/>
  <c r="I14" i="164"/>
  <c r="I26" i="164"/>
  <c r="I20" i="164"/>
  <c r="I8" i="164"/>
  <c r="AH36" i="164"/>
  <c r="AH55" i="164" s="1"/>
  <c r="AR36" i="164"/>
  <c r="AR55" i="164" s="1"/>
  <c r="AZ36" i="164"/>
  <c r="AZ55" i="164" s="1"/>
  <c r="I16" i="164"/>
  <c r="J39" i="164"/>
  <c r="J38" i="164"/>
  <c r="J42" i="164"/>
  <c r="J37" i="164"/>
  <c r="I33" i="164"/>
  <c r="I27" i="164"/>
  <c r="AP36" i="164"/>
  <c r="AP55" i="164" s="1"/>
  <c r="AV36" i="164"/>
  <c r="AV55" i="164" s="1"/>
  <c r="AE36" i="164"/>
  <c r="AE55" i="164" s="1"/>
  <c r="J15" i="164"/>
  <c r="E24" i="164"/>
  <c r="E54" i="164" s="1"/>
  <c r="J22" i="164"/>
  <c r="J20" i="164"/>
  <c r="N15" i="164"/>
  <c r="O15" i="164" s="1"/>
  <c r="J9" i="164"/>
  <c r="J21" i="164"/>
  <c r="J11" i="164"/>
  <c r="J34" i="164"/>
  <c r="J25" i="164"/>
  <c r="J19" i="164"/>
  <c r="J18" i="164"/>
  <c r="J27" i="164"/>
  <c r="J33" i="164"/>
  <c r="J17" i="164"/>
  <c r="J26" i="164"/>
  <c r="J28" i="164"/>
  <c r="J12" i="164"/>
  <c r="J14" i="164"/>
  <c r="J8" i="164"/>
  <c r="J13" i="164"/>
  <c r="J10" i="164"/>
  <c r="J16" i="164"/>
  <c r="K24" i="164" l="1"/>
  <c r="P24" i="164"/>
  <c r="Q24" i="164" s="1"/>
  <c r="BP55" i="164"/>
  <c r="BP46" i="164"/>
  <c r="BF55" i="164"/>
  <c r="BF46" i="164"/>
  <c r="BL46" i="164"/>
  <c r="BL55" i="164"/>
  <c r="BN55" i="164"/>
  <c r="BN46" i="164"/>
  <c r="BI46" i="164"/>
  <c r="BI55" i="164"/>
  <c r="BM55" i="164"/>
  <c r="BM46" i="164"/>
  <c r="BH58" i="164"/>
  <c r="BH51" i="164"/>
  <c r="BH56" i="164" s="1"/>
  <c r="BJ46" i="164"/>
  <c r="BJ55" i="164"/>
  <c r="BG55" i="164"/>
  <c r="BG46" i="164"/>
  <c r="BK46" i="164"/>
  <c r="BK55" i="164"/>
  <c r="BE55" i="164"/>
  <c r="BE46" i="164"/>
  <c r="BO55" i="164"/>
  <c r="BO46" i="164"/>
  <c r="F54" i="164"/>
  <c r="F36" i="164"/>
  <c r="AC55" i="164"/>
  <c r="AL55" i="164"/>
  <c r="AK55" i="164"/>
  <c r="U55" i="164"/>
  <c r="AD55" i="164"/>
  <c r="Y55" i="164"/>
  <c r="AN55" i="164"/>
  <c r="AA55" i="164"/>
  <c r="X46" i="164"/>
  <c r="X55" i="164"/>
  <c r="AF55" i="164"/>
  <c r="BC55" i="164"/>
  <c r="AG55" i="164"/>
  <c r="AB55" i="164"/>
  <c r="AO55" i="164"/>
  <c r="BD55" i="164"/>
  <c r="AU55" i="164"/>
  <c r="AW55" i="164"/>
  <c r="AX55" i="164"/>
  <c r="AS55" i="164"/>
  <c r="I24" i="164"/>
  <c r="D54" i="164"/>
  <c r="BB46" i="164"/>
  <c r="AG46" i="164"/>
  <c r="AO46" i="164"/>
  <c r="Y46" i="164"/>
  <c r="AK46" i="164"/>
  <c r="AY46" i="164"/>
  <c r="AT46" i="164"/>
  <c r="AI46" i="164"/>
  <c r="AB46" i="164"/>
  <c r="AD46" i="164"/>
  <c r="AN46" i="164"/>
  <c r="BC46" i="164"/>
  <c r="AW46" i="164"/>
  <c r="AU46" i="164"/>
  <c r="AX46" i="164"/>
  <c r="E36" i="164"/>
  <c r="J24" i="164"/>
  <c r="AC46" i="164"/>
  <c r="AJ46" i="164"/>
  <c r="AA46" i="164"/>
  <c r="AS46" i="164"/>
  <c r="AF46" i="164"/>
  <c r="V46" i="164"/>
  <c r="AL46" i="164"/>
  <c r="BD46" i="164"/>
  <c r="U46" i="164"/>
  <c r="D36" i="164"/>
  <c r="D55" i="164" s="1"/>
  <c r="N24" i="164"/>
  <c r="O24" i="164" s="1"/>
  <c r="K36" i="164" l="1"/>
  <c r="P36" i="164"/>
  <c r="Q36" i="164" s="1"/>
  <c r="BO58" i="164"/>
  <c r="BO51" i="164"/>
  <c r="BO56" i="164" s="1"/>
  <c r="BE58" i="164"/>
  <c r="BE51" i="164"/>
  <c r="BE56" i="164" s="1"/>
  <c r="BL51" i="164"/>
  <c r="BL56" i="164" s="1"/>
  <c r="BL58" i="164"/>
  <c r="BN58" i="164"/>
  <c r="BN51" i="164"/>
  <c r="BN56" i="164" s="1"/>
  <c r="BM58" i="164"/>
  <c r="BM51" i="164"/>
  <c r="BM56" i="164" s="1"/>
  <c r="BF58" i="164"/>
  <c r="BF51" i="164"/>
  <c r="BF56" i="164" s="1"/>
  <c r="BK51" i="164"/>
  <c r="BK56" i="164" s="1"/>
  <c r="BK58" i="164"/>
  <c r="BG58" i="164"/>
  <c r="BG51" i="164"/>
  <c r="BG56" i="164" s="1"/>
  <c r="BP58" i="164"/>
  <c r="BP51" i="164"/>
  <c r="BP56" i="164" s="1"/>
  <c r="BJ51" i="164"/>
  <c r="BJ56" i="164" s="1"/>
  <c r="BJ58" i="164"/>
  <c r="BI51" i="164"/>
  <c r="BI56" i="164" s="1"/>
  <c r="BI58" i="164"/>
  <c r="F46" i="164"/>
  <c r="F55" i="164"/>
  <c r="AW58" i="164"/>
  <c r="AW51" i="164"/>
  <c r="AW56" i="164" s="1"/>
  <c r="AT58" i="164"/>
  <c r="AT51" i="164"/>
  <c r="AT56" i="164" s="1"/>
  <c r="U58" i="164"/>
  <c r="U51" i="164"/>
  <c r="U56" i="164" s="1"/>
  <c r="AC58" i="164"/>
  <c r="AC51" i="164"/>
  <c r="AC56" i="164" s="1"/>
  <c r="BC58" i="164"/>
  <c r="BC51" i="164"/>
  <c r="BC56" i="164" s="1"/>
  <c r="AY58" i="164"/>
  <c r="AY51" i="164"/>
  <c r="AY56" i="164" s="1"/>
  <c r="AI58" i="164"/>
  <c r="AI51" i="164"/>
  <c r="AI56" i="164" s="1"/>
  <c r="AJ58" i="164"/>
  <c r="AJ51" i="164"/>
  <c r="AJ56" i="164" s="1"/>
  <c r="AL58" i="164"/>
  <c r="AL51" i="164"/>
  <c r="AL56" i="164" s="1"/>
  <c r="Y58" i="164"/>
  <c r="Y51" i="164"/>
  <c r="Y56" i="164" s="1"/>
  <c r="AK58" i="164"/>
  <c r="AK51" i="164"/>
  <c r="AK56" i="164" s="1"/>
  <c r="V58" i="164"/>
  <c r="V51" i="164"/>
  <c r="V56" i="164" s="1"/>
  <c r="AD58" i="164"/>
  <c r="AD51" i="164"/>
  <c r="AD56" i="164" s="1"/>
  <c r="AO58" i="164"/>
  <c r="AO51" i="164"/>
  <c r="AO56" i="164" s="1"/>
  <c r="AU58" i="164"/>
  <c r="AU51" i="164"/>
  <c r="AU56" i="164" s="1"/>
  <c r="AN58" i="164"/>
  <c r="AN51" i="164"/>
  <c r="AN56" i="164" s="1"/>
  <c r="AF58" i="164"/>
  <c r="AF51" i="164"/>
  <c r="AF56" i="164" s="1"/>
  <c r="AG58" i="164"/>
  <c r="AG51" i="164"/>
  <c r="AG56" i="164" s="1"/>
  <c r="AA58" i="164"/>
  <c r="AA51" i="164"/>
  <c r="AA56" i="164" s="1"/>
  <c r="BD58" i="164"/>
  <c r="BD51" i="164"/>
  <c r="BD56" i="164" s="1"/>
  <c r="AS58" i="164"/>
  <c r="AS51" i="164"/>
  <c r="AS56" i="164" s="1"/>
  <c r="AX58" i="164"/>
  <c r="AX51" i="164"/>
  <c r="AX56" i="164" s="1"/>
  <c r="AB58" i="164"/>
  <c r="AB51" i="164"/>
  <c r="AB56" i="164" s="1"/>
  <c r="BB58" i="164"/>
  <c r="BB51" i="164"/>
  <c r="BB56" i="164" s="1"/>
  <c r="X58" i="164"/>
  <c r="X51" i="164"/>
  <c r="X56" i="164" s="1"/>
  <c r="E55" i="164"/>
  <c r="N36" i="164"/>
  <c r="O36" i="164" s="1"/>
  <c r="AQ46" i="164"/>
  <c r="AM46" i="164"/>
  <c r="Z46" i="164"/>
  <c r="AR46" i="164"/>
  <c r="AE46" i="164"/>
  <c r="AV46" i="164"/>
  <c r="AH46" i="164"/>
  <c r="AZ46" i="164"/>
  <c r="BA46" i="164"/>
  <c r="AP46" i="164"/>
  <c r="J36" i="164"/>
  <c r="I36" i="164"/>
  <c r="W46" i="164"/>
  <c r="K46" i="164" l="1"/>
  <c r="F58" i="164"/>
  <c r="F51" i="164"/>
  <c r="AM58" i="164"/>
  <c r="AM51" i="164"/>
  <c r="AM56" i="164" s="1"/>
  <c r="Z58" i="164"/>
  <c r="Z51" i="164"/>
  <c r="Z56" i="164" s="1"/>
  <c r="AP58" i="164"/>
  <c r="AP51" i="164"/>
  <c r="AP56" i="164" s="1"/>
  <c r="BA58" i="164"/>
  <c r="BA51" i="164"/>
  <c r="BA56" i="164" s="1"/>
  <c r="AQ58" i="164"/>
  <c r="AQ51" i="164"/>
  <c r="AQ56" i="164" s="1"/>
  <c r="AH58" i="164"/>
  <c r="AH51" i="164"/>
  <c r="AH56" i="164" s="1"/>
  <c r="AR58" i="164"/>
  <c r="AR51" i="164"/>
  <c r="AR56" i="164" s="1"/>
  <c r="AZ58" i="164"/>
  <c r="AZ51" i="164"/>
  <c r="AZ56" i="164" s="1"/>
  <c r="AV58" i="164"/>
  <c r="AV51" i="164"/>
  <c r="AV56" i="164" s="1"/>
  <c r="W58" i="164"/>
  <c r="W51" i="164"/>
  <c r="W56" i="164" s="1"/>
  <c r="AE58" i="164"/>
  <c r="AE51" i="164"/>
  <c r="AE56" i="164" s="1"/>
  <c r="J40" i="164"/>
  <c r="E46" i="164"/>
  <c r="E51" i="164" s="1"/>
  <c r="P46" i="164" l="1"/>
  <c r="Q46" i="164" s="1"/>
  <c r="P51" i="164"/>
  <c r="Q51" i="164" s="1"/>
  <c r="F56" i="164"/>
  <c r="K51" i="164"/>
  <c r="J51" i="164"/>
  <c r="E56" i="164"/>
  <c r="J46" i="164"/>
  <c r="N40" i="164"/>
  <c r="O40" i="164" s="1"/>
  <c r="I44" i="164"/>
  <c r="I40" i="164"/>
  <c r="J44" i="164"/>
  <c r="D46" i="164" l="1"/>
  <c r="D51" i="164" s="1"/>
  <c r="N44" i="164"/>
  <c r="O44" i="164" s="1"/>
  <c r="N51" i="164" l="1"/>
  <c r="O51" i="164" s="1"/>
  <c r="D56" i="164"/>
  <c r="I51" i="164"/>
  <c r="I46" i="164"/>
  <c r="N46" i="164"/>
  <c r="O46" i="164" s="1"/>
  <c r="I6" i="164" l="1"/>
  <c r="A1" i="164"/>
  <c r="D122" i="93"/>
  <c r="B122" i="93" s="1"/>
  <c r="D121" i="93"/>
  <c r="B121" i="93" s="1"/>
  <c r="D120" i="93"/>
  <c r="B120" i="93" s="1"/>
  <c r="D119" i="93"/>
  <c r="B119" i="93" s="1"/>
  <c r="D118" i="93"/>
  <c r="B118" i="93" s="1"/>
  <c r="D117" i="93"/>
  <c r="B117" i="93" s="1"/>
  <c r="D115" i="93"/>
  <c r="B115" i="93" s="1"/>
  <c r="D113" i="93"/>
  <c r="D112" i="93"/>
  <c r="D111" i="93"/>
  <c r="D104" i="93"/>
  <c r="D100" i="93"/>
  <c r="D99" i="93"/>
  <c r="E34" i="93"/>
  <c r="D43" i="151" l="1"/>
  <c r="D37" i="151"/>
  <c r="D131" i="163"/>
  <c r="B131" i="163"/>
  <c r="B130" i="163"/>
  <c r="B129" i="163"/>
  <c r="B128" i="163"/>
  <c r="B127" i="163"/>
  <c r="E130" i="163"/>
  <c r="D130" i="163"/>
  <c r="E129" i="163"/>
  <c r="D129" i="163"/>
  <c r="E128" i="163"/>
  <c r="D128" i="163"/>
  <c r="E127" i="163"/>
  <c r="D127" i="163"/>
  <c r="E122" i="163"/>
  <c r="D122" i="163"/>
  <c r="B122" i="163"/>
  <c r="E123" i="163"/>
  <c r="D123" i="163"/>
  <c r="B123" i="163"/>
  <c r="E124" i="163"/>
  <c r="D124" i="163"/>
  <c r="B124" i="163"/>
  <c r="D114" i="163"/>
  <c r="D110" i="163"/>
  <c r="D106" i="163"/>
  <c r="D101" i="163"/>
  <c r="D97" i="163"/>
  <c r="D95" i="163"/>
  <c r="B114" i="163"/>
  <c r="B113" i="163"/>
  <c r="B112" i="163"/>
  <c r="B111" i="163"/>
  <c r="B110" i="163"/>
  <c r="B109" i="163"/>
  <c r="B108" i="163"/>
  <c r="B107" i="163"/>
  <c r="B106" i="163"/>
  <c r="B105" i="163"/>
  <c r="B104" i="163"/>
  <c r="B103" i="163"/>
  <c r="B102" i="163"/>
  <c r="E113" i="163"/>
  <c r="D113" i="163"/>
  <c r="E112" i="163"/>
  <c r="D112" i="163"/>
  <c r="E111" i="163"/>
  <c r="D111" i="163"/>
  <c r="E109" i="163"/>
  <c r="D109" i="163"/>
  <c r="E108" i="163"/>
  <c r="D108" i="163"/>
  <c r="E107" i="163"/>
  <c r="D107" i="163"/>
  <c r="E105" i="163"/>
  <c r="D105" i="163"/>
  <c r="E104" i="163"/>
  <c r="D104" i="163"/>
  <c r="E103" i="163"/>
  <c r="D103" i="163"/>
  <c r="E102" i="163"/>
  <c r="D102" i="163"/>
  <c r="B101" i="163"/>
  <c r="B100" i="163"/>
  <c r="B98" i="163"/>
  <c r="B99" i="163"/>
  <c r="B97" i="163"/>
  <c r="B96" i="163"/>
  <c r="B95" i="163"/>
  <c r="B94" i="163"/>
  <c r="B93" i="163"/>
  <c r="B92" i="163"/>
  <c r="B91" i="163"/>
  <c r="E100" i="163"/>
  <c r="D100" i="163"/>
  <c r="E98" i="163"/>
  <c r="D98" i="163"/>
  <c r="E99" i="163"/>
  <c r="D99" i="163"/>
  <c r="E96" i="163"/>
  <c r="D96" i="163"/>
  <c r="E94" i="163"/>
  <c r="D94" i="163"/>
  <c r="E93" i="163"/>
  <c r="D93" i="163"/>
  <c r="E92" i="163"/>
  <c r="D92" i="163"/>
  <c r="E91" i="163"/>
  <c r="D91" i="163"/>
  <c r="D90" i="163"/>
  <c r="B90" i="163"/>
  <c r="B89" i="163"/>
  <c r="B79" i="163"/>
  <c r="B82" i="163"/>
  <c r="E89" i="163"/>
  <c r="D89" i="163"/>
  <c r="E79" i="163"/>
  <c r="D79" i="163"/>
  <c r="E82" i="163"/>
  <c r="D82" i="163"/>
  <c r="E75" i="163"/>
  <c r="D75" i="163"/>
  <c r="B75" i="163"/>
  <c r="E76" i="163"/>
  <c r="D76" i="163"/>
  <c r="B76" i="163"/>
  <c r="D57" i="163"/>
  <c r="B57" i="163"/>
  <c r="B56" i="163"/>
  <c r="B55" i="163"/>
  <c r="B54" i="163"/>
  <c r="E56" i="163"/>
  <c r="D56" i="163"/>
  <c r="E55" i="163"/>
  <c r="D55" i="163"/>
  <c r="E54" i="163"/>
  <c r="D54" i="163"/>
  <c r="D53" i="163"/>
  <c r="B53" i="163"/>
  <c r="B52" i="163"/>
  <c r="B51" i="163"/>
  <c r="B50" i="163"/>
  <c r="E52" i="163"/>
  <c r="D52" i="163"/>
  <c r="E51" i="163"/>
  <c r="D51" i="163"/>
  <c r="E50" i="163"/>
  <c r="D50" i="163"/>
  <c r="D49" i="163"/>
  <c r="B49" i="163"/>
  <c r="B48" i="163"/>
  <c r="B47" i="163"/>
  <c r="B46" i="163"/>
  <c r="B45" i="163"/>
  <c r="B44" i="163"/>
  <c r="E48" i="163"/>
  <c r="D48" i="163"/>
  <c r="E47" i="163"/>
  <c r="D47" i="163"/>
  <c r="E46" i="163"/>
  <c r="D46" i="163"/>
  <c r="E45" i="163"/>
  <c r="D45" i="163"/>
  <c r="E44" i="163"/>
  <c r="D44" i="163"/>
  <c r="E154" i="163"/>
  <c r="D154" i="163"/>
  <c r="E153" i="163"/>
  <c r="D153" i="163"/>
  <c r="E134" i="163"/>
  <c r="D134" i="163"/>
  <c r="E125" i="163"/>
  <c r="D125" i="163"/>
  <c r="E120" i="163"/>
  <c r="D120" i="163"/>
  <c r="E119" i="163"/>
  <c r="D119" i="163"/>
  <c r="E118" i="163"/>
  <c r="D118" i="163"/>
  <c r="E117" i="163"/>
  <c r="D117" i="163"/>
  <c r="E116" i="163"/>
  <c r="D116" i="163"/>
  <c r="E77" i="163"/>
  <c r="D77" i="163"/>
  <c r="E73" i="163"/>
  <c r="D73" i="163"/>
  <c r="E72" i="163"/>
  <c r="D72" i="163"/>
  <c r="E70" i="163"/>
  <c r="D70" i="163"/>
  <c r="E67" i="163"/>
  <c r="D67" i="163"/>
  <c r="E64" i="163"/>
  <c r="D64" i="163"/>
  <c r="E60" i="163"/>
  <c r="D60" i="163"/>
  <c r="E59" i="163"/>
  <c r="D59" i="163"/>
  <c r="E61" i="163"/>
  <c r="D61" i="163"/>
  <c r="E62" i="163"/>
  <c r="D62" i="163"/>
  <c r="E42" i="163"/>
  <c r="D42" i="163"/>
  <c r="E41" i="163"/>
  <c r="D41" i="163"/>
  <c r="E40" i="163"/>
  <c r="D40" i="163"/>
  <c r="E39" i="163"/>
  <c r="D39" i="163"/>
  <c r="E38" i="163"/>
  <c r="D38" i="163"/>
  <c r="E37" i="163"/>
  <c r="D37" i="163"/>
  <c r="E35" i="163"/>
  <c r="D35" i="163"/>
  <c r="E32" i="163"/>
  <c r="D32" i="163"/>
  <c r="E29" i="163"/>
  <c r="D29" i="163"/>
  <c r="E28" i="163"/>
  <c r="D28" i="163"/>
  <c r="E25" i="163"/>
  <c r="D25" i="163"/>
  <c r="E24" i="163"/>
  <c r="D24" i="163"/>
  <c r="E22" i="163"/>
  <c r="D22" i="163"/>
  <c r="E21" i="163"/>
  <c r="D21" i="163"/>
  <c r="E9" i="163"/>
  <c r="D9" i="163"/>
  <c r="E20" i="163"/>
  <c r="D20" i="163"/>
  <c r="E19" i="163"/>
  <c r="D19" i="163"/>
  <c r="E10" i="163"/>
  <c r="D10" i="163"/>
  <c r="D156" i="163"/>
  <c r="B156" i="163"/>
  <c r="B154" i="163"/>
  <c r="B153" i="163"/>
  <c r="B134" i="163"/>
  <c r="D126" i="163"/>
  <c r="B126" i="163"/>
  <c r="B125" i="163"/>
  <c r="D121" i="163"/>
  <c r="B121" i="163"/>
  <c r="B120" i="163"/>
  <c r="B119" i="163"/>
  <c r="B118" i="163"/>
  <c r="B117" i="163"/>
  <c r="B116" i="163"/>
  <c r="D78" i="163"/>
  <c r="B78" i="163"/>
  <c r="B77" i="163"/>
  <c r="D74" i="163"/>
  <c r="B74" i="163"/>
  <c r="B73" i="163"/>
  <c r="B72" i="163"/>
  <c r="D71" i="163"/>
  <c r="B71" i="163"/>
  <c r="B70" i="163"/>
  <c r="D68" i="163"/>
  <c r="B68" i="163"/>
  <c r="B67" i="163"/>
  <c r="D65" i="163"/>
  <c r="B65" i="163"/>
  <c r="B64" i="163"/>
  <c r="D63" i="163"/>
  <c r="B63" i="163"/>
  <c r="B60" i="163"/>
  <c r="B59" i="163"/>
  <c r="B61" i="163"/>
  <c r="B62" i="163"/>
  <c r="D43" i="163"/>
  <c r="B43" i="163"/>
  <c r="B42" i="163"/>
  <c r="B41" i="163"/>
  <c r="B40" i="163"/>
  <c r="B39" i="163"/>
  <c r="B38" i="163"/>
  <c r="B37" i="163"/>
  <c r="B35" i="163"/>
  <c r="D34" i="163"/>
  <c r="B34" i="163"/>
  <c r="B32" i="163"/>
  <c r="D30" i="163"/>
  <c r="B30" i="163"/>
  <c r="B29" i="163"/>
  <c r="B28" i="163"/>
  <c r="D26" i="163"/>
  <c r="B26" i="163"/>
  <c r="B25" i="163"/>
  <c r="B24" i="163"/>
  <c r="D23" i="163"/>
  <c r="B23" i="163"/>
  <c r="B22" i="163"/>
  <c r="B21" i="163"/>
  <c r="B9" i="163"/>
  <c r="B20" i="163"/>
  <c r="B19" i="163"/>
  <c r="B10" i="163"/>
  <c r="B7" i="163"/>
  <c r="A1" i="163"/>
  <c r="A2" i="163"/>
  <c r="F110" i="93"/>
  <c r="E110" i="93"/>
  <c r="D110" i="93"/>
  <c r="F109" i="93"/>
  <c r="E109" i="93"/>
  <c r="D109" i="93"/>
  <c r="F108" i="93"/>
  <c r="E108" i="93"/>
  <c r="D108" i="93"/>
  <c r="F106" i="93"/>
  <c r="E106" i="93"/>
  <c r="D106" i="93"/>
  <c r="F105" i="93"/>
  <c r="E105" i="93"/>
  <c r="D105" i="93"/>
  <c r="F103" i="93"/>
  <c r="E103" i="93"/>
  <c r="D103" i="93"/>
  <c r="F102" i="93"/>
  <c r="E102" i="93"/>
  <c r="D102" i="93"/>
  <c r="F97" i="93"/>
  <c r="E97" i="93"/>
  <c r="D97" i="93"/>
  <c r="F96" i="93"/>
  <c r="E96" i="93"/>
  <c r="D96" i="93"/>
  <c r="F95" i="93"/>
  <c r="E95" i="93"/>
  <c r="D95" i="93"/>
  <c r="F94" i="93"/>
  <c r="E94" i="93"/>
  <c r="D94" i="93"/>
  <c r="F93" i="93"/>
  <c r="E93" i="93"/>
  <c r="D93" i="93"/>
  <c r="F92" i="93"/>
  <c r="E92" i="93"/>
  <c r="D92" i="93"/>
  <c r="F91" i="93"/>
  <c r="E91" i="93"/>
  <c r="D91" i="93"/>
  <c r="F90" i="93"/>
  <c r="E90" i="93"/>
  <c r="D90" i="93"/>
  <c r="F89" i="93"/>
  <c r="E89" i="93"/>
  <c r="D89" i="93"/>
  <c r="F88" i="93"/>
  <c r="E88" i="93"/>
  <c r="D88" i="93"/>
  <c r="F86" i="93"/>
  <c r="E86" i="93"/>
  <c r="D86" i="93"/>
  <c r="F85" i="93"/>
  <c r="E85" i="93"/>
  <c r="D85" i="93"/>
  <c r="F84" i="93"/>
  <c r="E84" i="93"/>
  <c r="D84" i="93"/>
  <c r="F83" i="93"/>
  <c r="E83" i="93"/>
  <c r="D83" i="93"/>
  <c r="F77" i="93"/>
  <c r="E77" i="93"/>
  <c r="D77" i="93"/>
  <c r="F76" i="93"/>
  <c r="E76" i="93"/>
  <c r="D76" i="93"/>
  <c r="F75" i="93"/>
  <c r="E75" i="93"/>
  <c r="D75" i="93"/>
  <c r="F73" i="93"/>
  <c r="E73" i="93"/>
  <c r="D73" i="93"/>
  <c r="F72" i="93"/>
  <c r="E72" i="93"/>
  <c r="D72" i="93"/>
  <c r="F71" i="93"/>
  <c r="E71" i="93"/>
  <c r="D71" i="93"/>
  <c r="F70" i="93"/>
  <c r="E70" i="93"/>
  <c r="D70" i="93"/>
  <c r="F67" i="93"/>
  <c r="E67" i="93"/>
  <c r="D67" i="93"/>
  <c r="F65" i="93"/>
  <c r="E65" i="93"/>
  <c r="D65" i="93"/>
  <c r="F64" i="93"/>
  <c r="E64" i="93"/>
  <c r="D64" i="93"/>
  <c r="F58" i="93"/>
  <c r="E58" i="93"/>
  <c r="D58" i="93"/>
  <c r="F57" i="93"/>
  <c r="E57" i="93"/>
  <c r="D57" i="93"/>
  <c r="F56" i="93"/>
  <c r="E56" i="93"/>
  <c r="D56" i="93"/>
  <c r="F50" i="93"/>
  <c r="E50" i="93"/>
  <c r="D50" i="93"/>
  <c r="F49" i="93"/>
  <c r="E49" i="93"/>
  <c r="D49" i="93"/>
  <c r="F48" i="93"/>
  <c r="E48" i="93"/>
  <c r="D48" i="93"/>
  <c r="F47" i="93"/>
  <c r="E47" i="93"/>
  <c r="D47" i="93"/>
  <c r="F40" i="93"/>
  <c r="E41" i="93" s="1"/>
  <c r="E40" i="93"/>
  <c r="D40" i="93"/>
  <c r="F38" i="93"/>
  <c r="E39" i="93" s="1"/>
  <c r="E38" i="93"/>
  <c r="D38" i="93"/>
  <c r="F37" i="93"/>
  <c r="E37" i="93"/>
  <c r="D37" i="93"/>
  <c r="F36" i="93"/>
  <c r="E36" i="93"/>
  <c r="D36" i="93"/>
  <c r="F32" i="93"/>
  <c r="E32" i="93"/>
  <c r="D32" i="93"/>
  <c r="F31" i="93"/>
  <c r="E31" i="93"/>
  <c r="D31" i="93"/>
  <c r="F30" i="93"/>
  <c r="E30" i="93"/>
  <c r="D30" i="93"/>
  <c r="F29" i="93"/>
  <c r="E29" i="93"/>
  <c r="D29" i="93"/>
  <c r="F26" i="93"/>
  <c r="E26" i="93"/>
  <c r="D26" i="93"/>
  <c r="F23" i="93"/>
  <c r="E23" i="93"/>
  <c r="D23" i="93"/>
  <c r="F17" i="93"/>
  <c r="E17" i="93"/>
  <c r="D17" i="93"/>
  <c r="F16" i="93"/>
  <c r="E16" i="93"/>
  <c r="D16" i="93"/>
  <c r="F15" i="93"/>
  <c r="E15" i="93"/>
  <c r="D15" i="93"/>
  <c r="F11" i="93"/>
  <c r="E11" i="93"/>
  <c r="D11" i="93"/>
  <c r="F21" i="93"/>
  <c r="E21" i="93"/>
  <c r="D21" i="93"/>
  <c r="F19" i="93"/>
  <c r="E19" i="93"/>
  <c r="D19" i="93"/>
  <c r="F9" i="93"/>
  <c r="E9" i="93"/>
  <c r="D9" i="93"/>
  <c r="F8" i="93"/>
  <c r="E8" i="93"/>
  <c r="D8" i="93"/>
  <c r="CN49" i="93" l="1"/>
  <c r="CF49" i="93"/>
  <c r="CJ49" i="93"/>
  <c r="CP49" i="93"/>
  <c r="CE49" i="93"/>
  <c r="CO49" i="93"/>
  <c r="CM49" i="93"/>
  <c r="CL49" i="93"/>
  <c r="CK49" i="93"/>
  <c r="CI49" i="93"/>
  <c r="CH49" i="93"/>
  <c r="CG49" i="93"/>
  <c r="CJ73" i="93"/>
  <c r="CI73" i="93"/>
  <c r="CP73" i="93"/>
  <c r="CN73" i="93"/>
  <c r="CF73" i="93"/>
  <c r="CL73" i="93"/>
  <c r="CG73" i="93"/>
  <c r="CE73" i="93"/>
  <c r="CO73" i="93"/>
  <c r="CM73" i="93"/>
  <c r="CH73" i="93"/>
  <c r="CK73" i="93"/>
  <c r="CJ84" i="93"/>
  <c r="CI84" i="93"/>
  <c r="CP84" i="93"/>
  <c r="CH84" i="93"/>
  <c r="CN84" i="93"/>
  <c r="CF84" i="93"/>
  <c r="CL84" i="93"/>
  <c r="CM84" i="93"/>
  <c r="CK84" i="93"/>
  <c r="CG84" i="93"/>
  <c r="CE84" i="93"/>
  <c r="CO84" i="93"/>
  <c r="CL97" i="93"/>
  <c r="CK97" i="93"/>
  <c r="CJ97" i="93"/>
  <c r="CJ98" i="93" s="1"/>
  <c r="CI97" i="93"/>
  <c r="CI98" i="93" s="1"/>
  <c r="CO97" i="93"/>
  <c r="CP97" i="93"/>
  <c r="CP98" i="93" s="1"/>
  <c r="CN97" i="93"/>
  <c r="CN98" i="93" s="1"/>
  <c r="CM97" i="93"/>
  <c r="CH97" i="93"/>
  <c r="CH98" i="93" s="1"/>
  <c r="CG97" i="93"/>
  <c r="CF97" i="93"/>
  <c r="CE97" i="93"/>
  <c r="CP108" i="93"/>
  <c r="CH108" i="93"/>
  <c r="CO108" i="93"/>
  <c r="CG108" i="93"/>
  <c r="CN108" i="93"/>
  <c r="CF108" i="93"/>
  <c r="CM108" i="93"/>
  <c r="CE108" i="93"/>
  <c r="CJ108" i="93"/>
  <c r="CI108" i="93"/>
  <c r="CK108" i="93"/>
  <c r="CL108" i="93"/>
  <c r="CL37" i="93"/>
  <c r="CK37" i="93"/>
  <c r="CI37" i="93"/>
  <c r="CP37" i="93"/>
  <c r="CH37" i="93"/>
  <c r="CO37" i="93"/>
  <c r="CG37" i="93"/>
  <c r="CN37" i="93"/>
  <c r="CM37" i="93"/>
  <c r="CJ37" i="93"/>
  <c r="CF37" i="93"/>
  <c r="CE37" i="93"/>
  <c r="CJ58" i="93"/>
  <c r="CN58" i="93"/>
  <c r="CF58" i="93"/>
  <c r="CL58" i="93"/>
  <c r="CH58" i="93"/>
  <c r="CG58" i="93"/>
  <c r="CE58" i="93"/>
  <c r="CP58" i="93"/>
  <c r="CO58" i="93"/>
  <c r="CM58" i="93"/>
  <c r="CK58" i="93"/>
  <c r="CI58" i="93"/>
  <c r="CJ71" i="93"/>
  <c r="CI71" i="93"/>
  <c r="CN71" i="93"/>
  <c r="CF71" i="93"/>
  <c r="CL71" i="93"/>
  <c r="CO71" i="93"/>
  <c r="CM71" i="93"/>
  <c r="CK71" i="93"/>
  <c r="CH71" i="93"/>
  <c r="CG71" i="93"/>
  <c r="CE71" i="93"/>
  <c r="CP71" i="93"/>
  <c r="CP91" i="93"/>
  <c r="CH91" i="93"/>
  <c r="CN91" i="93"/>
  <c r="CF91" i="93"/>
  <c r="CG91" i="93"/>
  <c r="CE91" i="93"/>
  <c r="CO91" i="93"/>
  <c r="CL91" i="93"/>
  <c r="CJ91" i="93"/>
  <c r="CK91" i="93"/>
  <c r="CI91" i="93"/>
  <c r="CM91" i="93"/>
  <c r="CJ50" i="93"/>
  <c r="CN50" i="93"/>
  <c r="CF50" i="93"/>
  <c r="CO50" i="93"/>
  <c r="CM50" i="93"/>
  <c r="CL50" i="93"/>
  <c r="CK50" i="93"/>
  <c r="CI50" i="93"/>
  <c r="CH50" i="93"/>
  <c r="CE50" i="93"/>
  <c r="CP50" i="93"/>
  <c r="CG50" i="93"/>
  <c r="CJ75" i="93"/>
  <c r="CI75" i="93"/>
  <c r="CP75" i="93"/>
  <c r="CH75" i="93"/>
  <c r="CN75" i="93"/>
  <c r="CF75" i="93"/>
  <c r="CL75" i="93"/>
  <c r="CO75" i="93"/>
  <c r="CM75" i="93"/>
  <c r="CK75" i="93"/>
  <c r="CG75" i="93"/>
  <c r="CE75" i="93"/>
  <c r="CP85" i="93"/>
  <c r="CN85" i="93"/>
  <c r="CO85" i="93"/>
  <c r="CF85" i="93"/>
  <c r="CM85" i="93"/>
  <c r="CE85" i="93"/>
  <c r="CL85" i="93"/>
  <c r="CJ85" i="93"/>
  <c r="CH85" i="93"/>
  <c r="CK85" i="93"/>
  <c r="CI85" i="93"/>
  <c r="CG85" i="93"/>
  <c r="CO93" i="93"/>
  <c r="CG93" i="93"/>
  <c r="CK93" i="93"/>
  <c r="CJ93" i="93"/>
  <c r="CI93" i="93"/>
  <c r="CL93" i="93"/>
  <c r="CH93" i="93"/>
  <c r="CF93" i="93"/>
  <c r="CN93" i="93"/>
  <c r="CP93" i="93"/>
  <c r="CM93" i="93"/>
  <c r="CE93" i="93"/>
  <c r="CJ40" i="93"/>
  <c r="CN40" i="93"/>
  <c r="CF40" i="93"/>
  <c r="CL40" i="93"/>
  <c r="CK40" i="93"/>
  <c r="CI40" i="93"/>
  <c r="CH40" i="93"/>
  <c r="CG40" i="93"/>
  <c r="CP40" i="93"/>
  <c r="CE40" i="93"/>
  <c r="CO40" i="93"/>
  <c r="CM40" i="93"/>
  <c r="CJ67" i="93"/>
  <c r="CI67" i="93"/>
  <c r="CN67" i="93"/>
  <c r="CF67" i="93"/>
  <c r="CL67" i="93"/>
  <c r="CG67" i="93"/>
  <c r="CE67" i="93"/>
  <c r="CP67" i="93"/>
  <c r="CO67" i="93"/>
  <c r="CM67" i="93"/>
  <c r="CK67" i="93"/>
  <c r="CH67" i="93"/>
  <c r="CN76" i="93"/>
  <c r="CF76" i="93"/>
  <c r="CM76" i="93"/>
  <c r="CE76" i="93"/>
  <c r="CL76" i="93"/>
  <c r="CJ76" i="93"/>
  <c r="CP76" i="93"/>
  <c r="CH76" i="93"/>
  <c r="CI76" i="93"/>
  <c r="CG76" i="93"/>
  <c r="CO76" i="93"/>
  <c r="CK76" i="93"/>
  <c r="CP89" i="93"/>
  <c r="CH89" i="93"/>
  <c r="CN89" i="93"/>
  <c r="CF89" i="93"/>
  <c r="CJ89" i="93"/>
  <c r="CI89" i="93"/>
  <c r="CG89" i="93"/>
  <c r="CO89" i="93"/>
  <c r="CL89" i="93"/>
  <c r="CE89" i="93"/>
  <c r="CK89" i="93"/>
  <c r="CM89" i="93"/>
  <c r="CK96" i="93"/>
  <c r="CL96" i="93"/>
  <c r="CJ96" i="93"/>
  <c r="CI96" i="93"/>
  <c r="CE96" i="93"/>
  <c r="CP96" i="93"/>
  <c r="CO96" i="93"/>
  <c r="CM96" i="93"/>
  <c r="CG96" i="93"/>
  <c r="CN96" i="93"/>
  <c r="CH96" i="93"/>
  <c r="CF96" i="93"/>
  <c r="CL102" i="93"/>
  <c r="CK102" i="93"/>
  <c r="CJ102" i="93"/>
  <c r="CI102" i="93"/>
  <c r="CO102" i="93"/>
  <c r="CG102" i="93"/>
  <c r="CF102" i="93"/>
  <c r="CE102" i="93"/>
  <c r="CP102" i="93"/>
  <c r="CN102" i="93"/>
  <c r="CH102" i="93"/>
  <c r="CM102" i="93"/>
  <c r="CL109" i="93"/>
  <c r="CK109" i="93"/>
  <c r="CJ109" i="93"/>
  <c r="CI109" i="93"/>
  <c r="CG109" i="93"/>
  <c r="CO109" i="93"/>
  <c r="CN109" i="93"/>
  <c r="CM109" i="93"/>
  <c r="CH109" i="93"/>
  <c r="CF109" i="93"/>
  <c r="CE109" i="93"/>
  <c r="CP109" i="93"/>
  <c r="CP103" i="93"/>
  <c r="CH103" i="93"/>
  <c r="CO103" i="93"/>
  <c r="CG103" i="93"/>
  <c r="CN103" i="93"/>
  <c r="CF103" i="93"/>
  <c r="CM103" i="93"/>
  <c r="CE103" i="93"/>
  <c r="CK103" i="93"/>
  <c r="CI103" i="93"/>
  <c r="CJ103" i="93"/>
  <c r="CL103" i="93"/>
  <c r="CP36" i="93"/>
  <c r="CH36" i="93"/>
  <c r="CO36" i="93"/>
  <c r="CG36" i="93"/>
  <c r="CM36" i="93"/>
  <c r="CE36" i="93"/>
  <c r="CL36" i="93"/>
  <c r="CK36" i="93"/>
  <c r="CJ36" i="93"/>
  <c r="CI36" i="93"/>
  <c r="CF36" i="93"/>
  <c r="CN36" i="93"/>
  <c r="CP38" i="93"/>
  <c r="CH38" i="93"/>
  <c r="CO38" i="93"/>
  <c r="CG38" i="93"/>
  <c r="CM38" i="93"/>
  <c r="CE38" i="93"/>
  <c r="CL38" i="93"/>
  <c r="CK38" i="93"/>
  <c r="CF38" i="93"/>
  <c r="CI38" i="93"/>
  <c r="CN38" i="93"/>
  <c r="CJ38" i="93"/>
  <c r="CJ48" i="93"/>
  <c r="CN48" i="93"/>
  <c r="CF48" i="93"/>
  <c r="CG48" i="93"/>
  <c r="CP48" i="93"/>
  <c r="CE48" i="93"/>
  <c r="CO48" i="93"/>
  <c r="CM48" i="93"/>
  <c r="CL48" i="93"/>
  <c r="CK48" i="93"/>
  <c r="CI48" i="93"/>
  <c r="CH48" i="93"/>
  <c r="CJ64" i="93"/>
  <c r="CI64" i="93"/>
  <c r="CN64" i="93"/>
  <c r="CF64" i="93"/>
  <c r="CL64" i="93"/>
  <c r="CO64" i="93"/>
  <c r="CM64" i="93"/>
  <c r="CK64" i="93"/>
  <c r="CH64" i="93"/>
  <c r="CG64" i="93"/>
  <c r="CE64" i="93"/>
  <c r="CP64" i="93"/>
  <c r="CN72" i="93"/>
  <c r="CF72" i="93"/>
  <c r="CM72" i="93"/>
  <c r="CE72" i="93"/>
  <c r="CJ72" i="93"/>
  <c r="CP72" i="93"/>
  <c r="CH72" i="93"/>
  <c r="CO72" i="93"/>
  <c r="CL72" i="93"/>
  <c r="CK72" i="93"/>
  <c r="CI72" i="93"/>
  <c r="CG72" i="93"/>
  <c r="CN83" i="93"/>
  <c r="CF83" i="93"/>
  <c r="CM83" i="93"/>
  <c r="CE83" i="93"/>
  <c r="CL83" i="93"/>
  <c r="CJ83" i="93"/>
  <c r="CP83" i="93"/>
  <c r="CH83" i="93"/>
  <c r="CO83" i="93"/>
  <c r="CK83" i="93"/>
  <c r="CI83" i="93"/>
  <c r="CG83" i="93"/>
  <c r="CL92" i="93"/>
  <c r="CK92" i="93"/>
  <c r="CJ92" i="93"/>
  <c r="CF92" i="93"/>
  <c r="CP92" i="93"/>
  <c r="CE92" i="93"/>
  <c r="CO92" i="93"/>
  <c r="CM92" i="93"/>
  <c r="CH92" i="93"/>
  <c r="CN92" i="93"/>
  <c r="CI92" i="93"/>
  <c r="CG92" i="93"/>
  <c r="CJ56" i="93"/>
  <c r="CN56" i="93"/>
  <c r="CF56" i="93"/>
  <c r="CL56" i="93"/>
  <c r="CK56" i="93"/>
  <c r="CI56" i="93"/>
  <c r="CH56" i="93"/>
  <c r="CG56" i="93"/>
  <c r="CP56" i="93"/>
  <c r="CE56" i="93"/>
  <c r="CO56" i="93"/>
  <c r="CM56" i="93"/>
  <c r="CL86" i="93"/>
  <c r="CJ86" i="93"/>
  <c r="CN86" i="93"/>
  <c r="CM86" i="93"/>
  <c r="CK86" i="93"/>
  <c r="CH86" i="93"/>
  <c r="CP86" i="93"/>
  <c r="CF86" i="93"/>
  <c r="CO86" i="93"/>
  <c r="CI86" i="93"/>
  <c r="CG86" i="93"/>
  <c r="CE86" i="93"/>
  <c r="CK94" i="93"/>
  <c r="CH94" i="93"/>
  <c r="CP94" i="93"/>
  <c r="CG94" i="93"/>
  <c r="CO94" i="93"/>
  <c r="CF94" i="93"/>
  <c r="CM94" i="93"/>
  <c r="CL94" i="93"/>
  <c r="CJ94" i="93"/>
  <c r="CE94" i="93"/>
  <c r="CN94" i="93"/>
  <c r="CI94" i="93"/>
  <c r="CO98" i="93"/>
  <c r="CL98" i="93"/>
  <c r="CJ65" i="93"/>
  <c r="CI65" i="93"/>
  <c r="CN65" i="93"/>
  <c r="CF65" i="93"/>
  <c r="CL65" i="93"/>
  <c r="CO65" i="93"/>
  <c r="CM65" i="93"/>
  <c r="CK65" i="93"/>
  <c r="CH65" i="93"/>
  <c r="CG65" i="93"/>
  <c r="CE65" i="93"/>
  <c r="CP65" i="93"/>
  <c r="CL88" i="93"/>
  <c r="CJ88" i="93"/>
  <c r="CK88" i="93"/>
  <c r="CI88" i="93"/>
  <c r="CH88" i="93"/>
  <c r="CP88" i="93"/>
  <c r="CF88" i="93"/>
  <c r="CN88" i="93"/>
  <c r="CO88" i="93"/>
  <c r="CM88" i="93"/>
  <c r="CG88" i="93"/>
  <c r="CE88" i="93"/>
  <c r="CO95" i="93"/>
  <c r="CG95" i="93"/>
  <c r="CN95" i="93"/>
  <c r="CE95" i="93"/>
  <c r="CM95" i="93"/>
  <c r="CL95" i="93"/>
  <c r="CP95" i="93"/>
  <c r="CK95" i="93"/>
  <c r="CI95" i="93"/>
  <c r="CF95" i="93"/>
  <c r="CJ95" i="93"/>
  <c r="CH95" i="93"/>
  <c r="CJ47" i="93"/>
  <c r="CN47" i="93"/>
  <c r="CF47" i="93"/>
  <c r="CI47" i="93"/>
  <c r="CH47" i="93"/>
  <c r="CG47" i="93"/>
  <c r="CP47" i="93"/>
  <c r="CE47" i="93"/>
  <c r="CO47" i="93"/>
  <c r="CM47" i="93"/>
  <c r="CK47" i="93"/>
  <c r="CL47" i="93"/>
  <c r="CN57" i="93"/>
  <c r="CF57" i="93"/>
  <c r="CJ57" i="93"/>
  <c r="CP57" i="93"/>
  <c r="CH57" i="93"/>
  <c r="CG57" i="93"/>
  <c r="CE57" i="93"/>
  <c r="CO57" i="93"/>
  <c r="CM57" i="93"/>
  <c r="CL57" i="93"/>
  <c r="CK57" i="93"/>
  <c r="CI57" i="93"/>
  <c r="CN70" i="93"/>
  <c r="CF70" i="93"/>
  <c r="CM70" i="93"/>
  <c r="CE70" i="93"/>
  <c r="CJ70" i="93"/>
  <c r="CP70" i="93"/>
  <c r="CH70" i="93"/>
  <c r="CK70" i="93"/>
  <c r="CI70" i="93"/>
  <c r="CG70" i="93"/>
  <c r="CO70" i="93"/>
  <c r="CL70" i="93"/>
  <c r="CJ77" i="93"/>
  <c r="CI77" i="93"/>
  <c r="CP77" i="93"/>
  <c r="CH77" i="93"/>
  <c r="CN77" i="93"/>
  <c r="CF77" i="93"/>
  <c r="CL77" i="93"/>
  <c r="CO77" i="93"/>
  <c r="CM77" i="93"/>
  <c r="CK77" i="93"/>
  <c r="CG77" i="93"/>
  <c r="CE77" i="93"/>
  <c r="CL90" i="93"/>
  <c r="CJ90" i="93"/>
  <c r="CH90" i="93"/>
  <c r="CG90" i="93"/>
  <c r="CP90" i="93"/>
  <c r="CF90" i="93"/>
  <c r="CN90" i="93"/>
  <c r="CK90" i="93"/>
  <c r="CO90" i="93"/>
  <c r="CM90" i="93"/>
  <c r="CI90" i="93"/>
  <c r="CE90" i="93"/>
  <c r="CP110" i="93"/>
  <c r="CH110" i="93"/>
  <c r="CO110" i="93"/>
  <c r="CG110" i="93"/>
  <c r="CN110" i="93"/>
  <c r="CF110" i="93"/>
  <c r="CM110" i="93"/>
  <c r="CE110" i="93"/>
  <c r="CK110" i="93"/>
  <c r="CL110" i="93"/>
  <c r="CJ110" i="93"/>
  <c r="CI110" i="93"/>
  <c r="BV119" i="163"/>
  <c r="BN119" i="163"/>
  <c r="BU119" i="163"/>
  <c r="BM119" i="163"/>
  <c r="BT119" i="163"/>
  <c r="BL119" i="163"/>
  <c r="BS119" i="163"/>
  <c r="BK119" i="163"/>
  <c r="BR119" i="163"/>
  <c r="BP119" i="163"/>
  <c r="BQ119" i="163"/>
  <c r="BO119" i="163"/>
  <c r="BV9" i="163"/>
  <c r="BN9" i="163"/>
  <c r="BU9" i="163"/>
  <c r="BM9" i="163"/>
  <c r="BT9" i="163"/>
  <c r="BL9" i="163"/>
  <c r="BS9" i="163"/>
  <c r="BK9" i="163"/>
  <c r="BR9" i="163"/>
  <c r="BP9" i="163"/>
  <c r="BO9" i="163"/>
  <c r="BQ9" i="163"/>
  <c r="BS28" i="163"/>
  <c r="BK28" i="163"/>
  <c r="BO28" i="163"/>
  <c r="BN28" i="163"/>
  <c r="BM28" i="163"/>
  <c r="BV28" i="163"/>
  <c r="BL28" i="163"/>
  <c r="BU28" i="163"/>
  <c r="BT28" i="163"/>
  <c r="BQ28" i="163"/>
  <c r="BP28" i="163"/>
  <c r="BR28" i="163"/>
  <c r="BO35" i="163"/>
  <c r="BU35" i="163"/>
  <c r="BM35" i="163"/>
  <c r="BS35" i="163"/>
  <c r="BK35" i="163"/>
  <c r="BT35" i="163"/>
  <c r="BR35" i="163"/>
  <c r="BQ35" i="163"/>
  <c r="BP35" i="163"/>
  <c r="BN35" i="163"/>
  <c r="BL35" i="163"/>
  <c r="BV35" i="163"/>
  <c r="BR72" i="163"/>
  <c r="BP72" i="163"/>
  <c r="BU72" i="163"/>
  <c r="BM72" i="163"/>
  <c r="BT72" i="163"/>
  <c r="BL72" i="163"/>
  <c r="BN72" i="163"/>
  <c r="BV72" i="163"/>
  <c r="BS72" i="163"/>
  <c r="BQ72" i="163"/>
  <c r="BO72" i="163"/>
  <c r="BK72" i="163"/>
  <c r="BV117" i="163"/>
  <c r="BN117" i="163"/>
  <c r="BU117" i="163"/>
  <c r="BM117" i="163"/>
  <c r="BT117" i="163"/>
  <c r="BL117" i="163"/>
  <c r="BS117" i="163"/>
  <c r="BK117" i="163"/>
  <c r="BR117" i="163"/>
  <c r="BP117" i="163"/>
  <c r="BQ117" i="163"/>
  <c r="BO117" i="163"/>
  <c r="BR21" i="163"/>
  <c r="BQ21" i="163"/>
  <c r="BP21" i="163"/>
  <c r="BO21" i="163"/>
  <c r="BV21" i="163"/>
  <c r="BN21" i="163"/>
  <c r="BT21" i="163"/>
  <c r="BL21" i="163"/>
  <c r="BS21" i="163"/>
  <c r="BK21" i="163"/>
  <c r="BU21" i="163"/>
  <c r="BM21" i="163"/>
  <c r="BO29" i="163"/>
  <c r="BS29" i="163"/>
  <c r="BK29" i="163"/>
  <c r="BM29" i="163"/>
  <c r="BV29" i="163"/>
  <c r="BL29" i="163"/>
  <c r="BU29" i="163"/>
  <c r="BT29" i="163"/>
  <c r="BR29" i="163"/>
  <c r="BP29" i="163"/>
  <c r="BN29" i="163"/>
  <c r="BQ29" i="163"/>
  <c r="BS37" i="163"/>
  <c r="BK37" i="163"/>
  <c r="BQ37" i="163"/>
  <c r="BO37" i="163"/>
  <c r="BU37" i="163"/>
  <c r="BM37" i="163"/>
  <c r="BT37" i="163"/>
  <c r="BR37" i="163"/>
  <c r="BP37" i="163"/>
  <c r="BN37" i="163"/>
  <c r="BL37" i="163"/>
  <c r="BV37" i="163"/>
  <c r="BR64" i="163"/>
  <c r="BP64" i="163"/>
  <c r="BU64" i="163"/>
  <c r="BM64" i="163"/>
  <c r="BT64" i="163"/>
  <c r="BL64" i="163"/>
  <c r="BN64" i="163"/>
  <c r="BV64" i="163"/>
  <c r="BQ64" i="163"/>
  <c r="BS64" i="163"/>
  <c r="BO64" i="163"/>
  <c r="BK64" i="163"/>
  <c r="BV73" i="163"/>
  <c r="BN73" i="163"/>
  <c r="BT73" i="163"/>
  <c r="BL73" i="163"/>
  <c r="BQ73" i="163"/>
  <c r="BP73" i="163"/>
  <c r="BR73" i="163"/>
  <c r="BM73" i="163"/>
  <c r="BU73" i="163"/>
  <c r="BS73" i="163"/>
  <c r="BO73" i="163"/>
  <c r="BK73" i="163"/>
  <c r="BR118" i="163"/>
  <c r="BQ118" i="163"/>
  <c r="BP118" i="163"/>
  <c r="BO118" i="163"/>
  <c r="BV118" i="163"/>
  <c r="BN118" i="163"/>
  <c r="BT118" i="163"/>
  <c r="BL118" i="163"/>
  <c r="BU118" i="163"/>
  <c r="BK118" i="163"/>
  <c r="BM118" i="163"/>
  <c r="BS118" i="163"/>
  <c r="BV134" i="163"/>
  <c r="BN134" i="163"/>
  <c r="BU134" i="163"/>
  <c r="BM134" i="163"/>
  <c r="BT134" i="163"/>
  <c r="BL134" i="163"/>
  <c r="BS134" i="163"/>
  <c r="BK134" i="163"/>
  <c r="BR134" i="163"/>
  <c r="BP134" i="163"/>
  <c r="BQ134" i="163"/>
  <c r="BO134" i="163"/>
  <c r="BR52" i="163"/>
  <c r="BP52" i="163"/>
  <c r="BT52" i="163"/>
  <c r="BL52" i="163"/>
  <c r="BV52" i="163"/>
  <c r="BS52" i="163"/>
  <c r="BO52" i="163"/>
  <c r="BK52" i="163"/>
  <c r="BU52" i="163"/>
  <c r="BQ52" i="163"/>
  <c r="BN52" i="163"/>
  <c r="BM52" i="163"/>
  <c r="BV127" i="163"/>
  <c r="BN127" i="163"/>
  <c r="BU127" i="163"/>
  <c r="BM127" i="163"/>
  <c r="BT127" i="163"/>
  <c r="BL127" i="163"/>
  <c r="BS127" i="163"/>
  <c r="BK127" i="163"/>
  <c r="BR127" i="163"/>
  <c r="BP127" i="163"/>
  <c r="BQ127" i="163"/>
  <c r="BO127" i="163"/>
  <c r="BO44" i="163"/>
  <c r="BU44" i="163"/>
  <c r="BM44" i="163"/>
  <c r="BS44" i="163"/>
  <c r="BK44" i="163"/>
  <c r="BN44" i="163"/>
  <c r="BL44" i="163"/>
  <c r="BV44" i="163"/>
  <c r="BT44" i="163"/>
  <c r="BR44" i="163"/>
  <c r="BQ44" i="163"/>
  <c r="BP44" i="163"/>
  <c r="BR54" i="163"/>
  <c r="BP54" i="163"/>
  <c r="BU54" i="163"/>
  <c r="BM54" i="163"/>
  <c r="BT54" i="163"/>
  <c r="BL54" i="163"/>
  <c r="BN54" i="163"/>
  <c r="BV54" i="163"/>
  <c r="BS54" i="163"/>
  <c r="BQ54" i="163"/>
  <c r="BO54" i="163"/>
  <c r="BK54" i="163"/>
  <c r="BV75" i="163"/>
  <c r="BN75" i="163"/>
  <c r="BT75" i="163"/>
  <c r="BL75" i="163"/>
  <c r="BQ75" i="163"/>
  <c r="BP75" i="163"/>
  <c r="BU75" i="163"/>
  <c r="BR75" i="163"/>
  <c r="BK75" i="163"/>
  <c r="BS75" i="163"/>
  <c r="BO75" i="163"/>
  <c r="BM75" i="163"/>
  <c r="BV107" i="163"/>
  <c r="BN107" i="163"/>
  <c r="BU107" i="163"/>
  <c r="BM107" i="163"/>
  <c r="BT107" i="163"/>
  <c r="BL107" i="163"/>
  <c r="BS107" i="163"/>
  <c r="BK107" i="163"/>
  <c r="BR107" i="163"/>
  <c r="BP107" i="163"/>
  <c r="BO107" i="163"/>
  <c r="BQ107" i="163"/>
  <c r="BR128" i="163"/>
  <c r="BQ128" i="163"/>
  <c r="BP128" i="163"/>
  <c r="BO128" i="163"/>
  <c r="BV128" i="163"/>
  <c r="BN128" i="163"/>
  <c r="BT128" i="163"/>
  <c r="BL128" i="163"/>
  <c r="BS128" i="163"/>
  <c r="BM128" i="163"/>
  <c r="BU128" i="163"/>
  <c r="BK128" i="163"/>
  <c r="BS45" i="163"/>
  <c r="BK45" i="163"/>
  <c r="BQ45" i="163"/>
  <c r="BO45" i="163"/>
  <c r="BN45" i="163"/>
  <c r="BM45" i="163"/>
  <c r="BL45" i="163"/>
  <c r="BV45" i="163"/>
  <c r="BT45" i="163"/>
  <c r="BU45" i="163"/>
  <c r="BR45" i="163"/>
  <c r="BP45" i="163"/>
  <c r="BV55" i="163"/>
  <c r="BN55" i="163"/>
  <c r="BT55" i="163"/>
  <c r="BL55" i="163"/>
  <c r="BQ55" i="163"/>
  <c r="BP55" i="163"/>
  <c r="BR55" i="163"/>
  <c r="BM55" i="163"/>
  <c r="BK55" i="163"/>
  <c r="BU55" i="163"/>
  <c r="BS55" i="163"/>
  <c r="BO55" i="163"/>
  <c r="BU82" i="163"/>
  <c r="BM82" i="163"/>
  <c r="BS82" i="163"/>
  <c r="BK82" i="163"/>
  <c r="BR82" i="163"/>
  <c r="BP82" i="163"/>
  <c r="BT82" i="163"/>
  <c r="BN82" i="163"/>
  <c r="BL82" i="163"/>
  <c r="BO82" i="163"/>
  <c r="BV82" i="163"/>
  <c r="BQ82" i="163"/>
  <c r="BQ96" i="163"/>
  <c r="BO96" i="163"/>
  <c r="BV96" i="163"/>
  <c r="BN96" i="163"/>
  <c r="BT96" i="163"/>
  <c r="BL96" i="163"/>
  <c r="BS96" i="163"/>
  <c r="BP96" i="163"/>
  <c r="BK96" i="163"/>
  <c r="BM96" i="163"/>
  <c r="BU96" i="163"/>
  <c r="BR96" i="163"/>
  <c r="BR108" i="163"/>
  <c r="BQ108" i="163"/>
  <c r="BP108" i="163"/>
  <c r="BO108" i="163"/>
  <c r="BV108" i="163"/>
  <c r="BN108" i="163"/>
  <c r="BT108" i="163"/>
  <c r="BL108" i="163"/>
  <c r="BU108" i="163"/>
  <c r="BM108" i="163"/>
  <c r="BS108" i="163"/>
  <c r="BK108" i="163"/>
  <c r="BV123" i="163"/>
  <c r="BN123" i="163"/>
  <c r="BU123" i="163"/>
  <c r="BM123" i="163"/>
  <c r="BT123" i="163"/>
  <c r="BL123" i="163"/>
  <c r="BS123" i="163"/>
  <c r="BK123" i="163"/>
  <c r="BR123" i="163"/>
  <c r="BP123" i="163"/>
  <c r="BO123" i="163"/>
  <c r="BQ123" i="163"/>
  <c r="BV129" i="163"/>
  <c r="BN129" i="163"/>
  <c r="BU129" i="163"/>
  <c r="BM129" i="163"/>
  <c r="BT129" i="163"/>
  <c r="BL129" i="163"/>
  <c r="BS129" i="163"/>
  <c r="BK129" i="163"/>
  <c r="BR129" i="163"/>
  <c r="BP129" i="163"/>
  <c r="BQ129" i="163"/>
  <c r="BO129" i="163"/>
  <c r="BO46" i="163"/>
  <c r="BU46" i="163"/>
  <c r="BM46" i="163"/>
  <c r="BS46" i="163"/>
  <c r="BK46" i="163"/>
  <c r="BP46" i="163"/>
  <c r="BN46" i="163"/>
  <c r="BL46" i="163"/>
  <c r="BT46" i="163"/>
  <c r="BV46" i="163"/>
  <c r="BR46" i="163"/>
  <c r="BQ46" i="163"/>
  <c r="BR56" i="163"/>
  <c r="BP56" i="163"/>
  <c r="BU56" i="163"/>
  <c r="BM56" i="163"/>
  <c r="BT56" i="163"/>
  <c r="BL56" i="163"/>
  <c r="BV56" i="163"/>
  <c r="BQ56" i="163"/>
  <c r="BN56" i="163"/>
  <c r="BS56" i="163"/>
  <c r="BO56" i="163"/>
  <c r="BK56" i="163"/>
  <c r="BQ79" i="163"/>
  <c r="BO79" i="163"/>
  <c r="BV79" i="163"/>
  <c r="BN79" i="163"/>
  <c r="BT79" i="163"/>
  <c r="BL79" i="163"/>
  <c r="BK79" i="163"/>
  <c r="BR79" i="163"/>
  <c r="BP79" i="163"/>
  <c r="BS79" i="163"/>
  <c r="BU79" i="163"/>
  <c r="BM79" i="163"/>
  <c r="BU91" i="163"/>
  <c r="BM91" i="163"/>
  <c r="BS91" i="163"/>
  <c r="BK91" i="163"/>
  <c r="BR91" i="163"/>
  <c r="BP91" i="163"/>
  <c r="BT91" i="163"/>
  <c r="BN91" i="163"/>
  <c r="BL91" i="163"/>
  <c r="BV91" i="163"/>
  <c r="BO91" i="163"/>
  <c r="BQ91" i="163"/>
  <c r="BV109" i="163"/>
  <c r="BN109" i="163"/>
  <c r="BU109" i="163"/>
  <c r="BM109" i="163"/>
  <c r="BT109" i="163"/>
  <c r="BL109" i="163"/>
  <c r="BS109" i="163"/>
  <c r="BK109" i="163"/>
  <c r="BR109" i="163"/>
  <c r="BP109" i="163"/>
  <c r="BQ109" i="163"/>
  <c r="BO109" i="163"/>
  <c r="BR130" i="163"/>
  <c r="BQ130" i="163"/>
  <c r="BP130" i="163"/>
  <c r="BO130" i="163"/>
  <c r="BV130" i="163"/>
  <c r="BN130" i="163"/>
  <c r="BT130" i="163"/>
  <c r="BL130" i="163"/>
  <c r="BM130" i="163"/>
  <c r="BU130" i="163"/>
  <c r="BK130" i="163"/>
  <c r="BS130" i="163"/>
  <c r="BV22" i="163"/>
  <c r="BN22" i="163"/>
  <c r="BU22" i="163"/>
  <c r="BM22" i="163"/>
  <c r="BT22" i="163"/>
  <c r="BL22" i="163"/>
  <c r="BS22" i="163"/>
  <c r="BK22" i="163"/>
  <c r="BR22" i="163"/>
  <c r="BP22" i="163"/>
  <c r="BO22" i="163"/>
  <c r="BQ22" i="163"/>
  <c r="BO38" i="163"/>
  <c r="BU38" i="163"/>
  <c r="BM38" i="163"/>
  <c r="BS38" i="163"/>
  <c r="BK38" i="163"/>
  <c r="BV38" i="163"/>
  <c r="BT38" i="163"/>
  <c r="BR38" i="163"/>
  <c r="BQ38" i="163"/>
  <c r="BP38" i="163"/>
  <c r="BN38" i="163"/>
  <c r="BL38" i="163"/>
  <c r="BR153" i="163"/>
  <c r="BQ153" i="163"/>
  <c r="BP153" i="163"/>
  <c r="BO153" i="163"/>
  <c r="BV153" i="163"/>
  <c r="BN153" i="163"/>
  <c r="BT153" i="163"/>
  <c r="BL153" i="163"/>
  <c r="BU153" i="163"/>
  <c r="BK153" i="163"/>
  <c r="BM153" i="163"/>
  <c r="BS153" i="163"/>
  <c r="BS25" i="163"/>
  <c r="BK25" i="163"/>
  <c r="BO25" i="163"/>
  <c r="BN25" i="163"/>
  <c r="BV25" i="163"/>
  <c r="BM25" i="163"/>
  <c r="BU25" i="163"/>
  <c r="BL25" i="163"/>
  <c r="BT25" i="163"/>
  <c r="BQ25" i="163"/>
  <c r="BP25" i="163"/>
  <c r="BR25" i="163"/>
  <c r="BS39" i="163"/>
  <c r="BK39" i="163"/>
  <c r="BQ39" i="163"/>
  <c r="BO39" i="163"/>
  <c r="BV39" i="163"/>
  <c r="BU39" i="163"/>
  <c r="BT39" i="163"/>
  <c r="BR39" i="163"/>
  <c r="BP39" i="163"/>
  <c r="BM39" i="163"/>
  <c r="BL39" i="163"/>
  <c r="BN39" i="163"/>
  <c r="BV61" i="163"/>
  <c r="BN61" i="163"/>
  <c r="BT61" i="163"/>
  <c r="BL61" i="163"/>
  <c r="BQ61" i="163"/>
  <c r="BP61" i="163"/>
  <c r="BU61" i="163"/>
  <c r="BR61" i="163"/>
  <c r="BO61" i="163"/>
  <c r="BM61" i="163"/>
  <c r="BK61" i="163"/>
  <c r="BS61" i="163"/>
  <c r="BR70" i="163"/>
  <c r="BP70" i="163"/>
  <c r="BU70" i="163"/>
  <c r="BM70" i="163"/>
  <c r="BT70" i="163"/>
  <c r="BL70" i="163"/>
  <c r="BN70" i="163"/>
  <c r="BV70" i="163"/>
  <c r="BQ70" i="163"/>
  <c r="BO70" i="163"/>
  <c r="BK70" i="163"/>
  <c r="BS70" i="163"/>
  <c r="BV154" i="163"/>
  <c r="BN154" i="163"/>
  <c r="BU154" i="163"/>
  <c r="BM154" i="163"/>
  <c r="BT154" i="163"/>
  <c r="BL154" i="163"/>
  <c r="BS154" i="163"/>
  <c r="BK154" i="163"/>
  <c r="BR154" i="163"/>
  <c r="BP154" i="163"/>
  <c r="BQ154" i="163"/>
  <c r="BO154" i="163"/>
  <c r="BO40" i="163"/>
  <c r="BU40" i="163"/>
  <c r="BM40" i="163"/>
  <c r="BS40" i="163"/>
  <c r="BK40" i="163"/>
  <c r="BV40" i="163"/>
  <c r="BT40" i="163"/>
  <c r="BR40" i="163"/>
  <c r="BP40" i="163"/>
  <c r="BQ40" i="163"/>
  <c r="BN40" i="163"/>
  <c r="BL40" i="163"/>
  <c r="BV77" i="163"/>
  <c r="BN77" i="163"/>
  <c r="BT77" i="163"/>
  <c r="BL77" i="163"/>
  <c r="BQ77" i="163"/>
  <c r="BP77" i="163"/>
  <c r="BR77" i="163"/>
  <c r="BM77" i="163"/>
  <c r="BK77" i="163"/>
  <c r="BU77" i="163"/>
  <c r="BS77" i="163"/>
  <c r="BO77" i="163"/>
  <c r="BR10" i="163"/>
  <c r="BQ10" i="163"/>
  <c r="BP10" i="163"/>
  <c r="BO10" i="163"/>
  <c r="BV10" i="163"/>
  <c r="BN10" i="163"/>
  <c r="BT10" i="163"/>
  <c r="BL10" i="163"/>
  <c r="BS10" i="163"/>
  <c r="BK10" i="163"/>
  <c r="BM10" i="163"/>
  <c r="BU10" i="163"/>
  <c r="BO32" i="163"/>
  <c r="BU32" i="163"/>
  <c r="BM32" i="163"/>
  <c r="BS32" i="163"/>
  <c r="BK32" i="163"/>
  <c r="BR32" i="163"/>
  <c r="BQ32" i="163"/>
  <c r="BP32" i="163"/>
  <c r="BN32" i="163"/>
  <c r="BL32" i="163"/>
  <c r="BV32" i="163"/>
  <c r="BT32" i="163"/>
  <c r="BS41" i="163"/>
  <c r="BK41" i="163"/>
  <c r="BQ41" i="163"/>
  <c r="BO41" i="163"/>
  <c r="BL41" i="163"/>
  <c r="BV41" i="163"/>
  <c r="BU41" i="163"/>
  <c r="BP41" i="163"/>
  <c r="BT41" i="163"/>
  <c r="BR41" i="163"/>
  <c r="BN41" i="163"/>
  <c r="BM41" i="163"/>
  <c r="BV60" i="163"/>
  <c r="BN60" i="163"/>
  <c r="BT60" i="163"/>
  <c r="BL60" i="163"/>
  <c r="BQ60" i="163"/>
  <c r="BP60" i="163"/>
  <c r="BR60" i="163"/>
  <c r="BM60" i="163"/>
  <c r="BS60" i="163"/>
  <c r="BO60" i="163"/>
  <c r="BK60" i="163"/>
  <c r="BU60" i="163"/>
  <c r="BR67" i="163"/>
  <c r="BP67" i="163"/>
  <c r="BU67" i="163"/>
  <c r="BM67" i="163"/>
  <c r="BT67" i="163"/>
  <c r="BL67" i="163"/>
  <c r="BV67" i="163"/>
  <c r="BQ67" i="163"/>
  <c r="BN67" i="163"/>
  <c r="BK67" i="163"/>
  <c r="BS67" i="163"/>
  <c r="BO67" i="163"/>
  <c r="BS47" i="163"/>
  <c r="BK47" i="163"/>
  <c r="BQ47" i="163"/>
  <c r="BO47" i="163"/>
  <c r="BP47" i="163"/>
  <c r="BN47" i="163"/>
  <c r="BM47" i="163"/>
  <c r="BL47" i="163"/>
  <c r="BV47" i="163"/>
  <c r="BT47" i="163"/>
  <c r="BR47" i="163"/>
  <c r="BU47" i="163"/>
  <c r="BU89" i="163"/>
  <c r="BM89" i="163"/>
  <c r="BS89" i="163"/>
  <c r="BK89" i="163"/>
  <c r="BR89" i="163"/>
  <c r="BP89" i="163"/>
  <c r="BO89" i="163"/>
  <c r="BL89" i="163"/>
  <c r="BV89" i="163"/>
  <c r="BT89" i="163"/>
  <c r="BN89" i="163"/>
  <c r="BQ89" i="163"/>
  <c r="BQ92" i="163"/>
  <c r="BO92" i="163"/>
  <c r="BV92" i="163"/>
  <c r="BN92" i="163"/>
  <c r="BT92" i="163"/>
  <c r="BL92" i="163"/>
  <c r="BK92" i="163"/>
  <c r="BR92" i="163"/>
  <c r="BP92" i="163"/>
  <c r="BS92" i="163"/>
  <c r="BM92" i="163"/>
  <c r="BU92" i="163"/>
  <c r="BR99" i="163"/>
  <c r="BQ99" i="163"/>
  <c r="BP99" i="163"/>
  <c r="BO99" i="163"/>
  <c r="BV99" i="163"/>
  <c r="BN99" i="163"/>
  <c r="BT99" i="163"/>
  <c r="BL99" i="163"/>
  <c r="BM99" i="163"/>
  <c r="BU99" i="163"/>
  <c r="BK99" i="163"/>
  <c r="BS99" i="163"/>
  <c r="BR102" i="163"/>
  <c r="BQ102" i="163"/>
  <c r="BP102" i="163"/>
  <c r="BO102" i="163"/>
  <c r="BV102" i="163"/>
  <c r="BN102" i="163"/>
  <c r="BT102" i="163"/>
  <c r="BL102" i="163"/>
  <c r="BU102" i="163"/>
  <c r="BK102" i="163"/>
  <c r="BM102" i="163"/>
  <c r="BS102" i="163"/>
  <c r="BR24" i="163"/>
  <c r="BQ24" i="163"/>
  <c r="BP24" i="163"/>
  <c r="BO24" i="163"/>
  <c r="BV24" i="163"/>
  <c r="BN24" i="163"/>
  <c r="BT24" i="163"/>
  <c r="BL24" i="163"/>
  <c r="BS24" i="163"/>
  <c r="BK24" i="163"/>
  <c r="BU24" i="163"/>
  <c r="BM24" i="163"/>
  <c r="BR62" i="163"/>
  <c r="BP62" i="163"/>
  <c r="BU62" i="163"/>
  <c r="BM62" i="163"/>
  <c r="BT62" i="163"/>
  <c r="BL62" i="163"/>
  <c r="BV62" i="163"/>
  <c r="BQ62" i="163"/>
  <c r="BN62" i="163"/>
  <c r="BS62" i="163"/>
  <c r="BO62" i="163"/>
  <c r="BK62" i="163"/>
  <c r="BR120" i="163"/>
  <c r="BQ120" i="163"/>
  <c r="BP120" i="163"/>
  <c r="BO120" i="163"/>
  <c r="BV120" i="163"/>
  <c r="BN120" i="163"/>
  <c r="BT120" i="163"/>
  <c r="BL120" i="163"/>
  <c r="BS120" i="163"/>
  <c r="BM120" i="163"/>
  <c r="BU120" i="163"/>
  <c r="BK120" i="163"/>
  <c r="BR59" i="163"/>
  <c r="BP59" i="163"/>
  <c r="BU59" i="163"/>
  <c r="BM59" i="163"/>
  <c r="BT59" i="163"/>
  <c r="BL59" i="163"/>
  <c r="BN59" i="163"/>
  <c r="BV59" i="163"/>
  <c r="BS59" i="163"/>
  <c r="BQ59" i="163"/>
  <c r="BK59" i="163"/>
  <c r="BO59" i="163"/>
  <c r="BV19" i="163"/>
  <c r="BN19" i="163"/>
  <c r="BU19" i="163"/>
  <c r="BM19" i="163"/>
  <c r="BT19" i="163"/>
  <c r="BL19" i="163"/>
  <c r="BS19" i="163"/>
  <c r="BK19" i="163"/>
  <c r="BR19" i="163"/>
  <c r="BP19" i="163"/>
  <c r="BO19" i="163"/>
  <c r="BQ19" i="163"/>
  <c r="BO42" i="163"/>
  <c r="BU42" i="163"/>
  <c r="BM42" i="163"/>
  <c r="BS42" i="163"/>
  <c r="BK42" i="163"/>
  <c r="BL42" i="163"/>
  <c r="BV42" i="163"/>
  <c r="BT42" i="163"/>
  <c r="BR42" i="163"/>
  <c r="BP42" i="163"/>
  <c r="BQ42" i="163"/>
  <c r="BN42" i="163"/>
  <c r="BV125" i="163"/>
  <c r="BN125" i="163"/>
  <c r="BU125" i="163"/>
  <c r="BM125" i="163"/>
  <c r="BT125" i="163"/>
  <c r="BL125" i="163"/>
  <c r="BS125" i="163"/>
  <c r="BK125" i="163"/>
  <c r="BR125" i="163"/>
  <c r="BP125" i="163"/>
  <c r="BQ125" i="163"/>
  <c r="BO125" i="163"/>
  <c r="BO48" i="163"/>
  <c r="BU48" i="163"/>
  <c r="BM48" i="163"/>
  <c r="BS48" i="163"/>
  <c r="BK48" i="163"/>
  <c r="BQ48" i="163"/>
  <c r="BP48" i="163"/>
  <c r="BN48" i="163"/>
  <c r="BL48" i="163"/>
  <c r="BT48" i="163"/>
  <c r="BV48" i="163"/>
  <c r="BR48" i="163"/>
  <c r="BU93" i="163"/>
  <c r="BM93" i="163"/>
  <c r="BS93" i="163"/>
  <c r="BK93" i="163"/>
  <c r="BR93" i="163"/>
  <c r="BP93" i="163"/>
  <c r="BO93" i="163"/>
  <c r="BL93" i="163"/>
  <c r="BV93" i="163"/>
  <c r="BT93" i="163"/>
  <c r="BQ93" i="163"/>
  <c r="BN93" i="163"/>
  <c r="BV98" i="163"/>
  <c r="BN98" i="163"/>
  <c r="BU98" i="163"/>
  <c r="BM98" i="163"/>
  <c r="BT98" i="163"/>
  <c r="BL98" i="163"/>
  <c r="BS98" i="163"/>
  <c r="BK98" i="163"/>
  <c r="BR98" i="163"/>
  <c r="BP98" i="163"/>
  <c r="BO98" i="163"/>
  <c r="BQ98" i="163"/>
  <c r="BV103" i="163"/>
  <c r="BN103" i="163"/>
  <c r="BU103" i="163"/>
  <c r="BM103" i="163"/>
  <c r="BT103" i="163"/>
  <c r="BL103" i="163"/>
  <c r="BS103" i="163"/>
  <c r="BK103" i="163"/>
  <c r="BR103" i="163"/>
  <c r="BP103" i="163"/>
  <c r="BQ103" i="163"/>
  <c r="BO103" i="163"/>
  <c r="BV111" i="163"/>
  <c r="BN111" i="163"/>
  <c r="BU111" i="163"/>
  <c r="BM111" i="163"/>
  <c r="BT111" i="163"/>
  <c r="BL111" i="163"/>
  <c r="BS111" i="163"/>
  <c r="BK111" i="163"/>
  <c r="BR111" i="163"/>
  <c r="BP111" i="163"/>
  <c r="BQ111" i="163"/>
  <c r="BO111" i="163"/>
  <c r="BR122" i="163"/>
  <c r="BQ122" i="163"/>
  <c r="BP122" i="163"/>
  <c r="BO122" i="163"/>
  <c r="BV122" i="163"/>
  <c r="BN122" i="163"/>
  <c r="BT122" i="163"/>
  <c r="BL122" i="163"/>
  <c r="BM122" i="163"/>
  <c r="BU122" i="163"/>
  <c r="BS122" i="163"/>
  <c r="BK122" i="163"/>
  <c r="BR20" i="163"/>
  <c r="BQ20" i="163"/>
  <c r="BP20" i="163"/>
  <c r="BO20" i="163"/>
  <c r="BV20" i="163"/>
  <c r="BN20" i="163"/>
  <c r="BT20" i="163"/>
  <c r="BL20" i="163"/>
  <c r="BS20" i="163"/>
  <c r="BK20" i="163"/>
  <c r="BU20" i="163"/>
  <c r="BM20" i="163"/>
  <c r="BR116" i="163"/>
  <c r="BR121" i="163" s="1"/>
  <c r="BQ116" i="163"/>
  <c r="BP116" i="163"/>
  <c r="BO116" i="163"/>
  <c r="BO121" i="163" s="1"/>
  <c r="BV116" i="163"/>
  <c r="BN116" i="163"/>
  <c r="BN121" i="163" s="1"/>
  <c r="BT116" i="163"/>
  <c r="BT121" i="163" s="1"/>
  <c r="BL116" i="163"/>
  <c r="BU116" i="163"/>
  <c r="BM116" i="163"/>
  <c r="BS116" i="163"/>
  <c r="BK116" i="163"/>
  <c r="BP50" i="163"/>
  <c r="BT50" i="163"/>
  <c r="BL50" i="163"/>
  <c r="BU50" i="163"/>
  <c r="BR50" i="163"/>
  <c r="BO50" i="163"/>
  <c r="BV50" i="163"/>
  <c r="BS50" i="163"/>
  <c r="BQ50" i="163"/>
  <c r="BN50" i="163"/>
  <c r="BM50" i="163"/>
  <c r="BK50" i="163"/>
  <c r="BR76" i="163"/>
  <c r="BP76" i="163"/>
  <c r="BU76" i="163"/>
  <c r="BM76" i="163"/>
  <c r="BT76" i="163"/>
  <c r="BL76" i="163"/>
  <c r="BN76" i="163"/>
  <c r="BV76" i="163"/>
  <c r="BS76" i="163"/>
  <c r="BQ76" i="163"/>
  <c r="BO76" i="163"/>
  <c r="BK76" i="163"/>
  <c r="BQ94" i="163"/>
  <c r="BO94" i="163"/>
  <c r="BV94" i="163"/>
  <c r="BN94" i="163"/>
  <c r="BT94" i="163"/>
  <c r="BL94" i="163"/>
  <c r="BS94" i="163"/>
  <c r="BP94" i="163"/>
  <c r="BR94" i="163"/>
  <c r="BK94" i="163"/>
  <c r="BU94" i="163"/>
  <c r="BM94" i="163"/>
  <c r="BR100" i="163"/>
  <c r="BQ100" i="163"/>
  <c r="BP100" i="163"/>
  <c r="BO100" i="163"/>
  <c r="BV100" i="163"/>
  <c r="BN100" i="163"/>
  <c r="BT100" i="163"/>
  <c r="BL100" i="163"/>
  <c r="BU100" i="163"/>
  <c r="BM100" i="163"/>
  <c r="BK100" i="163"/>
  <c r="BS100" i="163"/>
  <c r="BR104" i="163"/>
  <c r="BQ104" i="163"/>
  <c r="BP104" i="163"/>
  <c r="BO104" i="163"/>
  <c r="BV104" i="163"/>
  <c r="BN104" i="163"/>
  <c r="BT104" i="163"/>
  <c r="BL104" i="163"/>
  <c r="BS104" i="163"/>
  <c r="BM104" i="163"/>
  <c r="BU104" i="163"/>
  <c r="BK104" i="163"/>
  <c r="BR112" i="163"/>
  <c r="BQ112" i="163"/>
  <c r="BP112" i="163"/>
  <c r="BO112" i="163"/>
  <c r="BV112" i="163"/>
  <c r="BN112" i="163"/>
  <c r="BT112" i="163"/>
  <c r="BL112" i="163"/>
  <c r="BS112" i="163"/>
  <c r="BM112" i="163"/>
  <c r="BU112" i="163"/>
  <c r="BK112" i="163"/>
  <c r="BV51" i="163"/>
  <c r="BN51" i="163"/>
  <c r="BT51" i="163"/>
  <c r="BL51" i="163"/>
  <c r="BP51" i="163"/>
  <c r="BU51" i="163"/>
  <c r="BR51" i="163"/>
  <c r="BO51" i="163"/>
  <c r="BM51" i="163"/>
  <c r="BK51" i="163"/>
  <c r="BS51" i="163"/>
  <c r="BQ51" i="163"/>
  <c r="BV105" i="163"/>
  <c r="BN105" i="163"/>
  <c r="BU105" i="163"/>
  <c r="BM105" i="163"/>
  <c r="BT105" i="163"/>
  <c r="BL105" i="163"/>
  <c r="BS105" i="163"/>
  <c r="BK105" i="163"/>
  <c r="BR105" i="163"/>
  <c r="BP105" i="163"/>
  <c r="BQ105" i="163"/>
  <c r="BO105" i="163"/>
  <c r="BV113" i="163"/>
  <c r="BN113" i="163"/>
  <c r="BU113" i="163"/>
  <c r="BM113" i="163"/>
  <c r="BT113" i="163"/>
  <c r="BL113" i="163"/>
  <c r="BS113" i="163"/>
  <c r="BK113" i="163"/>
  <c r="BR113" i="163"/>
  <c r="BP113" i="163"/>
  <c r="BQ113" i="163"/>
  <c r="BO113" i="163"/>
  <c r="BR124" i="163"/>
  <c r="BQ124" i="163"/>
  <c r="BP124" i="163"/>
  <c r="BO124" i="163"/>
  <c r="BV124" i="163"/>
  <c r="BN124" i="163"/>
  <c r="BT124" i="163"/>
  <c r="BL124" i="163"/>
  <c r="BU124" i="163"/>
  <c r="BM124" i="163"/>
  <c r="BS124" i="163"/>
  <c r="BK124" i="163"/>
  <c r="BE50" i="163"/>
  <c r="AW50" i="163"/>
  <c r="AO50" i="163"/>
  <c r="AG50" i="163"/>
  <c r="BD50" i="163"/>
  <c r="AV50" i="163"/>
  <c r="AN50" i="163"/>
  <c r="AF50" i="163"/>
  <c r="BJ50" i="163"/>
  <c r="BB50" i="163"/>
  <c r="AT50" i="163"/>
  <c r="AL50" i="163"/>
  <c r="AD50" i="163"/>
  <c r="BI50" i="163"/>
  <c r="BA50" i="163"/>
  <c r="AS50" i="163"/>
  <c r="AK50" i="163"/>
  <c r="AC50" i="163"/>
  <c r="BH50" i="163"/>
  <c r="AZ50" i="163"/>
  <c r="AR50" i="163"/>
  <c r="AJ50" i="163"/>
  <c r="AB50" i="163"/>
  <c r="BF50" i="163"/>
  <c r="AX50" i="163"/>
  <c r="AP50" i="163"/>
  <c r="AH50" i="163"/>
  <c r="AM50" i="163"/>
  <c r="AI50" i="163"/>
  <c r="AE50" i="163"/>
  <c r="BG50" i="163"/>
  <c r="AA50" i="163"/>
  <c r="BC50" i="163"/>
  <c r="AY50" i="163"/>
  <c r="AU50" i="163"/>
  <c r="AQ50" i="163"/>
  <c r="BJ89" i="163"/>
  <c r="BB89" i="163"/>
  <c r="AT89" i="163"/>
  <c r="AL89" i="163"/>
  <c r="AD89" i="163"/>
  <c r="BF89" i="163"/>
  <c r="AX89" i="163"/>
  <c r="AP89" i="163"/>
  <c r="AH89" i="163"/>
  <c r="BE89" i="163"/>
  <c r="AW89" i="163"/>
  <c r="AO89" i="163"/>
  <c r="AG89" i="163"/>
  <c r="BC89" i="163"/>
  <c r="AU89" i="163"/>
  <c r="AM89" i="163"/>
  <c r="AE89" i="163"/>
  <c r="BH89" i="163"/>
  <c r="AR89" i="163"/>
  <c r="AB89" i="163"/>
  <c r="BG89" i="163"/>
  <c r="AQ89" i="163"/>
  <c r="AA89" i="163"/>
  <c r="BD89" i="163"/>
  <c r="AN89" i="163"/>
  <c r="BA89" i="163"/>
  <c r="AK89" i="163"/>
  <c r="AZ89" i="163"/>
  <c r="AJ89" i="163"/>
  <c r="AY89" i="163"/>
  <c r="AI89" i="163"/>
  <c r="AV89" i="163"/>
  <c r="AF89" i="163"/>
  <c r="BI89" i="163"/>
  <c r="AS89" i="163"/>
  <c r="AC89" i="163"/>
  <c r="BC102" i="163"/>
  <c r="AU102" i="163"/>
  <c r="AM102" i="163"/>
  <c r="AE102" i="163"/>
  <c r="BJ102" i="163"/>
  <c r="BB102" i="163"/>
  <c r="AT102" i="163"/>
  <c r="BG102" i="163"/>
  <c r="AY102" i="163"/>
  <c r="AQ102" i="163"/>
  <c r="AI102" i="163"/>
  <c r="AA102" i="163"/>
  <c r="BF102" i="163"/>
  <c r="AX102" i="163"/>
  <c r="AP102" i="163"/>
  <c r="AH102" i="163"/>
  <c r="BE102" i="163"/>
  <c r="AW102" i="163"/>
  <c r="BD102" i="163"/>
  <c r="AV102" i="163"/>
  <c r="AN102" i="163"/>
  <c r="AF102" i="163"/>
  <c r="AS102" i="163"/>
  <c r="AC102" i="163"/>
  <c r="AO102" i="163"/>
  <c r="BI102" i="163"/>
  <c r="AK102" i="163"/>
  <c r="BH102" i="163"/>
  <c r="AJ102" i="163"/>
  <c r="AZ102" i="163"/>
  <c r="AD102" i="163"/>
  <c r="BA102" i="163"/>
  <c r="AR102" i="163"/>
  <c r="AL102" i="163"/>
  <c r="AG102" i="163"/>
  <c r="AB102" i="163"/>
  <c r="BC107" i="163"/>
  <c r="AU107" i="163"/>
  <c r="AM107" i="163"/>
  <c r="AE107" i="163"/>
  <c r="BJ107" i="163"/>
  <c r="BB107" i="163"/>
  <c r="AT107" i="163"/>
  <c r="AL107" i="163"/>
  <c r="AD107" i="163"/>
  <c r="BG107" i="163"/>
  <c r="AY107" i="163"/>
  <c r="AQ107" i="163"/>
  <c r="AI107" i="163"/>
  <c r="AA107" i="163"/>
  <c r="BF107" i="163"/>
  <c r="AX107" i="163"/>
  <c r="AP107" i="163"/>
  <c r="AH107" i="163"/>
  <c r="BE107" i="163"/>
  <c r="AW107" i="163"/>
  <c r="AO107" i="163"/>
  <c r="AG107" i="163"/>
  <c r="BD107" i="163"/>
  <c r="AV107" i="163"/>
  <c r="AN107" i="163"/>
  <c r="AF107" i="163"/>
  <c r="BI107" i="163"/>
  <c r="AC107" i="163"/>
  <c r="BH107" i="163"/>
  <c r="AB107" i="163"/>
  <c r="BA107" i="163"/>
  <c r="AZ107" i="163"/>
  <c r="AS107" i="163"/>
  <c r="AR107" i="163"/>
  <c r="AJ107" i="163"/>
  <c r="AK107" i="163"/>
  <c r="BF112" i="163"/>
  <c r="AX112" i="163"/>
  <c r="AP112" i="163"/>
  <c r="AH112" i="163"/>
  <c r="BE112" i="163"/>
  <c r="AW112" i="163"/>
  <c r="AO112" i="163"/>
  <c r="AG112" i="163"/>
  <c r="BD112" i="163"/>
  <c r="AV112" i="163"/>
  <c r="AN112" i="163"/>
  <c r="AF112" i="163"/>
  <c r="BC112" i="163"/>
  <c r="BJ112" i="163"/>
  <c r="BB112" i="163"/>
  <c r="AT112" i="163"/>
  <c r="AL112" i="163"/>
  <c r="AD112" i="163"/>
  <c r="BI112" i="163"/>
  <c r="BA112" i="163"/>
  <c r="AS112" i="163"/>
  <c r="AK112" i="163"/>
  <c r="AC112" i="163"/>
  <c r="BH112" i="163"/>
  <c r="AZ112" i="163"/>
  <c r="AR112" i="163"/>
  <c r="AJ112" i="163"/>
  <c r="AB112" i="163"/>
  <c r="AM112" i="163"/>
  <c r="AI112" i="163"/>
  <c r="BG112" i="163"/>
  <c r="AY112" i="163"/>
  <c r="AU112" i="163"/>
  <c r="AQ112" i="163"/>
  <c r="AE112" i="163"/>
  <c r="AA112" i="163"/>
  <c r="BJ124" i="163"/>
  <c r="BB124" i="163"/>
  <c r="AT124" i="163"/>
  <c r="AL124" i="163"/>
  <c r="AD124" i="163"/>
  <c r="BI124" i="163"/>
  <c r="BA124" i="163"/>
  <c r="AS124" i="163"/>
  <c r="AK124" i="163"/>
  <c r="AC124" i="163"/>
  <c r="BH124" i="163"/>
  <c r="AZ124" i="163"/>
  <c r="AR124" i="163"/>
  <c r="AJ124" i="163"/>
  <c r="AB124" i="163"/>
  <c r="BG124" i="163"/>
  <c r="AY124" i="163"/>
  <c r="AQ124" i="163"/>
  <c r="AI124" i="163"/>
  <c r="AA124" i="163"/>
  <c r="BF124" i="163"/>
  <c r="AX124" i="163"/>
  <c r="AP124" i="163"/>
  <c r="AH124" i="163"/>
  <c r="BE124" i="163"/>
  <c r="AW124" i="163"/>
  <c r="AO124" i="163"/>
  <c r="AG124" i="163"/>
  <c r="BD124" i="163"/>
  <c r="AV124" i="163"/>
  <c r="AN124" i="163"/>
  <c r="AF124" i="163"/>
  <c r="BC124" i="163"/>
  <c r="AU124" i="163"/>
  <c r="AM124" i="163"/>
  <c r="AE124" i="163"/>
  <c r="BJ127" i="163"/>
  <c r="BB127" i="163"/>
  <c r="AT127" i="163"/>
  <c r="AL127" i="163"/>
  <c r="AD127" i="163"/>
  <c r="BI127" i="163"/>
  <c r="BA127" i="163"/>
  <c r="AS127" i="163"/>
  <c r="AK127" i="163"/>
  <c r="AC127" i="163"/>
  <c r="BH127" i="163"/>
  <c r="AZ127" i="163"/>
  <c r="AR127" i="163"/>
  <c r="AJ127" i="163"/>
  <c r="AB127" i="163"/>
  <c r="BG127" i="163"/>
  <c r="AY127" i="163"/>
  <c r="AQ127" i="163"/>
  <c r="AI127" i="163"/>
  <c r="AA127" i="163"/>
  <c r="BF127" i="163"/>
  <c r="AX127" i="163"/>
  <c r="AP127" i="163"/>
  <c r="AH127" i="163"/>
  <c r="BE127" i="163"/>
  <c r="AW127" i="163"/>
  <c r="AO127" i="163"/>
  <c r="AG127" i="163"/>
  <c r="BD127" i="163"/>
  <c r="AV127" i="163"/>
  <c r="AN127" i="163"/>
  <c r="AF127" i="163"/>
  <c r="BC127" i="163"/>
  <c r="AU127" i="163"/>
  <c r="AM127" i="163"/>
  <c r="AE127" i="163"/>
  <c r="BD20" i="163"/>
  <c r="AV20" i="163"/>
  <c r="AN20" i="163"/>
  <c r="AF20" i="163"/>
  <c r="BC20" i="163"/>
  <c r="AE20" i="163"/>
  <c r="BJ20" i="163"/>
  <c r="BB20" i="163"/>
  <c r="AT20" i="163"/>
  <c r="AL20" i="163"/>
  <c r="AD20" i="163"/>
  <c r="BI20" i="163"/>
  <c r="BA20" i="163"/>
  <c r="AS20" i="163"/>
  <c r="AK20" i="163"/>
  <c r="AC20" i="163"/>
  <c r="BF20" i="163"/>
  <c r="BH20" i="163"/>
  <c r="AZ20" i="163"/>
  <c r="AR20" i="163"/>
  <c r="AJ20" i="163"/>
  <c r="AB20" i="163"/>
  <c r="AP20" i="163"/>
  <c r="BG20" i="163"/>
  <c r="AY20" i="163"/>
  <c r="AQ20" i="163"/>
  <c r="AI20" i="163"/>
  <c r="AA20" i="163"/>
  <c r="AX20" i="163"/>
  <c r="AH20" i="163"/>
  <c r="AU20" i="163"/>
  <c r="BE20" i="163"/>
  <c r="AW20" i="163"/>
  <c r="AO20" i="163"/>
  <c r="AG20" i="163"/>
  <c r="AM20" i="163"/>
  <c r="BH32" i="163"/>
  <c r="AZ32" i="163"/>
  <c r="AR32" i="163"/>
  <c r="AJ32" i="163"/>
  <c r="AB32" i="163"/>
  <c r="BG32" i="163"/>
  <c r="AY32" i="163"/>
  <c r="AQ32" i="163"/>
  <c r="AI32" i="163"/>
  <c r="AA32" i="163"/>
  <c r="BE32" i="163"/>
  <c r="AW32" i="163"/>
  <c r="AO32" i="163"/>
  <c r="AG32" i="163"/>
  <c r="BD32" i="163"/>
  <c r="AV32" i="163"/>
  <c r="AN32" i="163"/>
  <c r="AF32" i="163"/>
  <c r="BC32" i="163"/>
  <c r="AU32" i="163"/>
  <c r="AM32" i="163"/>
  <c r="AE32" i="163"/>
  <c r="BI32" i="163"/>
  <c r="BA32" i="163"/>
  <c r="AS32" i="163"/>
  <c r="AK32" i="163"/>
  <c r="AC32" i="163"/>
  <c r="AL32" i="163"/>
  <c r="AH32" i="163"/>
  <c r="BJ32" i="163"/>
  <c r="AD32" i="163"/>
  <c r="BF32" i="163"/>
  <c r="BB32" i="163"/>
  <c r="AX32" i="163"/>
  <c r="AT32" i="163"/>
  <c r="AP32" i="163"/>
  <c r="BI39" i="163"/>
  <c r="BA39" i="163"/>
  <c r="AS39" i="163"/>
  <c r="AK39" i="163"/>
  <c r="AC39" i="163"/>
  <c r="BE39" i="163"/>
  <c r="AW39" i="163"/>
  <c r="AO39" i="163"/>
  <c r="AG39" i="163"/>
  <c r="BG39" i="163"/>
  <c r="AV39" i="163"/>
  <c r="AL39" i="163"/>
  <c r="AA39" i="163"/>
  <c r="BF39" i="163"/>
  <c r="AU39" i="163"/>
  <c r="AJ39" i="163"/>
  <c r="BD39" i="163"/>
  <c r="AT39" i="163"/>
  <c r="AI39" i="163"/>
  <c r="BC39" i="163"/>
  <c r="AR39" i="163"/>
  <c r="AH39" i="163"/>
  <c r="BB39" i="163"/>
  <c r="AQ39" i="163"/>
  <c r="AF39" i="163"/>
  <c r="AZ39" i="163"/>
  <c r="AP39" i="163"/>
  <c r="AE39" i="163"/>
  <c r="BJ39" i="163"/>
  <c r="AY39" i="163"/>
  <c r="AN39" i="163"/>
  <c r="BH39" i="163"/>
  <c r="AX39" i="163"/>
  <c r="AM39" i="163"/>
  <c r="AB39" i="163"/>
  <c r="AD39" i="163"/>
  <c r="BD60" i="163"/>
  <c r="AV60" i="163"/>
  <c r="AN60" i="163"/>
  <c r="BJ60" i="163"/>
  <c r="BB60" i="163"/>
  <c r="AT60" i="163"/>
  <c r="AL60" i="163"/>
  <c r="BI60" i="163"/>
  <c r="BA60" i="163"/>
  <c r="AS60" i="163"/>
  <c r="AK60" i="163"/>
  <c r="AC60" i="163"/>
  <c r="BH60" i="163"/>
  <c r="AZ60" i="163"/>
  <c r="BG60" i="163"/>
  <c r="AY60" i="163"/>
  <c r="AQ60" i="163"/>
  <c r="AI60" i="163"/>
  <c r="BE60" i="163"/>
  <c r="AW60" i="163"/>
  <c r="AO60" i="163"/>
  <c r="AG60" i="163"/>
  <c r="AM60" i="163"/>
  <c r="AJ60" i="163"/>
  <c r="BC60" i="163"/>
  <c r="AF60" i="163"/>
  <c r="AX60" i="163"/>
  <c r="AE60" i="163"/>
  <c r="AU60" i="163"/>
  <c r="AD60" i="163"/>
  <c r="AP60" i="163"/>
  <c r="AA60" i="163"/>
  <c r="AH60" i="163"/>
  <c r="AB60" i="163"/>
  <c r="BF60" i="163"/>
  <c r="AR60" i="163"/>
  <c r="BH67" i="163"/>
  <c r="AZ67" i="163"/>
  <c r="AR67" i="163"/>
  <c r="AJ67" i="163"/>
  <c r="AB67" i="163"/>
  <c r="BG67" i="163"/>
  <c r="AY67" i="163"/>
  <c r="AQ67" i="163"/>
  <c r="AI67" i="163"/>
  <c r="AA67" i="163"/>
  <c r="BF67" i="163"/>
  <c r="AX67" i="163"/>
  <c r="AP67" i="163"/>
  <c r="AH67" i="163"/>
  <c r="BE67" i="163"/>
  <c r="AW67" i="163"/>
  <c r="AO67" i="163"/>
  <c r="AG67" i="163"/>
  <c r="BD67" i="163"/>
  <c r="AV67" i="163"/>
  <c r="AN67" i="163"/>
  <c r="AF67" i="163"/>
  <c r="BC67" i="163"/>
  <c r="AU67" i="163"/>
  <c r="AM67" i="163"/>
  <c r="AE67" i="163"/>
  <c r="BI67" i="163"/>
  <c r="BA67" i="163"/>
  <c r="AS67" i="163"/>
  <c r="AK67" i="163"/>
  <c r="AC67" i="163"/>
  <c r="BB67" i="163"/>
  <c r="AT67" i="163"/>
  <c r="AD67" i="163"/>
  <c r="BJ67" i="163"/>
  <c r="AL67" i="163"/>
  <c r="BJ70" i="163"/>
  <c r="BB70" i="163"/>
  <c r="AT70" i="163"/>
  <c r="AL70" i="163"/>
  <c r="AD70" i="163"/>
  <c r="BF70" i="163"/>
  <c r="AX70" i="163"/>
  <c r="AP70" i="163"/>
  <c r="AH70" i="163"/>
  <c r="BE70" i="163"/>
  <c r="AW70" i="163"/>
  <c r="AO70" i="163"/>
  <c r="AG70" i="163"/>
  <c r="BC70" i="163"/>
  <c r="AU70" i="163"/>
  <c r="AM70" i="163"/>
  <c r="AE70" i="163"/>
  <c r="AZ70" i="163"/>
  <c r="AJ70" i="163"/>
  <c r="AY70" i="163"/>
  <c r="AI70" i="163"/>
  <c r="AV70" i="163"/>
  <c r="AF70" i="163"/>
  <c r="BI70" i="163"/>
  <c r="AS70" i="163"/>
  <c r="AC70" i="163"/>
  <c r="BH70" i="163"/>
  <c r="AR70" i="163"/>
  <c r="AB70" i="163"/>
  <c r="BG70" i="163"/>
  <c r="AQ70" i="163"/>
  <c r="AA70" i="163"/>
  <c r="BA70" i="163"/>
  <c r="AK70" i="163"/>
  <c r="BD70" i="163"/>
  <c r="AN70" i="163"/>
  <c r="BJ73" i="163"/>
  <c r="BB73" i="163"/>
  <c r="AT73" i="163"/>
  <c r="AL73" i="163"/>
  <c r="AD73" i="163"/>
  <c r="BF73" i="163"/>
  <c r="AX73" i="163"/>
  <c r="AP73" i="163"/>
  <c r="AH73" i="163"/>
  <c r="BE73" i="163"/>
  <c r="AW73" i="163"/>
  <c r="AO73" i="163"/>
  <c r="AG73" i="163"/>
  <c r="BC73" i="163"/>
  <c r="AU73" i="163"/>
  <c r="AM73" i="163"/>
  <c r="AE73" i="163"/>
  <c r="AZ73" i="163"/>
  <c r="AJ73" i="163"/>
  <c r="AY73" i="163"/>
  <c r="AI73" i="163"/>
  <c r="AV73" i="163"/>
  <c r="AF73" i="163"/>
  <c r="BI73" i="163"/>
  <c r="AS73" i="163"/>
  <c r="AC73" i="163"/>
  <c r="BH73" i="163"/>
  <c r="AR73" i="163"/>
  <c r="AB73" i="163"/>
  <c r="BG73" i="163"/>
  <c r="AQ73" i="163"/>
  <c r="AA73" i="163"/>
  <c r="BD73" i="163"/>
  <c r="AN73" i="163"/>
  <c r="BA73" i="163"/>
  <c r="AK73" i="163"/>
  <c r="BF118" i="163"/>
  <c r="AX118" i="163"/>
  <c r="AP118" i="163"/>
  <c r="AH118" i="163"/>
  <c r="BE118" i="163"/>
  <c r="AW118" i="163"/>
  <c r="AO118" i="163"/>
  <c r="AG118" i="163"/>
  <c r="BD118" i="163"/>
  <c r="AV118" i="163"/>
  <c r="AN118" i="163"/>
  <c r="AF118" i="163"/>
  <c r="BC118" i="163"/>
  <c r="AU118" i="163"/>
  <c r="AM118" i="163"/>
  <c r="AE118" i="163"/>
  <c r="BJ118" i="163"/>
  <c r="BB118" i="163"/>
  <c r="AT118" i="163"/>
  <c r="AL118" i="163"/>
  <c r="AD118" i="163"/>
  <c r="BI118" i="163"/>
  <c r="BA118" i="163"/>
  <c r="AS118" i="163"/>
  <c r="AK118" i="163"/>
  <c r="AC118" i="163"/>
  <c r="BH118" i="163"/>
  <c r="AZ118" i="163"/>
  <c r="AR118" i="163"/>
  <c r="AJ118" i="163"/>
  <c r="AB118" i="163"/>
  <c r="AQ118" i="163"/>
  <c r="AI118" i="163"/>
  <c r="AA118" i="163"/>
  <c r="BG118" i="163"/>
  <c r="AY118" i="163"/>
  <c r="BJ134" i="163"/>
  <c r="BB134" i="163"/>
  <c r="AT134" i="163"/>
  <c r="AL134" i="163"/>
  <c r="AD134" i="163"/>
  <c r="BI134" i="163"/>
  <c r="BA134" i="163"/>
  <c r="AS134" i="163"/>
  <c r="AK134" i="163"/>
  <c r="AC134" i="163"/>
  <c r="BH134" i="163"/>
  <c r="AZ134" i="163"/>
  <c r="AR134" i="163"/>
  <c r="AJ134" i="163"/>
  <c r="AB134" i="163"/>
  <c r="BG134" i="163"/>
  <c r="AY134" i="163"/>
  <c r="AQ134" i="163"/>
  <c r="AI134" i="163"/>
  <c r="AA134" i="163"/>
  <c r="BF134" i="163"/>
  <c r="AX134" i="163"/>
  <c r="AP134" i="163"/>
  <c r="AH134" i="163"/>
  <c r="BE134" i="163"/>
  <c r="AW134" i="163"/>
  <c r="AO134" i="163"/>
  <c r="AG134" i="163"/>
  <c r="BD134" i="163"/>
  <c r="AV134" i="163"/>
  <c r="AN134" i="163"/>
  <c r="AF134" i="163"/>
  <c r="BC134" i="163"/>
  <c r="AU134" i="163"/>
  <c r="AM134" i="163"/>
  <c r="AE134" i="163"/>
  <c r="BE45" i="163"/>
  <c r="AW45" i="163"/>
  <c r="AO45" i="163"/>
  <c r="AG45" i="163"/>
  <c r="BD45" i="163"/>
  <c r="AV45" i="163"/>
  <c r="AN45" i="163"/>
  <c r="AF45" i="163"/>
  <c r="BJ45" i="163"/>
  <c r="BB45" i="163"/>
  <c r="AT45" i="163"/>
  <c r="AL45" i="163"/>
  <c r="AD45" i="163"/>
  <c r="BI45" i="163"/>
  <c r="BA45" i="163"/>
  <c r="AS45" i="163"/>
  <c r="AK45" i="163"/>
  <c r="AC45" i="163"/>
  <c r="BH45" i="163"/>
  <c r="AZ45" i="163"/>
  <c r="AR45" i="163"/>
  <c r="AJ45" i="163"/>
  <c r="AB45" i="163"/>
  <c r="BF45" i="163"/>
  <c r="AX45" i="163"/>
  <c r="AP45" i="163"/>
  <c r="AH45" i="163"/>
  <c r="BC45" i="163"/>
  <c r="AY45" i="163"/>
  <c r="AU45" i="163"/>
  <c r="AQ45" i="163"/>
  <c r="AM45" i="163"/>
  <c r="AI45" i="163"/>
  <c r="AE45" i="163"/>
  <c r="BG45" i="163"/>
  <c r="AA45" i="163"/>
  <c r="BG92" i="163"/>
  <c r="AY92" i="163"/>
  <c r="AQ92" i="163"/>
  <c r="AI92" i="163"/>
  <c r="BC92" i="163"/>
  <c r="AU92" i="163"/>
  <c r="AM92" i="163"/>
  <c r="AE92" i="163"/>
  <c r="BJ92" i="163"/>
  <c r="BB92" i="163"/>
  <c r="AT92" i="163"/>
  <c r="AL92" i="163"/>
  <c r="AD92" i="163"/>
  <c r="BH92" i="163"/>
  <c r="AZ92" i="163"/>
  <c r="AR92" i="163"/>
  <c r="AJ92" i="163"/>
  <c r="AB92" i="163"/>
  <c r="AW92" i="163"/>
  <c r="AG92" i="163"/>
  <c r="BI92" i="163"/>
  <c r="AS92" i="163"/>
  <c r="AC92" i="163"/>
  <c r="BE92" i="163"/>
  <c r="AO92" i="163"/>
  <c r="BD92" i="163"/>
  <c r="AN92" i="163"/>
  <c r="AX92" i="163"/>
  <c r="AH92" i="163"/>
  <c r="AF92" i="163"/>
  <c r="AA92" i="163"/>
  <c r="BF92" i="163"/>
  <c r="BA92" i="163"/>
  <c r="AV92" i="163"/>
  <c r="AP92" i="163"/>
  <c r="AK92" i="163"/>
  <c r="BG100" i="163"/>
  <c r="AY100" i="163"/>
  <c r="AQ100" i="163"/>
  <c r="AI100" i="163"/>
  <c r="AA100" i="163"/>
  <c r="BC100" i="163"/>
  <c r="AU100" i="163"/>
  <c r="AM100" i="163"/>
  <c r="AE100" i="163"/>
  <c r="BJ100" i="163"/>
  <c r="BB100" i="163"/>
  <c r="AT100" i="163"/>
  <c r="AL100" i="163"/>
  <c r="AD100" i="163"/>
  <c r="BH100" i="163"/>
  <c r="AZ100" i="163"/>
  <c r="AR100" i="163"/>
  <c r="AJ100" i="163"/>
  <c r="AB100" i="163"/>
  <c r="AW100" i="163"/>
  <c r="AG100" i="163"/>
  <c r="BI100" i="163"/>
  <c r="AS100" i="163"/>
  <c r="AC100" i="163"/>
  <c r="BE100" i="163"/>
  <c r="AO100" i="163"/>
  <c r="BD100" i="163"/>
  <c r="AN100" i="163"/>
  <c r="AX100" i="163"/>
  <c r="AH100" i="163"/>
  <c r="AP100" i="163"/>
  <c r="AK100" i="163"/>
  <c r="AF100" i="163"/>
  <c r="BF100" i="163"/>
  <c r="BA100" i="163"/>
  <c r="AV100" i="163"/>
  <c r="BI51" i="163"/>
  <c r="BA51" i="163"/>
  <c r="AS51" i="163"/>
  <c r="AK51" i="163"/>
  <c r="AC51" i="163"/>
  <c r="BH51" i="163"/>
  <c r="AZ51" i="163"/>
  <c r="AR51" i="163"/>
  <c r="AJ51" i="163"/>
  <c r="AB51" i="163"/>
  <c r="BF51" i="163"/>
  <c r="AX51" i="163"/>
  <c r="AP51" i="163"/>
  <c r="AH51" i="163"/>
  <c r="BE51" i="163"/>
  <c r="AW51" i="163"/>
  <c r="AO51" i="163"/>
  <c r="AG51" i="163"/>
  <c r="BD51" i="163"/>
  <c r="AV51" i="163"/>
  <c r="AN51" i="163"/>
  <c r="AF51" i="163"/>
  <c r="BJ51" i="163"/>
  <c r="BB51" i="163"/>
  <c r="AT51" i="163"/>
  <c r="AL51" i="163"/>
  <c r="AD51" i="163"/>
  <c r="AI51" i="163"/>
  <c r="AE51" i="163"/>
  <c r="BG51" i="163"/>
  <c r="AA51" i="163"/>
  <c r="BC51" i="163"/>
  <c r="AY51" i="163"/>
  <c r="AU51" i="163"/>
  <c r="AQ51" i="163"/>
  <c r="AM51" i="163"/>
  <c r="BF75" i="163"/>
  <c r="AX75" i="163"/>
  <c r="AP75" i="163"/>
  <c r="AH75" i="163"/>
  <c r="BJ75" i="163"/>
  <c r="BB75" i="163"/>
  <c r="AT75" i="163"/>
  <c r="AL75" i="163"/>
  <c r="AD75" i="163"/>
  <c r="BI75" i="163"/>
  <c r="BA75" i="163"/>
  <c r="AS75" i="163"/>
  <c r="AK75" i="163"/>
  <c r="AC75" i="163"/>
  <c r="BG75" i="163"/>
  <c r="AY75" i="163"/>
  <c r="AQ75" i="163"/>
  <c r="AI75" i="163"/>
  <c r="AA75" i="163"/>
  <c r="AV75" i="163"/>
  <c r="AF75" i="163"/>
  <c r="AU75" i="163"/>
  <c r="AE75" i="163"/>
  <c r="BH75" i="163"/>
  <c r="AR75" i="163"/>
  <c r="AB75" i="163"/>
  <c r="BE75" i="163"/>
  <c r="AO75" i="163"/>
  <c r="BD75" i="163"/>
  <c r="AN75" i="163"/>
  <c r="BC75" i="163"/>
  <c r="AM75" i="163"/>
  <c r="AZ75" i="163"/>
  <c r="AJ75" i="163"/>
  <c r="AW75" i="163"/>
  <c r="AG75" i="163"/>
  <c r="BG103" i="163"/>
  <c r="AY103" i="163"/>
  <c r="AQ103" i="163"/>
  <c r="AI103" i="163"/>
  <c r="AA103" i="163"/>
  <c r="BF103" i="163"/>
  <c r="AX103" i="163"/>
  <c r="AP103" i="163"/>
  <c r="AH103" i="163"/>
  <c r="BC103" i="163"/>
  <c r="AU103" i="163"/>
  <c r="AM103" i="163"/>
  <c r="AE103" i="163"/>
  <c r="BJ103" i="163"/>
  <c r="BB103" i="163"/>
  <c r="AT103" i="163"/>
  <c r="AL103" i="163"/>
  <c r="AD103" i="163"/>
  <c r="BI103" i="163"/>
  <c r="BA103" i="163"/>
  <c r="AS103" i="163"/>
  <c r="AK103" i="163"/>
  <c r="AC103" i="163"/>
  <c r="BH103" i="163"/>
  <c r="AZ103" i="163"/>
  <c r="AR103" i="163"/>
  <c r="AJ103" i="163"/>
  <c r="AB103" i="163"/>
  <c r="AO103" i="163"/>
  <c r="AN103" i="163"/>
  <c r="AG103" i="163"/>
  <c r="AF103" i="163"/>
  <c r="BE103" i="163"/>
  <c r="BD103" i="163"/>
  <c r="AV103" i="163"/>
  <c r="AW103" i="163"/>
  <c r="BG108" i="163"/>
  <c r="AY108" i="163"/>
  <c r="AQ108" i="163"/>
  <c r="AI108" i="163"/>
  <c r="AA108" i="163"/>
  <c r="BF108" i="163"/>
  <c r="AX108" i="163"/>
  <c r="AP108" i="163"/>
  <c r="AH108" i="163"/>
  <c r="BC108" i="163"/>
  <c r="AU108" i="163"/>
  <c r="AM108" i="163"/>
  <c r="AE108" i="163"/>
  <c r="BJ108" i="163"/>
  <c r="BB108" i="163"/>
  <c r="AT108" i="163"/>
  <c r="AL108" i="163"/>
  <c r="AD108" i="163"/>
  <c r="BI108" i="163"/>
  <c r="BA108" i="163"/>
  <c r="AS108" i="163"/>
  <c r="AK108" i="163"/>
  <c r="AC108" i="163"/>
  <c r="BH108" i="163"/>
  <c r="AZ108" i="163"/>
  <c r="AR108" i="163"/>
  <c r="AJ108" i="163"/>
  <c r="AB108" i="163"/>
  <c r="BE108" i="163"/>
  <c r="BD108" i="163"/>
  <c r="AW108" i="163"/>
  <c r="AV108" i="163"/>
  <c r="AO108" i="163"/>
  <c r="AN108" i="163"/>
  <c r="AF108" i="163"/>
  <c r="AG108" i="163"/>
  <c r="BJ113" i="163"/>
  <c r="BB113" i="163"/>
  <c r="AT113" i="163"/>
  <c r="AL113" i="163"/>
  <c r="AD113" i="163"/>
  <c r="BI113" i="163"/>
  <c r="BA113" i="163"/>
  <c r="AS113" i="163"/>
  <c r="AK113" i="163"/>
  <c r="AC113" i="163"/>
  <c r="BH113" i="163"/>
  <c r="AZ113" i="163"/>
  <c r="AR113" i="163"/>
  <c r="AJ113" i="163"/>
  <c r="AB113" i="163"/>
  <c r="BG113" i="163"/>
  <c r="AY113" i="163"/>
  <c r="AQ113" i="163"/>
  <c r="AI113" i="163"/>
  <c r="AA113" i="163"/>
  <c r="BF113" i="163"/>
  <c r="AX113" i="163"/>
  <c r="AP113" i="163"/>
  <c r="AH113" i="163"/>
  <c r="BE113" i="163"/>
  <c r="AW113" i="163"/>
  <c r="AO113" i="163"/>
  <c r="AG113" i="163"/>
  <c r="BD113" i="163"/>
  <c r="AV113" i="163"/>
  <c r="AN113" i="163"/>
  <c r="AF113" i="163"/>
  <c r="BC113" i="163"/>
  <c r="AU113" i="163"/>
  <c r="AE113" i="163"/>
  <c r="AM113" i="163"/>
  <c r="BF128" i="163"/>
  <c r="AX128" i="163"/>
  <c r="AP128" i="163"/>
  <c r="AH128" i="163"/>
  <c r="BE128" i="163"/>
  <c r="AW128" i="163"/>
  <c r="AO128" i="163"/>
  <c r="AG128" i="163"/>
  <c r="BD128" i="163"/>
  <c r="AV128" i="163"/>
  <c r="AN128" i="163"/>
  <c r="AF128" i="163"/>
  <c r="BC128" i="163"/>
  <c r="AU128" i="163"/>
  <c r="AM128" i="163"/>
  <c r="AE128" i="163"/>
  <c r="BJ128" i="163"/>
  <c r="BB128" i="163"/>
  <c r="AT128" i="163"/>
  <c r="AL128" i="163"/>
  <c r="AD128" i="163"/>
  <c r="BI128" i="163"/>
  <c r="BA128" i="163"/>
  <c r="AS128" i="163"/>
  <c r="AK128" i="163"/>
  <c r="AC128" i="163"/>
  <c r="BH128" i="163"/>
  <c r="AZ128" i="163"/>
  <c r="AR128" i="163"/>
  <c r="AJ128" i="163"/>
  <c r="AB128" i="163"/>
  <c r="AQ128" i="163"/>
  <c r="AI128" i="163"/>
  <c r="AA128" i="163"/>
  <c r="BG128" i="163"/>
  <c r="AY128" i="163"/>
  <c r="BH9" i="163"/>
  <c r="AZ9" i="163"/>
  <c r="AR9" i="163"/>
  <c r="AJ9" i="163"/>
  <c r="AB9" i="163"/>
  <c r="BG9" i="163"/>
  <c r="BF9" i="163"/>
  <c r="AX9" i="163"/>
  <c r="AP9" i="163"/>
  <c r="AH9" i="163"/>
  <c r="BE9" i="163"/>
  <c r="AW9" i="163"/>
  <c r="AO9" i="163"/>
  <c r="AG9" i="163"/>
  <c r="AT9" i="163"/>
  <c r="AQ9" i="163"/>
  <c r="BD9" i="163"/>
  <c r="AV9" i="163"/>
  <c r="AN9" i="163"/>
  <c r="AF9" i="163"/>
  <c r="AL9" i="163"/>
  <c r="AI9" i="163"/>
  <c r="BC9" i="163"/>
  <c r="AU9" i="163"/>
  <c r="AM9" i="163"/>
  <c r="AE9" i="163"/>
  <c r="BB9" i="163"/>
  <c r="AA9" i="163"/>
  <c r="BJ9" i="163"/>
  <c r="AD9" i="163"/>
  <c r="BI9" i="163"/>
  <c r="BA9" i="163"/>
  <c r="AS9" i="163"/>
  <c r="AK9" i="163"/>
  <c r="AC9" i="163"/>
  <c r="AY9" i="163"/>
  <c r="BH24" i="163"/>
  <c r="AZ24" i="163"/>
  <c r="AR24" i="163"/>
  <c r="AJ24" i="163"/>
  <c r="AB24" i="163"/>
  <c r="BG24" i="163"/>
  <c r="AQ24" i="163"/>
  <c r="AA24" i="163"/>
  <c r="BF24" i="163"/>
  <c r="AX24" i="163"/>
  <c r="AP24" i="163"/>
  <c r="AH24" i="163"/>
  <c r="BE24" i="163"/>
  <c r="AW24" i="163"/>
  <c r="AO24" i="163"/>
  <c r="AG24" i="163"/>
  <c r="BD24" i="163"/>
  <c r="AV24" i="163"/>
  <c r="AN24" i="163"/>
  <c r="AF24" i="163"/>
  <c r="BC24" i="163"/>
  <c r="AU24" i="163"/>
  <c r="AM24" i="163"/>
  <c r="AE24" i="163"/>
  <c r="BJ24" i="163"/>
  <c r="BB24" i="163"/>
  <c r="AT24" i="163"/>
  <c r="AL24" i="163"/>
  <c r="AD24" i="163"/>
  <c r="BI24" i="163"/>
  <c r="BA24" i="163"/>
  <c r="AS24" i="163"/>
  <c r="AK24" i="163"/>
  <c r="AC24" i="163"/>
  <c r="AY24" i="163"/>
  <c r="AI24" i="163"/>
  <c r="BH28" i="163"/>
  <c r="AZ28" i="163"/>
  <c r="AR28" i="163"/>
  <c r="AJ28" i="163"/>
  <c r="AB28" i="163"/>
  <c r="BG28" i="163"/>
  <c r="AY28" i="163"/>
  <c r="AQ28" i="163"/>
  <c r="AI28" i="163"/>
  <c r="AA28" i="163"/>
  <c r="BE28" i="163"/>
  <c r="AW28" i="163"/>
  <c r="AO28" i="163"/>
  <c r="AG28" i="163"/>
  <c r="BD28" i="163"/>
  <c r="AV28" i="163"/>
  <c r="AN28" i="163"/>
  <c r="AF28" i="163"/>
  <c r="BC28" i="163"/>
  <c r="AU28" i="163"/>
  <c r="AM28" i="163"/>
  <c r="AE28" i="163"/>
  <c r="BI28" i="163"/>
  <c r="BA28" i="163"/>
  <c r="AS28" i="163"/>
  <c r="AK28" i="163"/>
  <c r="AC28" i="163"/>
  <c r="BJ28" i="163"/>
  <c r="AD28" i="163"/>
  <c r="BF28" i="163"/>
  <c r="BB28" i="163"/>
  <c r="AX28" i="163"/>
  <c r="AT28" i="163"/>
  <c r="AP28" i="163"/>
  <c r="AL28" i="163"/>
  <c r="AH28" i="163"/>
  <c r="BD35" i="163"/>
  <c r="AV35" i="163"/>
  <c r="AN35" i="163"/>
  <c r="AF35" i="163"/>
  <c r="BC35" i="163"/>
  <c r="AU35" i="163"/>
  <c r="AM35" i="163"/>
  <c r="AE35" i="163"/>
  <c r="BI35" i="163"/>
  <c r="BA35" i="163"/>
  <c r="AS35" i="163"/>
  <c r="AK35" i="163"/>
  <c r="AC35" i="163"/>
  <c r="BH35" i="163"/>
  <c r="AZ35" i="163"/>
  <c r="AR35" i="163"/>
  <c r="AJ35" i="163"/>
  <c r="AB35" i="163"/>
  <c r="BG35" i="163"/>
  <c r="AY35" i="163"/>
  <c r="AQ35" i="163"/>
  <c r="AI35" i="163"/>
  <c r="AA35" i="163"/>
  <c r="BE35" i="163"/>
  <c r="AW35" i="163"/>
  <c r="AO35" i="163"/>
  <c r="AG35" i="163"/>
  <c r="AH35" i="163"/>
  <c r="BJ35" i="163"/>
  <c r="AD35" i="163"/>
  <c r="BF35" i="163"/>
  <c r="BB35" i="163"/>
  <c r="AX35" i="163"/>
  <c r="AT35" i="163"/>
  <c r="AP35" i="163"/>
  <c r="AL35" i="163"/>
  <c r="BE40" i="163"/>
  <c r="AW40" i="163"/>
  <c r="AO40" i="163"/>
  <c r="AG40" i="163"/>
  <c r="BJ40" i="163"/>
  <c r="BI40" i="163"/>
  <c r="BA40" i="163"/>
  <c r="AS40" i="163"/>
  <c r="AK40" i="163"/>
  <c r="AC40" i="163"/>
  <c r="BC40" i="163"/>
  <c r="AR40" i="163"/>
  <c r="AH40" i="163"/>
  <c r="BB40" i="163"/>
  <c r="AQ40" i="163"/>
  <c r="AF40" i="163"/>
  <c r="AZ40" i="163"/>
  <c r="AP40" i="163"/>
  <c r="AE40" i="163"/>
  <c r="AY40" i="163"/>
  <c r="AN40" i="163"/>
  <c r="AD40" i="163"/>
  <c r="BH40" i="163"/>
  <c r="AX40" i="163"/>
  <c r="AM40" i="163"/>
  <c r="AB40" i="163"/>
  <c r="BG40" i="163"/>
  <c r="AV40" i="163"/>
  <c r="AL40" i="163"/>
  <c r="AA40" i="163"/>
  <c r="BF40" i="163"/>
  <c r="AU40" i="163"/>
  <c r="AJ40" i="163"/>
  <c r="BD40" i="163"/>
  <c r="AT40" i="163"/>
  <c r="AI40" i="163"/>
  <c r="BI62" i="163"/>
  <c r="BA62" i="163"/>
  <c r="AS62" i="163"/>
  <c r="AK62" i="163"/>
  <c r="AC62" i="163"/>
  <c r="BH62" i="163"/>
  <c r="AZ62" i="163"/>
  <c r="AR62" i="163"/>
  <c r="AJ62" i="163"/>
  <c r="AB62" i="163"/>
  <c r="BF62" i="163"/>
  <c r="AX62" i="163"/>
  <c r="AP62" i="163"/>
  <c r="AH62" i="163"/>
  <c r="BE62" i="163"/>
  <c r="AW62" i="163"/>
  <c r="AO62" i="163"/>
  <c r="AG62" i="163"/>
  <c r="BD62" i="163"/>
  <c r="AV62" i="163"/>
  <c r="AN62" i="163"/>
  <c r="AF62" i="163"/>
  <c r="BJ62" i="163"/>
  <c r="BB62" i="163"/>
  <c r="AT62" i="163"/>
  <c r="AL62" i="163"/>
  <c r="AD62" i="163"/>
  <c r="AQ62" i="163"/>
  <c r="AM62" i="163"/>
  <c r="AI62" i="163"/>
  <c r="AE62" i="163"/>
  <c r="BG62" i="163"/>
  <c r="AA62" i="163"/>
  <c r="BC62" i="163"/>
  <c r="AY62" i="163"/>
  <c r="AU62" i="163"/>
  <c r="BF77" i="163"/>
  <c r="AX77" i="163"/>
  <c r="AP77" i="163"/>
  <c r="AH77" i="163"/>
  <c r="BJ77" i="163"/>
  <c r="BB77" i="163"/>
  <c r="AT77" i="163"/>
  <c r="AL77" i="163"/>
  <c r="AD77" i="163"/>
  <c r="BI77" i="163"/>
  <c r="BA77" i="163"/>
  <c r="AS77" i="163"/>
  <c r="AK77" i="163"/>
  <c r="AC77" i="163"/>
  <c r="BG77" i="163"/>
  <c r="AY77" i="163"/>
  <c r="AQ77" i="163"/>
  <c r="AI77" i="163"/>
  <c r="AA77" i="163"/>
  <c r="BD77" i="163"/>
  <c r="AN77" i="163"/>
  <c r="BC77" i="163"/>
  <c r="AM77" i="163"/>
  <c r="AZ77" i="163"/>
  <c r="AJ77" i="163"/>
  <c r="AW77" i="163"/>
  <c r="AG77" i="163"/>
  <c r="AV77" i="163"/>
  <c r="AF77" i="163"/>
  <c r="AU77" i="163"/>
  <c r="AE77" i="163"/>
  <c r="BH77" i="163"/>
  <c r="AR77" i="163"/>
  <c r="AB77" i="163"/>
  <c r="BE77" i="163"/>
  <c r="AO77" i="163"/>
  <c r="BJ119" i="163"/>
  <c r="BB119" i="163"/>
  <c r="AT119" i="163"/>
  <c r="AL119" i="163"/>
  <c r="AD119" i="163"/>
  <c r="BI119" i="163"/>
  <c r="BA119" i="163"/>
  <c r="AS119" i="163"/>
  <c r="AK119" i="163"/>
  <c r="AC119" i="163"/>
  <c r="BH119" i="163"/>
  <c r="AZ119" i="163"/>
  <c r="AR119" i="163"/>
  <c r="AJ119" i="163"/>
  <c r="AB119" i="163"/>
  <c r="BG119" i="163"/>
  <c r="AY119" i="163"/>
  <c r="AQ119" i="163"/>
  <c r="AI119" i="163"/>
  <c r="AA119" i="163"/>
  <c r="BF119" i="163"/>
  <c r="AX119" i="163"/>
  <c r="AP119" i="163"/>
  <c r="AH119" i="163"/>
  <c r="BE119" i="163"/>
  <c r="AW119" i="163"/>
  <c r="AO119" i="163"/>
  <c r="AG119" i="163"/>
  <c r="BD119" i="163"/>
  <c r="AV119" i="163"/>
  <c r="AN119" i="163"/>
  <c r="AF119" i="163"/>
  <c r="AM119" i="163"/>
  <c r="AE119" i="163"/>
  <c r="BC119" i="163"/>
  <c r="AU119" i="163"/>
  <c r="BF153" i="163"/>
  <c r="AX153" i="163"/>
  <c r="AP153" i="163"/>
  <c r="AH153" i="163"/>
  <c r="BE153" i="163"/>
  <c r="AW153" i="163"/>
  <c r="AO153" i="163"/>
  <c r="AG153" i="163"/>
  <c r="BD153" i="163"/>
  <c r="AV153" i="163"/>
  <c r="AN153" i="163"/>
  <c r="AF153" i="163"/>
  <c r="BC153" i="163"/>
  <c r="AU153" i="163"/>
  <c r="AM153" i="163"/>
  <c r="AE153" i="163"/>
  <c r="BJ153" i="163"/>
  <c r="BB153" i="163"/>
  <c r="AT153" i="163"/>
  <c r="AL153" i="163"/>
  <c r="AD153" i="163"/>
  <c r="BI153" i="163"/>
  <c r="BA153" i="163"/>
  <c r="AS153" i="163"/>
  <c r="AK153" i="163"/>
  <c r="AC153" i="163"/>
  <c r="BH153" i="163"/>
  <c r="AZ153" i="163"/>
  <c r="AR153" i="163"/>
  <c r="AJ153" i="163"/>
  <c r="AB153" i="163"/>
  <c r="AA153" i="163"/>
  <c r="BG153" i="163"/>
  <c r="AY153" i="163"/>
  <c r="AQ153" i="163"/>
  <c r="AI153" i="163"/>
  <c r="BI46" i="163"/>
  <c r="BA46" i="163"/>
  <c r="AS46" i="163"/>
  <c r="AK46" i="163"/>
  <c r="AC46" i="163"/>
  <c r="BH46" i="163"/>
  <c r="AZ46" i="163"/>
  <c r="AR46" i="163"/>
  <c r="AJ46" i="163"/>
  <c r="AB46" i="163"/>
  <c r="BF46" i="163"/>
  <c r="AX46" i="163"/>
  <c r="AP46" i="163"/>
  <c r="AH46" i="163"/>
  <c r="BE46" i="163"/>
  <c r="AW46" i="163"/>
  <c r="AO46" i="163"/>
  <c r="AG46" i="163"/>
  <c r="BD46" i="163"/>
  <c r="AV46" i="163"/>
  <c r="AN46" i="163"/>
  <c r="AF46" i="163"/>
  <c r="BJ46" i="163"/>
  <c r="BB46" i="163"/>
  <c r="AT46" i="163"/>
  <c r="AL46" i="163"/>
  <c r="AD46" i="163"/>
  <c r="AY46" i="163"/>
  <c r="AU46" i="163"/>
  <c r="AQ46" i="163"/>
  <c r="AM46" i="163"/>
  <c r="AI46" i="163"/>
  <c r="AE46" i="163"/>
  <c r="BG46" i="163"/>
  <c r="AA46" i="163"/>
  <c r="BC46" i="163"/>
  <c r="BI54" i="163"/>
  <c r="BA54" i="163"/>
  <c r="AS54" i="163"/>
  <c r="AK54" i="163"/>
  <c r="AC54" i="163"/>
  <c r="BH54" i="163"/>
  <c r="AZ54" i="163"/>
  <c r="AR54" i="163"/>
  <c r="AJ54" i="163"/>
  <c r="AB54" i="163"/>
  <c r="BF54" i="163"/>
  <c r="AX54" i="163"/>
  <c r="AP54" i="163"/>
  <c r="AH54" i="163"/>
  <c r="BE54" i="163"/>
  <c r="AW54" i="163"/>
  <c r="AO54" i="163"/>
  <c r="AG54" i="163"/>
  <c r="BD54" i="163"/>
  <c r="AV54" i="163"/>
  <c r="AN54" i="163"/>
  <c r="AF54" i="163"/>
  <c r="BJ54" i="163"/>
  <c r="BB54" i="163"/>
  <c r="AT54" i="163"/>
  <c r="AL54" i="163"/>
  <c r="AD54" i="163"/>
  <c r="BG54" i="163"/>
  <c r="AA54" i="163"/>
  <c r="BC54" i="163"/>
  <c r="AY54" i="163"/>
  <c r="AU54" i="163"/>
  <c r="AQ54" i="163"/>
  <c r="AM54" i="163"/>
  <c r="AI54" i="163"/>
  <c r="AE54" i="163"/>
  <c r="BC93" i="163"/>
  <c r="AU93" i="163"/>
  <c r="AM93" i="163"/>
  <c r="AE93" i="163"/>
  <c r="BG93" i="163"/>
  <c r="AY93" i="163"/>
  <c r="AQ93" i="163"/>
  <c r="AI93" i="163"/>
  <c r="AA93" i="163"/>
  <c r="BF93" i="163"/>
  <c r="AX93" i="163"/>
  <c r="AP93" i="163"/>
  <c r="AH93" i="163"/>
  <c r="BD93" i="163"/>
  <c r="AV93" i="163"/>
  <c r="AN93" i="163"/>
  <c r="AF93" i="163"/>
  <c r="BI93" i="163"/>
  <c r="AS93" i="163"/>
  <c r="AC93" i="163"/>
  <c r="BE93" i="163"/>
  <c r="AO93" i="163"/>
  <c r="BA93" i="163"/>
  <c r="AK93" i="163"/>
  <c r="AZ93" i="163"/>
  <c r="AJ93" i="163"/>
  <c r="BJ93" i="163"/>
  <c r="AT93" i="163"/>
  <c r="AD93" i="163"/>
  <c r="AL93" i="163"/>
  <c r="AG93" i="163"/>
  <c r="AB93" i="163"/>
  <c r="BH93" i="163"/>
  <c r="BB93" i="163"/>
  <c r="AW93" i="163"/>
  <c r="AR93" i="163"/>
  <c r="BC96" i="163"/>
  <c r="AU96" i="163"/>
  <c r="AM96" i="163"/>
  <c r="AE96" i="163"/>
  <c r="BG96" i="163"/>
  <c r="AY96" i="163"/>
  <c r="AQ96" i="163"/>
  <c r="AI96" i="163"/>
  <c r="AA96" i="163"/>
  <c r="BF96" i="163"/>
  <c r="AX96" i="163"/>
  <c r="AP96" i="163"/>
  <c r="AH96" i="163"/>
  <c r="BD96" i="163"/>
  <c r="AV96" i="163"/>
  <c r="AN96" i="163"/>
  <c r="AF96" i="163"/>
  <c r="BI96" i="163"/>
  <c r="AS96" i="163"/>
  <c r="AC96" i="163"/>
  <c r="BE96" i="163"/>
  <c r="AO96" i="163"/>
  <c r="BA96" i="163"/>
  <c r="AK96" i="163"/>
  <c r="AZ96" i="163"/>
  <c r="AJ96" i="163"/>
  <c r="BJ96" i="163"/>
  <c r="AT96" i="163"/>
  <c r="AD96" i="163"/>
  <c r="BH96" i="163"/>
  <c r="BB96" i="163"/>
  <c r="AW96" i="163"/>
  <c r="AR96" i="163"/>
  <c r="AL96" i="163"/>
  <c r="AG96" i="163"/>
  <c r="AB96" i="163"/>
  <c r="BF123" i="163"/>
  <c r="AX123" i="163"/>
  <c r="AP123" i="163"/>
  <c r="AH123" i="163"/>
  <c r="BE123" i="163"/>
  <c r="AW123" i="163"/>
  <c r="AO123" i="163"/>
  <c r="AG123" i="163"/>
  <c r="BD123" i="163"/>
  <c r="AV123" i="163"/>
  <c r="AN123" i="163"/>
  <c r="AF123" i="163"/>
  <c r="BC123" i="163"/>
  <c r="AU123" i="163"/>
  <c r="AM123" i="163"/>
  <c r="AE123" i="163"/>
  <c r="BJ123" i="163"/>
  <c r="BB123" i="163"/>
  <c r="AT123" i="163"/>
  <c r="AL123" i="163"/>
  <c r="AD123" i="163"/>
  <c r="BI123" i="163"/>
  <c r="BA123" i="163"/>
  <c r="AS123" i="163"/>
  <c r="AK123" i="163"/>
  <c r="AC123" i="163"/>
  <c r="BH123" i="163"/>
  <c r="AZ123" i="163"/>
  <c r="AR123" i="163"/>
  <c r="AJ123" i="163"/>
  <c r="AB123" i="163"/>
  <c r="BG123" i="163"/>
  <c r="AY123" i="163"/>
  <c r="AQ123" i="163"/>
  <c r="AI123" i="163"/>
  <c r="AA123" i="163"/>
  <c r="BE52" i="163"/>
  <c r="AW52" i="163"/>
  <c r="AO52" i="163"/>
  <c r="AG52" i="163"/>
  <c r="BD52" i="163"/>
  <c r="AV52" i="163"/>
  <c r="AN52" i="163"/>
  <c r="AF52" i="163"/>
  <c r="BJ52" i="163"/>
  <c r="BB52" i="163"/>
  <c r="AT52" i="163"/>
  <c r="AL52" i="163"/>
  <c r="AD52" i="163"/>
  <c r="BI52" i="163"/>
  <c r="BA52" i="163"/>
  <c r="AS52" i="163"/>
  <c r="AK52" i="163"/>
  <c r="AC52" i="163"/>
  <c r="BH52" i="163"/>
  <c r="AZ52" i="163"/>
  <c r="AR52" i="163"/>
  <c r="AJ52" i="163"/>
  <c r="AB52" i="163"/>
  <c r="BF52" i="163"/>
  <c r="AX52" i="163"/>
  <c r="AP52" i="163"/>
  <c r="AH52" i="163"/>
  <c r="AE52" i="163"/>
  <c r="BG52" i="163"/>
  <c r="AA52" i="163"/>
  <c r="BC52" i="163"/>
  <c r="AY52" i="163"/>
  <c r="AU52" i="163"/>
  <c r="AQ52" i="163"/>
  <c r="AM52" i="163"/>
  <c r="AI52" i="163"/>
  <c r="BJ82" i="163"/>
  <c r="BB82" i="163"/>
  <c r="AT82" i="163"/>
  <c r="AL82" i="163"/>
  <c r="AD82" i="163"/>
  <c r="BF82" i="163"/>
  <c r="AX82" i="163"/>
  <c r="AP82" i="163"/>
  <c r="AH82" i="163"/>
  <c r="BE82" i="163"/>
  <c r="AW82" i="163"/>
  <c r="AO82" i="163"/>
  <c r="AG82" i="163"/>
  <c r="BC82" i="163"/>
  <c r="AU82" i="163"/>
  <c r="AM82" i="163"/>
  <c r="AE82" i="163"/>
  <c r="AZ82" i="163"/>
  <c r="AJ82" i="163"/>
  <c r="AY82" i="163"/>
  <c r="AI82" i="163"/>
  <c r="AV82" i="163"/>
  <c r="AF82" i="163"/>
  <c r="BI82" i="163"/>
  <c r="AS82" i="163"/>
  <c r="AC82" i="163"/>
  <c r="BH82" i="163"/>
  <c r="AR82" i="163"/>
  <c r="AB82" i="163"/>
  <c r="BG82" i="163"/>
  <c r="AQ82" i="163"/>
  <c r="AA82" i="163"/>
  <c r="BD82" i="163"/>
  <c r="AN82" i="163"/>
  <c r="BA82" i="163"/>
  <c r="AK82" i="163"/>
  <c r="BC104" i="163"/>
  <c r="AU104" i="163"/>
  <c r="AM104" i="163"/>
  <c r="AE104" i="163"/>
  <c r="BJ104" i="163"/>
  <c r="BB104" i="163"/>
  <c r="AT104" i="163"/>
  <c r="AL104" i="163"/>
  <c r="AD104" i="163"/>
  <c r="BG104" i="163"/>
  <c r="AY104" i="163"/>
  <c r="AQ104" i="163"/>
  <c r="AI104" i="163"/>
  <c r="AA104" i="163"/>
  <c r="BF104" i="163"/>
  <c r="AX104" i="163"/>
  <c r="AP104" i="163"/>
  <c r="AH104" i="163"/>
  <c r="BE104" i="163"/>
  <c r="AW104" i="163"/>
  <c r="AO104" i="163"/>
  <c r="AG104" i="163"/>
  <c r="BD104" i="163"/>
  <c r="AV104" i="163"/>
  <c r="AN104" i="163"/>
  <c r="AF104" i="163"/>
  <c r="AK104" i="163"/>
  <c r="AJ104" i="163"/>
  <c r="BI104" i="163"/>
  <c r="AC104" i="163"/>
  <c r="BH104" i="163"/>
  <c r="AB104" i="163"/>
  <c r="BA104" i="163"/>
  <c r="AZ104" i="163"/>
  <c r="AR104" i="163"/>
  <c r="AS104" i="163"/>
  <c r="BC109" i="163"/>
  <c r="AU109" i="163"/>
  <c r="AM109" i="163"/>
  <c r="AE109" i="163"/>
  <c r="BJ109" i="163"/>
  <c r="BB109" i="163"/>
  <c r="AT109" i="163"/>
  <c r="AL109" i="163"/>
  <c r="AD109" i="163"/>
  <c r="BG109" i="163"/>
  <c r="AY109" i="163"/>
  <c r="AQ109" i="163"/>
  <c r="AI109" i="163"/>
  <c r="AA109" i="163"/>
  <c r="BF109" i="163"/>
  <c r="AX109" i="163"/>
  <c r="AP109" i="163"/>
  <c r="AH109" i="163"/>
  <c r="BE109" i="163"/>
  <c r="AW109" i="163"/>
  <c r="AO109" i="163"/>
  <c r="AG109" i="163"/>
  <c r="BD109" i="163"/>
  <c r="AV109" i="163"/>
  <c r="AN109" i="163"/>
  <c r="AF109" i="163"/>
  <c r="BA109" i="163"/>
  <c r="AZ109" i="163"/>
  <c r="AS109" i="163"/>
  <c r="AR109" i="163"/>
  <c r="AK109" i="163"/>
  <c r="AJ109" i="163"/>
  <c r="BH109" i="163"/>
  <c r="AB109" i="163"/>
  <c r="BI109" i="163"/>
  <c r="AC109" i="163"/>
  <c r="BJ129" i="163"/>
  <c r="BB129" i="163"/>
  <c r="AT129" i="163"/>
  <c r="AL129" i="163"/>
  <c r="AD129" i="163"/>
  <c r="BI129" i="163"/>
  <c r="BA129" i="163"/>
  <c r="AS129" i="163"/>
  <c r="AK129" i="163"/>
  <c r="AC129" i="163"/>
  <c r="BH129" i="163"/>
  <c r="AZ129" i="163"/>
  <c r="AR129" i="163"/>
  <c r="AJ129" i="163"/>
  <c r="AB129" i="163"/>
  <c r="BG129" i="163"/>
  <c r="AY129" i="163"/>
  <c r="AQ129" i="163"/>
  <c r="AI129" i="163"/>
  <c r="AA129" i="163"/>
  <c r="BF129" i="163"/>
  <c r="AX129" i="163"/>
  <c r="AP129" i="163"/>
  <c r="AH129" i="163"/>
  <c r="BE129" i="163"/>
  <c r="AW129" i="163"/>
  <c r="AO129" i="163"/>
  <c r="AG129" i="163"/>
  <c r="BD129" i="163"/>
  <c r="AV129" i="163"/>
  <c r="AN129" i="163"/>
  <c r="AF129" i="163"/>
  <c r="BC129" i="163"/>
  <c r="AU129" i="163"/>
  <c r="AM129" i="163"/>
  <c r="AE129" i="163"/>
  <c r="BD10" i="163"/>
  <c r="AV10" i="163"/>
  <c r="AN10" i="163"/>
  <c r="AF10" i="163"/>
  <c r="BJ10" i="163"/>
  <c r="BB10" i="163"/>
  <c r="AT10" i="163"/>
  <c r="AL10" i="163"/>
  <c r="AD10" i="163"/>
  <c r="BI10" i="163"/>
  <c r="BA10" i="163"/>
  <c r="AS10" i="163"/>
  <c r="AK10" i="163"/>
  <c r="AC10" i="163"/>
  <c r="AQ10" i="163"/>
  <c r="AP10" i="163"/>
  <c r="AM10" i="163"/>
  <c r="BH10" i="163"/>
  <c r="AZ10" i="163"/>
  <c r="AR10" i="163"/>
  <c r="AJ10" i="163"/>
  <c r="AB10" i="163"/>
  <c r="AI10" i="163"/>
  <c r="AX10" i="163"/>
  <c r="AU10" i="163"/>
  <c r="BG10" i="163"/>
  <c r="AY10" i="163"/>
  <c r="AA10" i="163"/>
  <c r="BF10" i="163"/>
  <c r="AH10" i="163"/>
  <c r="AE10" i="163"/>
  <c r="BE10" i="163"/>
  <c r="AW10" i="163"/>
  <c r="AO10" i="163"/>
  <c r="AG10" i="163"/>
  <c r="BC10" i="163"/>
  <c r="BD21" i="163"/>
  <c r="AV21" i="163"/>
  <c r="AN21" i="163"/>
  <c r="AF21" i="163"/>
  <c r="BC21" i="163"/>
  <c r="AM21" i="163"/>
  <c r="BJ21" i="163"/>
  <c r="BB21" i="163"/>
  <c r="AT21" i="163"/>
  <c r="AL21" i="163"/>
  <c r="AD21" i="163"/>
  <c r="BI21" i="163"/>
  <c r="BA21" i="163"/>
  <c r="AS21" i="163"/>
  <c r="AK21" i="163"/>
  <c r="AC21" i="163"/>
  <c r="AP21" i="163"/>
  <c r="BH21" i="163"/>
  <c r="AZ21" i="163"/>
  <c r="AR21" i="163"/>
  <c r="AJ21" i="163"/>
  <c r="AB21" i="163"/>
  <c r="AH21" i="163"/>
  <c r="BG21" i="163"/>
  <c r="AY21" i="163"/>
  <c r="AQ21" i="163"/>
  <c r="AI21" i="163"/>
  <c r="AA21" i="163"/>
  <c r="AX21" i="163"/>
  <c r="BF21" i="163"/>
  <c r="BE21" i="163"/>
  <c r="AW21" i="163"/>
  <c r="AO21" i="163"/>
  <c r="AG21" i="163"/>
  <c r="AU21" i="163"/>
  <c r="AE21" i="163"/>
  <c r="BD25" i="163"/>
  <c r="AV25" i="163"/>
  <c r="AN25" i="163"/>
  <c r="AF25" i="163"/>
  <c r="AM25" i="163"/>
  <c r="BJ25" i="163"/>
  <c r="BB25" i="163"/>
  <c r="AT25" i="163"/>
  <c r="AL25" i="163"/>
  <c r="AD25" i="163"/>
  <c r="BI25" i="163"/>
  <c r="BA25" i="163"/>
  <c r="AS25" i="163"/>
  <c r="AK25" i="163"/>
  <c r="AC25" i="163"/>
  <c r="BH25" i="163"/>
  <c r="AZ25" i="163"/>
  <c r="AR25" i="163"/>
  <c r="AJ25" i="163"/>
  <c r="AB25" i="163"/>
  <c r="BG25" i="163"/>
  <c r="AY25" i="163"/>
  <c r="AQ25" i="163"/>
  <c r="AI25" i="163"/>
  <c r="AA25" i="163"/>
  <c r="BF25" i="163"/>
  <c r="AX25" i="163"/>
  <c r="AP25" i="163"/>
  <c r="AH25" i="163"/>
  <c r="BE25" i="163"/>
  <c r="AW25" i="163"/>
  <c r="AO25" i="163"/>
  <c r="AG25" i="163"/>
  <c r="BC25" i="163"/>
  <c r="AU25" i="163"/>
  <c r="AE25" i="163"/>
  <c r="BD29" i="163"/>
  <c r="AV29" i="163"/>
  <c r="AN29" i="163"/>
  <c r="AF29" i="163"/>
  <c r="BC29" i="163"/>
  <c r="AU29" i="163"/>
  <c r="AM29" i="163"/>
  <c r="AE29" i="163"/>
  <c r="BI29" i="163"/>
  <c r="BA29" i="163"/>
  <c r="AS29" i="163"/>
  <c r="AK29" i="163"/>
  <c r="AC29" i="163"/>
  <c r="BH29" i="163"/>
  <c r="AZ29" i="163"/>
  <c r="AR29" i="163"/>
  <c r="AJ29" i="163"/>
  <c r="AB29" i="163"/>
  <c r="BG29" i="163"/>
  <c r="AY29" i="163"/>
  <c r="AQ29" i="163"/>
  <c r="AI29" i="163"/>
  <c r="AA29" i="163"/>
  <c r="BE29" i="163"/>
  <c r="AW29" i="163"/>
  <c r="AO29" i="163"/>
  <c r="AG29" i="163"/>
  <c r="BF29" i="163"/>
  <c r="BB29" i="163"/>
  <c r="AX29" i="163"/>
  <c r="AT29" i="163"/>
  <c r="AP29" i="163"/>
  <c r="AL29" i="163"/>
  <c r="AH29" i="163"/>
  <c r="BJ29" i="163"/>
  <c r="AD29" i="163"/>
  <c r="BI37" i="163"/>
  <c r="BA37" i="163"/>
  <c r="AS37" i="163"/>
  <c r="BB37" i="163"/>
  <c r="AR37" i="163"/>
  <c r="AJ37" i="163"/>
  <c r="AB37" i="163"/>
  <c r="BJ37" i="163"/>
  <c r="AZ37" i="163"/>
  <c r="AQ37" i="163"/>
  <c r="AI37" i="163"/>
  <c r="AA37" i="163"/>
  <c r="BG37" i="163"/>
  <c r="AX37" i="163"/>
  <c r="AO37" i="163"/>
  <c r="AG37" i="163"/>
  <c r="BF37" i="163"/>
  <c r="AW37" i="163"/>
  <c r="AN37" i="163"/>
  <c r="AF37" i="163"/>
  <c r="BE37" i="163"/>
  <c r="AV37" i="163"/>
  <c r="AM37" i="163"/>
  <c r="AE37" i="163"/>
  <c r="BC37" i="163"/>
  <c r="AT37" i="163"/>
  <c r="AK37" i="163"/>
  <c r="AC37" i="163"/>
  <c r="AD37" i="163"/>
  <c r="BH37" i="163"/>
  <c r="BD37" i="163"/>
  <c r="AY37" i="163"/>
  <c r="AU37" i="163"/>
  <c r="AP37" i="163"/>
  <c r="AL37" i="163"/>
  <c r="AH37" i="163"/>
  <c r="BI41" i="163"/>
  <c r="BA41" i="163"/>
  <c r="AS41" i="163"/>
  <c r="AK41" i="163"/>
  <c r="AC41" i="163"/>
  <c r="BH41" i="163"/>
  <c r="AZ41" i="163"/>
  <c r="AR41" i="163"/>
  <c r="AJ41" i="163"/>
  <c r="BF41" i="163"/>
  <c r="AX41" i="163"/>
  <c r="AP41" i="163"/>
  <c r="AH41" i="163"/>
  <c r="BE41" i="163"/>
  <c r="AW41" i="163"/>
  <c r="AO41" i="163"/>
  <c r="AG41" i="163"/>
  <c r="BD41" i="163"/>
  <c r="AV41" i="163"/>
  <c r="AN41" i="163"/>
  <c r="AF41" i="163"/>
  <c r="BJ41" i="163"/>
  <c r="BB41" i="163"/>
  <c r="AT41" i="163"/>
  <c r="AL41" i="163"/>
  <c r="AD41" i="163"/>
  <c r="AI41" i="163"/>
  <c r="AE41" i="163"/>
  <c r="BG41" i="163"/>
  <c r="AB41" i="163"/>
  <c r="BC41" i="163"/>
  <c r="AA41" i="163"/>
  <c r="AY41" i="163"/>
  <c r="AU41" i="163"/>
  <c r="AQ41" i="163"/>
  <c r="AM41" i="163"/>
  <c r="BE61" i="163"/>
  <c r="AW61" i="163"/>
  <c r="AO61" i="163"/>
  <c r="AG61" i="163"/>
  <c r="BD61" i="163"/>
  <c r="AV61" i="163"/>
  <c r="AN61" i="163"/>
  <c r="AF61" i="163"/>
  <c r="BJ61" i="163"/>
  <c r="BB61" i="163"/>
  <c r="AT61" i="163"/>
  <c r="AL61" i="163"/>
  <c r="AD61" i="163"/>
  <c r="BI61" i="163"/>
  <c r="BA61" i="163"/>
  <c r="AS61" i="163"/>
  <c r="AK61" i="163"/>
  <c r="AC61" i="163"/>
  <c r="BH61" i="163"/>
  <c r="AZ61" i="163"/>
  <c r="AR61" i="163"/>
  <c r="AJ61" i="163"/>
  <c r="AB61" i="163"/>
  <c r="BF61" i="163"/>
  <c r="AX61" i="163"/>
  <c r="AP61" i="163"/>
  <c r="AH61" i="163"/>
  <c r="AM61" i="163"/>
  <c r="AI61" i="163"/>
  <c r="AE61" i="163"/>
  <c r="BG61" i="163"/>
  <c r="AA61" i="163"/>
  <c r="BC61" i="163"/>
  <c r="AY61" i="163"/>
  <c r="AU61" i="163"/>
  <c r="AQ61" i="163"/>
  <c r="BD64" i="163"/>
  <c r="AV64" i="163"/>
  <c r="AN64" i="163"/>
  <c r="AF64" i="163"/>
  <c r="BJ64" i="163"/>
  <c r="BB64" i="163"/>
  <c r="AT64" i="163"/>
  <c r="AL64" i="163"/>
  <c r="AD64" i="163"/>
  <c r="BI64" i="163"/>
  <c r="BA64" i="163"/>
  <c r="AS64" i="163"/>
  <c r="AK64" i="163"/>
  <c r="AC64" i="163"/>
  <c r="BH64" i="163"/>
  <c r="AZ64" i="163"/>
  <c r="AR64" i="163"/>
  <c r="AJ64" i="163"/>
  <c r="AB64" i="163"/>
  <c r="BG64" i="163"/>
  <c r="AY64" i="163"/>
  <c r="AQ64" i="163"/>
  <c r="AI64" i="163"/>
  <c r="AA64" i="163"/>
  <c r="BE64" i="163"/>
  <c r="AW64" i="163"/>
  <c r="AO64" i="163"/>
  <c r="AG64" i="163"/>
  <c r="BF64" i="163"/>
  <c r="BC64" i="163"/>
  <c r="AU64" i="163"/>
  <c r="AP64" i="163"/>
  <c r="AM64" i="163"/>
  <c r="AE64" i="163"/>
  <c r="AX64" i="163"/>
  <c r="AH64" i="163"/>
  <c r="BF116" i="163"/>
  <c r="AX116" i="163"/>
  <c r="AP116" i="163"/>
  <c r="AH116" i="163"/>
  <c r="BE116" i="163"/>
  <c r="AW116" i="163"/>
  <c r="AO116" i="163"/>
  <c r="AG116" i="163"/>
  <c r="BD116" i="163"/>
  <c r="AV116" i="163"/>
  <c r="AN116" i="163"/>
  <c r="AF116" i="163"/>
  <c r="BC116" i="163"/>
  <c r="AU116" i="163"/>
  <c r="AM116" i="163"/>
  <c r="AE116" i="163"/>
  <c r="BJ116" i="163"/>
  <c r="BB116" i="163"/>
  <c r="AT116" i="163"/>
  <c r="AL116" i="163"/>
  <c r="AD116" i="163"/>
  <c r="BI116" i="163"/>
  <c r="BA116" i="163"/>
  <c r="AS116" i="163"/>
  <c r="AK116" i="163"/>
  <c r="AC116" i="163"/>
  <c r="BH116" i="163"/>
  <c r="AZ116" i="163"/>
  <c r="AR116" i="163"/>
  <c r="AJ116" i="163"/>
  <c r="AB116" i="163"/>
  <c r="AY116" i="163"/>
  <c r="AQ116" i="163"/>
  <c r="AI116" i="163"/>
  <c r="AA116" i="163"/>
  <c r="BG116" i="163"/>
  <c r="BF120" i="163"/>
  <c r="AX120" i="163"/>
  <c r="AP120" i="163"/>
  <c r="AH120" i="163"/>
  <c r="BE120" i="163"/>
  <c r="AW120" i="163"/>
  <c r="AO120" i="163"/>
  <c r="AG120" i="163"/>
  <c r="BD120" i="163"/>
  <c r="AV120" i="163"/>
  <c r="AN120" i="163"/>
  <c r="AF120" i="163"/>
  <c r="BC120" i="163"/>
  <c r="AU120" i="163"/>
  <c r="AM120" i="163"/>
  <c r="AE120" i="163"/>
  <c r="BJ120" i="163"/>
  <c r="BB120" i="163"/>
  <c r="AT120" i="163"/>
  <c r="AL120" i="163"/>
  <c r="AD120" i="163"/>
  <c r="BI120" i="163"/>
  <c r="BA120" i="163"/>
  <c r="AS120" i="163"/>
  <c r="AK120" i="163"/>
  <c r="AC120" i="163"/>
  <c r="BH120" i="163"/>
  <c r="AZ120" i="163"/>
  <c r="AR120" i="163"/>
  <c r="AJ120" i="163"/>
  <c r="AB120" i="163"/>
  <c r="BG120" i="163"/>
  <c r="AI120" i="163"/>
  <c r="AA120" i="163"/>
  <c r="AY120" i="163"/>
  <c r="AQ120" i="163"/>
  <c r="BJ154" i="163"/>
  <c r="BB154" i="163"/>
  <c r="AT154" i="163"/>
  <c r="AL154" i="163"/>
  <c r="AD154" i="163"/>
  <c r="BI154" i="163"/>
  <c r="BA154" i="163"/>
  <c r="AS154" i="163"/>
  <c r="AK154" i="163"/>
  <c r="AC154" i="163"/>
  <c r="BH154" i="163"/>
  <c r="AZ154" i="163"/>
  <c r="AR154" i="163"/>
  <c r="AJ154" i="163"/>
  <c r="AB154" i="163"/>
  <c r="BG154" i="163"/>
  <c r="AY154" i="163"/>
  <c r="AQ154" i="163"/>
  <c r="AI154" i="163"/>
  <c r="AA154" i="163"/>
  <c r="BF154" i="163"/>
  <c r="AX154" i="163"/>
  <c r="AP154" i="163"/>
  <c r="AH154" i="163"/>
  <c r="BE154" i="163"/>
  <c r="AW154" i="163"/>
  <c r="AO154" i="163"/>
  <c r="AG154" i="163"/>
  <c r="BD154" i="163"/>
  <c r="AV154" i="163"/>
  <c r="AN154" i="163"/>
  <c r="AF154" i="163"/>
  <c r="BC154" i="163"/>
  <c r="AU154" i="163"/>
  <c r="AM154" i="163"/>
  <c r="AE154" i="163"/>
  <c r="BE47" i="163"/>
  <c r="AW47" i="163"/>
  <c r="AO47" i="163"/>
  <c r="AG47" i="163"/>
  <c r="BD47" i="163"/>
  <c r="AV47" i="163"/>
  <c r="AN47" i="163"/>
  <c r="AF47" i="163"/>
  <c r="BJ47" i="163"/>
  <c r="BB47" i="163"/>
  <c r="AT47" i="163"/>
  <c r="AL47" i="163"/>
  <c r="AD47" i="163"/>
  <c r="BI47" i="163"/>
  <c r="BA47" i="163"/>
  <c r="AS47" i="163"/>
  <c r="AK47" i="163"/>
  <c r="AC47" i="163"/>
  <c r="BH47" i="163"/>
  <c r="AZ47" i="163"/>
  <c r="AR47" i="163"/>
  <c r="AJ47" i="163"/>
  <c r="AB47" i="163"/>
  <c r="BF47" i="163"/>
  <c r="AX47" i="163"/>
  <c r="AP47" i="163"/>
  <c r="AH47" i="163"/>
  <c r="AU47" i="163"/>
  <c r="AQ47" i="163"/>
  <c r="AM47" i="163"/>
  <c r="AI47" i="163"/>
  <c r="AE47" i="163"/>
  <c r="BG47" i="163"/>
  <c r="AA47" i="163"/>
  <c r="BC47" i="163"/>
  <c r="AY47" i="163"/>
  <c r="BE55" i="163"/>
  <c r="AW55" i="163"/>
  <c r="AO55" i="163"/>
  <c r="AG55" i="163"/>
  <c r="BD55" i="163"/>
  <c r="AV55" i="163"/>
  <c r="AN55" i="163"/>
  <c r="AF55" i="163"/>
  <c r="BJ55" i="163"/>
  <c r="BB55" i="163"/>
  <c r="AT55" i="163"/>
  <c r="AL55" i="163"/>
  <c r="AD55" i="163"/>
  <c r="BI55" i="163"/>
  <c r="BA55" i="163"/>
  <c r="AS55" i="163"/>
  <c r="AK55" i="163"/>
  <c r="AC55" i="163"/>
  <c r="BH55" i="163"/>
  <c r="AZ55" i="163"/>
  <c r="AR55" i="163"/>
  <c r="AJ55" i="163"/>
  <c r="AB55" i="163"/>
  <c r="BF55" i="163"/>
  <c r="AX55" i="163"/>
  <c r="AP55" i="163"/>
  <c r="AH55" i="163"/>
  <c r="BC55" i="163"/>
  <c r="AY55" i="163"/>
  <c r="AU55" i="163"/>
  <c r="AQ55" i="163"/>
  <c r="AM55" i="163"/>
  <c r="AI55" i="163"/>
  <c r="AE55" i="163"/>
  <c r="BG55" i="163"/>
  <c r="AA55" i="163"/>
  <c r="BG94" i="163"/>
  <c r="AY94" i="163"/>
  <c r="AQ94" i="163"/>
  <c r="AI94" i="163"/>
  <c r="AA94" i="163"/>
  <c r="BC94" i="163"/>
  <c r="AU94" i="163"/>
  <c r="AM94" i="163"/>
  <c r="AE94" i="163"/>
  <c r="BJ94" i="163"/>
  <c r="BB94" i="163"/>
  <c r="AT94" i="163"/>
  <c r="AL94" i="163"/>
  <c r="AD94" i="163"/>
  <c r="BH94" i="163"/>
  <c r="AZ94" i="163"/>
  <c r="AR94" i="163"/>
  <c r="AJ94" i="163"/>
  <c r="AB94" i="163"/>
  <c r="BE94" i="163"/>
  <c r="AO94" i="163"/>
  <c r="BA94" i="163"/>
  <c r="AK94" i="163"/>
  <c r="AW94" i="163"/>
  <c r="AG94" i="163"/>
  <c r="AV94" i="163"/>
  <c r="AF94" i="163"/>
  <c r="BF94" i="163"/>
  <c r="AP94" i="163"/>
  <c r="AS94" i="163"/>
  <c r="AN94" i="163"/>
  <c r="AH94" i="163"/>
  <c r="AC94" i="163"/>
  <c r="BI94" i="163"/>
  <c r="BD94" i="163"/>
  <c r="AX94" i="163"/>
  <c r="BG99" i="163"/>
  <c r="AY99" i="163"/>
  <c r="AQ99" i="163"/>
  <c r="AI99" i="163"/>
  <c r="AA99" i="163"/>
  <c r="BC99" i="163"/>
  <c r="AU99" i="163"/>
  <c r="AM99" i="163"/>
  <c r="AE99" i="163"/>
  <c r="BJ99" i="163"/>
  <c r="BB99" i="163"/>
  <c r="AT99" i="163"/>
  <c r="AL99" i="163"/>
  <c r="AD99" i="163"/>
  <c r="BH99" i="163"/>
  <c r="AZ99" i="163"/>
  <c r="AR99" i="163"/>
  <c r="AJ99" i="163"/>
  <c r="AB99" i="163"/>
  <c r="BE99" i="163"/>
  <c r="AO99" i="163"/>
  <c r="BA99" i="163"/>
  <c r="AK99" i="163"/>
  <c r="AW99" i="163"/>
  <c r="AG99" i="163"/>
  <c r="AV99" i="163"/>
  <c r="AF99" i="163"/>
  <c r="BF99" i="163"/>
  <c r="AP99" i="163"/>
  <c r="AC99" i="163"/>
  <c r="BI99" i="163"/>
  <c r="BD99" i="163"/>
  <c r="AX99" i="163"/>
  <c r="AS99" i="163"/>
  <c r="AN99" i="163"/>
  <c r="AH99" i="163"/>
  <c r="BF79" i="163"/>
  <c r="AX79" i="163"/>
  <c r="AP79" i="163"/>
  <c r="AH79" i="163"/>
  <c r="BJ79" i="163"/>
  <c r="BB79" i="163"/>
  <c r="AT79" i="163"/>
  <c r="AL79" i="163"/>
  <c r="AD79" i="163"/>
  <c r="BI79" i="163"/>
  <c r="BA79" i="163"/>
  <c r="AS79" i="163"/>
  <c r="AK79" i="163"/>
  <c r="AC79" i="163"/>
  <c r="BG79" i="163"/>
  <c r="AY79" i="163"/>
  <c r="AQ79" i="163"/>
  <c r="AI79" i="163"/>
  <c r="AA79" i="163"/>
  <c r="AV79" i="163"/>
  <c r="AF79" i="163"/>
  <c r="AU79" i="163"/>
  <c r="AE79" i="163"/>
  <c r="BH79" i="163"/>
  <c r="AR79" i="163"/>
  <c r="AB79" i="163"/>
  <c r="BE79" i="163"/>
  <c r="AO79" i="163"/>
  <c r="BD79" i="163"/>
  <c r="AN79" i="163"/>
  <c r="BC79" i="163"/>
  <c r="AM79" i="163"/>
  <c r="AZ79" i="163"/>
  <c r="AJ79" i="163"/>
  <c r="AW79" i="163"/>
  <c r="AG79" i="163"/>
  <c r="BG105" i="163"/>
  <c r="AY105" i="163"/>
  <c r="AQ105" i="163"/>
  <c r="AI105" i="163"/>
  <c r="AA105" i="163"/>
  <c r="BF105" i="163"/>
  <c r="AX105" i="163"/>
  <c r="AP105" i="163"/>
  <c r="AH105" i="163"/>
  <c r="BC105" i="163"/>
  <c r="AU105" i="163"/>
  <c r="AM105" i="163"/>
  <c r="AE105" i="163"/>
  <c r="BJ105" i="163"/>
  <c r="BB105" i="163"/>
  <c r="AT105" i="163"/>
  <c r="AL105" i="163"/>
  <c r="AD105" i="163"/>
  <c r="BI105" i="163"/>
  <c r="BA105" i="163"/>
  <c r="AS105" i="163"/>
  <c r="AK105" i="163"/>
  <c r="AC105" i="163"/>
  <c r="BH105" i="163"/>
  <c r="AZ105" i="163"/>
  <c r="AR105" i="163"/>
  <c r="AJ105" i="163"/>
  <c r="AB105" i="163"/>
  <c r="AG105" i="163"/>
  <c r="AF105" i="163"/>
  <c r="BE105" i="163"/>
  <c r="BD105" i="163"/>
  <c r="AW105" i="163"/>
  <c r="AV105" i="163"/>
  <c r="AN105" i="163"/>
  <c r="AO105" i="163"/>
  <c r="BJ111" i="163"/>
  <c r="BB111" i="163"/>
  <c r="BI111" i="163"/>
  <c r="BA111" i="163"/>
  <c r="BH111" i="163"/>
  <c r="AZ111" i="163"/>
  <c r="AR111" i="163"/>
  <c r="AJ111" i="163"/>
  <c r="BF111" i="163"/>
  <c r="BE111" i="163"/>
  <c r="AW111" i="163"/>
  <c r="BD111" i="163"/>
  <c r="AV111" i="163"/>
  <c r="AN111" i="163"/>
  <c r="AF111" i="163"/>
  <c r="AU111" i="163"/>
  <c r="AK111" i="163"/>
  <c r="AA111" i="163"/>
  <c r="AT111" i="163"/>
  <c r="AI111" i="163"/>
  <c r="BG111" i="163"/>
  <c r="AP111" i="163"/>
  <c r="AE111" i="163"/>
  <c r="BC111" i="163"/>
  <c r="AO111" i="163"/>
  <c r="AD111" i="163"/>
  <c r="AY111" i="163"/>
  <c r="AM111" i="163"/>
  <c r="AC111" i="163"/>
  <c r="AX111" i="163"/>
  <c r="AL111" i="163"/>
  <c r="AB111" i="163"/>
  <c r="AS111" i="163"/>
  <c r="AQ111" i="163"/>
  <c r="AH111" i="163"/>
  <c r="AG111" i="163"/>
  <c r="BJ122" i="163"/>
  <c r="BB122" i="163"/>
  <c r="AT122" i="163"/>
  <c r="AL122" i="163"/>
  <c r="AD122" i="163"/>
  <c r="BI122" i="163"/>
  <c r="BA122" i="163"/>
  <c r="AS122" i="163"/>
  <c r="AK122" i="163"/>
  <c r="AC122" i="163"/>
  <c r="BH122" i="163"/>
  <c r="AZ122" i="163"/>
  <c r="AR122" i="163"/>
  <c r="AJ122" i="163"/>
  <c r="AB122" i="163"/>
  <c r="BG122" i="163"/>
  <c r="AY122" i="163"/>
  <c r="AQ122" i="163"/>
  <c r="AI122" i="163"/>
  <c r="AA122" i="163"/>
  <c r="BF122" i="163"/>
  <c r="AX122" i="163"/>
  <c r="AP122" i="163"/>
  <c r="AH122" i="163"/>
  <c r="BE122" i="163"/>
  <c r="AW122" i="163"/>
  <c r="AO122" i="163"/>
  <c r="AG122" i="163"/>
  <c r="BD122" i="163"/>
  <c r="AV122" i="163"/>
  <c r="AN122" i="163"/>
  <c r="AF122" i="163"/>
  <c r="AE122" i="163"/>
  <c r="BC122" i="163"/>
  <c r="AU122" i="163"/>
  <c r="AM122" i="163"/>
  <c r="BF130" i="163"/>
  <c r="AX130" i="163"/>
  <c r="AP130" i="163"/>
  <c r="AH130" i="163"/>
  <c r="BE130" i="163"/>
  <c r="AW130" i="163"/>
  <c r="AO130" i="163"/>
  <c r="AG130" i="163"/>
  <c r="BD130" i="163"/>
  <c r="AV130" i="163"/>
  <c r="AN130" i="163"/>
  <c r="AF130" i="163"/>
  <c r="BC130" i="163"/>
  <c r="AU130" i="163"/>
  <c r="AM130" i="163"/>
  <c r="AE130" i="163"/>
  <c r="BJ130" i="163"/>
  <c r="BB130" i="163"/>
  <c r="AT130" i="163"/>
  <c r="AL130" i="163"/>
  <c r="AD130" i="163"/>
  <c r="BI130" i="163"/>
  <c r="BA130" i="163"/>
  <c r="AS130" i="163"/>
  <c r="AK130" i="163"/>
  <c r="AC130" i="163"/>
  <c r="BH130" i="163"/>
  <c r="AZ130" i="163"/>
  <c r="AR130" i="163"/>
  <c r="AJ130" i="163"/>
  <c r="AB130" i="163"/>
  <c r="AI130" i="163"/>
  <c r="AA130" i="163"/>
  <c r="BG130" i="163"/>
  <c r="AY130" i="163"/>
  <c r="AQ130" i="163"/>
  <c r="BH19" i="163"/>
  <c r="AZ19" i="163"/>
  <c r="AR19" i="163"/>
  <c r="AJ19" i="163"/>
  <c r="AB19" i="163"/>
  <c r="AA19" i="163"/>
  <c r="BF19" i="163"/>
  <c r="AX19" i="163"/>
  <c r="AP19" i="163"/>
  <c r="AH19" i="163"/>
  <c r="BE19" i="163"/>
  <c r="AW19" i="163"/>
  <c r="AO19" i="163"/>
  <c r="AG19" i="163"/>
  <c r="BJ19" i="163"/>
  <c r="AL19" i="163"/>
  <c r="BG19" i="163"/>
  <c r="BD19" i="163"/>
  <c r="AV19" i="163"/>
  <c r="AN19" i="163"/>
  <c r="AF19" i="163"/>
  <c r="AT19" i="163"/>
  <c r="BC19" i="163"/>
  <c r="AU19" i="163"/>
  <c r="AM19" i="163"/>
  <c r="AE19" i="163"/>
  <c r="BB19" i="163"/>
  <c r="AI19" i="163"/>
  <c r="AD19" i="163"/>
  <c r="AQ19" i="163"/>
  <c r="BI19" i="163"/>
  <c r="BA19" i="163"/>
  <c r="AS19" i="163"/>
  <c r="AK19" i="163"/>
  <c r="AC19" i="163"/>
  <c r="AY19" i="163"/>
  <c r="BH22" i="163"/>
  <c r="AZ22" i="163"/>
  <c r="AR22" i="163"/>
  <c r="AJ22" i="163"/>
  <c r="AB22" i="163"/>
  <c r="AQ22" i="163"/>
  <c r="BF22" i="163"/>
  <c r="AX22" i="163"/>
  <c r="AP22" i="163"/>
  <c r="AH22" i="163"/>
  <c r="BE22" i="163"/>
  <c r="AW22" i="163"/>
  <c r="AO22" i="163"/>
  <c r="AG22" i="163"/>
  <c r="BJ22" i="163"/>
  <c r="AD22" i="163"/>
  <c r="BG22" i="163"/>
  <c r="BD22" i="163"/>
  <c r="AV22" i="163"/>
  <c r="AN22" i="163"/>
  <c r="AF22" i="163"/>
  <c r="AL22" i="163"/>
  <c r="BC22" i="163"/>
  <c r="AU22" i="163"/>
  <c r="AM22" i="163"/>
  <c r="AE22" i="163"/>
  <c r="AT22" i="163"/>
  <c r="AY22" i="163"/>
  <c r="BB22" i="163"/>
  <c r="AA22" i="163"/>
  <c r="BI22" i="163"/>
  <c r="BA22" i="163"/>
  <c r="AS22" i="163"/>
  <c r="AK22" i="163"/>
  <c r="AC22" i="163"/>
  <c r="AI22" i="163"/>
  <c r="BE38" i="163"/>
  <c r="AW38" i="163"/>
  <c r="AO38" i="163"/>
  <c r="AG38" i="163"/>
  <c r="BB38" i="163"/>
  <c r="AS38" i="163"/>
  <c r="AJ38" i="163"/>
  <c r="AA38" i="163"/>
  <c r="BJ38" i="163"/>
  <c r="BA38" i="163"/>
  <c r="AR38" i="163"/>
  <c r="AI38" i="163"/>
  <c r="BH38" i="163"/>
  <c r="AY38" i="163"/>
  <c r="AP38" i="163"/>
  <c r="AF38" i="163"/>
  <c r="BG38" i="163"/>
  <c r="AX38" i="163"/>
  <c r="AN38" i="163"/>
  <c r="AE38" i="163"/>
  <c r="BF38" i="163"/>
  <c r="AV38" i="163"/>
  <c r="AM38" i="163"/>
  <c r="AD38" i="163"/>
  <c r="BC38" i="163"/>
  <c r="AT38" i="163"/>
  <c r="AK38" i="163"/>
  <c r="AB38" i="163"/>
  <c r="AC38" i="163"/>
  <c r="BI38" i="163"/>
  <c r="BD38" i="163"/>
  <c r="AZ38" i="163"/>
  <c r="AU38" i="163"/>
  <c r="AQ38" i="163"/>
  <c r="AL38" i="163"/>
  <c r="AH38" i="163"/>
  <c r="BE42" i="163"/>
  <c r="AW42" i="163"/>
  <c r="AO42" i="163"/>
  <c r="AG42" i="163"/>
  <c r="BD42" i="163"/>
  <c r="AV42" i="163"/>
  <c r="AN42" i="163"/>
  <c r="AF42" i="163"/>
  <c r="BJ42" i="163"/>
  <c r="BB42" i="163"/>
  <c r="AT42" i="163"/>
  <c r="AL42" i="163"/>
  <c r="AD42" i="163"/>
  <c r="BI42" i="163"/>
  <c r="BA42" i="163"/>
  <c r="AS42" i="163"/>
  <c r="AK42" i="163"/>
  <c r="AC42" i="163"/>
  <c r="BH42" i="163"/>
  <c r="AZ42" i="163"/>
  <c r="AR42" i="163"/>
  <c r="AJ42" i="163"/>
  <c r="AB42" i="163"/>
  <c r="BF42" i="163"/>
  <c r="AX42" i="163"/>
  <c r="AP42" i="163"/>
  <c r="AH42" i="163"/>
  <c r="AE42" i="163"/>
  <c r="BG42" i="163"/>
  <c r="AA42" i="163"/>
  <c r="BC42" i="163"/>
  <c r="AY42" i="163"/>
  <c r="AU42" i="163"/>
  <c r="AQ42" i="163"/>
  <c r="AM42" i="163"/>
  <c r="AI42" i="163"/>
  <c r="BI59" i="163"/>
  <c r="BJ59" i="163"/>
  <c r="BA59" i="163"/>
  <c r="AS59" i="163"/>
  <c r="AK59" i="163"/>
  <c r="AC59" i="163"/>
  <c r="BH59" i="163"/>
  <c r="AZ59" i="163"/>
  <c r="AR59" i="163"/>
  <c r="AJ59" i="163"/>
  <c r="AB59" i="163"/>
  <c r="BF59" i="163"/>
  <c r="AX59" i="163"/>
  <c r="AP59" i="163"/>
  <c r="AH59" i="163"/>
  <c r="BE59" i="163"/>
  <c r="AW59" i="163"/>
  <c r="AO59" i="163"/>
  <c r="AG59" i="163"/>
  <c r="BD59" i="163"/>
  <c r="AV59" i="163"/>
  <c r="AN59" i="163"/>
  <c r="AF59" i="163"/>
  <c r="BB59" i="163"/>
  <c r="AT59" i="163"/>
  <c r="AL59" i="163"/>
  <c r="AD59" i="163"/>
  <c r="AI59" i="163"/>
  <c r="AE59" i="163"/>
  <c r="BG59" i="163"/>
  <c r="AA59" i="163"/>
  <c r="BC59" i="163"/>
  <c r="AY59" i="163"/>
  <c r="AU59" i="163"/>
  <c r="AQ59" i="163"/>
  <c r="AM59" i="163"/>
  <c r="BF72" i="163"/>
  <c r="AX72" i="163"/>
  <c r="AP72" i="163"/>
  <c r="AH72" i="163"/>
  <c r="BJ72" i="163"/>
  <c r="BB72" i="163"/>
  <c r="AT72" i="163"/>
  <c r="AL72" i="163"/>
  <c r="AD72" i="163"/>
  <c r="BI72" i="163"/>
  <c r="BA72" i="163"/>
  <c r="AS72" i="163"/>
  <c r="AK72" i="163"/>
  <c r="AC72" i="163"/>
  <c r="BG72" i="163"/>
  <c r="AY72" i="163"/>
  <c r="AQ72" i="163"/>
  <c r="AI72" i="163"/>
  <c r="AA72" i="163"/>
  <c r="BD72" i="163"/>
  <c r="AN72" i="163"/>
  <c r="BC72" i="163"/>
  <c r="AM72" i="163"/>
  <c r="AZ72" i="163"/>
  <c r="AJ72" i="163"/>
  <c r="AW72" i="163"/>
  <c r="AG72" i="163"/>
  <c r="AV72" i="163"/>
  <c r="AF72" i="163"/>
  <c r="AU72" i="163"/>
  <c r="AE72" i="163"/>
  <c r="BH72" i="163"/>
  <c r="AR72" i="163"/>
  <c r="AB72" i="163"/>
  <c r="BE72" i="163"/>
  <c r="AO72" i="163"/>
  <c r="BJ117" i="163"/>
  <c r="BB117" i="163"/>
  <c r="AT117" i="163"/>
  <c r="AL117" i="163"/>
  <c r="AD117" i="163"/>
  <c r="BI117" i="163"/>
  <c r="BA117" i="163"/>
  <c r="AS117" i="163"/>
  <c r="AK117" i="163"/>
  <c r="AC117" i="163"/>
  <c r="BH117" i="163"/>
  <c r="AZ117" i="163"/>
  <c r="AR117" i="163"/>
  <c r="AJ117" i="163"/>
  <c r="AB117" i="163"/>
  <c r="BG117" i="163"/>
  <c r="AY117" i="163"/>
  <c r="AQ117" i="163"/>
  <c r="AI117" i="163"/>
  <c r="AA117" i="163"/>
  <c r="BF117" i="163"/>
  <c r="AX117" i="163"/>
  <c r="AP117" i="163"/>
  <c r="AH117" i="163"/>
  <c r="BE117" i="163"/>
  <c r="AW117" i="163"/>
  <c r="AO117" i="163"/>
  <c r="AG117" i="163"/>
  <c r="BD117" i="163"/>
  <c r="AV117" i="163"/>
  <c r="AN117" i="163"/>
  <c r="AF117" i="163"/>
  <c r="AU117" i="163"/>
  <c r="AM117" i="163"/>
  <c r="BC117" i="163"/>
  <c r="AE117" i="163"/>
  <c r="BF125" i="163"/>
  <c r="AX125" i="163"/>
  <c r="AP125" i="163"/>
  <c r="AH125" i="163"/>
  <c r="BE125" i="163"/>
  <c r="AW125" i="163"/>
  <c r="AO125" i="163"/>
  <c r="AG125" i="163"/>
  <c r="BD125" i="163"/>
  <c r="AV125" i="163"/>
  <c r="AN125" i="163"/>
  <c r="AF125" i="163"/>
  <c r="BC125" i="163"/>
  <c r="AU125" i="163"/>
  <c r="AM125" i="163"/>
  <c r="AE125" i="163"/>
  <c r="BJ125" i="163"/>
  <c r="BB125" i="163"/>
  <c r="AT125" i="163"/>
  <c r="AL125" i="163"/>
  <c r="AD125" i="163"/>
  <c r="BI125" i="163"/>
  <c r="BA125" i="163"/>
  <c r="AS125" i="163"/>
  <c r="AK125" i="163"/>
  <c r="AC125" i="163"/>
  <c r="BH125" i="163"/>
  <c r="AZ125" i="163"/>
  <c r="AR125" i="163"/>
  <c r="AJ125" i="163"/>
  <c r="AB125" i="163"/>
  <c r="AY125" i="163"/>
  <c r="AQ125" i="163"/>
  <c r="AI125" i="163"/>
  <c r="AA125" i="163"/>
  <c r="BG125" i="163"/>
  <c r="BI44" i="163"/>
  <c r="BA44" i="163"/>
  <c r="AS44" i="163"/>
  <c r="AK44" i="163"/>
  <c r="AC44" i="163"/>
  <c r="BH44" i="163"/>
  <c r="AZ44" i="163"/>
  <c r="AR44" i="163"/>
  <c r="AJ44" i="163"/>
  <c r="AB44" i="163"/>
  <c r="BF44" i="163"/>
  <c r="AX44" i="163"/>
  <c r="AP44" i="163"/>
  <c r="AH44" i="163"/>
  <c r="BE44" i="163"/>
  <c r="AW44" i="163"/>
  <c r="AO44" i="163"/>
  <c r="AG44" i="163"/>
  <c r="BD44" i="163"/>
  <c r="AV44" i="163"/>
  <c r="AN44" i="163"/>
  <c r="AF44" i="163"/>
  <c r="BJ44" i="163"/>
  <c r="BB44" i="163"/>
  <c r="AT44" i="163"/>
  <c r="AL44" i="163"/>
  <c r="AD44" i="163"/>
  <c r="BG44" i="163"/>
  <c r="AA44" i="163"/>
  <c r="BC44" i="163"/>
  <c r="AY44" i="163"/>
  <c r="AU44" i="163"/>
  <c r="AQ44" i="163"/>
  <c r="AM44" i="163"/>
  <c r="AI44" i="163"/>
  <c r="AE44" i="163"/>
  <c r="BI48" i="163"/>
  <c r="BA48" i="163"/>
  <c r="AS48" i="163"/>
  <c r="AK48" i="163"/>
  <c r="AC48" i="163"/>
  <c r="BH48" i="163"/>
  <c r="AZ48" i="163"/>
  <c r="AR48" i="163"/>
  <c r="AJ48" i="163"/>
  <c r="AB48" i="163"/>
  <c r="BF48" i="163"/>
  <c r="AX48" i="163"/>
  <c r="AP48" i="163"/>
  <c r="AH48" i="163"/>
  <c r="BE48" i="163"/>
  <c r="AW48" i="163"/>
  <c r="AO48" i="163"/>
  <c r="AG48" i="163"/>
  <c r="BD48" i="163"/>
  <c r="AV48" i="163"/>
  <c r="AN48" i="163"/>
  <c r="AF48" i="163"/>
  <c r="BJ48" i="163"/>
  <c r="BB48" i="163"/>
  <c r="AT48" i="163"/>
  <c r="AL48" i="163"/>
  <c r="AD48" i="163"/>
  <c r="AQ48" i="163"/>
  <c r="AM48" i="163"/>
  <c r="AI48" i="163"/>
  <c r="AE48" i="163"/>
  <c r="BG48" i="163"/>
  <c r="AA48" i="163"/>
  <c r="BC48" i="163"/>
  <c r="AY48" i="163"/>
  <c r="AU48" i="163"/>
  <c r="BI56" i="163"/>
  <c r="BA56" i="163"/>
  <c r="AS56" i="163"/>
  <c r="AK56" i="163"/>
  <c r="AC56" i="163"/>
  <c r="BH56" i="163"/>
  <c r="AZ56" i="163"/>
  <c r="AR56" i="163"/>
  <c r="AJ56" i="163"/>
  <c r="AB56" i="163"/>
  <c r="BF56" i="163"/>
  <c r="AX56" i="163"/>
  <c r="AP56" i="163"/>
  <c r="AH56" i="163"/>
  <c r="BE56" i="163"/>
  <c r="AW56" i="163"/>
  <c r="AO56" i="163"/>
  <c r="AG56" i="163"/>
  <c r="BD56" i="163"/>
  <c r="AV56" i="163"/>
  <c r="AN56" i="163"/>
  <c r="AF56" i="163"/>
  <c r="BJ56" i="163"/>
  <c r="BB56" i="163"/>
  <c r="AT56" i="163"/>
  <c r="AL56" i="163"/>
  <c r="AD56" i="163"/>
  <c r="AY56" i="163"/>
  <c r="AU56" i="163"/>
  <c r="AQ56" i="163"/>
  <c r="AM56" i="163"/>
  <c r="AI56" i="163"/>
  <c r="AE56" i="163"/>
  <c r="BG56" i="163"/>
  <c r="AA56" i="163"/>
  <c r="BC56" i="163"/>
  <c r="BJ76" i="163"/>
  <c r="BB76" i="163"/>
  <c r="AT76" i="163"/>
  <c r="AL76" i="163"/>
  <c r="AD76" i="163"/>
  <c r="BF76" i="163"/>
  <c r="AX76" i="163"/>
  <c r="AP76" i="163"/>
  <c r="AH76" i="163"/>
  <c r="BE76" i="163"/>
  <c r="AW76" i="163"/>
  <c r="AO76" i="163"/>
  <c r="AG76" i="163"/>
  <c r="BC76" i="163"/>
  <c r="AU76" i="163"/>
  <c r="AM76" i="163"/>
  <c r="AE76" i="163"/>
  <c r="BH76" i="163"/>
  <c r="AR76" i="163"/>
  <c r="AB76" i="163"/>
  <c r="BG76" i="163"/>
  <c r="AQ76" i="163"/>
  <c r="AA76" i="163"/>
  <c r="BD76" i="163"/>
  <c r="AN76" i="163"/>
  <c r="BA76" i="163"/>
  <c r="AK76" i="163"/>
  <c r="AZ76" i="163"/>
  <c r="AJ76" i="163"/>
  <c r="AY76" i="163"/>
  <c r="AI76" i="163"/>
  <c r="AV76" i="163"/>
  <c r="AF76" i="163"/>
  <c r="BI76" i="163"/>
  <c r="AS76" i="163"/>
  <c r="AC76" i="163"/>
  <c r="BF91" i="163"/>
  <c r="AX91" i="163"/>
  <c r="AP91" i="163"/>
  <c r="AH91" i="163"/>
  <c r="BD91" i="163"/>
  <c r="AV91" i="163"/>
  <c r="AN91" i="163"/>
  <c r="AF91" i="163"/>
  <c r="BJ91" i="163"/>
  <c r="BB91" i="163"/>
  <c r="AT91" i="163"/>
  <c r="AL91" i="163"/>
  <c r="AD91" i="163"/>
  <c r="BI91" i="163"/>
  <c r="BA91" i="163"/>
  <c r="AS91" i="163"/>
  <c r="AK91" i="163"/>
  <c r="AC91" i="163"/>
  <c r="BG91" i="163"/>
  <c r="AY91" i="163"/>
  <c r="AQ91" i="163"/>
  <c r="AI91" i="163"/>
  <c r="AA91" i="163"/>
  <c r="AR91" i="163"/>
  <c r="AO91" i="163"/>
  <c r="BH91" i="163"/>
  <c r="AM91" i="163"/>
  <c r="BE91" i="163"/>
  <c r="AJ91" i="163"/>
  <c r="BC91" i="163"/>
  <c r="AG91" i="163"/>
  <c r="AZ91" i="163"/>
  <c r="AE91" i="163"/>
  <c r="AW91" i="163"/>
  <c r="AB91" i="163"/>
  <c r="AU91" i="163"/>
  <c r="BC98" i="163"/>
  <c r="AU98" i="163"/>
  <c r="AM98" i="163"/>
  <c r="AE98" i="163"/>
  <c r="BG98" i="163"/>
  <c r="AY98" i="163"/>
  <c r="AQ98" i="163"/>
  <c r="AI98" i="163"/>
  <c r="AA98" i="163"/>
  <c r="BF98" i="163"/>
  <c r="AX98" i="163"/>
  <c r="AP98" i="163"/>
  <c r="AH98" i="163"/>
  <c r="BD98" i="163"/>
  <c r="AV98" i="163"/>
  <c r="AN98" i="163"/>
  <c r="AF98" i="163"/>
  <c r="BA98" i="163"/>
  <c r="AK98" i="163"/>
  <c r="AW98" i="163"/>
  <c r="AG98" i="163"/>
  <c r="BI98" i="163"/>
  <c r="AS98" i="163"/>
  <c r="AC98" i="163"/>
  <c r="BH98" i="163"/>
  <c r="AR98" i="163"/>
  <c r="AB98" i="163"/>
  <c r="BB98" i="163"/>
  <c r="AL98" i="163"/>
  <c r="AJ98" i="163"/>
  <c r="AD98" i="163"/>
  <c r="BJ98" i="163"/>
  <c r="BE98" i="163"/>
  <c r="AZ98" i="163"/>
  <c r="AT98" i="163"/>
  <c r="AO98" i="163"/>
  <c r="D51" i="93"/>
  <c r="E51" i="93"/>
  <c r="D41" i="93"/>
  <c r="D39" i="93"/>
  <c r="E87" i="93"/>
  <c r="D87" i="93"/>
  <c r="D78" i="93"/>
  <c r="E78" i="93"/>
  <c r="D10" i="93"/>
  <c r="E10" i="93"/>
  <c r="E74" i="93"/>
  <c r="D74" i="93"/>
  <c r="E24" i="93"/>
  <c r="D24" i="93"/>
  <c r="E66" i="93"/>
  <c r="D66" i="93"/>
  <c r="E22" i="93"/>
  <c r="D22" i="93"/>
  <c r="E18" i="93"/>
  <c r="D18" i="93"/>
  <c r="E59" i="93"/>
  <c r="D59" i="93"/>
  <c r="BZ38" i="93"/>
  <c r="BR38" i="93"/>
  <c r="BJ38" i="93"/>
  <c r="BB38" i="93"/>
  <c r="BY38" i="93"/>
  <c r="BQ38" i="93"/>
  <c r="BW38" i="93"/>
  <c r="BO38" i="93"/>
  <c r="BG38" i="93"/>
  <c r="AY38" i="93"/>
  <c r="CB38" i="93"/>
  <c r="BN38" i="93"/>
  <c r="BD38" i="93"/>
  <c r="CA38" i="93"/>
  <c r="BM38" i="93"/>
  <c r="BC38" i="93"/>
  <c r="BX38" i="93"/>
  <c r="BL38" i="93"/>
  <c r="BA38" i="93"/>
  <c r="BV38" i="93"/>
  <c r="BK38" i="93"/>
  <c r="AZ38" i="93"/>
  <c r="BU38" i="93"/>
  <c r="BI38" i="93"/>
  <c r="AX38" i="93"/>
  <c r="BT38" i="93"/>
  <c r="BH38" i="93"/>
  <c r="AW38" i="93"/>
  <c r="CD38" i="93"/>
  <c r="BS38" i="93"/>
  <c r="BF38" i="93"/>
  <c r="AV38" i="93"/>
  <c r="CC38" i="93"/>
  <c r="BP38" i="93"/>
  <c r="BE38" i="93"/>
  <c r="AU38" i="93"/>
  <c r="BZ47" i="93"/>
  <c r="BR47" i="93"/>
  <c r="BJ47" i="93"/>
  <c r="BB47" i="93"/>
  <c r="BY47" i="93"/>
  <c r="BQ47" i="93"/>
  <c r="BI47" i="93"/>
  <c r="BA47" i="93"/>
  <c r="BX47" i="93"/>
  <c r="BP47" i="93"/>
  <c r="BH47" i="93"/>
  <c r="AZ47" i="93"/>
  <c r="BW47" i="93"/>
  <c r="BO47" i="93"/>
  <c r="BG47" i="93"/>
  <c r="AY47" i="93"/>
  <c r="CD47" i="93"/>
  <c r="BV47" i="93"/>
  <c r="BN47" i="93"/>
  <c r="BF47" i="93"/>
  <c r="AX47" i="93"/>
  <c r="CC47" i="93"/>
  <c r="BU47" i="93"/>
  <c r="BM47" i="93"/>
  <c r="BE47" i="93"/>
  <c r="AW47" i="93"/>
  <c r="CA47" i="93"/>
  <c r="BS47" i="93"/>
  <c r="BK47" i="93"/>
  <c r="BC47" i="93"/>
  <c r="AU47" i="93"/>
  <c r="AV47" i="93"/>
  <c r="CB47" i="93"/>
  <c r="BT47" i="93"/>
  <c r="BL47" i="93"/>
  <c r="BD47" i="93"/>
  <c r="BZ57" i="93"/>
  <c r="BR57" i="93"/>
  <c r="BJ57" i="93"/>
  <c r="BB57" i="93"/>
  <c r="BY57" i="93"/>
  <c r="BQ57" i="93"/>
  <c r="BI57" i="93"/>
  <c r="BA57" i="93"/>
  <c r="BX57" i="93"/>
  <c r="BP57" i="93"/>
  <c r="BH57" i="93"/>
  <c r="AZ57" i="93"/>
  <c r="BW57" i="93"/>
  <c r="BO57" i="93"/>
  <c r="BG57" i="93"/>
  <c r="AY57" i="93"/>
  <c r="CD57" i="93"/>
  <c r="BV57" i="93"/>
  <c r="BN57" i="93"/>
  <c r="BF57" i="93"/>
  <c r="AX57" i="93"/>
  <c r="CC57" i="93"/>
  <c r="BU57" i="93"/>
  <c r="BM57" i="93"/>
  <c r="BE57" i="93"/>
  <c r="AW57" i="93"/>
  <c r="CB57" i="93"/>
  <c r="BT57" i="93"/>
  <c r="BL57" i="93"/>
  <c r="BD57" i="93"/>
  <c r="AV57" i="93"/>
  <c r="CA57" i="93"/>
  <c r="BS57" i="93"/>
  <c r="BK57" i="93"/>
  <c r="BC57" i="93"/>
  <c r="AU57" i="93"/>
  <c r="CB70" i="93"/>
  <c r="BT70" i="93"/>
  <c r="BL70" i="93"/>
  <c r="BD70" i="93"/>
  <c r="AV70" i="93"/>
  <c r="BZ70" i="93"/>
  <c r="BR70" i="93"/>
  <c r="BJ70" i="93"/>
  <c r="BB70" i="93"/>
  <c r="BX70" i="93"/>
  <c r="BP70" i="93"/>
  <c r="BH70" i="93"/>
  <c r="AZ70" i="93"/>
  <c r="BW70" i="93"/>
  <c r="BO70" i="93"/>
  <c r="BG70" i="93"/>
  <c r="AY70" i="93"/>
  <c r="CD70" i="93"/>
  <c r="BV70" i="93"/>
  <c r="BN70" i="93"/>
  <c r="BF70" i="93"/>
  <c r="AX70" i="93"/>
  <c r="CC70" i="93"/>
  <c r="BI70" i="93"/>
  <c r="CA70" i="93"/>
  <c r="BE70" i="93"/>
  <c r="BY70" i="93"/>
  <c r="BC70" i="93"/>
  <c r="BU70" i="93"/>
  <c r="BA70" i="93"/>
  <c r="BS70" i="93"/>
  <c r="AW70" i="93"/>
  <c r="BQ70" i="93"/>
  <c r="AU70" i="93"/>
  <c r="BM70" i="93"/>
  <c r="BK70" i="93"/>
  <c r="CB77" i="93"/>
  <c r="BT77" i="93"/>
  <c r="BL77" i="93"/>
  <c r="BD77" i="93"/>
  <c r="AV77" i="93"/>
  <c r="CA77" i="93"/>
  <c r="BS77" i="93"/>
  <c r="BK77" i="93"/>
  <c r="BC77" i="93"/>
  <c r="AU77" i="93"/>
  <c r="BZ77" i="93"/>
  <c r="BR77" i="93"/>
  <c r="BJ77" i="93"/>
  <c r="BB77" i="93"/>
  <c r="BY77" i="93"/>
  <c r="BQ77" i="93"/>
  <c r="BI77" i="93"/>
  <c r="BA77" i="93"/>
  <c r="BX77" i="93"/>
  <c r="BP77" i="93"/>
  <c r="BH77" i="93"/>
  <c r="AZ77" i="93"/>
  <c r="BW77" i="93"/>
  <c r="BO77" i="93"/>
  <c r="BG77" i="93"/>
  <c r="AY77" i="93"/>
  <c r="CD77" i="93"/>
  <c r="BV77" i="93"/>
  <c r="BN77" i="93"/>
  <c r="BF77" i="93"/>
  <c r="AX77" i="93"/>
  <c r="BU77" i="93"/>
  <c r="BM77" i="93"/>
  <c r="BE77" i="93"/>
  <c r="AW77" i="93"/>
  <c r="CC77" i="93"/>
  <c r="BW90" i="93"/>
  <c r="BO90" i="93"/>
  <c r="BG90" i="93"/>
  <c r="AY90" i="93"/>
  <c r="CD90" i="93"/>
  <c r="BV90" i="93"/>
  <c r="BN90" i="93"/>
  <c r="BF90" i="93"/>
  <c r="AX90" i="93"/>
  <c r="CC90" i="93"/>
  <c r="BU90" i="93"/>
  <c r="BM90" i="93"/>
  <c r="BE90" i="93"/>
  <c r="AW90" i="93"/>
  <c r="CB90" i="93"/>
  <c r="BT90" i="93"/>
  <c r="BL90" i="93"/>
  <c r="BD90" i="93"/>
  <c r="AV90" i="93"/>
  <c r="CA90" i="93"/>
  <c r="BS90" i="93"/>
  <c r="BK90" i="93"/>
  <c r="BC90" i="93"/>
  <c r="AU90" i="93"/>
  <c r="BZ90" i="93"/>
  <c r="BR90" i="93"/>
  <c r="BJ90" i="93"/>
  <c r="BB90" i="93"/>
  <c r="BY90" i="93"/>
  <c r="BQ90" i="93"/>
  <c r="BI90" i="93"/>
  <c r="BA90" i="93"/>
  <c r="BX90" i="93"/>
  <c r="BP90" i="93"/>
  <c r="BH90" i="93"/>
  <c r="AZ90" i="93"/>
  <c r="CD110" i="93"/>
  <c r="BV110" i="93"/>
  <c r="BN110" i="93"/>
  <c r="BF110" i="93"/>
  <c r="AX110" i="93"/>
  <c r="CC110" i="93"/>
  <c r="BU110" i="93"/>
  <c r="BM110" i="93"/>
  <c r="BE110" i="93"/>
  <c r="AW110" i="93"/>
  <c r="BZ110" i="93"/>
  <c r="BR110" i="93"/>
  <c r="BJ110" i="93"/>
  <c r="BB110" i="93"/>
  <c r="BX110" i="93"/>
  <c r="BP110" i="93"/>
  <c r="BH110" i="93"/>
  <c r="AZ110" i="93"/>
  <c r="BW110" i="93"/>
  <c r="BO110" i="93"/>
  <c r="BG110" i="93"/>
  <c r="AY110" i="93"/>
  <c r="CB110" i="93"/>
  <c r="BI110" i="93"/>
  <c r="CA110" i="93"/>
  <c r="BD110" i="93"/>
  <c r="BY110" i="93"/>
  <c r="BC110" i="93"/>
  <c r="BT110" i="93"/>
  <c r="BA110" i="93"/>
  <c r="BS110" i="93"/>
  <c r="AV110" i="93"/>
  <c r="BQ110" i="93"/>
  <c r="AU110" i="93"/>
  <c r="BL110" i="93"/>
  <c r="BK110" i="93"/>
  <c r="CB64" i="93"/>
  <c r="BT64" i="93"/>
  <c r="BL64" i="93"/>
  <c r="BX64" i="93"/>
  <c r="BP64" i="93"/>
  <c r="BH64" i="93"/>
  <c r="AZ64" i="93"/>
  <c r="BW64" i="93"/>
  <c r="BO64" i="93"/>
  <c r="BG64" i="93"/>
  <c r="AY64" i="93"/>
  <c r="CD64" i="93"/>
  <c r="BV64" i="93"/>
  <c r="BN64" i="93"/>
  <c r="BF64" i="93"/>
  <c r="AX64" i="93"/>
  <c r="BQ64" i="93"/>
  <c r="BB64" i="93"/>
  <c r="CC64" i="93"/>
  <c r="BM64" i="93"/>
  <c r="BA64" i="93"/>
  <c r="CA64" i="93"/>
  <c r="BK64" i="93"/>
  <c r="AW64" i="93"/>
  <c r="BZ64" i="93"/>
  <c r="BJ64" i="93"/>
  <c r="AV64" i="93"/>
  <c r="BY64" i="93"/>
  <c r="BI64" i="93"/>
  <c r="AU64" i="93"/>
  <c r="BU64" i="93"/>
  <c r="BE64" i="93"/>
  <c r="BS64" i="93"/>
  <c r="BD64" i="93"/>
  <c r="BR64" i="93"/>
  <c r="BC64" i="93"/>
  <c r="CD49" i="93"/>
  <c r="BV49" i="93"/>
  <c r="BN49" i="93"/>
  <c r="BF49" i="93"/>
  <c r="AX49" i="93"/>
  <c r="CC49" i="93"/>
  <c r="BU49" i="93"/>
  <c r="BM49" i="93"/>
  <c r="BE49" i="93"/>
  <c r="AW49" i="93"/>
  <c r="CB49" i="93"/>
  <c r="BT49" i="93"/>
  <c r="BL49" i="93"/>
  <c r="BD49" i="93"/>
  <c r="AV49" i="93"/>
  <c r="CA49" i="93"/>
  <c r="BS49" i="93"/>
  <c r="BK49" i="93"/>
  <c r="BC49" i="93"/>
  <c r="AU49" i="93"/>
  <c r="BZ49" i="93"/>
  <c r="BR49" i="93"/>
  <c r="BJ49" i="93"/>
  <c r="BB49" i="93"/>
  <c r="BY49" i="93"/>
  <c r="BQ49" i="93"/>
  <c r="BI49" i="93"/>
  <c r="BA49" i="93"/>
  <c r="BW49" i="93"/>
  <c r="BO49" i="93"/>
  <c r="BG49" i="93"/>
  <c r="AY49" i="93"/>
  <c r="BP49" i="93"/>
  <c r="BH49" i="93"/>
  <c r="AZ49" i="93"/>
  <c r="BX49" i="93"/>
  <c r="BX73" i="93"/>
  <c r="BP73" i="93"/>
  <c r="BH73" i="93"/>
  <c r="AZ73" i="93"/>
  <c r="BW73" i="93"/>
  <c r="BO73" i="93"/>
  <c r="BG73" i="93"/>
  <c r="AY73" i="93"/>
  <c r="CD73" i="93"/>
  <c r="BV73" i="93"/>
  <c r="BN73" i="93"/>
  <c r="BF73" i="93"/>
  <c r="AX73" i="93"/>
  <c r="CC73" i="93"/>
  <c r="BU73" i="93"/>
  <c r="BM73" i="93"/>
  <c r="BE73" i="93"/>
  <c r="AW73" i="93"/>
  <c r="CB73" i="93"/>
  <c r="BT73" i="93"/>
  <c r="BL73" i="93"/>
  <c r="BD73" i="93"/>
  <c r="AV73" i="93"/>
  <c r="CA73" i="93"/>
  <c r="BS73" i="93"/>
  <c r="BK73" i="93"/>
  <c r="BC73" i="93"/>
  <c r="AU73" i="93"/>
  <c r="BZ73" i="93"/>
  <c r="BR73" i="93"/>
  <c r="BJ73" i="93"/>
  <c r="BB73" i="93"/>
  <c r="BI73" i="93"/>
  <c r="BA73" i="93"/>
  <c r="BY73" i="93"/>
  <c r="BQ73" i="93"/>
  <c r="BX84" i="93"/>
  <c r="BP84" i="93"/>
  <c r="BH84" i="93"/>
  <c r="AZ84" i="93"/>
  <c r="BW84" i="93"/>
  <c r="BO84" i="93"/>
  <c r="BG84" i="93"/>
  <c r="AY84" i="93"/>
  <c r="CD84" i="93"/>
  <c r="BV84" i="93"/>
  <c r="BN84" i="93"/>
  <c r="BF84" i="93"/>
  <c r="AX84" i="93"/>
  <c r="CC84" i="93"/>
  <c r="BU84" i="93"/>
  <c r="BM84" i="93"/>
  <c r="BE84" i="93"/>
  <c r="AW84" i="93"/>
  <c r="CB84" i="93"/>
  <c r="BT84" i="93"/>
  <c r="BL84" i="93"/>
  <c r="BD84" i="93"/>
  <c r="AV84" i="93"/>
  <c r="CA84" i="93"/>
  <c r="BS84" i="93"/>
  <c r="BK84" i="93"/>
  <c r="BC84" i="93"/>
  <c r="AU84" i="93"/>
  <c r="BZ84" i="93"/>
  <c r="BR84" i="93"/>
  <c r="BJ84" i="93"/>
  <c r="BB84" i="93"/>
  <c r="BY84" i="93"/>
  <c r="BQ84" i="93"/>
  <c r="BI84" i="93"/>
  <c r="BA84" i="93"/>
  <c r="BW92" i="93"/>
  <c r="BO92" i="93"/>
  <c r="BG92" i="93"/>
  <c r="AY92" i="93"/>
  <c r="CD92" i="93"/>
  <c r="BV92" i="93"/>
  <c r="BN92" i="93"/>
  <c r="BF92" i="93"/>
  <c r="AX92" i="93"/>
  <c r="CC92" i="93"/>
  <c r="BU92" i="93"/>
  <c r="BM92" i="93"/>
  <c r="BE92" i="93"/>
  <c r="AW92" i="93"/>
  <c r="CB92" i="93"/>
  <c r="BT92" i="93"/>
  <c r="BL92" i="93"/>
  <c r="BD92" i="93"/>
  <c r="AV92" i="93"/>
  <c r="CA92" i="93"/>
  <c r="BS92" i="93"/>
  <c r="BK92" i="93"/>
  <c r="BC92" i="93"/>
  <c r="AU92" i="93"/>
  <c r="BZ92" i="93"/>
  <c r="BR92" i="93"/>
  <c r="BJ92" i="93"/>
  <c r="BB92" i="93"/>
  <c r="BY92" i="93"/>
  <c r="BQ92" i="93"/>
  <c r="BI92" i="93"/>
  <c r="BA92" i="93"/>
  <c r="BX92" i="93"/>
  <c r="BP92" i="93"/>
  <c r="BH92" i="93"/>
  <c r="AZ92" i="93"/>
  <c r="CD103" i="93"/>
  <c r="BV103" i="93"/>
  <c r="BN103" i="93"/>
  <c r="BF103" i="93"/>
  <c r="AX103" i="93"/>
  <c r="CC103" i="93"/>
  <c r="BU103" i="93"/>
  <c r="BM103" i="93"/>
  <c r="BE103" i="93"/>
  <c r="AW103" i="93"/>
  <c r="BZ103" i="93"/>
  <c r="BR103" i="93"/>
  <c r="BJ103" i="93"/>
  <c r="BB103" i="93"/>
  <c r="BW103" i="93"/>
  <c r="BO103" i="93"/>
  <c r="BG103" i="93"/>
  <c r="AY103" i="93"/>
  <c r="BT103" i="93"/>
  <c r="BD103" i="93"/>
  <c r="BS103" i="93"/>
  <c r="BC103" i="93"/>
  <c r="BQ103" i="93"/>
  <c r="BA103" i="93"/>
  <c r="BP103" i="93"/>
  <c r="AZ103" i="93"/>
  <c r="CB103" i="93"/>
  <c r="BL103" i="93"/>
  <c r="AV103" i="93"/>
  <c r="CA103" i="93"/>
  <c r="BK103" i="93"/>
  <c r="AU103" i="93"/>
  <c r="BY103" i="93"/>
  <c r="BX103" i="93"/>
  <c r="BI103" i="93"/>
  <c r="BH103" i="93"/>
  <c r="BZ36" i="93"/>
  <c r="BR36" i="93"/>
  <c r="BJ36" i="93"/>
  <c r="BB36" i="93"/>
  <c r="BW36" i="93"/>
  <c r="BO36" i="93"/>
  <c r="BG36" i="93"/>
  <c r="AY36" i="93"/>
  <c r="CD36" i="93"/>
  <c r="BT36" i="93"/>
  <c r="BI36" i="93"/>
  <c r="AX36" i="93"/>
  <c r="CC36" i="93"/>
  <c r="BS36" i="93"/>
  <c r="BH36" i="93"/>
  <c r="AW36" i="93"/>
  <c r="CB36" i="93"/>
  <c r="BQ36" i="93"/>
  <c r="BF36" i="93"/>
  <c r="AV36" i="93"/>
  <c r="CA36" i="93"/>
  <c r="BP36" i="93"/>
  <c r="BE36" i="93"/>
  <c r="AU36" i="93"/>
  <c r="BY36" i="93"/>
  <c r="BN36" i="93"/>
  <c r="BD36" i="93"/>
  <c r="BX36" i="93"/>
  <c r="BM36" i="93"/>
  <c r="BC36" i="93"/>
  <c r="BV36" i="93"/>
  <c r="BL36" i="93"/>
  <c r="BA36" i="93"/>
  <c r="BU36" i="93"/>
  <c r="BK36" i="93"/>
  <c r="AZ36" i="93"/>
  <c r="CB65" i="93"/>
  <c r="BT65" i="93"/>
  <c r="BL65" i="93"/>
  <c r="BD65" i="93"/>
  <c r="AV65" i="93"/>
  <c r="BZ65" i="93"/>
  <c r="BR65" i="93"/>
  <c r="BJ65" i="93"/>
  <c r="BB65" i="93"/>
  <c r="BX65" i="93"/>
  <c r="BP65" i="93"/>
  <c r="BH65" i="93"/>
  <c r="AZ65" i="93"/>
  <c r="BW65" i="93"/>
  <c r="BO65" i="93"/>
  <c r="BG65" i="93"/>
  <c r="AY65" i="93"/>
  <c r="CD65" i="93"/>
  <c r="BV65" i="93"/>
  <c r="BN65" i="93"/>
  <c r="BF65" i="93"/>
  <c r="AX65" i="93"/>
  <c r="BQ65" i="93"/>
  <c r="AU65" i="93"/>
  <c r="BM65" i="93"/>
  <c r="BK65" i="93"/>
  <c r="CC65" i="93"/>
  <c r="BI65" i="93"/>
  <c r="CA65" i="93"/>
  <c r="BE65" i="93"/>
  <c r="BY65" i="93"/>
  <c r="BC65" i="93"/>
  <c r="BU65" i="93"/>
  <c r="BA65" i="93"/>
  <c r="BS65" i="93"/>
  <c r="AW65" i="93"/>
  <c r="BW88" i="93"/>
  <c r="BO88" i="93"/>
  <c r="BG88" i="93"/>
  <c r="AY88" i="93"/>
  <c r="CD88" i="93"/>
  <c r="BV88" i="93"/>
  <c r="BN88" i="93"/>
  <c r="BF88" i="93"/>
  <c r="AX88" i="93"/>
  <c r="CC88" i="93"/>
  <c r="BU88" i="93"/>
  <c r="BM88" i="93"/>
  <c r="BE88" i="93"/>
  <c r="AW88" i="93"/>
  <c r="CB88" i="93"/>
  <c r="BT88" i="93"/>
  <c r="BL88" i="93"/>
  <c r="BD88" i="93"/>
  <c r="AV88" i="93"/>
  <c r="CA88" i="93"/>
  <c r="BS88" i="93"/>
  <c r="BK88" i="93"/>
  <c r="BC88" i="93"/>
  <c r="AU88" i="93"/>
  <c r="BZ88" i="93"/>
  <c r="BR88" i="93"/>
  <c r="BJ88" i="93"/>
  <c r="BB88" i="93"/>
  <c r="BY88" i="93"/>
  <c r="BQ88" i="93"/>
  <c r="BI88" i="93"/>
  <c r="BA88" i="93"/>
  <c r="BX88" i="93"/>
  <c r="BP88" i="93"/>
  <c r="BH88" i="93"/>
  <c r="AZ88" i="93"/>
  <c r="BW95" i="93"/>
  <c r="BO95" i="93"/>
  <c r="BG95" i="93"/>
  <c r="AY95" i="93"/>
  <c r="CD95" i="93"/>
  <c r="BV95" i="93"/>
  <c r="BN95" i="93"/>
  <c r="BF95" i="93"/>
  <c r="AX95" i="93"/>
  <c r="CC95" i="93"/>
  <c r="BU95" i="93"/>
  <c r="BM95" i="93"/>
  <c r="BE95" i="93"/>
  <c r="AW95" i="93"/>
  <c r="CB95" i="93"/>
  <c r="BT95" i="93"/>
  <c r="BL95" i="93"/>
  <c r="BD95" i="93"/>
  <c r="AV95" i="93"/>
  <c r="CA95" i="93"/>
  <c r="BS95" i="93"/>
  <c r="BK95" i="93"/>
  <c r="BC95" i="93"/>
  <c r="AU95" i="93"/>
  <c r="BZ95" i="93"/>
  <c r="BR95" i="93"/>
  <c r="BJ95" i="93"/>
  <c r="BB95" i="93"/>
  <c r="BY95" i="93"/>
  <c r="BQ95" i="93"/>
  <c r="BI95" i="93"/>
  <c r="BA95" i="93"/>
  <c r="BX95" i="93"/>
  <c r="BP95" i="93"/>
  <c r="BH95" i="93"/>
  <c r="AZ95" i="93"/>
  <c r="CD97" i="93"/>
  <c r="BV97" i="93"/>
  <c r="BN97" i="93"/>
  <c r="BF97" i="93"/>
  <c r="AX97" i="93"/>
  <c r="CC97" i="93"/>
  <c r="BU97" i="93"/>
  <c r="BM97" i="93"/>
  <c r="BE97" i="93"/>
  <c r="AW97" i="93"/>
  <c r="BW97" i="93"/>
  <c r="BO97" i="93"/>
  <c r="BG97" i="93"/>
  <c r="AY97" i="93"/>
  <c r="BX97" i="93"/>
  <c r="BJ97" i="93"/>
  <c r="AV97" i="93"/>
  <c r="BT97" i="93"/>
  <c r="BI97" i="93"/>
  <c r="AU97" i="93"/>
  <c r="BS97" i="93"/>
  <c r="BH97" i="93"/>
  <c r="BR97" i="93"/>
  <c r="BD97" i="93"/>
  <c r="CB97" i="93"/>
  <c r="BQ97" i="93"/>
  <c r="BC97" i="93"/>
  <c r="CA97" i="93"/>
  <c r="BP97" i="93"/>
  <c r="BB97" i="93"/>
  <c r="BZ97" i="93"/>
  <c r="BY97" i="93"/>
  <c r="BL97" i="93"/>
  <c r="BK97" i="93"/>
  <c r="BA97" i="93"/>
  <c r="AZ97" i="93"/>
  <c r="CD108" i="93"/>
  <c r="BV108" i="93"/>
  <c r="BN108" i="93"/>
  <c r="BF108" i="93"/>
  <c r="AX108" i="93"/>
  <c r="CC108" i="93"/>
  <c r="BU108" i="93"/>
  <c r="BM108" i="93"/>
  <c r="BE108" i="93"/>
  <c r="AW108" i="93"/>
  <c r="BZ108" i="93"/>
  <c r="BR108" i="93"/>
  <c r="BJ108" i="93"/>
  <c r="BB108" i="93"/>
  <c r="BX108" i="93"/>
  <c r="BP108" i="93"/>
  <c r="BH108" i="93"/>
  <c r="AZ108" i="93"/>
  <c r="BW108" i="93"/>
  <c r="BO108" i="93"/>
  <c r="BG108" i="93"/>
  <c r="AY108" i="93"/>
  <c r="BQ108" i="93"/>
  <c r="AU108" i="93"/>
  <c r="BL108" i="93"/>
  <c r="BK108" i="93"/>
  <c r="CB108" i="93"/>
  <c r="BI108" i="93"/>
  <c r="CA108" i="93"/>
  <c r="BD108" i="93"/>
  <c r="BY108" i="93"/>
  <c r="BC108" i="93"/>
  <c r="BA108" i="93"/>
  <c r="AV108" i="93"/>
  <c r="BT108" i="93"/>
  <c r="BS108" i="93"/>
  <c r="CB72" i="93"/>
  <c r="BT72" i="93"/>
  <c r="BL72" i="93"/>
  <c r="BD72" i="93"/>
  <c r="AV72" i="93"/>
  <c r="CA72" i="93"/>
  <c r="BS72" i="93"/>
  <c r="BK72" i="93"/>
  <c r="BC72" i="93"/>
  <c r="BZ72" i="93"/>
  <c r="BR72" i="93"/>
  <c r="BJ72" i="93"/>
  <c r="BB72" i="93"/>
  <c r="BY72" i="93"/>
  <c r="BX72" i="93"/>
  <c r="BP72" i="93"/>
  <c r="BH72" i="93"/>
  <c r="AZ72" i="93"/>
  <c r="BW72" i="93"/>
  <c r="BO72" i="93"/>
  <c r="BG72" i="93"/>
  <c r="AY72" i="93"/>
  <c r="CD72" i="93"/>
  <c r="BV72" i="93"/>
  <c r="BN72" i="93"/>
  <c r="BF72" i="93"/>
  <c r="AX72" i="93"/>
  <c r="BA72" i="93"/>
  <c r="AW72" i="93"/>
  <c r="CC72" i="93"/>
  <c r="AU72" i="93"/>
  <c r="BU72" i="93"/>
  <c r="BQ72" i="93"/>
  <c r="BM72" i="93"/>
  <c r="BI72" i="93"/>
  <c r="BE72" i="93"/>
  <c r="CD37" i="93"/>
  <c r="BV37" i="93"/>
  <c r="BN37" i="93"/>
  <c r="BF37" i="93"/>
  <c r="AX37" i="93"/>
  <c r="CA37" i="93"/>
  <c r="BS37" i="93"/>
  <c r="BK37" i="93"/>
  <c r="BC37" i="93"/>
  <c r="AU37" i="93"/>
  <c r="CC37" i="93"/>
  <c r="BR37" i="93"/>
  <c r="BH37" i="93"/>
  <c r="AW37" i="93"/>
  <c r="CB37" i="93"/>
  <c r="BQ37" i="93"/>
  <c r="BG37" i="93"/>
  <c r="AV37" i="93"/>
  <c r="BZ37" i="93"/>
  <c r="BP37" i="93"/>
  <c r="BE37" i="93"/>
  <c r="BY37" i="93"/>
  <c r="BO37" i="93"/>
  <c r="BD37" i="93"/>
  <c r="BX37" i="93"/>
  <c r="BM37" i="93"/>
  <c r="BB37" i="93"/>
  <c r="BW37" i="93"/>
  <c r="BL37" i="93"/>
  <c r="BA37" i="93"/>
  <c r="BU37" i="93"/>
  <c r="BJ37" i="93"/>
  <c r="AZ37" i="93"/>
  <c r="BT37" i="93"/>
  <c r="BI37" i="93"/>
  <c r="AY37" i="93"/>
  <c r="CB58" i="93"/>
  <c r="CA58" i="93"/>
  <c r="BS58" i="93"/>
  <c r="BZ58" i="93"/>
  <c r="BR58" i="93"/>
  <c r="BX58" i="93"/>
  <c r="BN58" i="93"/>
  <c r="BF58" i="93"/>
  <c r="AX58" i="93"/>
  <c r="BW58" i="93"/>
  <c r="BM58" i="93"/>
  <c r="BE58" i="93"/>
  <c r="AW58" i="93"/>
  <c r="BV58" i="93"/>
  <c r="BL58" i="93"/>
  <c r="BD58" i="93"/>
  <c r="AV58" i="93"/>
  <c r="BU58" i="93"/>
  <c r="BK58" i="93"/>
  <c r="BC58" i="93"/>
  <c r="AU58" i="93"/>
  <c r="BT58" i="93"/>
  <c r="BJ58" i="93"/>
  <c r="BB58" i="93"/>
  <c r="CD58" i="93"/>
  <c r="BQ58" i="93"/>
  <c r="BI58" i="93"/>
  <c r="BA58" i="93"/>
  <c r="CC58" i="93"/>
  <c r="BP58" i="93"/>
  <c r="BH58" i="93"/>
  <c r="AZ58" i="93"/>
  <c r="BY58" i="93"/>
  <c r="BO58" i="93"/>
  <c r="BG58" i="93"/>
  <c r="AY58" i="93"/>
  <c r="BX71" i="93"/>
  <c r="BP71" i="93"/>
  <c r="BH71" i="93"/>
  <c r="AZ71" i="93"/>
  <c r="CD71" i="93"/>
  <c r="BV71" i="93"/>
  <c r="BN71" i="93"/>
  <c r="BF71" i="93"/>
  <c r="AX71" i="93"/>
  <c r="CB71" i="93"/>
  <c r="BT71" i="93"/>
  <c r="BL71" i="93"/>
  <c r="BD71" i="93"/>
  <c r="AV71" i="93"/>
  <c r="CA71" i="93"/>
  <c r="BS71" i="93"/>
  <c r="BK71" i="93"/>
  <c r="BC71" i="93"/>
  <c r="AU71" i="93"/>
  <c r="BZ71" i="93"/>
  <c r="BR71" i="93"/>
  <c r="BJ71" i="93"/>
  <c r="BB71" i="93"/>
  <c r="BO71" i="93"/>
  <c r="BM71" i="93"/>
  <c r="BI71" i="93"/>
  <c r="CC71" i="93"/>
  <c r="BG71" i="93"/>
  <c r="BY71" i="93"/>
  <c r="BE71" i="93"/>
  <c r="BW71" i="93"/>
  <c r="BA71" i="93"/>
  <c r="BU71" i="93"/>
  <c r="AY71" i="93"/>
  <c r="BQ71" i="93"/>
  <c r="AW71" i="93"/>
  <c r="CA91" i="93"/>
  <c r="BS91" i="93"/>
  <c r="BK91" i="93"/>
  <c r="BC91" i="93"/>
  <c r="AU91" i="93"/>
  <c r="BZ91" i="93"/>
  <c r="BR91" i="93"/>
  <c r="BJ91" i="93"/>
  <c r="BB91" i="93"/>
  <c r="BY91" i="93"/>
  <c r="BQ91" i="93"/>
  <c r="BI91" i="93"/>
  <c r="BA91" i="93"/>
  <c r="BX91" i="93"/>
  <c r="BP91" i="93"/>
  <c r="BH91" i="93"/>
  <c r="AZ91" i="93"/>
  <c r="BW91" i="93"/>
  <c r="BO91" i="93"/>
  <c r="BG91" i="93"/>
  <c r="AY91" i="93"/>
  <c r="CD91" i="93"/>
  <c r="BV91" i="93"/>
  <c r="BN91" i="93"/>
  <c r="BF91" i="93"/>
  <c r="AX91" i="93"/>
  <c r="CC91" i="93"/>
  <c r="BU91" i="93"/>
  <c r="BM91" i="93"/>
  <c r="BE91" i="93"/>
  <c r="AW91" i="93"/>
  <c r="CB91" i="93"/>
  <c r="BT91" i="93"/>
  <c r="BL91" i="93"/>
  <c r="BD91" i="93"/>
  <c r="AV91" i="93"/>
  <c r="BZ50" i="93"/>
  <c r="BR50" i="93"/>
  <c r="BJ50" i="93"/>
  <c r="BB50" i="93"/>
  <c r="BY50" i="93"/>
  <c r="BQ50" i="93"/>
  <c r="BI50" i="93"/>
  <c r="BA50" i="93"/>
  <c r="BX50" i="93"/>
  <c r="BP50" i="93"/>
  <c r="BH50" i="93"/>
  <c r="AZ50" i="93"/>
  <c r="BW50" i="93"/>
  <c r="BO50" i="93"/>
  <c r="BG50" i="93"/>
  <c r="AY50" i="93"/>
  <c r="CD50" i="93"/>
  <c r="BV50" i="93"/>
  <c r="BN50" i="93"/>
  <c r="BF50" i="93"/>
  <c r="AX50" i="93"/>
  <c r="CC50" i="93"/>
  <c r="BU50" i="93"/>
  <c r="BM50" i="93"/>
  <c r="BE50" i="93"/>
  <c r="AW50" i="93"/>
  <c r="CA50" i="93"/>
  <c r="BS50" i="93"/>
  <c r="BK50" i="93"/>
  <c r="BC50" i="93"/>
  <c r="AU50" i="93"/>
  <c r="CB50" i="93"/>
  <c r="BT50" i="93"/>
  <c r="BL50" i="93"/>
  <c r="BD50" i="93"/>
  <c r="AV50" i="93"/>
  <c r="CB75" i="93"/>
  <c r="BT75" i="93"/>
  <c r="BL75" i="93"/>
  <c r="BD75" i="93"/>
  <c r="AV75" i="93"/>
  <c r="CA75" i="93"/>
  <c r="BS75" i="93"/>
  <c r="BK75" i="93"/>
  <c r="BC75" i="93"/>
  <c r="AU75" i="93"/>
  <c r="BZ75" i="93"/>
  <c r="BR75" i="93"/>
  <c r="BJ75" i="93"/>
  <c r="BB75" i="93"/>
  <c r="BY75" i="93"/>
  <c r="BQ75" i="93"/>
  <c r="BI75" i="93"/>
  <c r="BA75" i="93"/>
  <c r="BX75" i="93"/>
  <c r="BP75" i="93"/>
  <c r="BH75" i="93"/>
  <c r="AZ75" i="93"/>
  <c r="BW75" i="93"/>
  <c r="BO75" i="93"/>
  <c r="BG75" i="93"/>
  <c r="AY75" i="93"/>
  <c r="CD75" i="93"/>
  <c r="BV75" i="93"/>
  <c r="BN75" i="93"/>
  <c r="BF75" i="93"/>
  <c r="AX75" i="93"/>
  <c r="CC75" i="93"/>
  <c r="BU75" i="93"/>
  <c r="BM75" i="93"/>
  <c r="BE75" i="93"/>
  <c r="AW75" i="93"/>
  <c r="BW85" i="93"/>
  <c r="BO85" i="93"/>
  <c r="CD85" i="93"/>
  <c r="BV85" i="93"/>
  <c r="BN85" i="93"/>
  <c r="CC85" i="93"/>
  <c r="BU85" i="93"/>
  <c r="CB85" i="93"/>
  <c r="BT85" i="93"/>
  <c r="BL85" i="93"/>
  <c r="CA85" i="93"/>
  <c r="BS85" i="93"/>
  <c r="BZ85" i="93"/>
  <c r="BR85" i="93"/>
  <c r="BY85" i="93"/>
  <c r="BQ85" i="93"/>
  <c r="BX85" i="93"/>
  <c r="BP85" i="93"/>
  <c r="BM85" i="93"/>
  <c r="BD85" i="93"/>
  <c r="AV85" i="93"/>
  <c r="BK85" i="93"/>
  <c r="BC85" i="93"/>
  <c r="AU85" i="93"/>
  <c r="BJ85" i="93"/>
  <c r="BB85" i="93"/>
  <c r="BI85" i="93"/>
  <c r="BA85" i="93"/>
  <c r="BH85" i="93"/>
  <c r="AZ85" i="93"/>
  <c r="BG85" i="93"/>
  <c r="AY85" i="93"/>
  <c r="BF85" i="93"/>
  <c r="AX85" i="93"/>
  <c r="BE85" i="93"/>
  <c r="AW85" i="93"/>
  <c r="BW93" i="93"/>
  <c r="BO93" i="93"/>
  <c r="BG93" i="93"/>
  <c r="AY93" i="93"/>
  <c r="CD93" i="93"/>
  <c r="BV93" i="93"/>
  <c r="BN93" i="93"/>
  <c r="BF93" i="93"/>
  <c r="AX93" i="93"/>
  <c r="CC93" i="93"/>
  <c r="BU93" i="93"/>
  <c r="BM93" i="93"/>
  <c r="BE93" i="93"/>
  <c r="AW93" i="93"/>
  <c r="CB93" i="93"/>
  <c r="BT93" i="93"/>
  <c r="BL93" i="93"/>
  <c r="BD93" i="93"/>
  <c r="AV93" i="93"/>
  <c r="CA93" i="93"/>
  <c r="BS93" i="93"/>
  <c r="BK93" i="93"/>
  <c r="BC93" i="93"/>
  <c r="AU93" i="93"/>
  <c r="BZ93" i="93"/>
  <c r="BR93" i="93"/>
  <c r="BJ93" i="93"/>
  <c r="BB93" i="93"/>
  <c r="BY93" i="93"/>
  <c r="BQ93" i="93"/>
  <c r="BI93" i="93"/>
  <c r="BA93" i="93"/>
  <c r="BX93" i="93"/>
  <c r="BP93" i="93"/>
  <c r="BH93" i="93"/>
  <c r="AZ93" i="93"/>
  <c r="CB83" i="93"/>
  <c r="BT83" i="93"/>
  <c r="BL83" i="93"/>
  <c r="BD83" i="93"/>
  <c r="AV83" i="93"/>
  <c r="CA83" i="93"/>
  <c r="BS83" i="93"/>
  <c r="BK83" i="93"/>
  <c r="BC83" i="93"/>
  <c r="AU83" i="93"/>
  <c r="BZ83" i="93"/>
  <c r="BR83" i="93"/>
  <c r="BJ83" i="93"/>
  <c r="BB83" i="93"/>
  <c r="BY83" i="93"/>
  <c r="BQ83" i="93"/>
  <c r="BI83" i="93"/>
  <c r="BA83" i="93"/>
  <c r="BX83" i="93"/>
  <c r="BP83" i="93"/>
  <c r="BH83" i="93"/>
  <c r="AZ83" i="93"/>
  <c r="BW83" i="93"/>
  <c r="BO83" i="93"/>
  <c r="BG83" i="93"/>
  <c r="AY83" i="93"/>
  <c r="CD83" i="93"/>
  <c r="BV83" i="93"/>
  <c r="BN83" i="93"/>
  <c r="BF83" i="93"/>
  <c r="AX83" i="93"/>
  <c r="BM83" i="93"/>
  <c r="BE83" i="93"/>
  <c r="AW83" i="93"/>
  <c r="CC83" i="93"/>
  <c r="BU83" i="93"/>
  <c r="CD40" i="93"/>
  <c r="BV40" i="93"/>
  <c r="BN40" i="93"/>
  <c r="BF40" i="93"/>
  <c r="AX40" i="93"/>
  <c r="CC40" i="93"/>
  <c r="BU40" i="93"/>
  <c r="BM40" i="93"/>
  <c r="BE40" i="93"/>
  <c r="AW40" i="93"/>
  <c r="CB40" i="93"/>
  <c r="BT40" i="93"/>
  <c r="BL40" i="93"/>
  <c r="BD40" i="93"/>
  <c r="AV40" i="93"/>
  <c r="CA40" i="93"/>
  <c r="BS40" i="93"/>
  <c r="BK40" i="93"/>
  <c r="BC40" i="93"/>
  <c r="AU40" i="93"/>
  <c r="BZ40" i="93"/>
  <c r="BR40" i="93"/>
  <c r="BJ40" i="93"/>
  <c r="BB40" i="93"/>
  <c r="BY40" i="93"/>
  <c r="BQ40" i="93"/>
  <c r="BI40" i="93"/>
  <c r="BA40" i="93"/>
  <c r="BW40" i="93"/>
  <c r="BO40" i="93"/>
  <c r="BG40" i="93"/>
  <c r="AY40" i="93"/>
  <c r="BX40" i="93"/>
  <c r="BP40" i="93"/>
  <c r="BH40" i="93"/>
  <c r="AZ40" i="93"/>
  <c r="BX67" i="93"/>
  <c r="BP67" i="93"/>
  <c r="BH67" i="93"/>
  <c r="AZ67" i="93"/>
  <c r="CD67" i="93"/>
  <c r="BV67" i="93"/>
  <c r="BN67" i="93"/>
  <c r="BF67" i="93"/>
  <c r="AX67" i="93"/>
  <c r="CB67" i="93"/>
  <c r="BT67" i="93"/>
  <c r="BL67" i="93"/>
  <c r="BD67" i="93"/>
  <c r="AV67" i="93"/>
  <c r="CA67" i="93"/>
  <c r="BS67" i="93"/>
  <c r="BK67" i="93"/>
  <c r="BC67" i="93"/>
  <c r="AU67" i="93"/>
  <c r="BZ67" i="93"/>
  <c r="BR67" i="93"/>
  <c r="BJ67" i="93"/>
  <c r="BB67" i="93"/>
  <c r="BW67" i="93"/>
  <c r="BA67" i="93"/>
  <c r="BU67" i="93"/>
  <c r="AY67" i="93"/>
  <c r="BQ67" i="93"/>
  <c r="AW67" i="93"/>
  <c r="BO67" i="93"/>
  <c r="BM67" i="93"/>
  <c r="BI67" i="93"/>
  <c r="CC67" i="93"/>
  <c r="BG67" i="93"/>
  <c r="BY67" i="93"/>
  <c r="BE67" i="93"/>
  <c r="BX76" i="93"/>
  <c r="BP76" i="93"/>
  <c r="BH76" i="93"/>
  <c r="AZ76" i="93"/>
  <c r="BW76" i="93"/>
  <c r="BO76" i="93"/>
  <c r="BG76" i="93"/>
  <c r="AY76" i="93"/>
  <c r="CD76" i="93"/>
  <c r="BV76" i="93"/>
  <c r="BN76" i="93"/>
  <c r="BF76" i="93"/>
  <c r="AX76" i="93"/>
  <c r="CC76" i="93"/>
  <c r="BU76" i="93"/>
  <c r="BM76" i="93"/>
  <c r="BE76" i="93"/>
  <c r="AW76" i="93"/>
  <c r="CB76" i="93"/>
  <c r="BT76" i="93"/>
  <c r="BL76" i="93"/>
  <c r="BD76" i="93"/>
  <c r="AV76" i="93"/>
  <c r="CA76" i="93"/>
  <c r="BS76" i="93"/>
  <c r="BK76" i="93"/>
  <c r="BC76" i="93"/>
  <c r="AU76" i="93"/>
  <c r="BZ76" i="93"/>
  <c r="BR76" i="93"/>
  <c r="BJ76" i="93"/>
  <c r="BB76" i="93"/>
  <c r="BY76" i="93"/>
  <c r="BQ76" i="93"/>
  <c r="BI76" i="93"/>
  <c r="BA76" i="93"/>
  <c r="CA89" i="93"/>
  <c r="BS89" i="93"/>
  <c r="BK89" i="93"/>
  <c r="BC89" i="93"/>
  <c r="AU89" i="93"/>
  <c r="BZ89" i="93"/>
  <c r="BR89" i="93"/>
  <c r="BJ89" i="93"/>
  <c r="BB89" i="93"/>
  <c r="BY89" i="93"/>
  <c r="BQ89" i="93"/>
  <c r="BI89" i="93"/>
  <c r="BA89" i="93"/>
  <c r="BX89" i="93"/>
  <c r="BP89" i="93"/>
  <c r="BH89" i="93"/>
  <c r="AZ89" i="93"/>
  <c r="BW89" i="93"/>
  <c r="BO89" i="93"/>
  <c r="BG89" i="93"/>
  <c r="AY89" i="93"/>
  <c r="CD89" i="93"/>
  <c r="BV89" i="93"/>
  <c r="BN89" i="93"/>
  <c r="BF89" i="93"/>
  <c r="AX89" i="93"/>
  <c r="CC89" i="93"/>
  <c r="BU89" i="93"/>
  <c r="BM89" i="93"/>
  <c r="BE89" i="93"/>
  <c r="AW89" i="93"/>
  <c r="CB89" i="93"/>
  <c r="BT89" i="93"/>
  <c r="BL89" i="93"/>
  <c r="BD89" i="93"/>
  <c r="AV89" i="93"/>
  <c r="CA96" i="93"/>
  <c r="BS96" i="93"/>
  <c r="BK96" i="93"/>
  <c r="BC96" i="93"/>
  <c r="AU96" i="93"/>
  <c r="BZ96" i="93"/>
  <c r="BR96" i="93"/>
  <c r="BJ96" i="93"/>
  <c r="BB96" i="93"/>
  <c r="BY96" i="93"/>
  <c r="BQ96" i="93"/>
  <c r="BI96" i="93"/>
  <c r="BA96" i="93"/>
  <c r="BX96" i="93"/>
  <c r="BP96" i="93"/>
  <c r="BH96" i="93"/>
  <c r="AZ96" i="93"/>
  <c r="BW96" i="93"/>
  <c r="BO96" i="93"/>
  <c r="BG96" i="93"/>
  <c r="AY96" i="93"/>
  <c r="CD96" i="93"/>
  <c r="BV96" i="93"/>
  <c r="BN96" i="93"/>
  <c r="BF96" i="93"/>
  <c r="AX96" i="93"/>
  <c r="CC96" i="93"/>
  <c r="BU96" i="93"/>
  <c r="BM96" i="93"/>
  <c r="BE96" i="93"/>
  <c r="AW96" i="93"/>
  <c r="CB96" i="93"/>
  <c r="BT96" i="93"/>
  <c r="BL96" i="93"/>
  <c r="BD96" i="93"/>
  <c r="AV96" i="93"/>
  <c r="BZ102" i="93"/>
  <c r="BR102" i="93"/>
  <c r="BJ102" i="93"/>
  <c r="BB102" i="93"/>
  <c r="BY102" i="93"/>
  <c r="BQ102" i="93"/>
  <c r="BI102" i="93"/>
  <c r="BA102" i="93"/>
  <c r="CA102" i="93"/>
  <c r="BS102" i="93"/>
  <c r="BK102" i="93"/>
  <c r="BC102" i="93"/>
  <c r="AU102" i="93"/>
  <c r="BX102" i="93"/>
  <c r="BM102" i="93"/>
  <c r="AY102" i="93"/>
  <c r="BW102" i="93"/>
  <c r="BL102" i="93"/>
  <c r="AX102" i="93"/>
  <c r="BV102" i="93"/>
  <c r="BH102" i="93"/>
  <c r="AW102" i="93"/>
  <c r="BU102" i="93"/>
  <c r="BG102" i="93"/>
  <c r="AV102" i="93"/>
  <c r="BT102" i="93"/>
  <c r="BF102" i="93"/>
  <c r="CD102" i="93"/>
  <c r="BP102" i="93"/>
  <c r="BE102" i="93"/>
  <c r="CC102" i="93"/>
  <c r="CB102" i="93"/>
  <c r="BO102" i="93"/>
  <c r="BN102" i="93"/>
  <c r="BD102" i="93"/>
  <c r="AZ102" i="93"/>
  <c r="BZ109" i="93"/>
  <c r="BR109" i="93"/>
  <c r="BJ109" i="93"/>
  <c r="BB109" i="93"/>
  <c r="BY109" i="93"/>
  <c r="BQ109" i="93"/>
  <c r="BI109" i="93"/>
  <c r="BA109" i="93"/>
  <c r="CD109" i="93"/>
  <c r="BV109" i="93"/>
  <c r="BN109" i="93"/>
  <c r="BF109" i="93"/>
  <c r="AX109" i="93"/>
  <c r="CB109" i="93"/>
  <c r="BT109" i="93"/>
  <c r="BL109" i="93"/>
  <c r="BD109" i="93"/>
  <c r="AV109" i="93"/>
  <c r="CA109" i="93"/>
  <c r="BS109" i="93"/>
  <c r="BK109" i="93"/>
  <c r="BC109" i="93"/>
  <c r="AU109" i="93"/>
  <c r="BW109" i="93"/>
  <c r="AZ109" i="93"/>
  <c r="BU109" i="93"/>
  <c r="AY109" i="93"/>
  <c r="BP109" i="93"/>
  <c r="AW109" i="93"/>
  <c r="BO109" i="93"/>
  <c r="BM109" i="93"/>
  <c r="BH109" i="93"/>
  <c r="CC109" i="93"/>
  <c r="BX109" i="93"/>
  <c r="BG109" i="93"/>
  <c r="BE109" i="93"/>
  <c r="BZ48" i="93"/>
  <c r="BR48" i="93"/>
  <c r="BJ48" i="93"/>
  <c r="BB48" i="93"/>
  <c r="BY48" i="93"/>
  <c r="BQ48" i="93"/>
  <c r="BI48" i="93"/>
  <c r="BA48" i="93"/>
  <c r="BX48" i="93"/>
  <c r="BP48" i="93"/>
  <c r="BH48" i="93"/>
  <c r="AZ48" i="93"/>
  <c r="BW48" i="93"/>
  <c r="BO48" i="93"/>
  <c r="BG48" i="93"/>
  <c r="AY48" i="93"/>
  <c r="CD48" i="93"/>
  <c r="BV48" i="93"/>
  <c r="BN48" i="93"/>
  <c r="BF48" i="93"/>
  <c r="AX48" i="93"/>
  <c r="CC48" i="93"/>
  <c r="BU48" i="93"/>
  <c r="BM48" i="93"/>
  <c r="BE48" i="93"/>
  <c r="AW48" i="93"/>
  <c r="CA48" i="93"/>
  <c r="BS48" i="93"/>
  <c r="BK48" i="93"/>
  <c r="BC48" i="93"/>
  <c r="AU48" i="93"/>
  <c r="CB48" i="93"/>
  <c r="BT48" i="93"/>
  <c r="BL48" i="93"/>
  <c r="BD48" i="93"/>
  <c r="AV48" i="93"/>
  <c r="CD56" i="93"/>
  <c r="BV56" i="93"/>
  <c r="BN56" i="93"/>
  <c r="BF56" i="93"/>
  <c r="AX56" i="93"/>
  <c r="CC56" i="93"/>
  <c r="BU56" i="93"/>
  <c r="BM56" i="93"/>
  <c r="BE56" i="93"/>
  <c r="AW56" i="93"/>
  <c r="CB56" i="93"/>
  <c r="BT56" i="93"/>
  <c r="BL56" i="93"/>
  <c r="BD56" i="93"/>
  <c r="AV56" i="93"/>
  <c r="CA56" i="93"/>
  <c r="BS56" i="93"/>
  <c r="BK56" i="93"/>
  <c r="BC56" i="93"/>
  <c r="AU56" i="93"/>
  <c r="BZ56" i="93"/>
  <c r="BR56" i="93"/>
  <c r="BJ56" i="93"/>
  <c r="BB56" i="93"/>
  <c r="BY56" i="93"/>
  <c r="BQ56" i="93"/>
  <c r="BI56" i="93"/>
  <c r="BA56" i="93"/>
  <c r="BX56" i="93"/>
  <c r="BP56" i="93"/>
  <c r="BW56" i="93"/>
  <c r="BO56" i="93"/>
  <c r="BG56" i="93"/>
  <c r="AY56" i="93"/>
  <c r="BH56" i="93"/>
  <c r="AZ56" i="93"/>
  <c r="CA86" i="93"/>
  <c r="BS86" i="93"/>
  <c r="BK86" i="93"/>
  <c r="BC86" i="93"/>
  <c r="AU86" i="93"/>
  <c r="BZ86" i="93"/>
  <c r="BR86" i="93"/>
  <c r="BJ86" i="93"/>
  <c r="BB86" i="93"/>
  <c r="BY86" i="93"/>
  <c r="BQ86" i="93"/>
  <c r="BI86" i="93"/>
  <c r="BA86" i="93"/>
  <c r="BX86" i="93"/>
  <c r="BP86" i="93"/>
  <c r="BH86" i="93"/>
  <c r="AZ86" i="93"/>
  <c r="BW86" i="93"/>
  <c r="BO86" i="93"/>
  <c r="BG86" i="93"/>
  <c r="AY86" i="93"/>
  <c r="CD86" i="93"/>
  <c r="BV86" i="93"/>
  <c r="BN86" i="93"/>
  <c r="BF86" i="93"/>
  <c r="AX86" i="93"/>
  <c r="CC86" i="93"/>
  <c r="BU86" i="93"/>
  <c r="BM86" i="93"/>
  <c r="BE86" i="93"/>
  <c r="AW86" i="93"/>
  <c r="CB86" i="93"/>
  <c r="BT86" i="93"/>
  <c r="BL86" i="93"/>
  <c r="BD86" i="93"/>
  <c r="AV86" i="93"/>
  <c r="CA94" i="93"/>
  <c r="BS94" i="93"/>
  <c r="BK94" i="93"/>
  <c r="BC94" i="93"/>
  <c r="AU94" i="93"/>
  <c r="BZ94" i="93"/>
  <c r="BR94" i="93"/>
  <c r="BJ94" i="93"/>
  <c r="BB94" i="93"/>
  <c r="BY94" i="93"/>
  <c r="BQ94" i="93"/>
  <c r="BI94" i="93"/>
  <c r="BA94" i="93"/>
  <c r="BX94" i="93"/>
  <c r="BP94" i="93"/>
  <c r="BH94" i="93"/>
  <c r="AZ94" i="93"/>
  <c r="BW94" i="93"/>
  <c r="BO94" i="93"/>
  <c r="BG94" i="93"/>
  <c r="AY94" i="93"/>
  <c r="CD94" i="93"/>
  <c r="BV94" i="93"/>
  <c r="BN94" i="93"/>
  <c r="BF94" i="93"/>
  <c r="AX94" i="93"/>
  <c r="CC94" i="93"/>
  <c r="BU94" i="93"/>
  <c r="BM94" i="93"/>
  <c r="BE94" i="93"/>
  <c r="AW94" i="93"/>
  <c r="CB94" i="93"/>
  <c r="BT94" i="93"/>
  <c r="BL94" i="93"/>
  <c r="BD94" i="93"/>
  <c r="AV94" i="93"/>
  <c r="BV121" i="163" l="1"/>
  <c r="BQ121" i="163"/>
  <c r="BJ53" i="163"/>
  <c r="BP121" i="163"/>
  <c r="CM98" i="93"/>
  <c r="CN51" i="93"/>
  <c r="CJ51" i="93"/>
  <c r="CF98" i="93"/>
  <c r="AI76" i="93"/>
  <c r="Y76" i="93"/>
  <c r="AD76" i="93"/>
  <c r="AI88" i="93"/>
  <c r="Y88" i="93"/>
  <c r="AD88" i="93"/>
  <c r="AI103" i="93"/>
  <c r="AD103" i="93"/>
  <c r="Y103" i="93"/>
  <c r="AD84" i="93"/>
  <c r="AI84" i="93"/>
  <c r="Y84" i="93"/>
  <c r="Y109" i="93"/>
  <c r="AI109" i="93"/>
  <c r="AD109" i="93"/>
  <c r="AI85" i="93"/>
  <c r="Y85" i="93"/>
  <c r="AD85" i="93"/>
  <c r="AI108" i="93"/>
  <c r="Y108" i="93"/>
  <c r="AD108" i="93"/>
  <c r="AI75" i="93"/>
  <c r="Y75" i="93"/>
  <c r="AD75" i="93"/>
  <c r="AD37" i="93"/>
  <c r="Y37" i="93"/>
  <c r="AI37" i="93"/>
  <c r="AI72" i="93"/>
  <c r="AD72" i="93"/>
  <c r="Y72" i="93"/>
  <c r="AI65" i="93"/>
  <c r="AD65" i="93"/>
  <c r="Y65" i="93"/>
  <c r="Y110" i="93"/>
  <c r="AD110" i="93"/>
  <c r="AI110" i="93"/>
  <c r="AD70" i="93"/>
  <c r="Y70" i="93"/>
  <c r="AI70" i="93"/>
  <c r="AD94" i="93"/>
  <c r="Y94" i="93"/>
  <c r="AI94" i="93"/>
  <c r="Y89" i="93"/>
  <c r="AI89" i="93"/>
  <c r="AD89" i="93"/>
  <c r="AD91" i="93"/>
  <c r="AI91" i="93"/>
  <c r="Y91" i="93"/>
  <c r="AI36" i="93"/>
  <c r="Y36" i="93"/>
  <c r="AD36" i="93"/>
  <c r="AI38" i="93"/>
  <c r="AD38" i="93"/>
  <c r="Y38" i="93"/>
  <c r="AD56" i="93"/>
  <c r="Y56" i="93"/>
  <c r="AI56" i="93"/>
  <c r="Y40" i="93"/>
  <c r="AI40" i="93"/>
  <c r="AD40" i="93"/>
  <c r="AD93" i="93"/>
  <c r="Y93" i="93"/>
  <c r="AI93" i="93"/>
  <c r="AI97" i="93"/>
  <c r="AD97" i="93"/>
  <c r="Y97" i="93"/>
  <c r="AI95" i="93"/>
  <c r="AD95" i="93"/>
  <c r="Y95" i="93"/>
  <c r="AI92" i="93"/>
  <c r="AD92" i="93"/>
  <c r="Y92" i="93"/>
  <c r="AI73" i="93"/>
  <c r="Y73" i="93"/>
  <c r="AD73" i="93"/>
  <c r="AI49" i="93"/>
  <c r="AD49" i="93"/>
  <c r="Y49" i="93"/>
  <c r="AI64" i="93"/>
  <c r="AD64" i="93"/>
  <c r="Y64" i="93"/>
  <c r="Y90" i="93"/>
  <c r="AI90" i="93"/>
  <c r="AD90" i="93"/>
  <c r="Y57" i="93"/>
  <c r="AI57" i="93"/>
  <c r="AD57" i="93"/>
  <c r="AI48" i="93"/>
  <c r="AD48" i="93"/>
  <c r="Y48" i="93"/>
  <c r="AD67" i="93"/>
  <c r="Y67" i="93"/>
  <c r="AI67" i="93"/>
  <c r="AD50" i="93"/>
  <c r="Y50" i="93"/>
  <c r="AI50" i="93"/>
  <c r="AD71" i="93"/>
  <c r="AI71" i="93"/>
  <c r="Y71" i="93"/>
  <c r="Y47" i="93"/>
  <c r="AI47" i="93"/>
  <c r="AD47" i="93"/>
  <c r="AI83" i="93"/>
  <c r="AD83" i="93"/>
  <c r="Y83" i="93"/>
  <c r="AD58" i="93"/>
  <c r="AI58" i="93"/>
  <c r="Y58" i="93"/>
  <c r="Y77" i="93"/>
  <c r="AD77" i="93"/>
  <c r="AI77" i="93"/>
  <c r="AD86" i="93"/>
  <c r="AI86" i="93"/>
  <c r="Y86" i="93"/>
  <c r="AI102" i="93"/>
  <c r="AD102" i="93"/>
  <c r="Y102" i="93"/>
  <c r="Y96" i="93"/>
  <c r="AD96" i="93"/>
  <c r="AI96" i="93"/>
  <c r="I88" i="93"/>
  <c r="I103" i="93"/>
  <c r="I76" i="93"/>
  <c r="I109" i="93"/>
  <c r="I85" i="93"/>
  <c r="I108" i="93"/>
  <c r="I75" i="93"/>
  <c r="I37" i="93"/>
  <c r="I72" i="93"/>
  <c r="I65" i="93"/>
  <c r="I110" i="93"/>
  <c r="I70" i="93"/>
  <c r="CM51" i="93"/>
  <c r="I94" i="93"/>
  <c r="I89" i="93"/>
  <c r="I91" i="93"/>
  <c r="I36" i="93"/>
  <c r="I38" i="93"/>
  <c r="I56" i="93"/>
  <c r="I93" i="93"/>
  <c r="I95" i="93"/>
  <c r="I92" i="93"/>
  <c r="I73" i="93"/>
  <c r="I49" i="93"/>
  <c r="I64" i="93"/>
  <c r="I90" i="93"/>
  <c r="I57" i="93"/>
  <c r="I48" i="93"/>
  <c r="I67" i="93"/>
  <c r="I50" i="93"/>
  <c r="I71" i="93"/>
  <c r="I47" i="93"/>
  <c r="I83" i="93"/>
  <c r="I58" i="93"/>
  <c r="I77" i="93"/>
  <c r="I84" i="93"/>
  <c r="I40" i="93"/>
  <c r="I97" i="93"/>
  <c r="I86" i="93"/>
  <c r="I102" i="93"/>
  <c r="I96" i="93"/>
  <c r="CL51" i="93"/>
  <c r="CI51" i="93"/>
  <c r="CG98" i="93"/>
  <c r="CF51" i="93"/>
  <c r="CK98" i="93"/>
  <c r="CE51" i="93"/>
  <c r="CK51" i="93"/>
  <c r="CO51" i="93"/>
  <c r="CE98" i="93"/>
  <c r="CP51" i="93"/>
  <c r="CG51" i="93"/>
  <c r="CH51" i="93"/>
  <c r="CM59" i="93"/>
  <c r="CL59" i="93"/>
  <c r="CK66" i="93"/>
  <c r="CN39" i="93"/>
  <c r="CG39" i="93"/>
  <c r="CE104" i="93"/>
  <c r="CH74" i="93"/>
  <c r="CF74" i="93"/>
  <c r="CE78" i="93"/>
  <c r="CH78" i="93"/>
  <c r="CO87" i="93"/>
  <c r="CE111" i="93"/>
  <c r="CE115" i="93" s="1"/>
  <c r="CE41" i="93"/>
  <c r="CO59" i="93"/>
  <c r="CF59" i="93"/>
  <c r="CM66" i="93"/>
  <c r="CF39" i="93"/>
  <c r="CO39" i="93"/>
  <c r="CF104" i="93"/>
  <c r="CK74" i="93"/>
  <c r="CN74" i="93"/>
  <c r="CG78" i="93"/>
  <c r="CP78" i="93"/>
  <c r="CL87" i="93"/>
  <c r="CM111" i="93"/>
  <c r="CM115" i="93" s="1"/>
  <c r="CM41" i="93"/>
  <c r="CE59" i="93"/>
  <c r="CN59" i="93"/>
  <c r="CO66" i="93"/>
  <c r="CI39" i="93"/>
  <c r="CH39" i="93"/>
  <c r="CG104" i="93"/>
  <c r="CM74" i="93"/>
  <c r="CI74" i="93"/>
  <c r="CK78" i="93"/>
  <c r="CI78" i="93"/>
  <c r="CF87" i="93"/>
  <c r="CF111" i="93"/>
  <c r="CF115" i="93" s="1"/>
  <c r="CF41" i="93"/>
  <c r="CP59" i="93"/>
  <c r="CJ59" i="93"/>
  <c r="CL66" i="93"/>
  <c r="CJ39" i="93"/>
  <c r="CP39" i="93"/>
  <c r="CO104" i="93"/>
  <c r="CO74" i="93"/>
  <c r="CJ74" i="93"/>
  <c r="CM78" i="93"/>
  <c r="CJ78" i="93"/>
  <c r="CN87" i="93"/>
  <c r="CN111" i="93"/>
  <c r="CN115" i="93" s="1"/>
  <c r="CN41" i="93"/>
  <c r="CG59" i="93"/>
  <c r="CP66" i="93"/>
  <c r="CF66" i="93"/>
  <c r="CK39" i="93"/>
  <c r="CM104" i="93"/>
  <c r="CI104" i="93"/>
  <c r="CP74" i="93"/>
  <c r="CO78" i="93"/>
  <c r="CE87" i="93"/>
  <c r="CH87" i="93"/>
  <c r="CL111" i="93"/>
  <c r="CL115" i="93" s="1"/>
  <c r="CG111" i="93"/>
  <c r="CG115" i="93" s="1"/>
  <c r="CJ41" i="93"/>
  <c r="CG41" i="93"/>
  <c r="CH59" i="93"/>
  <c r="CE66" i="93"/>
  <c r="CN66" i="93"/>
  <c r="CL39" i="93"/>
  <c r="CH104" i="93"/>
  <c r="CJ104" i="93"/>
  <c r="CE74" i="93"/>
  <c r="CL78" i="93"/>
  <c r="CG87" i="93"/>
  <c r="CP87" i="93"/>
  <c r="CK111" i="93"/>
  <c r="CK115" i="93" s="1"/>
  <c r="CO111" i="93"/>
  <c r="CO115" i="93" s="1"/>
  <c r="CI41" i="93"/>
  <c r="CO41" i="93"/>
  <c r="CI59" i="93"/>
  <c r="CG66" i="93"/>
  <c r="CI66" i="93"/>
  <c r="CE39" i="93"/>
  <c r="CN104" i="93"/>
  <c r="CK104" i="93"/>
  <c r="CG74" i="93"/>
  <c r="CF78" i="93"/>
  <c r="CK87" i="93"/>
  <c r="CI87" i="93"/>
  <c r="CI111" i="93"/>
  <c r="CI115" i="93" s="1"/>
  <c r="CH111" i="93"/>
  <c r="CH115" i="93" s="1"/>
  <c r="CK41" i="93"/>
  <c r="CH41" i="93"/>
  <c r="CK59" i="93"/>
  <c r="CH66" i="93"/>
  <c r="CJ66" i="93"/>
  <c r="CM39" i="93"/>
  <c r="CM46" i="93" s="1"/>
  <c r="CP104" i="93"/>
  <c r="CL104" i="93"/>
  <c r="CL74" i="93"/>
  <c r="CN78" i="93"/>
  <c r="CM87" i="93"/>
  <c r="CJ87" i="93"/>
  <c r="CJ111" i="93"/>
  <c r="CJ115" i="93" s="1"/>
  <c r="CP111" i="93"/>
  <c r="CP115" i="93" s="1"/>
  <c r="CL41" i="93"/>
  <c r="CP41" i="93"/>
  <c r="BV53" i="163"/>
  <c r="M47" i="163"/>
  <c r="R47" i="163"/>
  <c r="W47" i="163"/>
  <c r="M116" i="163"/>
  <c r="R116" i="163"/>
  <c r="W116" i="163"/>
  <c r="M37" i="163"/>
  <c r="R37" i="163"/>
  <c r="W37" i="163"/>
  <c r="M29" i="163"/>
  <c r="R29" i="163"/>
  <c r="W29" i="163"/>
  <c r="M82" i="163"/>
  <c r="R82" i="163"/>
  <c r="W82" i="163"/>
  <c r="M52" i="163"/>
  <c r="R52" i="163"/>
  <c r="W52" i="163"/>
  <c r="M46" i="163"/>
  <c r="R46" i="163"/>
  <c r="W46" i="163"/>
  <c r="M77" i="163"/>
  <c r="R77" i="163"/>
  <c r="W77" i="163"/>
  <c r="M40" i="163"/>
  <c r="R40" i="163"/>
  <c r="W40" i="163"/>
  <c r="M128" i="163"/>
  <c r="R128" i="163"/>
  <c r="W128" i="163"/>
  <c r="M73" i="163"/>
  <c r="R73" i="163"/>
  <c r="W73" i="163"/>
  <c r="M60" i="163"/>
  <c r="R60" i="163"/>
  <c r="W60" i="163"/>
  <c r="M112" i="163"/>
  <c r="R112" i="163"/>
  <c r="W112" i="163"/>
  <c r="M91" i="163"/>
  <c r="R91" i="163"/>
  <c r="W91" i="163"/>
  <c r="M56" i="163"/>
  <c r="R56" i="163"/>
  <c r="W56" i="163"/>
  <c r="M125" i="163"/>
  <c r="R125" i="163"/>
  <c r="W125" i="163"/>
  <c r="M72" i="163"/>
  <c r="R72" i="163"/>
  <c r="W72" i="163"/>
  <c r="M42" i="163"/>
  <c r="R42" i="163"/>
  <c r="W42" i="163"/>
  <c r="M22" i="163"/>
  <c r="R22" i="163"/>
  <c r="W22" i="163"/>
  <c r="AU78" i="163"/>
  <c r="M130" i="163"/>
  <c r="R130" i="163"/>
  <c r="W130" i="163"/>
  <c r="M111" i="163"/>
  <c r="R111" i="163"/>
  <c r="W111" i="163"/>
  <c r="M120" i="163"/>
  <c r="R120" i="163"/>
  <c r="W120" i="163"/>
  <c r="M10" i="163"/>
  <c r="R10" i="163"/>
  <c r="W10" i="163"/>
  <c r="M109" i="163"/>
  <c r="R109" i="163"/>
  <c r="W109" i="163"/>
  <c r="M54" i="163"/>
  <c r="R54" i="163"/>
  <c r="W54" i="163"/>
  <c r="M107" i="163"/>
  <c r="R107" i="163"/>
  <c r="W107" i="163"/>
  <c r="BT126" i="163"/>
  <c r="BO74" i="163"/>
  <c r="BV30" i="163"/>
  <c r="BV68" i="163"/>
  <c r="M76" i="163"/>
  <c r="R76" i="163"/>
  <c r="W76" i="163"/>
  <c r="M94" i="163"/>
  <c r="R94" i="163"/>
  <c r="W94" i="163"/>
  <c r="M25" i="163"/>
  <c r="R25" i="163"/>
  <c r="W25" i="163"/>
  <c r="AJ78" i="163"/>
  <c r="M117" i="163"/>
  <c r="R117" i="163"/>
  <c r="W117" i="163"/>
  <c r="M59" i="163"/>
  <c r="R59" i="163"/>
  <c r="W59" i="163"/>
  <c r="M55" i="163"/>
  <c r="R55" i="163"/>
  <c r="W55" i="163"/>
  <c r="M41" i="163"/>
  <c r="R41" i="163"/>
  <c r="W41" i="163"/>
  <c r="M123" i="163"/>
  <c r="R123" i="163"/>
  <c r="W123" i="163"/>
  <c r="M119" i="163"/>
  <c r="W119" i="163"/>
  <c r="R119" i="163"/>
  <c r="M45" i="163"/>
  <c r="R45" i="163"/>
  <c r="W45" i="163"/>
  <c r="M134" i="163"/>
  <c r="R134" i="163"/>
  <c r="W134" i="163"/>
  <c r="M20" i="163"/>
  <c r="R20" i="163"/>
  <c r="W20" i="163"/>
  <c r="M124" i="163"/>
  <c r="R124" i="163"/>
  <c r="W124" i="163"/>
  <c r="R108" i="163"/>
  <c r="M108" i="163"/>
  <c r="W108" i="163"/>
  <c r="M100" i="163"/>
  <c r="R100" i="163"/>
  <c r="W100" i="163"/>
  <c r="AB78" i="163"/>
  <c r="M19" i="163"/>
  <c r="R19" i="163"/>
  <c r="W19" i="163"/>
  <c r="M79" i="163"/>
  <c r="R79" i="163"/>
  <c r="W79" i="163"/>
  <c r="M35" i="163"/>
  <c r="R35" i="163"/>
  <c r="W35" i="163"/>
  <c r="M9" i="163"/>
  <c r="R9" i="163"/>
  <c r="W9" i="163"/>
  <c r="M75" i="163"/>
  <c r="R75" i="163"/>
  <c r="W75" i="163"/>
  <c r="M118" i="163"/>
  <c r="R118" i="163"/>
  <c r="W118" i="163"/>
  <c r="M70" i="163"/>
  <c r="R70" i="163"/>
  <c r="W70" i="163"/>
  <c r="BL121" i="163"/>
  <c r="M96" i="163"/>
  <c r="R96" i="163"/>
  <c r="W96" i="163"/>
  <c r="M92" i="163"/>
  <c r="R92" i="163"/>
  <c r="W92" i="163"/>
  <c r="R39" i="163"/>
  <c r="M39" i="163"/>
  <c r="W39" i="163"/>
  <c r="M48" i="163"/>
  <c r="R48" i="163"/>
  <c r="W48" i="163"/>
  <c r="M44" i="163"/>
  <c r="R44" i="163"/>
  <c r="W44" i="163"/>
  <c r="M104" i="163"/>
  <c r="R104" i="163"/>
  <c r="W104" i="163"/>
  <c r="W62" i="163"/>
  <c r="R62" i="163"/>
  <c r="M62" i="163"/>
  <c r="M28" i="163"/>
  <c r="R28" i="163"/>
  <c r="W28" i="163"/>
  <c r="M24" i="163"/>
  <c r="R24" i="163"/>
  <c r="W24" i="163"/>
  <c r="M67" i="163"/>
  <c r="R67" i="163"/>
  <c r="W67" i="163"/>
  <c r="M32" i="163"/>
  <c r="R32" i="163"/>
  <c r="W32" i="163"/>
  <c r="M98" i="163"/>
  <c r="R98" i="163"/>
  <c r="W98" i="163"/>
  <c r="M38" i="163"/>
  <c r="R38" i="163"/>
  <c r="W38" i="163"/>
  <c r="M105" i="163"/>
  <c r="R105" i="163"/>
  <c r="W105" i="163"/>
  <c r="M103" i="163"/>
  <c r="R103" i="163"/>
  <c r="W103" i="163"/>
  <c r="R89" i="163"/>
  <c r="M89" i="163"/>
  <c r="W89" i="163"/>
  <c r="M50" i="163"/>
  <c r="R50" i="163"/>
  <c r="W50" i="163"/>
  <c r="M99" i="163"/>
  <c r="W99" i="163"/>
  <c r="R99" i="163"/>
  <c r="M61" i="163"/>
  <c r="R61" i="163"/>
  <c r="W61" i="163"/>
  <c r="M93" i="163"/>
  <c r="R93" i="163"/>
  <c r="W93" i="163"/>
  <c r="M153" i="163"/>
  <c r="R153" i="163"/>
  <c r="W153" i="163"/>
  <c r="M122" i="163"/>
  <c r="R122" i="163"/>
  <c r="W122" i="163"/>
  <c r="M154" i="163"/>
  <c r="R154" i="163"/>
  <c r="W154" i="163"/>
  <c r="M64" i="163"/>
  <c r="R64" i="163"/>
  <c r="W64" i="163"/>
  <c r="M21" i="163"/>
  <c r="R21" i="163"/>
  <c r="W21" i="163"/>
  <c r="R129" i="163"/>
  <c r="M129" i="163"/>
  <c r="W129" i="163"/>
  <c r="M113" i="163"/>
  <c r="R113" i="163"/>
  <c r="W113" i="163"/>
  <c r="M51" i="163"/>
  <c r="R51" i="163"/>
  <c r="W51" i="163"/>
  <c r="M127" i="163"/>
  <c r="R127" i="163"/>
  <c r="W127" i="163"/>
  <c r="M102" i="163"/>
  <c r="R102" i="163"/>
  <c r="W102" i="163"/>
  <c r="BS121" i="163"/>
  <c r="BO53" i="163"/>
  <c r="BM121" i="163"/>
  <c r="BN126" i="163"/>
  <c r="BN114" i="163"/>
  <c r="BS74" i="163"/>
  <c r="BL68" i="163"/>
  <c r="BK121" i="163"/>
  <c r="BM53" i="163"/>
  <c r="BL53" i="163"/>
  <c r="BS53" i="163"/>
  <c r="BL126" i="163"/>
  <c r="BO114" i="163"/>
  <c r="BM114" i="163"/>
  <c r="BK74" i="163"/>
  <c r="BM74" i="163"/>
  <c r="BM30" i="163"/>
  <c r="BQ30" i="163"/>
  <c r="BL106" i="163"/>
  <c r="BS101" i="163"/>
  <c r="BO101" i="163"/>
  <c r="BQ26" i="163"/>
  <c r="BM26" i="163"/>
  <c r="BL23" i="163"/>
  <c r="BQ68" i="163"/>
  <c r="BP34" i="163"/>
  <c r="BN95" i="163"/>
  <c r="BN90" i="163"/>
  <c r="BK110" i="163"/>
  <c r="BR78" i="163"/>
  <c r="BK57" i="163"/>
  <c r="BM57" i="163"/>
  <c r="BV49" i="163"/>
  <c r="BO131" i="163"/>
  <c r="BM131" i="163"/>
  <c r="BR97" i="163"/>
  <c r="BK156" i="163"/>
  <c r="BS63" i="163"/>
  <c r="BL63" i="163"/>
  <c r="BM71" i="163"/>
  <c r="BK65" i="163"/>
  <c r="BL65" i="163"/>
  <c r="BQ43" i="163"/>
  <c r="BQ114" i="163"/>
  <c r="BU114" i="163"/>
  <c r="BU74" i="163"/>
  <c r="BR30" i="163"/>
  <c r="BT106" i="163"/>
  <c r="BK101" i="163"/>
  <c r="BP101" i="163"/>
  <c r="BO26" i="163"/>
  <c r="BU26" i="163"/>
  <c r="BT23" i="163"/>
  <c r="BQ34" i="163"/>
  <c r="BT95" i="163"/>
  <c r="BT90" i="163"/>
  <c r="BS110" i="163"/>
  <c r="BU78" i="163"/>
  <c r="BO57" i="163"/>
  <c r="BU57" i="163"/>
  <c r="BL49" i="163"/>
  <c r="BQ131" i="163"/>
  <c r="BU131" i="163"/>
  <c r="BK97" i="163"/>
  <c r="BS156" i="163"/>
  <c r="BU63" i="163"/>
  <c r="BT63" i="163"/>
  <c r="BR71" i="163"/>
  <c r="BM65" i="163"/>
  <c r="BT65" i="163"/>
  <c r="BR43" i="163"/>
  <c r="BP114" i="163"/>
  <c r="BP74" i="163"/>
  <c r="BT30" i="163"/>
  <c r="BK30" i="163"/>
  <c r="BN106" i="163"/>
  <c r="BU101" i="163"/>
  <c r="BQ101" i="163"/>
  <c r="BP26" i="163"/>
  <c r="BN26" i="163"/>
  <c r="BN23" i="163"/>
  <c r="BR34" i="163"/>
  <c r="BP95" i="163"/>
  <c r="BP90" i="163"/>
  <c r="BL110" i="163"/>
  <c r="BP78" i="163"/>
  <c r="BQ57" i="163"/>
  <c r="BP57" i="163"/>
  <c r="BN49" i="163"/>
  <c r="BP131" i="163"/>
  <c r="BN131" i="163"/>
  <c r="BL97" i="163"/>
  <c r="BL156" i="163"/>
  <c r="BK63" i="163"/>
  <c r="BN63" i="163"/>
  <c r="BP71" i="163"/>
  <c r="BO65" i="163"/>
  <c r="BN65" i="163"/>
  <c r="BT43" i="163"/>
  <c r="BR53" i="163"/>
  <c r="BU121" i="163"/>
  <c r="BV126" i="163"/>
  <c r="BR114" i="163"/>
  <c r="BV114" i="163"/>
  <c r="BN74" i="163"/>
  <c r="BR74" i="163"/>
  <c r="BL30" i="163"/>
  <c r="BS30" i="163"/>
  <c r="BV106" i="163"/>
  <c r="BM101" i="163"/>
  <c r="BR101" i="163"/>
  <c r="BR26" i="163"/>
  <c r="BV26" i="163"/>
  <c r="BV23" i="163"/>
  <c r="BT68" i="163"/>
  <c r="BT34" i="163"/>
  <c r="BR95" i="163"/>
  <c r="BR90" i="163"/>
  <c r="BT110" i="163"/>
  <c r="BQ78" i="163"/>
  <c r="BS57" i="163"/>
  <c r="BR57" i="163"/>
  <c r="BK49" i="163"/>
  <c r="BR131" i="163"/>
  <c r="BV131" i="163"/>
  <c r="BT97" i="163"/>
  <c r="BT156" i="163"/>
  <c r="BO63" i="163"/>
  <c r="BV63" i="163"/>
  <c r="BQ71" i="163"/>
  <c r="BS65" i="163"/>
  <c r="BV65" i="163"/>
  <c r="BK43" i="163"/>
  <c r="BK53" i="163"/>
  <c r="BU53" i="163"/>
  <c r="BK126" i="163"/>
  <c r="BO126" i="163"/>
  <c r="BK114" i="163"/>
  <c r="BQ74" i="163"/>
  <c r="BU30" i="163"/>
  <c r="BS106" i="163"/>
  <c r="BO106" i="163"/>
  <c r="BL101" i="163"/>
  <c r="BK26" i="163"/>
  <c r="BU23" i="163"/>
  <c r="BO23" i="163"/>
  <c r="BK68" i="163"/>
  <c r="BM68" i="163"/>
  <c r="BL34" i="163"/>
  <c r="BU34" i="163"/>
  <c r="BQ95" i="163"/>
  <c r="BK95" i="163"/>
  <c r="BQ90" i="163"/>
  <c r="BK90" i="163"/>
  <c r="BQ110" i="163"/>
  <c r="BM110" i="163"/>
  <c r="BM78" i="163"/>
  <c r="BL78" i="163"/>
  <c r="BV57" i="163"/>
  <c r="BP49" i="163"/>
  <c r="BS49" i="163"/>
  <c r="BK131" i="163"/>
  <c r="BU97" i="163"/>
  <c r="BN97" i="163"/>
  <c r="BO156" i="163"/>
  <c r="BM156" i="163"/>
  <c r="BM63" i="163"/>
  <c r="BO71" i="163"/>
  <c r="BL71" i="163"/>
  <c r="BR65" i="163"/>
  <c r="BV43" i="163"/>
  <c r="BS43" i="163"/>
  <c r="BS126" i="163"/>
  <c r="BP126" i="163"/>
  <c r="BS114" i="163"/>
  <c r="BV74" i="163"/>
  <c r="BN30" i="163"/>
  <c r="BM106" i="163"/>
  <c r="BP106" i="163"/>
  <c r="BT101" i="163"/>
  <c r="BS26" i="163"/>
  <c r="BM23" i="163"/>
  <c r="BP23" i="163"/>
  <c r="BO68" i="163"/>
  <c r="BU68" i="163"/>
  <c r="BV34" i="163"/>
  <c r="BK34" i="163"/>
  <c r="BO95" i="163"/>
  <c r="BS95" i="163"/>
  <c r="BV90" i="163"/>
  <c r="BS90" i="163"/>
  <c r="BO110" i="163"/>
  <c r="BU110" i="163"/>
  <c r="BO78" i="163"/>
  <c r="BT78" i="163"/>
  <c r="BN57" i="163"/>
  <c r="BQ49" i="163"/>
  <c r="BM49" i="163"/>
  <c r="BS131" i="163"/>
  <c r="BM97" i="163"/>
  <c r="BV97" i="163"/>
  <c r="BQ156" i="163"/>
  <c r="BU156" i="163"/>
  <c r="BR63" i="163"/>
  <c r="BS71" i="163"/>
  <c r="BT71" i="163"/>
  <c r="BU65" i="163"/>
  <c r="BL43" i="163"/>
  <c r="BM43" i="163"/>
  <c r="BN53" i="163"/>
  <c r="BT53" i="163"/>
  <c r="BU126" i="163"/>
  <c r="BQ126" i="163"/>
  <c r="BL114" i="163"/>
  <c r="BL74" i="163"/>
  <c r="BO30" i="163"/>
  <c r="BK106" i="163"/>
  <c r="BQ106" i="163"/>
  <c r="BN101" i="163"/>
  <c r="BL26" i="163"/>
  <c r="BK23" i="163"/>
  <c r="BQ23" i="163"/>
  <c r="BS68" i="163"/>
  <c r="BP68" i="163"/>
  <c r="BM34" i="163"/>
  <c r="BS34" i="163"/>
  <c r="BV95" i="163"/>
  <c r="BM95" i="163"/>
  <c r="BO90" i="163"/>
  <c r="BM90" i="163"/>
  <c r="BP110" i="163"/>
  <c r="BN110" i="163"/>
  <c r="BS78" i="163"/>
  <c r="BN78" i="163"/>
  <c r="BL57" i="163"/>
  <c r="BR49" i="163"/>
  <c r="BU49" i="163"/>
  <c r="BL131" i="163"/>
  <c r="BS97" i="163"/>
  <c r="BO97" i="163"/>
  <c r="BP156" i="163"/>
  <c r="BN156" i="163"/>
  <c r="BP63" i="163"/>
  <c r="BU71" i="163"/>
  <c r="BN71" i="163"/>
  <c r="BP65" i="163"/>
  <c r="BN43" i="163"/>
  <c r="BU43" i="163"/>
  <c r="BQ53" i="163"/>
  <c r="BP53" i="163"/>
  <c r="BM126" i="163"/>
  <c r="BR126" i="163"/>
  <c r="BT114" i="163"/>
  <c r="BT74" i="163"/>
  <c r="BP30" i="163"/>
  <c r="BU106" i="163"/>
  <c r="BR106" i="163"/>
  <c r="BV101" i="163"/>
  <c r="BT26" i="163"/>
  <c r="BS23" i="163"/>
  <c r="BR23" i="163"/>
  <c r="BN68" i="163"/>
  <c r="BR68" i="163"/>
  <c r="BN34" i="163"/>
  <c r="BO34" i="163"/>
  <c r="BL95" i="163"/>
  <c r="BU95" i="163"/>
  <c r="BL90" i="163"/>
  <c r="BU90" i="163"/>
  <c r="BR110" i="163"/>
  <c r="BV110" i="163"/>
  <c r="BK78" i="163"/>
  <c r="BV78" i="163"/>
  <c r="BT57" i="163"/>
  <c r="BT49" i="163"/>
  <c r="BO49" i="163"/>
  <c r="BT131" i="163"/>
  <c r="BP97" i="163"/>
  <c r="BQ97" i="163"/>
  <c r="BR156" i="163"/>
  <c r="BV156" i="163"/>
  <c r="BQ63" i="163"/>
  <c r="BK71" i="163"/>
  <c r="BV71" i="163"/>
  <c r="BQ65" i="163"/>
  <c r="BP43" i="163"/>
  <c r="BO43" i="163"/>
  <c r="AZ78" i="163"/>
  <c r="BH78" i="163"/>
  <c r="BA68" i="163"/>
  <c r="AB75" i="93"/>
  <c r="W75" i="93"/>
  <c r="AG75" i="93"/>
  <c r="AB37" i="93"/>
  <c r="W37" i="93"/>
  <c r="AG37" i="93"/>
  <c r="W64" i="93"/>
  <c r="AG64" i="93"/>
  <c r="AB64" i="93"/>
  <c r="AG110" i="93"/>
  <c r="AB110" i="93"/>
  <c r="W110" i="93"/>
  <c r="W70" i="93"/>
  <c r="AG70" i="93"/>
  <c r="AB70" i="93"/>
  <c r="W94" i="93"/>
  <c r="AG94" i="93"/>
  <c r="AB94" i="93"/>
  <c r="AG89" i="93"/>
  <c r="AB89" i="93"/>
  <c r="W89" i="93"/>
  <c r="AC75" i="93"/>
  <c r="X75" i="93"/>
  <c r="AH75" i="93"/>
  <c r="AB91" i="93"/>
  <c r="W91" i="93"/>
  <c r="AG91" i="93"/>
  <c r="X37" i="93"/>
  <c r="AH37" i="93"/>
  <c r="AC37" i="93"/>
  <c r="AH108" i="93"/>
  <c r="AC108" i="93"/>
  <c r="X108" i="93"/>
  <c r="X38" i="93"/>
  <c r="AH38" i="93"/>
  <c r="AC38" i="93"/>
  <c r="AH94" i="93"/>
  <c r="AC94" i="93"/>
  <c r="X94" i="93"/>
  <c r="AG56" i="93"/>
  <c r="AB56" i="93"/>
  <c r="W56" i="93"/>
  <c r="X102" i="93"/>
  <c r="AH102" i="93"/>
  <c r="AC102" i="93"/>
  <c r="AH89" i="93"/>
  <c r="AC89" i="93"/>
  <c r="X89" i="93"/>
  <c r="AG40" i="93"/>
  <c r="AB40" i="93"/>
  <c r="W40" i="93"/>
  <c r="W93" i="93"/>
  <c r="AG93" i="93"/>
  <c r="AB93" i="93"/>
  <c r="AC91" i="93"/>
  <c r="X91" i="93"/>
  <c r="AH91" i="93"/>
  <c r="AH71" i="93"/>
  <c r="AC71" i="93"/>
  <c r="X71" i="93"/>
  <c r="AG95" i="93"/>
  <c r="AB95" i="93"/>
  <c r="W95" i="93"/>
  <c r="AG36" i="93"/>
  <c r="AB36" i="93"/>
  <c r="W36" i="93"/>
  <c r="AB92" i="93"/>
  <c r="W92" i="93"/>
  <c r="AG92" i="93"/>
  <c r="AG73" i="93"/>
  <c r="AB73" i="93"/>
  <c r="W73" i="93"/>
  <c r="W49" i="93"/>
  <c r="AG49" i="93"/>
  <c r="AB49" i="93"/>
  <c r="AG90" i="93"/>
  <c r="AB90" i="93"/>
  <c r="W90" i="93"/>
  <c r="X70" i="93"/>
  <c r="AH70" i="93"/>
  <c r="AC70" i="93"/>
  <c r="AB57" i="93"/>
  <c r="W57" i="93"/>
  <c r="AG57" i="93"/>
  <c r="W48" i="93"/>
  <c r="AG48" i="93"/>
  <c r="AB48" i="93"/>
  <c r="X48" i="93"/>
  <c r="AH48" i="93"/>
  <c r="AC48" i="93"/>
  <c r="AH109" i="93"/>
  <c r="AC109" i="93"/>
  <c r="X109" i="93"/>
  <c r="X76" i="93"/>
  <c r="AH76" i="93"/>
  <c r="AC76" i="93"/>
  <c r="W67" i="93"/>
  <c r="AG67" i="93"/>
  <c r="AB67" i="93"/>
  <c r="W50" i="93"/>
  <c r="AG50" i="93"/>
  <c r="AB50" i="93"/>
  <c r="AH50" i="93"/>
  <c r="AC50" i="93"/>
  <c r="X50" i="93"/>
  <c r="W71" i="93"/>
  <c r="AG71" i="93"/>
  <c r="AB71" i="93"/>
  <c r="AG72" i="93"/>
  <c r="AB72" i="93"/>
  <c r="W72" i="93"/>
  <c r="AH88" i="93"/>
  <c r="AC88" i="93"/>
  <c r="X88" i="93"/>
  <c r="AC36" i="93"/>
  <c r="X36" i="93"/>
  <c r="AH36" i="93"/>
  <c r="AC84" i="93"/>
  <c r="X84" i="93"/>
  <c r="AH84" i="93"/>
  <c r="AB47" i="93"/>
  <c r="W47" i="93"/>
  <c r="AG47" i="93"/>
  <c r="AC47" i="93"/>
  <c r="X47" i="93"/>
  <c r="AH47" i="93"/>
  <c r="X67" i="93"/>
  <c r="AH67" i="93"/>
  <c r="AC67" i="93"/>
  <c r="AB83" i="93"/>
  <c r="W83" i="93"/>
  <c r="AG83" i="93"/>
  <c r="AH64" i="93"/>
  <c r="AC64" i="93"/>
  <c r="X64" i="93"/>
  <c r="W77" i="93"/>
  <c r="AG77" i="93"/>
  <c r="AB77" i="93"/>
  <c r="W86" i="93"/>
  <c r="AG86" i="93"/>
  <c r="AB86" i="93"/>
  <c r="AC56" i="93"/>
  <c r="X56" i="93"/>
  <c r="AH56" i="93"/>
  <c r="W102" i="93"/>
  <c r="AG102" i="93"/>
  <c r="AB102" i="93"/>
  <c r="AG96" i="93"/>
  <c r="AB96" i="93"/>
  <c r="W96" i="93"/>
  <c r="AC83" i="93"/>
  <c r="X83" i="93"/>
  <c r="AH83" i="93"/>
  <c r="W58" i="93"/>
  <c r="AG58" i="93"/>
  <c r="AB58" i="93"/>
  <c r="AH72" i="93"/>
  <c r="AC72" i="93"/>
  <c r="X72" i="93"/>
  <c r="AC97" i="93"/>
  <c r="X97" i="93"/>
  <c r="AH97" i="93"/>
  <c r="AC103" i="93"/>
  <c r="X103" i="93"/>
  <c r="AH103" i="93"/>
  <c r="AC110" i="93"/>
  <c r="X110" i="93"/>
  <c r="AH110" i="93"/>
  <c r="AH77" i="93"/>
  <c r="AC77" i="93"/>
  <c r="X77" i="93"/>
  <c r="X86" i="93"/>
  <c r="AH86" i="93"/>
  <c r="AC86" i="93"/>
  <c r="AC96" i="93"/>
  <c r="X96" i="93"/>
  <c r="AH96" i="93"/>
  <c r="W76" i="93"/>
  <c r="AG76" i="93"/>
  <c r="AB76" i="93"/>
  <c r="AB85" i="93"/>
  <c r="W85" i="93"/>
  <c r="AG85" i="93"/>
  <c r="W108" i="93"/>
  <c r="AG108" i="93"/>
  <c r="AB108" i="93"/>
  <c r="AB97" i="93"/>
  <c r="W97" i="93"/>
  <c r="AG97" i="93"/>
  <c r="W88" i="93"/>
  <c r="AG88" i="93"/>
  <c r="AB88" i="93"/>
  <c r="AB65" i="93"/>
  <c r="W65" i="93"/>
  <c r="AG65" i="93"/>
  <c r="AC65" i="93"/>
  <c r="X65" i="93"/>
  <c r="AH65" i="93"/>
  <c r="AG103" i="93"/>
  <c r="AB103" i="93"/>
  <c r="W103" i="93"/>
  <c r="AB84" i="93"/>
  <c r="W84" i="93"/>
  <c r="AG84" i="93"/>
  <c r="W38" i="93"/>
  <c r="AB38" i="93"/>
  <c r="AG38" i="93"/>
  <c r="AG109" i="93"/>
  <c r="AB109" i="93"/>
  <c r="W109" i="93"/>
  <c r="AC40" i="93"/>
  <c r="X40" i="93"/>
  <c r="AH40" i="93"/>
  <c r="X93" i="93"/>
  <c r="AH93" i="93"/>
  <c r="AC93" i="93"/>
  <c r="X85" i="93"/>
  <c r="AH85" i="93"/>
  <c r="AC85" i="93"/>
  <c r="X58" i="93"/>
  <c r="AH58" i="93"/>
  <c r="AC58" i="93"/>
  <c r="AH95" i="93"/>
  <c r="AC95" i="93"/>
  <c r="X95" i="93"/>
  <c r="AC92" i="93"/>
  <c r="X92" i="93"/>
  <c r="AH92" i="93"/>
  <c r="AC73" i="93"/>
  <c r="X73" i="93"/>
  <c r="AH73" i="93"/>
  <c r="X49" i="93"/>
  <c r="AH49" i="93"/>
  <c r="AC49" i="93"/>
  <c r="AC90" i="93"/>
  <c r="X90" i="93"/>
  <c r="AH90" i="93"/>
  <c r="X57" i="93"/>
  <c r="AH57" i="93"/>
  <c r="AC57" i="93"/>
  <c r="AI78" i="163"/>
  <c r="Q104" i="163"/>
  <c r="V104" i="163"/>
  <c r="L104" i="163"/>
  <c r="Q108" i="163"/>
  <c r="V108" i="163"/>
  <c r="L108" i="163"/>
  <c r="Q24" i="163"/>
  <c r="V24" i="163"/>
  <c r="L24" i="163"/>
  <c r="Q100" i="163"/>
  <c r="V100" i="163"/>
  <c r="L100" i="163"/>
  <c r="P100" i="163"/>
  <c r="K100" i="163"/>
  <c r="U100" i="163"/>
  <c r="L118" i="163"/>
  <c r="Q118" i="163"/>
  <c r="V118" i="163"/>
  <c r="U50" i="163"/>
  <c r="P50" i="163"/>
  <c r="K50" i="163"/>
  <c r="AM53" i="163"/>
  <c r="Q50" i="163"/>
  <c r="V50" i="163"/>
  <c r="L50" i="163"/>
  <c r="K111" i="163"/>
  <c r="P111" i="163"/>
  <c r="U111" i="163"/>
  <c r="P79" i="163"/>
  <c r="U79" i="163"/>
  <c r="K79" i="163"/>
  <c r="P99" i="163"/>
  <c r="U99" i="163"/>
  <c r="K99" i="163"/>
  <c r="Q47" i="163"/>
  <c r="V47" i="163"/>
  <c r="L47" i="163"/>
  <c r="U154" i="163"/>
  <c r="K154" i="163"/>
  <c r="P154" i="163"/>
  <c r="P129" i="163"/>
  <c r="U129" i="163"/>
  <c r="K129" i="163"/>
  <c r="Q129" i="163"/>
  <c r="V129" i="163"/>
  <c r="L129" i="163"/>
  <c r="V52" i="163"/>
  <c r="Q52" i="163"/>
  <c r="L52" i="163"/>
  <c r="U21" i="163"/>
  <c r="P21" i="163"/>
  <c r="K21" i="163"/>
  <c r="V56" i="163"/>
  <c r="Q56" i="163"/>
  <c r="L56" i="163"/>
  <c r="P48" i="163"/>
  <c r="U48" i="163"/>
  <c r="K48" i="163"/>
  <c r="P44" i="163"/>
  <c r="K44" i="163"/>
  <c r="U44" i="163"/>
  <c r="Q44" i="163"/>
  <c r="V44" i="163"/>
  <c r="L44" i="163"/>
  <c r="V117" i="163"/>
  <c r="L117" i="163"/>
  <c r="Q117" i="163"/>
  <c r="Q64" i="163"/>
  <c r="V64" i="163"/>
  <c r="L64" i="163"/>
  <c r="Q54" i="163"/>
  <c r="L54" i="163"/>
  <c r="V54" i="163"/>
  <c r="P119" i="163"/>
  <c r="U119" i="163"/>
  <c r="K119" i="163"/>
  <c r="P28" i="163"/>
  <c r="K28" i="163"/>
  <c r="U28" i="163"/>
  <c r="Q51" i="163"/>
  <c r="V51" i="163"/>
  <c r="L51" i="163"/>
  <c r="V70" i="163"/>
  <c r="Q70" i="163"/>
  <c r="L70" i="163"/>
  <c r="P67" i="163"/>
  <c r="K67" i="163"/>
  <c r="U67" i="163"/>
  <c r="Q89" i="163"/>
  <c r="V89" i="163"/>
  <c r="L89" i="163"/>
  <c r="V75" i="163"/>
  <c r="L75" i="163"/>
  <c r="Q75" i="163"/>
  <c r="U72" i="163"/>
  <c r="P72" i="163"/>
  <c r="K72" i="163"/>
  <c r="P123" i="163"/>
  <c r="U123" i="163"/>
  <c r="K123" i="163"/>
  <c r="P93" i="163"/>
  <c r="U93" i="163"/>
  <c r="K93" i="163"/>
  <c r="Q73" i="163"/>
  <c r="V73" i="163"/>
  <c r="L73" i="163"/>
  <c r="Q124" i="163"/>
  <c r="L124" i="163"/>
  <c r="V124" i="163"/>
  <c r="U130" i="163"/>
  <c r="K130" i="163"/>
  <c r="P130" i="163"/>
  <c r="Q111" i="163"/>
  <c r="V111" i="163"/>
  <c r="L111" i="163"/>
  <c r="Q99" i="163"/>
  <c r="V99" i="163"/>
  <c r="L99" i="163"/>
  <c r="U120" i="163"/>
  <c r="K120" i="163"/>
  <c r="P120" i="163"/>
  <c r="U82" i="163"/>
  <c r="P82" i="163"/>
  <c r="K82" i="163"/>
  <c r="Q10" i="163"/>
  <c r="V10" i="163"/>
  <c r="L10" i="163"/>
  <c r="P75" i="163"/>
  <c r="U75" i="163"/>
  <c r="K75" i="163"/>
  <c r="U91" i="163"/>
  <c r="P91" i="163"/>
  <c r="K91" i="163"/>
  <c r="U117" i="163"/>
  <c r="K117" i="163"/>
  <c r="P117" i="163"/>
  <c r="V19" i="163"/>
  <c r="Q19" i="163"/>
  <c r="L19" i="163"/>
  <c r="U19" i="163"/>
  <c r="K19" i="163"/>
  <c r="P19" i="163"/>
  <c r="U61" i="163"/>
  <c r="P61" i="163"/>
  <c r="K61" i="163"/>
  <c r="Q41" i="163"/>
  <c r="V41" i="163"/>
  <c r="L41" i="163"/>
  <c r="Q29" i="163"/>
  <c r="V29" i="163"/>
  <c r="L29" i="163"/>
  <c r="P62" i="163"/>
  <c r="U62" i="163"/>
  <c r="K62" i="163"/>
  <c r="V60" i="163"/>
  <c r="Q60" i="163"/>
  <c r="L60" i="163"/>
  <c r="P32" i="163"/>
  <c r="U32" i="163"/>
  <c r="K32" i="163"/>
  <c r="V109" i="163"/>
  <c r="L109" i="163"/>
  <c r="Q109" i="163"/>
  <c r="Q96" i="163"/>
  <c r="L96" i="163"/>
  <c r="V96" i="163"/>
  <c r="P77" i="163"/>
  <c r="U77" i="163"/>
  <c r="K77" i="163"/>
  <c r="V39" i="163"/>
  <c r="L39" i="163"/>
  <c r="Q39" i="163"/>
  <c r="Q134" i="163"/>
  <c r="V134" i="163"/>
  <c r="L134" i="163"/>
  <c r="V112" i="163"/>
  <c r="L112" i="163"/>
  <c r="Q112" i="163"/>
  <c r="P107" i="163"/>
  <c r="K107" i="163"/>
  <c r="U107" i="163"/>
  <c r="V102" i="163"/>
  <c r="L102" i="163"/>
  <c r="Q102" i="163"/>
  <c r="P89" i="163"/>
  <c r="U89" i="163"/>
  <c r="K89" i="163"/>
  <c r="V98" i="163"/>
  <c r="L98" i="163"/>
  <c r="Q98" i="163"/>
  <c r="Q122" i="163"/>
  <c r="V122" i="163"/>
  <c r="L122" i="163"/>
  <c r="U94" i="163"/>
  <c r="P94" i="163"/>
  <c r="K94" i="163"/>
  <c r="AR78" i="163"/>
  <c r="U42" i="163"/>
  <c r="P42" i="163"/>
  <c r="K42" i="163"/>
  <c r="V42" i="163"/>
  <c r="Q42" i="163"/>
  <c r="L42" i="163"/>
  <c r="Q25" i="163"/>
  <c r="V25" i="163"/>
  <c r="L25" i="163"/>
  <c r="U113" i="163"/>
  <c r="K113" i="163"/>
  <c r="P113" i="163"/>
  <c r="V93" i="163"/>
  <c r="Q93" i="163"/>
  <c r="L93" i="163"/>
  <c r="P153" i="163"/>
  <c r="U153" i="163"/>
  <c r="K153" i="163"/>
  <c r="V153" i="163"/>
  <c r="L153" i="163"/>
  <c r="Q153" i="163"/>
  <c r="Q77" i="163"/>
  <c r="V77" i="163"/>
  <c r="L77" i="163"/>
  <c r="Q20" i="163"/>
  <c r="V20" i="163"/>
  <c r="L20" i="163"/>
  <c r="U70" i="163"/>
  <c r="P70" i="163"/>
  <c r="K70" i="163"/>
  <c r="P39" i="163"/>
  <c r="U39" i="163"/>
  <c r="K39" i="163"/>
  <c r="V123" i="163"/>
  <c r="L123" i="163"/>
  <c r="Q123" i="163"/>
  <c r="Q92" i="163"/>
  <c r="V92" i="163"/>
  <c r="L92" i="163"/>
  <c r="P45" i="163"/>
  <c r="U45" i="163"/>
  <c r="K45" i="163"/>
  <c r="P118" i="163"/>
  <c r="U118" i="163"/>
  <c r="K118" i="163"/>
  <c r="U98" i="163"/>
  <c r="K98" i="163"/>
  <c r="P98" i="163"/>
  <c r="Q94" i="163"/>
  <c r="V94" i="163"/>
  <c r="L94" i="163"/>
  <c r="U109" i="163"/>
  <c r="K109" i="163"/>
  <c r="P109" i="163"/>
  <c r="V82" i="163"/>
  <c r="L82" i="163"/>
  <c r="Q82" i="163"/>
  <c r="P59" i="163"/>
  <c r="U59" i="163"/>
  <c r="K59" i="163"/>
  <c r="Q59" i="163"/>
  <c r="V59" i="163"/>
  <c r="L59" i="163"/>
  <c r="P108" i="163"/>
  <c r="U108" i="163"/>
  <c r="K108" i="163"/>
  <c r="U56" i="163"/>
  <c r="P56" i="163"/>
  <c r="K56" i="163"/>
  <c r="L128" i="163"/>
  <c r="Q128" i="163"/>
  <c r="V128" i="163"/>
  <c r="P64" i="163"/>
  <c r="U64" i="163"/>
  <c r="K64" i="163"/>
  <c r="Q61" i="163"/>
  <c r="V61" i="163"/>
  <c r="L61" i="163"/>
  <c r="Q37" i="163"/>
  <c r="L37" i="163"/>
  <c r="V37" i="163"/>
  <c r="Q46" i="163"/>
  <c r="V46" i="163"/>
  <c r="L46" i="163"/>
  <c r="Q9" i="163"/>
  <c r="V9" i="163"/>
  <c r="L9" i="163"/>
  <c r="P51" i="163"/>
  <c r="U51" i="163"/>
  <c r="K51" i="163"/>
  <c r="U60" i="163"/>
  <c r="P60" i="163"/>
  <c r="K60" i="163"/>
  <c r="P20" i="163"/>
  <c r="U20" i="163"/>
  <c r="K20" i="163"/>
  <c r="U103" i="163"/>
  <c r="K103" i="163"/>
  <c r="P103" i="163"/>
  <c r="U25" i="163"/>
  <c r="K25" i="163"/>
  <c r="P25" i="163"/>
  <c r="Q21" i="163"/>
  <c r="L21" i="163"/>
  <c r="V21" i="163"/>
  <c r="U124" i="163"/>
  <c r="K124" i="163"/>
  <c r="P124" i="163"/>
  <c r="Q116" i="163"/>
  <c r="V116" i="163"/>
  <c r="L116" i="163"/>
  <c r="Q76" i="163"/>
  <c r="L76" i="163"/>
  <c r="V76" i="163"/>
  <c r="U76" i="163"/>
  <c r="P76" i="163"/>
  <c r="K76" i="163"/>
  <c r="P125" i="163"/>
  <c r="U125" i="163"/>
  <c r="K125" i="163"/>
  <c r="Q125" i="163"/>
  <c r="V125" i="163"/>
  <c r="L125" i="163"/>
  <c r="P41" i="163"/>
  <c r="U41" i="163"/>
  <c r="K41" i="163"/>
  <c r="P29" i="163"/>
  <c r="U29" i="163"/>
  <c r="K29" i="163"/>
  <c r="P96" i="163"/>
  <c r="K96" i="163"/>
  <c r="U96" i="163"/>
  <c r="P54" i="163"/>
  <c r="K54" i="163"/>
  <c r="U54" i="163"/>
  <c r="P40" i="163"/>
  <c r="U40" i="163"/>
  <c r="K40" i="163"/>
  <c r="Q40" i="163"/>
  <c r="V40" i="163"/>
  <c r="L40" i="163"/>
  <c r="Q67" i="163"/>
  <c r="V67" i="163"/>
  <c r="L67" i="163"/>
  <c r="P10" i="163"/>
  <c r="U10" i="163"/>
  <c r="K10" i="163"/>
  <c r="U127" i="163"/>
  <c r="K127" i="163"/>
  <c r="P127" i="163"/>
  <c r="V127" i="163"/>
  <c r="L127" i="163"/>
  <c r="Q127" i="163"/>
  <c r="P92" i="163"/>
  <c r="U92" i="163"/>
  <c r="K92" i="163"/>
  <c r="P112" i="163"/>
  <c r="U112" i="163"/>
  <c r="K112" i="163"/>
  <c r="P102" i="163"/>
  <c r="U102" i="163"/>
  <c r="K102" i="163"/>
  <c r="K122" i="163"/>
  <c r="P122" i="163"/>
  <c r="U122" i="163"/>
  <c r="U105" i="163"/>
  <c r="K105" i="163"/>
  <c r="P105" i="163"/>
  <c r="V105" i="163"/>
  <c r="L105" i="163"/>
  <c r="Q105" i="163"/>
  <c r="P55" i="163"/>
  <c r="U55" i="163"/>
  <c r="K55" i="163"/>
  <c r="Q55" i="163"/>
  <c r="V55" i="163"/>
  <c r="L55" i="163"/>
  <c r="P47" i="163"/>
  <c r="U47" i="163"/>
  <c r="K47" i="163"/>
  <c r="Q154" i="163"/>
  <c r="L154" i="163"/>
  <c r="V154" i="163"/>
  <c r="P116" i="163"/>
  <c r="U116" i="163"/>
  <c r="K116" i="163"/>
  <c r="U52" i="163"/>
  <c r="K52" i="163"/>
  <c r="P52" i="163"/>
  <c r="P38" i="163"/>
  <c r="U38" i="163"/>
  <c r="K38" i="163"/>
  <c r="Q38" i="163"/>
  <c r="V38" i="163"/>
  <c r="L38" i="163"/>
  <c r="V91" i="163"/>
  <c r="Q91" i="163"/>
  <c r="L91" i="163"/>
  <c r="P24" i="163"/>
  <c r="U24" i="163"/>
  <c r="K24" i="163"/>
  <c r="Q22" i="163"/>
  <c r="V22" i="163"/>
  <c r="L22" i="163"/>
  <c r="AM110" i="163"/>
  <c r="L107" i="163"/>
  <c r="Q107" i="163"/>
  <c r="V107" i="163"/>
  <c r="Q45" i="163"/>
  <c r="V45" i="163"/>
  <c r="L45" i="163"/>
  <c r="K134" i="163"/>
  <c r="P134" i="163"/>
  <c r="U134" i="163"/>
  <c r="V130" i="163"/>
  <c r="L130" i="163"/>
  <c r="Q130" i="163"/>
  <c r="Q79" i="163"/>
  <c r="L79" i="163"/>
  <c r="V79" i="163"/>
  <c r="V120" i="163"/>
  <c r="L120" i="163"/>
  <c r="Q120" i="163"/>
  <c r="P104" i="163"/>
  <c r="U104" i="163"/>
  <c r="K104" i="163"/>
  <c r="P9" i="163"/>
  <c r="U9" i="163"/>
  <c r="K9" i="163"/>
  <c r="V48" i="163"/>
  <c r="Q48" i="163"/>
  <c r="L48" i="163"/>
  <c r="V72" i="163"/>
  <c r="Q72" i="163"/>
  <c r="L72" i="163"/>
  <c r="P128" i="163"/>
  <c r="K128" i="163"/>
  <c r="U128" i="163"/>
  <c r="U37" i="163"/>
  <c r="P37" i="163"/>
  <c r="K37" i="163"/>
  <c r="Q113" i="163"/>
  <c r="L113" i="163"/>
  <c r="V113" i="163"/>
  <c r="U46" i="163"/>
  <c r="K46" i="163"/>
  <c r="P46" i="163"/>
  <c r="Q119" i="163"/>
  <c r="V119" i="163"/>
  <c r="L119" i="163"/>
  <c r="V62" i="163"/>
  <c r="Q62" i="163"/>
  <c r="L62" i="163"/>
  <c r="P35" i="163"/>
  <c r="U35" i="163"/>
  <c r="K35" i="163"/>
  <c r="Q35" i="163"/>
  <c r="V35" i="163"/>
  <c r="L35" i="163"/>
  <c r="Q28" i="163"/>
  <c r="L28" i="163"/>
  <c r="V28" i="163"/>
  <c r="P73" i="163"/>
  <c r="U73" i="163"/>
  <c r="K73" i="163"/>
  <c r="Q32" i="163"/>
  <c r="V32" i="163"/>
  <c r="L32" i="163"/>
  <c r="Q103" i="163"/>
  <c r="V103" i="163"/>
  <c r="L103" i="163"/>
  <c r="P22" i="163"/>
  <c r="K22" i="163"/>
  <c r="U22" i="163"/>
  <c r="AL34" i="163"/>
  <c r="AD53" i="163"/>
  <c r="AT53" i="163"/>
  <c r="AB34" i="163"/>
  <c r="AW53" i="163"/>
  <c r="AV30" i="163"/>
  <c r="AW34" i="163"/>
  <c r="AK34" i="163"/>
  <c r="BD78" i="163"/>
  <c r="AP78" i="163"/>
  <c r="BI34" i="163"/>
  <c r="AP30" i="163"/>
  <c r="AL53" i="163"/>
  <c r="BB53" i="163"/>
  <c r="AN30" i="163"/>
  <c r="BF49" i="163"/>
  <c r="AA110" i="163"/>
  <c r="BA78" i="163"/>
  <c r="BF30" i="163"/>
  <c r="AE106" i="163"/>
  <c r="AJ110" i="163"/>
  <c r="AH110" i="163"/>
  <c r="AR53" i="163"/>
  <c r="BE156" i="163"/>
  <c r="AS53" i="163"/>
  <c r="AC53" i="163"/>
  <c r="AK110" i="163"/>
  <c r="AY156" i="163"/>
  <c r="AL156" i="163"/>
  <c r="AE30" i="163"/>
  <c r="AE110" i="163"/>
  <c r="AQ30" i="163"/>
  <c r="BH53" i="163"/>
  <c r="AF23" i="163"/>
  <c r="BD53" i="163"/>
  <c r="AC78" i="163"/>
  <c r="AK156" i="163"/>
  <c r="AU156" i="163"/>
  <c r="AX156" i="163"/>
  <c r="AJ156" i="163"/>
  <c r="BJ156" i="163"/>
  <c r="AY53" i="163"/>
  <c r="AT78" i="163"/>
  <c r="BF110" i="163"/>
  <c r="BB78" i="163"/>
  <c r="AF78" i="163"/>
  <c r="AG156" i="163"/>
  <c r="AA156" i="163"/>
  <c r="AZ156" i="163"/>
  <c r="AC110" i="163"/>
  <c r="BB110" i="163"/>
  <c r="AA106" i="163"/>
  <c r="AP106" i="163"/>
  <c r="AP53" i="163"/>
  <c r="AW30" i="163"/>
  <c r="AZ30" i="163"/>
  <c r="AH30" i="163"/>
  <c r="BH110" i="163"/>
  <c r="AI53" i="163"/>
  <c r="AU53" i="163"/>
  <c r="BD131" i="163"/>
  <c r="AY110" i="163"/>
  <c r="AF106" i="163"/>
  <c r="AL78" i="163"/>
  <c r="BJ78" i="163"/>
  <c r="BI156" i="163"/>
  <c r="AE156" i="163"/>
  <c r="AH156" i="163"/>
  <c r="BG156" i="163"/>
  <c r="AT156" i="163"/>
  <c r="AU110" i="163"/>
  <c r="AW110" i="163"/>
  <c r="AC106" i="163"/>
  <c r="AZ110" i="163"/>
  <c r="AJ106" i="163"/>
  <c r="AH78" i="163"/>
  <c r="AW78" i="163"/>
  <c r="AN53" i="163"/>
  <c r="AN78" i="163"/>
  <c r="AC156" i="163"/>
  <c r="AZ53" i="163"/>
  <c r="AK53" i="163"/>
  <c r="BH30" i="163"/>
  <c r="AY30" i="163"/>
  <c r="AG131" i="163"/>
  <c r="AN110" i="163"/>
  <c r="AX106" i="163"/>
  <c r="AS78" i="163"/>
  <c r="AC30" i="163"/>
  <c r="AF30" i="163"/>
  <c r="BD30" i="163"/>
  <c r="AF156" i="163"/>
  <c r="AK131" i="163"/>
  <c r="BD110" i="163"/>
  <c r="AB106" i="163"/>
  <c r="AQ53" i="163"/>
  <c r="BF43" i="163"/>
  <c r="AQ26" i="163"/>
  <c r="AU23" i="163"/>
  <c r="AL110" i="163"/>
  <c r="BJ106" i="163"/>
  <c r="AH106" i="163"/>
  <c r="AX30" i="163"/>
  <c r="BA30" i="163"/>
  <c r="AT30" i="163"/>
  <c r="BC156" i="163"/>
  <c r="BF156" i="163"/>
  <c r="AR156" i="163"/>
  <c r="AV110" i="163"/>
  <c r="AT110" i="163"/>
  <c r="BA106" i="163"/>
  <c r="AF53" i="163"/>
  <c r="BE30" i="163"/>
  <c r="AO53" i="163"/>
  <c r="AB53" i="163"/>
  <c r="AV156" i="163"/>
  <c r="BF53" i="163"/>
  <c r="AI30" i="163"/>
  <c r="AS131" i="163"/>
  <c r="AM131" i="163"/>
  <c r="AP131" i="163"/>
  <c r="AD106" i="163"/>
  <c r="BE106" i="163"/>
  <c r="AZ106" i="163"/>
  <c r="BD156" i="163"/>
  <c r="BA110" i="163"/>
  <c r="AG106" i="163"/>
  <c r="AS106" i="163"/>
  <c r="AO156" i="163"/>
  <c r="AI156" i="163"/>
  <c r="AQ131" i="163"/>
  <c r="AD131" i="163"/>
  <c r="BC131" i="163"/>
  <c r="BF131" i="163"/>
  <c r="AB110" i="163"/>
  <c r="BJ110" i="163"/>
  <c r="BH106" i="163"/>
  <c r="AV78" i="163"/>
  <c r="BC106" i="163"/>
  <c r="AW156" i="163"/>
  <c r="AG110" i="163"/>
  <c r="AV106" i="163"/>
  <c r="AE53" i="163"/>
  <c r="AQ78" i="163"/>
  <c r="AP49" i="163"/>
  <c r="BH131" i="163"/>
  <c r="AP110" i="163"/>
  <c r="AO110" i="163"/>
  <c r="AU106" i="163"/>
  <c r="BF106" i="163"/>
  <c r="BG26" i="163"/>
  <c r="AK30" i="163"/>
  <c r="AB68" i="163"/>
  <c r="BB68" i="163"/>
  <c r="BF68" i="163"/>
  <c r="AF34" i="163"/>
  <c r="BD34" i="163"/>
  <c r="AM34" i="163"/>
  <c r="BG34" i="163"/>
  <c r="AO131" i="163"/>
  <c r="AR131" i="163"/>
  <c r="BB106" i="163"/>
  <c r="AG53" i="163"/>
  <c r="AN23" i="163"/>
  <c r="AG63" i="163"/>
  <c r="AP63" i="163"/>
  <c r="AK63" i="163"/>
  <c r="AO63" i="163"/>
  <c r="AL63" i="163"/>
  <c r="AK26" i="163"/>
  <c r="AI68" i="163"/>
  <c r="BI68" i="163"/>
  <c r="AG68" i="163"/>
  <c r="AC34" i="163"/>
  <c r="AP34" i="163"/>
  <c r="AJ34" i="163"/>
  <c r="AU34" i="163"/>
  <c r="AJ23" i="163"/>
  <c r="AN156" i="163"/>
  <c r="AW131" i="163"/>
  <c r="AA131" i="163"/>
  <c r="BA131" i="163"/>
  <c r="BI110" i="163"/>
  <c r="AK106" i="163"/>
  <c r="BI106" i="163"/>
  <c r="AR106" i="163"/>
  <c r="BA53" i="163"/>
  <c r="BG53" i="163"/>
  <c r="AN126" i="163"/>
  <c r="BC126" i="163"/>
  <c r="BF126" i="163"/>
  <c r="AR126" i="163"/>
  <c r="AB114" i="163"/>
  <c r="AI114" i="163"/>
  <c r="AL114" i="163"/>
  <c r="AG114" i="163"/>
  <c r="AR101" i="163"/>
  <c r="AJ121" i="163"/>
  <c r="AM121" i="163"/>
  <c r="BF121" i="163"/>
  <c r="AS121" i="163"/>
  <c r="AH53" i="163"/>
  <c r="AX78" i="163"/>
  <c r="BG78" i="163"/>
  <c r="AY97" i="163"/>
  <c r="AX97" i="163"/>
  <c r="AB97" i="163"/>
  <c r="AT95" i="163"/>
  <c r="BG95" i="163"/>
  <c r="AF95" i="163"/>
  <c r="AN49" i="163"/>
  <c r="AT49" i="163"/>
  <c r="BI30" i="163"/>
  <c r="AG30" i="163"/>
  <c r="AU30" i="163"/>
  <c r="AI26" i="163"/>
  <c r="AR57" i="163"/>
  <c r="AC57" i="163"/>
  <c r="BB57" i="163"/>
  <c r="AX74" i="163"/>
  <c r="AB74" i="163"/>
  <c r="BH74" i="163"/>
  <c r="BB74" i="163"/>
  <c r="BH71" i="163"/>
  <c r="AR71" i="163"/>
  <c r="AK71" i="163"/>
  <c r="BJ71" i="163"/>
  <c r="BE65" i="163"/>
  <c r="AB65" i="163"/>
  <c r="AQ65" i="163"/>
  <c r="AD65" i="163"/>
  <c r="AO43" i="163"/>
  <c r="AK43" i="163"/>
  <c r="BJ43" i="163"/>
  <c r="AS156" i="163"/>
  <c r="AZ131" i="163"/>
  <c r="AI131" i="163"/>
  <c r="BI131" i="163"/>
  <c r="AU131" i="163"/>
  <c r="AX131" i="163"/>
  <c r="AF110" i="163"/>
  <c r="BG110" i="163"/>
  <c r="BD106" i="163"/>
  <c r="AP114" i="163"/>
  <c r="BD114" i="163"/>
  <c r="BG114" i="163"/>
  <c r="AO114" i="163"/>
  <c r="AT101" i="163"/>
  <c r="BC101" i="163"/>
  <c r="AZ101" i="163"/>
  <c r="AN121" i="163"/>
  <c r="AG121" i="163"/>
  <c r="AA121" i="163"/>
  <c r="AH90" i="163"/>
  <c r="AS90" i="163"/>
  <c r="BB90" i="163"/>
  <c r="BI78" i="163"/>
  <c r="AK78" i="163"/>
  <c r="AT106" i="163"/>
  <c r="AS114" i="163"/>
  <c r="AH101" i="163"/>
  <c r="AK101" i="163"/>
  <c r="AD101" i="163"/>
  <c r="AS101" i="163"/>
  <c r="BD121" i="163"/>
  <c r="BA90" i="163"/>
  <c r="AC90" i="163"/>
  <c r="AQ90" i="163"/>
  <c r="AF90" i="163"/>
  <c r="BH90" i="163"/>
  <c r="AD97" i="163"/>
  <c r="AK97" i="163"/>
  <c r="BB97" i="163"/>
  <c r="AU97" i="163"/>
  <c r="AG95" i="163"/>
  <c r="AK95" i="163"/>
  <c r="AW95" i="163"/>
  <c r="BA95" i="163"/>
  <c r="AZ95" i="163"/>
  <c r="BH49" i="163"/>
  <c r="AZ49" i="163"/>
  <c r="AY49" i="163"/>
  <c r="AL49" i="163"/>
  <c r="AM30" i="163"/>
  <c r="BC23" i="163"/>
  <c r="BC57" i="163"/>
  <c r="BF57" i="163"/>
  <c r="AF57" i="163"/>
  <c r="BE57" i="163"/>
  <c r="AT57" i="163"/>
  <c r="AE74" i="163"/>
  <c r="AQ74" i="163"/>
  <c r="AY74" i="163"/>
  <c r="AS74" i="163"/>
  <c r="AO71" i="163"/>
  <c r="AW71" i="163"/>
  <c r="AF71" i="163"/>
  <c r="AC71" i="163"/>
  <c r="BB71" i="163"/>
  <c r="AR65" i="163"/>
  <c r="AX65" i="163"/>
  <c r="AI65" i="163"/>
  <c r="BI65" i="163"/>
  <c r="AV43" i="163"/>
  <c r="BD43" i="163"/>
  <c r="AC43" i="163"/>
  <c r="BB43" i="163"/>
  <c r="AF63" i="163"/>
  <c r="BE63" i="163"/>
  <c r="AE63" i="163"/>
  <c r="AD63" i="163"/>
  <c r="AC26" i="163"/>
  <c r="BB26" i="163"/>
  <c r="AV26" i="163"/>
  <c r="AX26" i="163"/>
  <c r="AV68" i="163"/>
  <c r="BC68" i="163"/>
  <c r="AP23" i="163"/>
  <c r="AB23" i="163"/>
  <c r="BA23" i="163"/>
  <c r="AA57" i="163"/>
  <c r="AG43" i="163"/>
  <c r="BJ26" i="163"/>
  <c r="BD26" i="163"/>
  <c r="BF26" i="163"/>
  <c r="AD68" i="163"/>
  <c r="AX23" i="163"/>
  <c r="BI23" i="163"/>
  <c r="AN101" i="163"/>
  <c r="AM71" i="163"/>
  <c r="BH156" i="163"/>
  <c r="BE131" i="163"/>
  <c r="AI110" i="163"/>
  <c r="AS110" i="163"/>
  <c r="AO106" i="163"/>
  <c r="AL106" i="163"/>
  <c r="AI106" i="163"/>
  <c r="BI53" i="163"/>
  <c r="AV53" i="163"/>
  <c r="AJ53" i="163"/>
  <c r="BA126" i="163"/>
  <c r="AO126" i="163"/>
  <c r="AI126" i="163"/>
  <c r="BH126" i="163"/>
  <c r="AV114" i="163"/>
  <c r="AJ114" i="163"/>
  <c r="AK114" i="163"/>
  <c r="BB114" i="163"/>
  <c r="AW114" i="163"/>
  <c r="AU101" i="163"/>
  <c r="AL101" i="163"/>
  <c r="AX101" i="163"/>
  <c r="AI101" i="163"/>
  <c r="BH101" i="163"/>
  <c r="BJ121" i="163"/>
  <c r="BH121" i="163"/>
  <c r="AD121" i="163"/>
  <c r="AI121" i="163"/>
  <c r="BI121" i="163"/>
  <c r="AY90" i="163"/>
  <c r="BJ90" i="163"/>
  <c r="AI90" i="163"/>
  <c r="AV90" i="163"/>
  <c r="AD78" i="163"/>
  <c r="AL97" i="163"/>
  <c r="AG97" i="163"/>
  <c r="BJ97" i="163"/>
  <c r="AJ97" i="163"/>
  <c r="AF97" i="163"/>
  <c r="AS95" i="163"/>
  <c r="AM95" i="163"/>
  <c r="AD95" i="163"/>
  <c r="AN95" i="163"/>
  <c r="AV49" i="163"/>
  <c r="BD49" i="163"/>
  <c r="AC49" i="163"/>
  <c r="BB49" i="163"/>
  <c r="AB30" i="163"/>
  <c r="AD30" i="163"/>
  <c r="AR30" i="163"/>
  <c r="AA30" i="163"/>
  <c r="BC30" i="163"/>
  <c r="AV23" i="163"/>
  <c r="BH57" i="163"/>
  <c r="AN57" i="163"/>
  <c r="BA57" i="163"/>
  <c r="AI57" i="163"/>
  <c r="BJ57" i="163"/>
  <c r="AV74" i="163"/>
  <c r="AH74" i="163"/>
  <c r="AK74" i="163"/>
  <c r="AI74" i="163"/>
  <c r="AG74" i="163"/>
  <c r="AB71" i="163"/>
  <c r="AX71" i="163"/>
  <c r="BE71" i="163"/>
  <c r="AS71" i="163"/>
  <c r="BF65" i="163"/>
  <c r="AH65" i="163"/>
  <c r="AO65" i="163"/>
  <c r="AY65" i="163"/>
  <c r="AL65" i="163"/>
  <c r="AW43" i="163"/>
  <c r="BE43" i="163"/>
  <c r="AS43" i="163"/>
  <c r="AE43" i="163"/>
  <c r="AM63" i="163"/>
  <c r="BA63" i="163"/>
  <c r="AV63" i="163"/>
  <c r="AZ63" i="163"/>
  <c r="AT63" i="163"/>
  <c r="AS26" i="163"/>
  <c r="AE26" i="163"/>
  <c r="AG26" i="163"/>
  <c r="AN68" i="163"/>
  <c r="AR68" i="163"/>
  <c r="AK68" i="163"/>
  <c r="AO68" i="163"/>
  <c r="AN34" i="163"/>
  <c r="BA34" i="163"/>
  <c r="AT34" i="163"/>
  <c r="BC34" i="163"/>
  <c r="BF23" i="163"/>
  <c r="AR23" i="163"/>
  <c r="AD23" i="163"/>
  <c r="AS126" i="163"/>
  <c r="AF49" i="163"/>
  <c r="BA156" i="163"/>
  <c r="AQ156" i="163"/>
  <c r="AD156" i="163"/>
  <c r="AB131" i="163"/>
  <c r="AY131" i="163"/>
  <c r="AL131" i="163"/>
  <c r="AF131" i="163"/>
  <c r="AN106" i="163"/>
  <c r="AQ106" i="163"/>
  <c r="BD126" i="163"/>
  <c r="AW126" i="163"/>
  <c r="AQ126" i="163"/>
  <c r="AD126" i="163"/>
  <c r="AX114" i="163"/>
  <c r="BF114" i="163"/>
  <c r="AY114" i="163"/>
  <c r="BJ114" i="163"/>
  <c r="BE114" i="163"/>
  <c r="BD101" i="163"/>
  <c r="BF101" i="163"/>
  <c r="BJ101" i="163"/>
  <c r="AQ101" i="163"/>
  <c r="AR121" i="163"/>
  <c r="AF121" i="163"/>
  <c r="AO121" i="163"/>
  <c r="AQ121" i="163"/>
  <c r="AO90" i="163"/>
  <c r="AD90" i="163"/>
  <c r="AT90" i="163"/>
  <c r="BD90" i="163"/>
  <c r="BC78" i="163"/>
  <c r="AO78" i="163"/>
  <c r="AP43" i="163"/>
  <c r="AJ26" i="163"/>
  <c r="AQ97" i="163"/>
  <c r="BE97" i="163"/>
  <c r="AA97" i="163"/>
  <c r="AR97" i="163"/>
  <c r="AN97" i="163"/>
  <c r="BI95" i="163"/>
  <c r="BE95" i="163"/>
  <c r="AO95" i="163"/>
  <c r="AV95" i="163"/>
  <c r="AG49" i="163"/>
  <c r="AO49" i="163"/>
  <c r="AK49" i="163"/>
  <c r="BJ49" i="163"/>
  <c r="AL30" i="163"/>
  <c r="AO30" i="163"/>
  <c r="BB30" i="163"/>
  <c r="AZ26" i="163"/>
  <c r="AB57" i="163"/>
  <c r="AX57" i="163"/>
  <c r="AH57" i="163"/>
  <c r="AQ57" i="163"/>
  <c r="BF74" i="163"/>
  <c r="AZ74" i="163"/>
  <c r="AT74" i="163"/>
  <c r="AR74" i="163"/>
  <c r="AO74" i="163"/>
  <c r="AH71" i="163"/>
  <c r="AN71" i="163"/>
  <c r="AA71" i="163"/>
  <c r="BA71" i="163"/>
  <c r="AZ65" i="163"/>
  <c r="AV65" i="163"/>
  <c r="BC65" i="163"/>
  <c r="BG65" i="163"/>
  <c r="AT65" i="163"/>
  <c r="AH43" i="163"/>
  <c r="AA43" i="163"/>
  <c r="BA43" i="163"/>
  <c r="AM43" i="163"/>
  <c r="AR26" i="163"/>
  <c r="AB63" i="163"/>
  <c r="AH63" i="163"/>
  <c r="BF63" i="163"/>
  <c r="AA63" i="163"/>
  <c r="BB63" i="163"/>
  <c r="BA26" i="163"/>
  <c r="AM26" i="163"/>
  <c r="AO26" i="163"/>
  <c r="AA68" i="163"/>
  <c r="BD68" i="163"/>
  <c r="AY68" i="163"/>
  <c r="AW68" i="163"/>
  <c r="AX34" i="163"/>
  <c r="AG34" i="163"/>
  <c r="BE34" i="163"/>
  <c r="BF34" i="163"/>
  <c r="AG23" i="163"/>
  <c r="AA23" i="163"/>
  <c r="AZ23" i="163"/>
  <c r="AL23" i="163"/>
  <c r="AG126" i="163"/>
  <c r="AT114" i="163"/>
  <c r="AN90" i="163"/>
  <c r="BG131" i="163"/>
  <c r="AT131" i="163"/>
  <c r="AN131" i="163"/>
  <c r="AR110" i="163"/>
  <c r="AX110" i="163"/>
  <c r="AY106" i="163"/>
  <c r="AA53" i="163"/>
  <c r="BI126" i="163"/>
  <c r="AF126" i="163"/>
  <c r="BE126" i="163"/>
  <c r="AY126" i="163"/>
  <c r="AL126" i="163"/>
  <c r="BA114" i="163"/>
  <c r="AQ114" i="163"/>
  <c r="AA114" i="163"/>
  <c r="AE114" i="163"/>
  <c r="AA101" i="163"/>
  <c r="AC101" i="163"/>
  <c r="AF101" i="163"/>
  <c r="AY101" i="163"/>
  <c r="BB121" i="163"/>
  <c r="AT121" i="163"/>
  <c r="BC121" i="163"/>
  <c r="AY121" i="163"/>
  <c r="BG90" i="163"/>
  <c r="AW90" i="163"/>
  <c r="BE90" i="163"/>
  <c r="AB90" i="163"/>
  <c r="AM78" i="163"/>
  <c r="AY78" i="163"/>
  <c r="AI97" i="163"/>
  <c r="AH97" i="163"/>
  <c r="AO97" i="163"/>
  <c r="AZ97" i="163"/>
  <c r="AV97" i="163"/>
  <c r="AH95" i="163"/>
  <c r="AQ95" i="163"/>
  <c r="AY95" i="163"/>
  <c r="BD95" i="163"/>
  <c r="AW49" i="163"/>
  <c r="BE49" i="163"/>
  <c r="AS49" i="163"/>
  <c r="AE49" i="163"/>
  <c r="BD23" i="163"/>
  <c r="AG57" i="163"/>
  <c r="BI57" i="163"/>
  <c r="AS57" i="163"/>
  <c r="AY57" i="163"/>
  <c r="AM74" i="163"/>
  <c r="AL74" i="163"/>
  <c r="BC74" i="163"/>
  <c r="BA74" i="163"/>
  <c r="AW74" i="163"/>
  <c r="AG71" i="163"/>
  <c r="AZ71" i="163"/>
  <c r="AI71" i="163"/>
  <c r="BI71" i="163"/>
  <c r="AG65" i="163"/>
  <c r="BH65" i="163"/>
  <c r="AE65" i="163"/>
  <c r="AC65" i="163"/>
  <c r="BB65" i="163"/>
  <c r="AB43" i="163"/>
  <c r="AX43" i="163"/>
  <c r="AI43" i="163"/>
  <c r="BI43" i="163"/>
  <c r="AU43" i="163"/>
  <c r="AR63" i="163"/>
  <c r="AS63" i="163"/>
  <c r="AC63" i="163"/>
  <c r="AI63" i="163"/>
  <c r="BJ63" i="163"/>
  <c r="BI26" i="163"/>
  <c r="AU26" i="163"/>
  <c r="AW26" i="163"/>
  <c r="AL68" i="163"/>
  <c r="AF68" i="163"/>
  <c r="BJ68" i="163"/>
  <c r="BE68" i="163"/>
  <c r="BJ34" i="163"/>
  <c r="AR34" i="163"/>
  <c r="AA34" i="163"/>
  <c r="AO23" i="163"/>
  <c r="AI23" i="163"/>
  <c r="BH23" i="163"/>
  <c r="AT23" i="163"/>
  <c r="AA126" i="163"/>
  <c r="AZ121" i="163"/>
  <c r="BH95" i="163"/>
  <c r="BG49" i="163"/>
  <c r="AC131" i="163"/>
  <c r="BB131" i="163"/>
  <c r="AV131" i="163"/>
  <c r="BC110" i="163"/>
  <c r="BG106" i="163"/>
  <c r="BE53" i="163"/>
  <c r="AK126" i="163"/>
  <c r="AE126" i="163"/>
  <c r="AH126" i="163"/>
  <c r="BG126" i="163"/>
  <c r="AT126" i="163"/>
  <c r="BH114" i="163"/>
  <c r="BI114" i="163"/>
  <c r="AN114" i="163"/>
  <c r="AM114" i="163"/>
  <c r="AV101" i="163"/>
  <c r="AM101" i="163"/>
  <c r="AP101" i="163"/>
  <c r="BG101" i="163"/>
  <c r="AU121" i="163"/>
  <c r="BE121" i="163"/>
  <c r="AH121" i="163"/>
  <c r="BG121" i="163"/>
  <c r="AA90" i="163"/>
  <c r="AE90" i="163"/>
  <c r="AK90" i="163"/>
  <c r="AJ90" i="163"/>
  <c r="AM23" i="163"/>
  <c r="BF78" i="163"/>
  <c r="BE78" i="163"/>
  <c r="BG97" i="163"/>
  <c r="BF97" i="163"/>
  <c r="BA97" i="163"/>
  <c r="BH97" i="163"/>
  <c r="BD97" i="163"/>
  <c r="AX95" i="163"/>
  <c r="BF95" i="163"/>
  <c r="BJ95" i="163"/>
  <c r="AB95" i="163"/>
  <c r="AH49" i="163"/>
  <c r="AA49" i="163"/>
  <c r="BA49" i="163"/>
  <c r="AM49" i="163"/>
  <c r="BJ30" i="163"/>
  <c r="AS30" i="163"/>
  <c r="AY26" i="163"/>
  <c r="BH26" i="163"/>
  <c r="AM57" i="163"/>
  <c r="AE57" i="163"/>
  <c r="BD57" i="163"/>
  <c r="BG57" i="163"/>
  <c r="AD74" i="163"/>
  <c r="BD74" i="163"/>
  <c r="BG74" i="163"/>
  <c r="BJ74" i="163"/>
  <c r="BE74" i="163"/>
  <c r="AU71" i="163"/>
  <c r="AE71" i="163"/>
  <c r="AQ71" i="163"/>
  <c r="AD71" i="163"/>
  <c r="AN65" i="163"/>
  <c r="AJ65" i="163"/>
  <c r="AP65" i="163"/>
  <c r="AK65" i="163"/>
  <c r="BJ65" i="163"/>
  <c r="AR43" i="163"/>
  <c r="AJ43" i="163"/>
  <c r="AQ43" i="163"/>
  <c r="AD43" i="163"/>
  <c r="BC43" i="163"/>
  <c r="AW63" i="163"/>
  <c r="BD63" i="163"/>
  <c r="AN63" i="163"/>
  <c r="AQ63" i="163"/>
  <c r="AD26" i="163"/>
  <c r="BC26" i="163"/>
  <c r="BE26" i="163"/>
  <c r="AZ68" i="163"/>
  <c r="AS68" i="163"/>
  <c r="AE68" i="163"/>
  <c r="AH68" i="163"/>
  <c r="AD34" i="163"/>
  <c r="BB34" i="163"/>
  <c r="AV34" i="163"/>
  <c r="AI34" i="163"/>
  <c r="AW23" i="163"/>
  <c r="AQ23" i="163"/>
  <c r="AC23" i="163"/>
  <c r="BB23" i="163"/>
  <c r="BE101" i="163"/>
  <c r="BA121" i="163"/>
  <c r="BC95" i="163"/>
  <c r="AP57" i="163"/>
  <c r="BC90" i="163"/>
  <c r="AM156" i="163"/>
  <c r="AP156" i="163"/>
  <c r="AB156" i="163"/>
  <c r="BB156" i="163"/>
  <c r="AJ131" i="163"/>
  <c r="BJ131" i="163"/>
  <c r="AD110" i="163"/>
  <c r="BE110" i="163"/>
  <c r="AM106" i="163"/>
  <c r="BC53" i="163"/>
  <c r="AV126" i="163"/>
  <c r="AM126" i="163"/>
  <c r="AP126" i="163"/>
  <c r="AB126" i="163"/>
  <c r="BB126" i="163"/>
  <c r="AC114" i="163"/>
  <c r="AR114" i="163"/>
  <c r="AZ114" i="163"/>
  <c r="AU114" i="163"/>
  <c r="AE101" i="163"/>
  <c r="AW101" i="163"/>
  <c r="BB101" i="163"/>
  <c r="AB101" i="163"/>
  <c r="AV121" i="163"/>
  <c r="AL121" i="163"/>
  <c r="AP121" i="163"/>
  <c r="AC121" i="163"/>
  <c r="AL90" i="163"/>
  <c r="AP90" i="163"/>
  <c r="AX90" i="163"/>
  <c r="AU90" i="163"/>
  <c r="AR90" i="163"/>
  <c r="AG78" i="163"/>
  <c r="AA78" i="163"/>
  <c r="AE78" i="163"/>
  <c r="AS97" i="163"/>
  <c r="AW97" i="163"/>
  <c r="AC97" i="163"/>
  <c r="AE97" i="163"/>
  <c r="AU95" i="163"/>
  <c r="AI95" i="163"/>
  <c r="AA95" i="163"/>
  <c r="AE95" i="163"/>
  <c r="AJ95" i="163"/>
  <c r="AB49" i="163"/>
  <c r="AX49" i="163"/>
  <c r="AI49" i="163"/>
  <c r="BI49" i="163"/>
  <c r="AU49" i="163"/>
  <c r="BG30" i="163"/>
  <c r="AB26" i="163"/>
  <c r="AK57" i="163"/>
  <c r="AO57" i="163"/>
  <c r="AJ57" i="163"/>
  <c r="AD57" i="163"/>
  <c r="AC74" i="163"/>
  <c r="AN74" i="163"/>
  <c r="AF74" i="163"/>
  <c r="AA74" i="163"/>
  <c r="AV71" i="163"/>
  <c r="BF71" i="163"/>
  <c r="AP71" i="163"/>
  <c r="AY71" i="163"/>
  <c r="AL71" i="163"/>
  <c r="AU65" i="163"/>
  <c r="AW65" i="163"/>
  <c r="BD65" i="163"/>
  <c r="AS65" i="163"/>
  <c r="BH43" i="163"/>
  <c r="AZ43" i="163"/>
  <c r="AY43" i="163"/>
  <c r="AL43" i="163"/>
  <c r="BC63" i="163"/>
  <c r="AJ63" i="163"/>
  <c r="AX63" i="163"/>
  <c r="AY63" i="163"/>
  <c r="AL26" i="163"/>
  <c r="AF26" i="163"/>
  <c r="AH26" i="163"/>
  <c r="BH68" i="163"/>
  <c r="AC68" i="163"/>
  <c r="BG68" i="163"/>
  <c r="AM68" i="163"/>
  <c r="AP68" i="163"/>
  <c r="AO34" i="163"/>
  <c r="AH34" i="163"/>
  <c r="BH34" i="163"/>
  <c r="AQ34" i="163"/>
  <c r="BE23" i="163"/>
  <c r="AY23" i="163"/>
  <c r="AK23" i="163"/>
  <c r="BJ23" i="163"/>
  <c r="AZ126" i="163"/>
  <c r="AA26" i="163"/>
  <c r="BC97" i="163"/>
  <c r="AE131" i="163"/>
  <c r="AH131" i="163"/>
  <c r="AQ110" i="163"/>
  <c r="AW106" i="163"/>
  <c r="AX53" i="163"/>
  <c r="AC126" i="163"/>
  <c r="AU126" i="163"/>
  <c r="AX126" i="163"/>
  <c r="AJ126" i="163"/>
  <c r="BJ126" i="163"/>
  <c r="AF114" i="163"/>
  <c r="AH114" i="163"/>
  <c r="AD114" i="163"/>
  <c r="BC114" i="163"/>
  <c r="AO101" i="163"/>
  <c r="BA101" i="163"/>
  <c r="BI101" i="163"/>
  <c r="AG101" i="163"/>
  <c r="AJ101" i="163"/>
  <c r="AB121" i="163"/>
  <c r="AE121" i="163"/>
  <c r="AW121" i="163"/>
  <c r="AX121" i="163"/>
  <c r="AK121" i="163"/>
  <c r="AM90" i="163"/>
  <c r="BI90" i="163"/>
  <c r="AG90" i="163"/>
  <c r="BF90" i="163"/>
  <c r="AZ90" i="163"/>
  <c r="AT97" i="163"/>
  <c r="BI97" i="163"/>
  <c r="AP97" i="163"/>
  <c r="AM97" i="163"/>
  <c r="AC95" i="163"/>
  <c r="BB95" i="163"/>
  <c r="AL95" i="163"/>
  <c r="AP95" i="163"/>
  <c r="AR95" i="163"/>
  <c r="AR49" i="163"/>
  <c r="AJ49" i="163"/>
  <c r="AQ49" i="163"/>
  <c r="AD49" i="163"/>
  <c r="BC49" i="163"/>
  <c r="AJ30" i="163"/>
  <c r="AE23" i="163"/>
  <c r="AW57" i="163"/>
  <c r="AV57" i="163"/>
  <c r="AZ57" i="163"/>
  <c r="AU57" i="163"/>
  <c r="AL57" i="163"/>
  <c r="AU74" i="163"/>
  <c r="BI74" i="163"/>
  <c r="AP74" i="163"/>
  <c r="AJ74" i="163"/>
  <c r="BC71" i="163"/>
  <c r="AJ71" i="163"/>
  <c r="BD71" i="163"/>
  <c r="BG71" i="163"/>
  <c r="AT71" i="163"/>
  <c r="AF65" i="163"/>
  <c r="AM65" i="163"/>
  <c r="AA65" i="163"/>
  <c r="BA65" i="163"/>
  <c r="AF43" i="163"/>
  <c r="AN43" i="163"/>
  <c r="BG43" i="163"/>
  <c r="AT43" i="163"/>
  <c r="BH63" i="163"/>
  <c r="AU63" i="163"/>
  <c r="BI63" i="163"/>
  <c r="BG63" i="163"/>
  <c r="AT26" i="163"/>
  <c r="AN26" i="163"/>
  <c r="AP26" i="163"/>
  <c r="AT68" i="163"/>
  <c r="AQ68" i="163"/>
  <c r="AJ68" i="163"/>
  <c r="AU68" i="163"/>
  <c r="AX68" i="163"/>
  <c r="AZ34" i="163"/>
  <c r="AS34" i="163"/>
  <c r="AE34" i="163"/>
  <c r="AY34" i="163"/>
  <c r="AH23" i="163"/>
  <c r="BG23" i="163"/>
  <c r="AS23" i="163"/>
  <c r="AQ41" i="49"/>
  <c r="AP41" i="49"/>
  <c r="AO41" i="49"/>
  <c r="AN41" i="49"/>
  <c r="AM41" i="49"/>
  <c r="AL41" i="49"/>
  <c r="AK41" i="49"/>
  <c r="AJ41" i="49"/>
  <c r="AI41" i="49"/>
  <c r="AH41"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E116" i="93"/>
  <c r="D116" i="93" s="1"/>
  <c r="B116" i="93" s="1"/>
  <c r="E114" i="93"/>
  <c r="D114" i="93" s="1"/>
  <c r="B114" i="93" s="1"/>
  <c r="B107" i="93"/>
  <c r="E107" i="93" s="1"/>
  <c r="D107" i="93" s="1"/>
  <c r="B106" i="93"/>
  <c r="B105" i="93"/>
  <c r="E98" i="93"/>
  <c r="D98" i="93" s="1"/>
  <c r="B33" i="93"/>
  <c r="B32" i="93"/>
  <c r="B31" i="93"/>
  <c r="B30" i="93"/>
  <c r="B29" i="93"/>
  <c r="B26" i="93"/>
  <c r="B25" i="93"/>
  <c r="B24" i="93"/>
  <c r="B23" i="93"/>
  <c r="B18" i="93"/>
  <c r="B17" i="93"/>
  <c r="B16" i="93"/>
  <c r="B15" i="93"/>
  <c r="B11" i="93"/>
  <c r="B22" i="93"/>
  <c r="B21" i="93"/>
  <c r="B19" i="93"/>
  <c r="B10" i="93"/>
  <c r="B9" i="93"/>
  <c r="B8" i="93"/>
  <c r="CM99" i="93" l="1"/>
  <c r="CH46" i="93"/>
  <c r="CH99" i="93" s="1"/>
  <c r="CG46" i="93"/>
  <c r="CG99" i="93" s="1"/>
  <c r="CL46" i="93"/>
  <c r="CL99" i="93" s="1"/>
  <c r="CI46" i="93"/>
  <c r="CI99" i="93" s="1"/>
  <c r="CE46" i="93"/>
  <c r="CE99" i="93" s="1"/>
  <c r="CP46" i="93"/>
  <c r="CP99" i="93" s="1"/>
  <c r="CN46" i="93"/>
  <c r="CN99" i="93" s="1"/>
  <c r="CJ46" i="93"/>
  <c r="CJ99" i="93" s="1"/>
  <c r="CO46" i="93"/>
  <c r="CO99" i="93" s="1"/>
  <c r="CF46" i="93"/>
  <c r="CF99" i="93" s="1"/>
  <c r="CK46" i="93"/>
  <c r="CK99" i="93" s="1"/>
  <c r="BS58" i="163"/>
  <c r="BS69" i="163" s="1"/>
  <c r="I74" i="93"/>
  <c r="I98" i="93"/>
  <c r="I41" i="93"/>
  <c r="I59" i="93"/>
  <c r="I111" i="93"/>
  <c r="I39" i="93"/>
  <c r="I66" i="93"/>
  <c r="I51" i="93"/>
  <c r="I78" i="93"/>
  <c r="I87" i="93"/>
  <c r="I104" i="93"/>
  <c r="CP21" i="93"/>
  <c r="CH21" i="93"/>
  <c r="CI21" i="93"/>
  <c r="CO21" i="93"/>
  <c r="CG21" i="93"/>
  <c r="CN21" i="93"/>
  <c r="CF21" i="93"/>
  <c r="CM21" i="93"/>
  <c r="CE21" i="93"/>
  <c r="CL21" i="93"/>
  <c r="CK21" i="93"/>
  <c r="CJ21" i="93"/>
  <c r="CP32" i="93"/>
  <c r="CH32" i="93"/>
  <c r="CO32" i="93"/>
  <c r="CG32" i="93"/>
  <c r="CM32" i="93"/>
  <c r="CE32" i="93"/>
  <c r="CK32" i="93"/>
  <c r="CN32" i="93"/>
  <c r="CL32" i="93"/>
  <c r="CJ32" i="93"/>
  <c r="CI32" i="93"/>
  <c r="CF32" i="93"/>
  <c r="CL8" i="93"/>
  <c r="CE8" i="93"/>
  <c r="CK8" i="93"/>
  <c r="CJ8" i="93"/>
  <c r="CM8" i="93"/>
  <c r="CI8" i="93"/>
  <c r="CP8" i="93"/>
  <c r="CH8" i="93"/>
  <c r="CO8" i="93"/>
  <c r="CG8" i="93"/>
  <c r="CN8" i="93"/>
  <c r="CF8" i="93"/>
  <c r="CL19" i="93"/>
  <c r="CK19" i="93"/>
  <c r="CJ19" i="93"/>
  <c r="CI19" i="93"/>
  <c r="CP19" i="93"/>
  <c r="CH19" i="93"/>
  <c r="CO19" i="93"/>
  <c r="CO22" i="93" s="1"/>
  <c r="CG19" i="93"/>
  <c r="CM19" i="93"/>
  <c r="CN19" i="93"/>
  <c r="CF19" i="93"/>
  <c r="CE19" i="93"/>
  <c r="CP11" i="93"/>
  <c r="CH11" i="93"/>
  <c r="CO11" i="93"/>
  <c r="CG11" i="93"/>
  <c r="CN11" i="93"/>
  <c r="CF11" i="93"/>
  <c r="CI11" i="93"/>
  <c r="CM11" i="93"/>
  <c r="CE11" i="93"/>
  <c r="CL11" i="93"/>
  <c r="CK11" i="93"/>
  <c r="CJ11" i="93"/>
  <c r="CL31" i="93"/>
  <c r="CK31" i="93"/>
  <c r="CI31" i="93"/>
  <c r="CO31" i="93"/>
  <c r="CG31" i="93"/>
  <c r="CM31" i="93"/>
  <c r="CJ31" i="93"/>
  <c r="CH31" i="93"/>
  <c r="CF31" i="93"/>
  <c r="CE31" i="93"/>
  <c r="CN31" i="93"/>
  <c r="CP31" i="93"/>
  <c r="CL15" i="93"/>
  <c r="CM15" i="93"/>
  <c r="CK15" i="93"/>
  <c r="CJ15" i="93"/>
  <c r="CI15" i="93"/>
  <c r="CP15" i="93"/>
  <c r="CH15" i="93"/>
  <c r="CO15" i="93"/>
  <c r="CG15" i="93"/>
  <c r="CE15" i="93"/>
  <c r="CN15" i="93"/>
  <c r="CF15" i="93"/>
  <c r="CL23" i="93"/>
  <c r="CK23" i="93"/>
  <c r="CJ23" i="93"/>
  <c r="CI23" i="93"/>
  <c r="CP23" i="93"/>
  <c r="CH23" i="93"/>
  <c r="CE23" i="93"/>
  <c r="CO23" i="93"/>
  <c r="CG23" i="93"/>
  <c r="CM23" i="93"/>
  <c r="CN23" i="93"/>
  <c r="CF23" i="93"/>
  <c r="CP16" i="93"/>
  <c r="CH16" i="93"/>
  <c r="CO16" i="93"/>
  <c r="CG16" i="93"/>
  <c r="CN16" i="93"/>
  <c r="CF16" i="93"/>
  <c r="CM16" i="93"/>
  <c r="CE16" i="93"/>
  <c r="CL16" i="93"/>
  <c r="CK16" i="93"/>
  <c r="CJ16" i="93"/>
  <c r="CI16" i="93"/>
  <c r="CP26" i="93"/>
  <c r="CH26" i="93"/>
  <c r="CO26" i="93"/>
  <c r="CG26" i="93"/>
  <c r="CM26" i="93"/>
  <c r="CE26" i="93"/>
  <c r="CK26" i="93"/>
  <c r="CN26" i="93"/>
  <c r="CL26" i="93"/>
  <c r="CJ26" i="93"/>
  <c r="CI26" i="93"/>
  <c r="CF26" i="93"/>
  <c r="CL9" i="93"/>
  <c r="CE9" i="93"/>
  <c r="CK9" i="93"/>
  <c r="CJ9" i="93"/>
  <c r="CM9" i="93"/>
  <c r="CI9" i="93"/>
  <c r="CP9" i="93"/>
  <c r="CH9" i="93"/>
  <c r="CO9" i="93"/>
  <c r="CG9" i="93"/>
  <c r="CN9" i="93"/>
  <c r="CF9" i="93"/>
  <c r="CL17" i="93"/>
  <c r="CK17" i="93"/>
  <c r="CJ17" i="93"/>
  <c r="CE17" i="93"/>
  <c r="CI17" i="93"/>
  <c r="CP17" i="93"/>
  <c r="CH17" i="93"/>
  <c r="CM17" i="93"/>
  <c r="CO17" i="93"/>
  <c r="CG17" i="93"/>
  <c r="CN17" i="93"/>
  <c r="CF17" i="93"/>
  <c r="CL29" i="93"/>
  <c r="CK29" i="93"/>
  <c r="CI29" i="93"/>
  <c r="CO29" i="93"/>
  <c r="CG29" i="93"/>
  <c r="CE29" i="93"/>
  <c r="CF29" i="93"/>
  <c r="CP29" i="93"/>
  <c r="CN29" i="93"/>
  <c r="CM29" i="93"/>
  <c r="CJ29" i="93"/>
  <c r="CH29" i="93"/>
  <c r="CL105" i="93"/>
  <c r="CK105" i="93"/>
  <c r="CJ105" i="93"/>
  <c r="CI105" i="93"/>
  <c r="CG105" i="93"/>
  <c r="CH105" i="93"/>
  <c r="CF105" i="93"/>
  <c r="CE105" i="93"/>
  <c r="CP105" i="93"/>
  <c r="CO105" i="93"/>
  <c r="CM105" i="93"/>
  <c r="CN105" i="93"/>
  <c r="CP30" i="93"/>
  <c r="CH30" i="93"/>
  <c r="CO30" i="93"/>
  <c r="CG30" i="93"/>
  <c r="CM30" i="93"/>
  <c r="CE30" i="93"/>
  <c r="CK30" i="93"/>
  <c r="CI30" i="93"/>
  <c r="CJ30" i="93"/>
  <c r="CF30" i="93"/>
  <c r="CN30" i="93"/>
  <c r="CL30" i="93"/>
  <c r="CP106" i="93"/>
  <c r="CH106" i="93"/>
  <c r="CO106" i="93"/>
  <c r="CG106" i="93"/>
  <c r="CN106" i="93"/>
  <c r="CF106" i="93"/>
  <c r="CM106" i="93"/>
  <c r="CE106" i="93"/>
  <c r="CK106" i="93"/>
  <c r="CL106" i="93"/>
  <c r="CJ106" i="93"/>
  <c r="CI106" i="93"/>
  <c r="BK115" i="163"/>
  <c r="BK132" i="163" s="1"/>
  <c r="BK158" i="163" s="1"/>
  <c r="BR58" i="163"/>
  <c r="BR69" i="163" s="1"/>
  <c r="BO58" i="163"/>
  <c r="BO69" i="163" s="1"/>
  <c r="BQ115" i="163"/>
  <c r="BQ132" i="163" s="1"/>
  <c r="BQ158" i="163" s="1"/>
  <c r="BV58" i="163"/>
  <c r="BV69" i="163" s="1"/>
  <c r="BL115" i="163"/>
  <c r="BL132" i="163" s="1"/>
  <c r="BL158" i="163" s="1"/>
  <c r="BU58" i="163"/>
  <c r="BU69" i="163" s="1"/>
  <c r="BN58" i="163"/>
  <c r="BN69" i="163" s="1"/>
  <c r="BO115" i="163"/>
  <c r="BO132" i="163" s="1"/>
  <c r="BO158" i="163" s="1"/>
  <c r="BP115" i="163"/>
  <c r="BP132" i="163" s="1"/>
  <c r="BP158" i="163" s="1"/>
  <c r="BM115" i="163"/>
  <c r="BM132" i="163" s="1"/>
  <c r="BM158" i="163" s="1"/>
  <c r="BL58" i="163"/>
  <c r="BL69" i="163" s="1"/>
  <c r="BP58" i="163"/>
  <c r="BP69" i="163" s="1"/>
  <c r="BQ58" i="163"/>
  <c r="BQ69" i="163" s="1"/>
  <c r="BT115" i="163"/>
  <c r="BT132" i="163" s="1"/>
  <c r="BT158" i="163" s="1"/>
  <c r="BM58" i="163"/>
  <c r="BM69" i="163" s="1"/>
  <c r="BN115" i="163"/>
  <c r="BN132" i="163" s="1"/>
  <c r="BN158" i="163" s="1"/>
  <c r="BK58" i="163"/>
  <c r="BK69" i="163" s="1"/>
  <c r="BS115" i="163"/>
  <c r="BS132" i="163" s="1"/>
  <c r="BS158" i="163" s="1"/>
  <c r="BT58" i="163"/>
  <c r="BT69" i="163" s="1"/>
  <c r="BV115" i="163"/>
  <c r="BV132" i="163" s="1"/>
  <c r="BV158" i="163" s="1"/>
  <c r="BU115" i="163"/>
  <c r="BU132" i="163" s="1"/>
  <c r="BU158" i="163" s="1"/>
  <c r="BR115" i="163"/>
  <c r="BR132" i="163" s="1"/>
  <c r="BR158" i="163" s="1"/>
  <c r="BA106" i="93"/>
  <c r="BL106" i="93"/>
  <c r="BH106" i="93"/>
  <c r="AY106" i="93"/>
  <c r="BZ106" i="93"/>
  <c r="CD106" i="93"/>
  <c r="BD106" i="93"/>
  <c r="CC106" i="93"/>
  <c r="BP106" i="93"/>
  <c r="BY106" i="93"/>
  <c r="AX106" i="93"/>
  <c r="BK106" i="93"/>
  <c r="BW106" i="93"/>
  <c r="BR106" i="93"/>
  <c r="BV106" i="93"/>
  <c r="AV106" i="93"/>
  <c r="BG106" i="93"/>
  <c r="AW106" i="93"/>
  <c r="BI106" i="93"/>
  <c r="BU106" i="93"/>
  <c r="BJ106" i="93"/>
  <c r="BN106" i="93"/>
  <c r="CA106" i="93"/>
  <c r="BX106" i="93"/>
  <c r="BO106" i="93"/>
  <c r="BT106" i="93"/>
  <c r="AU106" i="93"/>
  <c r="BB106" i="93"/>
  <c r="BF106" i="93"/>
  <c r="BS106" i="93"/>
  <c r="BE106" i="93"/>
  <c r="BM106" i="93"/>
  <c r="BQ106" i="93"/>
  <c r="CB106" i="93"/>
  <c r="BC106" i="93"/>
  <c r="AZ106" i="93"/>
  <c r="BM105" i="93"/>
  <c r="BP105" i="93"/>
  <c r="BC105" i="93"/>
  <c r="BK105" i="93"/>
  <c r="CD105" i="93"/>
  <c r="BE105" i="93"/>
  <c r="BH105" i="93"/>
  <c r="BT105" i="93"/>
  <c r="CB105" i="93"/>
  <c r="AX105" i="93"/>
  <c r="BJ105" i="93"/>
  <c r="BG105" i="93"/>
  <c r="BQ105" i="93"/>
  <c r="BV105" i="93"/>
  <c r="AW105" i="93"/>
  <c r="AZ105" i="93"/>
  <c r="BA105" i="93"/>
  <c r="CA105" i="93"/>
  <c r="BN105" i="93"/>
  <c r="BZ105" i="93"/>
  <c r="BW105" i="93"/>
  <c r="BS105" i="93"/>
  <c r="BI105" i="93"/>
  <c r="BU105" i="93"/>
  <c r="BX105" i="93"/>
  <c r="BY105" i="93"/>
  <c r="BL105" i="93"/>
  <c r="BF105" i="93"/>
  <c r="BR105" i="93"/>
  <c r="BO105" i="93"/>
  <c r="AV105" i="93"/>
  <c r="BD105" i="93"/>
  <c r="CC105" i="93"/>
  <c r="BB105" i="93"/>
  <c r="AY105" i="93"/>
  <c r="AU105" i="93"/>
  <c r="I42" i="49"/>
  <c r="E33" i="93"/>
  <c r="D33" i="93"/>
  <c r="BD26" i="93"/>
  <c r="BR26" i="93"/>
  <c r="BP26" i="93"/>
  <c r="BV26" i="93"/>
  <c r="AW26" i="93"/>
  <c r="AV26" i="93"/>
  <c r="BJ26" i="93"/>
  <c r="BH26" i="93"/>
  <c r="BN26" i="93"/>
  <c r="CA26" i="93"/>
  <c r="BB26" i="93"/>
  <c r="AZ26" i="93"/>
  <c r="BF26" i="93"/>
  <c r="BS26" i="93"/>
  <c r="BY26" i="93"/>
  <c r="BW26" i="93"/>
  <c r="AX26" i="93"/>
  <c r="BK26" i="93"/>
  <c r="BQ26" i="93"/>
  <c r="BO26" i="93"/>
  <c r="CC26" i="93"/>
  <c r="CB26" i="93"/>
  <c r="BC26" i="93"/>
  <c r="BI26" i="93"/>
  <c r="BG26" i="93"/>
  <c r="BU26" i="93"/>
  <c r="BT26" i="93"/>
  <c r="AU26" i="93"/>
  <c r="BA26" i="93"/>
  <c r="AY26" i="93"/>
  <c r="BM26" i="93"/>
  <c r="BL26" i="93"/>
  <c r="BZ26" i="93"/>
  <c r="BX26" i="93"/>
  <c r="CD26" i="93"/>
  <c r="BE26" i="93"/>
  <c r="BX29" i="93"/>
  <c r="CD29" i="93"/>
  <c r="BE29" i="93"/>
  <c r="BS29" i="93"/>
  <c r="BY29" i="93"/>
  <c r="BP29" i="93"/>
  <c r="BV29" i="93"/>
  <c r="AW29" i="93"/>
  <c r="BK29" i="93"/>
  <c r="BQ29" i="93"/>
  <c r="BH29" i="93"/>
  <c r="BN29" i="93"/>
  <c r="CB29" i="93"/>
  <c r="BC29" i="93"/>
  <c r="BI29" i="93"/>
  <c r="AZ29" i="93"/>
  <c r="BF29" i="93"/>
  <c r="BT29" i="93"/>
  <c r="AU29" i="93"/>
  <c r="BA29" i="93"/>
  <c r="BW29" i="93"/>
  <c r="AX29" i="93"/>
  <c r="BL29" i="93"/>
  <c r="BZ29" i="93"/>
  <c r="BO29" i="93"/>
  <c r="CC29" i="93"/>
  <c r="BD29" i="93"/>
  <c r="BR29" i="93"/>
  <c r="BG29" i="93"/>
  <c r="BU29" i="93"/>
  <c r="AV29" i="93"/>
  <c r="BJ29" i="93"/>
  <c r="AY29" i="93"/>
  <c r="BM29" i="93"/>
  <c r="CA29" i="93"/>
  <c r="BB29" i="93"/>
  <c r="BT30" i="93"/>
  <c r="AU30" i="93"/>
  <c r="BA30" i="93"/>
  <c r="AY30" i="93"/>
  <c r="BM30" i="93"/>
  <c r="BL30" i="93"/>
  <c r="BZ30" i="93"/>
  <c r="BX30" i="93"/>
  <c r="CD30" i="93"/>
  <c r="BE30" i="93"/>
  <c r="BD30" i="93"/>
  <c r="BR30" i="93"/>
  <c r="BP30" i="93"/>
  <c r="BV30" i="93"/>
  <c r="AW30" i="93"/>
  <c r="AV30" i="93"/>
  <c r="BJ30" i="93"/>
  <c r="BH30" i="93"/>
  <c r="BN30" i="93"/>
  <c r="CA30" i="93"/>
  <c r="BB30" i="93"/>
  <c r="AZ30" i="93"/>
  <c r="BF30" i="93"/>
  <c r="BS30" i="93"/>
  <c r="BY30" i="93"/>
  <c r="BW30" i="93"/>
  <c r="AX30" i="93"/>
  <c r="BK30" i="93"/>
  <c r="BQ30" i="93"/>
  <c r="BO30" i="93"/>
  <c r="CC30" i="93"/>
  <c r="CB30" i="93"/>
  <c r="BC30" i="93"/>
  <c r="BI30" i="93"/>
  <c r="BG30" i="93"/>
  <c r="BU30" i="93"/>
  <c r="CB31" i="93"/>
  <c r="BY31" i="93"/>
  <c r="BV31" i="93"/>
  <c r="CD31" i="93"/>
  <c r="BQ31" i="93"/>
  <c r="BN31" i="93"/>
  <c r="BL31" i="93"/>
  <c r="BT31" i="93"/>
  <c r="BH31" i="93"/>
  <c r="BF31" i="93"/>
  <c r="BD31" i="93"/>
  <c r="BJ31" i="93"/>
  <c r="AZ31" i="93"/>
  <c r="AX31" i="93"/>
  <c r="AV31" i="93"/>
  <c r="BB31" i="93"/>
  <c r="BZ31" i="93"/>
  <c r="CA31" i="93"/>
  <c r="BX31" i="93"/>
  <c r="BU31" i="93"/>
  <c r="CC31" i="93"/>
  <c r="BR31" i="93"/>
  <c r="BP31" i="93"/>
  <c r="BM31" i="93"/>
  <c r="BK31" i="93"/>
  <c r="BS31" i="93"/>
  <c r="BW31" i="93"/>
  <c r="BG31" i="93"/>
  <c r="BE31" i="93"/>
  <c r="BC31" i="93"/>
  <c r="BI31" i="93"/>
  <c r="BO31" i="93"/>
  <c r="AY31" i="93"/>
  <c r="AW31" i="93"/>
  <c r="AU31" i="93"/>
  <c r="BA31" i="93"/>
  <c r="AX32" i="93"/>
  <c r="BB32" i="93"/>
  <c r="BI32" i="93"/>
  <c r="BG32" i="93"/>
  <c r="CA32" i="93"/>
  <c r="BW32" i="93"/>
  <c r="AY32" i="93"/>
  <c r="AV32" i="93"/>
  <c r="BS32" i="93"/>
  <c r="BL32" i="93"/>
  <c r="CC32" i="93"/>
  <c r="BZ32" i="93"/>
  <c r="BK32" i="93"/>
  <c r="BA32" i="93"/>
  <c r="BR32" i="93"/>
  <c r="BP32" i="93"/>
  <c r="CD32" i="93"/>
  <c r="BC32" i="93"/>
  <c r="BU32" i="93"/>
  <c r="BH32" i="93"/>
  <c r="BE32" i="93"/>
  <c r="BV32" i="93"/>
  <c r="AU32" i="93"/>
  <c r="BJ32" i="93"/>
  <c r="AW32" i="93"/>
  <c r="BY32" i="93"/>
  <c r="BN32" i="93"/>
  <c r="BX32" i="93"/>
  <c r="AZ32" i="93"/>
  <c r="CB32" i="93"/>
  <c r="BO32" i="93"/>
  <c r="BF32" i="93"/>
  <c r="BM32" i="93"/>
  <c r="BT32" i="93"/>
  <c r="BQ32" i="93"/>
  <c r="BD32" i="93"/>
  <c r="BU23" i="93"/>
  <c r="AX23" i="93"/>
  <c r="AY23" i="93"/>
  <c r="BA23" i="93"/>
  <c r="CB23" i="93"/>
  <c r="CC23" i="93"/>
  <c r="BF23" i="93"/>
  <c r="BG23" i="93"/>
  <c r="AZ23" i="93"/>
  <c r="BI23" i="93"/>
  <c r="CA23" i="93"/>
  <c r="BN23" i="93"/>
  <c r="BO23" i="93"/>
  <c r="BH23" i="93"/>
  <c r="BQ23" i="93"/>
  <c r="AU23" i="93"/>
  <c r="BV23" i="93"/>
  <c r="BW23" i="93"/>
  <c r="BP23" i="93"/>
  <c r="BY23" i="93"/>
  <c r="BB23" i="93"/>
  <c r="AV23" i="93"/>
  <c r="BC23" i="93"/>
  <c r="CD23" i="93"/>
  <c r="BX23" i="93"/>
  <c r="BJ23" i="93"/>
  <c r="BD23" i="93"/>
  <c r="BK23" i="93"/>
  <c r="AW23" i="93"/>
  <c r="BR23" i="93"/>
  <c r="BL23" i="93"/>
  <c r="BS23" i="93"/>
  <c r="BE23" i="93"/>
  <c r="BZ23" i="93"/>
  <c r="BT23" i="93"/>
  <c r="BM23" i="93"/>
  <c r="BV16" i="93"/>
  <c r="BW16" i="93"/>
  <c r="BP16" i="93"/>
  <c r="BY16" i="93"/>
  <c r="BB16" i="93"/>
  <c r="BL16" i="93"/>
  <c r="CD16" i="93"/>
  <c r="BX16" i="93"/>
  <c r="BJ16" i="93"/>
  <c r="BT16" i="93"/>
  <c r="AU16" i="93"/>
  <c r="AW16" i="93"/>
  <c r="BR16" i="93"/>
  <c r="BK16" i="93"/>
  <c r="BC16" i="93"/>
  <c r="BE16" i="93"/>
  <c r="BZ16" i="93"/>
  <c r="BS16" i="93"/>
  <c r="BM16" i="93"/>
  <c r="CB16" i="93"/>
  <c r="CA16" i="93"/>
  <c r="BU16" i="93"/>
  <c r="AX16" i="93"/>
  <c r="AY16" i="93"/>
  <c r="BA16" i="93"/>
  <c r="CC16" i="93"/>
  <c r="BF16" i="93"/>
  <c r="BG16" i="93"/>
  <c r="AZ16" i="93"/>
  <c r="BI16" i="93"/>
  <c r="AV16" i="93"/>
  <c r="BN16" i="93"/>
  <c r="BO16" i="93"/>
  <c r="BH16" i="93"/>
  <c r="BQ16" i="93"/>
  <c r="BD16" i="93"/>
  <c r="BO15" i="93"/>
  <c r="BQ15" i="93"/>
  <c r="AU15" i="93"/>
  <c r="AW15" i="93"/>
  <c r="BX15" i="93"/>
  <c r="BW15" i="93"/>
  <c r="BY15" i="93"/>
  <c r="BB15" i="93"/>
  <c r="BC15" i="93"/>
  <c r="AV15" i="93"/>
  <c r="BE15" i="93"/>
  <c r="BJ15" i="93"/>
  <c r="BK15" i="93"/>
  <c r="BD15" i="93"/>
  <c r="BM15" i="93"/>
  <c r="BR15" i="93"/>
  <c r="BS15" i="93"/>
  <c r="BL15" i="93"/>
  <c r="BU15" i="93"/>
  <c r="AX15" i="93"/>
  <c r="AZ15" i="93"/>
  <c r="AY15" i="93"/>
  <c r="BZ15" i="93"/>
  <c r="CA15" i="93"/>
  <c r="BT15" i="93"/>
  <c r="CC15" i="93"/>
  <c r="BF15" i="93"/>
  <c r="BH15" i="93"/>
  <c r="CB15" i="93"/>
  <c r="BN15" i="93"/>
  <c r="BP15" i="93"/>
  <c r="BA15" i="93"/>
  <c r="BV15" i="93"/>
  <c r="BG15" i="93"/>
  <c r="BI15" i="93"/>
  <c r="CD15" i="93"/>
  <c r="BJ9" i="93"/>
  <c r="BK9" i="93"/>
  <c r="BD9" i="93"/>
  <c r="BM9" i="93"/>
  <c r="BG9" i="93"/>
  <c r="BR9" i="93"/>
  <c r="BS9" i="93"/>
  <c r="BL9" i="93"/>
  <c r="BU9" i="93"/>
  <c r="AX9" i="93"/>
  <c r="BO9" i="93"/>
  <c r="BZ9" i="93"/>
  <c r="CA9" i="93"/>
  <c r="BT9" i="93"/>
  <c r="CC9" i="93"/>
  <c r="BF9" i="93"/>
  <c r="CB9" i="93"/>
  <c r="BN9" i="93"/>
  <c r="BX9" i="93"/>
  <c r="BA9" i="93"/>
  <c r="BV9" i="93"/>
  <c r="AY9" i="93"/>
  <c r="BW9" i="93"/>
  <c r="BI9" i="93"/>
  <c r="CD9" i="93"/>
  <c r="AZ9" i="93"/>
  <c r="BQ9" i="93"/>
  <c r="AU9" i="93"/>
  <c r="AW9" i="93"/>
  <c r="BH9" i="93"/>
  <c r="BY9" i="93"/>
  <c r="BB9" i="93"/>
  <c r="BC9" i="93"/>
  <c r="AV9" i="93"/>
  <c r="BE9" i="93"/>
  <c r="BP9" i="93"/>
  <c r="AY17" i="93"/>
  <c r="BI17" i="93"/>
  <c r="CD17" i="93"/>
  <c r="BG17" i="93"/>
  <c r="BQ17" i="93"/>
  <c r="AU17" i="93"/>
  <c r="AW17" i="93"/>
  <c r="BO17" i="93"/>
  <c r="BY17" i="93"/>
  <c r="BB17" i="93"/>
  <c r="BC17" i="93"/>
  <c r="AV17" i="93"/>
  <c r="BE17" i="93"/>
  <c r="AZ17" i="93"/>
  <c r="BW17" i="93"/>
  <c r="BJ17" i="93"/>
  <c r="BK17" i="93"/>
  <c r="BD17" i="93"/>
  <c r="BM17" i="93"/>
  <c r="BH17" i="93"/>
  <c r="BR17" i="93"/>
  <c r="BS17" i="93"/>
  <c r="BL17" i="93"/>
  <c r="BU17" i="93"/>
  <c r="AX17" i="93"/>
  <c r="BP17" i="93"/>
  <c r="BX17" i="93"/>
  <c r="BZ17" i="93"/>
  <c r="CA17" i="93"/>
  <c r="BT17" i="93"/>
  <c r="CC17" i="93"/>
  <c r="BF17" i="93"/>
  <c r="CB17" i="93"/>
  <c r="BN17" i="93"/>
  <c r="BA17" i="93"/>
  <c r="BV17" i="93"/>
  <c r="E25" i="93"/>
  <c r="D25" i="93"/>
  <c r="BX21" i="93"/>
  <c r="BY21" i="93"/>
  <c r="BB21" i="93"/>
  <c r="BC21" i="93"/>
  <c r="AV21" i="93"/>
  <c r="BE21" i="93"/>
  <c r="BJ21" i="93"/>
  <c r="BK21" i="93"/>
  <c r="BD21" i="93"/>
  <c r="BM21" i="93"/>
  <c r="AY21" i="93"/>
  <c r="BR21" i="93"/>
  <c r="BS21" i="93"/>
  <c r="BL21" i="93"/>
  <c r="BU21" i="93"/>
  <c r="AX21" i="93"/>
  <c r="BG21" i="93"/>
  <c r="BZ21" i="93"/>
  <c r="CA21" i="93"/>
  <c r="BT21" i="93"/>
  <c r="CC21" i="93"/>
  <c r="BF21" i="93"/>
  <c r="CB21" i="93"/>
  <c r="BN21" i="93"/>
  <c r="AZ21" i="93"/>
  <c r="BA21" i="93"/>
  <c r="BV21" i="93"/>
  <c r="BH21" i="93"/>
  <c r="BO21" i="93"/>
  <c r="BI21" i="93"/>
  <c r="CD21" i="93"/>
  <c r="BP21" i="93"/>
  <c r="BW21" i="93"/>
  <c r="BQ21" i="93"/>
  <c r="AU21" i="93"/>
  <c r="AW21" i="93"/>
  <c r="BX8" i="93"/>
  <c r="BZ8" i="93"/>
  <c r="CA8" i="93"/>
  <c r="BT8" i="93"/>
  <c r="CC8" i="93"/>
  <c r="BF8" i="93"/>
  <c r="BH8" i="93"/>
  <c r="CB8" i="93"/>
  <c r="BN8" i="93"/>
  <c r="BP8" i="93"/>
  <c r="BA8" i="93"/>
  <c r="BV8" i="93"/>
  <c r="AY8" i="93"/>
  <c r="BI8" i="93"/>
  <c r="CD8" i="93"/>
  <c r="BG8" i="93"/>
  <c r="BQ8" i="93"/>
  <c r="AU8" i="93"/>
  <c r="AW8" i="93"/>
  <c r="BO8" i="93"/>
  <c r="BY8" i="93"/>
  <c r="BB8" i="93"/>
  <c r="BC8" i="93"/>
  <c r="AV8" i="93"/>
  <c r="BE8" i="93"/>
  <c r="BW8" i="93"/>
  <c r="BJ8" i="93"/>
  <c r="BK8" i="93"/>
  <c r="BD8" i="93"/>
  <c r="BM8" i="93"/>
  <c r="BR8" i="93"/>
  <c r="BS8" i="93"/>
  <c r="BL8" i="93"/>
  <c r="BU8" i="93"/>
  <c r="AX8" i="93"/>
  <c r="AZ8" i="93"/>
  <c r="BK19" i="93"/>
  <c r="AW19" i="93"/>
  <c r="BR19" i="93"/>
  <c r="AV19" i="93"/>
  <c r="BS19" i="93"/>
  <c r="BE19" i="93"/>
  <c r="BZ19" i="93"/>
  <c r="BD19" i="93"/>
  <c r="CB19" i="93"/>
  <c r="BM19" i="93"/>
  <c r="BL19" i="93"/>
  <c r="BU19" i="93"/>
  <c r="AX19" i="93"/>
  <c r="AY19" i="93"/>
  <c r="BA19" i="93"/>
  <c r="BT19" i="93"/>
  <c r="CC19" i="93"/>
  <c r="BF19" i="93"/>
  <c r="BG19" i="93"/>
  <c r="AZ19" i="93"/>
  <c r="BI19" i="93"/>
  <c r="BN19" i="93"/>
  <c r="BO19" i="93"/>
  <c r="BH19" i="93"/>
  <c r="BQ19" i="93"/>
  <c r="CA19" i="93"/>
  <c r="AU19" i="93"/>
  <c r="BV19" i="93"/>
  <c r="BW19" i="93"/>
  <c r="BP19" i="93"/>
  <c r="BY19" i="93"/>
  <c r="BB19" i="93"/>
  <c r="BC19" i="93"/>
  <c r="CD19" i="93"/>
  <c r="BX19" i="93"/>
  <c r="BJ19" i="93"/>
  <c r="CB11" i="93"/>
  <c r="AU11" i="93"/>
  <c r="CD11" i="93"/>
  <c r="BX11" i="93"/>
  <c r="BJ11" i="93"/>
  <c r="BD11" i="93"/>
  <c r="BC11" i="93"/>
  <c r="AW11" i="93"/>
  <c r="BR11" i="93"/>
  <c r="BL11" i="93"/>
  <c r="BK11" i="93"/>
  <c r="BE11" i="93"/>
  <c r="BZ11" i="93"/>
  <c r="BT11" i="93"/>
  <c r="CA11" i="93"/>
  <c r="BM11" i="93"/>
  <c r="BU11" i="93"/>
  <c r="AX11" i="93"/>
  <c r="AY11" i="93"/>
  <c r="BA11" i="93"/>
  <c r="CC11" i="93"/>
  <c r="BF11" i="93"/>
  <c r="BG11" i="93"/>
  <c r="AZ11" i="93"/>
  <c r="BI11" i="93"/>
  <c r="BN11" i="93"/>
  <c r="BO11" i="93"/>
  <c r="BH11" i="93"/>
  <c r="BQ11" i="93"/>
  <c r="BS11" i="93"/>
  <c r="BV11" i="93"/>
  <c r="BW11" i="93"/>
  <c r="BP11" i="93"/>
  <c r="BY11" i="93"/>
  <c r="BB11" i="93"/>
  <c r="AV11" i="93"/>
  <c r="AM42" i="49"/>
  <c r="BH115" i="163"/>
  <c r="BH132" i="163" s="1"/>
  <c r="AV115" i="163"/>
  <c r="AV132" i="163" s="1"/>
  <c r="AT115" i="163"/>
  <c r="AT132" i="163" s="1"/>
  <c r="AY115" i="163"/>
  <c r="AJ58" i="163"/>
  <c r="AJ69" i="163" s="1"/>
  <c r="AK115" i="163"/>
  <c r="BG115" i="163"/>
  <c r="BG132" i="163" s="1"/>
  <c r="BD115" i="163"/>
  <c r="AJ115" i="163"/>
  <c r="AJ132" i="163" s="1"/>
  <c r="BJ115" i="163"/>
  <c r="BJ132" i="163" s="1"/>
  <c r="BC115" i="163"/>
  <c r="BC132" i="163" s="1"/>
  <c r="AR115" i="163"/>
  <c r="AR132" i="163" s="1"/>
  <c r="AP115" i="163"/>
  <c r="AP132" i="163" s="1"/>
  <c r="AN115" i="163"/>
  <c r="AN132" i="163" s="1"/>
  <c r="AB115" i="163"/>
  <c r="AM115" i="163"/>
  <c r="AM132" i="163" s="1"/>
  <c r="AC115" i="163"/>
  <c r="BF115" i="163"/>
  <c r="AH115" i="163"/>
  <c r="AH132" i="163" s="1"/>
  <c r="AF115" i="163"/>
  <c r="AF132" i="163" s="1"/>
  <c r="AD115" i="163"/>
  <c r="AD132" i="163" s="1"/>
  <c r="BI115" i="163"/>
  <c r="AW115" i="163"/>
  <c r="AQ115" i="163"/>
  <c r="AQ132" i="163" s="1"/>
  <c r="AI115" i="163"/>
  <c r="AI132" i="163" s="1"/>
  <c r="AO115" i="163"/>
  <c r="AO132" i="163" s="1"/>
  <c r="AE115" i="163"/>
  <c r="AE132" i="163" s="1"/>
  <c r="AZ115" i="163"/>
  <c r="AZ132" i="163" s="1"/>
  <c r="AU115" i="163"/>
  <c r="AU132" i="163" s="1"/>
  <c r="AG115" i="163"/>
  <c r="AG132" i="163" s="1"/>
  <c r="AS115" i="163"/>
  <c r="AL115" i="163"/>
  <c r="AL132" i="163" s="1"/>
  <c r="BA115" i="163"/>
  <c r="BE115" i="163"/>
  <c r="BE132" i="163" s="1"/>
  <c r="AA115" i="163"/>
  <c r="AX115" i="163"/>
  <c r="BB115" i="163"/>
  <c r="BB132" i="163" s="1"/>
  <c r="AT58" i="163"/>
  <c r="AT69" i="163" s="1"/>
  <c r="BA58" i="163"/>
  <c r="BA69" i="163" s="1"/>
  <c r="BD58" i="163"/>
  <c r="BD69" i="163" s="1"/>
  <c r="AU58" i="163"/>
  <c r="AU69" i="163" s="1"/>
  <c r="AQ58" i="163"/>
  <c r="AQ69" i="163" s="1"/>
  <c r="BI58" i="163"/>
  <c r="BI69" i="163" s="1"/>
  <c r="AE58" i="163"/>
  <c r="AE69" i="163" s="1"/>
  <c r="AB58" i="163"/>
  <c r="AB69" i="163" s="1"/>
  <c r="AY58" i="163"/>
  <c r="AY69" i="163" s="1"/>
  <c r="AA58" i="163"/>
  <c r="AA69" i="163" s="1"/>
  <c r="BH58" i="163"/>
  <c r="BH69" i="163" s="1"/>
  <c r="AF58" i="163"/>
  <c r="AF69" i="163" s="1"/>
  <c r="AM58" i="163"/>
  <c r="AM69" i="163" s="1"/>
  <c r="BG58" i="163"/>
  <c r="BG69" i="163" s="1"/>
  <c r="AC58" i="163"/>
  <c r="AC69" i="163" s="1"/>
  <c r="BC58" i="163"/>
  <c r="BC69" i="163" s="1"/>
  <c r="BE58" i="163"/>
  <c r="BE69" i="163" s="1"/>
  <c r="AW58" i="163"/>
  <c r="AW69" i="163" s="1"/>
  <c r="BB58" i="163"/>
  <c r="BB69" i="163" s="1"/>
  <c r="AR58" i="163"/>
  <c r="AR69" i="163" s="1"/>
  <c r="AS58" i="163"/>
  <c r="AS69" i="163" s="1"/>
  <c r="AV58" i="163"/>
  <c r="AV69" i="163" s="1"/>
  <c r="AI58" i="163"/>
  <c r="AI69" i="163" s="1"/>
  <c r="AN58" i="163"/>
  <c r="AN69" i="163" s="1"/>
  <c r="AD58" i="163"/>
  <c r="AD69" i="163" s="1"/>
  <c r="AO58" i="163"/>
  <c r="AO69" i="163" s="1"/>
  <c r="AG58" i="163"/>
  <c r="AG69" i="163" s="1"/>
  <c r="AZ58" i="163"/>
  <c r="AZ69" i="163" s="1"/>
  <c r="AX58" i="163"/>
  <c r="AX69" i="163" s="1"/>
  <c r="AK58" i="163"/>
  <c r="AK69" i="163" s="1"/>
  <c r="AH58" i="163"/>
  <c r="AH69" i="163" s="1"/>
  <c r="AL58" i="163"/>
  <c r="AL69" i="163" s="1"/>
  <c r="BF58" i="163"/>
  <c r="BF69" i="163" s="1"/>
  <c r="AP58" i="163"/>
  <c r="AP69" i="163" s="1"/>
  <c r="BJ58" i="163"/>
  <c r="BJ69" i="163" s="1"/>
  <c r="O42" i="49"/>
  <c r="AE42" i="49"/>
  <c r="H42" i="49"/>
  <c r="Q42" i="49"/>
  <c r="Z42" i="49"/>
  <c r="AO42" i="49"/>
  <c r="AG42" i="49"/>
  <c r="AH42" i="49"/>
  <c r="P42" i="49"/>
  <c r="X42" i="49"/>
  <c r="AF42" i="49"/>
  <c r="AN42" i="49"/>
  <c r="Y42" i="49"/>
  <c r="J42" i="49"/>
  <c r="R42" i="49"/>
  <c r="AP42" i="49"/>
  <c r="K42" i="49"/>
  <c r="S42" i="49"/>
  <c r="AA42" i="49"/>
  <c r="AI42" i="49"/>
  <c r="AQ42" i="49"/>
  <c r="L42" i="49"/>
  <c r="T42" i="49"/>
  <c r="AB42" i="49"/>
  <c r="AJ42" i="49"/>
  <c r="M42" i="49"/>
  <c r="U42" i="49"/>
  <c r="AC42" i="49"/>
  <c r="AK42" i="49"/>
  <c r="N42" i="49"/>
  <c r="V42" i="49"/>
  <c r="AD42" i="49"/>
  <c r="AL42" i="49"/>
  <c r="W42" i="49"/>
  <c r="I46" i="93" l="1"/>
  <c r="I99" i="93" s="1"/>
  <c r="CJ22" i="93"/>
  <c r="CD33" i="93"/>
  <c r="BT33" i="93"/>
  <c r="BQ33" i="93"/>
  <c r="BB33" i="93"/>
  <c r="BP33" i="93"/>
  <c r="CF33" i="93"/>
  <c r="CG33" i="93"/>
  <c r="BX33" i="93"/>
  <c r="BU33" i="93"/>
  <c r="BK33" i="93"/>
  <c r="CA33" i="93"/>
  <c r="BR33" i="93"/>
  <c r="CI33" i="93"/>
  <c r="CO33" i="93"/>
  <c r="BZ33" i="93"/>
  <c r="BG33" i="93"/>
  <c r="AX33" i="93"/>
  <c r="BN33" i="93"/>
  <c r="BD33" i="93"/>
  <c r="CJ33" i="93"/>
  <c r="CH33" i="93"/>
  <c r="BL33" i="93"/>
  <c r="BI33" i="93"/>
  <c r="BW33" i="93"/>
  <c r="BH33" i="93"/>
  <c r="CL33" i="93"/>
  <c r="CP33" i="93"/>
  <c r="BM33" i="93"/>
  <c r="BC33" i="93"/>
  <c r="BY33" i="93"/>
  <c r="BJ33" i="93"/>
  <c r="CN33" i="93"/>
  <c r="AY33" i="93"/>
  <c r="CB33" i="93"/>
  <c r="BS33" i="93"/>
  <c r="AV33" i="93"/>
  <c r="CK33" i="93"/>
  <c r="BA33" i="93"/>
  <c r="CC33" i="93"/>
  <c r="BF33" i="93"/>
  <c r="AW33" i="93"/>
  <c r="CE33" i="93"/>
  <c r="BE33" i="93"/>
  <c r="AU33" i="93"/>
  <c r="BO33" i="93"/>
  <c r="AZ33" i="93"/>
  <c r="BV33" i="93"/>
  <c r="CM33" i="93"/>
  <c r="CN22" i="93"/>
  <c r="CM22" i="93"/>
  <c r="CH22" i="93"/>
  <c r="CL22" i="93"/>
  <c r="CI22" i="93"/>
  <c r="CK22" i="93"/>
  <c r="AD11" i="93"/>
  <c r="AI11" i="93"/>
  <c r="Y11" i="93"/>
  <c r="AD23" i="93"/>
  <c r="Y23" i="93"/>
  <c r="AI23" i="93"/>
  <c r="AI29" i="93"/>
  <c r="AD29" i="93"/>
  <c r="Y29" i="93"/>
  <c r="AD19" i="93"/>
  <c r="AI19" i="93"/>
  <c r="Y19" i="93"/>
  <c r="AI9" i="93"/>
  <c r="AD9" i="93"/>
  <c r="Y9" i="93"/>
  <c r="Y105" i="93"/>
  <c r="AI105" i="93"/>
  <c r="AD105" i="93"/>
  <c r="AI106" i="93"/>
  <c r="AD106" i="93"/>
  <c r="Y106" i="93"/>
  <c r="AI15" i="93"/>
  <c r="Y15" i="93"/>
  <c r="AD15" i="93"/>
  <c r="AD32" i="93"/>
  <c r="AI32" i="93"/>
  <c r="Y32" i="93"/>
  <c r="AI30" i="93"/>
  <c r="Y30" i="93"/>
  <c r="AD30" i="93"/>
  <c r="AD21" i="93"/>
  <c r="AI21" i="93"/>
  <c r="Y21" i="93"/>
  <c r="AI8" i="93"/>
  <c r="Y8" i="93"/>
  <c r="AD8" i="93"/>
  <c r="Y17" i="93"/>
  <c r="AI17" i="93"/>
  <c r="AD17" i="93"/>
  <c r="Y16" i="93"/>
  <c r="AI16" i="93"/>
  <c r="AD16" i="93"/>
  <c r="AI31" i="93"/>
  <c r="Y31" i="93"/>
  <c r="AD31" i="93"/>
  <c r="AD26" i="93"/>
  <c r="Y26" i="93"/>
  <c r="AI26" i="93"/>
  <c r="I21" i="93"/>
  <c r="CF22" i="93"/>
  <c r="I8" i="93"/>
  <c r="I17" i="93"/>
  <c r="I16" i="93"/>
  <c r="I31" i="93"/>
  <c r="I26" i="93"/>
  <c r="I11" i="93"/>
  <c r="I23" i="93"/>
  <c r="I29" i="93"/>
  <c r="CG22" i="93"/>
  <c r="I9" i="93"/>
  <c r="I105" i="93"/>
  <c r="I106" i="93"/>
  <c r="I19" i="93"/>
  <c r="I15" i="93"/>
  <c r="I32" i="93"/>
  <c r="I30" i="93"/>
  <c r="CP22" i="93"/>
  <c r="CE22" i="93"/>
  <c r="CK107" i="93"/>
  <c r="CK114" i="93" s="1"/>
  <c r="CH107" i="93"/>
  <c r="CH114" i="93" s="1"/>
  <c r="CL18" i="93"/>
  <c r="CH18" i="93"/>
  <c r="CN10" i="93"/>
  <c r="CK10" i="93"/>
  <c r="CO24" i="93"/>
  <c r="CL107" i="93"/>
  <c r="CL114" i="93" s="1"/>
  <c r="CP107" i="93"/>
  <c r="CP114" i="93" s="1"/>
  <c r="CE18" i="93"/>
  <c r="CP18" i="93"/>
  <c r="CG10" i="93"/>
  <c r="CE10" i="93"/>
  <c r="CH24" i="93"/>
  <c r="CE107" i="93"/>
  <c r="CE114" i="93" s="1"/>
  <c r="CM18" i="93"/>
  <c r="CO10" i="93"/>
  <c r="CL10" i="93"/>
  <c r="CP24" i="93"/>
  <c r="CM107" i="93"/>
  <c r="CM114" i="93" s="1"/>
  <c r="CI18" i="93"/>
  <c r="CH10" i="93"/>
  <c r="CI24" i="93"/>
  <c r="CF107" i="93"/>
  <c r="CF114" i="93" s="1"/>
  <c r="CF18" i="93"/>
  <c r="CP10" i="93"/>
  <c r="CF24" i="93"/>
  <c r="CJ24" i="93"/>
  <c r="CN107" i="93"/>
  <c r="CN114" i="93" s="1"/>
  <c r="CN18" i="93"/>
  <c r="CI10" i="93"/>
  <c r="CN24" i="93"/>
  <c r="CK24" i="93"/>
  <c r="CI107" i="93"/>
  <c r="CI114" i="93" s="1"/>
  <c r="CG107" i="93"/>
  <c r="CG114" i="93" s="1"/>
  <c r="CJ18" i="93"/>
  <c r="CG18" i="93"/>
  <c r="CM10" i="93"/>
  <c r="CE24" i="93"/>
  <c r="CM24" i="93"/>
  <c r="CJ107" i="93"/>
  <c r="CJ114" i="93" s="1"/>
  <c r="CO107" i="93"/>
  <c r="CO114" i="93" s="1"/>
  <c r="CK18" i="93"/>
  <c r="CO18" i="93"/>
  <c r="CF10" i="93"/>
  <c r="CJ10" i="93"/>
  <c r="CG24" i="93"/>
  <c r="CL24" i="93"/>
  <c r="BS160" i="163"/>
  <c r="BN160" i="163"/>
  <c r="BL160" i="163"/>
  <c r="BV160" i="163"/>
  <c r="BU160" i="163"/>
  <c r="BO160" i="163"/>
  <c r="BR160" i="163"/>
  <c r="BP160" i="163"/>
  <c r="BT160" i="163"/>
  <c r="BK160" i="163"/>
  <c r="BM160" i="163"/>
  <c r="BQ160" i="163"/>
  <c r="W19" i="93"/>
  <c r="AG19" i="93"/>
  <c r="AB19" i="93"/>
  <c r="AH11" i="93"/>
  <c r="X11" i="93"/>
  <c r="AC11" i="93"/>
  <c r="W21" i="93"/>
  <c r="AB21" i="93"/>
  <c r="AG21" i="93"/>
  <c r="AC29" i="93"/>
  <c r="X29" i="93"/>
  <c r="AH29" i="93"/>
  <c r="AC17" i="93"/>
  <c r="X17" i="93"/>
  <c r="AH17" i="93"/>
  <c r="AG23" i="93"/>
  <c r="AB23" i="93"/>
  <c r="W23" i="93"/>
  <c r="AC23" i="93"/>
  <c r="X23" i="93"/>
  <c r="AH23" i="93"/>
  <c r="X32" i="93"/>
  <c r="AH32" i="93"/>
  <c r="AC32" i="93"/>
  <c r="AB26" i="93"/>
  <c r="W26" i="93"/>
  <c r="AG26" i="93"/>
  <c r="X21" i="93"/>
  <c r="AH21" i="93"/>
  <c r="AC21" i="93"/>
  <c r="AG15" i="93"/>
  <c r="AB15" i="93"/>
  <c r="W15" i="93"/>
  <c r="X30" i="93"/>
  <c r="AH30" i="93"/>
  <c r="AC30" i="93"/>
  <c r="AB29" i="93"/>
  <c r="W29" i="93"/>
  <c r="AG29" i="93"/>
  <c r="AC15" i="93"/>
  <c r="X15" i="93"/>
  <c r="AH15" i="93"/>
  <c r="AB30" i="93"/>
  <c r="W30" i="93"/>
  <c r="AG30" i="93"/>
  <c r="AC9" i="93"/>
  <c r="X9" i="93"/>
  <c r="AH9" i="93"/>
  <c r="AC26" i="93"/>
  <c r="AH26" i="93"/>
  <c r="X26" i="93"/>
  <c r="AB105" i="93"/>
  <c r="W105" i="93"/>
  <c r="AG105" i="93"/>
  <c r="X105" i="93"/>
  <c r="AH105" i="93"/>
  <c r="AC105" i="93"/>
  <c r="AG11" i="93"/>
  <c r="AB11" i="93"/>
  <c r="W11" i="93"/>
  <c r="W8" i="93"/>
  <c r="AB8" i="93"/>
  <c r="AG8" i="93"/>
  <c r="AB9" i="93"/>
  <c r="AG9" i="93"/>
  <c r="W9" i="93"/>
  <c r="AC16" i="93"/>
  <c r="AH16" i="93"/>
  <c r="X16" i="93"/>
  <c r="X31" i="93"/>
  <c r="AC31" i="93"/>
  <c r="AH31" i="93"/>
  <c r="W106" i="93"/>
  <c r="AG106" i="93"/>
  <c r="AB106" i="93"/>
  <c r="AB16" i="93"/>
  <c r="W16" i="93"/>
  <c r="AG16" i="93"/>
  <c r="W32" i="93"/>
  <c r="AB32" i="93"/>
  <c r="AG32" i="93"/>
  <c r="W31" i="93"/>
  <c r="AG31" i="93"/>
  <c r="AB31" i="93"/>
  <c r="X19" i="93"/>
  <c r="AH19" i="93"/>
  <c r="AC19" i="93"/>
  <c r="X8" i="93"/>
  <c r="AH8" i="93"/>
  <c r="AC8" i="93"/>
  <c r="AB17" i="93"/>
  <c r="AG17" i="93"/>
  <c r="W17" i="93"/>
  <c r="X106" i="93"/>
  <c r="AH106" i="93"/>
  <c r="AC106" i="93"/>
  <c r="BF132" i="163"/>
  <c r="BD132" i="163"/>
  <c r="AX132" i="163"/>
  <c r="AY132" i="163"/>
  <c r="AC132" i="163"/>
  <c r="BI132" i="163"/>
  <c r="BA132" i="163"/>
  <c r="AK132" i="163"/>
  <c r="AS132" i="163"/>
  <c r="AB132" i="163"/>
  <c r="AW132" i="163"/>
  <c r="AA132" i="163"/>
  <c r="B24" i="49"/>
  <c r="I33" i="93" l="1"/>
  <c r="CM25" i="93"/>
  <c r="I22" i="93"/>
  <c r="CL25" i="93"/>
  <c r="I24" i="93"/>
  <c r="I18" i="93"/>
  <c r="I107" i="93"/>
  <c r="I10" i="93"/>
  <c r="CE25" i="93"/>
  <c r="CI25" i="93"/>
  <c r="CP25" i="93"/>
  <c r="CN25" i="93"/>
  <c r="CJ25" i="93"/>
  <c r="CF25" i="93"/>
  <c r="CH25" i="93"/>
  <c r="CO25" i="93"/>
  <c r="CG25" i="93"/>
  <c r="CK25" i="93"/>
  <c r="AN24" i="49"/>
  <c r="BC24" i="49"/>
  <c r="AU24" i="49"/>
  <c r="BB24" i="49"/>
  <c r="AT24" i="49"/>
  <c r="BA24" i="49"/>
  <c r="AS24" i="49"/>
  <c r="AZ24" i="49"/>
  <c r="AR24" i="49"/>
  <c r="AV24" i="49"/>
  <c r="AY24" i="49"/>
  <c r="AX24" i="49"/>
  <c r="AW24" i="49"/>
  <c r="Q24" i="49"/>
  <c r="AG24" i="49"/>
  <c r="J24" i="49"/>
  <c r="Z24" i="49"/>
  <c r="AP24" i="49"/>
  <c r="S24" i="49"/>
  <c r="C24" i="49" s="1"/>
  <c r="AA24" i="49"/>
  <c r="AQ24" i="49"/>
  <c r="L24" i="49"/>
  <c r="AB24" i="49"/>
  <c r="U24" i="49"/>
  <c r="AK24" i="49"/>
  <c r="T24" i="49"/>
  <c r="AJ24" i="49"/>
  <c r="M24" i="49"/>
  <c r="AC24" i="49"/>
  <c r="N24" i="49"/>
  <c r="V24" i="49"/>
  <c r="AD24" i="49"/>
  <c r="AL24" i="49"/>
  <c r="I24" i="49"/>
  <c r="Y24" i="49"/>
  <c r="AO24" i="49"/>
  <c r="R24" i="49"/>
  <c r="AH24" i="49"/>
  <c r="K24" i="49"/>
  <c r="AI24" i="49"/>
  <c r="O24" i="49"/>
  <c r="W24" i="49"/>
  <c r="AE24" i="49"/>
  <c r="AM24" i="49"/>
  <c r="H24" i="49"/>
  <c r="P24" i="49"/>
  <c r="X24" i="49"/>
  <c r="AF24" i="49"/>
  <c r="CG34" i="93" l="1"/>
  <c r="CG100" i="93" s="1"/>
  <c r="CL34" i="93"/>
  <c r="CL100" i="93" s="1"/>
  <c r="CM34" i="93"/>
  <c r="CM120" i="93" s="1"/>
  <c r="CO34" i="93"/>
  <c r="CO100" i="93" s="1"/>
  <c r="CH34" i="93"/>
  <c r="CH100" i="93" s="1"/>
  <c r="I25" i="93"/>
  <c r="CF34" i="93"/>
  <c r="CF120" i="93" s="1"/>
  <c r="CJ34" i="93"/>
  <c r="CJ120" i="93" s="1"/>
  <c r="CN34" i="93"/>
  <c r="CN100" i="93" s="1"/>
  <c r="CE34" i="93"/>
  <c r="CK34" i="93"/>
  <c r="CP34" i="93"/>
  <c r="CI34" i="93"/>
  <c r="B24" i="82"/>
  <c r="R44" i="93" l="1"/>
  <c r="R45" i="93"/>
  <c r="R82" i="93"/>
  <c r="R81" i="93"/>
  <c r="R79" i="93"/>
  <c r="R80" i="93"/>
  <c r="R69" i="93"/>
  <c r="R68" i="93"/>
  <c r="R62" i="93"/>
  <c r="R60" i="93"/>
  <c r="R61" i="93"/>
  <c r="R63" i="93"/>
  <c r="R54" i="93"/>
  <c r="R55" i="93"/>
  <c r="R46" i="93"/>
  <c r="R52" i="93"/>
  <c r="R53" i="93"/>
  <c r="R42" i="93"/>
  <c r="R43" i="93"/>
  <c r="R20" i="93"/>
  <c r="R27" i="93"/>
  <c r="R28" i="93"/>
  <c r="R14" i="93"/>
  <c r="R13" i="93"/>
  <c r="R12" i="93"/>
  <c r="CG120" i="93"/>
  <c r="CL120" i="93"/>
  <c r="CM100" i="93"/>
  <c r="CM112" i="93" s="1"/>
  <c r="R10" i="93"/>
  <c r="CF100" i="93"/>
  <c r="CF112" i="93" s="1"/>
  <c r="CO120" i="93"/>
  <c r="R18" i="93"/>
  <c r="R24" i="93"/>
  <c r="R25" i="93"/>
  <c r="R92" i="93"/>
  <c r="R75" i="93"/>
  <c r="R94" i="93"/>
  <c r="R73" i="93"/>
  <c r="R85" i="93"/>
  <c r="R102" i="93"/>
  <c r="R110" i="93"/>
  <c r="R97" i="93"/>
  <c r="R65" i="93"/>
  <c r="R71" i="93"/>
  <c r="R77" i="93"/>
  <c r="R72" i="93"/>
  <c r="R67" i="93"/>
  <c r="R88" i="93"/>
  <c r="R89" i="93"/>
  <c r="R83" i="93"/>
  <c r="R76" i="93"/>
  <c r="R108" i="93"/>
  <c r="R91" i="93"/>
  <c r="R47" i="93"/>
  <c r="R96" i="93"/>
  <c r="R70" i="93"/>
  <c r="R49" i="93"/>
  <c r="R58" i="93"/>
  <c r="R93" i="93"/>
  <c r="R56" i="93"/>
  <c r="R84" i="93"/>
  <c r="R90" i="93"/>
  <c r="R36" i="93"/>
  <c r="R64" i="93"/>
  <c r="R103" i="93"/>
  <c r="R48" i="93"/>
  <c r="R109" i="93"/>
  <c r="R95" i="93"/>
  <c r="R40" i="93"/>
  <c r="R50" i="93"/>
  <c r="R38" i="93"/>
  <c r="R37" i="93"/>
  <c r="R57" i="93"/>
  <c r="R86" i="93"/>
  <c r="R66" i="93"/>
  <c r="R111" i="93"/>
  <c r="R39" i="93"/>
  <c r="R98" i="93"/>
  <c r="R74" i="93"/>
  <c r="R41" i="93"/>
  <c r="R51" i="93"/>
  <c r="R104" i="93"/>
  <c r="R87" i="93"/>
  <c r="R78" i="93"/>
  <c r="R59" i="93"/>
  <c r="R11" i="93"/>
  <c r="R9" i="93"/>
  <c r="R30" i="93"/>
  <c r="R106" i="93"/>
  <c r="R99" i="93"/>
  <c r="R23" i="93"/>
  <c r="R15" i="93"/>
  <c r="R105" i="93"/>
  <c r="R17" i="93"/>
  <c r="R8" i="93"/>
  <c r="R16" i="93"/>
  <c r="R31" i="93"/>
  <c r="R21" i="93"/>
  <c r="R29" i="93"/>
  <c r="R19" i="93"/>
  <c r="R32" i="93"/>
  <c r="R26" i="93"/>
  <c r="R107" i="93"/>
  <c r="R33" i="93"/>
  <c r="R22" i="93"/>
  <c r="CJ100" i="93"/>
  <c r="CJ112" i="93" s="1"/>
  <c r="I34" i="93"/>
  <c r="CH120" i="93"/>
  <c r="CE120" i="93"/>
  <c r="CE100" i="93"/>
  <c r="CN120" i="93"/>
  <c r="CH121" i="93"/>
  <c r="CH112" i="93"/>
  <c r="CK120" i="93"/>
  <c r="CK100" i="93"/>
  <c r="CL121" i="93"/>
  <c r="CL112" i="93"/>
  <c r="CN121" i="93"/>
  <c r="CN112" i="93"/>
  <c r="CP100" i="93"/>
  <c r="CP120" i="93"/>
  <c r="CO121" i="93"/>
  <c r="CO112" i="93"/>
  <c r="CI120" i="93"/>
  <c r="CI100" i="93"/>
  <c r="CG121" i="93"/>
  <c r="CG112" i="93"/>
  <c r="P24" i="82"/>
  <c r="U24" i="82"/>
  <c r="F24" i="82"/>
  <c r="K24" i="82"/>
  <c r="CM121" i="93" l="1"/>
  <c r="CF121" i="93"/>
  <c r="R34" i="93"/>
  <c r="CJ121" i="93"/>
  <c r="I120" i="93"/>
  <c r="I100" i="93"/>
  <c r="CE112" i="93"/>
  <c r="CE121" i="93"/>
  <c r="CO124" i="93"/>
  <c r="CO117" i="93"/>
  <c r="CO122" i="93" s="1"/>
  <c r="CF124" i="93"/>
  <c r="CF117" i="93"/>
  <c r="CF122" i="93" s="1"/>
  <c r="CH124" i="93"/>
  <c r="CH117" i="93"/>
  <c r="CH122" i="93" s="1"/>
  <c r="CG124" i="93"/>
  <c r="CG117" i="93"/>
  <c r="CG122" i="93" s="1"/>
  <c r="CJ124" i="93"/>
  <c r="CJ117" i="93"/>
  <c r="CJ122" i="93" s="1"/>
  <c r="CL124" i="93"/>
  <c r="CL117" i="93"/>
  <c r="CL122" i="93" s="1"/>
  <c r="CI121" i="93"/>
  <c r="CI112" i="93"/>
  <c r="CM124" i="93"/>
  <c r="CM117" i="93"/>
  <c r="CM122" i="93" s="1"/>
  <c r="CP121" i="93"/>
  <c r="CP112" i="93"/>
  <c r="CN124" i="93"/>
  <c r="CN117" i="93"/>
  <c r="CN122" i="93" s="1"/>
  <c r="CK121" i="93"/>
  <c r="CK112" i="93"/>
  <c r="R100" i="93" l="1"/>
  <c r="I112" i="93"/>
  <c r="I121" i="93"/>
  <c r="CE124" i="93"/>
  <c r="CE117" i="93"/>
  <c r="CE122" i="93" s="1"/>
  <c r="CP124" i="93"/>
  <c r="CP117" i="93"/>
  <c r="CP122" i="93" s="1"/>
  <c r="CK124" i="93"/>
  <c r="CK117" i="93"/>
  <c r="CK122" i="93" s="1"/>
  <c r="CI124" i="93"/>
  <c r="CI117" i="93"/>
  <c r="CI122" i="93" s="1"/>
  <c r="I124" i="93" l="1"/>
  <c r="R112" i="93"/>
  <c r="BU4" i="1" l="1"/>
  <c r="P6" i="93" l="1"/>
  <c r="CD116" i="93" l="1"/>
  <c r="CC116" i="93"/>
  <c r="CB116" i="93"/>
  <c r="CA116" i="93"/>
  <c r="BZ116" i="93"/>
  <c r="BY116" i="93"/>
  <c r="BX116" i="93"/>
  <c r="BW116" i="93"/>
  <c r="BV116" i="93"/>
  <c r="BU116" i="93"/>
  <c r="BT116" i="93"/>
  <c r="BS116" i="93"/>
  <c r="BR116" i="93"/>
  <c r="BQ116" i="93"/>
  <c r="BP116" i="93"/>
  <c r="BO116" i="93"/>
  <c r="BN116" i="93"/>
  <c r="BM116" i="93"/>
  <c r="BL116" i="93"/>
  <c r="BK116" i="93"/>
  <c r="BJ116" i="93"/>
  <c r="BI116" i="93"/>
  <c r="BH116" i="93"/>
  <c r="BG116" i="93"/>
  <c r="BF116" i="93"/>
  <c r="BE116" i="93"/>
  <c r="BD116" i="93"/>
  <c r="BC116" i="93"/>
  <c r="BB116" i="93"/>
  <c r="BA116" i="93"/>
  <c r="AZ116" i="93"/>
  <c r="AY116" i="93"/>
  <c r="AX116" i="93"/>
  <c r="AW116" i="93"/>
  <c r="AV116" i="93"/>
  <c r="AU116" i="93"/>
  <c r="I116" i="93" l="1"/>
  <c r="D50" i="151"/>
  <c r="R116" i="93" l="1"/>
  <c r="C24" i="19"/>
  <c r="D56" i="151" l="1"/>
  <c r="BN4" i="1" l="1"/>
  <c r="D38" i="151" l="1"/>
  <c r="D16" i="38"/>
  <c r="D17" i="38" l="1"/>
  <c r="Z7" i="82" l="1"/>
  <c r="Y7" i="82"/>
  <c r="X7" i="82"/>
  <c r="V7" i="82"/>
  <c r="G7" i="82"/>
  <c r="D29" i="151" l="1"/>
  <c r="D13" i="151"/>
  <c r="D62" i="151" l="1"/>
  <c r="D61" i="151"/>
  <c r="D59" i="151"/>
  <c r="D58" i="151"/>
  <c r="D57" i="151"/>
  <c r="D55" i="151"/>
  <c r="D54" i="151"/>
  <c r="D53" i="151"/>
  <c r="D52" i="151"/>
  <c r="D51" i="151"/>
  <c r="D49" i="151"/>
  <c r="D48" i="151"/>
  <c r="D46" i="151"/>
  <c r="D45" i="151"/>
  <c r="D44" i="151"/>
  <c r="D42" i="151"/>
  <c r="D41" i="151"/>
  <c r="D40" i="151"/>
  <c r="D39" i="151"/>
  <c r="D36" i="151"/>
  <c r="D35" i="151"/>
  <c r="D28" i="151"/>
  <c r="D27" i="151"/>
  <c r="D26" i="151"/>
  <c r="D25" i="151"/>
  <c r="D24" i="151"/>
  <c r="D23" i="151"/>
  <c r="D22" i="151"/>
  <c r="D21" i="151"/>
  <c r="D20" i="151"/>
  <c r="D19" i="151"/>
  <c r="D18" i="151"/>
  <c r="D16" i="151"/>
  <c r="D15" i="151"/>
  <c r="D14" i="151"/>
  <c r="D12" i="151"/>
  <c r="D11" i="151"/>
  <c r="D10" i="151"/>
  <c r="D8" i="151"/>
  <c r="D7" i="151"/>
  <c r="E61" i="151"/>
  <c r="E52" i="151"/>
  <c r="E8" i="151"/>
  <c r="E26" i="151"/>
  <c r="E10" i="151"/>
  <c r="E21" i="151"/>
  <c r="E57" i="151"/>
  <c r="E59" i="151"/>
  <c r="E35" i="151"/>
  <c r="E58" i="151"/>
  <c r="E7" i="151"/>
  <c r="E62" i="151"/>
  <c r="E14" i="151"/>
  <c r="B45" i="55" l="1"/>
  <c r="BG20" i="47"/>
  <c r="BF20" i="47"/>
  <c r="BE20" i="47"/>
  <c r="BD20" i="47"/>
  <c r="BC20" i="47"/>
  <c r="BB20" i="47"/>
  <c r="BA20" i="47"/>
  <c r="AZ20" i="47"/>
  <c r="AY20" i="47"/>
  <c r="AX20" i="47"/>
  <c r="AW20" i="47"/>
  <c r="AV20" i="47"/>
  <c r="AU20" i="47"/>
  <c r="AT20" i="47"/>
  <c r="AS20" i="47"/>
  <c r="AR20" i="47"/>
  <c r="AQ20" i="47"/>
  <c r="AP20" i="47"/>
  <c r="AO20" i="47"/>
  <c r="AN20" i="47"/>
  <c r="AM20" i="47"/>
  <c r="AL20" i="47"/>
  <c r="AK20" i="47"/>
  <c r="AJ20" i="47"/>
  <c r="AI20" i="47"/>
  <c r="AH20" i="47"/>
  <c r="AG20" i="47"/>
  <c r="AF20" i="47"/>
  <c r="AE20" i="47"/>
  <c r="AD20" i="47"/>
  <c r="AC20" i="47"/>
  <c r="AB20" i="47"/>
  <c r="AA20" i="47"/>
  <c r="Z20" i="47"/>
  <c r="Y20" i="47"/>
  <c r="X20" i="47"/>
  <c r="U20" i="81"/>
  <c r="K20" i="81"/>
  <c r="F20" i="81"/>
  <c r="E20" i="47" l="1"/>
  <c r="B20" i="47"/>
  <c r="B31" i="56"/>
  <c r="A2" i="151"/>
  <c r="A1" i="151" l="1"/>
  <c r="B10" i="74" l="1"/>
  <c r="AV8" i="73"/>
  <c r="AU8" i="73"/>
  <c r="AT8" i="73"/>
  <c r="AS8" i="73"/>
  <c r="AR8" i="73"/>
  <c r="AQ8" i="73"/>
  <c r="AP8" i="73"/>
  <c r="AO8" i="73"/>
  <c r="AN8" i="73"/>
  <c r="AM8" i="73"/>
  <c r="AL8" i="73"/>
  <c r="AK8" i="73"/>
  <c r="AJ8" i="73"/>
  <c r="AI8" i="73"/>
  <c r="AH8" i="73"/>
  <c r="AG8" i="73"/>
  <c r="AF8" i="73"/>
  <c r="AE8" i="73"/>
  <c r="AD8" i="73"/>
  <c r="AC8" i="73"/>
  <c r="AB8" i="73"/>
  <c r="AA8" i="73"/>
  <c r="Z8" i="73"/>
  <c r="Y8" i="73"/>
  <c r="X8" i="73"/>
  <c r="W8" i="73"/>
  <c r="V8" i="73"/>
  <c r="U8" i="73"/>
  <c r="T8" i="73"/>
  <c r="S8" i="73"/>
  <c r="R8" i="73"/>
  <c r="Q8" i="73"/>
  <c r="P8" i="73"/>
  <c r="O8" i="73"/>
  <c r="N8" i="73"/>
  <c r="M8" i="73"/>
  <c r="B10" i="73"/>
  <c r="B40" i="73"/>
  <c r="C39" i="73"/>
  <c r="B39" i="73"/>
  <c r="C38" i="73"/>
  <c r="B38" i="73"/>
  <c r="C37" i="73"/>
  <c r="B37" i="73"/>
  <c r="C36" i="73"/>
  <c r="B36" i="73"/>
  <c r="C35" i="73"/>
  <c r="B35" i="73"/>
  <c r="B40" i="74"/>
  <c r="C39" i="74"/>
  <c r="B39" i="74"/>
  <c r="C38" i="74"/>
  <c r="B38" i="74"/>
  <c r="C37" i="74"/>
  <c r="B37" i="74"/>
  <c r="C36" i="74"/>
  <c r="B36" i="74"/>
  <c r="C35" i="74"/>
  <c r="B35" i="74"/>
  <c r="F8" i="73" l="1"/>
  <c r="B46" i="8"/>
  <c r="B18" i="8"/>
  <c r="C17" i="38" l="1"/>
  <c r="C16" i="38"/>
  <c r="C15" i="38"/>
  <c r="V31" i="81" l="1"/>
  <c r="Z31" i="81" s="1"/>
  <c r="V7" i="81"/>
  <c r="Z7" i="81" s="1"/>
  <c r="S7" i="74"/>
  <c r="BR40" i="187" l="1"/>
  <c r="BN40" i="187"/>
  <c r="BN38" i="187"/>
  <c r="BR45" i="187"/>
  <c r="BM38" i="187"/>
  <c r="AS45" i="187"/>
  <c r="AM45" i="187"/>
  <c r="AG45" i="187"/>
  <c r="AK40" i="187"/>
  <c r="AI45" i="187"/>
  <c r="AC40" i="187"/>
  <c r="BD38" i="187"/>
  <c r="AQ38" i="187"/>
  <c r="AD40" i="187"/>
  <c r="AA45" i="187"/>
  <c r="AF40" i="187"/>
  <c r="AQ40" i="187"/>
  <c r="AR45" i="187"/>
  <c r="AW45" i="187"/>
  <c r="Z40" i="187"/>
  <c r="AF45" i="187"/>
  <c r="AT38" i="187"/>
  <c r="AW40" i="187"/>
  <c r="AC38" i="187"/>
  <c r="AZ45" i="187"/>
  <c r="AN38" i="187"/>
  <c r="Y45" i="187"/>
  <c r="AD45" i="187"/>
  <c r="AC45" i="187"/>
  <c r="BE45" i="187"/>
  <c r="AO38" i="187"/>
  <c r="BG40" i="187"/>
  <c r="AU40" i="187"/>
  <c r="AH40" i="187"/>
  <c r="AR40" i="187"/>
  <c r="AY45" i="187"/>
  <c r="AQ45" i="187"/>
  <c r="AG40" i="187"/>
  <c r="AP40" i="187"/>
  <c r="BD40" i="187"/>
  <c r="BE40" i="187"/>
  <c r="AE40" i="187"/>
  <c r="AK45" i="187"/>
  <c r="BD45" i="187"/>
  <c r="AE45" i="187"/>
  <c r="AH45" i="187"/>
  <c r="BC40" i="187"/>
  <c r="AH38" i="187"/>
  <c r="BG45" i="187"/>
  <c r="AW36" i="187"/>
  <c r="AP45" i="187"/>
  <c r="AS40" i="187"/>
  <c r="AP38" i="187"/>
  <c r="AI40" i="187"/>
  <c r="Z45" i="187"/>
  <c r="BA45" i="187"/>
  <c r="AB45" i="187"/>
  <c r="BA40" i="187"/>
  <c r="BF38" i="187"/>
  <c r="AA40" i="187"/>
  <c r="AF38" i="187"/>
  <c r="AY40" i="187"/>
  <c r="AL45" i="187"/>
  <c r="BF45" i="187"/>
  <c r="AT40" i="187"/>
  <c r="AN45" i="187"/>
  <c r="AB38" i="187"/>
  <c r="BF40" i="187"/>
  <c r="BE36" i="187"/>
  <c r="AO40" i="187"/>
  <c r="AR38" i="187"/>
  <c r="AO45" i="187"/>
  <c r="AM36" i="187"/>
  <c r="AZ38" i="187"/>
  <c r="BA38" i="187"/>
  <c r="AY38" i="187"/>
  <c r="AU38" i="187"/>
  <c r="BG38" i="187"/>
  <c r="AL38" i="187"/>
  <c r="BI38" i="187"/>
  <c r="AA38" i="187"/>
  <c r="BB38" i="187"/>
  <c r="AZ40" i="187"/>
  <c r="AG38" i="187"/>
  <c r="BJ38" i="187"/>
  <c r="BS45" i="187"/>
  <c r="AW38" i="187"/>
  <c r="AI38" i="187"/>
  <c r="BC36" i="187"/>
  <c r="AL40" i="187"/>
  <c r="AA36" i="187"/>
  <c r="BQ38" i="187"/>
  <c r="BI45" i="187"/>
  <c r="BB40" i="187"/>
  <c r="AZ36" i="187"/>
  <c r="AK38" i="187"/>
  <c r="BC38" i="187"/>
  <c r="AM40" i="187"/>
  <c r="BK45" i="187"/>
  <c r="BM45" i="187"/>
  <c r="BO38" i="187"/>
  <c r="BO45" i="187"/>
  <c r="BP38" i="187"/>
  <c r="AN40" i="187"/>
  <c r="AE38" i="187"/>
  <c r="AB40" i="187"/>
  <c r="AM38" i="187"/>
  <c r="BC45" i="187"/>
  <c r="BL38" i="187"/>
  <c r="BE38" i="187"/>
  <c r="AD38" i="187"/>
  <c r="BB45" i="187"/>
  <c r="Y40" i="187"/>
  <c r="Y38" i="187"/>
  <c r="BK40" i="187"/>
  <c r="BM36" i="187"/>
  <c r="BO36" i="187"/>
  <c r="AS38" i="187"/>
  <c r="BQ45" i="187"/>
  <c r="BM40" i="187"/>
  <c r="BJ45" i="187"/>
  <c r="BJ40" i="187"/>
  <c r="BL40" i="187"/>
  <c r="BS43" i="187"/>
  <c r="BK38" i="187"/>
  <c r="BL36" i="187"/>
  <c r="BG43" i="187"/>
  <c r="BA36" i="187"/>
  <c r="BQ36" i="187"/>
  <c r="AN36" i="187"/>
  <c r="BS40" i="187"/>
  <c r="BN45" i="187"/>
  <c r="BR43" i="187"/>
  <c r="BS36" i="187"/>
  <c r="BR38" i="187"/>
  <c r="BS38" i="187"/>
  <c r="AU45" i="187"/>
  <c r="BP40" i="187"/>
  <c r="BN36" i="187"/>
  <c r="BL45" i="187"/>
  <c r="BO40" i="187"/>
  <c r="AT45" i="187"/>
  <c r="Z38" i="187"/>
  <c r="BD43" i="187"/>
  <c r="BP45" i="187"/>
  <c r="BQ40" i="187"/>
  <c r="BI40" i="187"/>
  <c r="BK36" i="187"/>
  <c r="BI36" i="187"/>
  <c r="BA9" i="73"/>
  <c r="BB11" i="73"/>
  <c r="AW11" i="73"/>
  <c r="BE9" i="73"/>
  <c r="AX11" i="73"/>
  <c r="AZ11" i="73"/>
  <c r="BC9" i="73"/>
  <c r="AY10" i="73"/>
  <c r="AX9" i="73"/>
  <c r="BF11" i="73"/>
  <c r="BH11" i="73"/>
  <c r="BC10" i="73"/>
  <c r="BD9" i="73"/>
  <c r="BG10" i="73"/>
  <c r="BF9" i="73"/>
  <c r="AW10" i="73"/>
  <c r="BA11" i="73"/>
  <c r="AZ10" i="73"/>
  <c r="AY9" i="73"/>
  <c r="BC11" i="73"/>
  <c r="BE11" i="73"/>
  <c r="BD10" i="73"/>
  <c r="BE10" i="73"/>
  <c r="BH10" i="73"/>
  <c r="BG9" i="73"/>
  <c r="BF10" i="73"/>
  <c r="AY11" i="73"/>
  <c r="BB9" i="73"/>
  <c r="BD11" i="73"/>
  <c r="AZ9" i="73"/>
  <c r="BB10" i="73"/>
  <c r="BG11" i="73"/>
  <c r="AX10" i="73"/>
  <c r="AW9" i="73"/>
  <c r="BH9" i="73"/>
  <c r="BA10" i="73"/>
  <c r="AV11" i="73"/>
  <c r="AN11" i="73"/>
  <c r="AF11" i="73"/>
  <c r="X11" i="73"/>
  <c r="P11" i="73"/>
  <c r="AR10" i="73"/>
  <c r="AJ10" i="73"/>
  <c r="AB10" i="73"/>
  <c r="T10" i="73"/>
  <c r="AV9" i="73"/>
  <c r="AN9" i="73"/>
  <c r="AF9" i="73"/>
  <c r="X9" i="73"/>
  <c r="P9" i="73"/>
  <c r="W9" i="73"/>
  <c r="AU11" i="73"/>
  <c r="AM11" i="73"/>
  <c r="AE11" i="73"/>
  <c r="W11" i="73"/>
  <c r="O11" i="73"/>
  <c r="AQ10" i="73"/>
  <c r="AI10" i="73"/>
  <c r="AA10" i="73"/>
  <c r="S10" i="73"/>
  <c r="AU9" i="73"/>
  <c r="AM9" i="73"/>
  <c r="AE9" i="73"/>
  <c r="O9" i="73"/>
  <c r="AT11" i="73"/>
  <c r="AL11" i="73"/>
  <c r="AD11" i="73"/>
  <c r="V11" i="73"/>
  <c r="N11" i="73"/>
  <c r="AP10" i="73"/>
  <c r="AH10" i="73"/>
  <c r="Z10" i="73"/>
  <c r="R10" i="73"/>
  <c r="AT9" i="73"/>
  <c r="AL9" i="73"/>
  <c r="AD9" i="73"/>
  <c r="V9" i="73"/>
  <c r="N9" i="73"/>
  <c r="AS11" i="73"/>
  <c r="AK11" i="73"/>
  <c r="AC11" i="73"/>
  <c r="U11" i="73"/>
  <c r="M11" i="73"/>
  <c r="AO10" i="73"/>
  <c r="AG10" i="73"/>
  <c r="Y10" i="73"/>
  <c r="Q10" i="73"/>
  <c r="AS9" i="73"/>
  <c r="AK9" i="73"/>
  <c r="AC9" i="73"/>
  <c r="U9" i="73"/>
  <c r="M9" i="73"/>
  <c r="Q11" i="73"/>
  <c r="AC10" i="73"/>
  <c r="AG9" i="73"/>
  <c r="AR11" i="73"/>
  <c r="AJ11" i="73"/>
  <c r="AB11" i="73"/>
  <c r="T11" i="73"/>
  <c r="AV10" i="73"/>
  <c r="AN10" i="73"/>
  <c r="AF10" i="73"/>
  <c r="X10" i="73"/>
  <c r="P10" i="73"/>
  <c r="AR9" i="73"/>
  <c r="AJ9" i="73"/>
  <c r="AB9" i="73"/>
  <c r="T9" i="73"/>
  <c r="M10" i="73"/>
  <c r="AQ11" i="73"/>
  <c r="AI11" i="73"/>
  <c r="AA11" i="73"/>
  <c r="S11" i="73"/>
  <c r="AU10" i="73"/>
  <c r="AM10" i="73"/>
  <c r="AE10" i="73"/>
  <c r="W10" i="73"/>
  <c r="O10" i="73"/>
  <c r="AQ9" i="73"/>
  <c r="AI9" i="73"/>
  <c r="AA9" i="73"/>
  <c r="S9" i="73"/>
  <c r="AK10" i="73"/>
  <c r="AO9" i="73"/>
  <c r="Q9" i="73"/>
  <c r="AP11" i="73"/>
  <c r="AH11" i="73"/>
  <c r="Z11" i="73"/>
  <c r="R11" i="73"/>
  <c r="AT10" i="73"/>
  <c r="AL10" i="73"/>
  <c r="AD10" i="73"/>
  <c r="V10" i="73"/>
  <c r="N10" i="73"/>
  <c r="AP9" i="73"/>
  <c r="AH9" i="73"/>
  <c r="Z9" i="73"/>
  <c r="R9" i="73"/>
  <c r="AO11" i="73"/>
  <c r="AG11" i="73"/>
  <c r="Y11" i="73"/>
  <c r="AS10" i="73"/>
  <c r="U10" i="73"/>
  <c r="Y9" i="73"/>
  <c r="A1" i="93"/>
  <c r="A1" i="19"/>
  <c r="B11" i="83"/>
  <c r="BA41" i="187" l="1"/>
  <c r="BA49" i="187" s="1"/>
  <c r="BL41" i="187"/>
  <c r="BL49" i="187" s="1"/>
  <c r="BN41" i="187"/>
  <c r="BN49" i="187" s="1"/>
  <c r="AN41" i="187"/>
  <c r="AN49" i="187" s="1"/>
  <c r="AA41" i="187"/>
  <c r="AA49" i="187" s="1"/>
  <c r="AZ41" i="187"/>
  <c r="AZ49" i="187" s="1"/>
  <c r="BS41" i="187"/>
  <c r="BS50" i="187" s="1"/>
  <c r="BK41" i="187"/>
  <c r="BK49" i="187" s="1"/>
  <c r="BI41" i="187"/>
  <c r="BH45" i="187"/>
  <c r="D37" i="187"/>
  <c r="AJ38" i="187"/>
  <c r="AA43" i="187"/>
  <c r="X40" i="187"/>
  <c r="C39" i="187"/>
  <c r="C37" i="187"/>
  <c r="X38" i="187"/>
  <c r="BD36" i="187"/>
  <c r="BD41" i="187" s="1"/>
  <c r="BD50" i="187" s="1"/>
  <c r="Y43" i="187"/>
  <c r="AT36" i="187"/>
  <c r="AT41" i="187" s="1"/>
  <c r="AT49" i="187" s="1"/>
  <c r="AH36" i="187"/>
  <c r="AH41" i="187" s="1"/>
  <c r="BA43" i="187"/>
  <c r="BF36" i="187"/>
  <c r="BF41" i="187" s="1"/>
  <c r="AV43" i="187"/>
  <c r="BJ36" i="187"/>
  <c r="BJ41" i="187" s="1"/>
  <c r="AM41" i="187"/>
  <c r="AM49" i="187" s="1"/>
  <c r="X43" i="187"/>
  <c r="AS36" i="187"/>
  <c r="AS41" i="187" s="1"/>
  <c r="AM43" i="187"/>
  <c r="AT43" i="187"/>
  <c r="AV45" i="187"/>
  <c r="AK43" i="187"/>
  <c r="D44" i="187"/>
  <c r="AJ45" i="187"/>
  <c r="BP36" i="187"/>
  <c r="BP41" i="187" s="1"/>
  <c r="C35" i="187"/>
  <c r="X36" i="187"/>
  <c r="BD46" i="187"/>
  <c r="AX36" i="187"/>
  <c r="BQ41" i="187"/>
  <c r="BQ49" i="187" s="1"/>
  <c r="BM41" i="187"/>
  <c r="BM49" i="187" s="1"/>
  <c r="BN43" i="187"/>
  <c r="C42" i="187"/>
  <c r="BQ43" i="187"/>
  <c r="Z43" i="187"/>
  <c r="AV40" i="187"/>
  <c r="C34" i="187"/>
  <c r="BB43" i="187"/>
  <c r="AL36" i="187"/>
  <c r="AL41" i="187" s="1"/>
  <c r="AD43" i="187"/>
  <c r="AX43" i="187"/>
  <c r="AL43" i="187"/>
  <c r="AU36" i="187"/>
  <c r="AU41" i="187" s="1"/>
  <c r="AX45" i="187"/>
  <c r="BM43" i="187"/>
  <c r="BH40" i="187"/>
  <c r="BH38" i="187"/>
  <c r="BK43" i="187"/>
  <c r="AR43" i="187"/>
  <c r="BI43" i="187"/>
  <c r="AG36" i="187"/>
  <c r="AG41" i="187" s="1"/>
  <c r="AG49" i="187" s="1"/>
  <c r="AG43" i="187"/>
  <c r="BG36" i="187"/>
  <c r="BG41" i="187" s="1"/>
  <c r="BG49" i="187" s="1"/>
  <c r="AJ43" i="187"/>
  <c r="AO36" i="187"/>
  <c r="AO41" i="187" s="1"/>
  <c r="AO49" i="187" s="1"/>
  <c r="D42" i="187"/>
  <c r="AK36" i="187"/>
  <c r="AK41" i="187" s="1"/>
  <c r="AK49" i="187" s="1"/>
  <c r="BE43" i="187"/>
  <c r="BC43" i="187"/>
  <c r="AO43" i="187"/>
  <c r="BP43" i="187"/>
  <c r="BS46" i="187"/>
  <c r="AQ43" i="187"/>
  <c r="BH36" i="187"/>
  <c r="BC41" i="187"/>
  <c r="BC49" i="187" s="1"/>
  <c r="AC43" i="187"/>
  <c r="AX38" i="187"/>
  <c r="AW41" i="187"/>
  <c r="AW49" i="187" s="1"/>
  <c r="AC36" i="187"/>
  <c r="AC41" i="187" s="1"/>
  <c r="AC49" i="187" s="1"/>
  <c r="AE43" i="187"/>
  <c r="AP36" i="187"/>
  <c r="AP41" i="187" s="1"/>
  <c r="AR36" i="187"/>
  <c r="AR41" i="187" s="1"/>
  <c r="AR49" i="187" s="1"/>
  <c r="BR36" i="187"/>
  <c r="BR41" i="187" s="1"/>
  <c r="BL43" i="187"/>
  <c r="BJ43" i="187"/>
  <c r="AV38" i="187"/>
  <c r="AW43" i="187"/>
  <c r="BE41" i="187"/>
  <c r="BE49" i="187" s="1"/>
  <c r="Z36" i="187"/>
  <c r="Z41" i="187" s="1"/>
  <c r="AQ36" i="187"/>
  <c r="AQ41" i="187" s="1"/>
  <c r="AQ49" i="187" s="1"/>
  <c r="AZ43" i="187"/>
  <c r="AI43" i="187"/>
  <c r="AB36" i="187"/>
  <c r="AB41" i="187" s="1"/>
  <c r="AB49" i="187" s="1"/>
  <c r="AU43" i="187"/>
  <c r="AH43" i="187"/>
  <c r="BR46" i="187"/>
  <c r="AN43" i="187"/>
  <c r="AY43" i="187"/>
  <c r="BF43" i="187"/>
  <c r="D34" i="187"/>
  <c r="AY36" i="187"/>
  <c r="AY41" i="187" s="1"/>
  <c r="AY49" i="187" s="1"/>
  <c r="AD36" i="187"/>
  <c r="AD41" i="187" s="1"/>
  <c r="AF43" i="187"/>
  <c r="AF46" i="187" s="1"/>
  <c r="AE36" i="187"/>
  <c r="AE41" i="187" s="1"/>
  <c r="AE49" i="187" s="1"/>
  <c r="AP43" i="187"/>
  <c r="AJ40" i="187"/>
  <c r="D39" i="187"/>
  <c r="BH43" i="187"/>
  <c r="BO43" i="187"/>
  <c r="BG46" i="187"/>
  <c r="BO41" i="187"/>
  <c r="BO49" i="187" s="1"/>
  <c r="AB43" i="187"/>
  <c r="X45" i="187"/>
  <c r="C44" i="187"/>
  <c r="BB36" i="187"/>
  <c r="BB41" i="187" s="1"/>
  <c r="BB49" i="187" s="1"/>
  <c r="C33" i="187"/>
  <c r="AV36" i="187"/>
  <c r="AF36" i="187"/>
  <c r="AF41" i="187" s="1"/>
  <c r="AJ36" i="187"/>
  <c r="D35" i="187"/>
  <c r="Y36" i="187"/>
  <c r="Y41" i="187" s="1"/>
  <c r="Y49" i="187" s="1"/>
  <c r="AX40" i="187"/>
  <c r="D33" i="187"/>
  <c r="AS43" i="187"/>
  <c r="AI36" i="187"/>
  <c r="AI41" i="187" s="1"/>
  <c r="AT16" i="72"/>
  <c r="AQ16" i="72"/>
  <c r="AW16" i="72"/>
  <c r="AP16" i="72"/>
  <c r="AO16" i="72"/>
  <c r="AM16" i="72"/>
  <c r="AR16" i="72"/>
  <c r="AU16" i="72"/>
  <c r="AS16" i="72"/>
  <c r="AN16" i="72"/>
  <c r="AV16" i="72"/>
  <c r="AX16" i="72"/>
  <c r="F10" i="73"/>
  <c r="F9" i="73"/>
  <c r="F11" i="73"/>
  <c r="BD49" i="187" l="1"/>
  <c r="BH46" i="187"/>
  <c r="BS47" i="187"/>
  <c r="BS49" i="187"/>
  <c r="AV41" i="187"/>
  <c r="AV49" i="187" s="1"/>
  <c r="BH41" i="187"/>
  <c r="BH49" i="187" s="1"/>
  <c r="AJ41" i="187"/>
  <c r="AJ50" i="187" s="1"/>
  <c r="X41" i="187"/>
  <c r="X50" i="187" s="1"/>
  <c r="BG50" i="187"/>
  <c r="BG47" i="187"/>
  <c r="BR47" i="187"/>
  <c r="BR55" i="187" s="1"/>
  <c r="BR50" i="187"/>
  <c r="BR49" i="187"/>
  <c r="D36" i="187"/>
  <c r="Q35" i="187"/>
  <c r="R35" i="187" s="1"/>
  <c r="AB46" i="187"/>
  <c r="AB47" i="187" s="1"/>
  <c r="AB55" i="187" s="1"/>
  <c r="AB50" i="187"/>
  <c r="Q34" i="187"/>
  <c r="R34" i="187" s="1"/>
  <c r="AU46" i="187"/>
  <c r="AU47" i="187" s="1"/>
  <c r="AU55" i="187" s="1"/>
  <c r="AU50" i="187"/>
  <c r="BC46" i="187"/>
  <c r="BC47" i="187" s="1"/>
  <c r="BC55" i="187" s="1"/>
  <c r="BC50" i="187"/>
  <c r="AD46" i="187"/>
  <c r="AD47" i="187" s="1"/>
  <c r="AD55" i="187" s="1"/>
  <c r="AD50" i="187"/>
  <c r="C36" i="187"/>
  <c r="C43" i="187"/>
  <c r="BD47" i="187"/>
  <c r="BD55" i="187" s="1"/>
  <c r="Q39" i="187"/>
  <c r="R39" i="187" s="1"/>
  <c r="D40" i="187"/>
  <c r="BL46" i="187"/>
  <c r="BL47" i="187" s="1"/>
  <c r="BL55" i="187" s="1"/>
  <c r="BL50" i="187"/>
  <c r="BP46" i="187"/>
  <c r="BP47" i="187" s="1"/>
  <c r="BP55" i="187" s="1"/>
  <c r="BP50" i="187"/>
  <c r="BE46" i="187"/>
  <c r="BE47" i="187" s="1"/>
  <c r="BE55" i="187" s="1"/>
  <c r="BE50" i="187"/>
  <c r="BI46" i="187"/>
  <c r="BI47" i="187" s="1"/>
  <c r="BI55" i="187" s="1"/>
  <c r="BI50" i="187"/>
  <c r="AL50" i="187"/>
  <c r="AL46" i="187"/>
  <c r="AL47" i="187" s="1"/>
  <c r="AL55" i="187" s="1"/>
  <c r="Z46" i="187"/>
  <c r="Z47" i="187" s="1"/>
  <c r="Z55" i="187" s="1"/>
  <c r="Z50" i="187"/>
  <c r="D45" i="187"/>
  <c r="Q44" i="187"/>
  <c r="R44" i="187" s="1"/>
  <c r="AT50" i="187"/>
  <c r="AT46" i="187"/>
  <c r="AT47" i="187" s="1"/>
  <c r="AT55" i="187" s="1"/>
  <c r="AV46" i="187"/>
  <c r="Q37" i="187"/>
  <c r="R37" i="187" s="1"/>
  <c r="D38" i="187"/>
  <c r="AI49" i="187"/>
  <c r="AD49" i="187"/>
  <c r="BF46" i="187"/>
  <c r="BF47" i="187" s="1"/>
  <c r="BF55" i="187" s="1"/>
  <c r="BF50" i="187"/>
  <c r="AG46" i="187"/>
  <c r="AG47" i="187" s="1"/>
  <c r="AG55" i="187" s="1"/>
  <c r="AG50" i="187"/>
  <c r="AR46" i="187"/>
  <c r="AR47" i="187" s="1"/>
  <c r="AR55" i="187" s="1"/>
  <c r="AR50" i="187"/>
  <c r="BM46" i="187"/>
  <c r="BM47" i="187" s="1"/>
  <c r="BM55" i="187" s="1"/>
  <c r="BM50" i="187"/>
  <c r="BQ46" i="187"/>
  <c r="BQ47" i="187" s="1"/>
  <c r="BQ55" i="187" s="1"/>
  <c r="BQ50" i="187"/>
  <c r="AH49" i="187"/>
  <c r="AS50" i="187"/>
  <c r="AS46" i="187"/>
  <c r="AS47" i="187" s="1"/>
  <c r="AS55" i="187" s="1"/>
  <c r="AP46" i="187"/>
  <c r="AP47" i="187" s="1"/>
  <c r="AP55" i="187" s="1"/>
  <c r="AP50" i="187"/>
  <c r="AI46" i="187"/>
  <c r="AI47" i="187" s="1"/>
  <c r="AI55" i="187" s="1"/>
  <c r="AI50" i="187"/>
  <c r="AW50" i="187"/>
  <c r="AW46" i="187"/>
  <c r="AW47" i="187" s="1"/>
  <c r="AW55" i="187" s="1"/>
  <c r="BJ46" i="187"/>
  <c r="BJ47" i="187" s="1"/>
  <c r="BJ55" i="187" s="1"/>
  <c r="BJ50" i="187"/>
  <c r="AL49" i="187"/>
  <c r="AX41" i="187"/>
  <c r="AX50" i="187" s="1"/>
  <c r="Q33" i="187"/>
  <c r="R33" i="187" s="1"/>
  <c r="AF50" i="187"/>
  <c r="AF47" i="187"/>
  <c r="AF55" i="187" s="1"/>
  <c r="AY46" i="187"/>
  <c r="AY47" i="187" s="1"/>
  <c r="AY55" i="187" s="1"/>
  <c r="AY50" i="187"/>
  <c r="Z49" i="187"/>
  <c r="Q42" i="187"/>
  <c r="R42" i="187" s="1"/>
  <c r="BK46" i="187"/>
  <c r="BK47" i="187" s="1"/>
  <c r="BK55" i="187" s="1"/>
  <c r="BK50" i="187"/>
  <c r="AK50" i="187"/>
  <c r="AK46" i="187"/>
  <c r="AK47" i="187" s="1"/>
  <c r="AK55" i="187" s="1"/>
  <c r="AM50" i="187"/>
  <c r="AM46" i="187"/>
  <c r="AM47" i="187" s="1"/>
  <c r="AM55" i="187" s="1"/>
  <c r="AF49" i="187"/>
  <c r="C38" i="187"/>
  <c r="BO46" i="187"/>
  <c r="BO47" i="187" s="1"/>
  <c r="BO55" i="187" s="1"/>
  <c r="BO50" i="187"/>
  <c r="AN46" i="187"/>
  <c r="AN47" i="187" s="1"/>
  <c r="AN55" i="187" s="1"/>
  <c r="AN50" i="187"/>
  <c r="AP49" i="187"/>
  <c r="AQ46" i="187"/>
  <c r="AQ47" i="187" s="1"/>
  <c r="AQ55" i="187" s="1"/>
  <c r="AQ50" i="187"/>
  <c r="AJ46" i="187"/>
  <c r="AU49" i="187"/>
  <c r="AX46" i="187"/>
  <c r="BB50" i="187"/>
  <c r="BB46" i="187"/>
  <c r="BB47" i="187" s="1"/>
  <c r="BB55" i="187" s="1"/>
  <c r="BN46" i="187"/>
  <c r="BN47" i="187" s="1"/>
  <c r="BN55" i="187" s="1"/>
  <c r="BN50" i="187"/>
  <c r="AS49" i="187"/>
  <c r="BF49" i="187"/>
  <c r="Y50" i="187"/>
  <c r="Y46" i="187"/>
  <c r="Y47" i="187" s="1"/>
  <c r="Y55" i="187" s="1"/>
  <c r="C40" i="187"/>
  <c r="AA50" i="187"/>
  <c r="AA46" i="187"/>
  <c r="AA47" i="187" s="1"/>
  <c r="AA55" i="187" s="1"/>
  <c r="BP49" i="187"/>
  <c r="C45" i="187"/>
  <c r="AH46" i="187"/>
  <c r="AH47" i="187" s="1"/>
  <c r="AH55" i="187" s="1"/>
  <c r="AH50" i="187"/>
  <c r="AZ46" i="187"/>
  <c r="AZ47" i="187" s="1"/>
  <c r="AZ55" i="187" s="1"/>
  <c r="AZ50" i="187"/>
  <c r="AE50" i="187"/>
  <c r="AE46" i="187"/>
  <c r="AE47" i="187" s="1"/>
  <c r="AE55" i="187" s="1"/>
  <c r="AC50" i="187"/>
  <c r="AC46" i="187"/>
  <c r="AC47" i="187" s="1"/>
  <c r="AC55" i="187" s="1"/>
  <c r="AO46" i="187"/>
  <c r="AO47" i="187" s="1"/>
  <c r="AO55" i="187" s="1"/>
  <c r="AO50" i="187"/>
  <c r="D43" i="187"/>
  <c r="X46" i="187"/>
  <c r="BA50" i="187"/>
  <c r="BA46" i="187"/>
  <c r="BA47" i="187" s="1"/>
  <c r="BA55" i="187" s="1"/>
  <c r="BJ49" i="187"/>
  <c r="BI49" i="187"/>
  <c r="BG53" i="187" l="1"/>
  <c r="BG55" i="187"/>
  <c r="BS53" i="187"/>
  <c r="BS55" i="187"/>
  <c r="BH50" i="187"/>
  <c r="BH47" i="187"/>
  <c r="BH55" i="187" s="1"/>
  <c r="AV47" i="187"/>
  <c r="AV55" i="187" s="1"/>
  <c r="AV50" i="187"/>
  <c r="X49" i="187"/>
  <c r="X47" i="187"/>
  <c r="AJ49" i="187"/>
  <c r="AJ47" i="187"/>
  <c r="BO53" i="187"/>
  <c r="BJ53" i="187"/>
  <c r="AI53" i="187"/>
  <c r="AH53" i="187"/>
  <c r="Q43" i="187"/>
  <c r="R43" i="187" s="1"/>
  <c r="D46" i="187"/>
  <c r="BF53" i="187"/>
  <c r="AQ53" i="187"/>
  <c r="AN53" i="187"/>
  <c r="BP53" i="187"/>
  <c r="BC53" i="187"/>
  <c r="BI53" i="187"/>
  <c r="AO53" i="187"/>
  <c r="AP53" i="187"/>
  <c r="AM53" i="187"/>
  <c r="Z53" i="187"/>
  <c r="AF53" i="187"/>
  <c r="AA53" i="187"/>
  <c r="AS53" i="187"/>
  <c r="AX49" i="187"/>
  <c r="AX47" i="187"/>
  <c r="AX55" i="187" s="1"/>
  <c r="BQ53" i="187"/>
  <c r="AR53" i="187"/>
  <c r="Q40" i="187"/>
  <c r="R40" i="187" s="1"/>
  <c r="BD53" i="187"/>
  <c r="AC53" i="187"/>
  <c r="AU53" i="187"/>
  <c r="AK53" i="187"/>
  <c r="AL53" i="187"/>
  <c r="AW53" i="187"/>
  <c r="BE53" i="187"/>
  <c r="BL53" i="187"/>
  <c r="D41" i="187"/>
  <c r="D50" i="187" s="1"/>
  <c r="Q36" i="187"/>
  <c r="R36" i="187" s="1"/>
  <c r="BA53" i="187"/>
  <c r="BM53" i="187"/>
  <c r="AY53" i="187"/>
  <c r="AG53" i="187"/>
  <c r="Q38" i="187"/>
  <c r="R38" i="187" s="1"/>
  <c r="C46" i="187"/>
  <c r="AT53" i="187"/>
  <c r="Y53" i="187"/>
  <c r="BN53" i="187"/>
  <c r="BK53" i="187"/>
  <c r="AD53" i="187"/>
  <c r="Q45" i="187"/>
  <c r="R45" i="187" s="1"/>
  <c r="AE53" i="187"/>
  <c r="AZ53" i="187"/>
  <c r="BB53" i="187"/>
  <c r="AB53" i="187"/>
  <c r="C41" i="187"/>
  <c r="C49" i="187" s="1"/>
  <c r="BR53" i="187"/>
  <c r="F7" i="81"/>
  <c r="BH53" i="187" l="1"/>
  <c r="AV53" i="187"/>
  <c r="AJ53" i="187"/>
  <c r="AJ55" i="187"/>
  <c r="X53" i="187"/>
  <c r="X55" i="187"/>
  <c r="AX53" i="187"/>
  <c r="Q46" i="187"/>
  <c r="R46" i="187" s="1"/>
  <c r="Q41" i="187"/>
  <c r="R41" i="187" s="1"/>
  <c r="D47" i="187"/>
  <c r="D55" i="187" s="1"/>
  <c r="C47" i="187"/>
  <c r="C55" i="187" s="1"/>
  <c r="C50" i="187"/>
  <c r="D49" i="187"/>
  <c r="CA66" i="93"/>
  <c r="CB87" i="93"/>
  <c r="BB78" i="93"/>
  <c r="CA78" i="93"/>
  <c r="BC87" i="93"/>
  <c r="BR78" i="93"/>
  <c r="BY41" i="93"/>
  <c r="BI66" i="93"/>
  <c r="BS66" i="93"/>
  <c r="BA66" i="93"/>
  <c r="BQ66" i="93"/>
  <c r="BK66" i="93"/>
  <c r="BC66" i="93"/>
  <c r="BZ78" i="93"/>
  <c r="BJ78" i="93"/>
  <c r="BY66" i="93"/>
  <c r="BR74" i="93"/>
  <c r="BJ66" i="93"/>
  <c r="BS78" i="93"/>
  <c r="CC87" i="93"/>
  <c r="BZ66" i="93"/>
  <c r="BR66" i="93"/>
  <c r="BB66" i="93"/>
  <c r="BY87" i="93"/>
  <c r="CB78" i="93"/>
  <c r="BB87" i="93"/>
  <c r="BN87" i="93"/>
  <c r="BQ87" i="93"/>
  <c r="BX87" i="93"/>
  <c r="AY87" i="93"/>
  <c r="CD87" i="93"/>
  <c r="AW41" i="93"/>
  <c r="BC51" i="93"/>
  <c r="AY78" i="93"/>
  <c r="BM78" i="93"/>
  <c r="BZ87" i="93"/>
  <c r="BO87" i="93"/>
  <c r="BM66" i="93"/>
  <c r="CD74" i="93"/>
  <c r="BN78" i="93"/>
  <c r="G94" i="93"/>
  <c r="BD66" i="93"/>
  <c r="G95" i="93"/>
  <c r="BJ74" i="93"/>
  <c r="BK78" i="93"/>
  <c r="G93" i="93"/>
  <c r="H96" i="93"/>
  <c r="BQ59" i="93"/>
  <c r="CC74" i="93"/>
  <c r="H93" i="93"/>
  <c r="BY78" i="93"/>
  <c r="BW87" i="93"/>
  <c r="G91" i="93"/>
  <c r="G72" i="93"/>
  <c r="G90" i="93"/>
  <c r="BJ87" i="93"/>
  <c r="G89" i="93"/>
  <c r="G96" i="93"/>
  <c r="H94" i="93"/>
  <c r="BN74" i="93"/>
  <c r="AX78" i="93"/>
  <c r="H95" i="93"/>
  <c r="BH74" i="93"/>
  <c r="BI78" i="93"/>
  <c r="AZ87" i="93"/>
  <c r="H84" i="93"/>
  <c r="G86" i="93"/>
  <c r="H91" i="93"/>
  <c r="BR87" i="93"/>
  <c r="H88" i="93"/>
  <c r="BE66" i="93"/>
  <c r="AV66" i="93"/>
  <c r="BV74" i="93"/>
  <c r="BF78" i="93"/>
  <c r="G83" i="93"/>
  <c r="H92" i="93"/>
  <c r="AY66" i="93"/>
  <c r="BQ78" i="93"/>
  <c r="BV87" i="93"/>
  <c r="H86" i="93"/>
  <c r="G92" i="93"/>
  <c r="BT87" i="93"/>
  <c r="G85" i="93"/>
  <c r="G84" i="93"/>
  <c r="BX66" i="93"/>
  <c r="H65" i="93"/>
  <c r="CB66" i="93"/>
  <c r="BB74" i="93"/>
  <c r="BC78" i="93"/>
  <c r="BP78" i="93"/>
  <c r="CD78" i="93"/>
  <c r="BE78" i="93"/>
  <c r="BI87" i="93"/>
  <c r="BE87" i="93"/>
  <c r="H89" i="93"/>
  <c r="G88" i="93"/>
  <c r="AY74" i="93"/>
  <c r="BV78" i="93"/>
  <c r="AW78" i="93"/>
  <c r="BA87" i="93"/>
  <c r="AW87" i="93"/>
  <c r="H90" i="93"/>
  <c r="BX78" i="93"/>
  <c r="H76" i="93"/>
  <c r="AV78" i="93"/>
  <c r="BF87" i="93"/>
  <c r="BU87" i="93"/>
  <c r="BL87" i="93"/>
  <c r="CA87" i="93"/>
  <c r="BD74" i="93"/>
  <c r="AZ78" i="93"/>
  <c r="AX87" i="93"/>
  <c r="BM87" i="93"/>
  <c r="BD87" i="93"/>
  <c r="BS87" i="93"/>
  <c r="H85" i="93"/>
  <c r="AV87" i="93"/>
  <c r="BK87" i="93"/>
  <c r="BV66" i="93"/>
  <c r="H83" i="93"/>
  <c r="BG87" i="93"/>
  <c r="AU87" i="93"/>
  <c r="BA59" i="93"/>
  <c r="BO78" i="93"/>
  <c r="CC78" i="93"/>
  <c r="BP87" i="93"/>
  <c r="BY74" i="93"/>
  <c r="BA78" i="93"/>
  <c r="BL78" i="93"/>
  <c r="BH87" i="93"/>
  <c r="CC66" i="93"/>
  <c r="BU74" i="93"/>
  <c r="BL74" i="93"/>
  <c r="BG78" i="93"/>
  <c r="BU78" i="93"/>
  <c r="BT66" i="93"/>
  <c r="AV41" i="93"/>
  <c r="G76" i="93"/>
  <c r="H75" i="93"/>
  <c r="BH78" i="93"/>
  <c r="AU78" i="93"/>
  <c r="BD78" i="93"/>
  <c r="BX74" i="93"/>
  <c r="BZ74" i="93"/>
  <c r="BA74" i="93"/>
  <c r="H72" i="93"/>
  <c r="G71" i="93"/>
  <c r="G75" i="93"/>
  <c r="BT41" i="93"/>
  <c r="CB74" i="93"/>
  <c r="BW78" i="93"/>
  <c r="H77" i="93"/>
  <c r="AV74" i="93"/>
  <c r="BT74" i="93"/>
  <c r="G77" i="93"/>
  <c r="BT78" i="93"/>
  <c r="G67" i="93"/>
  <c r="AU74" i="93"/>
  <c r="H67" i="93"/>
  <c r="BG74" i="93"/>
  <c r="H70" i="93"/>
  <c r="BZ51" i="93"/>
  <c r="BF51" i="93"/>
  <c r="BI59" i="93"/>
  <c r="BW66" i="93"/>
  <c r="BU66" i="93"/>
  <c r="BL66" i="93"/>
  <c r="BM74" i="93"/>
  <c r="G70" i="93"/>
  <c r="CD66" i="93"/>
  <c r="BE74" i="93"/>
  <c r="H73" i="93"/>
  <c r="BP66" i="93"/>
  <c r="BQ74" i="93"/>
  <c r="G73" i="93"/>
  <c r="AW74" i="93"/>
  <c r="CA74" i="93"/>
  <c r="AW66" i="93"/>
  <c r="BI74" i="93"/>
  <c r="BP74" i="93"/>
  <c r="H71" i="93"/>
  <c r="BS74" i="93"/>
  <c r="BO74" i="93"/>
  <c r="AY51" i="93"/>
  <c r="BF74" i="93"/>
  <c r="BK74" i="93"/>
  <c r="CD51" i="93"/>
  <c r="CC51" i="93"/>
  <c r="BF59" i="93"/>
  <c r="AZ74" i="93"/>
  <c r="BW74" i="93"/>
  <c r="AX74" i="93"/>
  <c r="BC74" i="93"/>
  <c r="G65" i="93"/>
  <c r="BW41" i="93"/>
  <c r="BO66" i="93"/>
  <c r="G64" i="93"/>
  <c r="AU66" i="93"/>
  <c r="BO51" i="93"/>
  <c r="BY59" i="93"/>
  <c r="BW59" i="93"/>
  <c r="CD59" i="93"/>
  <c r="H64" i="93"/>
  <c r="BG66" i="93"/>
  <c r="BV59" i="93"/>
  <c r="BH66" i="93"/>
  <c r="BN66" i="93"/>
  <c r="BN59" i="93"/>
  <c r="AZ66" i="93"/>
  <c r="BF66" i="93"/>
  <c r="BJ59" i="93"/>
  <c r="AX66" i="93"/>
  <c r="BM41" i="93"/>
  <c r="BQ51" i="93"/>
  <c r="CA51" i="93"/>
  <c r="AU59" i="93"/>
  <c r="BO59" i="93"/>
  <c r="AY41" i="93"/>
  <c r="CB41" i="93"/>
  <c r="BS51" i="93"/>
  <c r="BY51" i="93"/>
  <c r="AZ59" i="93"/>
  <c r="BG59" i="93"/>
  <c r="BK51" i="93"/>
  <c r="AY59" i="93"/>
  <c r="BV51" i="93"/>
  <c r="BB59" i="93"/>
  <c r="BX59" i="93"/>
  <c r="AX59" i="93"/>
  <c r="BN41" i="93"/>
  <c r="BD41" i="93"/>
  <c r="AV59" i="93"/>
  <c r="BR51" i="93"/>
  <c r="BP41" i="93"/>
  <c r="BK59" i="93"/>
  <c r="CB59" i="93"/>
  <c r="BC59" i="93"/>
  <c r="BT59" i="93"/>
  <c r="BE41" i="93"/>
  <c r="BE51" i="93"/>
  <c r="BL59" i="93"/>
  <c r="BJ51" i="93"/>
  <c r="BW51" i="93"/>
  <c r="BD59" i="93"/>
  <c r="G56" i="93"/>
  <c r="CA59" i="93"/>
  <c r="BI51" i="93"/>
  <c r="H57" i="93"/>
  <c r="BS59" i="93"/>
  <c r="BV41" i="93"/>
  <c r="H50" i="93"/>
  <c r="BU51" i="93"/>
  <c r="G48" i="93"/>
  <c r="G49" i="93"/>
  <c r="H48" i="93"/>
  <c r="BM51" i="93"/>
  <c r="AX51" i="93"/>
  <c r="AW51" i="93"/>
  <c r="CC59" i="93"/>
  <c r="BU41" i="93"/>
  <c r="BB51" i="93"/>
  <c r="CB51" i="93"/>
  <c r="G58" i="93"/>
  <c r="BU59" i="93"/>
  <c r="BZ59" i="93"/>
  <c r="BG41" i="93"/>
  <c r="BT51" i="93"/>
  <c r="BP59" i="93"/>
  <c r="BM59" i="93"/>
  <c r="BR59" i="93"/>
  <c r="BL51" i="93"/>
  <c r="G57" i="93"/>
  <c r="BH59" i="93"/>
  <c r="BE59" i="93"/>
  <c r="H58" i="93"/>
  <c r="H56" i="93"/>
  <c r="BD51" i="93"/>
  <c r="AW59" i="93"/>
  <c r="BX51" i="93"/>
  <c r="BN51" i="93"/>
  <c r="AX41" i="93"/>
  <c r="CC41" i="93"/>
  <c r="BP51" i="93"/>
  <c r="H49" i="93"/>
  <c r="BO41" i="93"/>
  <c r="BZ41" i="93"/>
  <c r="H47" i="93"/>
  <c r="BH51" i="93"/>
  <c r="AZ51" i="93"/>
  <c r="H40" i="93"/>
  <c r="G50" i="93"/>
  <c r="BG51" i="93"/>
  <c r="AV51" i="93"/>
  <c r="CD41" i="93"/>
  <c r="BB41" i="93"/>
  <c r="G40" i="93"/>
  <c r="BK41" i="93"/>
  <c r="BX41" i="93"/>
  <c r="BA51" i="93"/>
  <c r="AU51" i="93"/>
  <c r="BH41" i="93"/>
  <c r="G47" i="93"/>
  <c r="BA41" i="93"/>
  <c r="BL41" i="93"/>
  <c r="AU41" i="93"/>
  <c r="AZ41" i="93"/>
  <c r="BS41" i="93"/>
  <c r="BF41" i="93"/>
  <c r="BC41" i="93"/>
  <c r="BI41" i="93"/>
  <c r="BR41" i="93"/>
  <c r="BJ41" i="93"/>
  <c r="CA41" i="93"/>
  <c r="BQ41" i="93"/>
  <c r="B13" i="84"/>
  <c r="B12" i="84"/>
  <c r="B11" i="84"/>
  <c r="B10" i="84"/>
  <c r="B9" i="84"/>
  <c r="B44" i="55"/>
  <c r="B43" i="55"/>
  <c r="B42" i="55"/>
  <c r="B41" i="55"/>
  <c r="C14" i="38"/>
  <c r="C12" i="38"/>
  <c r="C53" i="187" l="1"/>
  <c r="Q47" i="187"/>
  <c r="R47" i="187" s="1"/>
  <c r="D53" i="187"/>
  <c r="O7" i="74"/>
  <c r="Q7" i="81"/>
  <c r="BP5" i="1"/>
  <c r="Q31" i="81"/>
  <c r="AL75" i="93"/>
  <c r="AM75" i="93" s="1"/>
  <c r="AN75" i="93"/>
  <c r="AO75" i="93" s="1"/>
  <c r="AL72" i="93"/>
  <c r="AM72" i="93" s="1"/>
  <c r="AN72" i="93"/>
  <c r="AO72" i="93" s="1"/>
  <c r="AL65" i="93"/>
  <c r="AM65" i="93" s="1"/>
  <c r="AN65" i="93"/>
  <c r="AO65" i="93" s="1"/>
  <c r="AL50" i="93"/>
  <c r="AM50" i="93" s="1"/>
  <c r="AN50" i="93"/>
  <c r="AO50" i="93" s="1"/>
  <c r="AL70" i="93"/>
  <c r="AM70" i="93" s="1"/>
  <c r="AN70" i="93"/>
  <c r="AO70" i="93" s="1"/>
  <c r="AL91" i="93"/>
  <c r="AM91" i="93" s="1"/>
  <c r="AN91" i="93"/>
  <c r="AO91" i="93" s="1"/>
  <c r="AL67" i="93"/>
  <c r="AM67" i="93" s="1"/>
  <c r="AN67" i="93"/>
  <c r="AO67" i="93" s="1"/>
  <c r="AL90" i="93"/>
  <c r="AM90" i="93" s="1"/>
  <c r="AN90" i="93"/>
  <c r="AO90" i="93" s="1"/>
  <c r="AL92" i="93"/>
  <c r="AM92" i="93" s="1"/>
  <c r="AN92" i="93"/>
  <c r="AO92" i="93" s="1"/>
  <c r="AL88" i="93"/>
  <c r="AM88" i="93" s="1"/>
  <c r="AN88" i="93"/>
  <c r="AO88" i="93" s="1"/>
  <c r="AL94" i="93"/>
  <c r="AM94" i="93" s="1"/>
  <c r="AN94" i="93"/>
  <c r="AO94" i="93" s="1"/>
  <c r="AL48" i="93"/>
  <c r="AM48" i="93" s="1"/>
  <c r="AN48" i="93"/>
  <c r="AO48" i="93" s="1"/>
  <c r="AL49" i="93"/>
  <c r="AM49" i="93" s="1"/>
  <c r="AN49" i="93"/>
  <c r="AO49" i="93" s="1"/>
  <c r="AL56" i="93"/>
  <c r="AM56" i="93" s="1"/>
  <c r="AN56" i="93"/>
  <c r="AO56" i="93" s="1"/>
  <c r="AL57" i="93"/>
  <c r="AM57" i="93" s="1"/>
  <c r="AN57" i="93"/>
  <c r="AO57" i="93" s="1"/>
  <c r="AL64" i="93"/>
  <c r="AM64" i="93" s="1"/>
  <c r="AN64" i="93"/>
  <c r="AO64" i="93" s="1"/>
  <c r="AL71" i="93"/>
  <c r="AM71" i="93" s="1"/>
  <c r="AN71" i="93"/>
  <c r="AO71" i="93" s="1"/>
  <c r="AL77" i="93"/>
  <c r="AM77" i="93" s="1"/>
  <c r="AN77" i="93"/>
  <c r="AO77" i="93" s="1"/>
  <c r="AL85" i="93"/>
  <c r="AM85" i="93" s="1"/>
  <c r="AN85" i="93"/>
  <c r="AO85" i="93" s="1"/>
  <c r="AL84" i="93"/>
  <c r="AM84" i="93" s="1"/>
  <c r="AN84" i="93"/>
  <c r="AO84" i="93" s="1"/>
  <c r="AL40" i="93"/>
  <c r="AM40" i="93" s="1"/>
  <c r="AN40" i="93"/>
  <c r="AO40" i="93" s="1"/>
  <c r="AL73" i="93"/>
  <c r="AM73" i="93" s="1"/>
  <c r="AN73" i="93"/>
  <c r="AO73" i="93" s="1"/>
  <c r="AL96" i="93"/>
  <c r="AM96" i="93" s="1"/>
  <c r="AN96" i="93"/>
  <c r="AO96" i="93" s="1"/>
  <c r="AL47" i="93"/>
  <c r="AM47" i="93" s="1"/>
  <c r="AN47" i="93"/>
  <c r="AO47" i="93" s="1"/>
  <c r="AL58" i="93"/>
  <c r="AM58" i="93" s="1"/>
  <c r="AN58" i="93"/>
  <c r="AO58" i="93" s="1"/>
  <c r="AL89" i="93"/>
  <c r="AM89" i="93" s="1"/>
  <c r="AN89" i="93"/>
  <c r="AO89" i="93" s="1"/>
  <c r="AL86" i="93"/>
  <c r="AM86" i="93" s="1"/>
  <c r="AN86" i="93"/>
  <c r="AO86" i="93" s="1"/>
  <c r="AL83" i="93"/>
  <c r="AM83" i="93" s="1"/>
  <c r="AN83" i="93"/>
  <c r="AO83" i="93" s="1"/>
  <c r="AL76" i="93"/>
  <c r="AM76" i="93" s="1"/>
  <c r="AN76" i="93"/>
  <c r="AO76" i="93" s="1"/>
  <c r="AL95" i="93"/>
  <c r="AM95" i="93" s="1"/>
  <c r="AN95" i="93"/>
  <c r="AO95" i="93" s="1"/>
  <c r="AL93" i="93"/>
  <c r="AM93" i="93" s="1"/>
  <c r="AN93" i="93"/>
  <c r="AO93" i="93" s="1"/>
  <c r="G7" i="81"/>
  <c r="X7" i="81" s="1"/>
  <c r="G31" i="81"/>
  <c r="X31" i="81" s="1"/>
  <c r="G7" i="74"/>
  <c r="Y7" i="81"/>
  <c r="Y31" i="81"/>
  <c r="G87" i="93"/>
  <c r="H87" i="93"/>
  <c r="G78" i="93"/>
  <c r="H78" i="93"/>
  <c r="H74" i="93"/>
  <c r="G74" i="93"/>
  <c r="H66" i="93"/>
  <c r="G66" i="93"/>
  <c r="H59" i="93"/>
  <c r="G59" i="93"/>
  <c r="H51" i="93"/>
  <c r="G51" i="93"/>
  <c r="H41" i="93"/>
  <c r="G41" i="93"/>
  <c r="E32" i="187" l="1"/>
  <c r="E6" i="187"/>
  <c r="AI7" i="93"/>
  <c r="AD7" i="93"/>
  <c r="F7" i="73"/>
  <c r="Y7" i="93"/>
  <c r="W7" i="163"/>
  <c r="E7" i="84"/>
  <c r="L7" i="84" s="1"/>
  <c r="I7" i="93"/>
  <c r="R7" i="93" s="1"/>
  <c r="R7" i="163"/>
  <c r="E23" i="53"/>
  <c r="M7" i="163"/>
  <c r="E7" i="47"/>
  <c r="L7" i="47" s="1"/>
  <c r="E7" i="53"/>
  <c r="E19" i="84"/>
  <c r="L19" i="84" s="1"/>
  <c r="E29" i="55"/>
  <c r="L29" i="55" s="1"/>
  <c r="E35" i="8"/>
  <c r="L35" i="8" s="1"/>
  <c r="E7" i="8"/>
  <c r="L7" i="8" s="1"/>
  <c r="CD5" i="1"/>
  <c r="E7" i="55"/>
  <c r="L7" i="55" s="1"/>
  <c r="BW5" i="1"/>
  <c r="E19" i="83"/>
  <c r="L19" i="83" s="1"/>
  <c r="E51" i="56"/>
  <c r="L51" i="56" s="1"/>
  <c r="E7" i="56"/>
  <c r="L7" i="56" s="1"/>
  <c r="E7" i="83"/>
  <c r="L7" i="83" s="1"/>
  <c r="F7" i="164"/>
  <c r="K7" i="164" s="1"/>
  <c r="AL87" i="93"/>
  <c r="AM87" i="93" s="1"/>
  <c r="AN87" i="93"/>
  <c r="AO87" i="93" s="1"/>
  <c r="AL51" i="93"/>
  <c r="AM51" i="93" s="1"/>
  <c r="AN51" i="93"/>
  <c r="AO51" i="93" s="1"/>
  <c r="AL59" i="93"/>
  <c r="AM59" i="93" s="1"/>
  <c r="AN59" i="93"/>
  <c r="AO59" i="93" s="1"/>
  <c r="AL66" i="93"/>
  <c r="AM66" i="93" s="1"/>
  <c r="AN66" i="93"/>
  <c r="AO66" i="93" s="1"/>
  <c r="AL41" i="93"/>
  <c r="AM41" i="93" s="1"/>
  <c r="AN41" i="93"/>
  <c r="AO41" i="93" s="1"/>
  <c r="AL74" i="93"/>
  <c r="AM74" i="93" s="1"/>
  <c r="AN74" i="93"/>
  <c r="AO74" i="93" s="1"/>
  <c r="AL78" i="93"/>
  <c r="AM78" i="93" s="1"/>
  <c r="AN78" i="93"/>
  <c r="AO78" i="93" s="1"/>
  <c r="L6" i="187" l="1"/>
  <c r="S5" i="187"/>
  <c r="L32" i="187"/>
  <c r="S31" i="187"/>
  <c r="BV98" i="93"/>
  <c r="BH98" i="93"/>
  <c r="BP98" i="93"/>
  <c r="BX98" i="93"/>
  <c r="BW98" i="93"/>
  <c r="BJ22" i="93"/>
  <c r="AZ98" i="93"/>
  <c r="CC98" i="93"/>
  <c r="AX98" i="93"/>
  <c r="BN98" i="93"/>
  <c r="BN22" i="93"/>
  <c r="BM98" i="93"/>
  <c r="BQ98" i="93"/>
  <c r="BM111" i="93"/>
  <c r="BM115" i="93" s="1"/>
  <c r="BO98" i="93"/>
  <c r="BF98" i="93"/>
  <c r="G19" i="93"/>
  <c r="BC22" i="93"/>
  <c r="AZ111" i="93"/>
  <c r="AY107" i="93"/>
  <c r="AY114" i="93" s="1"/>
  <c r="AX107" i="93"/>
  <c r="AX114" i="93" s="1"/>
  <c r="BW111" i="93"/>
  <c r="BW115" i="93" s="1"/>
  <c r="BK111" i="93"/>
  <c r="BK115" i="93" s="1"/>
  <c r="BG111" i="93"/>
  <c r="AY111" i="93"/>
  <c r="AY115" i="93" s="1"/>
  <c r="BN111" i="93"/>
  <c r="BN115" i="93" s="1"/>
  <c r="BW107" i="93"/>
  <c r="BW114" i="93" s="1"/>
  <c r="CC111" i="93"/>
  <c r="CC115" i="93" s="1"/>
  <c r="H109" i="93"/>
  <c r="CB111" i="93"/>
  <c r="CB115" i="93" s="1"/>
  <c r="G109" i="93"/>
  <c r="BO111" i="93"/>
  <c r="BO115" i="93" s="1"/>
  <c r="BA107" i="93"/>
  <c r="BA114" i="93" s="1"/>
  <c r="CD107" i="93"/>
  <c r="CD114" i="93" s="1"/>
  <c r="AW111" i="93"/>
  <c r="AW115" i="93" s="1"/>
  <c r="BG107" i="93"/>
  <c r="AV111" i="93"/>
  <c r="AV115" i="93" s="1"/>
  <c r="BP111" i="93"/>
  <c r="BP115" i="93" s="1"/>
  <c r="BU111" i="93"/>
  <c r="BU115" i="93" s="1"/>
  <c r="BI111" i="93"/>
  <c r="BI115" i="93" s="1"/>
  <c r="BD111" i="93"/>
  <c r="BD115" i="93" s="1"/>
  <c r="BQ111" i="93"/>
  <c r="BQ115" i="93" s="1"/>
  <c r="G108" i="93"/>
  <c r="BE111" i="93"/>
  <c r="BE115" i="93" s="1"/>
  <c r="AU111" i="93"/>
  <c r="CD111" i="93"/>
  <c r="CD115" i="93" s="1"/>
  <c r="BY111" i="93"/>
  <c r="BY115" i="93" s="1"/>
  <c r="BC111" i="93"/>
  <c r="BC115" i="93" s="1"/>
  <c r="G110" i="93"/>
  <c r="BL111" i="93"/>
  <c r="BL115" i="93" s="1"/>
  <c r="BH111" i="93"/>
  <c r="BH115" i="93" s="1"/>
  <c r="AX111" i="93"/>
  <c r="AX115" i="93" s="1"/>
  <c r="H110" i="93"/>
  <c r="BB111" i="93"/>
  <c r="BB115" i="93" s="1"/>
  <c r="BS111" i="93"/>
  <c r="BS115" i="93" s="1"/>
  <c r="H108" i="93"/>
  <c r="BV111" i="93"/>
  <c r="BV115" i="93" s="1"/>
  <c r="BX111" i="93"/>
  <c r="BX115" i="93" s="1"/>
  <c r="BJ111" i="93"/>
  <c r="BJ115" i="93" s="1"/>
  <c r="CA111" i="93"/>
  <c r="CA115" i="93" s="1"/>
  <c r="BF111" i="93"/>
  <c r="BF115" i="93" s="1"/>
  <c r="BR111" i="93"/>
  <c r="BR115" i="93" s="1"/>
  <c r="BA111" i="93"/>
  <c r="BA115" i="93" s="1"/>
  <c r="BZ111" i="93"/>
  <c r="BZ115" i="93" s="1"/>
  <c r="BT111" i="93"/>
  <c r="BT115" i="93" s="1"/>
  <c r="BF107" i="93"/>
  <c r="BF114" i="93" s="1"/>
  <c r="BK107" i="93"/>
  <c r="BK114" i="93" s="1"/>
  <c r="BO107" i="93"/>
  <c r="BO114" i="93" s="1"/>
  <c r="BQ107" i="93"/>
  <c r="BQ114" i="93" s="1"/>
  <c r="BB104" i="93"/>
  <c r="BR107" i="93"/>
  <c r="BR114" i="93" s="1"/>
  <c r="H106" i="93"/>
  <c r="CC107" i="93"/>
  <c r="CC114" i="93" s="1"/>
  <c r="BD22" i="93"/>
  <c r="BH22" i="93"/>
  <c r="BJ39" i="93"/>
  <c r="BJ46" i="93" s="1"/>
  <c r="BY107" i="93"/>
  <c r="BY114" i="93" s="1"/>
  <c r="G102" i="93"/>
  <c r="BW104" i="93"/>
  <c r="BL107" i="93"/>
  <c r="BL114" i="93" s="1"/>
  <c r="BE107" i="93"/>
  <c r="BE114" i="93" s="1"/>
  <c r="BV107" i="93"/>
  <c r="BV114" i="93" s="1"/>
  <c r="AU104" i="93"/>
  <c r="AW107" i="93"/>
  <c r="AW114" i="93" s="1"/>
  <c r="BN107" i="93"/>
  <c r="BN114" i="93" s="1"/>
  <c r="H102" i="93"/>
  <c r="BI107" i="93"/>
  <c r="BI114" i="93" s="1"/>
  <c r="AX22" i="93"/>
  <c r="G105" i="93"/>
  <c r="G106" i="93"/>
  <c r="CD104" i="93"/>
  <c r="BQ104" i="93"/>
  <c r="BL104" i="93"/>
  <c r="H103" i="93"/>
  <c r="BU107" i="93"/>
  <c r="BU114" i="93" s="1"/>
  <c r="CB107" i="93"/>
  <c r="CB114" i="93" s="1"/>
  <c r="BC107" i="93"/>
  <c r="BC114" i="93" s="1"/>
  <c r="BV104" i="93"/>
  <c r="H19" i="93"/>
  <c r="BM107" i="93"/>
  <c r="BM114" i="93" s="1"/>
  <c r="BT107" i="93"/>
  <c r="BT114" i="93" s="1"/>
  <c r="AU107" i="93"/>
  <c r="BN104" i="93"/>
  <c r="BZ107" i="93"/>
  <c r="BZ114" i="93" s="1"/>
  <c r="BJ104" i="93"/>
  <c r="BX107" i="93"/>
  <c r="BX114" i="93" s="1"/>
  <c r="BZ104" i="93"/>
  <c r="BR104" i="93"/>
  <c r="BX104" i="93"/>
  <c r="AV104" i="93"/>
  <c r="BF104" i="93"/>
  <c r="CC104" i="93"/>
  <c r="H105" i="93"/>
  <c r="BP107" i="93"/>
  <c r="BP114" i="93" s="1"/>
  <c r="CA104" i="93"/>
  <c r="BD104" i="93"/>
  <c r="BP104" i="93"/>
  <c r="BD107" i="93"/>
  <c r="BD114" i="93" s="1"/>
  <c r="AX104" i="93"/>
  <c r="BJ107" i="93"/>
  <c r="BJ114" i="93" s="1"/>
  <c r="BU104" i="93"/>
  <c r="BH107" i="93"/>
  <c r="BH114" i="93" s="1"/>
  <c r="BS104" i="93"/>
  <c r="G103" i="93"/>
  <c r="BH104" i="93"/>
  <c r="AV107" i="93"/>
  <c r="AV114" i="93" s="1"/>
  <c r="BB107" i="93"/>
  <c r="BB114" i="93" s="1"/>
  <c r="BM104" i="93"/>
  <c r="AZ107" i="93"/>
  <c r="BK104" i="93"/>
  <c r="BO104" i="93"/>
  <c r="CB104" i="93"/>
  <c r="AZ104" i="93"/>
  <c r="CA107" i="93"/>
  <c r="CA114" i="93" s="1"/>
  <c r="BE104" i="93"/>
  <c r="BC104" i="93"/>
  <c r="BI104" i="93"/>
  <c r="BY104" i="93"/>
  <c r="BG104" i="93"/>
  <c r="AY104" i="93"/>
  <c r="BS107" i="93"/>
  <c r="BS114" i="93" s="1"/>
  <c r="AW104" i="93"/>
  <c r="BT104" i="93"/>
  <c r="BA104" i="93"/>
  <c r="BO39" i="93"/>
  <c r="BP22" i="93"/>
  <c r="AV39" i="93"/>
  <c r="AV46" i="93" s="1"/>
  <c r="BP39" i="93"/>
  <c r="H9" i="93"/>
  <c r="G9" i="93"/>
  <c r="BO18" i="93"/>
  <c r="CD98" i="93"/>
  <c r="H37" i="93"/>
  <c r="BT22" i="93"/>
  <c r="BN39" i="93"/>
  <c r="BL22" i="93"/>
  <c r="H15" i="93"/>
  <c r="AZ39" i="93"/>
  <c r="BG39" i="93"/>
  <c r="BG46" i="93" s="1"/>
  <c r="BE98" i="93"/>
  <c r="G97" i="93"/>
  <c r="BZ98" i="93"/>
  <c r="BW22" i="93"/>
  <c r="AV22" i="93"/>
  <c r="BF39" i="93"/>
  <c r="AU39" i="93"/>
  <c r="AU46" i="93" s="1"/>
  <c r="BB39" i="93"/>
  <c r="BB46" i="93" s="1"/>
  <c r="BS18" i="93"/>
  <c r="BO10" i="93"/>
  <c r="BW24" i="93"/>
  <c r="G38" i="93"/>
  <c r="BG18" i="93"/>
  <c r="H16" i="93"/>
  <c r="BT10" i="93"/>
  <c r="BL39" i="93"/>
  <c r="BL46" i="93" s="1"/>
  <c r="G11" i="93"/>
  <c r="AU18" i="93"/>
  <c r="G17" i="93"/>
  <c r="BK39" i="93"/>
  <c r="BK46" i="93" s="1"/>
  <c r="CB22" i="93"/>
  <c r="AZ18" i="93"/>
  <c r="BC18" i="93"/>
  <c r="BN18" i="93"/>
  <c r="G15" i="93"/>
  <c r="BF18" i="93"/>
  <c r="BW18" i="93"/>
  <c r="BS24" i="93"/>
  <c r="CA39" i="93"/>
  <c r="CA46" i="93" s="1"/>
  <c r="G16" i="93"/>
  <c r="BI18" i="93"/>
  <c r="CB18" i="93"/>
  <c r="G8" i="93"/>
  <c r="BX22" i="93"/>
  <c r="BK18" i="93"/>
  <c r="G23" i="93"/>
  <c r="BD39" i="93"/>
  <c r="BD46" i="93" s="1"/>
  <c r="H38" i="93"/>
  <c r="AX39" i="93"/>
  <c r="H23" i="93"/>
  <c r="BV39" i="93"/>
  <c r="BH18" i="93"/>
  <c r="CD18" i="93"/>
  <c r="BR10" i="93"/>
  <c r="BX10" i="93"/>
  <c r="G30" i="93"/>
  <c r="BT18" i="93"/>
  <c r="BM10" i="93"/>
  <c r="BC39" i="93"/>
  <c r="BC46" i="93" s="1"/>
  <c r="BH39" i="93"/>
  <c r="BW10" i="93"/>
  <c r="BY18" i="93"/>
  <c r="BE18" i="93"/>
  <c r="BJ10" i="93"/>
  <c r="AX10" i="93"/>
  <c r="CA10" i="93"/>
  <c r="AY18" i="93"/>
  <c r="BG22" i="93"/>
  <c r="CB39" i="93"/>
  <c r="CB46" i="93" s="1"/>
  <c r="G37" i="93"/>
  <c r="BZ39" i="93"/>
  <c r="BG10" i="93"/>
  <c r="AZ22" i="93"/>
  <c r="BF22" i="93"/>
  <c r="BJ18" i="93"/>
  <c r="BN10" i="93"/>
  <c r="BW39" i="93"/>
  <c r="G29" i="93"/>
  <c r="BA18" i="93"/>
  <c r="AZ10" i="93"/>
  <c r="BU18" i="93"/>
  <c r="BS10" i="93"/>
  <c r="G21" i="93"/>
  <c r="AU22" i="93"/>
  <c r="H29" i="93"/>
  <c r="BC10" i="93"/>
  <c r="AY10" i="93"/>
  <c r="H11" i="93"/>
  <c r="BB22" i="93"/>
  <c r="BM39" i="93"/>
  <c r="BK10" i="93"/>
  <c r="AY39" i="93"/>
  <c r="AY46" i="93" s="1"/>
  <c r="AV18" i="93"/>
  <c r="AV10" i="93"/>
  <c r="BI10" i="93"/>
  <c r="H8" i="93"/>
  <c r="AN8" i="93" s="1"/>
  <c r="AO8" i="93" s="1"/>
  <c r="H17" i="93"/>
  <c r="G32" i="93"/>
  <c r="AU10" i="93"/>
  <c r="H21" i="93"/>
  <c r="BG24" i="93"/>
  <c r="H36" i="93"/>
  <c r="CD39" i="93"/>
  <c r="AY24" i="93"/>
  <c r="BV24" i="93"/>
  <c r="AV24" i="93"/>
  <c r="AX24" i="93"/>
  <c r="BT24" i="93"/>
  <c r="CA22" i="93"/>
  <c r="BM22" i="93"/>
  <c r="BU10" i="93"/>
  <c r="BH10" i="93"/>
  <c r="BY98" i="93"/>
  <c r="H97" i="93"/>
  <c r="BR24" i="93"/>
  <c r="BB24" i="93"/>
  <c r="BD24" i="93"/>
  <c r="BF24" i="93"/>
  <c r="CB24" i="93"/>
  <c r="BU22" i="93"/>
  <c r="BQ18" i="93"/>
  <c r="AW18" i="93"/>
  <c r="BV18" i="93"/>
  <c r="BB10" i="93"/>
  <c r="CC10" i="93"/>
  <c r="BP10" i="93"/>
  <c r="BR22" i="93"/>
  <c r="BE39" i="93"/>
  <c r="AW39" i="93"/>
  <c r="AW46" i="93" s="1"/>
  <c r="H26" i="93"/>
  <c r="BX39" i="93"/>
  <c r="AZ24" i="93"/>
  <c r="BJ24" i="93"/>
  <c r="BN24" i="93"/>
  <c r="BP24" i="93"/>
  <c r="BU24" i="93"/>
  <c r="CC22" i="93"/>
  <c r="G26" i="93"/>
  <c r="H30" i="93"/>
  <c r="BR39" i="93"/>
  <c r="BR46" i="93" s="1"/>
  <c r="BA98" i="93"/>
  <c r="AU98" i="93"/>
  <c r="AV98" i="93"/>
  <c r="BY24" i="93"/>
  <c r="CD24" i="93"/>
  <c r="CC24" i="93"/>
  <c r="BZ22" i="93"/>
  <c r="BP18" i="93"/>
  <c r="BB18" i="93"/>
  <c r="CA18" i="93"/>
  <c r="BM18" i="93"/>
  <c r="BZ10" i="93"/>
  <c r="BF10" i="93"/>
  <c r="BA10" i="93"/>
  <c r="BK24" i="93"/>
  <c r="AY22" i="93"/>
  <c r="H31" i="93"/>
  <c r="BI39" i="93"/>
  <c r="BI46" i="93" s="1"/>
  <c r="BT39" i="93"/>
  <c r="BY39" i="93"/>
  <c r="H32" i="93"/>
  <c r="BU98" i="93"/>
  <c r="AY98" i="93"/>
  <c r="BC98" i="93"/>
  <c r="BD98" i="93"/>
  <c r="BH24" i="93"/>
  <c r="AU24" i="93"/>
  <c r="AW24" i="93"/>
  <c r="BA22" i="93"/>
  <c r="BG98" i="93"/>
  <c r="BB98" i="93"/>
  <c r="BK98" i="93"/>
  <c r="BL98" i="93"/>
  <c r="BQ24" i="93"/>
  <c r="BE24" i="93"/>
  <c r="BO22" i="93"/>
  <c r="BI22" i="93"/>
  <c r="BX18" i="93"/>
  <c r="BR18" i="93"/>
  <c r="BD18" i="93"/>
  <c r="CC18" i="93"/>
  <c r="BD10" i="93"/>
  <c r="BL10" i="93"/>
  <c r="AW10" i="93"/>
  <c r="BV10" i="93"/>
  <c r="BQ10" i="93"/>
  <c r="G36" i="93"/>
  <c r="G31" i="93"/>
  <c r="BJ98" i="93"/>
  <c r="BS98" i="93"/>
  <c r="BT98" i="93"/>
  <c r="BA24" i="93"/>
  <c r="BM24" i="93"/>
  <c r="BO24" i="93"/>
  <c r="CA24" i="93"/>
  <c r="BQ22" i="93"/>
  <c r="BK22" i="93"/>
  <c r="AW22" i="93"/>
  <c r="BV22" i="93"/>
  <c r="BZ18" i="93"/>
  <c r="BL18" i="93"/>
  <c r="AX18" i="93"/>
  <c r="CB10" i="93"/>
  <c r="BE10" i="93"/>
  <c r="CD10" i="93"/>
  <c r="BY10" i="93"/>
  <c r="BC24" i="93"/>
  <c r="BS39" i="93"/>
  <c r="BU39" i="93"/>
  <c r="BA39" i="93"/>
  <c r="BQ39" i="93"/>
  <c r="CC39" i="93"/>
  <c r="AW98" i="93"/>
  <c r="BI98" i="93"/>
  <c r="BR98" i="93"/>
  <c r="CA98" i="93"/>
  <c r="CB98" i="93"/>
  <c r="BI24" i="93"/>
  <c r="BX24" i="93"/>
  <c r="BZ24" i="93"/>
  <c r="BL24" i="93"/>
  <c r="BY22" i="93"/>
  <c r="BS22" i="93"/>
  <c r="BE22" i="93"/>
  <c r="CD22" i="93"/>
  <c r="G116" i="93"/>
  <c r="H116" i="93"/>
  <c r="BR99" i="93" l="1"/>
  <c r="AY99" i="93"/>
  <c r="BI99" i="93"/>
  <c r="BK99" i="93"/>
  <c r="AV99" i="93"/>
  <c r="CB99" i="93"/>
  <c r="BC99" i="93"/>
  <c r="BL99" i="93"/>
  <c r="BB99" i="93"/>
  <c r="BG99" i="93"/>
  <c r="AW99" i="93"/>
  <c r="AU99" i="93"/>
  <c r="BD99" i="93"/>
  <c r="CA99" i="93"/>
  <c r="BJ99" i="93"/>
  <c r="BW46" i="93"/>
  <c r="BW99" i="93" s="1"/>
  <c r="BN46" i="93"/>
  <c r="BN99" i="93" s="1"/>
  <c r="CC46" i="93"/>
  <c r="CC99" i="93" s="1"/>
  <c r="BH46" i="93"/>
  <c r="BH99" i="93" s="1"/>
  <c r="BO46" i="93"/>
  <c r="BO99" i="93" s="1"/>
  <c r="BQ46" i="93"/>
  <c r="BQ99" i="93" s="1"/>
  <c r="BX46" i="93"/>
  <c r="BX99" i="93" s="1"/>
  <c r="BV46" i="93"/>
  <c r="BV99" i="93" s="1"/>
  <c r="BA46" i="93"/>
  <c r="BA99" i="93" s="1"/>
  <c r="BM46" i="93"/>
  <c r="BM99" i="93" s="1"/>
  <c r="AX46" i="93"/>
  <c r="AX99" i="93" s="1"/>
  <c r="AZ46" i="93"/>
  <c r="AZ99" i="93" s="1"/>
  <c r="BS46" i="93"/>
  <c r="BS99" i="93" s="1"/>
  <c r="BY46" i="93"/>
  <c r="BY99" i="93" s="1"/>
  <c r="BE46" i="93"/>
  <c r="BE99" i="93" s="1"/>
  <c r="BF46" i="93"/>
  <c r="BF99" i="93" s="1"/>
  <c r="BU46" i="93"/>
  <c r="BU99" i="93" s="1"/>
  <c r="BT46" i="93"/>
  <c r="BT99" i="93" s="1"/>
  <c r="CD46" i="93"/>
  <c r="CD99" i="93" s="1"/>
  <c r="BZ46" i="93"/>
  <c r="BZ99" i="93" s="1"/>
  <c r="BP46" i="93"/>
  <c r="BP99" i="93" s="1"/>
  <c r="H33" i="93"/>
  <c r="G33" i="93"/>
  <c r="AL36" i="93"/>
  <c r="AM36" i="93" s="1"/>
  <c r="AN36" i="93"/>
  <c r="AO36" i="93" s="1"/>
  <c r="AL23" i="93"/>
  <c r="AM23" i="93" s="1"/>
  <c r="AN23" i="93"/>
  <c r="AO23" i="93" s="1"/>
  <c r="AL102" i="93"/>
  <c r="AM102" i="93" s="1"/>
  <c r="AN102" i="93"/>
  <c r="AO102" i="93" s="1"/>
  <c r="AL108" i="93"/>
  <c r="AM108" i="93" s="1"/>
  <c r="AN108" i="93"/>
  <c r="AO108" i="93" s="1"/>
  <c r="AL31" i="93"/>
  <c r="AM31" i="93" s="1"/>
  <c r="AN31" i="93"/>
  <c r="AO31" i="93" s="1"/>
  <c r="AL105" i="93"/>
  <c r="AM105" i="93" s="1"/>
  <c r="AN105" i="93"/>
  <c r="AO105" i="93" s="1"/>
  <c r="AL19" i="93"/>
  <c r="AM19" i="93" s="1"/>
  <c r="AN19" i="93"/>
  <c r="AO19" i="93" s="1"/>
  <c r="AL17" i="93"/>
  <c r="AM17" i="93" s="1"/>
  <c r="AN17" i="93"/>
  <c r="AO17" i="93" s="1"/>
  <c r="AL97" i="93"/>
  <c r="AM97" i="93" s="1"/>
  <c r="AN97" i="93"/>
  <c r="AO97" i="93" s="1"/>
  <c r="AL16" i="93"/>
  <c r="AM16" i="93" s="1"/>
  <c r="AN16" i="93"/>
  <c r="AO16" i="93" s="1"/>
  <c r="AL9" i="93"/>
  <c r="AM9" i="93" s="1"/>
  <c r="AN9" i="93"/>
  <c r="AO9" i="93" s="1"/>
  <c r="AL110" i="93"/>
  <c r="AM110" i="93" s="1"/>
  <c r="AN110" i="93"/>
  <c r="AO110" i="93" s="1"/>
  <c r="AL109" i="93"/>
  <c r="AM109" i="93" s="1"/>
  <c r="AN109" i="93"/>
  <c r="AO109" i="93" s="1"/>
  <c r="AL21" i="93"/>
  <c r="AM21" i="93" s="1"/>
  <c r="AN21" i="93"/>
  <c r="AO21" i="93" s="1"/>
  <c r="AL15" i="93"/>
  <c r="AM15" i="93" s="1"/>
  <c r="AN15" i="93"/>
  <c r="AO15" i="93" s="1"/>
  <c r="AL29" i="93"/>
  <c r="AM29" i="93" s="1"/>
  <c r="AN29" i="93"/>
  <c r="AO29" i="93" s="1"/>
  <c r="AL30" i="93"/>
  <c r="AM30" i="93" s="1"/>
  <c r="AN30" i="93"/>
  <c r="AO30" i="93" s="1"/>
  <c r="AL116" i="93"/>
  <c r="AM116" i="93" s="1"/>
  <c r="AN116" i="93"/>
  <c r="AO116" i="93" s="1"/>
  <c r="AL26" i="93"/>
  <c r="AM26" i="93" s="1"/>
  <c r="AN26" i="93"/>
  <c r="AO26" i="93" s="1"/>
  <c r="AL11" i="93"/>
  <c r="AM11" i="93" s="1"/>
  <c r="AN11" i="93"/>
  <c r="AO11" i="93" s="1"/>
  <c r="AL38" i="93"/>
  <c r="AM38" i="93" s="1"/>
  <c r="AN38" i="93"/>
  <c r="AO38" i="93" s="1"/>
  <c r="AL32" i="93"/>
  <c r="AM32" i="93" s="1"/>
  <c r="AN32" i="93"/>
  <c r="AO32" i="93" s="1"/>
  <c r="AL37" i="93"/>
  <c r="AM37" i="93" s="1"/>
  <c r="AN37" i="93"/>
  <c r="AO37" i="93" s="1"/>
  <c r="AL103" i="93"/>
  <c r="AM103" i="93" s="1"/>
  <c r="AN103" i="93"/>
  <c r="AO103" i="93" s="1"/>
  <c r="AL106" i="93"/>
  <c r="AM106" i="93" s="1"/>
  <c r="AN106" i="93"/>
  <c r="AO106" i="93" s="1"/>
  <c r="I114" i="93"/>
  <c r="I115" i="93"/>
  <c r="AZ115" i="93"/>
  <c r="AU114" i="93"/>
  <c r="AZ114" i="93"/>
  <c r="BG115" i="93"/>
  <c r="H115" i="93" s="1"/>
  <c r="AU115" i="93"/>
  <c r="BG114" i="93"/>
  <c r="H114" i="93" s="1"/>
  <c r="AL8" i="93"/>
  <c r="AM8" i="93" s="1"/>
  <c r="H111" i="93"/>
  <c r="G98" i="93"/>
  <c r="G22" i="93"/>
  <c r="G24" i="93"/>
  <c r="G111" i="93"/>
  <c r="H104" i="93"/>
  <c r="G104" i="93"/>
  <c r="G107" i="93"/>
  <c r="H107" i="93"/>
  <c r="BS25" i="93"/>
  <c r="BD25" i="93"/>
  <c r="BW25" i="93"/>
  <c r="CD25" i="93"/>
  <c r="BO25" i="93"/>
  <c r="BY25" i="93"/>
  <c r="BF25" i="93"/>
  <c r="BH25" i="93"/>
  <c r="BG25" i="93"/>
  <c r="BM25" i="93"/>
  <c r="BX25" i="93"/>
  <c r="H24" i="93"/>
  <c r="BL25" i="93"/>
  <c r="AX25" i="93"/>
  <c r="G18" i="93"/>
  <c r="BV25" i="93"/>
  <c r="BA25" i="93"/>
  <c r="BB25" i="93"/>
  <c r="AV25" i="93"/>
  <c r="AY25" i="93"/>
  <c r="BN25" i="93"/>
  <c r="BR25" i="93"/>
  <c r="BQ25" i="93"/>
  <c r="BU25" i="93"/>
  <c r="BC25" i="93"/>
  <c r="AZ25" i="93"/>
  <c r="BJ25" i="93"/>
  <c r="H18" i="93"/>
  <c r="BZ25" i="93"/>
  <c r="BT25" i="93"/>
  <c r="BP25" i="93"/>
  <c r="H39" i="93"/>
  <c r="H46" i="93" s="1"/>
  <c r="H22" i="93"/>
  <c r="BK25" i="93"/>
  <c r="CB25" i="93"/>
  <c r="H10" i="93"/>
  <c r="G10" i="93"/>
  <c r="AW25" i="93"/>
  <c r="CC25" i="93"/>
  <c r="AU25" i="93"/>
  <c r="BI25" i="93"/>
  <c r="CA25" i="93"/>
  <c r="BE25" i="93"/>
  <c r="G39" i="93"/>
  <c r="G46" i="93" s="1"/>
  <c r="H98" i="93"/>
  <c r="G99" i="93" l="1"/>
  <c r="H99" i="93"/>
  <c r="AL24" i="93"/>
  <c r="AM24" i="93" s="1"/>
  <c r="AN24" i="93"/>
  <c r="AO24" i="93" s="1"/>
  <c r="AL98" i="93"/>
  <c r="AM98" i="93" s="1"/>
  <c r="AN98" i="93"/>
  <c r="AO98" i="93" s="1"/>
  <c r="AL22" i="93"/>
  <c r="AM22" i="93" s="1"/>
  <c r="AN22" i="93"/>
  <c r="AO22" i="93" s="1"/>
  <c r="AL107" i="93"/>
  <c r="AM107" i="93" s="1"/>
  <c r="AN107" i="93"/>
  <c r="AO107" i="93" s="1"/>
  <c r="AL111" i="93"/>
  <c r="AM111" i="93" s="1"/>
  <c r="AN111" i="93"/>
  <c r="AO111" i="93" s="1"/>
  <c r="AL39" i="93"/>
  <c r="AM39" i="93" s="1"/>
  <c r="AN39" i="93"/>
  <c r="AO39" i="93" s="1"/>
  <c r="AL10" i="93"/>
  <c r="AM10" i="93" s="1"/>
  <c r="AN10" i="93"/>
  <c r="AO10" i="93" s="1"/>
  <c r="R115" i="93"/>
  <c r="AN115" i="93"/>
  <c r="AO115" i="93" s="1"/>
  <c r="R114" i="93"/>
  <c r="AN114" i="93"/>
  <c r="AO114" i="93" s="1"/>
  <c r="AL18" i="93"/>
  <c r="AM18" i="93" s="1"/>
  <c r="AN18" i="93"/>
  <c r="AO18" i="93" s="1"/>
  <c r="AL104" i="93"/>
  <c r="AM104" i="93" s="1"/>
  <c r="AN104" i="93"/>
  <c r="AO104" i="93" s="1"/>
  <c r="I117" i="93"/>
  <c r="G114" i="93"/>
  <c r="AL114" i="93" s="1"/>
  <c r="AM114" i="93" s="1"/>
  <c r="G115" i="93"/>
  <c r="AL115" i="93" s="1"/>
  <c r="AM115" i="93" s="1"/>
  <c r="AV34" i="93"/>
  <c r="AV120" i="93" s="1"/>
  <c r="BO34" i="93"/>
  <c r="BO120" i="93" s="1"/>
  <c r="CA34" i="93"/>
  <c r="CA120" i="93" s="1"/>
  <c r="BW34" i="93"/>
  <c r="BW120" i="93" s="1"/>
  <c r="BX34" i="93"/>
  <c r="BX120" i="93" s="1"/>
  <c r="BM34" i="93"/>
  <c r="BM120" i="93" s="1"/>
  <c r="AX34" i="93"/>
  <c r="AX120" i="93" s="1"/>
  <c r="BD34" i="93"/>
  <c r="BD120" i="93" s="1"/>
  <c r="BI34" i="93"/>
  <c r="BI120" i="93" s="1"/>
  <c r="CD34" i="93"/>
  <c r="CD120" i="93" s="1"/>
  <c r="BZ34" i="93"/>
  <c r="BZ120" i="93" s="1"/>
  <c r="BG34" i="93"/>
  <c r="BK34" i="93"/>
  <c r="BK120" i="93" s="1"/>
  <c r="CC34" i="93"/>
  <c r="CC120" i="93" s="1"/>
  <c r="G25" i="93"/>
  <c r="BN34" i="93"/>
  <c r="BN120" i="93" s="1"/>
  <c r="BV34" i="93"/>
  <c r="BV120" i="93" s="1"/>
  <c r="BA34" i="93"/>
  <c r="BA120" i="93" s="1"/>
  <c r="BS34" i="93"/>
  <c r="BS120" i="93" s="1"/>
  <c r="AU34" i="93"/>
  <c r="BY34" i="93"/>
  <c r="BY120" i="93" s="1"/>
  <c r="BL34" i="93"/>
  <c r="BL120" i="93" s="1"/>
  <c r="BH34" i="93"/>
  <c r="BH120" i="93" s="1"/>
  <c r="BF34" i="93"/>
  <c r="BF120" i="93" s="1"/>
  <c r="BR34" i="93"/>
  <c r="BR120" i="93" s="1"/>
  <c r="BQ34" i="93"/>
  <c r="BQ120" i="93" s="1"/>
  <c r="BJ34" i="93"/>
  <c r="BJ120" i="93" s="1"/>
  <c r="BT34" i="93"/>
  <c r="BT120" i="93" s="1"/>
  <c r="AZ34" i="93"/>
  <c r="AY34" i="93"/>
  <c r="AY120" i="93" s="1"/>
  <c r="BB34" i="93"/>
  <c r="BB120" i="93" s="1"/>
  <c r="BU34" i="93"/>
  <c r="BU120" i="93" s="1"/>
  <c r="BE34" i="93"/>
  <c r="BE120" i="93" s="1"/>
  <c r="H25" i="93"/>
  <c r="CB34" i="93"/>
  <c r="CB120" i="93" s="1"/>
  <c r="BC34" i="93"/>
  <c r="BC120" i="93" s="1"/>
  <c r="AW34" i="93"/>
  <c r="AW120" i="93" s="1"/>
  <c r="BP34" i="93"/>
  <c r="BP120" i="93" s="1"/>
  <c r="Q44" i="93" l="1"/>
  <c r="Q45" i="93"/>
  <c r="P44" i="93"/>
  <c r="P45" i="93"/>
  <c r="AL46" i="93"/>
  <c r="AM46" i="93" s="1"/>
  <c r="AL99" i="93"/>
  <c r="AM99" i="93" s="1"/>
  <c r="AN46" i="93"/>
  <c r="AO46" i="93" s="1"/>
  <c r="Q81" i="93"/>
  <c r="Q82" i="93"/>
  <c r="Q79" i="93"/>
  <c r="Q80" i="93"/>
  <c r="P79" i="93"/>
  <c r="P81" i="93"/>
  <c r="P82" i="93"/>
  <c r="P80" i="93"/>
  <c r="Q69" i="93"/>
  <c r="Q68" i="93"/>
  <c r="P69" i="93"/>
  <c r="P68" i="93"/>
  <c r="Q62" i="93"/>
  <c r="Q60" i="93"/>
  <c r="Q63" i="93"/>
  <c r="Q61" i="93"/>
  <c r="P62" i="93"/>
  <c r="P60" i="93"/>
  <c r="P61" i="93"/>
  <c r="P63" i="93"/>
  <c r="Q54" i="93"/>
  <c r="Q55" i="93"/>
  <c r="P54" i="93"/>
  <c r="P55" i="93"/>
  <c r="Q46" i="93"/>
  <c r="Q52" i="93"/>
  <c r="Q53" i="93"/>
  <c r="P46" i="93"/>
  <c r="P52" i="93"/>
  <c r="P53" i="93"/>
  <c r="Q42" i="93"/>
  <c r="Q43" i="93"/>
  <c r="P42" i="93"/>
  <c r="P43" i="93"/>
  <c r="P20" i="93"/>
  <c r="P28" i="93"/>
  <c r="P27" i="93"/>
  <c r="Q20" i="93"/>
  <c r="Q28" i="93"/>
  <c r="Q27" i="93"/>
  <c r="Q14" i="93"/>
  <c r="Q13" i="93"/>
  <c r="Q12" i="93"/>
  <c r="P13" i="93"/>
  <c r="P14" i="93"/>
  <c r="P12" i="93"/>
  <c r="AL33" i="93"/>
  <c r="AM33" i="93" s="1"/>
  <c r="AN33" i="93"/>
  <c r="AO33" i="93" s="1"/>
  <c r="AN99" i="93"/>
  <c r="AO99" i="93" s="1"/>
  <c r="AL25" i="93"/>
  <c r="AM25" i="93" s="1"/>
  <c r="I119" i="93"/>
  <c r="AN25" i="93"/>
  <c r="AO25" i="93" s="1"/>
  <c r="R117" i="93"/>
  <c r="I122" i="93"/>
  <c r="AZ120" i="93"/>
  <c r="AU120" i="93"/>
  <c r="BG120" i="93"/>
  <c r="H119" i="93"/>
  <c r="Q25" i="93"/>
  <c r="Q47" i="93"/>
  <c r="Q48" i="93"/>
  <c r="Q85" i="93"/>
  <c r="Q83" i="93"/>
  <c r="Q72" i="93"/>
  <c r="Q92" i="93"/>
  <c r="Q84" i="93"/>
  <c r="Q40" i="93"/>
  <c r="Q76" i="93"/>
  <c r="Q50" i="93"/>
  <c r="Q65" i="93"/>
  <c r="Q67" i="93"/>
  <c r="Q49" i="93"/>
  <c r="Q58" i="93"/>
  <c r="Q70" i="93"/>
  <c r="Q90" i="93"/>
  <c r="Q56" i="93"/>
  <c r="Q95" i="93"/>
  <c r="Q91" i="93"/>
  <c r="Q88" i="93"/>
  <c r="Q57" i="93"/>
  <c r="Q73" i="93"/>
  <c r="Q93" i="93"/>
  <c r="Q94" i="93"/>
  <c r="Q64" i="93"/>
  <c r="Q96" i="93"/>
  <c r="Q86" i="93"/>
  <c r="Q75" i="93"/>
  <c r="Q71" i="93"/>
  <c r="Q89" i="93"/>
  <c r="Q77" i="93"/>
  <c r="Q51" i="93"/>
  <c r="Q87" i="93"/>
  <c r="Q41" i="93"/>
  <c r="Q59" i="93"/>
  <c r="Q78" i="93"/>
  <c r="Q66" i="93"/>
  <c r="Q74" i="93"/>
  <c r="Q17" i="93"/>
  <c r="Q38" i="93"/>
  <c r="Q109" i="93"/>
  <c r="Q102" i="93"/>
  <c r="Q29" i="93"/>
  <c r="Q15" i="93"/>
  <c r="Q32" i="93"/>
  <c r="Q106" i="93"/>
  <c r="Q11" i="93"/>
  <c r="Q105" i="93"/>
  <c r="Q116" i="93"/>
  <c r="Q97" i="93"/>
  <c r="Q16" i="93"/>
  <c r="Q37" i="93"/>
  <c r="Q26" i="93"/>
  <c r="Q31" i="93"/>
  <c r="Q36" i="93"/>
  <c r="Q9" i="93"/>
  <c r="Q103" i="93"/>
  <c r="Q8" i="93"/>
  <c r="Q19" i="93"/>
  <c r="Q108" i="93"/>
  <c r="Q23" i="93"/>
  <c r="Q21" i="93"/>
  <c r="Q30" i="93"/>
  <c r="Q110" i="93"/>
  <c r="Q33" i="93"/>
  <c r="Q24" i="93"/>
  <c r="Q18" i="93"/>
  <c r="Q10" i="93"/>
  <c r="Q111" i="93"/>
  <c r="Q98" i="93"/>
  <c r="Q104" i="93"/>
  <c r="Q107" i="93"/>
  <c r="Q115" i="93"/>
  <c r="Q22" i="93"/>
  <c r="Q99" i="93"/>
  <c r="Q114" i="93"/>
  <c r="Q39" i="93"/>
  <c r="P33" i="93"/>
  <c r="P104" i="93"/>
  <c r="P99" i="93"/>
  <c r="P24" i="93"/>
  <c r="P114" i="93"/>
  <c r="P98" i="93"/>
  <c r="P22" i="93"/>
  <c r="P107" i="93"/>
  <c r="P8" i="93"/>
  <c r="P110" i="93"/>
  <c r="P56" i="93"/>
  <c r="P108" i="93"/>
  <c r="P88" i="93"/>
  <c r="P116" i="93"/>
  <c r="P102" i="93"/>
  <c r="P75" i="93"/>
  <c r="P47" i="93"/>
  <c r="P36" i="93"/>
  <c r="P109" i="93"/>
  <c r="P25" i="93"/>
  <c r="P115" i="93"/>
  <c r="P67" i="93"/>
  <c r="P71" i="93"/>
  <c r="P111" i="93"/>
  <c r="P64" i="93"/>
  <c r="P89" i="93"/>
  <c r="P70" i="93"/>
  <c r="P85" i="93"/>
  <c r="P90" i="93"/>
  <c r="P50" i="93"/>
  <c r="P72" i="93"/>
  <c r="P58" i="93"/>
  <c r="P86" i="93"/>
  <c r="P49" i="93"/>
  <c r="P91" i="93"/>
  <c r="P94" i="93"/>
  <c r="P77" i="93"/>
  <c r="P73" i="93"/>
  <c r="P48" i="93"/>
  <c r="P76" i="93"/>
  <c r="P40" i="93"/>
  <c r="P96" i="93"/>
  <c r="P92" i="93"/>
  <c r="P65" i="93"/>
  <c r="P95" i="93"/>
  <c r="P83" i="93"/>
  <c r="P93" i="93"/>
  <c r="P84" i="93"/>
  <c r="P57" i="93"/>
  <c r="P74" i="93"/>
  <c r="P87" i="93"/>
  <c r="P51" i="93"/>
  <c r="P41" i="93"/>
  <c r="P78" i="93"/>
  <c r="P66" i="93"/>
  <c r="P59" i="93"/>
  <c r="P21" i="93"/>
  <c r="P9" i="93"/>
  <c r="P11" i="93"/>
  <c r="P106" i="93"/>
  <c r="P103" i="93"/>
  <c r="P31" i="93"/>
  <c r="P37" i="93"/>
  <c r="P26" i="93"/>
  <c r="P29" i="93"/>
  <c r="P19" i="93"/>
  <c r="P32" i="93"/>
  <c r="P30" i="93"/>
  <c r="P17" i="93"/>
  <c r="P16" i="93"/>
  <c r="P15" i="93"/>
  <c r="P23" i="93"/>
  <c r="P97" i="93"/>
  <c r="P105" i="93"/>
  <c r="P38" i="93"/>
  <c r="P10" i="93"/>
  <c r="P39" i="93"/>
  <c r="P18" i="93"/>
  <c r="CA100" i="93"/>
  <c r="CA121" i="93" s="1"/>
  <c r="BD100" i="93"/>
  <c r="BD121" i="93" s="1"/>
  <c r="BR100" i="93"/>
  <c r="BR121" i="93" s="1"/>
  <c r="BZ100" i="93"/>
  <c r="BZ121" i="93" s="1"/>
  <c r="BX100" i="93"/>
  <c r="BX121" i="93" s="1"/>
  <c r="BI100" i="93"/>
  <c r="BI121" i="93" s="1"/>
  <c r="BO100" i="93"/>
  <c r="BO121" i="93" s="1"/>
  <c r="BW100" i="93"/>
  <c r="BW121" i="93" s="1"/>
  <c r="AV100" i="93"/>
  <c r="AV121" i="93" s="1"/>
  <c r="BH100" i="93"/>
  <c r="BH121" i="93" s="1"/>
  <c r="BM100" i="93"/>
  <c r="BM121" i="93" s="1"/>
  <c r="BK100" i="93"/>
  <c r="BK121" i="93" s="1"/>
  <c r="AX100" i="93"/>
  <c r="AX121" i="93" s="1"/>
  <c r="BG100" i="93"/>
  <c r="BA100" i="93"/>
  <c r="BA121" i="93" s="1"/>
  <c r="CC100" i="93"/>
  <c r="CC121" i="93" s="1"/>
  <c r="CD100" i="93"/>
  <c r="CD121" i="93" s="1"/>
  <c r="BS100" i="93"/>
  <c r="BS121" i="93" s="1"/>
  <c r="BV100" i="93"/>
  <c r="BV121" i="93" s="1"/>
  <c r="AU100" i="93"/>
  <c r="BY100" i="93"/>
  <c r="BY121" i="93" s="1"/>
  <c r="BN100" i="93"/>
  <c r="BN121" i="93" s="1"/>
  <c r="BL100" i="93"/>
  <c r="BL121" i="93" s="1"/>
  <c r="BF100" i="93"/>
  <c r="BF121" i="93" s="1"/>
  <c r="BQ100" i="93"/>
  <c r="BQ121" i="93" s="1"/>
  <c r="BT100" i="93"/>
  <c r="BT121" i="93" s="1"/>
  <c r="BJ100" i="93"/>
  <c r="BJ121" i="93" s="1"/>
  <c r="BC100" i="93"/>
  <c r="BC121" i="93" s="1"/>
  <c r="H34" i="93"/>
  <c r="G34" i="93"/>
  <c r="BE100" i="93"/>
  <c r="BE121" i="93" s="1"/>
  <c r="BP100" i="93"/>
  <c r="BP121" i="93" s="1"/>
  <c r="AZ100" i="93"/>
  <c r="AW100" i="93"/>
  <c r="AW121" i="93" s="1"/>
  <c r="BU100" i="93"/>
  <c r="BU121" i="93" s="1"/>
  <c r="BB100" i="93"/>
  <c r="BB121" i="93" s="1"/>
  <c r="AY100" i="93"/>
  <c r="AY121" i="93" s="1"/>
  <c r="CB100" i="93"/>
  <c r="CB121" i="93" s="1"/>
  <c r="AL34" i="93" l="1"/>
  <c r="AM34" i="93" s="1"/>
  <c r="AN34" i="93"/>
  <c r="AO34" i="93" s="1"/>
  <c r="AU121" i="93"/>
  <c r="AZ121" i="93"/>
  <c r="BG121" i="93"/>
  <c r="H120" i="93"/>
  <c r="Q34" i="93"/>
  <c r="P34" i="93"/>
  <c r="G120" i="93"/>
  <c r="AY112" i="93"/>
  <c r="AY124" i="93" s="1"/>
  <c r="BT112" i="93"/>
  <c r="BT124" i="93" s="1"/>
  <c r="BB112" i="93"/>
  <c r="BB124" i="93" s="1"/>
  <c r="BE112" i="93"/>
  <c r="BE124" i="93" s="1"/>
  <c r="BF112" i="93"/>
  <c r="BF124" i="93" s="1"/>
  <c r="BV112" i="93"/>
  <c r="BV124" i="93" s="1"/>
  <c r="CB112" i="93"/>
  <c r="CB124" i="93" s="1"/>
  <c r="CD112" i="93"/>
  <c r="CD124" i="93" s="1"/>
  <c r="AZ112" i="93"/>
  <c r="BP112" i="93"/>
  <c r="BP124" i="93" s="1"/>
  <c r="BJ112" i="93"/>
  <c r="BJ124" i="93" s="1"/>
  <c r="BA112" i="93"/>
  <c r="BA124" i="93" s="1"/>
  <c r="BU112" i="93"/>
  <c r="BU124" i="93" s="1"/>
  <c r="BC112" i="93"/>
  <c r="BC124" i="93" s="1"/>
  <c r="BN112" i="93"/>
  <c r="BN124" i="93" s="1"/>
  <c r="AW112" i="93"/>
  <c r="AW124" i="93" s="1"/>
  <c r="BL112" i="93"/>
  <c r="BL124" i="93" s="1"/>
  <c r="BS112" i="93"/>
  <c r="BH112" i="93"/>
  <c r="BH124" i="93" s="1"/>
  <c r="BG112" i="93"/>
  <c r="BR112" i="93"/>
  <c r="BR124" i="93" s="1"/>
  <c r="CA112" i="93"/>
  <c r="CA124" i="93" s="1"/>
  <c r="BY112" i="93"/>
  <c r="BY124" i="93" s="1"/>
  <c r="AV112" i="93"/>
  <c r="AV124" i="93" s="1"/>
  <c r="BI112" i="93"/>
  <c r="BI124" i="93" s="1"/>
  <c r="BQ112" i="93"/>
  <c r="BQ124" i="93" s="1"/>
  <c r="CC112" i="93"/>
  <c r="CC124" i="93" s="1"/>
  <c r="AX112" i="93"/>
  <c r="AX124" i="93" s="1"/>
  <c r="BW112" i="93"/>
  <c r="BW124" i="93" s="1"/>
  <c r="BX112" i="93"/>
  <c r="BX124" i="93" s="1"/>
  <c r="BZ112" i="93"/>
  <c r="BZ124" i="93" s="1"/>
  <c r="BD112" i="93"/>
  <c r="BD124" i="93" s="1"/>
  <c r="AU112" i="93"/>
  <c r="BK112" i="93"/>
  <c r="BK124" i="93" s="1"/>
  <c r="BM112" i="93"/>
  <c r="BM124" i="93" s="1"/>
  <c r="BO112" i="93"/>
  <c r="BO124" i="93" s="1"/>
  <c r="G100" i="93"/>
  <c r="H100" i="93"/>
  <c r="AL100" i="93" l="1"/>
  <c r="AM100" i="93" s="1"/>
  <c r="AN100" i="93"/>
  <c r="AO100" i="93" s="1"/>
  <c r="AZ124" i="93"/>
  <c r="BV117" i="93"/>
  <c r="BV122" i="93" s="1"/>
  <c r="AY117" i="93"/>
  <c r="AY122" i="93" s="1"/>
  <c r="BG124" i="93"/>
  <c r="AV158" i="163"/>
  <c r="AV160" i="163" s="1"/>
  <c r="AN158" i="163"/>
  <c r="AN160" i="163" s="1"/>
  <c r="AU158" i="163"/>
  <c r="AU160" i="163" s="1"/>
  <c r="AM158" i="163"/>
  <c r="AM160" i="163" s="1"/>
  <c r="AT158" i="163"/>
  <c r="AT160" i="163" s="1"/>
  <c r="AS158" i="163"/>
  <c r="AS160" i="163" s="1"/>
  <c r="AR158" i="163"/>
  <c r="AR160" i="163" s="1"/>
  <c r="AQ158" i="163"/>
  <c r="AQ160" i="163" s="1"/>
  <c r="AW158" i="163"/>
  <c r="AW160" i="163" s="1"/>
  <c r="AP158" i="163"/>
  <c r="AP160" i="163" s="1"/>
  <c r="AO158" i="163"/>
  <c r="AO160" i="163" s="1"/>
  <c r="BS124" i="93"/>
  <c r="BD158" i="163"/>
  <c r="BD160" i="163" s="1"/>
  <c r="BC158" i="163"/>
  <c r="BC160" i="163" s="1"/>
  <c r="BJ158" i="163"/>
  <c r="BJ160" i="163" s="1"/>
  <c r="BB158" i="163"/>
  <c r="BB160" i="163" s="1"/>
  <c r="BI158" i="163"/>
  <c r="BI160" i="163" s="1"/>
  <c r="BH158" i="163"/>
  <c r="BH160" i="163" s="1"/>
  <c r="AZ158" i="163"/>
  <c r="AZ160" i="163" s="1"/>
  <c r="BG158" i="163"/>
  <c r="BG160" i="163" s="1"/>
  <c r="AY158" i="163"/>
  <c r="AY160" i="163" s="1"/>
  <c r="BF158" i="163"/>
  <c r="BF160" i="163" s="1"/>
  <c r="BE158" i="163"/>
  <c r="BE160" i="163" s="1"/>
  <c r="AU124" i="93"/>
  <c r="AF158" i="163"/>
  <c r="AF160" i="163" s="1"/>
  <c r="AE158" i="163"/>
  <c r="AE160" i="163" s="1"/>
  <c r="AD158" i="163"/>
  <c r="AD160" i="163" s="1"/>
  <c r="AH158" i="163"/>
  <c r="AH160" i="163" s="1"/>
  <c r="AK158" i="163"/>
  <c r="AK160" i="163" s="1"/>
  <c r="AC158" i="163"/>
  <c r="AC160" i="163" s="1"/>
  <c r="AJ158" i="163"/>
  <c r="AJ160" i="163" s="1"/>
  <c r="AB158" i="163"/>
  <c r="AB160" i="163" s="1"/>
  <c r="AI158" i="163"/>
  <c r="AI160" i="163" s="1"/>
  <c r="AA158" i="163"/>
  <c r="AA160" i="163" s="1"/>
  <c r="AG158" i="163"/>
  <c r="AG160" i="163" s="1"/>
  <c r="BT117" i="93"/>
  <c r="BT122" i="93" s="1"/>
  <c r="BB117" i="93"/>
  <c r="BB122" i="93" s="1"/>
  <c r="H121" i="93"/>
  <c r="Q100" i="93"/>
  <c r="G121" i="93"/>
  <c r="P100" i="93"/>
  <c r="BE117" i="93"/>
  <c r="BE122" i="93" s="1"/>
  <c r="BC117" i="93"/>
  <c r="BC122" i="93" s="1"/>
  <c r="CB117" i="93"/>
  <c r="CB122" i="93" s="1"/>
  <c r="BF117" i="93"/>
  <c r="BF122" i="93" s="1"/>
  <c r="CD117" i="93"/>
  <c r="CD122" i="93" s="1"/>
  <c r="AZ117" i="93"/>
  <c r="BN117" i="93"/>
  <c r="BN122" i="93" s="1"/>
  <c r="BA117" i="93"/>
  <c r="BA122" i="93" s="1"/>
  <c r="AW117" i="93"/>
  <c r="AW122" i="93" s="1"/>
  <c r="BJ117" i="93"/>
  <c r="BJ122" i="93" s="1"/>
  <c r="BP117" i="93"/>
  <c r="BP122" i="93" s="1"/>
  <c r="BU117" i="93"/>
  <c r="BU122" i="93" s="1"/>
  <c r="BY117" i="93"/>
  <c r="BY122" i="93" s="1"/>
  <c r="BS117" i="93"/>
  <c r="BH117" i="93"/>
  <c r="CA117" i="93"/>
  <c r="CA122" i="93" s="1"/>
  <c r="AX117" i="93"/>
  <c r="AX122" i="93" s="1"/>
  <c r="BZ117" i="93"/>
  <c r="BZ122" i="93" s="1"/>
  <c r="AV117" i="93"/>
  <c r="AV122" i="93" s="1"/>
  <c r="BG117" i="93"/>
  <c r="BD117" i="93"/>
  <c r="BD122" i="93" s="1"/>
  <c r="H112" i="93"/>
  <c r="BM117" i="93"/>
  <c r="BM122" i="93" s="1"/>
  <c r="BI117" i="93"/>
  <c r="BI122" i="93" s="1"/>
  <c r="CC117" i="93"/>
  <c r="CC122" i="93" s="1"/>
  <c r="G112" i="93"/>
  <c r="P112" i="93" s="1"/>
  <c r="BK117" i="93"/>
  <c r="BK122" i="93" s="1"/>
  <c r="BQ117" i="93"/>
  <c r="BQ122" i="93" s="1"/>
  <c r="BO117" i="93"/>
  <c r="BO122" i="93" s="1"/>
  <c r="BR117" i="93"/>
  <c r="BR122" i="93" s="1"/>
  <c r="BX117" i="93"/>
  <c r="BX122" i="93" s="1"/>
  <c r="AU117" i="93"/>
  <c r="BW117" i="93"/>
  <c r="BW122" i="93" s="1"/>
  <c r="BL117" i="93"/>
  <c r="BL122" i="93" s="1"/>
  <c r="AL112" i="93" l="1"/>
  <c r="AM112" i="93" s="1"/>
  <c r="AN112" i="93"/>
  <c r="AO112" i="93" s="1"/>
  <c r="BS122" i="93"/>
  <c r="Y117" i="93"/>
  <c r="AD117" i="93"/>
  <c r="AI117" i="93"/>
  <c r="BH122" i="93"/>
  <c r="Q112" i="93"/>
  <c r="H124" i="93"/>
  <c r="AU122" i="93"/>
  <c r="W117" i="93"/>
  <c r="AG117" i="93"/>
  <c r="AB117" i="93"/>
  <c r="AZ122" i="93"/>
  <c r="BG122" i="93"/>
  <c r="AH117" i="93"/>
  <c r="AC117" i="93"/>
  <c r="X117" i="93"/>
  <c r="BA158" i="163"/>
  <c r="BA160" i="163" s="1"/>
  <c r="AX158" i="163"/>
  <c r="AX160" i="163" s="1"/>
  <c r="AL158" i="163"/>
  <c r="AL160" i="163" s="1"/>
  <c r="H117" i="93"/>
  <c r="G117" i="93"/>
  <c r="AL117" i="93" l="1"/>
  <c r="AM117" i="93" s="1"/>
  <c r="AN117" i="93"/>
  <c r="AO117" i="93" s="1"/>
  <c r="P117" i="93"/>
  <c r="G122" i="93"/>
  <c r="Q117" i="93"/>
  <c r="H122" i="93"/>
  <c r="B32" i="82" l="1"/>
  <c r="B33" i="82"/>
  <c r="B29" i="82"/>
  <c r="B28" i="82"/>
  <c r="B27" i="82"/>
  <c r="B26" i="82"/>
  <c r="B25" i="82"/>
  <c r="B23" i="82"/>
  <c r="B22" i="82"/>
  <c r="B18" i="82"/>
  <c r="B12" i="82"/>
  <c r="B13" i="82"/>
  <c r="B11" i="82"/>
  <c r="B32" i="49"/>
  <c r="B33" i="49"/>
  <c r="B30" i="49"/>
  <c r="B29" i="49"/>
  <c r="B28" i="49"/>
  <c r="B27" i="49"/>
  <c r="B26" i="49"/>
  <c r="B25" i="49"/>
  <c r="B23" i="49"/>
  <c r="B22" i="49"/>
  <c r="B18" i="49"/>
  <c r="B14" i="49"/>
  <c r="B12" i="49"/>
  <c r="B13" i="49"/>
  <c r="B11" i="49"/>
  <c r="B10" i="49"/>
  <c r="B9" i="49"/>
  <c r="B8" i="84"/>
  <c r="A1" i="84"/>
  <c r="AQ22" i="49" l="1"/>
  <c r="BC22" i="49"/>
  <c r="AU22" i="49"/>
  <c r="BB22" i="49"/>
  <c r="AT22" i="49"/>
  <c r="BA22" i="49"/>
  <c r="AS22" i="49"/>
  <c r="AV22" i="49"/>
  <c r="AZ22" i="49"/>
  <c r="AR22" i="49"/>
  <c r="AY22" i="49"/>
  <c r="AX22" i="49"/>
  <c r="AW22" i="49"/>
  <c r="AQ33" i="49"/>
  <c r="AY33" i="49"/>
  <c r="AX33" i="49"/>
  <c r="AR33" i="49"/>
  <c r="AW33" i="49"/>
  <c r="AV33" i="49"/>
  <c r="AZ33" i="49"/>
  <c r="BC33" i="49"/>
  <c r="AU33" i="49"/>
  <c r="BB33" i="49"/>
  <c r="AT33" i="49"/>
  <c r="BA33" i="49"/>
  <c r="AS33" i="49"/>
  <c r="AQ9" i="49"/>
  <c r="AY9" i="49"/>
  <c r="AX9" i="49"/>
  <c r="AW9" i="49"/>
  <c r="AV9" i="49"/>
  <c r="AR9" i="49"/>
  <c r="BC9" i="49"/>
  <c r="AU9" i="49"/>
  <c r="BB9" i="49"/>
  <c r="AT9" i="49"/>
  <c r="BA9" i="49"/>
  <c r="AS9" i="49"/>
  <c r="AZ9" i="49"/>
  <c r="AQ23" i="49"/>
  <c r="AY23" i="49"/>
  <c r="AX23" i="49"/>
  <c r="AR23" i="49"/>
  <c r="AW23" i="49"/>
  <c r="AV23" i="49"/>
  <c r="BC23" i="49"/>
  <c r="AU23" i="49"/>
  <c r="BB23" i="49"/>
  <c r="AT23" i="49"/>
  <c r="BA23" i="49"/>
  <c r="AS23" i="49"/>
  <c r="AZ23" i="49"/>
  <c r="AQ32" i="49"/>
  <c r="BC32" i="49"/>
  <c r="AU32" i="49"/>
  <c r="BB32" i="49"/>
  <c r="AT32" i="49"/>
  <c r="BA32" i="49"/>
  <c r="AS32" i="49"/>
  <c r="AV32" i="49"/>
  <c r="AZ32" i="49"/>
  <c r="AR32" i="49"/>
  <c r="AY32" i="49"/>
  <c r="AX32" i="49"/>
  <c r="AW32" i="49"/>
  <c r="AQ10" i="49"/>
  <c r="BC10" i="49"/>
  <c r="AU10" i="49"/>
  <c r="AV10" i="49"/>
  <c r="BB10" i="49"/>
  <c r="AT10" i="49"/>
  <c r="BA10" i="49"/>
  <c r="AS10" i="49"/>
  <c r="AZ10" i="49"/>
  <c r="AR10" i="49"/>
  <c r="AY10" i="49"/>
  <c r="AX10" i="49"/>
  <c r="AW10" i="49"/>
  <c r="AQ25" i="49"/>
  <c r="AY25" i="49"/>
  <c r="AR25" i="49"/>
  <c r="AX25" i="49"/>
  <c r="AW25" i="49"/>
  <c r="AZ25" i="49"/>
  <c r="AV25" i="49"/>
  <c r="BC25" i="49"/>
  <c r="AU25" i="49"/>
  <c r="BB25" i="49"/>
  <c r="AT25" i="49"/>
  <c r="BA25" i="49"/>
  <c r="AS25" i="49"/>
  <c r="AQ11" i="49"/>
  <c r="AY11" i="49"/>
  <c r="AX11" i="49"/>
  <c r="AR11" i="49"/>
  <c r="AW11" i="49"/>
  <c r="AV11" i="49"/>
  <c r="BC11" i="49"/>
  <c r="AU11" i="49"/>
  <c r="BB11" i="49"/>
  <c r="AT11" i="49"/>
  <c r="BA11" i="49"/>
  <c r="AS11" i="49"/>
  <c r="AZ11" i="49"/>
  <c r="AQ26" i="49"/>
  <c r="BC26" i="49"/>
  <c r="AU26" i="49"/>
  <c r="BB26" i="49"/>
  <c r="AT26" i="49"/>
  <c r="AV26" i="49"/>
  <c r="BA26" i="49"/>
  <c r="AS26" i="49"/>
  <c r="AZ26" i="49"/>
  <c r="AR26" i="49"/>
  <c r="AY26" i="49"/>
  <c r="AX26" i="49"/>
  <c r="AW26" i="49"/>
  <c r="AY13" i="49"/>
  <c r="AX13" i="49"/>
  <c r="AW13" i="49"/>
  <c r="AR13" i="49"/>
  <c r="AV13" i="49"/>
  <c r="BC13" i="49"/>
  <c r="AU13" i="49"/>
  <c r="BB13" i="49"/>
  <c r="AT13" i="49"/>
  <c r="BA13" i="49"/>
  <c r="AS13" i="49"/>
  <c r="AZ13" i="49"/>
  <c r="AQ27" i="49"/>
  <c r="AY27" i="49"/>
  <c r="AX27" i="49"/>
  <c r="AW27" i="49"/>
  <c r="AV27" i="49"/>
  <c r="AR27" i="49"/>
  <c r="BC27" i="49"/>
  <c r="AU27" i="49"/>
  <c r="BB27" i="49"/>
  <c r="AT27" i="49"/>
  <c r="BA27" i="49"/>
  <c r="AS27" i="49"/>
  <c r="AZ27" i="49"/>
  <c r="BC12" i="49"/>
  <c r="AU12" i="49"/>
  <c r="BB12" i="49"/>
  <c r="AT12" i="49"/>
  <c r="BA12" i="49"/>
  <c r="AS12" i="49"/>
  <c r="AZ12" i="49"/>
  <c r="AR12" i="49"/>
  <c r="AV12" i="49"/>
  <c r="AY12" i="49"/>
  <c r="AX12" i="49"/>
  <c r="AW12" i="49"/>
  <c r="BC28" i="49"/>
  <c r="AU28" i="49"/>
  <c r="BB28" i="49"/>
  <c r="AT28" i="49"/>
  <c r="BA28" i="49"/>
  <c r="AS28" i="49"/>
  <c r="AZ28" i="49"/>
  <c r="AR28" i="49"/>
  <c r="AV28" i="49"/>
  <c r="AY28" i="49"/>
  <c r="AX28" i="49"/>
  <c r="AW28" i="49"/>
  <c r="BC14" i="49"/>
  <c r="AU14" i="49"/>
  <c r="AV14" i="49"/>
  <c r="BB14" i="49"/>
  <c r="AT14" i="49"/>
  <c r="BA14" i="49"/>
  <c r="AS14" i="49"/>
  <c r="AZ14" i="49"/>
  <c r="AR14" i="49"/>
  <c r="AY14" i="49"/>
  <c r="AX14" i="49"/>
  <c r="AW14" i="49"/>
  <c r="AY29" i="49"/>
  <c r="AX29" i="49"/>
  <c r="AZ29" i="49"/>
  <c r="AW29" i="49"/>
  <c r="AR29" i="49"/>
  <c r="AV29" i="49"/>
  <c r="BC29" i="49"/>
  <c r="AU29" i="49"/>
  <c r="BB29" i="49"/>
  <c r="AT29" i="49"/>
  <c r="BA29" i="49"/>
  <c r="AS29" i="49"/>
  <c r="AQ18" i="49"/>
  <c r="BC18" i="49"/>
  <c r="AU18" i="49"/>
  <c r="BB18" i="49"/>
  <c r="AT18" i="49"/>
  <c r="BA18" i="49"/>
  <c r="AS18" i="49"/>
  <c r="AZ18" i="49"/>
  <c r="AR18" i="49"/>
  <c r="AV18" i="49"/>
  <c r="AY18" i="49"/>
  <c r="AX18" i="49"/>
  <c r="AW18" i="49"/>
  <c r="BC30" i="49"/>
  <c r="AU30" i="49"/>
  <c r="BB30" i="49"/>
  <c r="AT30" i="49"/>
  <c r="BA30" i="49"/>
  <c r="AS30" i="49"/>
  <c r="AZ30" i="49"/>
  <c r="AR30" i="49"/>
  <c r="AV30" i="49"/>
  <c r="AY30" i="49"/>
  <c r="AX30" i="49"/>
  <c r="AW30" i="49"/>
  <c r="P25" i="82"/>
  <c r="P26" i="82"/>
  <c r="P11" i="82"/>
  <c r="P27" i="82"/>
  <c r="P13" i="82"/>
  <c r="P28" i="82"/>
  <c r="P12" i="82"/>
  <c r="P29" i="82"/>
  <c r="P18" i="82"/>
  <c r="P33" i="82"/>
  <c r="P22" i="82"/>
  <c r="P32" i="82"/>
  <c r="P23" i="82"/>
  <c r="U12" i="82"/>
  <c r="F18" i="82"/>
  <c r="K33" i="82"/>
  <c r="U32" i="82"/>
  <c r="U26" i="82"/>
  <c r="K11" i="82"/>
  <c r="F13" i="82"/>
  <c r="K25" i="82"/>
  <c r="F23" i="82"/>
  <c r="U22" i="82"/>
  <c r="F26" i="82"/>
  <c r="C28" i="19"/>
  <c r="C27" i="19"/>
  <c r="U25" i="82"/>
  <c r="C25" i="19"/>
  <c r="C11" i="19"/>
  <c r="C33" i="19"/>
  <c r="C13" i="19"/>
  <c r="C32" i="19"/>
  <c r="C12" i="19"/>
  <c r="C18" i="19"/>
  <c r="C15" i="19"/>
  <c r="C14" i="19"/>
  <c r="F25" i="82"/>
  <c r="L25" i="49"/>
  <c r="K13" i="82"/>
  <c r="U13" i="82"/>
  <c r="K18" i="82"/>
  <c r="F22" i="82"/>
  <c r="U18" i="82"/>
  <c r="K22" i="82"/>
  <c r="F32" i="82"/>
  <c r="K32" i="82"/>
  <c r="U28" i="82"/>
  <c r="F28" i="82"/>
  <c r="C23" i="19"/>
  <c r="C26" i="19"/>
  <c r="U23" i="82"/>
  <c r="K23" i="82"/>
  <c r="F33" i="82"/>
  <c r="F11" i="82"/>
  <c r="F12" i="82"/>
  <c r="K12" i="82"/>
  <c r="U11" i="82"/>
  <c r="K26" i="82"/>
  <c r="U33" i="82"/>
  <c r="K28" i="82"/>
  <c r="L32" i="49"/>
  <c r="T32" i="49"/>
  <c r="AB32" i="49"/>
  <c r="AJ32" i="49"/>
  <c r="M32" i="49"/>
  <c r="U32" i="49"/>
  <c r="AC32" i="49"/>
  <c r="AK32" i="49"/>
  <c r="N32" i="49"/>
  <c r="V32" i="49"/>
  <c r="AD32" i="49"/>
  <c r="AL32" i="49"/>
  <c r="O32" i="49"/>
  <c r="W32" i="49"/>
  <c r="AE32" i="49"/>
  <c r="AM32" i="49"/>
  <c r="H32" i="49"/>
  <c r="P32" i="49"/>
  <c r="X32" i="49"/>
  <c r="AF32" i="49"/>
  <c r="AN32" i="49"/>
  <c r="I32" i="49"/>
  <c r="Q32" i="49"/>
  <c r="Y32" i="49"/>
  <c r="AG32" i="49"/>
  <c r="AO32" i="49"/>
  <c r="J32" i="49"/>
  <c r="R32" i="49"/>
  <c r="Z32" i="49"/>
  <c r="AH32" i="49"/>
  <c r="AP32" i="49"/>
  <c r="K32" i="49"/>
  <c r="S32" i="49"/>
  <c r="C32" i="49" s="1"/>
  <c r="AA32" i="49"/>
  <c r="AI32" i="49"/>
  <c r="L33" i="49"/>
  <c r="T33" i="49"/>
  <c r="AB33" i="49"/>
  <c r="AJ33" i="49"/>
  <c r="M33" i="49"/>
  <c r="U33" i="49"/>
  <c r="AC33" i="49"/>
  <c r="AK33" i="49"/>
  <c r="N33" i="49"/>
  <c r="V33" i="49"/>
  <c r="AD33" i="49"/>
  <c r="AL33" i="49"/>
  <c r="O33" i="49"/>
  <c r="W33" i="49"/>
  <c r="AE33" i="49"/>
  <c r="AM33" i="49"/>
  <c r="H33" i="49"/>
  <c r="P33" i="49"/>
  <c r="X33" i="49"/>
  <c r="AF33" i="49"/>
  <c r="AN33" i="49"/>
  <c r="I33" i="49"/>
  <c r="Q33" i="49"/>
  <c r="Y33" i="49"/>
  <c r="AG33" i="49"/>
  <c r="AO33" i="49"/>
  <c r="J33" i="49"/>
  <c r="R33" i="49"/>
  <c r="Z33" i="49"/>
  <c r="AH33" i="49"/>
  <c r="AP33" i="49"/>
  <c r="K33" i="49"/>
  <c r="S33" i="49"/>
  <c r="C33" i="49" s="1"/>
  <c r="AA33" i="49"/>
  <c r="AI33" i="49"/>
  <c r="M23" i="49"/>
  <c r="U23" i="49"/>
  <c r="AC23" i="49"/>
  <c r="AK23" i="49"/>
  <c r="M25" i="49"/>
  <c r="U25" i="49"/>
  <c r="AC25" i="49"/>
  <c r="AK25" i="49"/>
  <c r="M26" i="49"/>
  <c r="U26" i="49"/>
  <c r="AC26" i="49"/>
  <c r="AK26" i="49"/>
  <c r="N23" i="49"/>
  <c r="V23" i="49"/>
  <c r="AD23" i="49"/>
  <c r="AL23" i="49"/>
  <c r="N25" i="49"/>
  <c r="V25" i="49"/>
  <c r="AD25" i="49"/>
  <c r="AL25" i="49"/>
  <c r="N26" i="49"/>
  <c r="V26" i="49"/>
  <c r="AD26" i="49"/>
  <c r="AL26" i="49"/>
  <c r="O23" i="49"/>
  <c r="W23" i="49"/>
  <c r="AE23" i="49"/>
  <c r="AM23" i="49"/>
  <c r="O25" i="49"/>
  <c r="W25" i="49"/>
  <c r="AE25" i="49"/>
  <c r="AM25" i="49"/>
  <c r="O26" i="49"/>
  <c r="W26" i="49"/>
  <c r="AE26" i="49"/>
  <c r="AM26" i="49"/>
  <c r="T23" i="49"/>
  <c r="AB23" i="49"/>
  <c r="AJ23" i="49"/>
  <c r="T25" i="49"/>
  <c r="T26" i="49"/>
  <c r="H23" i="49"/>
  <c r="P23" i="49"/>
  <c r="X23" i="49"/>
  <c r="AF23" i="49"/>
  <c r="AN23" i="49"/>
  <c r="H25" i="49"/>
  <c r="P25" i="49"/>
  <c r="X25" i="49"/>
  <c r="AF25" i="49"/>
  <c r="AN25" i="49"/>
  <c r="H26" i="49"/>
  <c r="P26" i="49"/>
  <c r="X26" i="49"/>
  <c r="AF26" i="49"/>
  <c r="AN26" i="49"/>
  <c r="L23" i="49"/>
  <c r="AB26" i="49"/>
  <c r="I23" i="49"/>
  <c r="Q23" i="49"/>
  <c r="Y23" i="49"/>
  <c r="AG23" i="49"/>
  <c r="AO23" i="49"/>
  <c r="I25" i="49"/>
  <c r="Q25" i="49"/>
  <c r="Y25" i="49"/>
  <c r="AG25" i="49"/>
  <c r="AO25" i="49"/>
  <c r="I26" i="49"/>
  <c r="Q26" i="49"/>
  <c r="Y26" i="49"/>
  <c r="AG26" i="49"/>
  <c r="AO26" i="49"/>
  <c r="AB25" i="49"/>
  <c r="AJ25" i="49"/>
  <c r="L26" i="49"/>
  <c r="AJ26" i="49"/>
  <c r="J23" i="49"/>
  <c r="R23" i="49"/>
  <c r="Z23" i="49"/>
  <c r="AH23" i="49"/>
  <c r="AP23" i="49"/>
  <c r="J25" i="49"/>
  <c r="R25" i="49"/>
  <c r="Z25" i="49"/>
  <c r="AH25" i="49"/>
  <c r="AP25" i="49"/>
  <c r="J26" i="49"/>
  <c r="R26" i="49"/>
  <c r="Z26" i="49"/>
  <c r="AH26" i="49"/>
  <c r="AP26" i="49"/>
  <c r="K23" i="49"/>
  <c r="S23" i="49"/>
  <c r="C23" i="49" s="1"/>
  <c r="AA23" i="49"/>
  <c r="AI23" i="49"/>
  <c r="K25" i="49"/>
  <c r="S25" i="49"/>
  <c r="C25" i="49" s="1"/>
  <c r="AA25" i="49"/>
  <c r="AI25" i="49"/>
  <c r="K26" i="49"/>
  <c r="S26" i="49"/>
  <c r="C26" i="49" s="1"/>
  <c r="AA26" i="49"/>
  <c r="AI26" i="49"/>
  <c r="M22" i="49"/>
  <c r="U22" i="49"/>
  <c r="AC22" i="49"/>
  <c r="AK22" i="49"/>
  <c r="M27" i="49"/>
  <c r="U27" i="49"/>
  <c r="AC27" i="49"/>
  <c r="AK27" i="49"/>
  <c r="L27" i="49"/>
  <c r="T27" i="49"/>
  <c r="AJ27" i="49"/>
  <c r="N22" i="49"/>
  <c r="V22" i="49"/>
  <c r="AD22" i="49"/>
  <c r="AL22" i="49"/>
  <c r="N27" i="49"/>
  <c r="V27" i="49"/>
  <c r="AD27" i="49"/>
  <c r="AL27" i="49"/>
  <c r="AE22" i="49"/>
  <c r="W27" i="49"/>
  <c r="L22" i="49"/>
  <c r="T22" i="49"/>
  <c r="AB22" i="49"/>
  <c r="AJ22" i="49"/>
  <c r="AB27" i="49"/>
  <c r="O22" i="49"/>
  <c r="W22" i="49"/>
  <c r="AM22" i="49"/>
  <c r="O27" i="49"/>
  <c r="AE27" i="49"/>
  <c r="AM27" i="49"/>
  <c r="H22" i="49"/>
  <c r="P22" i="49"/>
  <c r="X22" i="49"/>
  <c r="AF22" i="49"/>
  <c r="AN22" i="49"/>
  <c r="H27" i="49"/>
  <c r="P27" i="49"/>
  <c r="X27" i="49"/>
  <c r="AF27" i="49"/>
  <c r="AN27" i="49"/>
  <c r="I22" i="49"/>
  <c r="Q22" i="49"/>
  <c r="Y22" i="49"/>
  <c r="AG22" i="49"/>
  <c r="AO22" i="49"/>
  <c r="I27" i="49"/>
  <c r="Q27" i="49"/>
  <c r="Y27" i="49"/>
  <c r="AG27" i="49"/>
  <c r="AO27" i="49"/>
  <c r="J22" i="49"/>
  <c r="R22" i="49"/>
  <c r="Z22" i="49"/>
  <c r="AH22" i="49"/>
  <c r="AP22" i="49"/>
  <c r="J27" i="49"/>
  <c r="R27" i="49"/>
  <c r="Z27" i="49"/>
  <c r="AH27" i="49"/>
  <c r="AP27" i="49"/>
  <c r="K22" i="49"/>
  <c r="S22" i="49"/>
  <c r="C22" i="49" s="1"/>
  <c r="AA22" i="49"/>
  <c r="AI22" i="49"/>
  <c r="K27" i="49"/>
  <c r="S27" i="49"/>
  <c r="C27" i="49" s="1"/>
  <c r="AA27" i="49"/>
  <c r="AI27" i="49"/>
  <c r="M18" i="49"/>
  <c r="U18" i="49"/>
  <c r="AC18" i="49"/>
  <c r="AK18" i="49"/>
  <c r="N18" i="49"/>
  <c r="V18" i="49"/>
  <c r="AD18" i="49"/>
  <c r="AL18" i="49"/>
  <c r="AJ18" i="49"/>
  <c r="O18" i="49"/>
  <c r="W18" i="49"/>
  <c r="AE18" i="49"/>
  <c r="AM18" i="49"/>
  <c r="AB18" i="49"/>
  <c r="H18" i="49"/>
  <c r="P18" i="49"/>
  <c r="X18" i="49"/>
  <c r="AF18" i="49"/>
  <c r="AN18" i="49"/>
  <c r="T18" i="49"/>
  <c r="I18" i="49"/>
  <c r="Q18" i="49"/>
  <c r="Y18" i="49"/>
  <c r="AG18" i="49"/>
  <c r="AO18" i="49"/>
  <c r="L18" i="49"/>
  <c r="J18" i="49"/>
  <c r="R18" i="49"/>
  <c r="Z18" i="49"/>
  <c r="AH18" i="49"/>
  <c r="AP18" i="49"/>
  <c r="K18" i="49"/>
  <c r="S18" i="49"/>
  <c r="C18" i="49" s="1"/>
  <c r="AA18" i="49"/>
  <c r="AI18" i="49"/>
  <c r="L9" i="49"/>
  <c r="AB9" i="49"/>
  <c r="L10" i="49"/>
  <c r="AB10" i="49"/>
  <c r="AJ11" i="49"/>
  <c r="U9" i="49"/>
  <c r="AK9" i="49"/>
  <c r="M10" i="49"/>
  <c r="AC10" i="49"/>
  <c r="AK10" i="49"/>
  <c r="M11" i="49"/>
  <c r="U11" i="49"/>
  <c r="N9" i="49"/>
  <c r="V9" i="49"/>
  <c r="AD9" i="49"/>
  <c r="AL9" i="49"/>
  <c r="N10" i="49"/>
  <c r="V10" i="49"/>
  <c r="AD10" i="49"/>
  <c r="AL10" i="49"/>
  <c r="N11" i="49"/>
  <c r="V11" i="49"/>
  <c r="AD11" i="49"/>
  <c r="AL11" i="49"/>
  <c r="AC11" i="49"/>
  <c r="O9" i="49"/>
  <c r="W9" i="49"/>
  <c r="AE9" i="49"/>
  <c r="AM9" i="49"/>
  <c r="O10" i="49"/>
  <c r="W10" i="49"/>
  <c r="AE10" i="49"/>
  <c r="AM10" i="49"/>
  <c r="O11" i="49"/>
  <c r="W11" i="49"/>
  <c r="AE11" i="49"/>
  <c r="AM11" i="49"/>
  <c r="T9" i="49"/>
  <c r="T10" i="49"/>
  <c r="L11" i="49"/>
  <c r="M9" i="49"/>
  <c r="AC9" i="49"/>
  <c r="U10" i="49"/>
  <c r="AK11" i="49"/>
  <c r="H9" i="49"/>
  <c r="P9" i="49"/>
  <c r="X9" i="49"/>
  <c r="AF9" i="49"/>
  <c r="AN9" i="49"/>
  <c r="H10" i="49"/>
  <c r="P10" i="49"/>
  <c r="X10" i="49"/>
  <c r="AF10" i="49"/>
  <c r="AN10" i="49"/>
  <c r="H11" i="49"/>
  <c r="P11" i="49"/>
  <c r="X11" i="49"/>
  <c r="AF11" i="49"/>
  <c r="AN11" i="49"/>
  <c r="AJ9" i="49"/>
  <c r="T11" i="49"/>
  <c r="I9" i="49"/>
  <c r="Q9" i="49"/>
  <c r="Y9" i="49"/>
  <c r="AG9" i="49"/>
  <c r="AO9" i="49"/>
  <c r="I10" i="49"/>
  <c r="Q10" i="49"/>
  <c r="Y10" i="49"/>
  <c r="AG10" i="49"/>
  <c r="AO10" i="49"/>
  <c r="I11" i="49"/>
  <c r="Q11" i="49"/>
  <c r="Y11" i="49"/>
  <c r="AG11" i="49"/>
  <c r="AO11" i="49"/>
  <c r="J9" i="49"/>
  <c r="Z9" i="49"/>
  <c r="AH9" i="49"/>
  <c r="AP9" i="49"/>
  <c r="J10" i="49"/>
  <c r="R10" i="49"/>
  <c r="Z10" i="49"/>
  <c r="AH10" i="49"/>
  <c r="AP10" i="49"/>
  <c r="J11" i="49"/>
  <c r="R11" i="49"/>
  <c r="Z11" i="49"/>
  <c r="AH11" i="49"/>
  <c r="AP11" i="49"/>
  <c r="AJ10" i="49"/>
  <c r="AB11" i="49"/>
  <c r="R9" i="49"/>
  <c r="K9" i="49"/>
  <c r="S9" i="49"/>
  <c r="C9" i="49" s="1"/>
  <c r="AA9" i="49"/>
  <c r="AI9" i="49"/>
  <c r="K10" i="49"/>
  <c r="S10" i="49"/>
  <c r="C10" i="49" s="1"/>
  <c r="AA10" i="49"/>
  <c r="AI10" i="49"/>
  <c r="K11" i="49"/>
  <c r="S11" i="49"/>
  <c r="C11" i="49" s="1"/>
  <c r="AA11" i="49"/>
  <c r="AI11" i="49"/>
  <c r="B22" i="55" l="1"/>
  <c r="B21" i="55"/>
  <c r="B20" i="55"/>
  <c r="B19" i="55"/>
  <c r="B26" i="53"/>
  <c r="B10" i="53" s="1"/>
  <c r="B25" i="53"/>
  <c r="B9" i="53" s="1"/>
  <c r="B12" i="53"/>
  <c r="B28" i="53"/>
  <c r="B29" i="53" s="1"/>
  <c r="B47" i="8"/>
  <c r="J31" i="187" s="1"/>
  <c r="B30" i="8"/>
  <c r="B42" i="74"/>
  <c r="B42" i="73"/>
  <c r="AW2" i="1"/>
  <c r="AV2" i="1"/>
  <c r="AU2" i="1"/>
  <c r="AT2" i="1"/>
  <c r="AS2" i="1"/>
  <c r="AR2" i="1"/>
  <c r="AQ2" i="1"/>
  <c r="AP2" i="1"/>
  <c r="AO2" i="1"/>
  <c r="AN2" i="1"/>
  <c r="AM2" i="1"/>
  <c r="AL2" i="1"/>
  <c r="AK2" i="1"/>
  <c r="AJ2" i="1"/>
  <c r="AI2" i="1"/>
  <c r="AH2" i="1"/>
  <c r="AG2" i="1"/>
  <c r="AF2" i="1"/>
  <c r="AE2" i="1"/>
  <c r="AD2" i="1"/>
  <c r="AC2" i="1"/>
  <c r="AB2" i="1"/>
  <c r="AA2" i="1"/>
  <c r="Z2" i="1"/>
  <c r="Y2" i="1"/>
  <c r="X2" i="1"/>
  <c r="W2" i="1"/>
  <c r="V2" i="1"/>
  <c r="U2" i="1"/>
  <c r="T2" i="1"/>
  <c r="S2" i="1"/>
  <c r="R2" i="1"/>
  <c r="Q2" i="1"/>
  <c r="P2" i="1"/>
  <c r="O2" i="1"/>
  <c r="AW1" i="1"/>
  <c r="AV1" i="1"/>
  <c r="AU1" i="1"/>
  <c r="AT1" i="1"/>
  <c r="AS1" i="1"/>
  <c r="AR1" i="1"/>
  <c r="AQ1" i="1"/>
  <c r="AP1" i="1"/>
  <c r="AO1" i="1"/>
  <c r="AN1" i="1"/>
  <c r="AM1" i="1"/>
  <c r="AL1" i="1"/>
  <c r="AL3" i="1" s="1"/>
  <c r="AK1" i="1"/>
  <c r="AJ1" i="1"/>
  <c r="AI1" i="1"/>
  <c r="AH1" i="1"/>
  <c r="AG1" i="1"/>
  <c r="AF1" i="1"/>
  <c r="AE1" i="1"/>
  <c r="AD1" i="1"/>
  <c r="AC1" i="1"/>
  <c r="AB1" i="1"/>
  <c r="AA1" i="1"/>
  <c r="Z1" i="1"/>
  <c r="Y1" i="1"/>
  <c r="X1" i="1"/>
  <c r="W1" i="1"/>
  <c r="V1" i="1"/>
  <c r="U1" i="1"/>
  <c r="T1" i="1"/>
  <c r="S1" i="1"/>
  <c r="R1" i="1"/>
  <c r="Q1" i="1"/>
  <c r="P1" i="1"/>
  <c r="O1" i="1"/>
  <c r="N1" i="1"/>
  <c r="N3" i="1" s="1"/>
  <c r="BI4" i="1" l="1"/>
  <c r="BA4" i="1"/>
  <c r="BH4" i="1"/>
  <c r="AZ4" i="1"/>
  <c r="BG4" i="1"/>
  <c r="AY4" i="1"/>
  <c r="BF4" i="1"/>
  <c r="AX4" i="1"/>
  <c r="BD4" i="1"/>
  <c r="BE4" i="1"/>
  <c r="BC4" i="1"/>
  <c r="BB4" i="1"/>
  <c r="B18" i="53"/>
  <c r="B13" i="53"/>
  <c r="J18" i="83"/>
  <c r="J18" i="84"/>
  <c r="N4" i="1"/>
  <c r="AL4" i="1"/>
  <c r="B34" i="53"/>
  <c r="J34" i="8"/>
  <c r="B39" i="55"/>
  <c r="B78" i="56"/>
  <c r="J50" i="56"/>
  <c r="J28" i="55"/>
  <c r="B19" i="8"/>
  <c r="J5" i="187" s="1"/>
  <c r="AP3" i="1"/>
  <c r="AP4" i="1" s="1"/>
  <c r="AK3" i="1"/>
  <c r="AK4" i="1" s="1"/>
  <c r="AW3" i="1"/>
  <c r="AW4" i="1" s="1"/>
  <c r="AR3" i="1"/>
  <c r="AR4" i="1" s="1"/>
  <c r="AS3" i="1"/>
  <c r="AS4" i="1" s="1"/>
  <c r="AQ3" i="1"/>
  <c r="AQ4" i="1" s="1"/>
  <c r="AT3" i="1"/>
  <c r="AT4" i="1" s="1"/>
  <c r="AM3" i="1"/>
  <c r="AM4" i="1" s="1"/>
  <c r="AU3" i="1"/>
  <c r="AU4" i="1" s="1"/>
  <c r="AN3" i="1"/>
  <c r="AN4" i="1" s="1"/>
  <c r="AV3" i="1"/>
  <c r="AV4" i="1" s="1"/>
  <c r="AO3" i="1"/>
  <c r="AO4" i="1" s="1"/>
  <c r="AD3" i="1"/>
  <c r="AD4" i="1" s="1"/>
  <c r="AB3" i="1"/>
  <c r="AB4" i="1" s="1"/>
  <c r="AJ3" i="1"/>
  <c r="AJ4" i="1" s="1"/>
  <c r="AE3" i="1"/>
  <c r="AE4" i="1" s="1"/>
  <c r="AF3" i="1"/>
  <c r="AF4" i="1" s="1"/>
  <c r="AG3" i="1"/>
  <c r="AG4" i="1" s="1"/>
  <c r="AH3" i="1"/>
  <c r="AH4" i="1" s="1"/>
  <c r="AA3" i="1"/>
  <c r="AA4" i="1" s="1"/>
  <c r="AI3" i="1"/>
  <c r="AI4" i="1" s="1"/>
  <c r="AC3" i="1"/>
  <c r="AC4" i="1" s="1"/>
  <c r="Z3" i="1"/>
  <c r="Z4" i="1" s="1"/>
  <c r="Y3" i="1"/>
  <c r="Y4" i="1" s="1"/>
  <c r="S3" i="1"/>
  <c r="S4" i="1" s="1"/>
  <c r="T3" i="1"/>
  <c r="T4" i="1" s="1"/>
  <c r="U3" i="1"/>
  <c r="U4" i="1" s="1"/>
  <c r="R3" i="1"/>
  <c r="R4" i="1" s="1"/>
  <c r="V3" i="1"/>
  <c r="V4" i="1" s="1"/>
  <c r="O3" i="1"/>
  <c r="O4" i="1" s="1"/>
  <c r="W3" i="1"/>
  <c r="W4" i="1" s="1"/>
  <c r="P3" i="1"/>
  <c r="P4" i="1" s="1"/>
  <c r="X3" i="1"/>
  <c r="X4" i="1" s="1"/>
  <c r="Q3" i="1"/>
  <c r="Q4" i="1" s="1"/>
  <c r="J6" i="83" l="1"/>
  <c r="J6" i="56"/>
  <c r="J6" i="84"/>
  <c r="J6" i="8"/>
  <c r="B34" i="56"/>
  <c r="J6" i="55"/>
  <c r="B17" i="55"/>
  <c r="B9" i="73" l="1"/>
  <c r="B8" i="73"/>
  <c r="B9" i="74"/>
  <c r="B8" i="74"/>
  <c r="B14" i="47"/>
  <c r="B18" i="47"/>
  <c r="BS14" i="47" l="1"/>
  <c r="BS18" i="47" s="1"/>
  <c r="BK14" i="47"/>
  <c r="BK18" i="47" s="1"/>
  <c r="BR14" i="47"/>
  <c r="BR18" i="47" s="1"/>
  <c r="BJ14" i="47"/>
  <c r="BJ18" i="47" s="1"/>
  <c r="BQ14" i="47"/>
  <c r="BQ18" i="47" s="1"/>
  <c r="BI14" i="47"/>
  <c r="BI18" i="47" s="1"/>
  <c r="BP14" i="47"/>
  <c r="BP18" i="47" s="1"/>
  <c r="BH14" i="47"/>
  <c r="BH18" i="47" s="1"/>
  <c r="BO14" i="47"/>
  <c r="BO18" i="47" s="1"/>
  <c r="BL14" i="47"/>
  <c r="BL18" i="47" s="1"/>
  <c r="BN14" i="47"/>
  <c r="BN18" i="47" s="1"/>
  <c r="BM14" i="47"/>
  <c r="BM18" i="47" s="1"/>
  <c r="A2" i="84"/>
  <c r="B14" i="74"/>
  <c r="B9" i="47"/>
  <c r="B8" i="47"/>
  <c r="J6" i="47" l="1"/>
  <c r="BS8" i="47"/>
  <c r="BK8" i="47"/>
  <c r="BR8" i="47"/>
  <c r="BJ8" i="47"/>
  <c r="BQ8" i="47"/>
  <c r="BI8" i="47"/>
  <c r="BP8" i="47"/>
  <c r="BH8" i="47"/>
  <c r="BO8" i="47"/>
  <c r="BN8" i="47"/>
  <c r="BL8" i="47"/>
  <c r="BM8" i="47"/>
  <c r="BO9" i="47"/>
  <c r="BN9" i="47"/>
  <c r="BM9" i="47"/>
  <c r="BL9" i="47"/>
  <c r="BS9" i="47"/>
  <c r="BK9" i="47"/>
  <c r="BR9" i="47"/>
  <c r="BJ9" i="47"/>
  <c r="BP9" i="47"/>
  <c r="BH9" i="47"/>
  <c r="BQ9" i="47"/>
  <c r="BI9" i="47"/>
  <c r="BO13" i="84"/>
  <c r="BO25" i="84" s="1"/>
  <c r="BS12" i="84"/>
  <c r="BS24" i="84" s="1"/>
  <c r="BK12" i="84"/>
  <c r="BK24" i="84" s="1"/>
  <c r="BO11" i="84"/>
  <c r="BO23" i="84" s="1"/>
  <c r="BS10" i="84"/>
  <c r="BS22" i="84" s="1"/>
  <c r="BK10" i="84"/>
  <c r="BK22" i="84" s="1"/>
  <c r="BO9" i="84"/>
  <c r="BO21" i="84" s="1"/>
  <c r="BS8" i="84"/>
  <c r="BS20" i="84" s="1"/>
  <c r="BK8" i="84"/>
  <c r="BK20" i="84" s="1"/>
  <c r="BP13" i="84"/>
  <c r="BP25" i="84" s="1"/>
  <c r="BP11" i="84"/>
  <c r="BP23" i="84" s="1"/>
  <c r="BN13" i="84"/>
  <c r="BN25" i="84" s="1"/>
  <c r="BR12" i="84"/>
  <c r="BR24" i="84" s="1"/>
  <c r="BJ12" i="84"/>
  <c r="BJ24" i="84" s="1"/>
  <c r="BN11" i="84"/>
  <c r="BN23" i="84" s="1"/>
  <c r="BR10" i="84"/>
  <c r="BR22" i="84" s="1"/>
  <c r="BJ10" i="84"/>
  <c r="BJ22" i="84" s="1"/>
  <c r="BN9" i="84"/>
  <c r="BN21" i="84" s="1"/>
  <c r="BR8" i="84"/>
  <c r="BR20" i="84" s="1"/>
  <c r="BJ8" i="84"/>
  <c r="BJ20" i="84" s="1"/>
  <c r="BM13" i="84"/>
  <c r="BM25" i="84" s="1"/>
  <c r="BQ12" i="84"/>
  <c r="BQ24" i="84" s="1"/>
  <c r="BI12" i="84"/>
  <c r="BI24" i="84" s="1"/>
  <c r="BM11" i="84"/>
  <c r="BM23" i="84" s="1"/>
  <c r="BQ10" i="84"/>
  <c r="BQ22" i="84" s="1"/>
  <c r="BI10" i="84"/>
  <c r="BI22" i="84" s="1"/>
  <c r="BM9" i="84"/>
  <c r="BM21" i="84" s="1"/>
  <c r="BQ8" i="84"/>
  <c r="BQ20" i="84" s="1"/>
  <c r="BI8" i="84"/>
  <c r="BI20" i="84" s="1"/>
  <c r="BL12" i="84"/>
  <c r="BL24" i="84" s="1"/>
  <c r="BH9" i="84"/>
  <c r="BH21" i="84" s="1"/>
  <c r="BL13" i="84"/>
  <c r="BL25" i="84" s="1"/>
  <c r="BP12" i="84"/>
  <c r="BP24" i="84" s="1"/>
  <c r="BH12" i="84"/>
  <c r="BH24" i="84" s="1"/>
  <c r="BL11" i="84"/>
  <c r="BL23" i="84" s="1"/>
  <c r="BP10" i="84"/>
  <c r="BP22" i="84" s="1"/>
  <c r="BH10" i="84"/>
  <c r="BH22" i="84" s="1"/>
  <c r="BL9" i="84"/>
  <c r="BL21" i="84" s="1"/>
  <c r="BP8" i="84"/>
  <c r="BP20" i="84" s="1"/>
  <c r="BH8" i="84"/>
  <c r="BH20" i="84" s="1"/>
  <c r="BL10" i="84"/>
  <c r="BL22" i="84" s="1"/>
  <c r="BS13" i="84"/>
  <c r="BS25" i="84" s="1"/>
  <c r="BK13" i="84"/>
  <c r="BK25" i="84" s="1"/>
  <c r="BO12" i="84"/>
  <c r="BO24" i="84" s="1"/>
  <c r="BS11" i="84"/>
  <c r="BS23" i="84" s="1"/>
  <c r="BK11" i="84"/>
  <c r="BK23" i="84" s="1"/>
  <c r="BO10" i="84"/>
  <c r="BO22" i="84" s="1"/>
  <c r="BS9" i="84"/>
  <c r="BS21" i="84" s="1"/>
  <c r="BK9" i="84"/>
  <c r="BK21" i="84" s="1"/>
  <c r="BO8" i="84"/>
  <c r="BH11" i="84"/>
  <c r="BH23" i="84" s="1"/>
  <c r="BR13" i="84"/>
  <c r="BR25" i="84" s="1"/>
  <c r="BJ13" i="84"/>
  <c r="BJ25" i="84" s="1"/>
  <c r="BN12" i="84"/>
  <c r="BN24" i="84" s="1"/>
  <c r="BR11" i="84"/>
  <c r="BR23" i="84" s="1"/>
  <c r="BJ11" i="84"/>
  <c r="BJ23" i="84" s="1"/>
  <c r="BN10" i="84"/>
  <c r="BN22" i="84" s="1"/>
  <c r="BR9" i="84"/>
  <c r="BR21" i="84" s="1"/>
  <c r="BJ9" i="84"/>
  <c r="BJ21" i="84" s="1"/>
  <c r="BN8" i="84"/>
  <c r="BP9" i="84"/>
  <c r="BP21" i="84" s="1"/>
  <c r="BQ13" i="84"/>
  <c r="BQ25" i="84" s="1"/>
  <c r="BI13" i="84"/>
  <c r="BI25" i="84" s="1"/>
  <c r="BM12" i="84"/>
  <c r="BM24" i="84" s="1"/>
  <c r="BQ11" i="84"/>
  <c r="BQ23" i="84" s="1"/>
  <c r="BI11" i="84"/>
  <c r="BI23" i="84" s="1"/>
  <c r="BM10" i="84"/>
  <c r="BM22" i="84" s="1"/>
  <c r="BQ9" i="84"/>
  <c r="BQ21" i="84" s="1"/>
  <c r="BI9" i="84"/>
  <c r="BI21" i="84" s="1"/>
  <c r="BM8" i="84"/>
  <c r="BH13" i="84"/>
  <c r="BH25" i="84" s="1"/>
  <c r="BL8" i="84"/>
  <c r="AW10" i="84"/>
  <c r="AW22" i="84" s="1"/>
  <c r="AJ8" i="84"/>
  <c r="AJ20" i="84" s="1"/>
  <c r="AP13" i="84"/>
  <c r="AP25" i="84" s="1"/>
  <c r="AD11" i="84"/>
  <c r="AD23" i="84" s="1"/>
  <c r="BF9" i="84"/>
  <c r="BF21" i="84" s="1"/>
  <c r="AV10" i="84"/>
  <c r="AV22" i="84" s="1"/>
  <c r="BD12" i="84"/>
  <c r="BD24" i="84" s="1"/>
  <c r="AW8" i="84"/>
  <c r="AW20" i="84" s="1"/>
  <c r="BB9" i="84"/>
  <c r="BB21" i="84" s="1"/>
  <c r="AP8" i="84"/>
  <c r="AP20" i="84" s="1"/>
  <c r="AJ12" i="84"/>
  <c r="AJ24" i="84" s="1"/>
  <c r="AB8" i="84"/>
  <c r="AB20" i="84" s="1"/>
  <c r="AE9" i="84"/>
  <c r="AE21" i="84" s="1"/>
  <c r="AU12" i="84"/>
  <c r="AU24" i="84" s="1"/>
  <c r="AR8" i="84"/>
  <c r="AR20" i="84" s="1"/>
  <c r="BC8" i="84"/>
  <c r="BC20" i="84" s="1"/>
  <c r="AR13" i="84"/>
  <c r="AR25" i="84" s="1"/>
  <c r="AY13" i="84"/>
  <c r="AY25" i="84" s="1"/>
  <c r="BE11" i="84"/>
  <c r="BE23" i="84" s="1"/>
  <c r="AQ10" i="84"/>
  <c r="AQ22" i="84" s="1"/>
  <c r="AZ9" i="84"/>
  <c r="AZ21" i="84" s="1"/>
  <c r="AT8" i="84"/>
  <c r="AT20" i="84" s="1"/>
  <c r="AL8" i="84"/>
  <c r="AL20" i="84" s="1"/>
  <c r="AK11" i="84"/>
  <c r="AW11" i="84"/>
  <c r="AW23" i="84" s="1"/>
  <c r="AB12" i="84"/>
  <c r="AB24" i="84" s="1"/>
  <c r="AD10" i="84"/>
  <c r="AD22" i="84" s="1"/>
  <c r="BG11" i="84"/>
  <c r="BG23" i="84" s="1"/>
  <c r="AZ8" i="84"/>
  <c r="AZ20" i="84" s="1"/>
  <c r="BD8" i="84"/>
  <c r="BD20" i="84" s="1"/>
  <c r="AH12" i="84"/>
  <c r="AH24" i="84" s="1"/>
  <c r="AL12" i="84"/>
  <c r="AL24" i="84" s="1"/>
  <c r="AO12" i="84"/>
  <c r="AO24" i="84" s="1"/>
  <c r="AY12" i="84"/>
  <c r="AY24" i="84" s="1"/>
  <c r="AM8" i="84"/>
  <c r="AM20" i="84" s="1"/>
  <c r="BD11" i="84"/>
  <c r="BD23" i="84" s="1"/>
  <c r="BA9" i="84"/>
  <c r="BA21" i="84" s="1"/>
  <c r="Z9" i="84"/>
  <c r="Z21" i="84" s="1"/>
  <c r="AK13" i="84"/>
  <c r="AX9" i="84"/>
  <c r="AX21" i="84" s="1"/>
  <c r="AX8" i="84"/>
  <c r="AX20" i="84" s="1"/>
  <c r="BE12" i="84"/>
  <c r="BE24" i="84" s="1"/>
  <c r="AX10" i="84"/>
  <c r="AX22" i="84" s="1"/>
  <c r="AB10" i="84"/>
  <c r="AB22" i="84" s="1"/>
  <c r="AT11" i="84"/>
  <c r="AT23" i="84" s="1"/>
  <c r="AR9" i="84"/>
  <c r="AR21" i="84" s="1"/>
  <c r="AN8" i="84"/>
  <c r="AN20" i="84" s="1"/>
  <c r="BD9" i="84"/>
  <c r="BD21" i="84" s="1"/>
  <c r="AL10" i="84"/>
  <c r="AL22" i="84" s="1"/>
  <c r="BB13" i="84"/>
  <c r="BB25" i="84" s="1"/>
  <c r="Z11" i="84"/>
  <c r="Z23" i="84" s="1"/>
  <c r="AM9" i="84"/>
  <c r="AM21" i="84" s="1"/>
  <c r="AE12" i="84"/>
  <c r="AE24" i="84" s="1"/>
  <c r="BC10" i="84"/>
  <c r="BC22" i="84" s="1"/>
  <c r="AI10" i="84"/>
  <c r="AI22" i="84" s="1"/>
  <c r="AO10" i="84"/>
  <c r="AO22" i="84" s="1"/>
  <c r="AK10" i="84"/>
  <c r="AC9" i="84"/>
  <c r="AC21" i="84" s="1"/>
  <c r="BB10" i="84"/>
  <c r="BB22" i="84" s="1"/>
  <c r="AI13" i="84"/>
  <c r="AI25" i="84" s="1"/>
  <c r="AY11" i="84"/>
  <c r="AY23" i="84" s="1"/>
  <c r="AL11" i="84"/>
  <c r="AL23" i="84" s="1"/>
  <c r="BF13" i="84"/>
  <c r="BF25" i="84" s="1"/>
  <c r="X13" i="84"/>
  <c r="X25" i="84" s="1"/>
  <c r="BC9" i="84"/>
  <c r="BC21" i="84" s="1"/>
  <c r="BG12" i="84"/>
  <c r="BG24" i="84" s="1"/>
  <c r="AU9" i="84"/>
  <c r="AU21" i="84" s="1"/>
  <c r="AS10" i="84"/>
  <c r="AS22" i="84" s="1"/>
  <c r="AC13" i="84"/>
  <c r="AC25" i="84" s="1"/>
  <c r="AK9" i="84"/>
  <c r="X10" i="84"/>
  <c r="X22" i="84" s="1"/>
  <c r="AF10" i="84"/>
  <c r="AF22" i="84" s="1"/>
  <c r="AC12" i="84"/>
  <c r="AC24" i="84" s="1"/>
  <c r="AF11" i="84"/>
  <c r="AF23" i="84" s="1"/>
  <c r="AO13" i="84"/>
  <c r="AO25" i="84" s="1"/>
  <c r="AM12" i="84"/>
  <c r="AM24" i="84" s="1"/>
  <c r="X9" i="84"/>
  <c r="X21" i="84" s="1"/>
  <c r="AQ11" i="84"/>
  <c r="AQ23" i="84" s="1"/>
  <c r="AN11" i="84"/>
  <c r="AN23" i="84" s="1"/>
  <c r="AL13" i="84"/>
  <c r="AL25" i="84" s="1"/>
  <c r="AB13" i="84"/>
  <c r="AB25" i="84" s="1"/>
  <c r="AV11" i="84"/>
  <c r="BB8" i="84"/>
  <c r="BB20" i="84" s="1"/>
  <c r="BE8" i="84"/>
  <c r="BE20" i="84" s="1"/>
  <c r="AA8" i="84"/>
  <c r="AA20" i="84" s="1"/>
  <c r="AO8" i="84"/>
  <c r="AO20" i="84" s="1"/>
  <c r="AP12" i="84"/>
  <c r="AP24" i="84" s="1"/>
  <c r="AQ13" i="84"/>
  <c r="AQ25" i="84" s="1"/>
  <c r="AD12" i="84"/>
  <c r="AD24" i="84" s="1"/>
  <c r="BF10" i="84"/>
  <c r="BF22" i="84" s="1"/>
  <c r="AZ13" i="84"/>
  <c r="AZ25" i="84" s="1"/>
  <c r="BC12" i="84"/>
  <c r="BC24" i="84" s="1"/>
  <c r="AT10" i="84"/>
  <c r="AT22" i="84" s="1"/>
  <c r="BG13" i="84"/>
  <c r="BG25" i="84" s="1"/>
  <c r="AT12" i="84"/>
  <c r="AT24" i="84" s="1"/>
  <c r="AJ10" i="84"/>
  <c r="AJ22" i="84" s="1"/>
  <c r="AS13" i="84"/>
  <c r="AS25" i="84" s="1"/>
  <c r="BB12" i="84"/>
  <c r="BB24" i="84" s="1"/>
  <c r="AR10" i="84"/>
  <c r="AR22" i="84" s="1"/>
  <c r="AS9" i="84"/>
  <c r="AS21" i="84" s="1"/>
  <c r="AH11" i="84"/>
  <c r="AH23" i="84" s="1"/>
  <c r="AF9" i="84"/>
  <c r="AF21" i="84" s="1"/>
  <c r="AH13" i="84"/>
  <c r="AH25" i="84" s="1"/>
  <c r="AP11" i="84"/>
  <c r="AP23" i="84" s="1"/>
  <c r="AN9" i="84"/>
  <c r="AN21" i="84" s="1"/>
  <c r="BF11" i="84"/>
  <c r="BF23" i="84" s="1"/>
  <c r="AU11" i="84"/>
  <c r="AU23" i="84" s="1"/>
  <c r="AF12" i="84"/>
  <c r="AF24" i="84" s="1"/>
  <c r="AE10" i="84"/>
  <c r="AE22" i="84" s="1"/>
  <c r="AY8" i="84"/>
  <c r="AY20" i="84" s="1"/>
  <c r="Y8" i="84"/>
  <c r="Y20" i="84" s="1"/>
  <c r="AF8" i="84"/>
  <c r="AF20" i="84" s="1"/>
  <c r="BA8" i="84"/>
  <c r="BA20" i="84" s="1"/>
  <c r="AQ8" i="84"/>
  <c r="AQ20" i="84" s="1"/>
  <c r="AN12" i="84"/>
  <c r="AN24" i="84" s="1"/>
  <c r="BA11" i="84"/>
  <c r="BA23" i="84" s="1"/>
  <c r="AV12" i="84"/>
  <c r="AU10" i="84"/>
  <c r="AU22" i="84" s="1"/>
  <c r="AG11" i="84"/>
  <c r="AG23" i="84" s="1"/>
  <c r="AL9" i="84"/>
  <c r="AL21" i="84" s="1"/>
  <c r="BD10" i="84"/>
  <c r="BD22" i="84" s="1"/>
  <c r="BB11" i="84"/>
  <c r="BB23" i="84" s="1"/>
  <c r="AD9" i="84"/>
  <c r="AD21" i="84" s="1"/>
  <c r="AG10" i="84"/>
  <c r="AG22" i="84" s="1"/>
  <c r="X11" i="84"/>
  <c r="X23" i="84" s="1"/>
  <c r="AT9" i="84"/>
  <c r="AT21" i="84" s="1"/>
  <c r="BE10" i="84"/>
  <c r="BE22" i="84" s="1"/>
  <c r="BA13" i="84"/>
  <c r="BA25" i="84" s="1"/>
  <c r="AR11" i="84"/>
  <c r="AR23" i="84" s="1"/>
  <c r="AQ9" i="84"/>
  <c r="AQ21" i="84" s="1"/>
  <c r="AD13" i="84"/>
  <c r="AD25" i="84" s="1"/>
  <c r="AZ11" i="84"/>
  <c r="AZ23" i="84" s="1"/>
  <c r="AY9" i="84"/>
  <c r="AY21" i="84" s="1"/>
  <c r="AN10" i="84"/>
  <c r="AN22" i="84" s="1"/>
  <c r="AX11" i="84"/>
  <c r="AX23" i="84" s="1"/>
  <c r="AV9" i="84"/>
  <c r="AK8" i="84"/>
  <c r="AE8" i="84"/>
  <c r="AE20" i="84" s="1"/>
  <c r="Z8" i="84"/>
  <c r="Z20" i="84" s="1"/>
  <c r="AV8" i="84"/>
  <c r="AG8" i="84"/>
  <c r="AG20" i="84" s="1"/>
  <c r="AP10" i="84"/>
  <c r="AP22" i="84" s="1"/>
  <c r="AC11" i="84"/>
  <c r="AC23" i="84" s="1"/>
  <c r="BE9" i="84"/>
  <c r="BE21" i="84" s="1"/>
  <c r="AM13" i="84"/>
  <c r="AM25" i="84" s="1"/>
  <c r="AO11" i="84"/>
  <c r="AO23" i="84" s="1"/>
  <c r="AO9" i="84"/>
  <c r="AO21" i="84" s="1"/>
  <c r="AM10" i="84"/>
  <c r="AM22" i="84" s="1"/>
  <c r="AA11" i="84"/>
  <c r="AA23" i="84" s="1"/>
  <c r="AH9" i="84"/>
  <c r="AH21" i="84" s="1"/>
  <c r="AH10" i="84"/>
  <c r="AH22" i="84" s="1"/>
  <c r="AI11" i="84"/>
  <c r="AI23" i="84" s="1"/>
  <c r="AP9" i="84"/>
  <c r="AP21" i="84" s="1"/>
  <c r="BC11" i="84"/>
  <c r="BC23" i="84" s="1"/>
  <c r="Y13" i="84"/>
  <c r="Y25" i="84" s="1"/>
  <c r="AR12" i="84"/>
  <c r="AR24" i="84" s="1"/>
  <c r="AY10" i="84"/>
  <c r="AY22" i="84" s="1"/>
  <c r="BE13" i="84"/>
  <c r="BE25" i="84" s="1"/>
  <c r="AZ12" i="84"/>
  <c r="AZ24" i="84" s="1"/>
  <c r="BG10" i="84"/>
  <c r="BG22" i="84" s="1"/>
  <c r="AT13" i="84"/>
  <c r="AT25" i="84" s="1"/>
  <c r="Z12" i="84"/>
  <c r="Z24" i="84" s="1"/>
  <c r="BG9" i="84"/>
  <c r="BG21" i="84" s="1"/>
  <c r="AD8" i="84"/>
  <c r="AD20" i="84" s="1"/>
  <c r="X8" i="84"/>
  <c r="X20" i="84" s="1"/>
  <c r="AC8" i="84"/>
  <c r="AC20" i="84" s="1"/>
  <c r="AI8" i="84"/>
  <c r="AI20" i="84" s="1"/>
  <c r="AS8" i="84"/>
  <c r="AS20" i="84" s="1"/>
  <c r="AE13" i="84"/>
  <c r="AE25" i="84" s="1"/>
  <c r="Y11" i="84"/>
  <c r="Y23" i="84" s="1"/>
  <c r="Y9" i="84"/>
  <c r="Y21" i="84" s="1"/>
  <c r="AN13" i="84"/>
  <c r="AN25" i="84" s="1"/>
  <c r="AA12" i="84"/>
  <c r="AA24" i="84" s="1"/>
  <c r="AW9" i="84"/>
  <c r="AW21" i="84" s="1"/>
  <c r="AU13" i="84"/>
  <c r="AU25" i="84" s="1"/>
  <c r="AB11" i="84"/>
  <c r="AB23" i="84" s="1"/>
  <c r="AA9" i="84"/>
  <c r="AA21" i="84" s="1"/>
  <c r="BC13" i="84"/>
  <c r="BC25" i="84" s="1"/>
  <c r="AJ11" i="84"/>
  <c r="AJ23" i="84" s="1"/>
  <c r="AI9" i="84"/>
  <c r="AI21" i="84" s="1"/>
  <c r="AS11" i="84"/>
  <c r="AS23" i="84" s="1"/>
  <c r="AG13" i="84"/>
  <c r="AG25" i="84" s="1"/>
  <c r="Y12" i="84"/>
  <c r="Y24" i="84" s="1"/>
  <c r="AZ10" i="84"/>
  <c r="AZ22" i="84" s="1"/>
  <c r="AW13" i="84"/>
  <c r="AW25" i="84" s="1"/>
  <c r="AK12" i="84"/>
  <c r="Y10" i="84"/>
  <c r="Y22" i="84" s="1"/>
  <c r="Z13" i="84"/>
  <c r="Z25" i="84" s="1"/>
  <c r="AW12" i="84"/>
  <c r="AW24" i="84" s="1"/>
  <c r="Z10" i="84"/>
  <c r="Z22" i="84" s="1"/>
  <c r="BG8" i="84"/>
  <c r="BG20" i="84" s="1"/>
  <c r="AH8" i="84"/>
  <c r="AH20" i="84" s="1"/>
  <c r="AU8" i="84"/>
  <c r="AU20" i="84" s="1"/>
  <c r="BF8" i="84"/>
  <c r="BF20" i="84" s="1"/>
  <c r="AJ13" i="84"/>
  <c r="AJ25" i="84" s="1"/>
  <c r="AF13" i="84"/>
  <c r="AF25" i="84" s="1"/>
  <c r="BF12" i="84"/>
  <c r="BF24" i="84" s="1"/>
  <c r="AG9" i="84"/>
  <c r="AG21" i="84" s="1"/>
  <c r="AX13" i="84"/>
  <c r="AX25" i="84" s="1"/>
  <c r="AX12" i="84"/>
  <c r="AX24" i="84" s="1"/>
  <c r="AA10" i="84"/>
  <c r="AA22" i="84" s="1"/>
  <c r="AV13" i="84"/>
  <c r="AI12" i="84"/>
  <c r="AI24" i="84" s="1"/>
  <c r="AB9" i="84"/>
  <c r="AB21" i="84" s="1"/>
  <c r="BD13" i="84"/>
  <c r="BD25" i="84" s="1"/>
  <c r="AQ12" i="84"/>
  <c r="AQ24" i="84" s="1"/>
  <c r="AJ9" i="84"/>
  <c r="BA12" i="84"/>
  <c r="BA24" i="84" s="1"/>
  <c r="AE11" i="84"/>
  <c r="AE23" i="84" s="1"/>
  <c r="AS12" i="84"/>
  <c r="AS24" i="84" s="1"/>
  <c r="AC10" i="84"/>
  <c r="AC22" i="84" s="1"/>
  <c r="AM11" i="84"/>
  <c r="AM23" i="84" s="1"/>
  <c r="X12" i="84"/>
  <c r="X24" i="84" s="1"/>
  <c r="BA10" i="84"/>
  <c r="BA22" i="84" s="1"/>
  <c r="AA13" i="84"/>
  <c r="AA25" i="84" s="1"/>
  <c r="AG12" i="84"/>
  <c r="AG24" i="84" s="1"/>
  <c r="B23" i="47"/>
  <c r="AV8" i="72" l="1"/>
  <c r="AS8" i="72"/>
  <c r="AM8" i="72"/>
  <c r="AP8" i="72"/>
  <c r="AX8" i="72"/>
  <c r="AW8" i="72"/>
  <c r="AN8" i="72"/>
  <c r="AT8" i="72"/>
  <c r="AO8" i="72"/>
  <c r="AQ8" i="72"/>
  <c r="AU8" i="72"/>
  <c r="AR8" i="72"/>
  <c r="BP10" i="47"/>
  <c r="BP12" i="47" s="1"/>
  <c r="BL10" i="47"/>
  <c r="BL12" i="47" s="1"/>
  <c r="BI10" i="47"/>
  <c r="BQ10" i="47"/>
  <c r="BM10" i="47"/>
  <c r="BJ10" i="47"/>
  <c r="BR10" i="47"/>
  <c r="BN10" i="47"/>
  <c r="BK10" i="47"/>
  <c r="BO10" i="47"/>
  <c r="BS10" i="47"/>
  <c r="BH10" i="47"/>
  <c r="E22" i="84"/>
  <c r="AV24" i="84"/>
  <c r="E24" i="84" s="1"/>
  <c r="E12" i="84"/>
  <c r="AV25" i="84"/>
  <c r="E25" i="84" s="1"/>
  <c r="E13" i="84"/>
  <c r="AV23" i="84"/>
  <c r="E23" i="84" s="1"/>
  <c r="E11" i="84"/>
  <c r="AV21" i="84"/>
  <c r="E21" i="84" s="1"/>
  <c r="E9" i="84"/>
  <c r="E10" i="84"/>
  <c r="AV20" i="84"/>
  <c r="E20" i="84" s="1"/>
  <c r="E8" i="84"/>
  <c r="AK22" i="84"/>
  <c r="D22" i="84" s="1"/>
  <c r="AK23" i="84"/>
  <c r="D23" i="84" s="1"/>
  <c r="AK21" i="84"/>
  <c r="AK25" i="84"/>
  <c r="AK24" i="84"/>
  <c r="D24" i="84" s="1"/>
  <c r="AK20" i="84"/>
  <c r="D20" i="84" s="1"/>
  <c r="BL14" i="84"/>
  <c r="BL16" i="84" s="1"/>
  <c r="BO14" i="84"/>
  <c r="BO16" i="84" s="1"/>
  <c r="BH14" i="84"/>
  <c r="BH16" i="84" s="1"/>
  <c r="BJ14" i="84"/>
  <c r="BJ16" i="84" s="1"/>
  <c r="BP26" i="84"/>
  <c r="BP28" i="84" s="1"/>
  <c r="BP14" i="84"/>
  <c r="BP16" i="84" s="1"/>
  <c r="BR14" i="84"/>
  <c r="BR16" i="84" s="1"/>
  <c r="BN14" i="84"/>
  <c r="BN16" i="84" s="1"/>
  <c r="BL20" i="84"/>
  <c r="BL26" i="84" s="1"/>
  <c r="BL28" i="84" s="1"/>
  <c r="BI14" i="84"/>
  <c r="BI16" i="84" s="1"/>
  <c r="BN20" i="84"/>
  <c r="BN26" i="84" s="1"/>
  <c r="BN28" i="84" s="1"/>
  <c r="BK14" i="84"/>
  <c r="BK16" i="84" s="1"/>
  <c r="BM14" i="84"/>
  <c r="BM16" i="84" s="1"/>
  <c r="BK26" i="84"/>
  <c r="BK28" i="84" s="1"/>
  <c r="BQ14" i="84"/>
  <c r="BQ16" i="84" s="1"/>
  <c r="BS14" i="84"/>
  <c r="BS16" i="84" s="1"/>
  <c r="BQ26" i="84"/>
  <c r="BQ28" i="84" s="1"/>
  <c r="BS26" i="84"/>
  <c r="BS28" i="84" s="1"/>
  <c r="BM20" i="84"/>
  <c r="BM26" i="84" s="1"/>
  <c r="BM28" i="84" s="1"/>
  <c r="BO20" i="84"/>
  <c r="BO26" i="84" s="1"/>
  <c r="BO28" i="84" s="1"/>
  <c r="BH26" i="84"/>
  <c r="BH28" i="84" s="1"/>
  <c r="BJ26" i="84"/>
  <c r="BJ28" i="84" s="1"/>
  <c r="BI26" i="84"/>
  <c r="BI28" i="84" s="1"/>
  <c r="BR26" i="84"/>
  <c r="BR28" i="84" s="1"/>
  <c r="AL14" i="84"/>
  <c r="AL16" i="84" s="1"/>
  <c r="AL26" i="84"/>
  <c r="AL28" i="84" s="1"/>
  <c r="AQ26" i="84"/>
  <c r="AQ28" i="84" s="1"/>
  <c r="AF14" i="84"/>
  <c r="AF16" i="84" s="1"/>
  <c r="AM14" i="84"/>
  <c r="AM16" i="84" s="1"/>
  <c r="AB14" i="84"/>
  <c r="AB16" i="84" s="1"/>
  <c r="AW26" i="84"/>
  <c r="AW28" i="84" s="1"/>
  <c r="AQ14" i="84"/>
  <c r="AQ16" i="84" s="1"/>
  <c r="AU26" i="84"/>
  <c r="AU28" i="84" s="1"/>
  <c r="AM26" i="84"/>
  <c r="AM28" i="84" s="1"/>
  <c r="X14" i="84"/>
  <c r="X16" i="84" s="1"/>
  <c r="D12" i="84"/>
  <c r="D11" i="84"/>
  <c r="AW14" i="84"/>
  <c r="AW16" i="84" s="1"/>
  <c r="AD14" i="84"/>
  <c r="AD16" i="84" s="1"/>
  <c r="AP14" i="84"/>
  <c r="AP16" i="84" s="1"/>
  <c r="BB26" i="84"/>
  <c r="BB28" i="84" s="1"/>
  <c r="AI26" i="84"/>
  <c r="AI28" i="84" s="1"/>
  <c r="AR26" i="84"/>
  <c r="AR28" i="84" s="1"/>
  <c r="C21" i="84"/>
  <c r="Z26" i="84"/>
  <c r="Z28" i="84" s="1"/>
  <c r="AY26" i="84"/>
  <c r="AY28" i="84" s="1"/>
  <c r="AT26" i="84"/>
  <c r="AT28" i="84" s="1"/>
  <c r="AA26" i="84"/>
  <c r="AA28" i="84" s="1"/>
  <c r="BF26" i="84"/>
  <c r="BF28" i="84" s="1"/>
  <c r="BC26" i="84"/>
  <c r="BC28" i="84" s="1"/>
  <c r="AE26" i="84"/>
  <c r="AE28" i="84" s="1"/>
  <c r="AG26" i="84"/>
  <c r="AG28" i="84" s="1"/>
  <c r="AF26" i="84"/>
  <c r="AF28" i="84" s="1"/>
  <c r="AO14" i="84"/>
  <c r="AO16" i="84" s="1"/>
  <c r="BG14" i="84"/>
  <c r="BG16" i="84" s="1"/>
  <c r="D10" i="84"/>
  <c r="AK14" i="84"/>
  <c r="AK16" i="84" s="1"/>
  <c r="BC14" i="84"/>
  <c r="BC16" i="84" s="1"/>
  <c r="AY14" i="84"/>
  <c r="AY16" i="84" s="1"/>
  <c r="AV14" i="84"/>
  <c r="AV16" i="84" s="1"/>
  <c r="BF14" i="84"/>
  <c r="BF16" i="84" s="1"/>
  <c r="BE14" i="84"/>
  <c r="BE16" i="84" s="1"/>
  <c r="C9" i="84"/>
  <c r="AH26" i="84"/>
  <c r="AH28" i="84" s="1"/>
  <c r="AB26" i="84"/>
  <c r="AB28" i="84" s="1"/>
  <c r="BG26" i="84"/>
  <c r="BG28" i="84" s="1"/>
  <c r="BE26" i="84"/>
  <c r="BE28" i="84" s="1"/>
  <c r="C25" i="84"/>
  <c r="C22" i="84"/>
  <c r="AC26" i="84"/>
  <c r="AC28" i="84" s="1"/>
  <c r="BD26" i="84"/>
  <c r="BD28" i="84" s="1"/>
  <c r="Z14" i="84"/>
  <c r="Z16" i="84" s="1"/>
  <c r="AE14" i="84"/>
  <c r="AE16" i="84" s="1"/>
  <c r="AT14" i="84"/>
  <c r="AT16" i="84" s="1"/>
  <c r="D8" i="84"/>
  <c r="AG14" i="84"/>
  <c r="AG16" i="84" s="1"/>
  <c r="AJ14" i="84"/>
  <c r="AJ16" i="84" s="1"/>
  <c r="AX26" i="84"/>
  <c r="AX28" i="84" s="1"/>
  <c r="C24" i="84"/>
  <c r="AZ26" i="84"/>
  <c r="AZ28" i="84" s="1"/>
  <c r="BA26" i="84"/>
  <c r="BA28" i="84" s="1"/>
  <c r="AN26" i="84"/>
  <c r="AN28" i="84" s="1"/>
  <c r="AS26" i="84"/>
  <c r="AS28" i="84" s="1"/>
  <c r="AD26" i="84"/>
  <c r="AD28" i="84" s="1"/>
  <c r="AO26" i="84"/>
  <c r="AO28" i="84" s="1"/>
  <c r="BB14" i="84"/>
  <c r="BB16" i="84" s="1"/>
  <c r="BD14" i="84"/>
  <c r="BD16" i="84" s="1"/>
  <c r="AN14" i="84"/>
  <c r="AN16" i="84" s="1"/>
  <c r="C10" i="84"/>
  <c r="AA14" i="84"/>
  <c r="AA16" i="84" s="1"/>
  <c r="C23" i="84"/>
  <c r="AZ14" i="84"/>
  <c r="AZ16" i="84" s="1"/>
  <c r="AS14" i="84"/>
  <c r="AS16" i="84" s="1"/>
  <c r="AX14" i="84"/>
  <c r="AX16" i="84" s="1"/>
  <c r="Y14" i="84"/>
  <c r="Y16" i="84" s="1"/>
  <c r="Y26" i="84"/>
  <c r="Y28" i="84" s="1"/>
  <c r="AC14" i="84"/>
  <c r="AC16" i="84" s="1"/>
  <c r="AI14" i="84"/>
  <c r="AI16" i="84" s="1"/>
  <c r="AH14" i="84"/>
  <c r="AH16" i="84" s="1"/>
  <c r="C13" i="84"/>
  <c r="D13" i="84"/>
  <c r="C11" i="84"/>
  <c r="C8" i="84"/>
  <c r="AU14" i="84"/>
  <c r="AU16" i="84" s="1"/>
  <c r="D9" i="84"/>
  <c r="BA14" i="84"/>
  <c r="BA16" i="84" s="1"/>
  <c r="AJ21" i="84"/>
  <c r="C12" i="84"/>
  <c r="AR14" i="84"/>
  <c r="AR16" i="84" s="1"/>
  <c r="X26" i="84"/>
  <c r="X28" i="84" s="1"/>
  <c r="C20" i="84"/>
  <c r="AP26" i="84"/>
  <c r="AP28" i="84" s="1"/>
  <c r="A2" i="83"/>
  <c r="A1" i="83"/>
  <c r="B13" i="83"/>
  <c r="B12" i="83"/>
  <c r="B10" i="83"/>
  <c r="B9" i="83"/>
  <c r="B8" i="83"/>
  <c r="AO15" i="72" l="1"/>
  <c r="AU10" i="72"/>
  <c r="AQ10" i="72"/>
  <c r="AO10" i="72"/>
  <c r="AT15" i="72"/>
  <c r="AW10" i="72"/>
  <c r="AP15" i="72"/>
  <c r="AN15" i="72"/>
  <c r="AM15" i="72"/>
  <c r="AW15" i="72"/>
  <c r="D81" i="72"/>
  <c r="AN10" i="72"/>
  <c r="AP10" i="72"/>
  <c r="AS15" i="72"/>
  <c r="AR15" i="72"/>
  <c r="AX10" i="72"/>
  <c r="AV15" i="72"/>
  <c r="AU15" i="72"/>
  <c r="AT10" i="72"/>
  <c r="AX15" i="72"/>
  <c r="AS10" i="72"/>
  <c r="AR10" i="72"/>
  <c r="AQ15" i="72"/>
  <c r="C81" i="72"/>
  <c r="AM10" i="72"/>
  <c r="AV10" i="72"/>
  <c r="BP24" i="47"/>
  <c r="BL24" i="47"/>
  <c r="BL25" i="47"/>
  <c r="BL16" i="47"/>
  <c r="BH12" i="47"/>
  <c r="BH24" i="47"/>
  <c r="BJ12" i="47"/>
  <c r="BJ24" i="47"/>
  <c r="BS12" i="47"/>
  <c r="BS24" i="47"/>
  <c r="BM24" i="47"/>
  <c r="BM12" i="47"/>
  <c r="BO24" i="47"/>
  <c r="BO12" i="47"/>
  <c r="BQ12" i="47"/>
  <c r="BQ24" i="47"/>
  <c r="BK12" i="47"/>
  <c r="BK24" i="47"/>
  <c r="BI12" i="47"/>
  <c r="BI24" i="47"/>
  <c r="BN24" i="47"/>
  <c r="BN12" i="47"/>
  <c r="BR12" i="47"/>
  <c r="BR24" i="47"/>
  <c r="BP25" i="47"/>
  <c r="BP16" i="47"/>
  <c r="Q24" i="84"/>
  <c r="R24" i="84" s="1"/>
  <c r="Q9" i="84"/>
  <c r="R9" i="84" s="1"/>
  <c r="Q8" i="84"/>
  <c r="R8" i="84" s="1"/>
  <c r="AK26" i="84"/>
  <c r="AK28" i="84" s="1"/>
  <c r="Q11" i="84"/>
  <c r="R11" i="84" s="1"/>
  <c r="Q12" i="84"/>
  <c r="R12" i="84" s="1"/>
  <c r="S11" i="84"/>
  <c r="T11" i="84" s="1"/>
  <c r="S23" i="84"/>
  <c r="T23" i="84" s="1"/>
  <c r="Q20" i="84"/>
  <c r="R20" i="84" s="1"/>
  <c r="Q10" i="84"/>
  <c r="R10" i="84" s="1"/>
  <c r="S13" i="84"/>
  <c r="T13" i="84" s="1"/>
  <c r="Q23" i="84"/>
  <c r="R23" i="84" s="1"/>
  <c r="Q22" i="84"/>
  <c r="R22" i="84" s="1"/>
  <c r="S8" i="84"/>
  <c r="T8" i="84" s="1"/>
  <c r="AV26" i="84"/>
  <c r="AV28" i="84" s="1"/>
  <c r="S20" i="84"/>
  <c r="T20" i="84" s="1"/>
  <c r="S12" i="84"/>
  <c r="T12" i="84" s="1"/>
  <c r="Q13" i="84"/>
  <c r="R13" i="84" s="1"/>
  <c r="S10" i="84"/>
  <c r="T10" i="84" s="1"/>
  <c r="S24" i="84"/>
  <c r="T24" i="84" s="1"/>
  <c r="S9" i="84"/>
  <c r="T9" i="84" s="1"/>
  <c r="S22" i="84"/>
  <c r="T22" i="84" s="1"/>
  <c r="D25" i="84"/>
  <c r="Q25" i="84" s="1"/>
  <c r="R25" i="84" s="1"/>
  <c r="E14" i="84"/>
  <c r="E26" i="84"/>
  <c r="BO13" i="83"/>
  <c r="BO25" i="83" s="1"/>
  <c r="BS12" i="83"/>
  <c r="BS24" i="83" s="1"/>
  <c r="BK12" i="83"/>
  <c r="BK24" i="83" s="1"/>
  <c r="BO11" i="83"/>
  <c r="BO23" i="83" s="1"/>
  <c r="BS10" i="83"/>
  <c r="BS22" i="83" s="1"/>
  <c r="BK10" i="83"/>
  <c r="BK22" i="83" s="1"/>
  <c r="BO9" i="83"/>
  <c r="BO21" i="83" s="1"/>
  <c r="BS8" i="83"/>
  <c r="BS20" i="83" s="1"/>
  <c r="BK8" i="83"/>
  <c r="BK20" i="83" s="1"/>
  <c r="BH11" i="83"/>
  <c r="BH23" i="83" s="1"/>
  <c r="BN13" i="83"/>
  <c r="BN25" i="83" s="1"/>
  <c r="BR12" i="83"/>
  <c r="BR24" i="83" s="1"/>
  <c r="BJ12" i="83"/>
  <c r="BJ24" i="83" s="1"/>
  <c r="BN11" i="83"/>
  <c r="BN23" i="83" s="1"/>
  <c r="BR10" i="83"/>
  <c r="BR22" i="83" s="1"/>
  <c r="BJ10" i="83"/>
  <c r="BJ22" i="83" s="1"/>
  <c r="BN9" i="83"/>
  <c r="BN21" i="83" s="1"/>
  <c r="BR8" i="83"/>
  <c r="BR20" i="83" s="1"/>
  <c r="BJ8" i="83"/>
  <c r="BJ20" i="83" s="1"/>
  <c r="BL10" i="83"/>
  <c r="BL22" i="83" s="1"/>
  <c r="BM13" i="83"/>
  <c r="BM25" i="83" s="1"/>
  <c r="BQ12" i="83"/>
  <c r="BQ24" i="83" s="1"/>
  <c r="BI12" i="83"/>
  <c r="BI24" i="83" s="1"/>
  <c r="BM11" i="83"/>
  <c r="BM23" i="83" s="1"/>
  <c r="BQ10" i="83"/>
  <c r="BQ22" i="83" s="1"/>
  <c r="BI10" i="83"/>
  <c r="BI22" i="83" s="1"/>
  <c r="BM9" i="83"/>
  <c r="BM21" i="83" s="1"/>
  <c r="BQ8" i="83"/>
  <c r="BQ20" i="83" s="1"/>
  <c r="BI8" i="83"/>
  <c r="BI20" i="83" s="1"/>
  <c r="BL12" i="83"/>
  <c r="BL24" i="83" s="1"/>
  <c r="BP9" i="83"/>
  <c r="BP21" i="83" s="1"/>
  <c r="BL13" i="83"/>
  <c r="BL25" i="83" s="1"/>
  <c r="BP12" i="83"/>
  <c r="BP24" i="83" s="1"/>
  <c r="BH12" i="83"/>
  <c r="BH24" i="83" s="1"/>
  <c r="BL11" i="83"/>
  <c r="BL23" i="83" s="1"/>
  <c r="BP10" i="83"/>
  <c r="BP22" i="83" s="1"/>
  <c r="BH10" i="83"/>
  <c r="BH22" i="83" s="1"/>
  <c r="BL9" i="83"/>
  <c r="BL21" i="83" s="1"/>
  <c r="BP8" i="83"/>
  <c r="BH8" i="83"/>
  <c r="BH20" i="83" s="1"/>
  <c r="BH9" i="83"/>
  <c r="BH21" i="83" s="1"/>
  <c r="BS13" i="83"/>
  <c r="BS25" i="83" s="1"/>
  <c r="BK13" i="83"/>
  <c r="BK25" i="83" s="1"/>
  <c r="BO12" i="83"/>
  <c r="BO24" i="83" s="1"/>
  <c r="BS11" i="83"/>
  <c r="BS23" i="83" s="1"/>
  <c r="BK11" i="83"/>
  <c r="BK23" i="83" s="1"/>
  <c r="BO10" i="83"/>
  <c r="BO22" i="83" s="1"/>
  <c r="BS9" i="83"/>
  <c r="BS21" i="83" s="1"/>
  <c r="BK9" i="83"/>
  <c r="BK21" i="83" s="1"/>
  <c r="BO8" i="83"/>
  <c r="BP13" i="83"/>
  <c r="BP25" i="83" s="1"/>
  <c r="BR13" i="83"/>
  <c r="BR25" i="83" s="1"/>
  <c r="BJ13" i="83"/>
  <c r="BJ25" i="83" s="1"/>
  <c r="BN12" i="83"/>
  <c r="BN24" i="83" s="1"/>
  <c r="BR11" i="83"/>
  <c r="BR23" i="83" s="1"/>
  <c r="BJ11" i="83"/>
  <c r="BJ23" i="83" s="1"/>
  <c r="BN10" i="83"/>
  <c r="BN22" i="83" s="1"/>
  <c r="BR9" i="83"/>
  <c r="BR21" i="83" s="1"/>
  <c r="BJ9" i="83"/>
  <c r="BJ21" i="83" s="1"/>
  <c r="BN8" i="83"/>
  <c r="BH13" i="83"/>
  <c r="BH25" i="83" s="1"/>
  <c r="BQ13" i="83"/>
  <c r="BQ25" i="83" s="1"/>
  <c r="BI13" i="83"/>
  <c r="BI25" i="83" s="1"/>
  <c r="BM12" i="83"/>
  <c r="BM24" i="83" s="1"/>
  <c r="BQ11" i="83"/>
  <c r="BQ23" i="83" s="1"/>
  <c r="BI11" i="83"/>
  <c r="BI23" i="83" s="1"/>
  <c r="BM10" i="83"/>
  <c r="BM22" i="83" s="1"/>
  <c r="BQ9" i="83"/>
  <c r="BQ21" i="83" s="1"/>
  <c r="BI9" i="83"/>
  <c r="BI21" i="83" s="1"/>
  <c r="BM8" i="83"/>
  <c r="BP11" i="83"/>
  <c r="BP23" i="83" s="1"/>
  <c r="BL8" i="83"/>
  <c r="D14" i="84"/>
  <c r="C14" i="84"/>
  <c r="C16" i="84" s="1"/>
  <c r="AJ26" i="84"/>
  <c r="AJ28" i="84" s="1"/>
  <c r="D21" i="84"/>
  <c r="Q21" i="84" s="1"/>
  <c r="R21" i="84" s="1"/>
  <c r="BE11" i="83"/>
  <c r="BE23" i="83" s="1"/>
  <c r="BD11" i="83"/>
  <c r="BD23" i="83" s="1"/>
  <c r="AU11" i="83"/>
  <c r="AU23" i="83" s="1"/>
  <c r="AA11" i="83"/>
  <c r="AA23" i="83" s="1"/>
  <c r="AZ11" i="83"/>
  <c r="AZ23" i="83" s="1"/>
  <c r="AV11" i="83"/>
  <c r="AM11" i="83"/>
  <c r="AM23" i="83" s="1"/>
  <c r="BF11" i="83"/>
  <c r="BF23" i="83" s="1"/>
  <c r="AW11" i="83"/>
  <c r="AW23" i="83" s="1"/>
  <c r="AR11" i="83"/>
  <c r="AR23" i="83" s="1"/>
  <c r="AO11" i="83"/>
  <c r="AN11" i="83"/>
  <c r="AN23" i="83" s="1"/>
  <c r="AE11" i="83"/>
  <c r="AE23" i="83" s="1"/>
  <c r="AP11" i="83"/>
  <c r="AP23" i="83" s="1"/>
  <c r="AJ11" i="83"/>
  <c r="Y11" i="83"/>
  <c r="Y23" i="83" s="1"/>
  <c r="X11" i="83"/>
  <c r="X23" i="83" s="1"/>
  <c r="BB11" i="83"/>
  <c r="BB23" i="83" s="1"/>
  <c r="AI11" i="83"/>
  <c r="AI23" i="83" s="1"/>
  <c r="AT11" i="83"/>
  <c r="AT23" i="83" s="1"/>
  <c r="AG11" i="83"/>
  <c r="AG23" i="83" s="1"/>
  <c r="AF11" i="83"/>
  <c r="AF23" i="83" s="1"/>
  <c r="AQ11" i="83"/>
  <c r="AQ23" i="83" s="1"/>
  <c r="BA11" i="83"/>
  <c r="BA23" i="83" s="1"/>
  <c r="AB11" i="83"/>
  <c r="AB23" i="83" s="1"/>
  <c r="AS11" i="83"/>
  <c r="AS23" i="83" s="1"/>
  <c r="BG11" i="83"/>
  <c r="BG23" i="83" s="1"/>
  <c r="AK11" i="83"/>
  <c r="AH11" i="83"/>
  <c r="AH23" i="83" s="1"/>
  <c r="BC11" i="83"/>
  <c r="BC23" i="83" s="1"/>
  <c r="AD11" i="83"/>
  <c r="AD23" i="83" s="1"/>
  <c r="AY11" i="83"/>
  <c r="AY23" i="83" s="1"/>
  <c r="AX11" i="83"/>
  <c r="AX23" i="83" s="1"/>
  <c r="Z11" i="83"/>
  <c r="Z23" i="83" s="1"/>
  <c r="AL11" i="83"/>
  <c r="AL23" i="83" s="1"/>
  <c r="AC11" i="83"/>
  <c r="AC23" i="83" s="1"/>
  <c r="BA8" i="83"/>
  <c r="BA20" i="83" s="1"/>
  <c r="AS8" i="83"/>
  <c r="AS20" i="83" s="1"/>
  <c r="AK8" i="83"/>
  <c r="AC8" i="83"/>
  <c r="AC20" i="83" s="1"/>
  <c r="AF8" i="83"/>
  <c r="AF20" i="83" s="1"/>
  <c r="BC8" i="83"/>
  <c r="BC20" i="83" s="1"/>
  <c r="BB8" i="83"/>
  <c r="BB20" i="83" s="1"/>
  <c r="AD8" i="83"/>
  <c r="AD20" i="83" s="1"/>
  <c r="AZ8" i="83"/>
  <c r="AZ20" i="83" s="1"/>
  <c r="AR8" i="83"/>
  <c r="AR20" i="83" s="1"/>
  <c r="AJ8" i="83"/>
  <c r="AB8" i="83"/>
  <c r="AB20" i="83" s="1"/>
  <c r="AN8" i="83"/>
  <c r="AN20" i="83" s="1"/>
  <c r="AL8" i="83"/>
  <c r="AL20" i="83" s="1"/>
  <c r="BG8" i="83"/>
  <c r="BG20" i="83" s="1"/>
  <c r="AY8" i="83"/>
  <c r="AY20" i="83" s="1"/>
  <c r="AQ8" i="83"/>
  <c r="AQ20" i="83" s="1"/>
  <c r="AI8" i="83"/>
  <c r="AI20" i="83" s="1"/>
  <c r="AA8" i="83"/>
  <c r="AA20" i="83" s="1"/>
  <c r="AU8" i="83"/>
  <c r="AU20" i="83" s="1"/>
  <c r="BF8" i="83"/>
  <c r="BF20" i="83" s="1"/>
  <c r="AX8" i="83"/>
  <c r="AX20" i="83" s="1"/>
  <c r="AP8" i="83"/>
  <c r="AP20" i="83" s="1"/>
  <c r="AH8" i="83"/>
  <c r="AH20" i="83" s="1"/>
  <c r="Z8" i="83"/>
  <c r="Z20" i="83" s="1"/>
  <c r="Y8" i="83"/>
  <c r="Y20" i="83" s="1"/>
  <c r="AV8" i="83"/>
  <c r="AE8" i="83"/>
  <c r="AE20" i="83" s="1"/>
  <c r="AT8" i="83"/>
  <c r="AT20" i="83" s="1"/>
  <c r="BE8" i="83"/>
  <c r="BE20" i="83" s="1"/>
  <c r="AW8" i="83"/>
  <c r="AW20" i="83" s="1"/>
  <c r="AO8" i="83"/>
  <c r="AG8" i="83"/>
  <c r="AG20" i="83" s="1"/>
  <c r="BD8" i="83"/>
  <c r="BD20" i="83" s="1"/>
  <c r="X8" i="83"/>
  <c r="X20" i="83" s="1"/>
  <c r="AM8" i="83"/>
  <c r="AM20" i="83" s="1"/>
  <c r="BE9" i="83"/>
  <c r="BE21" i="83" s="1"/>
  <c r="AW9" i="83"/>
  <c r="AW21" i="83" s="1"/>
  <c r="AO9" i="83"/>
  <c r="AG9" i="83"/>
  <c r="AG21" i="83" s="1"/>
  <c r="Y9" i="83"/>
  <c r="Y21" i="83" s="1"/>
  <c r="AJ9" i="83"/>
  <c r="BG9" i="83"/>
  <c r="BG21" i="83" s="1"/>
  <c r="AX9" i="83"/>
  <c r="AX21" i="83" s="1"/>
  <c r="BD9" i="83"/>
  <c r="BD21" i="83" s="1"/>
  <c r="AV9" i="83"/>
  <c r="AN9" i="83"/>
  <c r="AN21" i="83" s="1"/>
  <c r="AF9" i="83"/>
  <c r="AF21" i="83" s="1"/>
  <c r="X9" i="83"/>
  <c r="X21" i="83" s="1"/>
  <c r="AR9" i="83"/>
  <c r="AR21" i="83" s="1"/>
  <c r="AA9" i="83"/>
  <c r="AA21" i="83" s="1"/>
  <c r="AH9" i="83"/>
  <c r="AH21" i="83" s="1"/>
  <c r="BC9" i="83"/>
  <c r="BC21" i="83" s="1"/>
  <c r="AU9" i="83"/>
  <c r="AU21" i="83" s="1"/>
  <c r="AM9" i="83"/>
  <c r="AM21" i="83" s="1"/>
  <c r="AE9" i="83"/>
  <c r="AE21" i="83" s="1"/>
  <c r="AB9" i="83"/>
  <c r="AB21" i="83" s="1"/>
  <c r="AQ9" i="83"/>
  <c r="AQ21" i="83" s="1"/>
  <c r="BB9" i="83"/>
  <c r="BB21" i="83" s="1"/>
  <c r="AT9" i="83"/>
  <c r="AT21" i="83" s="1"/>
  <c r="AL9" i="83"/>
  <c r="AL21" i="83" s="1"/>
  <c r="AD9" i="83"/>
  <c r="AD21" i="83" s="1"/>
  <c r="AY9" i="83"/>
  <c r="AY21" i="83" s="1"/>
  <c r="AP9" i="83"/>
  <c r="AP21" i="83" s="1"/>
  <c r="BA9" i="83"/>
  <c r="BA21" i="83" s="1"/>
  <c r="AS9" i="83"/>
  <c r="AS21" i="83" s="1"/>
  <c r="AK9" i="83"/>
  <c r="AC9" i="83"/>
  <c r="AC21" i="83" s="1"/>
  <c r="AI9" i="83"/>
  <c r="AI21" i="83" s="1"/>
  <c r="BF9" i="83"/>
  <c r="BF21" i="83" s="1"/>
  <c r="Z9" i="83"/>
  <c r="Z21" i="83" s="1"/>
  <c r="AZ9" i="83"/>
  <c r="AZ21" i="83" s="1"/>
  <c r="BE13" i="83"/>
  <c r="BE25" i="83" s="1"/>
  <c r="AW13" i="83"/>
  <c r="AW25" i="83" s="1"/>
  <c r="AO13" i="83"/>
  <c r="AG13" i="83"/>
  <c r="AG25" i="83" s="1"/>
  <c r="Y13" i="83"/>
  <c r="Y25" i="83" s="1"/>
  <c r="BG13" i="83"/>
  <c r="BG25" i="83" s="1"/>
  <c r="AX13" i="83"/>
  <c r="AX25" i="83" s="1"/>
  <c r="BD13" i="83"/>
  <c r="BD25" i="83" s="1"/>
  <c r="AV13" i="83"/>
  <c r="AN13" i="83"/>
  <c r="AN25" i="83" s="1"/>
  <c r="AF13" i="83"/>
  <c r="AF25" i="83" s="1"/>
  <c r="X13" i="83"/>
  <c r="X25" i="83" s="1"/>
  <c r="AI13" i="83"/>
  <c r="AI25" i="83" s="1"/>
  <c r="AH13" i="83"/>
  <c r="AH25" i="83" s="1"/>
  <c r="BC13" i="83"/>
  <c r="BC25" i="83" s="1"/>
  <c r="AU13" i="83"/>
  <c r="AU25" i="83" s="1"/>
  <c r="AM13" i="83"/>
  <c r="AM25" i="83" s="1"/>
  <c r="AE13" i="83"/>
  <c r="AE25" i="83" s="1"/>
  <c r="AQ13" i="83"/>
  <c r="AQ25" i="83" s="1"/>
  <c r="BB13" i="83"/>
  <c r="BB25" i="83" s="1"/>
  <c r="AT13" i="83"/>
  <c r="AT25" i="83" s="1"/>
  <c r="AL13" i="83"/>
  <c r="AL25" i="83" s="1"/>
  <c r="AD13" i="83"/>
  <c r="AD25" i="83" s="1"/>
  <c r="AY13" i="83"/>
  <c r="AY25" i="83" s="1"/>
  <c r="BF13" i="83"/>
  <c r="BF25" i="83" s="1"/>
  <c r="BA13" i="83"/>
  <c r="BA25" i="83" s="1"/>
  <c r="AS13" i="83"/>
  <c r="AS25" i="83" s="1"/>
  <c r="AK13" i="83"/>
  <c r="AC13" i="83"/>
  <c r="AC25" i="83" s="1"/>
  <c r="AA13" i="83"/>
  <c r="AA25" i="83" s="1"/>
  <c r="AP13" i="83"/>
  <c r="AP25" i="83" s="1"/>
  <c r="Z13" i="83"/>
  <c r="Z25" i="83" s="1"/>
  <c r="AZ13" i="83"/>
  <c r="AZ25" i="83" s="1"/>
  <c r="AR13" i="83"/>
  <c r="AR25" i="83" s="1"/>
  <c r="AJ13" i="83"/>
  <c r="AB13" i="83"/>
  <c r="AB25" i="83" s="1"/>
  <c r="BA10" i="83"/>
  <c r="BA22" i="83" s="1"/>
  <c r="AS10" i="83"/>
  <c r="AS22" i="83" s="1"/>
  <c r="AK10" i="83"/>
  <c r="AC10" i="83"/>
  <c r="AC22" i="83" s="1"/>
  <c r="AT10" i="83"/>
  <c r="AT22" i="83" s="1"/>
  <c r="AZ10" i="83"/>
  <c r="AZ22" i="83" s="1"/>
  <c r="AR10" i="83"/>
  <c r="AR22" i="83" s="1"/>
  <c r="AJ10" i="83"/>
  <c r="AB10" i="83"/>
  <c r="AB22" i="83" s="1"/>
  <c r="AM10" i="83"/>
  <c r="AM22" i="83" s="1"/>
  <c r="AD10" i="83"/>
  <c r="AD22" i="83" s="1"/>
  <c r="BG10" i="83"/>
  <c r="BG22" i="83" s="1"/>
  <c r="AY10" i="83"/>
  <c r="AY22" i="83" s="1"/>
  <c r="AQ10" i="83"/>
  <c r="AQ22" i="83" s="1"/>
  <c r="AI10" i="83"/>
  <c r="AI22" i="83" s="1"/>
  <c r="AA10" i="83"/>
  <c r="AA22" i="83" s="1"/>
  <c r="AU10" i="83"/>
  <c r="AU22" i="83" s="1"/>
  <c r="BF10" i="83"/>
  <c r="BF22" i="83" s="1"/>
  <c r="AX10" i="83"/>
  <c r="AX22" i="83" s="1"/>
  <c r="AP10" i="83"/>
  <c r="AP22" i="83" s="1"/>
  <c r="AH10" i="83"/>
  <c r="AH22" i="83" s="1"/>
  <c r="Z10" i="83"/>
  <c r="Z22" i="83" s="1"/>
  <c r="AL10" i="83"/>
  <c r="AL22" i="83" s="1"/>
  <c r="BE10" i="83"/>
  <c r="BE22" i="83" s="1"/>
  <c r="AW10" i="83"/>
  <c r="AW22" i="83" s="1"/>
  <c r="AO10" i="83"/>
  <c r="AG10" i="83"/>
  <c r="AG22" i="83" s="1"/>
  <c r="Y10" i="83"/>
  <c r="Y22" i="83" s="1"/>
  <c r="BC10" i="83"/>
  <c r="BC22" i="83" s="1"/>
  <c r="AE10" i="83"/>
  <c r="AE22" i="83" s="1"/>
  <c r="BB10" i="83"/>
  <c r="BB22" i="83" s="1"/>
  <c r="BD10" i="83"/>
  <c r="BD22" i="83" s="1"/>
  <c r="AV10" i="83"/>
  <c r="AN10" i="83"/>
  <c r="AN22" i="83" s="1"/>
  <c r="AF10" i="83"/>
  <c r="AF22" i="83" s="1"/>
  <c r="X10" i="83"/>
  <c r="X22" i="83" s="1"/>
  <c r="BA12" i="83"/>
  <c r="BA24" i="83" s="1"/>
  <c r="AS12" i="83"/>
  <c r="AS24" i="83" s="1"/>
  <c r="AK12" i="83"/>
  <c r="AC12" i="83"/>
  <c r="AC24" i="83" s="1"/>
  <c r="BC12" i="83"/>
  <c r="BC24" i="83" s="1"/>
  <c r="AT12" i="83"/>
  <c r="AT24" i="83" s="1"/>
  <c r="AZ12" i="83"/>
  <c r="AZ24" i="83" s="1"/>
  <c r="AR12" i="83"/>
  <c r="AR24" i="83" s="1"/>
  <c r="AJ12" i="83"/>
  <c r="AB12" i="83"/>
  <c r="AB24" i="83" s="1"/>
  <c r="AL12" i="83"/>
  <c r="AL24" i="83" s="1"/>
  <c r="BG12" i="83"/>
  <c r="BG24" i="83" s="1"/>
  <c r="AY12" i="83"/>
  <c r="AY24" i="83" s="1"/>
  <c r="AQ12" i="83"/>
  <c r="AQ24" i="83" s="1"/>
  <c r="AI12" i="83"/>
  <c r="AI24" i="83" s="1"/>
  <c r="AA12" i="83"/>
  <c r="AA24" i="83" s="1"/>
  <c r="AM12" i="83"/>
  <c r="AM24" i="83" s="1"/>
  <c r="BF12" i="83"/>
  <c r="BF24" i="83" s="1"/>
  <c r="AX12" i="83"/>
  <c r="AX24" i="83" s="1"/>
  <c r="AP12" i="83"/>
  <c r="AP24" i="83" s="1"/>
  <c r="AH12" i="83"/>
  <c r="AH24" i="83" s="1"/>
  <c r="Z12" i="83"/>
  <c r="Z24" i="83" s="1"/>
  <c r="AE12" i="83"/>
  <c r="AE24" i="83" s="1"/>
  <c r="BB12" i="83"/>
  <c r="BB24" i="83" s="1"/>
  <c r="BE12" i="83"/>
  <c r="BE24" i="83" s="1"/>
  <c r="AW12" i="83"/>
  <c r="AW24" i="83" s="1"/>
  <c r="AO12" i="83"/>
  <c r="AG12" i="83"/>
  <c r="AG24" i="83" s="1"/>
  <c r="Y12" i="83"/>
  <c r="Y24" i="83" s="1"/>
  <c r="AU12" i="83"/>
  <c r="AU24" i="83" s="1"/>
  <c r="AD12" i="83"/>
  <c r="AD24" i="83" s="1"/>
  <c r="BD12" i="83"/>
  <c r="BD24" i="83" s="1"/>
  <c r="AV12" i="83"/>
  <c r="AN12" i="83"/>
  <c r="AN24" i="83" s="1"/>
  <c r="AF12" i="83"/>
  <c r="AF24" i="83" s="1"/>
  <c r="X12" i="83"/>
  <c r="X24" i="83" s="1"/>
  <c r="C26" i="84"/>
  <c r="C28" i="84" s="1"/>
  <c r="B39" i="82"/>
  <c r="B36" i="82"/>
  <c r="B35" i="82"/>
  <c r="B34" i="82"/>
  <c r="B31" i="82"/>
  <c r="B30" i="82"/>
  <c r="K27" i="82"/>
  <c r="B21" i="82"/>
  <c r="B20" i="82"/>
  <c r="B19" i="82"/>
  <c r="B17" i="82"/>
  <c r="B16" i="82"/>
  <c r="B15" i="82"/>
  <c r="B14" i="82"/>
  <c r="B10" i="82"/>
  <c r="B9" i="82"/>
  <c r="B8" i="82"/>
  <c r="E7" i="82"/>
  <c r="E24" i="82" s="1"/>
  <c r="D7" i="82"/>
  <c r="D24" i="82" s="1"/>
  <c r="C7" i="82"/>
  <c r="C24" i="82" s="1"/>
  <c r="A1" i="82"/>
  <c r="U38" i="82"/>
  <c r="K38" i="82"/>
  <c r="F38" i="82"/>
  <c r="U44" i="81"/>
  <c r="K44" i="81"/>
  <c r="F44" i="81"/>
  <c r="B26" i="81"/>
  <c r="B25" i="81"/>
  <c r="B24" i="81"/>
  <c r="B23" i="81"/>
  <c r="B22" i="81"/>
  <c r="B21" i="81"/>
  <c r="B20" i="81"/>
  <c r="B19" i="81"/>
  <c r="B18" i="81"/>
  <c r="B17" i="81"/>
  <c r="B16" i="81"/>
  <c r="B15" i="81"/>
  <c r="P15" i="81" s="1"/>
  <c r="B14" i="81"/>
  <c r="P14" i="81" s="1"/>
  <c r="B13" i="81"/>
  <c r="P13" i="81" s="1"/>
  <c r="B12" i="81"/>
  <c r="B11" i="81"/>
  <c r="P11" i="81" s="1"/>
  <c r="B10" i="81"/>
  <c r="B9" i="81"/>
  <c r="P9" i="81" s="1"/>
  <c r="B8" i="81"/>
  <c r="P8" i="81" s="1"/>
  <c r="B50" i="81"/>
  <c r="B49" i="81"/>
  <c r="B48" i="81"/>
  <c r="B47" i="81"/>
  <c r="B46" i="81"/>
  <c r="B45" i="81"/>
  <c r="B44" i="81"/>
  <c r="B43" i="81"/>
  <c r="B42" i="81"/>
  <c r="B41" i="81"/>
  <c r="B39" i="81"/>
  <c r="B38" i="81"/>
  <c r="B37" i="81"/>
  <c r="B36" i="81"/>
  <c r="B35" i="81"/>
  <c r="B34" i="81"/>
  <c r="B33" i="81"/>
  <c r="B32" i="81"/>
  <c r="A4" i="81"/>
  <c r="E31" i="81"/>
  <c r="D31" i="81"/>
  <c r="C31" i="81"/>
  <c r="A1" i="81"/>
  <c r="N44" i="81" l="1"/>
  <c r="N38" i="81"/>
  <c r="N42" i="81" s="1"/>
  <c r="M44" i="81"/>
  <c r="O39" i="81"/>
  <c r="N39" i="81"/>
  <c r="M39" i="81"/>
  <c r="O38" i="81"/>
  <c r="O44" i="81"/>
  <c r="M38" i="81"/>
  <c r="AU11" i="72"/>
  <c r="AO17" i="72"/>
  <c r="AX17" i="72"/>
  <c r="AP17" i="72"/>
  <c r="AQ17" i="72"/>
  <c r="AS11" i="72"/>
  <c r="AX11" i="72"/>
  <c r="AW17" i="72"/>
  <c r="AM17" i="72"/>
  <c r="C49" i="72"/>
  <c r="AT17" i="72"/>
  <c r="AT11" i="72"/>
  <c r="AR11" i="72"/>
  <c r="AW11" i="72"/>
  <c r="AV11" i="72"/>
  <c r="AU17" i="72"/>
  <c r="AP11" i="72"/>
  <c r="AN11" i="72"/>
  <c r="D86" i="72"/>
  <c r="AM11" i="72"/>
  <c r="C86" i="72"/>
  <c r="AV17" i="72"/>
  <c r="D49" i="72"/>
  <c r="AN17" i="72"/>
  <c r="AO11" i="72"/>
  <c r="AS17" i="72"/>
  <c r="AQ11" i="72"/>
  <c r="AR17" i="72"/>
  <c r="BK25" i="47"/>
  <c r="BK16" i="47"/>
  <c r="BS25" i="47"/>
  <c r="BS16" i="47"/>
  <c r="BP28" i="47"/>
  <c r="BP21" i="47"/>
  <c r="BP26" i="47" s="1"/>
  <c r="BR25" i="47"/>
  <c r="BR16" i="47"/>
  <c r="BQ25" i="47"/>
  <c r="BQ16" i="47"/>
  <c r="BJ25" i="47"/>
  <c r="BJ16" i="47"/>
  <c r="BN25" i="47"/>
  <c r="BN16" i="47"/>
  <c r="BO25" i="47"/>
  <c r="BO16" i="47"/>
  <c r="BH25" i="47"/>
  <c r="BH16" i="47"/>
  <c r="BM25" i="47"/>
  <c r="BM16" i="47"/>
  <c r="BL21" i="47"/>
  <c r="BL26" i="47" s="1"/>
  <c r="BL28" i="47"/>
  <c r="BI25" i="47"/>
  <c r="BI16" i="47"/>
  <c r="P10" i="82"/>
  <c r="P14" i="82"/>
  <c r="P30" i="82"/>
  <c r="P15" i="82"/>
  <c r="P34" i="82"/>
  <c r="P17" i="82"/>
  <c r="P19" i="82"/>
  <c r="P8" i="82"/>
  <c r="P9" i="82"/>
  <c r="P21" i="82"/>
  <c r="P33" i="81"/>
  <c r="K8" i="81"/>
  <c r="K32" i="81" s="1"/>
  <c r="U11" i="81"/>
  <c r="U35" i="81" s="1"/>
  <c r="P35" i="81"/>
  <c r="O43" i="81"/>
  <c r="N43" i="81"/>
  <c r="O42" i="81"/>
  <c r="P37" i="81"/>
  <c r="S25" i="84"/>
  <c r="T25" i="84" s="1"/>
  <c r="D16" i="84"/>
  <c r="Q14" i="84"/>
  <c r="R14" i="84" s="1"/>
  <c r="S14" i="84"/>
  <c r="T14" i="84" s="1"/>
  <c r="S21" i="84"/>
  <c r="T21" i="84" s="1"/>
  <c r="E28" i="84"/>
  <c r="E16" i="84"/>
  <c r="E13" i="83"/>
  <c r="E12" i="83"/>
  <c r="E9" i="83"/>
  <c r="E10" i="83"/>
  <c r="E8" i="83"/>
  <c r="E11" i="83"/>
  <c r="AK24" i="83"/>
  <c r="AK21" i="83"/>
  <c r="AK20" i="83"/>
  <c r="AK25" i="83"/>
  <c r="AK23" i="83"/>
  <c r="AK22" i="83"/>
  <c r="BL14" i="83"/>
  <c r="BL16" i="83" s="1"/>
  <c r="BQ26" i="83"/>
  <c r="BQ28" i="83" s="1"/>
  <c r="BO14" i="83"/>
  <c r="BO16" i="83" s="1"/>
  <c r="BP14" i="83"/>
  <c r="BP16" i="83" s="1"/>
  <c r="BP20" i="83"/>
  <c r="BP26" i="83" s="1"/>
  <c r="BP28" i="83" s="1"/>
  <c r="BL20" i="83"/>
  <c r="BL26" i="83" s="1"/>
  <c r="BL28" i="83" s="1"/>
  <c r="BH26" i="83"/>
  <c r="BH28" i="83" s="1"/>
  <c r="BN14" i="83"/>
  <c r="BN16" i="83" s="1"/>
  <c r="BI14" i="83"/>
  <c r="BI16" i="83" s="1"/>
  <c r="BK26" i="83"/>
  <c r="BK28" i="83" s="1"/>
  <c r="BQ14" i="83"/>
  <c r="BQ16" i="83" s="1"/>
  <c r="BJ14" i="83"/>
  <c r="BJ16" i="83" s="1"/>
  <c r="BK14" i="83"/>
  <c r="BK16" i="83" s="1"/>
  <c r="BM14" i="83"/>
  <c r="BM16" i="83" s="1"/>
  <c r="BS26" i="83"/>
  <c r="BS28" i="83" s="1"/>
  <c r="BM20" i="83"/>
  <c r="BM26" i="83" s="1"/>
  <c r="BM28" i="83" s="1"/>
  <c r="BR14" i="83"/>
  <c r="BR16" i="83" s="1"/>
  <c r="BS14" i="83"/>
  <c r="BS16" i="83" s="1"/>
  <c r="BJ26" i="83"/>
  <c r="BJ28" i="83" s="1"/>
  <c r="BN20" i="83"/>
  <c r="BN26" i="83" s="1"/>
  <c r="BN28" i="83" s="1"/>
  <c r="BO20" i="83"/>
  <c r="BO26" i="83" s="1"/>
  <c r="BO28" i="83" s="1"/>
  <c r="BR26" i="83"/>
  <c r="BR28" i="83" s="1"/>
  <c r="BI26" i="83"/>
  <c r="BI28" i="83" s="1"/>
  <c r="BH14" i="83"/>
  <c r="BH16" i="83" s="1"/>
  <c r="K15" i="81"/>
  <c r="F15" i="81"/>
  <c r="U15" i="81"/>
  <c r="U13" i="81"/>
  <c r="U37" i="81" s="1"/>
  <c r="K13" i="81"/>
  <c r="K37" i="81" s="1"/>
  <c r="F13" i="81"/>
  <c r="F37" i="81" s="1"/>
  <c r="K14" i="81"/>
  <c r="K38" i="81" s="1"/>
  <c r="F14" i="81"/>
  <c r="U14" i="81"/>
  <c r="D26" i="84"/>
  <c r="AJ21" i="83"/>
  <c r="AV23" i="83"/>
  <c r="AV24" i="83"/>
  <c r="AJ24" i="83"/>
  <c r="AV25" i="83"/>
  <c r="AO20" i="83"/>
  <c r="AO21" i="83"/>
  <c r="AO23" i="83"/>
  <c r="AO22" i="83"/>
  <c r="AV21" i="83"/>
  <c r="AV22" i="83"/>
  <c r="AJ22" i="83"/>
  <c r="AO24" i="83"/>
  <c r="AJ25" i="83"/>
  <c r="AO25" i="83"/>
  <c r="AV20" i="83"/>
  <c r="AJ20" i="83"/>
  <c r="AJ23" i="83"/>
  <c r="G24" i="82"/>
  <c r="X24" i="82" s="1"/>
  <c r="E12" i="82"/>
  <c r="E13" i="82"/>
  <c r="E25" i="82"/>
  <c r="E18" i="82"/>
  <c r="E32" i="82"/>
  <c r="E11" i="82"/>
  <c r="E22" i="82"/>
  <c r="E29" i="82"/>
  <c r="E23" i="82"/>
  <c r="E33" i="82"/>
  <c r="E26" i="82"/>
  <c r="E27" i="82"/>
  <c r="E28" i="82"/>
  <c r="C18" i="82"/>
  <c r="C32" i="82"/>
  <c r="C22" i="82"/>
  <c r="C12" i="82"/>
  <c r="C13" i="82"/>
  <c r="C11" i="82"/>
  <c r="C28" i="82"/>
  <c r="C29" i="82"/>
  <c r="C23" i="82"/>
  <c r="C25" i="82"/>
  <c r="C33" i="82"/>
  <c r="C26" i="82"/>
  <c r="C27" i="82"/>
  <c r="D12" i="82"/>
  <c r="D13" i="82"/>
  <c r="D25" i="82"/>
  <c r="D22" i="82"/>
  <c r="D18" i="82"/>
  <c r="D32" i="82"/>
  <c r="D11" i="82"/>
  <c r="D28" i="82"/>
  <c r="D29" i="82"/>
  <c r="D23" i="82"/>
  <c r="D33" i="82"/>
  <c r="D26" i="82"/>
  <c r="D27" i="82"/>
  <c r="U9" i="82"/>
  <c r="C9" i="82"/>
  <c r="D9" i="82"/>
  <c r="E9" i="82"/>
  <c r="U21" i="82"/>
  <c r="E21" i="82"/>
  <c r="D21" i="82"/>
  <c r="C21" i="82"/>
  <c r="K10" i="82"/>
  <c r="E10" i="82"/>
  <c r="D10" i="82"/>
  <c r="C10" i="82"/>
  <c r="D14" i="82"/>
  <c r="C14" i="82"/>
  <c r="E14" i="82"/>
  <c r="U15" i="82"/>
  <c r="E15" i="82"/>
  <c r="D15" i="82"/>
  <c r="C15" i="82"/>
  <c r="E19" i="82"/>
  <c r="D19" i="82"/>
  <c r="C19" i="82"/>
  <c r="U30" i="82"/>
  <c r="E30" i="82"/>
  <c r="D30" i="82"/>
  <c r="C30" i="82"/>
  <c r="U34" i="82"/>
  <c r="E34" i="82"/>
  <c r="D34" i="82"/>
  <c r="C34" i="82"/>
  <c r="U17" i="82"/>
  <c r="E17" i="82"/>
  <c r="D17" i="82"/>
  <c r="C17" i="82"/>
  <c r="U8" i="82"/>
  <c r="E8" i="82"/>
  <c r="D8" i="82"/>
  <c r="C8" i="82"/>
  <c r="D11" i="83"/>
  <c r="C11" i="83"/>
  <c r="AN26" i="83"/>
  <c r="AN28" i="83" s="1"/>
  <c r="Z26" i="83"/>
  <c r="Z28" i="83" s="1"/>
  <c r="BA26" i="83"/>
  <c r="BA28" i="83" s="1"/>
  <c r="I31" i="81"/>
  <c r="D7" i="81"/>
  <c r="D20" i="81" s="1"/>
  <c r="D44" i="81" s="1"/>
  <c r="J31" i="81"/>
  <c r="O31" i="81" s="1"/>
  <c r="E7" i="81"/>
  <c r="E13" i="81" s="1"/>
  <c r="E37" i="81" s="1"/>
  <c r="U31" i="81"/>
  <c r="U7" i="81" s="1"/>
  <c r="K7" i="81"/>
  <c r="H31" i="81"/>
  <c r="C7" i="81"/>
  <c r="C11" i="81" s="1"/>
  <c r="C35" i="81" s="1"/>
  <c r="C24" i="83"/>
  <c r="C25" i="83"/>
  <c r="C22" i="83"/>
  <c r="C21" i="83"/>
  <c r="K17" i="82"/>
  <c r="F8" i="82"/>
  <c r="K8" i="82"/>
  <c r="F21" i="82"/>
  <c r="C36" i="82"/>
  <c r="I7" i="82"/>
  <c r="E37" i="82"/>
  <c r="F17" i="82"/>
  <c r="U27" i="82"/>
  <c r="F34" i="82"/>
  <c r="K34" i="82"/>
  <c r="F27" i="82"/>
  <c r="U10" i="82"/>
  <c r="F9" i="82"/>
  <c r="K9" i="82"/>
  <c r="T7" i="82"/>
  <c r="T24" i="82" s="1"/>
  <c r="H7" i="82"/>
  <c r="F11" i="81"/>
  <c r="F35" i="81" s="1"/>
  <c r="AE26" i="83"/>
  <c r="AE28" i="83" s="1"/>
  <c r="AL26" i="83"/>
  <c r="AL28" i="83" s="1"/>
  <c r="U8" i="81"/>
  <c r="C13" i="83"/>
  <c r="AB26" i="83"/>
  <c r="AB28" i="83" s="1"/>
  <c r="BF26" i="83"/>
  <c r="BF28" i="83" s="1"/>
  <c r="K15" i="82"/>
  <c r="AH26" i="83"/>
  <c r="AH28" i="83" s="1"/>
  <c r="F15" i="82"/>
  <c r="K21" i="82"/>
  <c r="F30" i="82"/>
  <c r="E36" i="82"/>
  <c r="BD14" i="83"/>
  <c r="BD16" i="83" s="1"/>
  <c r="F8" i="81"/>
  <c r="F10" i="82"/>
  <c r="K30" i="82"/>
  <c r="AY26" i="83"/>
  <c r="AY28" i="83" s="1"/>
  <c r="D13" i="83"/>
  <c r="AJ14" i="83"/>
  <c r="AJ16" i="83" s="1"/>
  <c r="AF14" i="83"/>
  <c r="AF16" i="83" s="1"/>
  <c r="AR26" i="83"/>
  <c r="AR28" i="83" s="1"/>
  <c r="AF26" i="83"/>
  <c r="AF28" i="83" s="1"/>
  <c r="AZ26" i="83"/>
  <c r="AZ28" i="83" s="1"/>
  <c r="AZ14" i="83"/>
  <c r="AZ16" i="83" s="1"/>
  <c r="BA14" i="83"/>
  <c r="BA16" i="83" s="1"/>
  <c r="BF14" i="83"/>
  <c r="BF16" i="83" s="1"/>
  <c r="BC26" i="83"/>
  <c r="BC28" i="83" s="1"/>
  <c r="AM26" i="83"/>
  <c r="AM28" i="83" s="1"/>
  <c r="BE14" i="83"/>
  <c r="BE16" i="83" s="1"/>
  <c r="AO14" i="83"/>
  <c r="AO16" i="83" s="1"/>
  <c r="Y14" i="83"/>
  <c r="Y16" i="83" s="1"/>
  <c r="BE26" i="83"/>
  <c r="BE28" i="83" s="1"/>
  <c r="Y26" i="83"/>
  <c r="Y28" i="83" s="1"/>
  <c r="Z14" i="83"/>
  <c r="Z16" i="83" s="1"/>
  <c r="C12" i="83"/>
  <c r="AI14" i="83"/>
  <c r="AI16" i="83" s="1"/>
  <c r="AI26" i="83"/>
  <c r="AI28" i="83" s="1"/>
  <c r="BB26" i="83"/>
  <c r="BB28" i="83" s="1"/>
  <c r="BC14" i="83"/>
  <c r="BC16" i="83" s="1"/>
  <c r="AM14" i="83"/>
  <c r="AM16" i="83" s="1"/>
  <c r="BB14" i="83"/>
  <c r="BB16" i="83" s="1"/>
  <c r="AK14" i="83"/>
  <c r="AK16" i="83" s="1"/>
  <c r="D8" i="83"/>
  <c r="AY14" i="83"/>
  <c r="AY16" i="83" s="1"/>
  <c r="AD14" i="83"/>
  <c r="AD16" i="83" s="1"/>
  <c r="AD26" i="83"/>
  <c r="AD28" i="83" s="1"/>
  <c r="AR14" i="83"/>
  <c r="AR16" i="83" s="1"/>
  <c r="AQ14" i="83"/>
  <c r="AQ16" i="83" s="1"/>
  <c r="AB14" i="83"/>
  <c r="AB16" i="83" s="1"/>
  <c r="AV14" i="83"/>
  <c r="AV16" i="83" s="1"/>
  <c r="C10" i="83"/>
  <c r="AW14" i="83"/>
  <c r="AW16" i="83" s="1"/>
  <c r="AG14" i="83"/>
  <c r="AG16" i="83" s="1"/>
  <c r="AW26" i="83"/>
  <c r="AW28" i="83" s="1"/>
  <c r="AG26" i="83"/>
  <c r="AG28" i="83" s="1"/>
  <c r="AL14" i="83"/>
  <c r="AL16" i="83" s="1"/>
  <c r="AT14" i="83"/>
  <c r="AT16" i="83" s="1"/>
  <c r="AT26" i="83"/>
  <c r="AT28" i="83" s="1"/>
  <c r="X14" i="83"/>
  <c r="X16" i="83" s="1"/>
  <c r="C8" i="83"/>
  <c r="AA26" i="83"/>
  <c r="AA28" i="83" s="1"/>
  <c r="D9" i="83"/>
  <c r="AH14" i="83"/>
  <c r="AH16" i="83" s="1"/>
  <c r="AU26" i="83"/>
  <c r="AU28" i="83" s="1"/>
  <c r="AE14" i="83"/>
  <c r="AE16" i="83" s="1"/>
  <c r="BG14" i="83"/>
  <c r="BG16" i="83" s="1"/>
  <c r="BD26" i="83"/>
  <c r="BD28" i="83" s="1"/>
  <c r="D10" i="83"/>
  <c r="AS14" i="83"/>
  <c r="AS16" i="83" s="1"/>
  <c r="AC14" i="83"/>
  <c r="AC16" i="83" s="1"/>
  <c r="AC26" i="83"/>
  <c r="AC28" i="83" s="1"/>
  <c r="AP14" i="83"/>
  <c r="AP16" i="83" s="1"/>
  <c r="D12" i="83"/>
  <c r="AN14" i="83"/>
  <c r="AN16" i="83" s="1"/>
  <c r="BG26" i="83"/>
  <c r="BG28" i="83" s="1"/>
  <c r="AX26" i="83"/>
  <c r="AX28" i="83" s="1"/>
  <c r="C9" i="83"/>
  <c r="AX14" i="83"/>
  <c r="AX16" i="83" s="1"/>
  <c r="AA14" i="83"/>
  <c r="AA16" i="83" s="1"/>
  <c r="AU14" i="83"/>
  <c r="AU16" i="83" s="1"/>
  <c r="F19" i="82"/>
  <c r="F29" i="82"/>
  <c r="K29" i="82"/>
  <c r="S7" i="82"/>
  <c r="S24" i="82" s="1"/>
  <c r="D36" i="82"/>
  <c r="C37" i="82"/>
  <c r="D37" i="82"/>
  <c r="F14" i="82"/>
  <c r="K14" i="82"/>
  <c r="U14" i="82"/>
  <c r="K19" i="82"/>
  <c r="U19" i="82"/>
  <c r="U29" i="82"/>
  <c r="J7" i="82"/>
  <c r="R7" i="82"/>
  <c r="R24" i="82" s="1"/>
  <c r="K9" i="81"/>
  <c r="K33" i="81" s="1"/>
  <c r="U9" i="81"/>
  <c r="U33" i="81" s="1"/>
  <c r="F9" i="81"/>
  <c r="F33" i="81" s="1"/>
  <c r="K11" i="81"/>
  <c r="K35" i="81" s="1"/>
  <c r="E14" i="81"/>
  <c r="R31" i="81"/>
  <c r="R7" i="81" s="1"/>
  <c r="B40" i="81"/>
  <c r="AT18" i="72" l="1"/>
  <c r="AW18" i="72"/>
  <c r="AR18" i="72"/>
  <c r="AU18" i="72"/>
  <c r="AS18" i="72"/>
  <c r="AO18" i="72"/>
  <c r="AP18" i="72"/>
  <c r="AM18" i="72"/>
  <c r="C54" i="72"/>
  <c r="D54" i="72"/>
  <c r="AN18" i="72"/>
  <c r="AV18" i="72"/>
  <c r="AQ18" i="72"/>
  <c r="AX18" i="72"/>
  <c r="P31" i="82"/>
  <c r="P35" i="82" s="1"/>
  <c r="P39" i="82" s="1"/>
  <c r="K23" i="81"/>
  <c r="O7" i="81"/>
  <c r="P16" i="82"/>
  <c r="P20" i="82" s="1"/>
  <c r="BI28" i="47"/>
  <c r="BI21" i="47"/>
  <c r="BI26" i="47" s="1"/>
  <c r="BO28" i="47"/>
  <c r="BO21" i="47"/>
  <c r="BO26" i="47" s="1"/>
  <c r="BR28" i="47"/>
  <c r="BR21" i="47"/>
  <c r="BR26" i="47" s="1"/>
  <c r="BN28" i="47"/>
  <c r="BN21" i="47"/>
  <c r="BN26" i="47" s="1"/>
  <c r="BM28" i="47"/>
  <c r="BM21" i="47"/>
  <c r="BM26" i="47" s="1"/>
  <c r="BJ28" i="47"/>
  <c r="BJ21" i="47"/>
  <c r="BJ26" i="47" s="1"/>
  <c r="BS28" i="47"/>
  <c r="BS21" i="47"/>
  <c r="BS26" i="47" s="1"/>
  <c r="BH28" i="47"/>
  <c r="BH21" i="47"/>
  <c r="BH26" i="47" s="1"/>
  <c r="BQ28" i="47"/>
  <c r="BQ21" i="47"/>
  <c r="BQ26" i="47" s="1"/>
  <c r="BK28" i="47"/>
  <c r="BK21" i="47"/>
  <c r="BK26" i="47" s="1"/>
  <c r="H24" i="82"/>
  <c r="M7" i="82"/>
  <c r="J24" i="82"/>
  <c r="O7" i="82"/>
  <c r="I24" i="82"/>
  <c r="N7" i="82"/>
  <c r="Q13" i="83"/>
  <c r="R13" i="83" s="1"/>
  <c r="P19" i="81"/>
  <c r="P43" i="81" s="1"/>
  <c r="P39" i="81"/>
  <c r="Q39" i="81" s="1"/>
  <c r="I7" i="81"/>
  <c r="I15" i="81" s="1"/>
  <c r="I39" i="81" s="1"/>
  <c r="I43" i="81" s="1"/>
  <c r="N31" i="81"/>
  <c r="M43" i="81"/>
  <c r="Q44" i="81"/>
  <c r="P32" i="81"/>
  <c r="P10" i="81"/>
  <c r="P23" i="81"/>
  <c r="E8" i="81"/>
  <c r="E32" i="81" s="1"/>
  <c r="H7" i="81"/>
  <c r="H20" i="81" s="1"/>
  <c r="H44" i="81" s="1"/>
  <c r="M31" i="81"/>
  <c r="P18" i="81"/>
  <c r="P42" i="81" s="1"/>
  <c r="P38" i="81"/>
  <c r="Q38" i="81" s="1"/>
  <c r="E9" i="81"/>
  <c r="E33" i="81" s="1"/>
  <c r="M42" i="81"/>
  <c r="Q12" i="83"/>
  <c r="R12" i="83" s="1"/>
  <c r="Q10" i="83"/>
  <c r="R10" i="83" s="1"/>
  <c r="Q9" i="83"/>
  <c r="R9" i="83" s="1"/>
  <c r="D28" i="84"/>
  <c r="Q26" i="84"/>
  <c r="R26" i="84" s="1"/>
  <c r="E22" i="83"/>
  <c r="E24" i="83"/>
  <c r="E21" i="83"/>
  <c r="E23" i="83"/>
  <c r="S26" i="84"/>
  <c r="T26" i="84" s="1"/>
  <c r="E25" i="83"/>
  <c r="E20" i="83"/>
  <c r="Q11" i="83"/>
  <c r="R11" i="83" s="1"/>
  <c r="S11" i="83"/>
  <c r="T11" i="83" s="1"/>
  <c r="S8" i="83"/>
  <c r="T8" i="83" s="1"/>
  <c r="Q8" i="83"/>
  <c r="R8" i="83" s="1"/>
  <c r="S10" i="83"/>
  <c r="T10" i="83" s="1"/>
  <c r="S9" i="83"/>
  <c r="T9" i="83" s="1"/>
  <c r="S12" i="83"/>
  <c r="T12" i="83" s="1"/>
  <c r="S13" i="83"/>
  <c r="T13" i="83" s="1"/>
  <c r="E14" i="83"/>
  <c r="K18" i="81"/>
  <c r="K42" i="81" s="1"/>
  <c r="K34" i="81"/>
  <c r="K48" i="81" s="1"/>
  <c r="D20" i="83"/>
  <c r="AO26" i="83"/>
  <c r="AO28" i="83" s="1"/>
  <c r="C9" i="81"/>
  <c r="K31" i="82"/>
  <c r="K35" i="82" s="1"/>
  <c r="K39" i="82" s="1"/>
  <c r="U31" i="82"/>
  <c r="U35" i="82" s="1"/>
  <c r="U39" i="82" s="1"/>
  <c r="I11" i="81"/>
  <c r="I35" i="81" s="1"/>
  <c r="U32" i="81"/>
  <c r="U47" i="81" s="1"/>
  <c r="U23" i="81"/>
  <c r="G32" i="82"/>
  <c r="X32" i="82" s="1"/>
  <c r="I37" i="82"/>
  <c r="I36" i="82"/>
  <c r="V24" i="82"/>
  <c r="S26" i="82"/>
  <c r="S15" i="82"/>
  <c r="S32" i="82"/>
  <c r="S28" i="82"/>
  <c r="S18" i="82"/>
  <c r="S9" i="82"/>
  <c r="S25" i="82"/>
  <c r="S23" i="82"/>
  <c r="S22" i="82"/>
  <c r="S13" i="82"/>
  <c r="S34" i="82"/>
  <c r="S14" i="82"/>
  <c r="S30" i="82"/>
  <c r="S21" i="82"/>
  <c r="S11" i="82"/>
  <c r="S33" i="82"/>
  <c r="S12" i="82"/>
  <c r="S27" i="82"/>
  <c r="S17" i="82"/>
  <c r="S8" i="82"/>
  <c r="S29" i="82"/>
  <c r="S19" i="82"/>
  <c r="S10" i="82"/>
  <c r="H30" i="82"/>
  <c r="H21" i="82"/>
  <c r="H11" i="82"/>
  <c r="H33" i="82"/>
  <c r="H23" i="82"/>
  <c r="H12" i="82"/>
  <c r="H10" i="82"/>
  <c r="H28" i="82"/>
  <c r="H18" i="82"/>
  <c r="H9" i="82"/>
  <c r="H17" i="82"/>
  <c r="H8" i="82"/>
  <c r="H29" i="82"/>
  <c r="H19" i="82"/>
  <c r="H26" i="82"/>
  <c r="H15" i="82"/>
  <c r="H27" i="82"/>
  <c r="H32" i="82"/>
  <c r="H22" i="82"/>
  <c r="H13" i="82"/>
  <c r="H34" i="82"/>
  <c r="H25" i="82"/>
  <c r="H14" i="82"/>
  <c r="T32" i="82"/>
  <c r="T22" i="82"/>
  <c r="T13" i="82"/>
  <c r="T34" i="82"/>
  <c r="T25" i="82"/>
  <c r="T14" i="82"/>
  <c r="T30" i="82"/>
  <c r="T11" i="82"/>
  <c r="T29" i="82"/>
  <c r="T10" i="82"/>
  <c r="T21" i="82"/>
  <c r="T27" i="82"/>
  <c r="T17" i="82"/>
  <c r="T8" i="82"/>
  <c r="T19" i="82"/>
  <c r="T28" i="82"/>
  <c r="T18" i="82"/>
  <c r="T9" i="82"/>
  <c r="T33" i="82"/>
  <c r="T23" i="82"/>
  <c r="T12" i="82"/>
  <c r="T26" i="82"/>
  <c r="T15" i="82"/>
  <c r="R29" i="82"/>
  <c r="R19" i="82"/>
  <c r="R10" i="82"/>
  <c r="R26" i="82"/>
  <c r="R15" i="82"/>
  <c r="R32" i="82"/>
  <c r="R22" i="82"/>
  <c r="R13" i="82"/>
  <c r="R18" i="82"/>
  <c r="R17" i="82"/>
  <c r="R28" i="82"/>
  <c r="R34" i="82"/>
  <c r="R25" i="82"/>
  <c r="R14" i="82"/>
  <c r="R27" i="82"/>
  <c r="R8" i="82"/>
  <c r="R30" i="82"/>
  <c r="R11" i="82"/>
  <c r="R33" i="82"/>
  <c r="R23" i="82"/>
  <c r="R12" i="82"/>
  <c r="J33" i="82"/>
  <c r="J23" i="82"/>
  <c r="J12" i="82"/>
  <c r="J19" i="82"/>
  <c r="J26" i="82"/>
  <c r="J15" i="82"/>
  <c r="J30" i="82"/>
  <c r="J21" i="82"/>
  <c r="J11" i="82"/>
  <c r="J29" i="82"/>
  <c r="J32" i="82"/>
  <c r="J22" i="82"/>
  <c r="J13" i="82"/>
  <c r="J28" i="82"/>
  <c r="J18" i="82"/>
  <c r="J9" i="82"/>
  <c r="J10" i="82"/>
  <c r="J34" i="82"/>
  <c r="J25" i="82"/>
  <c r="J14" i="82"/>
  <c r="J27" i="82"/>
  <c r="J17" i="82"/>
  <c r="J8" i="82"/>
  <c r="I27" i="82"/>
  <c r="I17" i="82"/>
  <c r="I8" i="82"/>
  <c r="I33" i="82"/>
  <c r="I23" i="82"/>
  <c r="I12" i="82"/>
  <c r="I29" i="82"/>
  <c r="I19" i="82"/>
  <c r="I10" i="82"/>
  <c r="I34" i="82"/>
  <c r="I25" i="82"/>
  <c r="I26" i="82"/>
  <c r="I15" i="82"/>
  <c r="I32" i="82"/>
  <c r="I22" i="82"/>
  <c r="I13" i="82"/>
  <c r="I14" i="82"/>
  <c r="I28" i="82"/>
  <c r="I18" i="82"/>
  <c r="I9" i="82"/>
  <c r="I30" i="82"/>
  <c r="I21" i="82"/>
  <c r="I11" i="82"/>
  <c r="H36" i="82"/>
  <c r="T37" i="82"/>
  <c r="E15" i="81"/>
  <c r="E19" i="81" s="1"/>
  <c r="S31" i="81"/>
  <c r="S7" i="81" s="1"/>
  <c r="S20" i="81" s="1"/>
  <c r="S44" i="81" s="1"/>
  <c r="I9" i="81"/>
  <c r="I33" i="81" s="1"/>
  <c r="I20" i="81"/>
  <c r="I44" i="81" s="1"/>
  <c r="C13" i="81"/>
  <c r="C37" i="81" s="1"/>
  <c r="C20" i="81"/>
  <c r="C44" i="81" s="1"/>
  <c r="H9" i="81"/>
  <c r="H33" i="81" s="1"/>
  <c r="H13" i="81"/>
  <c r="H37" i="81" s="1"/>
  <c r="E11" i="81"/>
  <c r="E35" i="81" s="1"/>
  <c r="E20" i="81"/>
  <c r="E44" i="81" s="1"/>
  <c r="H11" i="81"/>
  <c r="H35" i="81" s="1"/>
  <c r="D15" i="81"/>
  <c r="D39" i="81" s="1"/>
  <c r="D43" i="81" s="1"/>
  <c r="I8" i="81"/>
  <c r="U16" i="82"/>
  <c r="U20" i="82" s="1"/>
  <c r="U41" i="82" s="1"/>
  <c r="D8" i="81"/>
  <c r="D32" i="81" s="1"/>
  <c r="D11" i="81"/>
  <c r="C8" i="81"/>
  <c r="C32" i="81" s="1"/>
  <c r="C15" i="81"/>
  <c r="C39" i="81" s="1"/>
  <c r="C43" i="81" s="1"/>
  <c r="C14" i="81"/>
  <c r="C38" i="81" s="1"/>
  <c r="D9" i="81"/>
  <c r="D14" i="81"/>
  <c r="D13" i="81"/>
  <c r="D37" i="81" s="1"/>
  <c r="F31" i="82"/>
  <c r="F35" i="82" s="1"/>
  <c r="F39" i="82" s="1"/>
  <c r="D23" i="83"/>
  <c r="C23" i="83"/>
  <c r="T31" i="81"/>
  <c r="T7" i="81" s="1"/>
  <c r="T20" i="81" s="1"/>
  <c r="J7" i="81"/>
  <c r="D22" i="83"/>
  <c r="Q22" i="83" s="1"/>
  <c r="R22" i="83" s="1"/>
  <c r="D24" i="83"/>
  <c r="Q24" i="83" s="1"/>
  <c r="R24" i="83" s="1"/>
  <c r="D25" i="83"/>
  <c r="Q25" i="83" s="1"/>
  <c r="R25" i="83" s="1"/>
  <c r="D21" i="83"/>
  <c r="Q21" i="83" s="1"/>
  <c r="R21" i="83" s="1"/>
  <c r="G33" i="82"/>
  <c r="X33" i="82" s="1"/>
  <c r="G28" i="82"/>
  <c r="X28" i="82" s="1"/>
  <c r="G25" i="82"/>
  <c r="X25" i="82" s="1"/>
  <c r="G22" i="82"/>
  <c r="G26" i="82"/>
  <c r="X26" i="82" s="1"/>
  <c r="G23" i="82"/>
  <c r="X23" i="82" s="1"/>
  <c r="G18" i="82"/>
  <c r="X18" i="82" s="1"/>
  <c r="H37" i="82"/>
  <c r="T36" i="82"/>
  <c r="G11" i="82"/>
  <c r="X11" i="82" s="1"/>
  <c r="G13" i="82"/>
  <c r="X13" i="82" s="1"/>
  <c r="G12" i="82"/>
  <c r="X12" i="82" s="1"/>
  <c r="I13" i="81"/>
  <c r="I37" i="81" s="1"/>
  <c r="I14" i="81"/>
  <c r="I38" i="81" s="1"/>
  <c r="I42" i="81" s="1"/>
  <c r="K16" i="82"/>
  <c r="K20" i="82" s="1"/>
  <c r="K41" i="82" s="1"/>
  <c r="E16" i="82"/>
  <c r="E20" i="82" s="1"/>
  <c r="D38" i="82"/>
  <c r="I19" i="81"/>
  <c r="G10" i="82"/>
  <c r="G34" i="82"/>
  <c r="U18" i="81"/>
  <c r="U42" i="81" s="1"/>
  <c r="U38" i="81"/>
  <c r="AV26" i="83"/>
  <c r="AV28" i="83" s="1"/>
  <c r="AP26" i="83"/>
  <c r="AP28" i="83" s="1"/>
  <c r="AQ26" i="83"/>
  <c r="AQ28" i="83" s="1"/>
  <c r="AK26" i="83"/>
  <c r="AK28" i="83" s="1"/>
  <c r="AS26" i="83"/>
  <c r="AS28" i="83" s="1"/>
  <c r="X26" i="83"/>
  <c r="X28" i="83" s="1"/>
  <c r="C20" i="83"/>
  <c r="C14" i="83"/>
  <c r="C16" i="83" s="1"/>
  <c r="AJ26" i="83"/>
  <c r="AJ28" i="83" s="1"/>
  <c r="D14" i="83"/>
  <c r="D16" i="82"/>
  <c r="D20" i="82" s="1"/>
  <c r="J37" i="82"/>
  <c r="J36" i="82"/>
  <c r="S37" i="82"/>
  <c r="S36" i="82"/>
  <c r="G19" i="82"/>
  <c r="D31" i="82"/>
  <c r="D35" i="82" s="1"/>
  <c r="C16" i="82"/>
  <c r="C20" i="82" s="1"/>
  <c r="G8" i="82"/>
  <c r="G27" i="82"/>
  <c r="X27" i="82" s="1"/>
  <c r="G9" i="82"/>
  <c r="G29" i="82"/>
  <c r="E31" i="82"/>
  <c r="E35" i="82" s="1"/>
  <c r="G14" i="82"/>
  <c r="G17" i="82"/>
  <c r="G36" i="82"/>
  <c r="C38" i="82"/>
  <c r="G37" i="82"/>
  <c r="C31" i="82"/>
  <c r="C35" i="82" s="1"/>
  <c r="G21" i="82"/>
  <c r="F16" i="82"/>
  <c r="F20" i="82" s="1"/>
  <c r="G30" i="82"/>
  <c r="E38" i="82"/>
  <c r="G15" i="82"/>
  <c r="S14" i="81"/>
  <c r="S8" i="81"/>
  <c r="S15" i="81"/>
  <c r="K39" i="81"/>
  <c r="K19" i="81"/>
  <c r="K43" i="81" s="1"/>
  <c r="K10" i="81"/>
  <c r="K24" i="81" s="1"/>
  <c r="U19" i="81"/>
  <c r="U43" i="81" s="1"/>
  <c r="U39" i="81"/>
  <c r="U10" i="81"/>
  <c r="U24" i="81" s="1"/>
  <c r="S13" i="81"/>
  <c r="S37" i="81" s="1"/>
  <c r="E18" i="81"/>
  <c r="E38" i="81"/>
  <c r="E42" i="81" s="1"/>
  <c r="F18" i="81"/>
  <c r="F42" i="81" s="1"/>
  <c r="F38" i="81"/>
  <c r="F10" i="81"/>
  <c r="F24" i="81" s="1"/>
  <c r="F32" i="81"/>
  <c r="K47" i="81" s="1"/>
  <c r="F19" i="81"/>
  <c r="F43" i="81" s="1"/>
  <c r="F39" i="81"/>
  <c r="C31" i="74"/>
  <c r="C30" i="74"/>
  <c r="C29" i="74"/>
  <c r="C28" i="74"/>
  <c r="C27" i="74"/>
  <c r="C23" i="74"/>
  <c r="C22" i="74"/>
  <c r="C21" i="74"/>
  <c r="C20" i="74"/>
  <c r="C19" i="74"/>
  <c r="C31" i="73"/>
  <c r="C30" i="73"/>
  <c r="C29" i="73"/>
  <c r="C28" i="73"/>
  <c r="C27" i="73"/>
  <c r="C23" i="73"/>
  <c r="C22" i="73"/>
  <c r="C21" i="73"/>
  <c r="C20" i="73"/>
  <c r="C19" i="73"/>
  <c r="B31" i="74"/>
  <c r="B30" i="74"/>
  <c r="B29" i="74"/>
  <c r="B28" i="74"/>
  <c r="B27" i="74"/>
  <c r="B23" i="74"/>
  <c r="B22" i="74"/>
  <c r="B21" i="74"/>
  <c r="B20" i="74"/>
  <c r="B19" i="74"/>
  <c r="B32" i="74"/>
  <c r="B24" i="74"/>
  <c r="B16" i="74"/>
  <c r="B15" i="74"/>
  <c r="B12" i="74"/>
  <c r="F7" i="74"/>
  <c r="E7" i="74"/>
  <c r="D7" i="74"/>
  <c r="A1" i="74"/>
  <c r="B31" i="73"/>
  <c r="B30" i="73"/>
  <c r="B29" i="73"/>
  <c r="B28" i="73"/>
  <c r="B27" i="73"/>
  <c r="B23" i="73"/>
  <c r="B22" i="73"/>
  <c r="B21" i="73"/>
  <c r="B20" i="73"/>
  <c r="B19" i="73"/>
  <c r="AV12" i="73"/>
  <c r="AU12" i="73"/>
  <c r="AT12" i="73"/>
  <c r="AS12" i="73"/>
  <c r="AR12" i="73"/>
  <c r="AQ12" i="73"/>
  <c r="AP12" i="73"/>
  <c r="AO12" i="73"/>
  <c r="AN12" i="73"/>
  <c r="AM12" i="73"/>
  <c r="AL12" i="73"/>
  <c r="AK12" i="73"/>
  <c r="AJ12" i="73"/>
  <c r="AI12" i="73"/>
  <c r="AH12" i="73"/>
  <c r="AG12" i="73"/>
  <c r="AF12" i="73"/>
  <c r="AE12" i="73"/>
  <c r="AD12" i="73"/>
  <c r="AC12" i="73"/>
  <c r="AB12" i="73"/>
  <c r="AA12" i="73"/>
  <c r="Z12" i="73"/>
  <c r="Y12" i="73"/>
  <c r="X12" i="73"/>
  <c r="W12" i="73"/>
  <c r="V12" i="73"/>
  <c r="U12" i="73"/>
  <c r="T12" i="73"/>
  <c r="S12" i="73"/>
  <c r="R12" i="73"/>
  <c r="Q12" i="73"/>
  <c r="P12" i="73"/>
  <c r="O12" i="73"/>
  <c r="N12" i="73"/>
  <c r="M12" i="73"/>
  <c r="B32" i="73"/>
  <c r="B24" i="73"/>
  <c r="B16" i="73"/>
  <c r="B15" i="73"/>
  <c r="B14" i="73"/>
  <c r="B12" i="73"/>
  <c r="A2" i="73"/>
  <c r="A1" i="73"/>
  <c r="P41" i="82" l="1"/>
  <c r="S20" i="83"/>
  <c r="T20" i="83" s="1"/>
  <c r="E10" i="81"/>
  <c r="E24" i="81" s="1"/>
  <c r="N34" i="82"/>
  <c r="N25" i="82"/>
  <c r="N15" i="82"/>
  <c r="N30" i="82"/>
  <c r="N22" i="82"/>
  <c r="N12" i="82"/>
  <c r="N37" i="82"/>
  <c r="N27" i="82"/>
  <c r="N18" i="82"/>
  <c r="N9" i="82"/>
  <c r="N33" i="82"/>
  <c r="N24" i="82"/>
  <c r="N14" i="82"/>
  <c r="N29" i="82"/>
  <c r="N21" i="82"/>
  <c r="N11" i="82"/>
  <c r="N36" i="82"/>
  <c r="N26" i="82"/>
  <c r="N17" i="82"/>
  <c r="N8" i="82"/>
  <c r="N28" i="82"/>
  <c r="N19" i="82"/>
  <c r="N10" i="82"/>
  <c r="N32" i="82"/>
  <c r="N23" i="82"/>
  <c r="N13" i="82"/>
  <c r="O30" i="82"/>
  <c r="O22" i="82"/>
  <c r="O12" i="82"/>
  <c r="O37" i="82"/>
  <c r="O27" i="82"/>
  <c r="O18" i="82"/>
  <c r="O9" i="82"/>
  <c r="O33" i="82"/>
  <c r="O24" i="82"/>
  <c r="O14" i="82"/>
  <c r="O29" i="82"/>
  <c r="O21" i="82"/>
  <c r="O11" i="82"/>
  <c r="O36" i="82"/>
  <c r="O26" i="82"/>
  <c r="O17" i="82"/>
  <c r="O8" i="82"/>
  <c r="O32" i="82"/>
  <c r="O23" i="82"/>
  <c r="O13" i="82"/>
  <c r="O34" i="82"/>
  <c r="O25" i="82"/>
  <c r="O28" i="82"/>
  <c r="O19" i="82"/>
  <c r="O10" i="82"/>
  <c r="O15" i="82"/>
  <c r="M28" i="82"/>
  <c r="M19" i="82"/>
  <c r="M10" i="82"/>
  <c r="M34" i="82"/>
  <c r="M25" i="82"/>
  <c r="M15" i="82"/>
  <c r="M30" i="82"/>
  <c r="M22" i="82"/>
  <c r="M12" i="82"/>
  <c r="Q12" i="82" s="1"/>
  <c r="M37" i="82"/>
  <c r="Q37" i="82" s="1"/>
  <c r="M27" i="82"/>
  <c r="M18" i="82"/>
  <c r="M9" i="82"/>
  <c r="Q9" i="82" s="1"/>
  <c r="M33" i="82"/>
  <c r="M24" i="82"/>
  <c r="M14" i="82"/>
  <c r="M29" i="82"/>
  <c r="Q29" i="82" s="1"/>
  <c r="M21" i="82"/>
  <c r="M11" i="82"/>
  <c r="Q11" i="82" s="1"/>
  <c r="M23" i="82"/>
  <c r="M13" i="82"/>
  <c r="M36" i="82"/>
  <c r="M26" i="82"/>
  <c r="M17" i="82"/>
  <c r="M8" i="82"/>
  <c r="M32" i="82"/>
  <c r="O15" i="81"/>
  <c r="O19" i="81" s="1"/>
  <c r="O13" i="81"/>
  <c r="O37" i="81" s="1"/>
  <c r="O9" i="81"/>
  <c r="O33" i="81" s="1"/>
  <c r="O20" i="81"/>
  <c r="O14" i="81"/>
  <c r="O18" i="81" s="1"/>
  <c r="O11" i="81"/>
  <c r="O35" i="81" s="1"/>
  <c r="O8" i="81"/>
  <c r="O32" i="81" s="1"/>
  <c r="L24" i="82"/>
  <c r="F12" i="73"/>
  <c r="Q43" i="81"/>
  <c r="E34" i="81"/>
  <c r="E48" i="81" s="1"/>
  <c r="AJ14" i="73"/>
  <c r="BH14" i="73"/>
  <c r="AZ14" i="73"/>
  <c r="BA14" i="73"/>
  <c r="BG14" i="73"/>
  <c r="AY14" i="73"/>
  <c r="BF14" i="73"/>
  <c r="AX14" i="73"/>
  <c r="BE14" i="73"/>
  <c r="AW14" i="73"/>
  <c r="BD14" i="73"/>
  <c r="BC14" i="73"/>
  <c r="BB14" i="73"/>
  <c r="AM15" i="73"/>
  <c r="BD15" i="73"/>
  <c r="BC15" i="73"/>
  <c r="BB15" i="73"/>
  <c r="BA15" i="73"/>
  <c r="BE15" i="73"/>
  <c r="BH15" i="73"/>
  <c r="AZ15" i="73"/>
  <c r="BG15" i="73"/>
  <c r="AY15" i="73"/>
  <c r="BF15" i="73"/>
  <c r="AX15" i="73"/>
  <c r="AW15" i="73"/>
  <c r="AU16" i="73"/>
  <c r="BH16" i="73"/>
  <c r="AZ16" i="73"/>
  <c r="BG16" i="73"/>
  <c r="AY16" i="73"/>
  <c r="BF16" i="73"/>
  <c r="AX16" i="73"/>
  <c r="BA16" i="73"/>
  <c r="BE16" i="73"/>
  <c r="AW16" i="73"/>
  <c r="BD16" i="73"/>
  <c r="BC16" i="73"/>
  <c r="BB16" i="73"/>
  <c r="Q27" i="82"/>
  <c r="S9" i="81"/>
  <c r="S33" i="81" s="1"/>
  <c r="S11" i="81"/>
  <c r="S35" i="81" s="1"/>
  <c r="Q42" i="81"/>
  <c r="M7" i="81"/>
  <c r="H8" i="81"/>
  <c r="H32" i="81" s="1"/>
  <c r="H34" i="81" s="1"/>
  <c r="H48" i="81" s="1"/>
  <c r="H14" i="81"/>
  <c r="H15" i="81"/>
  <c r="N7" i="81"/>
  <c r="P24" i="81"/>
  <c r="P12" i="81"/>
  <c r="P34" i="81"/>
  <c r="P47" i="81"/>
  <c r="S25" i="83"/>
  <c r="T25" i="83" s="1"/>
  <c r="S21" i="83"/>
  <c r="T21" i="83" s="1"/>
  <c r="D16" i="83"/>
  <c r="Q14" i="83"/>
  <c r="R14" i="83" s="1"/>
  <c r="Q20" i="83"/>
  <c r="R20" i="83" s="1"/>
  <c r="S24" i="83"/>
  <c r="T24" i="83" s="1"/>
  <c r="S14" i="83"/>
  <c r="T14" i="83" s="1"/>
  <c r="S22" i="83"/>
  <c r="T22" i="83" s="1"/>
  <c r="Q23" i="83"/>
  <c r="R23" i="83" s="1"/>
  <c r="S23" i="83"/>
  <c r="T23" i="83" s="1"/>
  <c r="E16" i="83"/>
  <c r="E26" i="83"/>
  <c r="K36" i="81"/>
  <c r="K49" i="81" s="1"/>
  <c r="E39" i="81"/>
  <c r="E43" i="81" s="1"/>
  <c r="G43" i="81" s="1"/>
  <c r="G44" i="81"/>
  <c r="R39" i="81"/>
  <c r="R43" i="81" s="1"/>
  <c r="D18" i="81"/>
  <c r="D38" i="81"/>
  <c r="D42" i="81" s="1"/>
  <c r="I38" i="82"/>
  <c r="L32" i="82"/>
  <c r="S32" i="81"/>
  <c r="S23" i="81"/>
  <c r="I32" i="81"/>
  <c r="I34" i="81" s="1"/>
  <c r="I48" i="81" s="1"/>
  <c r="I23" i="81"/>
  <c r="U34" i="81"/>
  <c r="V29" i="82"/>
  <c r="T38" i="82"/>
  <c r="L19" i="82"/>
  <c r="V32" i="82"/>
  <c r="H38" i="82"/>
  <c r="L14" i="82"/>
  <c r="L15" i="82"/>
  <c r="L21" i="82"/>
  <c r="L30" i="82"/>
  <c r="I10" i="81"/>
  <c r="G37" i="81"/>
  <c r="D33" i="81"/>
  <c r="J13" i="81"/>
  <c r="J37" i="81" s="1"/>
  <c r="L37" i="81" s="1"/>
  <c r="J20" i="81"/>
  <c r="J44" i="81" s="1"/>
  <c r="L44" i="81" s="1"/>
  <c r="D35" i="81"/>
  <c r="G35" i="81" s="1"/>
  <c r="G14" i="81"/>
  <c r="G20" i="81"/>
  <c r="D8" i="74"/>
  <c r="E8" i="74"/>
  <c r="F8" i="74"/>
  <c r="D19" i="81"/>
  <c r="C18" i="81"/>
  <c r="G11" i="81"/>
  <c r="J7" i="74"/>
  <c r="I7" i="74"/>
  <c r="M7" i="74" s="1"/>
  <c r="G15" i="81"/>
  <c r="C19" i="81"/>
  <c r="G32" i="81"/>
  <c r="D12" i="74"/>
  <c r="C42" i="81"/>
  <c r="G8" i="81"/>
  <c r="C10" i="81"/>
  <c r="C24" i="81" s="1"/>
  <c r="J15" i="81"/>
  <c r="J39" i="81" s="1"/>
  <c r="J43" i="81" s="1"/>
  <c r="J8" i="81"/>
  <c r="J14" i="81"/>
  <c r="J11" i="81"/>
  <c r="L34" i="82"/>
  <c r="F41" i="82"/>
  <c r="G9" i="81"/>
  <c r="D10" i="81"/>
  <c r="D24" i="81" s="1"/>
  <c r="G13" i="81"/>
  <c r="J9" i="81"/>
  <c r="L9" i="82"/>
  <c r="T31" i="82"/>
  <c r="T35" i="82" s="1"/>
  <c r="L17" i="82"/>
  <c r="V19" i="82"/>
  <c r="H16" i="82"/>
  <c r="H20" i="82" s="1"/>
  <c r="H31" i="82"/>
  <c r="H35" i="82" s="1"/>
  <c r="L29" i="82"/>
  <c r="V11" i="82"/>
  <c r="T16" i="82"/>
  <c r="T20" i="82" s="1"/>
  <c r="L28" i="82"/>
  <c r="I16" i="82"/>
  <c r="I20" i="82" s="1"/>
  <c r="I31" i="82"/>
  <c r="I35" i="82" s="1"/>
  <c r="V33" i="82"/>
  <c r="V28" i="82"/>
  <c r="L33" i="82"/>
  <c r="V18" i="82"/>
  <c r="V26" i="82"/>
  <c r="V13" i="82"/>
  <c r="V23" i="82"/>
  <c r="V22" i="82"/>
  <c r="L25" i="82"/>
  <c r="L37" i="82"/>
  <c r="L26" i="82"/>
  <c r="V25" i="82"/>
  <c r="L23" i="82"/>
  <c r="L11" i="82"/>
  <c r="L18" i="82"/>
  <c r="L22" i="82"/>
  <c r="V12" i="82"/>
  <c r="L13" i="82"/>
  <c r="L12" i="82"/>
  <c r="AJ16" i="73"/>
  <c r="V14" i="82"/>
  <c r="I18" i="81"/>
  <c r="C26" i="83"/>
  <c r="C28" i="83" s="1"/>
  <c r="D39" i="82"/>
  <c r="D41" i="82" s="1"/>
  <c r="V27" i="82"/>
  <c r="D16" i="74"/>
  <c r="S31" i="82"/>
  <c r="S35" i="82" s="1"/>
  <c r="F12" i="74"/>
  <c r="V10" i="82"/>
  <c r="V30" i="82"/>
  <c r="S15" i="73"/>
  <c r="AB16" i="73"/>
  <c r="J31" i="82"/>
  <c r="J35" i="82" s="1"/>
  <c r="E12" i="81"/>
  <c r="E25" i="81" s="1"/>
  <c r="S16" i="82"/>
  <c r="S20" i="82" s="1"/>
  <c r="V15" i="82"/>
  <c r="J16" i="82"/>
  <c r="J20" i="82" s="1"/>
  <c r="AK16" i="73"/>
  <c r="S38" i="82"/>
  <c r="V17" i="82"/>
  <c r="G38" i="82"/>
  <c r="D26" i="83"/>
  <c r="C39" i="82"/>
  <c r="C41" i="82" s="1"/>
  <c r="V34" i="82"/>
  <c r="L27" i="82"/>
  <c r="J38" i="82"/>
  <c r="L8" i="82"/>
  <c r="L36" i="82"/>
  <c r="E39" i="82"/>
  <c r="E41" i="82" s="1"/>
  <c r="V8" i="82"/>
  <c r="L10" i="82"/>
  <c r="G16" i="82"/>
  <c r="G31" i="82"/>
  <c r="T44" i="81"/>
  <c r="T8" i="81"/>
  <c r="T15" i="81"/>
  <c r="T39" i="81" s="1"/>
  <c r="T43" i="81" s="1"/>
  <c r="T9" i="81"/>
  <c r="T33" i="81" s="1"/>
  <c r="T13" i="81"/>
  <c r="T37" i="81" s="1"/>
  <c r="T14" i="81"/>
  <c r="T38" i="81" s="1"/>
  <c r="T42" i="81" s="1"/>
  <c r="T11" i="81"/>
  <c r="T35" i="81" s="1"/>
  <c r="U12" i="81"/>
  <c r="U25" i="81" s="1"/>
  <c r="S39" i="81"/>
  <c r="S19" i="81"/>
  <c r="K12" i="81"/>
  <c r="K25" i="81" s="1"/>
  <c r="S18" i="81"/>
  <c r="S38" i="81"/>
  <c r="F34" i="81"/>
  <c r="F48" i="81" s="1"/>
  <c r="F12" i="81"/>
  <c r="F25" i="81" s="1"/>
  <c r="AR16" i="73"/>
  <c r="AT16" i="73"/>
  <c r="P16" i="73"/>
  <c r="Q16" i="73"/>
  <c r="Y16" i="73"/>
  <c r="E12" i="74"/>
  <c r="N16" i="73"/>
  <c r="V16" i="73"/>
  <c r="AF16" i="73"/>
  <c r="AP16" i="73"/>
  <c r="W15" i="73"/>
  <c r="U16" i="73"/>
  <c r="AD16" i="73"/>
  <c r="AL16" i="73"/>
  <c r="E16" i="74"/>
  <c r="T14" i="73"/>
  <c r="AE14" i="73"/>
  <c r="AG15" i="73"/>
  <c r="T16" i="73"/>
  <c r="Z16" i="73"/>
  <c r="AG16" i="73"/>
  <c r="AO16" i="73"/>
  <c r="AV16" i="73"/>
  <c r="AS15" i="73"/>
  <c r="AI15" i="73"/>
  <c r="X15" i="73"/>
  <c r="Q15" i="73"/>
  <c r="AC15" i="73"/>
  <c r="AR15" i="73"/>
  <c r="AU14" i="73"/>
  <c r="Z14" i="73"/>
  <c r="O14" i="73"/>
  <c r="AP14" i="73"/>
  <c r="AB15" i="73"/>
  <c r="AN15" i="73"/>
  <c r="R16" i="73"/>
  <c r="X16" i="73"/>
  <c r="AC16" i="73"/>
  <c r="AH16" i="73"/>
  <c r="AN16" i="73"/>
  <c r="AS16" i="73"/>
  <c r="F16" i="74"/>
  <c r="AS14" i="73"/>
  <c r="AO14" i="73"/>
  <c r="AK14" i="73"/>
  <c r="AG14" i="73"/>
  <c r="AC14" i="73"/>
  <c r="Y14" i="73"/>
  <c r="U14" i="73"/>
  <c r="Q14" i="73"/>
  <c r="M14" i="73"/>
  <c r="P14" i="73"/>
  <c r="V14" i="73"/>
  <c r="AA14" i="73"/>
  <c r="AF14" i="73"/>
  <c r="AL14" i="73"/>
  <c r="AQ14" i="73"/>
  <c r="AV14" i="73"/>
  <c r="AT15" i="73"/>
  <c r="AP15" i="73"/>
  <c r="AL15" i="73"/>
  <c r="AH15" i="73"/>
  <c r="AD15" i="73"/>
  <c r="Z15" i="73"/>
  <c r="V15" i="73"/>
  <c r="R15" i="73"/>
  <c r="N15" i="73"/>
  <c r="M15" i="73"/>
  <c r="R14" i="73"/>
  <c r="W14" i="73"/>
  <c r="AB14" i="73"/>
  <c r="AH14" i="73"/>
  <c r="AM14" i="73"/>
  <c r="AR14" i="73"/>
  <c r="O15" i="73"/>
  <c r="T15" i="73"/>
  <c r="Y15" i="73"/>
  <c r="AE15" i="73"/>
  <c r="AJ15" i="73"/>
  <c r="AO15" i="73"/>
  <c r="AU15" i="73"/>
  <c r="F14" i="74"/>
  <c r="I14" i="74"/>
  <c r="N14" i="73"/>
  <c r="S14" i="73"/>
  <c r="X14" i="73"/>
  <c r="AD14" i="73"/>
  <c r="AI14" i="73"/>
  <c r="AN14" i="73"/>
  <c r="AT14" i="73"/>
  <c r="P15" i="73"/>
  <c r="U15" i="73"/>
  <c r="AA15" i="73"/>
  <c r="AF15" i="73"/>
  <c r="AK15" i="73"/>
  <c r="AQ15" i="73"/>
  <c r="AV15" i="73"/>
  <c r="F15" i="74"/>
  <c r="M16" i="73"/>
  <c r="O16" i="73"/>
  <c r="S16" i="73"/>
  <c r="W16" i="73"/>
  <c r="AA16" i="73"/>
  <c r="AE16" i="73"/>
  <c r="AI16" i="73"/>
  <c r="AM16" i="73"/>
  <c r="AQ16" i="73"/>
  <c r="D15" i="74"/>
  <c r="D14" i="74"/>
  <c r="E15" i="74"/>
  <c r="E14" i="74"/>
  <c r="H7" i="74"/>
  <c r="L7" i="74" s="1"/>
  <c r="D12" i="73"/>
  <c r="D8" i="73"/>
  <c r="E8" i="73"/>
  <c r="E12" i="73"/>
  <c r="Q24" i="82" l="1"/>
  <c r="Q30" i="82"/>
  <c r="Q14" i="82"/>
  <c r="Q34" i="82"/>
  <c r="O38" i="82"/>
  <c r="Q32" i="82"/>
  <c r="S10" i="81"/>
  <c r="S24" i="81" s="1"/>
  <c r="Q26" i="82"/>
  <c r="Q33" i="82"/>
  <c r="Q19" i="82"/>
  <c r="Q17" i="82"/>
  <c r="Q28" i="82"/>
  <c r="E36" i="81"/>
  <c r="E49" i="81" s="1"/>
  <c r="Q23" i="82"/>
  <c r="Q22" i="82"/>
  <c r="O23" i="81"/>
  <c r="N38" i="82"/>
  <c r="Q13" i="82"/>
  <c r="O34" i="81"/>
  <c r="O48" i="81" s="1"/>
  <c r="L14" i="74"/>
  <c r="L16" i="74"/>
  <c r="L12" i="74"/>
  <c r="L15" i="74"/>
  <c r="L8" i="74"/>
  <c r="L9" i="74" s="1"/>
  <c r="N15" i="81"/>
  <c r="N19" i="81" s="1"/>
  <c r="N13" i="81"/>
  <c r="N37" i="81" s="1"/>
  <c r="N9" i="81"/>
  <c r="N33" i="81" s="1"/>
  <c r="N20" i="81"/>
  <c r="N14" i="81"/>
  <c r="N18" i="81" s="1"/>
  <c r="N11" i="81"/>
  <c r="N35" i="81" s="1"/>
  <c r="N8" i="81"/>
  <c r="N32" i="81" s="1"/>
  <c r="O10" i="81"/>
  <c r="O24" i="81" s="1"/>
  <c r="M16" i="74"/>
  <c r="M12" i="74"/>
  <c r="M15" i="74"/>
  <c r="M8" i="74"/>
  <c r="M10" i="74" s="1"/>
  <c r="M14" i="74"/>
  <c r="M15" i="81"/>
  <c r="M13" i="81"/>
  <c r="M37" i="81" s="1"/>
  <c r="M9" i="81"/>
  <c r="M33" i="81" s="1"/>
  <c r="M20" i="81"/>
  <c r="M14" i="81"/>
  <c r="M11" i="81"/>
  <c r="M35" i="81" s="1"/>
  <c r="M8" i="81"/>
  <c r="M32" i="81" s="1"/>
  <c r="F15" i="73"/>
  <c r="H10" i="81"/>
  <c r="H24" i="81" s="1"/>
  <c r="F14" i="73"/>
  <c r="F16" i="73"/>
  <c r="J14" i="74"/>
  <c r="N7" i="74"/>
  <c r="I16" i="74"/>
  <c r="I12" i="74"/>
  <c r="BC17" i="73"/>
  <c r="BC43" i="73" s="1"/>
  <c r="BA17" i="73"/>
  <c r="BD17" i="73"/>
  <c r="AZ17" i="73"/>
  <c r="AW17" i="73"/>
  <c r="BH17" i="73"/>
  <c r="BE17" i="73"/>
  <c r="AX17" i="73"/>
  <c r="BF17" i="73"/>
  <c r="AY17" i="73"/>
  <c r="BB17" i="73"/>
  <c r="BG17" i="73"/>
  <c r="Q21" i="82"/>
  <c r="M31" i="82"/>
  <c r="M35" i="82" s="1"/>
  <c r="Q18" i="82"/>
  <c r="N16" i="82"/>
  <c r="N20" i="82" s="1"/>
  <c r="M16" i="82"/>
  <c r="M20" i="82" s="1"/>
  <c r="Q8" i="82"/>
  <c r="O31" i="82"/>
  <c r="O35" i="82" s="1"/>
  <c r="O39" i="82" s="1"/>
  <c r="Q15" i="82"/>
  <c r="Q10" i="82"/>
  <c r="O16" i="82"/>
  <c r="O20" i="82" s="1"/>
  <c r="Q36" i="82"/>
  <c r="Q38" i="82" s="1"/>
  <c r="M38" i="82"/>
  <c r="Q25" i="82"/>
  <c r="N31" i="82"/>
  <c r="N35" i="82" s="1"/>
  <c r="N39" i="82" s="1"/>
  <c r="H47" i="81"/>
  <c r="H23" i="81"/>
  <c r="P16" i="81"/>
  <c r="P28" i="81" s="1"/>
  <c r="P25" i="81"/>
  <c r="H39" i="81"/>
  <c r="H43" i="81" s="1"/>
  <c r="L43" i="81" s="1"/>
  <c r="H19" i="81"/>
  <c r="H38" i="81"/>
  <c r="H42" i="81" s="1"/>
  <c r="H18" i="81"/>
  <c r="P48" i="81"/>
  <c r="P36" i="81"/>
  <c r="S26" i="83"/>
  <c r="T26" i="83" s="1"/>
  <c r="D28" i="83"/>
  <c r="Q26" i="83"/>
  <c r="R26" i="83" s="1"/>
  <c r="E28" i="83"/>
  <c r="K40" i="81"/>
  <c r="K45" i="81" s="1"/>
  <c r="K50" i="81" s="1"/>
  <c r="G39" i="81"/>
  <c r="G18" i="81"/>
  <c r="F9" i="74"/>
  <c r="F11" i="74"/>
  <c r="F10" i="74"/>
  <c r="E10" i="74"/>
  <c r="E9" i="74"/>
  <c r="E11" i="74"/>
  <c r="D11" i="74"/>
  <c r="D10" i="74"/>
  <c r="D9" i="74"/>
  <c r="G38" i="81"/>
  <c r="G42" i="81"/>
  <c r="J18" i="81"/>
  <c r="J38" i="81"/>
  <c r="H36" i="81"/>
  <c r="H49" i="81" s="1"/>
  <c r="I47" i="81"/>
  <c r="I39" i="82"/>
  <c r="I41" i="82" s="1"/>
  <c r="T39" i="82"/>
  <c r="T41" i="82" s="1"/>
  <c r="S47" i="81"/>
  <c r="T32" i="81"/>
  <c r="T23" i="81"/>
  <c r="J32" i="81"/>
  <c r="J23" i="81"/>
  <c r="U48" i="81"/>
  <c r="U36" i="81"/>
  <c r="I12" i="81"/>
  <c r="I25" i="81" s="1"/>
  <c r="I24" i="81"/>
  <c r="H39" i="82"/>
  <c r="H41" i="82" s="1"/>
  <c r="J16" i="74"/>
  <c r="J12" i="74"/>
  <c r="J15" i="74"/>
  <c r="L13" i="81"/>
  <c r="D34" i="81"/>
  <c r="D48" i="81" s="1"/>
  <c r="J33" i="81"/>
  <c r="L33" i="81" s="1"/>
  <c r="J35" i="81"/>
  <c r="L35" i="81" s="1"/>
  <c r="H8" i="74"/>
  <c r="G19" i="81"/>
  <c r="I8" i="74"/>
  <c r="J8" i="74"/>
  <c r="I15" i="74"/>
  <c r="E10" i="73"/>
  <c r="D10" i="73"/>
  <c r="R7" i="74"/>
  <c r="Q7" i="74"/>
  <c r="H15" i="74"/>
  <c r="L8" i="81"/>
  <c r="L23" i="81" s="1"/>
  <c r="L14" i="81"/>
  <c r="G10" i="81"/>
  <c r="G24" i="81" s="1"/>
  <c r="C12" i="81"/>
  <c r="J19" i="81"/>
  <c r="L15" i="81"/>
  <c r="L11" i="81"/>
  <c r="D12" i="81"/>
  <c r="L20" i="81"/>
  <c r="J10" i="81"/>
  <c r="J24" i="81" s="1"/>
  <c r="L9" i="81"/>
  <c r="AJ17" i="73"/>
  <c r="AJ43" i="73" s="1"/>
  <c r="L31" i="82"/>
  <c r="L35" i="82" s="1"/>
  <c r="L38" i="82"/>
  <c r="G12" i="74"/>
  <c r="AK17" i="73"/>
  <c r="S39" i="82"/>
  <c r="S41" i="82" s="1"/>
  <c r="J39" i="82"/>
  <c r="J41" i="82" s="1"/>
  <c r="E16" i="81"/>
  <c r="E28" i="81" s="1"/>
  <c r="Y17" i="73"/>
  <c r="V17" i="73"/>
  <c r="V43" i="73" s="1"/>
  <c r="AM17" i="73"/>
  <c r="AM43" i="73" s="1"/>
  <c r="AP17" i="73"/>
  <c r="AP43" i="73" s="1"/>
  <c r="H14" i="74"/>
  <c r="AD17" i="73"/>
  <c r="G35" i="82"/>
  <c r="G20" i="82"/>
  <c r="L16" i="82"/>
  <c r="S42" i="81"/>
  <c r="S43" i="81"/>
  <c r="V43" i="81" s="1"/>
  <c r="V39" i="81"/>
  <c r="U16" i="81"/>
  <c r="U28" i="81" s="1"/>
  <c r="K16" i="81"/>
  <c r="K28" i="81" s="1"/>
  <c r="F36" i="81"/>
  <c r="F49" i="81" s="1"/>
  <c r="S12" i="81"/>
  <c r="S25" i="81" s="1"/>
  <c r="T18" i="81"/>
  <c r="T19" i="81"/>
  <c r="S34" i="81"/>
  <c r="S48" i="81" s="1"/>
  <c r="I36" i="81"/>
  <c r="I49" i="81" s="1"/>
  <c r="T10" i="81"/>
  <c r="T24" i="81" s="1"/>
  <c r="F16" i="81"/>
  <c r="F28" i="81" s="1"/>
  <c r="P7" i="74"/>
  <c r="H12" i="74"/>
  <c r="Q17" i="73"/>
  <c r="Q43" i="73" s="1"/>
  <c r="H16" i="74"/>
  <c r="G16" i="74"/>
  <c r="AT17" i="73"/>
  <c r="AT43" i="73" s="1"/>
  <c r="T17" i="73"/>
  <c r="T43" i="73" s="1"/>
  <c r="AH17" i="73"/>
  <c r="AH43" i="73" s="1"/>
  <c r="S17" i="73"/>
  <c r="S43" i="73" s="1"/>
  <c r="AS17" i="73"/>
  <c r="AS43" i="73" s="1"/>
  <c r="U17" i="73"/>
  <c r="U43" i="73" s="1"/>
  <c r="AE17" i="73"/>
  <c r="AE43" i="73" s="1"/>
  <c r="W17" i="73"/>
  <c r="W43" i="73" s="1"/>
  <c r="F17" i="74"/>
  <c r="F43" i="74" s="1"/>
  <c r="X17" i="73"/>
  <c r="X43" i="73" s="1"/>
  <c r="M17" i="73"/>
  <c r="M43" i="73" s="1"/>
  <c r="Z17" i="73"/>
  <c r="AL17" i="73"/>
  <c r="AL43" i="73" s="1"/>
  <c r="P17" i="73"/>
  <c r="P43" i="73" s="1"/>
  <c r="AO17" i="73"/>
  <c r="AO43" i="73" s="1"/>
  <c r="AN17" i="73"/>
  <c r="AN43" i="73" s="1"/>
  <c r="E17" i="74"/>
  <c r="E43" i="74" s="1"/>
  <c r="AI17" i="73"/>
  <c r="AI43" i="73" s="1"/>
  <c r="AV17" i="73"/>
  <c r="AV43" i="73" s="1"/>
  <c r="O17" i="73"/>
  <c r="O43" i="73" s="1"/>
  <c r="AB17" i="73"/>
  <c r="AB43" i="73" s="1"/>
  <c r="N17" i="73"/>
  <c r="N43" i="73" s="1"/>
  <c r="AC17" i="73"/>
  <c r="AC43" i="73" s="1"/>
  <c r="AR17" i="73"/>
  <c r="AR43" i="73" s="1"/>
  <c r="D11" i="73"/>
  <c r="D16" i="73"/>
  <c r="AU17" i="73"/>
  <c r="AU43" i="73" s="1"/>
  <c r="E15" i="73"/>
  <c r="R17" i="73"/>
  <c r="R43" i="73" s="1"/>
  <c r="D15" i="73"/>
  <c r="AF17" i="73"/>
  <c r="AF43" i="73" s="1"/>
  <c r="AQ17" i="73"/>
  <c r="AQ43" i="73" s="1"/>
  <c r="AA17" i="73"/>
  <c r="AA43" i="73" s="1"/>
  <c r="D14" i="73"/>
  <c r="E16" i="73"/>
  <c r="AG17" i="73"/>
  <c r="AG43" i="73" s="1"/>
  <c r="G15" i="74"/>
  <c r="E14" i="73"/>
  <c r="D17" i="74"/>
  <c r="D43" i="74" s="1"/>
  <c r="G8" i="74"/>
  <c r="G14" i="74"/>
  <c r="D9" i="73"/>
  <c r="E11" i="73"/>
  <c r="E9" i="73"/>
  <c r="E40" i="81" l="1"/>
  <c r="E45" i="81" s="1"/>
  <c r="E50" i="81" s="1"/>
  <c r="O36" i="81"/>
  <c r="O49" i="81" s="1"/>
  <c r="O12" i="81"/>
  <c r="O25" i="81" s="1"/>
  <c r="H12" i="81"/>
  <c r="H25" i="81" s="1"/>
  <c r="I17" i="74"/>
  <c r="I43" i="74" s="1"/>
  <c r="L19" i="81"/>
  <c r="M11" i="74"/>
  <c r="L11" i="74"/>
  <c r="M9" i="74"/>
  <c r="L10" i="74"/>
  <c r="N16" i="74"/>
  <c r="O16" i="74" s="1"/>
  <c r="N12" i="74"/>
  <c r="O12" i="74" s="1"/>
  <c r="N15" i="74"/>
  <c r="O15" i="74" s="1"/>
  <c r="N8" i="74"/>
  <c r="N10" i="74" s="1"/>
  <c r="N14" i="74"/>
  <c r="O14" i="74" s="1"/>
  <c r="F17" i="73"/>
  <c r="K14" i="74"/>
  <c r="L17" i="74"/>
  <c r="M17" i="74"/>
  <c r="BA43" i="73"/>
  <c r="Z43" i="73"/>
  <c r="AZ43" i="73"/>
  <c r="AY43" i="73"/>
  <c r="AX43" i="73"/>
  <c r="BD43" i="73"/>
  <c r="BH43" i="73"/>
  <c r="BG43" i="73"/>
  <c r="AW43" i="73"/>
  <c r="BB43" i="73"/>
  <c r="BF43" i="73"/>
  <c r="BE43" i="73"/>
  <c r="Q16" i="82"/>
  <c r="Q20" i="82" s="1"/>
  <c r="N41" i="82"/>
  <c r="O41" i="82"/>
  <c r="M39" i="82"/>
  <c r="M41" i="82" s="1"/>
  <c r="Q31" i="82"/>
  <c r="Q35" i="82" s="1"/>
  <c r="Q39" i="82" s="1"/>
  <c r="L39" i="81"/>
  <c r="M10" i="81"/>
  <c r="M23" i="81"/>
  <c r="Q8" i="81"/>
  <c r="L18" i="81"/>
  <c r="Q20" i="81"/>
  <c r="P40" i="81"/>
  <c r="P45" i="81" s="1"/>
  <c r="P50" i="81" s="1"/>
  <c r="P49" i="81"/>
  <c r="N10" i="81"/>
  <c r="N23" i="81"/>
  <c r="Q13" i="81"/>
  <c r="Q37" i="81"/>
  <c r="M19" i="81"/>
  <c r="Q19" i="81" s="1"/>
  <c r="Q15" i="81"/>
  <c r="J47" i="81"/>
  <c r="O47" i="81"/>
  <c r="Q14" i="81"/>
  <c r="M18" i="81"/>
  <c r="Q18" i="81" s="1"/>
  <c r="Q11" i="81"/>
  <c r="Q35" i="81"/>
  <c r="P21" i="81"/>
  <c r="P26" i="81" s="1"/>
  <c r="Q9" i="81"/>
  <c r="Q33" i="81"/>
  <c r="G11" i="74"/>
  <c r="H10" i="74"/>
  <c r="H11" i="74"/>
  <c r="H9" i="74"/>
  <c r="J11" i="74"/>
  <c r="J10" i="74"/>
  <c r="J9" i="74"/>
  <c r="I11" i="74"/>
  <c r="I9" i="74"/>
  <c r="I10" i="74"/>
  <c r="J42" i="81"/>
  <c r="L42" i="81" s="1"/>
  <c r="L38" i="81"/>
  <c r="H40" i="81"/>
  <c r="H45" i="81" s="1"/>
  <c r="H50" i="81" s="1"/>
  <c r="AD43" i="73"/>
  <c r="Y43" i="73"/>
  <c r="AK43" i="73"/>
  <c r="K12" i="74"/>
  <c r="I16" i="81"/>
  <c r="I28" i="81" s="1"/>
  <c r="J17" i="74"/>
  <c r="J43" i="74" s="1"/>
  <c r="K16" i="74"/>
  <c r="L32" i="81"/>
  <c r="L47" i="81" s="1"/>
  <c r="T47" i="81"/>
  <c r="D16" i="81"/>
  <c r="D28" i="81" s="1"/>
  <c r="D25" i="81"/>
  <c r="U49" i="81"/>
  <c r="U40" i="81"/>
  <c r="U45" i="81" s="1"/>
  <c r="U50" i="81" s="1"/>
  <c r="C16" i="81"/>
  <c r="C21" i="81" s="1"/>
  <c r="C26" i="81" s="1"/>
  <c r="C25" i="81"/>
  <c r="D36" i="81"/>
  <c r="D49" i="81" s="1"/>
  <c r="J34" i="81"/>
  <c r="G10" i="74"/>
  <c r="Q8" i="74"/>
  <c r="K8" i="74"/>
  <c r="R8" i="74"/>
  <c r="G12" i="81"/>
  <c r="G25" i="81" s="1"/>
  <c r="K15" i="74"/>
  <c r="R12" i="74"/>
  <c r="R16" i="74"/>
  <c r="R15" i="74"/>
  <c r="R14" i="74"/>
  <c r="Q12" i="74"/>
  <c r="Q14" i="74"/>
  <c r="Q16" i="74"/>
  <c r="Q15" i="74"/>
  <c r="L10" i="81"/>
  <c r="J12" i="81"/>
  <c r="E21" i="81"/>
  <c r="E26" i="81" s="1"/>
  <c r="L20" i="82"/>
  <c r="G39" i="82"/>
  <c r="G41" i="82" s="1"/>
  <c r="L39" i="82"/>
  <c r="U21" i="81"/>
  <c r="U26" i="81" s="1"/>
  <c r="K21" i="81"/>
  <c r="K26" i="81" s="1"/>
  <c r="S16" i="81"/>
  <c r="S28" i="81" s="1"/>
  <c r="F21" i="81"/>
  <c r="F26" i="81" s="1"/>
  <c r="I40" i="81"/>
  <c r="I45" i="81" s="1"/>
  <c r="I50" i="81" s="1"/>
  <c r="T34" i="81"/>
  <c r="T48" i="81" s="1"/>
  <c r="S36" i="81"/>
  <c r="S49" i="81" s="1"/>
  <c r="T12" i="81"/>
  <c r="T25" i="81" s="1"/>
  <c r="F40" i="81"/>
  <c r="F45" i="81" s="1"/>
  <c r="F50" i="81" s="1"/>
  <c r="G9" i="74"/>
  <c r="H17" i="74"/>
  <c r="H43" i="74" s="1"/>
  <c r="G17" i="74"/>
  <c r="G43" i="74" s="1"/>
  <c r="D17" i="73"/>
  <c r="D43" i="73" s="1"/>
  <c r="E17" i="73"/>
  <c r="E43" i="73" s="1"/>
  <c r="O16" i="81" l="1"/>
  <c r="O28" i="81" s="1"/>
  <c r="O40" i="81"/>
  <c r="O45" i="81" s="1"/>
  <c r="O50" i="81" s="1"/>
  <c r="H16" i="81"/>
  <c r="H21" i="81" s="1"/>
  <c r="H26" i="81" s="1"/>
  <c r="N11" i="74"/>
  <c r="O11" i="74" s="1"/>
  <c r="N9" i="74"/>
  <c r="O9" i="74" s="1"/>
  <c r="O8" i="74"/>
  <c r="O10" i="74"/>
  <c r="M43" i="74"/>
  <c r="N17" i="74"/>
  <c r="O17" i="74"/>
  <c r="L43" i="74"/>
  <c r="F43" i="73"/>
  <c r="Q41" i="82"/>
  <c r="Q32" i="81"/>
  <c r="M34" i="81"/>
  <c r="M47" i="81"/>
  <c r="N34" i="81"/>
  <c r="N47" i="81"/>
  <c r="Q10" i="81"/>
  <c r="Q23" i="81"/>
  <c r="N24" i="81"/>
  <c r="N12" i="81"/>
  <c r="M24" i="81"/>
  <c r="M12" i="81"/>
  <c r="C28" i="81"/>
  <c r="Q9" i="74"/>
  <c r="Q10" i="74"/>
  <c r="Q11" i="74"/>
  <c r="R10" i="74"/>
  <c r="R9" i="74"/>
  <c r="R11" i="74"/>
  <c r="K17" i="74"/>
  <c r="K43" i="74" s="1"/>
  <c r="I21" i="81"/>
  <c r="I26" i="81" s="1"/>
  <c r="L34" i="81"/>
  <c r="D21" i="81"/>
  <c r="D26" i="81" s="1"/>
  <c r="J16" i="81"/>
  <c r="J28" i="81" s="1"/>
  <c r="J25" i="81"/>
  <c r="L12" i="81"/>
  <c r="L25" i="81" s="1"/>
  <c r="L24" i="81"/>
  <c r="J36" i="81"/>
  <c r="J48" i="81"/>
  <c r="D40" i="81"/>
  <c r="D45" i="81" s="1"/>
  <c r="D50" i="81" s="1"/>
  <c r="K9" i="74"/>
  <c r="K11" i="74"/>
  <c r="G16" i="81"/>
  <c r="G21" i="81" s="1"/>
  <c r="G26" i="81" s="1"/>
  <c r="K10" i="74"/>
  <c r="R17" i="74"/>
  <c r="R43" i="74" s="1"/>
  <c r="Q17" i="74"/>
  <c r="Q43" i="74" s="1"/>
  <c r="L41" i="82"/>
  <c r="T36" i="81"/>
  <c r="T49" i="81" s="1"/>
  <c r="S40" i="81"/>
  <c r="S45" i="81" s="1"/>
  <c r="S50" i="81" s="1"/>
  <c r="T16" i="81"/>
  <c r="T28" i="81" s="1"/>
  <c r="S21" i="81"/>
  <c r="S26" i="81" s="1"/>
  <c r="B10" i="72"/>
  <c r="B9" i="72"/>
  <c r="B8" i="72"/>
  <c r="B17" i="72"/>
  <c r="B16" i="72"/>
  <c r="B15" i="72"/>
  <c r="A1" i="72"/>
  <c r="H28" i="81" l="1"/>
  <c r="O21" i="81"/>
  <c r="O26" i="81" s="1"/>
  <c r="N43" i="74"/>
  <c r="O43" i="74"/>
  <c r="Q24" i="81"/>
  <c r="Q12" i="81"/>
  <c r="N36" i="81"/>
  <c r="N48" i="81"/>
  <c r="M25" i="81"/>
  <c r="M16" i="81"/>
  <c r="M28" i="81" s="1"/>
  <c r="M36" i="81"/>
  <c r="M48" i="81"/>
  <c r="N16" i="81"/>
  <c r="N28" i="81" s="1"/>
  <c r="N25" i="81"/>
  <c r="Q47" i="81"/>
  <c r="Q34" i="81"/>
  <c r="B45" i="72"/>
  <c r="B77" i="72"/>
  <c r="B50" i="72"/>
  <c r="B82" i="72"/>
  <c r="L16" i="81"/>
  <c r="L21" i="81" s="1"/>
  <c r="L26" i="81" s="1"/>
  <c r="L48" i="81"/>
  <c r="L36" i="81"/>
  <c r="J21" i="81"/>
  <c r="J26" i="81" s="1"/>
  <c r="J40" i="81"/>
  <c r="J45" i="81" s="1"/>
  <c r="J50" i="81" s="1"/>
  <c r="J49" i="81"/>
  <c r="T21" i="81"/>
  <c r="T26" i="81" s="1"/>
  <c r="T40" i="81"/>
  <c r="T45" i="81" s="1"/>
  <c r="T50" i="81" s="1"/>
  <c r="M21" i="81" l="1"/>
  <c r="M26" i="81" s="1"/>
  <c r="Q48" i="81"/>
  <c r="Q36" i="81"/>
  <c r="N49" i="81"/>
  <c r="N40" i="81"/>
  <c r="N45" i="81" s="1"/>
  <c r="N50" i="81" s="1"/>
  <c r="Q25" i="81"/>
  <c r="Q16" i="81"/>
  <c r="Q28" i="81" s="1"/>
  <c r="M49" i="81"/>
  <c r="M40" i="81"/>
  <c r="M45" i="81" s="1"/>
  <c r="M50" i="81" s="1"/>
  <c r="N21" i="81"/>
  <c r="N26" i="81" s="1"/>
  <c r="L49" i="81"/>
  <c r="L40" i="81"/>
  <c r="L45" i="81" s="1"/>
  <c r="Q40" i="81" l="1"/>
  <c r="Q45" i="81" s="1"/>
  <c r="Q49" i="81"/>
  <c r="Q21" i="81"/>
  <c r="Q26" i="81" s="1"/>
  <c r="L50" i="81"/>
  <c r="Q50" i="81" l="1"/>
  <c r="A2" i="53" l="1"/>
  <c r="A2" i="56"/>
  <c r="BH11" i="53" l="1"/>
  <c r="BL10" i="53"/>
  <c r="BD10" i="53"/>
  <c r="BH9" i="53"/>
  <c r="BB9" i="53"/>
  <c r="BA11" i="53"/>
  <c r="BG11" i="53"/>
  <c r="BK10" i="53"/>
  <c r="BC10" i="53"/>
  <c r="BG9" i="53"/>
  <c r="BF10" i="53"/>
  <c r="BE10" i="53"/>
  <c r="BA9" i="53"/>
  <c r="BF11" i="53"/>
  <c r="BJ10" i="53"/>
  <c r="BB10" i="53"/>
  <c r="BF9" i="53"/>
  <c r="BI11" i="53"/>
  <c r="BE11" i="53"/>
  <c r="BI10" i="53"/>
  <c r="BA10" i="53"/>
  <c r="BE9" i="53"/>
  <c r="BJ11" i="53"/>
  <c r="BL11" i="53"/>
  <c r="BD11" i="53"/>
  <c r="BH10" i="53"/>
  <c r="BL9" i="53"/>
  <c r="BD9" i="53"/>
  <c r="BB11" i="53"/>
  <c r="BK11" i="53"/>
  <c r="BC11" i="53"/>
  <c r="BG10" i="53"/>
  <c r="BK9" i="53"/>
  <c r="BC9" i="53"/>
  <c r="BJ9" i="53"/>
  <c r="BJ25" i="53" s="1"/>
  <c r="BI9" i="53"/>
  <c r="BN31" i="56"/>
  <c r="BR30" i="56"/>
  <c r="BR74" i="56" s="1"/>
  <c r="BJ30" i="56"/>
  <c r="BJ74" i="56" s="1"/>
  <c r="BM31" i="56"/>
  <c r="BQ30" i="56"/>
  <c r="BQ74" i="56" s="1"/>
  <c r="BI30" i="56"/>
  <c r="BI74" i="56" s="1"/>
  <c r="BL31" i="56"/>
  <c r="BP30" i="56"/>
  <c r="BP74" i="56" s="1"/>
  <c r="BH30" i="56"/>
  <c r="BH74" i="56" s="1"/>
  <c r="BI31" i="56"/>
  <c r="BS31" i="56"/>
  <c r="BK31" i="56"/>
  <c r="BO30" i="56"/>
  <c r="BO74" i="56" s="1"/>
  <c r="BM30" i="56"/>
  <c r="BM74" i="56" s="1"/>
  <c r="BR31" i="56"/>
  <c r="BJ31" i="56"/>
  <c r="BN30" i="56"/>
  <c r="BN74" i="56" s="1"/>
  <c r="BP31" i="56"/>
  <c r="BH31" i="56"/>
  <c r="BL30" i="56"/>
  <c r="BL74" i="56" s="1"/>
  <c r="BO31" i="56"/>
  <c r="BS30" i="56"/>
  <c r="BS74" i="56" s="1"/>
  <c r="BK30" i="56"/>
  <c r="BK74" i="56" s="1"/>
  <c r="BQ31" i="56"/>
  <c r="B50" i="56"/>
  <c r="B6" i="56"/>
  <c r="AY11" i="53"/>
  <c r="AY27" i="53" s="1"/>
  <c r="B6" i="53"/>
  <c r="B22" i="53"/>
  <c r="Z31" i="56"/>
  <c r="Z75" i="56" s="1"/>
  <c r="AY31" i="56"/>
  <c r="AY75" i="56" s="1"/>
  <c r="AK31" i="56"/>
  <c r="BE31" i="56"/>
  <c r="BE75" i="56" s="1"/>
  <c r="AQ31" i="56"/>
  <c r="AQ75" i="56" s="1"/>
  <c r="AI31" i="56"/>
  <c r="AI75" i="56" s="1"/>
  <c r="BC31" i="56"/>
  <c r="BC75" i="56" s="1"/>
  <c r="AW31" i="56"/>
  <c r="AW75" i="56" s="1"/>
  <c r="AT31" i="56"/>
  <c r="AT75" i="56" s="1"/>
  <c r="AF31" i="56"/>
  <c r="AF75" i="56" s="1"/>
  <c r="X31" i="56"/>
  <c r="X75" i="56" s="1"/>
  <c r="AM31" i="56"/>
  <c r="AM75" i="56" s="1"/>
  <c r="AU31" i="56"/>
  <c r="AU75" i="56" s="1"/>
  <c r="AA31" i="56"/>
  <c r="AA75" i="56" s="1"/>
  <c r="BB31" i="56"/>
  <c r="BB75" i="56" s="1"/>
  <c r="AD31" i="56"/>
  <c r="AD75" i="56" s="1"/>
  <c r="AN31" i="56"/>
  <c r="AN75" i="56" s="1"/>
  <c r="AG31" i="56"/>
  <c r="AG75" i="56" s="1"/>
  <c r="AO31" i="56"/>
  <c r="AO75" i="56" s="1"/>
  <c r="AL31" i="56"/>
  <c r="AL75" i="56" s="1"/>
  <c r="AZ31" i="56"/>
  <c r="AZ75" i="56" s="1"/>
  <c r="AR31" i="56"/>
  <c r="AR75" i="56" s="1"/>
  <c r="AJ31" i="56"/>
  <c r="AJ75" i="56" s="1"/>
  <c r="AV31" i="56"/>
  <c r="BA31" i="56"/>
  <c r="BA75" i="56" s="1"/>
  <c r="AC31" i="56"/>
  <c r="AC75" i="56" s="1"/>
  <c r="AB31" i="56"/>
  <c r="AB75" i="56" s="1"/>
  <c r="BF31" i="56"/>
  <c r="BF75" i="56" s="1"/>
  <c r="AX31" i="56"/>
  <c r="AX75" i="56" s="1"/>
  <c r="BD31" i="56"/>
  <c r="BD75" i="56" s="1"/>
  <c r="AP31" i="56"/>
  <c r="AP75" i="56" s="1"/>
  <c r="AH31" i="56"/>
  <c r="AH75" i="56" s="1"/>
  <c r="AE31" i="56"/>
  <c r="AE75" i="56" s="1"/>
  <c r="Y31" i="56"/>
  <c r="Y75" i="56" s="1"/>
  <c r="AS31" i="56"/>
  <c r="AS75" i="56" s="1"/>
  <c r="BG31" i="56"/>
  <c r="BG75" i="56" s="1"/>
  <c r="AD11" i="53"/>
  <c r="V11" i="53"/>
  <c r="AT11" i="53"/>
  <c r="AL11" i="53"/>
  <c r="W11" i="53"/>
  <c r="AU11" i="53"/>
  <c r="R11" i="53"/>
  <c r="Z11" i="53"/>
  <c r="AH11" i="53"/>
  <c r="AP11" i="53"/>
  <c r="AX11" i="53"/>
  <c r="AE11" i="53"/>
  <c r="AM11" i="53"/>
  <c r="S11" i="53"/>
  <c r="AA11" i="53"/>
  <c r="AI11" i="53"/>
  <c r="AQ11" i="53"/>
  <c r="T11" i="53"/>
  <c r="X11" i="53"/>
  <c r="AB11" i="53"/>
  <c r="AF11" i="53"/>
  <c r="AJ11" i="53"/>
  <c r="AN11" i="53"/>
  <c r="AR11" i="53"/>
  <c r="AV11" i="53"/>
  <c r="AZ11" i="53"/>
  <c r="Q11" i="53"/>
  <c r="U11" i="53"/>
  <c r="Y11" i="53"/>
  <c r="AC11" i="53"/>
  <c r="AG11" i="53"/>
  <c r="AK11" i="53"/>
  <c r="AO11" i="53"/>
  <c r="AS11" i="53"/>
  <c r="AW11" i="53"/>
  <c r="A2" i="55"/>
  <c r="A2" i="8"/>
  <c r="BS12" i="8" l="1"/>
  <c r="BG11" i="8"/>
  <c r="AE11" i="8"/>
  <c r="AZ14" i="8"/>
  <c r="AZ42" i="8" s="1"/>
  <c r="AR12" i="8"/>
  <c r="BF11" i="8"/>
  <c r="AB11" i="8"/>
  <c r="Y15" i="8"/>
  <c r="Y43" i="8" s="1"/>
  <c r="AX14" i="8"/>
  <c r="AX42" i="8" s="1"/>
  <c r="AM12" i="8"/>
  <c r="AX11" i="8"/>
  <c r="AF11" i="8"/>
  <c r="AH14" i="8"/>
  <c r="AH42" i="8" s="1"/>
  <c r="AJ12" i="8"/>
  <c r="AU11" i="8"/>
  <c r="BF10" i="8"/>
  <c r="AB14" i="8"/>
  <c r="AB42" i="8" s="1"/>
  <c r="AE12" i="8"/>
  <c r="AR11" i="8"/>
  <c r="BA10" i="8"/>
  <c r="AQ11" i="8"/>
  <c r="AX10" i="8"/>
  <c r="BK11" i="8"/>
  <c r="AZ15" i="8"/>
  <c r="AZ43" i="8" s="1"/>
  <c r="AZ13" i="8"/>
  <c r="AZ41" i="8" s="1"/>
  <c r="BL11" i="8"/>
  <c r="AH11" i="8"/>
  <c r="AS10" i="8"/>
  <c r="BO13" i="8"/>
  <c r="BO41" i="8" s="1"/>
  <c r="AI14" i="8"/>
  <c r="AI42" i="8" s="1"/>
  <c r="AU12" i="8"/>
  <c r="BN11" i="8"/>
  <c r="AM14" i="8"/>
  <c r="AM42" i="8" s="1"/>
  <c r="BS11" i="8"/>
  <c r="AA14" i="8"/>
  <c r="AA42" i="8" s="1"/>
  <c r="X15" i="8"/>
  <c r="X17" i="8"/>
  <c r="BM13" i="8"/>
  <c r="BM41" i="8" s="1"/>
  <c r="BE9" i="8"/>
  <c r="AI11" i="8"/>
  <c r="AP14" i="8"/>
  <c r="AP42" i="8" s="1"/>
  <c r="AM15" i="8"/>
  <c r="AM43" i="8" s="1"/>
  <c r="AN16" i="8"/>
  <c r="AN44" i="8" s="1"/>
  <c r="BO14" i="8"/>
  <c r="BO42" i="8" s="1"/>
  <c r="AQ14" i="8"/>
  <c r="AQ42" i="8" s="1"/>
  <c r="AY16" i="8"/>
  <c r="AY44" i="8" s="1"/>
  <c r="AE9" i="8"/>
  <c r="BH9" i="8"/>
  <c r="BG9" i="8"/>
  <c r="Z9" i="8"/>
  <c r="AZ10" i="8"/>
  <c r="AY10" i="8"/>
  <c r="AV10" i="8"/>
  <c r="BC10" i="8"/>
  <c r="AT10" i="8"/>
  <c r="AK10" i="8"/>
  <c r="BD12" i="8"/>
  <c r="BC15" i="8"/>
  <c r="BC43" i="8" s="1"/>
  <c r="BP16" i="8"/>
  <c r="BP44" i="8" s="1"/>
  <c r="BE12" i="8"/>
  <c r="AH17" i="8"/>
  <c r="AH45" i="8" s="1"/>
  <c r="BM12" i="8"/>
  <c r="AK11" i="8"/>
  <c r="AX12" i="8"/>
  <c r="BS13" i="8"/>
  <c r="BS41" i="8" s="1"/>
  <c r="AI17" i="8"/>
  <c r="AI45" i="8" s="1"/>
  <c r="BB11" i="8"/>
  <c r="BO12" i="8"/>
  <c r="AK14" i="8"/>
  <c r="AK42" i="8" s="1"/>
  <c r="AX15" i="8"/>
  <c r="AX43" i="8" s="1"/>
  <c r="BS16" i="8"/>
  <c r="BS44" i="8" s="1"/>
  <c r="AC17" i="8"/>
  <c r="AC45" i="8" s="1"/>
  <c r="AS12" i="8"/>
  <c r="BF13" i="8"/>
  <c r="BF41" i="8" s="1"/>
  <c r="AD17" i="8"/>
  <c r="AD45" i="8" s="1"/>
  <c r="AO11" i="8"/>
  <c r="AA13" i="8"/>
  <c r="AA41" i="8" s="1"/>
  <c r="BA15" i="8"/>
  <c r="BA43" i="8" s="1"/>
  <c r="AM17" i="8"/>
  <c r="AM45" i="8" s="1"/>
  <c r="BD9" i="8"/>
  <c r="BR12" i="8"/>
  <c r="BH14" i="8"/>
  <c r="BH42" i="8" s="1"/>
  <c r="X14" i="8"/>
  <c r="AH10" i="8"/>
  <c r="BK14" i="8"/>
  <c r="BK42" i="8" s="1"/>
  <c r="BK12" i="8"/>
  <c r="AT14" i="8"/>
  <c r="AT42" i="8" s="1"/>
  <c r="AU15" i="8"/>
  <c r="AU43" i="8" s="1"/>
  <c r="BL9" i="8"/>
  <c r="AD14" i="8"/>
  <c r="AD42" i="8" s="1"/>
  <c r="BN16" i="8"/>
  <c r="BN44" i="8" s="1"/>
  <c r="AV11" i="8"/>
  <c r="BQ15" i="8"/>
  <c r="BQ43" i="8" s="1"/>
  <c r="AB15" i="8"/>
  <c r="AB43" i="8" s="1"/>
  <c r="AV17" i="8"/>
  <c r="BE14" i="8"/>
  <c r="BE42" i="8" s="1"/>
  <c r="BG14" i="8"/>
  <c r="BG42" i="8" s="1"/>
  <c r="X9" i="8"/>
  <c r="BR9" i="8"/>
  <c r="AZ9" i="8"/>
  <c r="AQ9" i="8"/>
  <c r="Y9" i="8"/>
  <c r="AR10" i="8"/>
  <c r="AI10" i="8"/>
  <c r="BL10" i="8"/>
  <c r="AU10" i="8"/>
  <c r="AL10" i="8"/>
  <c r="BQ10" i="8"/>
  <c r="BL12" i="8"/>
  <c r="BK15" i="8"/>
  <c r="BK43" i="8" s="1"/>
  <c r="Y17" i="8"/>
  <c r="Y45" i="8" s="1"/>
  <c r="AC16" i="8"/>
  <c r="AC44" i="8" s="1"/>
  <c r="AP17" i="8"/>
  <c r="AP45" i="8" s="1"/>
  <c r="AD13" i="8"/>
  <c r="AD41" i="8" s="1"/>
  <c r="AS11" i="8"/>
  <c r="BF12" i="8"/>
  <c r="AD16" i="8"/>
  <c r="AD44" i="8" s="1"/>
  <c r="AQ17" i="8"/>
  <c r="AQ45" i="8" s="1"/>
  <c r="BJ11" i="8"/>
  <c r="X13" i="8"/>
  <c r="AS14" i="8"/>
  <c r="AS42" i="8" s="1"/>
  <c r="BF15" i="8"/>
  <c r="BF43" i="8" s="1"/>
  <c r="AB17" i="8"/>
  <c r="AB45" i="8" s="1"/>
  <c r="AK17" i="8"/>
  <c r="AK45" i="8" s="1"/>
  <c r="BA12" i="8"/>
  <c r="BN13" i="8"/>
  <c r="BN41" i="8" s="1"/>
  <c r="AL17" i="8"/>
  <c r="AL45" i="8" s="1"/>
  <c r="AW11" i="8"/>
  <c r="AI13" i="8"/>
  <c r="AI41" i="8" s="1"/>
  <c r="BI15" i="8"/>
  <c r="AU17" i="8"/>
  <c r="AU45" i="8" s="1"/>
  <c r="BH16" i="8"/>
  <c r="BH44" i="8" s="1"/>
  <c r="BC14" i="8"/>
  <c r="BC42" i="8" s="1"/>
  <c r="AE15" i="8"/>
  <c r="AE43" i="8" s="1"/>
  <c r="AJ14" i="8"/>
  <c r="Z11" i="8"/>
  <c r="AG15" i="8"/>
  <c r="AG43" i="8" s="1"/>
  <c r="Z14" i="8"/>
  <c r="Z42" i="8" s="1"/>
  <c r="BR14" i="8"/>
  <c r="BR42" i="8" s="1"/>
  <c r="BS17" i="8"/>
  <c r="BS45" i="8" s="1"/>
  <c r="AB13" i="8"/>
  <c r="AB41" i="8" s="1"/>
  <c r="AO14" i="8"/>
  <c r="AO42" i="8" s="1"/>
  <c r="BO16" i="8"/>
  <c r="BO44" i="8" s="1"/>
  <c r="BH11" i="8"/>
  <c r="BL15" i="8"/>
  <c r="BL43" i="8" s="1"/>
  <c r="BH15" i="8"/>
  <c r="BH43" i="8" s="1"/>
  <c r="AO13" i="8"/>
  <c r="AO41" i="8" s="1"/>
  <c r="AV14" i="8"/>
  <c r="AQ15" i="8"/>
  <c r="AQ43" i="8" s="1"/>
  <c r="AS9" i="8"/>
  <c r="BJ9" i="8"/>
  <c r="AR9" i="8"/>
  <c r="AA9" i="8"/>
  <c r="AV9" i="8"/>
  <c r="AJ10" i="8"/>
  <c r="BM10" i="8"/>
  <c r="BD10" i="8"/>
  <c r="AE10" i="8"/>
  <c r="AC10" i="8"/>
  <c r="AN9" i="8"/>
  <c r="AC13" i="8"/>
  <c r="AC41" i="8" s="1"/>
  <c r="BS15" i="8"/>
  <c r="BS43" i="8" s="1"/>
  <c r="AG17" i="8"/>
  <c r="AG45" i="8" s="1"/>
  <c r="AK16" i="8"/>
  <c r="AK44" i="8" s="1"/>
  <c r="AX17" i="8"/>
  <c r="AX45" i="8" s="1"/>
  <c r="AL13" i="8"/>
  <c r="AL41" i="8" s="1"/>
  <c r="BA11" i="8"/>
  <c r="BA39" i="8" s="1"/>
  <c r="BN12" i="8"/>
  <c r="AL16" i="8"/>
  <c r="AL44" i="8" s="1"/>
  <c r="AY17" i="8"/>
  <c r="AY45" i="8" s="1"/>
  <c r="BR11" i="8"/>
  <c r="AF13" i="8"/>
  <c r="AF41" i="8" s="1"/>
  <c r="BA14" i="8"/>
  <c r="BN15" i="8"/>
  <c r="BN43" i="8" s="1"/>
  <c r="AJ17" i="8"/>
  <c r="AS17" i="8"/>
  <c r="AS45" i="8" s="1"/>
  <c r="BI12" i="8"/>
  <c r="Y16" i="8"/>
  <c r="AT17" i="8"/>
  <c r="AT45" i="8" s="1"/>
  <c r="BE11" i="8"/>
  <c r="AQ13" i="8"/>
  <c r="AQ41" i="8" s="1"/>
  <c r="Z16" i="8"/>
  <c r="Z44" i="8" s="1"/>
  <c r="BC17" i="8"/>
  <c r="BC45" i="8" s="1"/>
  <c r="BQ13" i="8"/>
  <c r="BQ41" i="8" s="1"/>
  <c r="AI16" i="8"/>
  <c r="AI44" i="8" s="1"/>
  <c r="BB15" i="8"/>
  <c r="BB43" i="8" s="1"/>
  <c r="BJ14" i="8"/>
  <c r="BJ42" i="8" s="1"/>
  <c r="AN11" i="8"/>
  <c r="BO15" i="8"/>
  <c r="BO43" i="8" s="1"/>
  <c r="AR14" i="8"/>
  <c r="AR42" i="8" s="1"/>
  <c r="AR15" i="8"/>
  <c r="AR43" i="8" s="1"/>
  <c r="BL17" i="8"/>
  <c r="BL45" i="8" s="1"/>
  <c r="BH13" i="8"/>
  <c r="BH41" i="8" s="1"/>
  <c r="BB14" i="8"/>
  <c r="BB42" i="8" s="1"/>
  <c r="AF16" i="8"/>
  <c r="AF44" i="8" s="1"/>
  <c r="AB12" i="8"/>
  <c r="AY15" i="8"/>
  <c r="AY43" i="8" s="1"/>
  <c r="AV15" i="8"/>
  <c r="BL14" i="8"/>
  <c r="BL42" i="8" s="1"/>
  <c r="BN14" i="8"/>
  <c r="BN42" i="8" s="1"/>
  <c r="BG15" i="8"/>
  <c r="BG43" i="8" s="1"/>
  <c r="BS9" i="8"/>
  <c r="BB9" i="8"/>
  <c r="AJ9" i="8"/>
  <c r="BF9" i="8"/>
  <c r="BQ9" i="8"/>
  <c r="AB10" i="8"/>
  <c r="BE10" i="8"/>
  <c r="AN10" i="8"/>
  <c r="BB10" i="8"/>
  <c r="BI10" i="8"/>
  <c r="BI9" i="8"/>
  <c r="AK13" i="8"/>
  <c r="AB16" i="8"/>
  <c r="AB44" i="8" s="1"/>
  <c r="AO17" i="8"/>
  <c r="AO45" i="8" s="1"/>
  <c r="AS16" i="8"/>
  <c r="AS44" i="8" s="1"/>
  <c r="BF17" i="8"/>
  <c r="BF45" i="8" s="1"/>
  <c r="AT13" i="8"/>
  <c r="AT41" i="8" s="1"/>
  <c r="BI11" i="8"/>
  <c r="BI39" i="8" s="1"/>
  <c r="AE13" i="8"/>
  <c r="AE41" i="8" s="1"/>
  <c r="AT16" i="8"/>
  <c r="AT44" i="8" s="1"/>
  <c r="BG17" i="8"/>
  <c r="BG45" i="8" s="1"/>
  <c r="AA12" i="8"/>
  <c r="AN13" i="8"/>
  <c r="AN41" i="8" s="1"/>
  <c r="BI14" i="8"/>
  <c r="AE16" i="8"/>
  <c r="AE44" i="8" s="1"/>
  <c r="AR17" i="8"/>
  <c r="AR45" i="8" s="1"/>
  <c r="BA17" i="8"/>
  <c r="BA45" i="8" s="1"/>
  <c r="BQ12" i="8"/>
  <c r="AG16" i="8"/>
  <c r="AG44" i="8" s="1"/>
  <c r="BB17" i="8"/>
  <c r="BB45" i="8" s="1"/>
  <c r="AD12" i="8"/>
  <c r="AY13" i="8"/>
  <c r="AY41" i="8" s="1"/>
  <c r="AH16" i="8"/>
  <c r="AH44" i="8" s="1"/>
  <c r="BK17" i="8"/>
  <c r="BK45" i="8" s="1"/>
  <c r="Z12" i="8"/>
  <c r="AH13" i="8"/>
  <c r="AH41" i="8" s="1"/>
  <c r="AC15" i="8"/>
  <c r="AC43" i="8" s="1"/>
  <c r="AN14" i="8"/>
  <c r="AN42" i="8" s="1"/>
  <c r="BJ10" i="8"/>
  <c r="Y12" i="8"/>
  <c r="AW12" i="8"/>
  <c r="BK13" i="8"/>
  <c r="BK41" i="8" s="1"/>
  <c r="AT11" i="8"/>
  <c r="BK16" i="8"/>
  <c r="BK44" i="8" s="1"/>
  <c r="AK12" i="8"/>
  <c r="AK40" i="8" s="1"/>
  <c r="AG11" i="8"/>
  <c r="BM11" i="8"/>
  <c r="X11" i="8"/>
  <c r="AF15" i="8"/>
  <c r="AF43" i="8" s="1"/>
  <c r="BC11" i="8"/>
  <c r="AP10" i="8"/>
  <c r="BM14" i="8"/>
  <c r="BM42" i="8" s="1"/>
  <c r="BR15" i="8"/>
  <c r="BR43" i="8" s="1"/>
  <c r="BD17" i="8"/>
  <c r="BD45" i="8" s="1"/>
  <c r="AF17" i="8"/>
  <c r="AF45" i="8" s="1"/>
  <c r="BS14" i="8"/>
  <c r="BS42" i="8" s="1"/>
  <c r="BG16" i="8"/>
  <c r="BG44" i="8" s="1"/>
  <c r="BH12" i="8"/>
  <c r="AN15" i="8"/>
  <c r="AN43" i="8" s="1"/>
  <c r="AL15" i="8"/>
  <c r="AL43" i="8" s="1"/>
  <c r="BP14" i="8"/>
  <c r="BP42" i="8" s="1"/>
  <c r="BD14" i="8"/>
  <c r="BD42" i="8" s="1"/>
  <c r="AQ16" i="8"/>
  <c r="AQ44" i="8" s="1"/>
  <c r="BK9" i="8"/>
  <c r="AT9" i="8"/>
  <c r="AB9" i="8"/>
  <c r="AH9" i="8"/>
  <c r="AC9" i="8"/>
  <c r="BG10" i="8"/>
  <c r="AW10" i="8"/>
  <c r="AF10" i="8"/>
  <c r="AD10" i="8"/>
  <c r="AF9" i="8"/>
  <c r="X12" i="8"/>
  <c r="AS13" i="8"/>
  <c r="AS41" i="8" s="1"/>
  <c r="AJ16" i="8"/>
  <c r="AW17" i="8"/>
  <c r="AW45" i="8" s="1"/>
  <c r="BA16" i="8"/>
  <c r="BA44" i="8" s="1"/>
  <c r="BN17" i="8"/>
  <c r="BN45" i="8" s="1"/>
  <c r="BB13" i="8"/>
  <c r="BB41" i="8" s="1"/>
  <c r="BQ11" i="8"/>
  <c r="AM13" i="8"/>
  <c r="AM41" i="8" s="1"/>
  <c r="BB16" i="8"/>
  <c r="BB44" i="8" s="1"/>
  <c r="BO17" i="8"/>
  <c r="BO45" i="8" s="1"/>
  <c r="AI12" i="8"/>
  <c r="AV13" i="8"/>
  <c r="BQ14" i="8"/>
  <c r="BQ42" i="8" s="1"/>
  <c r="AM16" i="8"/>
  <c r="AM44" i="8" s="1"/>
  <c r="AZ17" i="8"/>
  <c r="AZ45" i="8" s="1"/>
  <c r="BI17" i="8"/>
  <c r="BI45" i="8" s="1"/>
  <c r="Z13" i="8"/>
  <c r="Z41" i="8" s="1"/>
  <c r="AO16" i="8"/>
  <c r="AO44" i="8" s="1"/>
  <c r="BJ17" i="8"/>
  <c r="BJ45" i="8" s="1"/>
  <c r="AL12" i="8"/>
  <c r="BG13" i="8"/>
  <c r="BG41" i="8" s="1"/>
  <c r="AP16" i="8"/>
  <c r="AP44" i="8" s="1"/>
  <c r="AU13" i="8"/>
  <c r="AU41" i="8" s="1"/>
  <c r="AT12" i="8"/>
  <c r="BE15" i="8"/>
  <c r="BE43" i="8" s="1"/>
  <c r="AC11" i="8"/>
  <c r="AC14" i="8"/>
  <c r="AC42" i="8" s="1"/>
  <c r="AX13" i="8"/>
  <c r="AX41" i="8" s="1"/>
  <c r="AS15" i="8"/>
  <c r="AS43" i="8" s="1"/>
  <c r="Z10" i="8"/>
  <c r="AM11" i="8"/>
  <c r="BM15" i="8"/>
  <c r="BM43" i="8" s="1"/>
  <c r="BP11" i="8"/>
  <c r="AA11" i="8"/>
  <c r="AI15" i="8"/>
  <c r="AI43" i="8" s="1"/>
  <c r="AT15" i="8"/>
  <c r="AT43" i="8" s="1"/>
  <c r="AK9" i="8"/>
  <c r="BN10" i="8"/>
  <c r="AJ15" i="8"/>
  <c r="AA16" i="8"/>
  <c r="AA44" i="8" s="1"/>
  <c r="AJ13" i="8"/>
  <c r="AD15" i="8"/>
  <c r="AD43" i="8" s="1"/>
  <c r="AA15" i="8"/>
  <c r="AA43" i="8" s="1"/>
  <c r="BF14" i="8"/>
  <c r="BF42" i="8" s="1"/>
  <c r="AU14" i="8"/>
  <c r="AU42" i="8" s="1"/>
  <c r="AR13" i="8"/>
  <c r="AR41" i="8" s="1"/>
  <c r="BC9" i="8"/>
  <c r="AL9" i="8"/>
  <c r="BO9" i="8"/>
  <c r="BN9" i="8"/>
  <c r="AW9" i="8"/>
  <c r="AQ10" i="8"/>
  <c r="AO10" i="8"/>
  <c r="X10" i="8"/>
  <c r="AM10" i="8"/>
  <c r="BA9" i="8"/>
  <c r="AF12" i="8"/>
  <c r="BA13" i="8"/>
  <c r="BA41" i="8" s="1"/>
  <c r="AR16" i="8"/>
  <c r="AR44" i="8" s="1"/>
  <c r="BE17" i="8"/>
  <c r="BE45" i="8" s="1"/>
  <c r="BI16" i="8"/>
  <c r="BI44" i="8" s="1"/>
  <c r="AG12" i="8"/>
  <c r="BJ13" i="8"/>
  <c r="BJ41" i="8" s="1"/>
  <c r="BJ16" i="8"/>
  <c r="BJ44" i="8" s="1"/>
  <c r="AD11" i="8"/>
  <c r="AQ12" i="8"/>
  <c r="BD13" i="8"/>
  <c r="BD41" i="8" s="1"/>
  <c r="Z15" i="8"/>
  <c r="Z43" i="8" s="1"/>
  <c r="AU16" i="8"/>
  <c r="AU44" i="8" s="1"/>
  <c r="BH17" i="8"/>
  <c r="BH45" i="8" s="1"/>
  <c r="BQ17" i="8"/>
  <c r="BQ45" i="8" s="1"/>
  <c r="AW16" i="8"/>
  <c r="AW44" i="8" s="1"/>
  <c r="BR17" i="8"/>
  <c r="BR45" i="8" s="1"/>
  <c r="AX16" i="8"/>
  <c r="BP9" i="8"/>
  <c r="BG12" i="8"/>
  <c r="BJ12" i="8"/>
  <c r="BM9" i="8"/>
  <c r="AZ11" i="8"/>
  <c r="AJ11" i="8"/>
  <c r="AZ12" i="8"/>
  <c r="AP11" i="8"/>
  <c r="BP15" i="8"/>
  <c r="BP43" i="8" s="1"/>
  <c r="AG14" i="8"/>
  <c r="AG42" i="8" s="1"/>
  <c r="Y13" i="8"/>
  <c r="Y41" i="8" s="1"/>
  <c r="BC12" i="8"/>
  <c r="AN17" i="8"/>
  <c r="AN45" i="8" s="1"/>
  <c r="BD16" i="8"/>
  <c r="BD44" i="8" s="1"/>
  <c r="BP13" i="8"/>
  <c r="BP41" i="8" s="1"/>
  <c r="BJ15" i="8"/>
  <c r="BJ43" i="8" s="1"/>
  <c r="AO15" i="8"/>
  <c r="AO43" i="8" s="1"/>
  <c r="AW14" i="8"/>
  <c r="AW42" i="8" s="1"/>
  <c r="AL14" i="8"/>
  <c r="AL42" i="8" s="1"/>
  <c r="AV16" i="8"/>
  <c r="AU9" i="8"/>
  <c r="AD9" i="8"/>
  <c r="AY9" i="8"/>
  <c r="AX9" i="8"/>
  <c r="BP10" i="8"/>
  <c r="AA10" i="8"/>
  <c r="AG10" i="8"/>
  <c r="BS10" i="8"/>
  <c r="BR10" i="8"/>
  <c r="AG9" i="8"/>
  <c r="AN12" i="8"/>
  <c r="BI13" i="8"/>
  <c r="BI41" i="8" s="1"/>
  <c r="AZ16" i="8"/>
  <c r="AZ44" i="8" s="1"/>
  <c r="BM17" i="8"/>
  <c r="BM45" i="8" s="1"/>
  <c r="BQ16" i="8"/>
  <c r="BQ44" i="8" s="1"/>
  <c r="AO12" i="8"/>
  <c r="BR13" i="8"/>
  <c r="BR41" i="8" s="1"/>
  <c r="AH12" i="8"/>
  <c r="BC13" i="8"/>
  <c r="BC41" i="8" s="1"/>
  <c r="BR16" i="8"/>
  <c r="BR44" i="8" s="1"/>
  <c r="AL11" i="8"/>
  <c r="AY12" i="8"/>
  <c r="BL13" i="8"/>
  <c r="BL41" i="8" s="1"/>
  <c r="AH15" i="8"/>
  <c r="AH43" i="8" s="1"/>
  <c r="BC16" i="8"/>
  <c r="BC44" i="8" s="1"/>
  <c r="BP17" i="8"/>
  <c r="BP45" i="8" s="1"/>
  <c r="AC12" i="8"/>
  <c r="AP13" i="8"/>
  <c r="AP41" i="8" s="1"/>
  <c r="BE16" i="8"/>
  <c r="BE44" i="8" s="1"/>
  <c r="Y11" i="8"/>
  <c r="Y39" i="8" s="1"/>
  <c r="BB12" i="8"/>
  <c r="AK15" i="8"/>
  <c r="AK43" i="8" s="1"/>
  <c r="BF16" i="8"/>
  <c r="BF44" i="8" s="1"/>
  <c r="BD15" i="8"/>
  <c r="BD43" i="8" s="1"/>
  <c r="BO11" i="8"/>
  <c r="AY11" i="8"/>
  <c r="Y14" i="8"/>
  <c r="Y42" i="8" s="1"/>
  <c r="BD11" i="8"/>
  <c r="BP12" i="8"/>
  <c r="AY14" i="8"/>
  <c r="AY42" i="8" s="1"/>
  <c r="BE13" i="8"/>
  <c r="BE41" i="8" s="1"/>
  <c r="AG13" i="8"/>
  <c r="AG41" i="8" s="1"/>
  <c r="AO9" i="8"/>
  <c r="X16" i="8"/>
  <c r="AE14" i="8"/>
  <c r="AE42" i="8" s="1"/>
  <c r="AW15" i="8"/>
  <c r="AW43" i="8" s="1"/>
  <c r="AF14" i="8"/>
  <c r="AF42" i="8" s="1"/>
  <c r="AW13" i="8"/>
  <c r="AW41" i="8" s="1"/>
  <c r="AM9" i="8"/>
  <c r="AI9" i="8"/>
  <c r="AP9" i="8"/>
  <c r="BH10" i="8"/>
  <c r="BH38" i="8" s="1"/>
  <c r="BO10" i="8"/>
  <c r="Y10" i="8"/>
  <c r="BK10" i="8"/>
  <c r="AV12" i="8"/>
  <c r="Z17" i="8"/>
  <c r="Z45" i="8" s="1"/>
  <c r="AP12" i="8"/>
  <c r="AA17" i="8"/>
  <c r="AA45" i="8" s="1"/>
  <c r="AP15" i="8"/>
  <c r="AP43" i="8" s="1"/>
  <c r="BL16" i="8"/>
  <c r="BL44" i="8" s="1"/>
  <c r="BM16" i="8"/>
  <c r="BM44" i="8" s="1"/>
  <c r="AE17" i="8"/>
  <c r="AE45" i="8" s="1"/>
  <c r="Y44" i="8"/>
  <c r="AK41" i="8"/>
  <c r="BI42" i="8"/>
  <c r="BI43" i="8"/>
  <c r="AY38" i="8"/>
  <c r="AV43" i="8"/>
  <c r="AX44" i="8"/>
  <c r="BA42" i="8"/>
  <c r="E11" i="53"/>
  <c r="BI26" i="53"/>
  <c r="BD25" i="53"/>
  <c r="BL25" i="53"/>
  <c r="BG26" i="53"/>
  <c r="BL27" i="53"/>
  <c r="BA26" i="53"/>
  <c r="BA27" i="53"/>
  <c r="BB27" i="53"/>
  <c r="BF27" i="53"/>
  <c r="BA25" i="53"/>
  <c r="BI27" i="53"/>
  <c r="BG27" i="53"/>
  <c r="BE26" i="53"/>
  <c r="BH27" i="53"/>
  <c r="BC27" i="53"/>
  <c r="BK27" i="53"/>
  <c r="BH26" i="53"/>
  <c r="BE27" i="53"/>
  <c r="BF25" i="53"/>
  <c r="BF26" i="53"/>
  <c r="BB25" i="53"/>
  <c r="BI25" i="53"/>
  <c r="BB26" i="53"/>
  <c r="BG25" i="53"/>
  <c r="BH25" i="53"/>
  <c r="BC25" i="53"/>
  <c r="BJ27" i="53"/>
  <c r="BJ26" i="53"/>
  <c r="BC26" i="53"/>
  <c r="BD26" i="53"/>
  <c r="BK25" i="53"/>
  <c r="BD27" i="53"/>
  <c r="BE25" i="53"/>
  <c r="BK26" i="53"/>
  <c r="BL26" i="53"/>
  <c r="AV75" i="56"/>
  <c r="E75" i="56" s="1"/>
  <c r="E31" i="56"/>
  <c r="AK75" i="56"/>
  <c r="B37" i="55"/>
  <c r="B15" i="55" s="1"/>
  <c r="B23" i="55" s="1"/>
  <c r="BP14" i="55"/>
  <c r="BP36" i="55" s="1"/>
  <c r="BL14" i="55"/>
  <c r="BL36" i="55" s="1"/>
  <c r="BP13" i="55"/>
  <c r="BH13" i="55"/>
  <c r="BL12" i="55"/>
  <c r="BP11" i="55"/>
  <c r="BH11" i="55"/>
  <c r="BL10" i="55"/>
  <c r="BP9" i="55"/>
  <c r="BH9" i="55"/>
  <c r="BL8" i="55"/>
  <c r="BK14" i="55"/>
  <c r="BK36" i="55" s="1"/>
  <c r="BO13" i="55"/>
  <c r="BS12" i="55"/>
  <c r="BK12" i="55"/>
  <c r="BO11" i="55"/>
  <c r="BS10" i="55"/>
  <c r="BK10" i="55"/>
  <c r="BO9" i="55"/>
  <c r="BS8" i="55"/>
  <c r="BS30" i="55" s="1"/>
  <c r="BK8" i="55"/>
  <c r="BS14" i="55"/>
  <c r="BS36" i="55" s="1"/>
  <c r="BJ14" i="55"/>
  <c r="BJ36" i="55" s="1"/>
  <c r="BN13" i="55"/>
  <c r="BR12" i="55"/>
  <c r="BR34" i="55" s="1"/>
  <c r="BJ12" i="55"/>
  <c r="BN11" i="55"/>
  <c r="BN33" i="55" s="1"/>
  <c r="BR10" i="55"/>
  <c r="BJ10" i="55"/>
  <c r="BN9" i="55"/>
  <c r="BR8" i="55"/>
  <c r="BR30" i="55" s="1"/>
  <c r="BJ8" i="55"/>
  <c r="BJ30" i="55" s="1"/>
  <c r="BR14" i="55"/>
  <c r="BR36" i="55" s="1"/>
  <c r="BI14" i="55"/>
  <c r="BI36" i="55" s="1"/>
  <c r="BM13" i="55"/>
  <c r="BQ12" i="55"/>
  <c r="BI12" i="55"/>
  <c r="BM11" i="55"/>
  <c r="BQ10" i="55"/>
  <c r="BI10" i="55"/>
  <c r="BM9" i="55"/>
  <c r="BQ8" i="55"/>
  <c r="BQ30" i="55" s="1"/>
  <c r="BI8" i="55"/>
  <c r="BQ13" i="55"/>
  <c r="BQ11" i="55"/>
  <c r="BI11" i="55"/>
  <c r="BM8" i="55"/>
  <c r="BQ14" i="55"/>
  <c r="BQ36" i="55" s="1"/>
  <c r="BH14" i="55"/>
  <c r="BH36" i="55" s="1"/>
  <c r="BL13" i="55"/>
  <c r="BP12" i="55"/>
  <c r="BP34" i="55" s="1"/>
  <c r="BH12" i="55"/>
  <c r="BL11" i="55"/>
  <c r="BP10" i="55"/>
  <c r="BH10" i="55"/>
  <c r="BL9" i="55"/>
  <c r="BP8" i="55"/>
  <c r="BH8" i="55"/>
  <c r="BH30" i="55" s="1"/>
  <c r="BQ9" i="55"/>
  <c r="BO14" i="55"/>
  <c r="BO36" i="55" s="1"/>
  <c r="BS13" i="55"/>
  <c r="BS35" i="55" s="1"/>
  <c r="BK13" i="55"/>
  <c r="BO12" i="55"/>
  <c r="BS11" i="55"/>
  <c r="BK11" i="55"/>
  <c r="BO10" i="55"/>
  <c r="BS9" i="55"/>
  <c r="BK9" i="55"/>
  <c r="BO8" i="55"/>
  <c r="BI13" i="55"/>
  <c r="BI9" i="55"/>
  <c r="BN14" i="55"/>
  <c r="BN36" i="55" s="1"/>
  <c r="BR13" i="55"/>
  <c r="BJ13" i="55"/>
  <c r="BN12" i="55"/>
  <c r="BR11" i="55"/>
  <c r="BJ11" i="55"/>
  <c r="BN10" i="55"/>
  <c r="BR9" i="55"/>
  <c r="BJ9" i="55"/>
  <c r="BN8" i="55"/>
  <c r="BM14" i="55"/>
  <c r="BM36" i="55" s="1"/>
  <c r="BM12" i="55"/>
  <c r="BM10" i="55"/>
  <c r="BD14" i="55"/>
  <c r="BD36" i="55" s="1"/>
  <c r="AV14" i="55"/>
  <c r="AN14" i="55"/>
  <c r="AN36" i="55" s="1"/>
  <c r="AF14" i="55"/>
  <c r="AF36" i="55" s="1"/>
  <c r="X14" i="55"/>
  <c r="X36" i="55" s="1"/>
  <c r="AE14" i="55"/>
  <c r="AE36" i="55" s="1"/>
  <c r="BC14" i="55"/>
  <c r="BC36" i="55" s="1"/>
  <c r="AU14" i="55"/>
  <c r="AU36" i="55" s="1"/>
  <c r="AM14" i="55"/>
  <c r="AM36" i="55" s="1"/>
  <c r="BB14" i="55"/>
  <c r="BB36" i="55" s="1"/>
  <c r="AT14" i="55"/>
  <c r="AT36" i="55" s="1"/>
  <c r="AL14" i="55"/>
  <c r="AL36" i="55" s="1"/>
  <c r="AD14" i="55"/>
  <c r="AD36" i="55" s="1"/>
  <c r="BG14" i="55"/>
  <c r="BG36" i="55" s="1"/>
  <c r="AI14" i="55"/>
  <c r="AI36" i="55" s="1"/>
  <c r="AA14" i="55"/>
  <c r="AA36" i="55" s="1"/>
  <c r="BA14" i="55"/>
  <c r="BA36" i="55" s="1"/>
  <c r="AS14" i="55"/>
  <c r="AS36" i="55" s="1"/>
  <c r="AK14" i="55"/>
  <c r="AC14" i="55"/>
  <c r="AC36" i="55" s="1"/>
  <c r="AY14" i="55"/>
  <c r="AY36" i="55" s="1"/>
  <c r="AZ14" i="55"/>
  <c r="AZ36" i="55" s="1"/>
  <c r="AR14" i="55"/>
  <c r="AR36" i="55" s="1"/>
  <c r="AJ14" i="55"/>
  <c r="AJ36" i="55" s="1"/>
  <c r="AB14" i="55"/>
  <c r="AB36" i="55" s="1"/>
  <c r="AQ14" i="55"/>
  <c r="AQ36" i="55" s="1"/>
  <c r="AH14" i="55"/>
  <c r="AH36" i="55" s="1"/>
  <c r="AP14" i="55"/>
  <c r="AP36" i="55" s="1"/>
  <c r="AG14" i="55"/>
  <c r="AG36" i="55" s="1"/>
  <c r="BF14" i="55"/>
  <c r="BF36" i="55" s="1"/>
  <c r="BE14" i="55"/>
  <c r="BE36" i="55" s="1"/>
  <c r="Y14" i="55"/>
  <c r="Y36" i="55" s="1"/>
  <c r="Z14" i="55"/>
  <c r="Z36" i="55" s="1"/>
  <c r="AX14" i="55"/>
  <c r="AX36" i="55" s="1"/>
  <c r="AW14" i="55"/>
  <c r="AW36" i="55" s="1"/>
  <c r="AO14" i="55"/>
  <c r="AO36" i="55" s="1"/>
  <c r="B28" i="55"/>
  <c r="B6" i="55"/>
  <c r="B34" i="8"/>
  <c r="B6" i="8"/>
  <c r="AK27" i="53"/>
  <c r="AG27" i="53"/>
  <c r="AN27" i="53"/>
  <c r="AA27" i="53"/>
  <c r="R27" i="53"/>
  <c r="AD27" i="53"/>
  <c r="AC27" i="53"/>
  <c r="AJ27" i="53"/>
  <c r="S27" i="53"/>
  <c r="AU27" i="53"/>
  <c r="Z27" i="53"/>
  <c r="Y27" i="53"/>
  <c r="AF27" i="53"/>
  <c r="AM27" i="53"/>
  <c r="W27" i="53"/>
  <c r="AR27" i="53"/>
  <c r="U27" i="53"/>
  <c r="AB27" i="53"/>
  <c r="AE27" i="53"/>
  <c r="AL27" i="53"/>
  <c r="X27" i="53"/>
  <c r="AX27" i="53"/>
  <c r="AT27" i="53"/>
  <c r="Q27" i="53"/>
  <c r="AS27" i="53"/>
  <c r="AZ27" i="53"/>
  <c r="T27" i="53"/>
  <c r="AP27" i="53"/>
  <c r="V27" i="53"/>
  <c r="AI27" i="53"/>
  <c r="AW27" i="53"/>
  <c r="AO27" i="53"/>
  <c r="AV27" i="53"/>
  <c r="AQ27" i="53"/>
  <c r="AH27" i="53"/>
  <c r="D31" i="56"/>
  <c r="C31" i="56"/>
  <c r="BG13" i="55"/>
  <c r="AY13" i="55"/>
  <c r="AQ13" i="55"/>
  <c r="AI13" i="55"/>
  <c r="AA13" i="55"/>
  <c r="BC12" i="55"/>
  <c r="BC34" i="55" s="1"/>
  <c r="AU12" i="55"/>
  <c r="AU34" i="55" s="1"/>
  <c r="AM12" i="55"/>
  <c r="AM34" i="55" s="1"/>
  <c r="AE12" i="55"/>
  <c r="AE34" i="55" s="1"/>
  <c r="BG11" i="55"/>
  <c r="BG33" i="55" s="1"/>
  <c r="AY11" i="55"/>
  <c r="AY33" i="55" s="1"/>
  <c r="AQ11" i="55"/>
  <c r="AQ33" i="55" s="1"/>
  <c r="AI11" i="55"/>
  <c r="AI33" i="55" s="1"/>
  <c r="AA11" i="55"/>
  <c r="AA33" i="55" s="1"/>
  <c r="BC10" i="55"/>
  <c r="BC32" i="55" s="1"/>
  <c r="AU10" i="55"/>
  <c r="AU32" i="55" s="1"/>
  <c r="AM10" i="55"/>
  <c r="AM32" i="55" s="1"/>
  <c r="AE10" i="55"/>
  <c r="AE32" i="55" s="1"/>
  <c r="BG9" i="55"/>
  <c r="BG31" i="55" s="1"/>
  <c r="AY9" i="55"/>
  <c r="AY31" i="55" s="1"/>
  <c r="AQ9" i="55"/>
  <c r="AQ31" i="55" s="1"/>
  <c r="AI9" i="55"/>
  <c r="AI31" i="55" s="1"/>
  <c r="AA9" i="55"/>
  <c r="AA31" i="55" s="1"/>
  <c r="BD13" i="55"/>
  <c r="AV13" i="55"/>
  <c r="AN13" i="55"/>
  <c r="AF13" i="55"/>
  <c r="X13" i="55"/>
  <c r="AZ12" i="55"/>
  <c r="AZ34" i="55" s="1"/>
  <c r="AR12" i="55"/>
  <c r="AR34" i="55" s="1"/>
  <c r="AJ12" i="55"/>
  <c r="AJ34" i="55" s="1"/>
  <c r="AB12" i="55"/>
  <c r="AB34" i="55" s="1"/>
  <c r="BD11" i="55"/>
  <c r="BD33" i="55" s="1"/>
  <c r="AV11" i="55"/>
  <c r="AN11" i="55"/>
  <c r="AN33" i="55" s="1"/>
  <c r="AF11" i="55"/>
  <c r="AF33" i="55" s="1"/>
  <c r="X11" i="55"/>
  <c r="X33" i="55" s="1"/>
  <c r="AZ10" i="55"/>
  <c r="AZ32" i="55" s="1"/>
  <c r="AR10" i="55"/>
  <c r="AR32" i="55" s="1"/>
  <c r="AJ10" i="55"/>
  <c r="AJ32" i="55" s="1"/>
  <c r="AB10" i="55"/>
  <c r="AB32" i="55" s="1"/>
  <c r="BD9" i="55"/>
  <c r="BD31" i="55" s="1"/>
  <c r="AV9" i="55"/>
  <c r="AN9" i="55"/>
  <c r="AN31" i="55" s="1"/>
  <c r="AF9" i="55"/>
  <c r="AF31" i="55" s="1"/>
  <c r="X9" i="55"/>
  <c r="X31" i="55" s="1"/>
  <c r="BC13" i="55"/>
  <c r="AU13" i="55"/>
  <c r="AM13" i="55"/>
  <c r="AE13" i="55"/>
  <c r="BG12" i="55"/>
  <c r="BG34" i="55" s="1"/>
  <c r="AY12" i="55"/>
  <c r="AY34" i="55" s="1"/>
  <c r="AQ12" i="55"/>
  <c r="AQ34" i="55" s="1"/>
  <c r="AI12" i="55"/>
  <c r="AI34" i="55" s="1"/>
  <c r="AA12" i="55"/>
  <c r="AA34" i="55" s="1"/>
  <c r="BC11" i="55"/>
  <c r="BC33" i="55" s="1"/>
  <c r="AU11" i="55"/>
  <c r="AU33" i="55" s="1"/>
  <c r="AM11" i="55"/>
  <c r="AM33" i="55" s="1"/>
  <c r="AE11" i="55"/>
  <c r="AE33" i="55" s="1"/>
  <c r="BG10" i="55"/>
  <c r="BG32" i="55" s="1"/>
  <c r="AY10" i="55"/>
  <c r="AY32" i="55" s="1"/>
  <c r="AQ10" i="55"/>
  <c r="AQ32" i="55" s="1"/>
  <c r="AI10" i="55"/>
  <c r="AI32" i="55" s="1"/>
  <c r="AA10" i="55"/>
  <c r="AA32" i="55" s="1"/>
  <c r="BC9" i="55"/>
  <c r="BC31" i="55" s="1"/>
  <c r="AU9" i="55"/>
  <c r="AU31" i="55" s="1"/>
  <c r="AM9" i="55"/>
  <c r="AM31" i="55" s="1"/>
  <c r="AE9" i="55"/>
  <c r="AE31" i="55" s="1"/>
  <c r="BB13" i="55"/>
  <c r="AT13" i="55"/>
  <c r="AL13" i="55"/>
  <c r="AD13" i="55"/>
  <c r="BF12" i="55"/>
  <c r="BF34" i="55" s="1"/>
  <c r="AX12" i="55"/>
  <c r="AX34" i="55" s="1"/>
  <c r="AP12" i="55"/>
  <c r="AP34" i="55" s="1"/>
  <c r="AH12" i="55"/>
  <c r="AH34" i="55" s="1"/>
  <c r="Z12" i="55"/>
  <c r="Z34" i="55" s="1"/>
  <c r="BB11" i="55"/>
  <c r="BB33" i="55" s="1"/>
  <c r="AT11" i="55"/>
  <c r="AT33" i="55" s="1"/>
  <c r="AL11" i="55"/>
  <c r="AL33" i="55" s="1"/>
  <c r="AD11" i="55"/>
  <c r="AD33" i="55" s="1"/>
  <c r="BF10" i="55"/>
  <c r="BF32" i="55" s="1"/>
  <c r="AX10" i="55"/>
  <c r="AX32" i="55" s="1"/>
  <c r="AP10" i="55"/>
  <c r="AP32" i="55" s="1"/>
  <c r="AH10" i="55"/>
  <c r="AH32" i="55" s="1"/>
  <c r="Z10" i="55"/>
  <c r="Z32" i="55" s="1"/>
  <c r="BB9" i="55"/>
  <c r="BB31" i="55" s="1"/>
  <c r="AT9" i="55"/>
  <c r="AT31" i="55" s="1"/>
  <c r="AL9" i="55"/>
  <c r="AL31" i="55" s="1"/>
  <c r="AD9" i="55"/>
  <c r="AD31" i="55" s="1"/>
  <c r="BA13" i="55"/>
  <c r="AS13" i="55"/>
  <c r="AK13" i="55"/>
  <c r="AC13" i="55"/>
  <c r="BE12" i="55"/>
  <c r="BE34" i="55" s="1"/>
  <c r="AW12" i="55"/>
  <c r="AW34" i="55" s="1"/>
  <c r="AO12" i="55"/>
  <c r="AO34" i="55" s="1"/>
  <c r="AG12" i="55"/>
  <c r="AG34" i="55" s="1"/>
  <c r="Y12" i="55"/>
  <c r="Y34" i="55" s="1"/>
  <c r="BA11" i="55"/>
  <c r="BA33" i="55" s="1"/>
  <c r="AS11" i="55"/>
  <c r="AS33" i="55" s="1"/>
  <c r="AK11" i="55"/>
  <c r="AC11" i="55"/>
  <c r="AC33" i="55" s="1"/>
  <c r="BE10" i="55"/>
  <c r="BE32" i="55" s="1"/>
  <c r="AW10" i="55"/>
  <c r="AW32" i="55" s="1"/>
  <c r="AO10" i="55"/>
  <c r="AO32" i="55" s="1"/>
  <c r="AG10" i="55"/>
  <c r="AG32" i="55" s="1"/>
  <c r="Y10" i="55"/>
  <c r="Y32" i="55" s="1"/>
  <c r="BA9" i="55"/>
  <c r="BA31" i="55" s="1"/>
  <c r="AS9" i="55"/>
  <c r="AS31" i="55" s="1"/>
  <c r="AK9" i="55"/>
  <c r="AC9" i="55"/>
  <c r="AC31" i="55" s="1"/>
  <c r="AP13" i="55"/>
  <c r="BD12" i="55"/>
  <c r="BD34" i="55" s="1"/>
  <c r="AK12" i="55"/>
  <c r="AX11" i="55"/>
  <c r="AX33" i="55" s="1"/>
  <c r="AB11" i="55"/>
  <c r="AB33" i="55" s="1"/>
  <c r="AS10" i="55"/>
  <c r="AS32" i="55" s="1"/>
  <c r="BF9" i="55"/>
  <c r="BF31" i="55" s="1"/>
  <c r="AJ9" i="55"/>
  <c r="AJ31" i="55" s="1"/>
  <c r="AJ13" i="55"/>
  <c r="BA12" i="55"/>
  <c r="BA34" i="55" s="1"/>
  <c r="AD12" i="55"/>
  <c r="AD34" i="55" s="1"/>
  <c r="Y11" i="55"/>
  <c r="Y33" i="55" s="1"/>
  <c r="AZ9" i="55"/>
  <c r="AZ31" i="55" s="1"/>
  <c r="Y13" i="55"/>
  <c r="AO13" i="55"/>
  <c r="BB12" i="55"/>
  <c r="BB34" i="55" s="1"/>
  <c r="AF12" i="55"/>
  <c r="AF34" i="55" s="1"/>
  <c r="AW11" i="55"/>
  <c r="AW33" i="55" s="1"/>
  <c r="Z11" i="55"/>
  <c r="Z33" i="55" s="1"/>
  <c r="AN10" i="55"/>
  <c r="AN32" i="55" s="1"/>
  <c r="BE9" i="55"/>
  <c r="BE31" i="55" s="1"/>
  <c r="AH9" i="55"/>
  <c r="AH31" i="55" s="1"/>
  <c r="BF13" i="55"/>
  <c r="AR11" i="55"/>
  <c r="AR33" i="55" s="1"/>
  <c r="AL10" i="55"/>
  <c r="AL32" i="55" s="1"/>
  <c r="AG9" i="55"/>
  <c r="AG31" i="55" s="1"/>
  <c r="AR13" i="55"/>
  <c r="AG11" i="55"/>
  <c r="AG33" i="55" s="1"/>
  <c r="BE13" i="55"/>
  <c r="AH13" i="55"/>
  <c r="AV12" i="55"/>
  <c r="AC12" i="55"/>
  <c r="AC34" i="55" s="1"/>
  <c r="AP11" i="55"/>
  <c r="AP33" i="55" s="1"/>
  <c r="BD10" i="55"/>
  <c r="BD32" i="55" s="1"/>
  <c r="AK10" i="55"/>
  <c r="AX9" i="55"/>
  <c r="AX31" i="55" s="1"/>
  <c r="AB9" i="55"/>
  <c r="AB31" i="55" s="1"/>
  <c r="Z13" i="55"/>
  <c r="AC10" i="55"/>
  <c r="AC32" i="55" s="1"/>
  <c r="AT10" i="55"/>
  <c r="AT32" i="55" s="1"/>
  <c r="AZ13" i="55"/>
  <c r="AG13" i="55"/>
  <c r="AT12" i="55"/>
  <c r="AT34" i="55" s="1"/>
  <c r="X12" i="55"/>
  <c r="X34" i="55" s="1"/>
  <c r="AO11" i="55"/>
  <c r="AO33" i="55" s="1"/>
  <c r="BB10" i="55"/>
  <c r="BB32" i="55" s="1"/>
  <c r="AF10" i="55"/>
  <c r="AF32" i="55" s="1"/>
  <c r="AW9" i="55"/>
  <c r="AW31" i="55" s="1"/>
  <c r="Z9" i="55"/>
  <c r="Z31" i="55" s="1"/>
  <c r="AN12" i="55"/>
  <c r="AN34" i="55" s="1"/>
  <c r="AV10" i="55"/>
  <c r="AZ11" i="55"/>
  <c r="AZ33" i="55" s="1"/>
  <c r="AO9" i="55"/>
  <c r="AO31" i="55" s="1"/>
  <c r="AX13" i="55"/>
  <c r="AB13" i="55"/>
  <c r="AS12" i="55"/>
  <c r="AS34" i="55" s="1"/>
  <c r="BF11" i="55"/>
  <c r="BF33" i="55" s="1"/>
  <c r="AJ11" i="55"/>
  <c r="AJ33" i="55" s="1"/>
  <c r="BA10" i="55"/>
  <c r="BA32" i="55" s="1"/>
  <c r="AD10" i="55"/>
  <c r="AD32" i="55" s="1"/>
  <c r="AR9" i="55"/>
  <c r="AR31" i="55" s="1"/>
  <c r="Y9" i="55"/>
  <c r="Y31" i="55" s="1"/>
  <c r="AW13" i="55"/>
  <c r="BE11" i="55"/>
  <c r="BE33" i="55" s="1"/>
  <c r="AH11" i="55"/>
  <c r="AH33" i="55" s="1"/>
  <c r="AP9" i="55"/>
  <c r="AP31" i="55" s="1"/>
  <c r="AL12" i="55"/>
  <c r="AL34" i="55" s="1"/>
  <c r="X10" i="55"/>
  <c r="X32" i="55" s="1"/>
  <c r="BP40" i="8" l="1"/>
  <c r="Z39" i="8"/>
  <c r="AI38" i="8"/>
  <c r="BF38" i="8"/>
  <c r="Y38" i="8"/>
  <c r="BD39" i="8"/>
  <c r="AY40" i="8"/>
  <c r="AA38" i="8"/>
  <c r="BG40" i="8"/>
  <c r="AQ38" i="8"/>
  <c r="AL40" i="8"/>
  <c r="AW38" i="8"/>
  <c r="AG39" i="8"/>
  <c r="AA40" i="8"/>
  <c r="AB38" i="8"/>
  <c r="AC38" i="8"/>
  <c r="BJ37" i="8"/>
  <c r="BJ39" i="8"/>
  <c r="AR38" i="8"/>
  <c r="AK39" i="8"/>
  <c r="AT38" i="8"/>
  <c r="AE37" i="8"/>
  <c r="BE37" i="8"/>
  <c r="AU40" i="8"/>
  <c r="BK39" i="8"/>
  <c r="AU39" i="8"/>
  <c r="AB39" i="8"/>
  <c r="BM39" i="8"/>
  <c r="BE38" i="8"/>
  <c r="AN37" i="8"/>
  <c r="BO38" i="8"/>
  <c r="AL39" i="8"/>
  <c r="BP38" i="8"/>
  <c r="BP37" i="8"/>
  <c r="AW37" i="8"/>
  <c r="AI40" i="8"/>
  <c r="BG38" i="8"/>
  <c r="BQ37" i="8"/>
  <c r="AE38" i="8"/>
  <c r="AS37" i="8"/>
  <c r="Y37" i="8"/>
  <c r="BK40" i="8"/>
  <c r="BM40" i="8"/>
  <c r="BC38" i="8"/>
  <c r="AX38" i="8"/>
  <c r="BF39" i="8"/>
  <c r="BK38" i="8"/>
  <c r="AG38" i="8"/>
  <c r="AO38" i="8"/>
  <c r="AR37" i="8"/>
  <c r="BN39" i="8"/>
  <c r="AY39" i="8"/>
  <c r="AX37" i="8"/>
  <c r="AP39" i="8"/>
  <c r="AQ40" i="8"/>
  <c r="BN37" i="8"/>
  <c r="AA39" i="8"/>
  <c r="AC39" i="8"/>
  <c r="AC37" i="8"/>
  <c r="BQ40" i="8"/>
  <c r="BF37" i="8"/>
  <c r="BD38" i="8"/>
  <c r="BA40" i="8"/>
  <c r="BL40" i="8"/>
  <c r="AQ37" i="8"/>
  <c r="AQ39" i="8"/>
  <c r="AR40" i="8"/>
  <c r="AK37" i="8"/>
  <c r="AF38" i="8"/>
  <c r="BN40" i="8"/>
  <c r="AP37" i="8"/>
  <c r="AO37" i="8"/>
  <c r="BO39" i="8"/>
  <c r="AC40" i="8"/>
  <c r="AN40" i="8"/>
  <c r="AY37" i="8"/>
  <c r="AZ40" i="8"/>
  <c r="AD39" i="8"/>
  <c r="AF40" i="8"/>
  <c r="BO37" i="8"/>
  <c r="BP39" i="8"/>
  <c r="AH37" i="8"/>
  <c r="AP38" i="8"/>
  <c r="AT39" i="8"/>
  <c r="Z40" i="8"/>
  <c r="BI37" i="8"/>
  <c r="AB40" i="8"/>
  <c r="AN39" i="8"/>
  <c r="BE39" i="8"/>
  <c r="BM38" i="8"/>
  <c r="BF40" i="8"/>
  <c r="BQ38" i="8"/>
  <c r="AZ37" i="8"/>
  <c r="AH38" i="8"/>
  <c r="AO39" i="8"/>
  <c r="BO40" i="8"/>
  <c r="BE40" i="8"/>
  <c r="AS38" i="8"/>
  <c r="BA38" i="8"/>
  <c r="AF39" i="8"/>
  <c r="BH39" i="8"/>
  <c r="AK38" i="8"/>
  <c r="AP40" i="8"/>
  <c r="AI37" i="8"/>
  <c r="AH40" i="8"/>
  <c r="AG37" i="8"/>
  <c r="AD37" i="8"/>
  <c r="BA37" i="8"/>
  <c r="AL37" i="8"/>
  <c r="AT40" i="8"/>
  <c r="AB37" i="8"/>
  <c r="BH40" i="8"/>
  <c r="BC39" i="8"/>
  <c r="BI38" i="8"/>
  <c r="BB37" i="8"/>
  <c r="BR39" i="8"/>
  <c r="AS39" i="8"/>
  <c r="AL38" i="8"/>
  <c r="BR37" i="8"/>
  <c r="BB39" i="8"/>
  <c r="AZ38" i="8"/>
  <c r="AH39" i="8"/>
  <c r="AR39" i="8"/>
  <c r="AX39" i="8"/>
  <c r="AE39" i="8"/>
  <c r="BB40" i="8"/>
  <c r="AD40" i="8"/>
  <c r="AX40" i="8"/>
  <c r="BH37" i="8"/>
  <c r="AM37" i="8"/>
  <c r="BR38" i="8"/>
  <c r="AU37" i="8"/>
  <c r="AZ39" i="8"/>
  <c r="AM38" i="8"/>
  <c r="BC37" i="8"/>
  <c r="AM39" i="8"/>
  <c r="BQ39" i="8"/>
  <c r="AF37" i="8"/>
  <c r="AT37" i="8"/>
  <c r="AW40" i="8"/>
  <c r="BB38" i="8"/>
  <c r="BS37" i="8"/>
  <c r="AU38" i="8"/>
  <c r="Z37" i="8"/>
  <c r="BS39" i="8"/>
  <c r="BL39" i="8"/>
  <c r="AE40" i="8"/>
  <c r="AM40" i="8"/>
  <c r="BG39" i="8"/>
  <c r="BJ40" i="8"/>
  <c r="BJ38" i="8"/>
  <c r="AW39" i="8"/>
  <c r="BD37" i="8"/>
  <c r="AI39" i="8"/>
  <c r="AO40" i="8"/>
  <c r="BS38" i="8"/>
  <c r="BC40" i="8"/>
  <c r="BM37" i="8"/>
  <c r="AG40" i="8"/>
  <c r="BN38" i="8"/>
  <c r="Z38" i="8"/>
  <c r="AD38" i="8"/>
  <c r="BK37" i="8"/>
  <c r="Y40" i="8"/>
  <c r="AN38" i="8"/>
  <c r="BI40" i="8"/>
  <c r="AA37" i="8"/>
  <c r="BL38" i="8"/>
  <c r="BL37" i="8"/>
  <c r="BR40" i="8"/>
  <c r="AS40" i="8"/>
  <c r="BD40" i="8"/>
  <c r="BG37" i="8"/>
  <c r="BS40" i="8"/>
  <c r="AV41" i="8"/>
  <c r="E41" i="8" s="1"/>
  <c r="E13" i="8"/>
  <c r="AJ45" i="8"/>
  <c r="D45" i="8" s="1"/>
  <c r="D17" i="8"/>
  <c r="AJ42" i="8"/>
  <c r="D42" i="8" s="1"/>
  <c r="D14" i="8"/>
  <c r="AV45" i="8"/>
  <c r="E45" i="8" s="1"/>
  <c r="E17" i="8"/>
  <c r="E15" i="8"/>
  <c r="AJ40" i="8"/>
  <c r="D12" i="8"/>
  <c r="X44" i="8"/>
  <c r="C44" i="8" s="1"/>
  <c r="C16" i="8"/>
  <c r="AJ44" i="8"/>
  <c r="D44" i="8" s="1"/>
  <c r="D16" i="8"/>
  <c r="AV38" i="8"/>
  <c r="E10" i="8"/>
  <c r="X45" i="8"/>
  <c r="C45" i="8" s="1"/>
  <c r="C17" i="8"/>
  <c r="AJ41" i="8"/>
  <c r="D41" i="8" s="1"/>
  <c r="D13" i="8"/>
  <c r="AJ37" i="8"/>
  <c r="D9" i="8"/>
  <c r="AV42" i="8"/>
  <c r="E42" i="8" s="1"/>
  <c r="E14" i="8"/>
  <c r="AV39" i="8"/>
  <c r="E11" i="8"/>
  <c r="X43" i="8"/>
  <c r="C43" i="8" s="1"/>
  <c r="C15" i="8"/>
  <c r="X41" i="8"/>
  <c r="C41" i="8" s="1"/>
  <c r="C13" i="8"/>
  <c r="E43" i="8"/>
  <c r="AJ39" i="8"/>
  <c r="D11" i="8"/>
  <c r="X40" i="8"/>
  <c r="C12" i="8"/>
  <c r="AJ38" i="8"/>
  <c r="D10" i="8"/>
  <c r="X42" i="8"/>
  <c r="C42" i="8" s="1"/>
  <c r="C14" i="8"/>
  <c r="AJ43" i="8"/>
  <c r="D43" i="8" s="1"/>
  <c r="D15" i="8"/>
  <c r="AV37" i="8"/>
  <c r="E9" i="8"/>
  <c r="X37" i="8"/>
  <c r="C9" i="8"/>
  <c r="AV40" i="8"/>
  <c r="E12" i="8"/>
  <c r="AV44" i="8"/>
  <c r="E44" i="8" s="1"/>
  <c r="E16" i="8"/>
  <c r="X38" i="8"/>
  <c r="C10" i="8"/>
  <c r="X39" i="8"/>
  <c r="C11" i="8"/>
  <c r="E27" i="53"/>
  <c r="Q31" i="56"/>
  <c r="R31" i="56" s="1"/>
  <c r="BJ15" i="55"/>
  <c r="S31" i="56"/>
  <c r="T31" i="56" s="1"/>
  <c r="BN32" i="55"/>
  <c r="BQ31" i="55"/>
  <c r="BN31" i="55"/>
  <c r="BQ33" i="55"/>
  <c r="AV32" i="55"/>
  <c r="E32" i="55" s="1"/>
  <c r="E10" i="55"/>
  <c r="AV36" i="55"/>
  <c r="E36" i="55" s="1"/>
  <c r="E14" i="55"/>
  <c r="AV34" i="55"/>
  <c r="E34" i="55" s="1"/>
  <c r="E12" i="55"/>
  <c r="AV31" i="55"/>
  <c r="E31" i="55" s="1"/>
  <c r="E9" i="55"/>
  <c r="BR32" i="55"/>
  <c r="AV33" i="55"/>
  <c r="E33" i="55" s="1"/>
  <c r="E11" i="55"/>
  <c r="E13" i="55"/>
  <c r="AK32" i="55"/>
  <c r="AK33" i="55"/>
  <c r="BL15" i="55"/>
  <c r="BP31" i="55"/>
  <c r="AK34" i="55"/>
  <c r="BR33" i="55"/>
  <c r="BO15" i="55"/>
  <c r="AK31" i="55"/>
  <c r="AK36" i="55"/>
  <c r="BM15" i="55"/>
  <c r="BS37" i="55"/>
  <c r="BN15" i="55"/>
  <c r="BN16" i="55"/>
  <c r="BR15" i="55"/>
  <c r="BN30" i="55"/>
  <c r="BI15" i="55"/>
  <c r="BP16" i="55"/>
  <c r="BP30" i="55"/>
  <c r="BQ16" i="55"/>
  <c r="BR16" i="55"/>
  <c r="BI31" i="55"/>
  <c r="BS16" i="55"/>
  <c r="BL16" i="55"/>
  <c r="BP15" i="55"/>
  <c r="BM31" i="55"/>
  <c r="BO31" i="55"/>
  <c r="BL32" i="55"/>
  <c r="BM16" i="55"/>
  <c r="BI16" i="55"/>
  <c r="BJ16" i="55"/>
  <c r="BK16" i="55"/>
  <c r="BH15" i="55"/>
  <c r="BM30" i="55"/>
  <c r="BR31" i="55"/>
  <c r="BL31" i="55"/>
  <c r="BS31" i="55"/>
  <c r="BH32" i="55"/>
  <c r="BJ31" i="55"/>
  <c r="BK31" i="55"/>
  <c r="BI32" i="55"/>
  <c r="BK32" i="55"/>
  <c r="BH33" i="55"/>
  <c r="BO32" i="55"/>
  <c r="BQ15" i="55"/>
  <c r="BO34" i="55"/>
  <c r="BI33" i="55"/>
  <c r="BJ33" i="55"/>
  <c r="BJ32" i="55"/>
  <c r="BM32" i="55"/>
  <c r="BQ32" i="55"/>
  <c r="BS32" i="55"/>
  <c r="BP33" i="55"/>
  <c r="BH16" i="55"/>
  <c r="BK15" i="55"/>
  <c r="BS33" i="55"/>
  <c r="BH34" i="55"/>
  <c r="BJ34" i="55"/>
  <c r="BK33" i="55"/>
  <c r="BL33" i="55"/>
  <c r="BM33" i="55"/>
  <c r="BO33" i="55"/>
  <c r="BL34" i="55"/>
  <c r="BO16" i="55"/>
  <c r="BS15" i="55"/>
  <c r="BO30" i="55"/>
  <c r="BI35" i="55"/>
  <c r="BJ35" i="55"/>
  <c r="BK35" i="55"/>
  <c r="BM34" i="55"/>
  <c r="BN34" i="55"/>
  <c r="BI34" i="55"/>
  <c r="BK34" i="55"/>
  <c r="BH35" i="55"/>
  <c r="BR35" i="55"/>
  <c r="BL35" i="55"/>
  <c r="BN35" i="55"/>
  <c r="BQ34" i="55"/>
  <c r="BS34" i="55"/>
  <c r="BL30" i="55"/>
  <c r="BP35" i="55"/>
  <c r="BP32" i="55"/>
  <c r="BQ35" i="55"/>
  <c r="BI30" i="55"/>
  <c r="BM35" i="55"/>
  <c r="BK30" i="55"/>
  <c r="BO35" i="55"/>
  <c r="BH31" i="55"/>
  <c r="AK35" i="55"/>
  <c r="AN35" i="55"/>
  <c r="AB35" i="55"/>
  <c r="AX35" i="55"/>
  <c r="Z35" i="55"/>
  <c r="AR35" i="55"/>
  <c r="AO35" i="55"/>
  <c r="AJ35" i="55"/>
  <c r="AS35" i="55"/>
  <c r="AE35" i="55"/>
  <c r="AV35" i="55"/>
  <c r="AM35" i="55"/>
  <c r="BD35" i="55"/>
  <c r="BG35" i="55"/>
  <c r="AU35" i="55"/>
  <c r="AA35" i="55"/>
  <c r="AC35" i="55"/>
  <c r="BB35" i="55"/>
  <c r="AF35" i="55"/>
  <c r="AZ35" i="55"/>
  <c r="AH35" i="55"/>
  <c r="AP35" i="55"/>
  <c r="AD35" i="55"/>
  <c r="BC35" i="55"/>
  <c r="AI35" i="55"/>
  <c r="Y35" i="55"/>
  <c r="BE35" i="55"/>
  <c r="AL35" i="55"/>
  <c r="AQ35" i="55"/>
  <c r="AG35" i="55"/>
  <c r="BA35" i="55"/>
  <c r="AW35" i="55"/>
  <c r="BF35" i="55"/>
  <c r="AT35" i="55"/>
  <c r="X35" i="55"/>
  <c r="AY35" i="55"/>
  <c r="D14" i="55"/>
  <c r="C14" i="55"/>
  <c r="C10" i="55"/>
  <c r="D13" i="55"/>
  <c r="D9" i="55"/>
  <c r="D10" i="55"/>
  <c r="D12" i="55"/>
  <c r="D11" i="55"/>
  <c r="C12" i="55"/>
  <c r="C9" i="55"/>
  <c r="C11" i="55"/>
  <c r="C13" i="55"/>
  <c r="S42" i="8" l="1"/>
  <c r="T42" i="8" s="1"/>
  <c r="S14" i="8"/>
  <c r="T14" i="8" s="1"/>
  <c r="D40" i="8"/>
  <c r="S17" i="8"/>
  <c r="T17" i="8" s="1"/>
  <c r="Q15" i="8"/>
  <c r="R15" i="8" s="1"/>
  <c r="Q44" i="8"/>
  <c r="R44" i="8" s="1"/>
  <c r="S45" i="8"/>
  <c r="T45" i="8" s="1"/>
  <c r="S9" i="8"/>
  <c r="T9" i="8" s="1"/>
  <c r="Q12" i="8"/>
  <c r="R12" i="8" s="1"/>
  <c r="Q41" i="8"/>
  <c r="R41" i="8" s="1"/>
  <c r="S12" i="8"/>
  <c r="T12" i="8" s="1"/>
  <c r="S16" i="8"/>
  <c r="T16" i="8" s="1"/>
  <c r="Q11" i="8"/>
  <c r="R11" i="8" s="1"/>
  <c r="Q43" i="8"/>
  <c r="R43" i="8" s="1"/>
  <c r="C38" i="8"/>
  <c r="C37" i="8"/>
  <c r="D38" i="8"/>
  <c r="C40" i="8"/>
  <c r="Q14" i="8"/>
  <c r="R14" i="8" s="1"/>
  <c r="Q42" i="8"/>
  <c r="R42" i="8" s="1"/>
  <c r="E40" i="8"/>
  <c r="S13" i="8"/>
  <c r="T13" i="8" s="1"/>
  <c r="E37" i="8"/>
  <c r="S11" i="8"/>
  <c r="T11" i="8" s="1"/>
  <c r="S15" i="8"/>
  <c r="T15" i="8" s="1"/>
  <c r="S41" i="8"/>
  <c r="T41" i="8" s="1"/>
  <c r="S43" i="8"/>
  <c r="T43" i="8" s="1"/>
  <c r="E39" i="8"/>
  <c r="Q17" i="8"/>
  <c r="R17" i="8" s="1"/>
  <c r="Q10" i="8"/>
  <c r="R10" i="8" s="1"/>
  <c r="D39" i="8"/>
  <c r="S10" i="8"/>
  <c r="T10" i="8" s="1"/>
  <c r="Q45" i="8"/>
  <c r="R45" i="8" s="1"/>
  <c r="D37" i="8"/>
  <c r="S44" i="8"/>
  <c r="T44" i="8" s="1"/>
  <c r="Q9" i="8"/>
  <c r="R9" i="8" s="1"/>
  <c r="Q13" i="8"/>
  <c r="R13" i="8" s="1"/>
  <c r="E38" i="8"/>
  <c r="Q16" i="8"/>
  <c r="R16" i="8" s="1"/>
  <c r="C39" i="8"/>
  <c r="Q9" i="55"/>
  <c r="R9" i="55" s="1"/>
  <c r="Q10" i="55"/>
  <c r="R10" i="55" s="1"/>
  <c r="Q12" i="55"/>
  <c r="R12" i="55" s="1"/>
  <c r="Q14" i="55"/>
  <c r="R14" i="55" s="1"/>
  <c r="S10" i="55"/>
  <c r="T10" i="55" s="1"/>
  <c r="S12" i="55"/>
  <c r="T12" i="55" s="1"/>
  <c r="Q13" i="55"/>
  <c r="R13" i="55" s="1"/>
  <c r="S14" i="55"/>
  <c r="T14" i="55" s="1"/>
  <c r="S13" i="55"/>
  <c r="T13" i="55" s="1"/>
  <c r="S9" i="55"/>
  <c r="T9" i="55" s="1"/>
  <c r="Q11" i="55"/>
  <c r="R11" i="55" s="1"/>
  <c r="S11" i="55"/>
  <c r="T11" i="55" s="1"/>
  <c r="E35" i="55"/>
  <c r="BI38" i="55"/>
  <c r="BL37" i="55"/>
  <c r="BJ37" i="55"/>
  <c r="BM26" i="55"/>
  <c r="BQ26" i="55"/>
  <c r="BQ37" i="55"/>
  <c r="BR37" i="55"/>
  <c r="BI37" i="55"/>
  <c r="BS26" i="55"/>
  <c r="BP38" i="55"/>
  <c r="BO38" i="55"/>
  <c r="BP37" i="55"/>
  <c r="BK26" i="55"/>
  <c r="BP26" i="55"/>
  <c r="BL38" i="55"/>
  <c r="BO26" i="55"/>
  <c r="BM38" i="55"/>
  <c r="BJ26" i="55"/>
  <c r="BR26" i="55"/>
  <c r="BJ38" i="55"/>
  <c r="BO37" i="55"/>
  <c r="BR38" i="55"/>
  <c r="BN38" i="55"/>
  <c r="BH37" i="55"/>
  <c r="BK38" i="55"/>
  <c r="BS38" i="55"/>
  <c r="BM37" i="55"/>
  <c r="BN37" i="55"/>
  <c r="BK37" i="55"/>
  <c r="BH26" i="55"/>
  <c r="BQ38" i="55"/>
  <c r="BI26" i="55"/>
  <c r="BL26" i="55"/>
  <c r="BN26" i="55"/>
  <c r="BH38" i="55"/>
  <c r="C9" i="72"/>
  <c r="D9" i="72"/>
  <c r="C8" i="72"/>
  <c r="C78" i="72" s="1"/>
  <c r="D8" i="72"/>
  <c r="D78" i="72" s="1"/>
  <c r="O9" i="72"/>
  <c r="P8" i="72"/>
  <c r="D79" i="72" s="1"/>
  <c r="AF8" i="72"/>
  <c r="H80" i="72" s="1"/>
  <c r="L9" i="72"/>
  <c r="AB9" i="72"/>
  <c r="H8" i="72"/>
  <c r="H78" i="72" s="1"/>
  <c r="X8" i="72"/>
  <c r="L79" i="72" s="1"/>
  <c r="AJ8" i="72"/>
  <c r="L80" i="72" s="1"/>
  <c r="P9" i="72"/>
  <c r="AF9" i="72"/>
  <c r="T8" i="72"/>
  <c r="H79" i="72" s="1"/>
  <c r="T9" i="72"/>
  <c r="AJ9" i="72"/>
  <c r="E8" i="72"/>
  <c r="E78" i="72" s="1"/>
  <c r="M8" i="72"/>
  <c r="M78" i="72" s="1"/>
  <c r="U8" i="72"/>
  <c r="I79" i="72" s="1"/>
  <c r="AC8" i="72"/>
  <c r="E80" i="72" s="1"/>
  <c r="AK8" i="72"/>
  <c r="M80" i="72" s="1"/>
  <c r="I9" i="72"/>
  <c r="Q9" i="72"/>
  <c r="Y9" i="72"/>
  <c r="AG9" i="72"/>
  <c r="F8" i="72"/>
  <c r="F78" i="72" s="1"/>
  <c r="J8" i="72"/>
  <c r="J78" i="72" s="1"/>
  <c r="N8" i="72"/>
  <c r="N78" i="72" s="1"/>
  <c r="R8" i="72"/>
  <c r="F79" i="72" s="1"/>
  <c r="V8" i="72"/>
  <c r="J79" i="72" s="1"/>
  <c r="Z8" i="72"/>
  <c r="N79" i="72" s="1"/>
  <c r="AD8" i="72"/>
  <c r="F80" i="72" s="1"/>
  <c r="AH8" i="72"/>
  <c r="J80" i="72" s="1"/>
  <c r="AL8" i="72"/>
  <c r="N80" i="72" s="1"/>
  <c r="F9" i="72"/>
  <c r="J9" i="72"/>
  <c r="N9" i="72"/>
  <c r="R9" i="72"/>
  <c r="V9" i="72"/>
  <c r="Z9" i="72"/>
  <c r="AD9" i="72"/>
  <c r="AH9" i="72"/>
  <c r="AL9" i="72"/>
  <c r="L8" i="72"/>
  <c r="L78" i="72" s="1"/>
  <c r="AB8" i="72"/>
  <c r="D80" i="72" s="1"/>
  <c r="H9" i="72"/>
  <c r="X9" i="72"/>
  <c r="I8" i="72"/>
  <c r="I78" i="72" s="1"/>
  <c r="Q8" i="72"/>
  <c r="E79" i="72" s="1"/>
  <c r="Y8" i="72"/>
  <c r="M79" i="72" s="1"/>
  <c r="AG8" i="72"/>
  <c r="I80" i="72" s="1"/>
  <c r="E9" i="72"/>
  <c r="M9" i="72"/>
  <c r="U9" i="72"/>
  <c r="AC9" i="72"/>
  <c r="AK9" i="72"/>
  <c r="G8" i="72"/>
  <c r="G78" i="72" s="1"/>
  <c r="K8" i="72"/>
  <c r="K78" i="72" s="1"/>
  <c r="O8" i="72"/>
  <c r="C79" i="72" s="1"/>
  <c r="S8" i="72"/>
  <c r="G79" i="72" s="1"/>
  <c r="W8" i="72"/>
  <c r="K79" i="72" s="1"/>
  <c r="AA8" i="72"/>
  <c r="C80" i="72" s="1"/>
  <c r="AE8" i="72"/>
  <c r="G80" i="72" s="1"/>
  <c r="AI8" i="72"/>
  <c r="K80" i="72" s="1"/>
  <c r="G9" i="72"/>
  <c r="K9" i="72"/>
  <c r="S9" i="72"/>
  <c r="W9" i="72"/>
  <c r="AA9" i="72"/>
  <c r="AE9" i="72"/>
  <c r="AI9" i="72"/>
  <c r="A2" i="58"/>
  <c r="A1" i="58"/>
  <c r="A1" i="49"/>
  <c r="A1" i="56"/>
  <c r="A1" i="55"/>
  <c r="A1" i="53"/>
  <c r="A1" i="8"/>
  <c r="A1" i="47"/>
  <c r="S38" i="8" l="1"/>
  <c r="T38" i="8" s="1"/>
  <c r="S39" i="8"/>
  <c r="T39" i="8" s="1"/>
  <c r="Q38" i="8"/>
  <c r="R38" i="8" s="1"/>
  <c r="S37" i="8"/>
  <c r="T37" i="8" s="1"/>
  <c r="S40" i="8"/>
  <c r="T40" i="8" s="1"/>
  <c r="Q37" i="8"/>
  <c r="R37" i="8" s="1"/>
  <c r="Q39" i="8"/>
  <c r="R39" i="8" s="1"/>
  <c r="Q40" i="8"/>
  <c r="R40" i="8" s="1"/>
  <c r="BV9" i="1"/>
  <c r="BU9" i="1"/>
  <c r="BW40" i="1"/>
  <c r="BW46" i="1"/>
  <c r="BW135" i="1"/>
  <c r="BW57" i="1"/>
  <c r="BW66" i="1"/>
  <c r="BW15" i="1"/>
  <c r="BW95" i="1"/>
  <c r="BW125" i="1"/>
  <c r="BW16" i="1"/>
  <c r="BW107" i="1"/>
  <c r="BW56" i="1"/>
  <c r="BW42" i="1"/>
  <c r="BW142" i="1"/>
  <c r="BW38" i="1"/>
  <c r="BW76" i="1"/>
  <c r="BW140" i="1"/>
  <c r="BW153" i="1"/>
  <c r="BW74" i="1"/>
  <c r="BW147" i="1"/>
  <c r="BW12" i="1"/>
  <c r="BW31" i="1"/>
  <c r="BW71" i="1"/>
  <c r="BW85" i="1"/>
  <c r="BW61" i="1"/>
  <c r="BW37" i="1"/>
  <c r="BW157" i="1"/>
  <c r="BW28" i="1"/>
  <c r="BW121" i="1"/>
  <c r="BW77" i="1"/>
  <c r="BW44" i="1"/>
  <c r="BW80" i="1"/>
  <c r="BW98" i="1"/>
  <c r="BW36" i="1"/>
  <c r="BW106" i="1"/>
  <c r="BW17" i="1"/>
  <c r="BW146" i="1"/>
  <c r="BW115" i="1"/>
  <c r="BW112" i="1"/>
  <c r="BW99" i="1"/>
  <c r="BW29" i="1"/>
  <c r="BW93" i="1"/>
  <c r="BW97" i="1"/>
  <c r="BW113" i="1"/>
  <c r="BW114" i="1"/>
  <c r="BW50" i="1"/>
  <c r="BW110" i="1"/>
  <c r="BW155" i="1"/>
  <c r="BW88" i="1"/>
  <c r="BW103" i="1"/>
  <c r="BW39" i="1"/>
  <c r="BW120" i="1"/>
  <c r="BW131" i="1"/>
  <c r="BW96" i="1"/>
  <c r="BW73" i="1"/>
  <c r="BW152" i="1"/>
  <c r="BW105" i="1"/>
  <c r="BW84" i="1"/>
  <c r="BW87" i="1"/>
  <c r="BW82" i="1"/>
  <c r="BW101" i="1"/>
  <c r="BW59" i="1"/>
  <c r="BW92" i="1"/>
  <c r="BW79" i="1"/>
  <c r="BW117" i="1"/>
  <c r="BW67" i="1"/>
  <c r="BW53" i="1"/>
  <c r="BW90" i="1"/>
  <c r="BW130" i="1"/>
  <c r="BW32" i="1"/>
  <c r="BW133" i="1"/>
  <c r="BW108" i="1"/>
  <c r="BW104" i="1"/>
  <c r="BW151" i="1"/>
  <c r="BW81" i="1"/>
  <c r="BW118" i="1"/>
  <c r="BW51" i="1"/>
  <c r="BW34" i="1"/>
  <c r="BW22" i="1"/>
  <c r="BW69" i="1"/>
  <c r="BW116" i="1"/>
  <c r="BW58" i="1"/>
  <c r="BW63" i="1"/>
  <c r="BW47" i="1"/>
  <c r="BW23" i="1"/>
  <c r="BW136" i="1"/>
  <c r="BW111" i="1"/>
  <c r="BW129" i="1"/>
  <c r="BW154" i="1"/>
  <c r="BW70" i="1"/>
  <c r="BW134" i="1"/>
  <c r="BW65" i="1"/>
  <c r="BW52" i="1"/>
  <c r="BW144" i="1"/>
  <c r="BW64" i="1"/>
  <c r="BW27" i="1"/>
  <c r="BW102" i="1"/>
  <c r="BW25" i="1"/>
  <c r="BW132" i="1"/>
  <c r="BW55" i="1"/>
  <c r="BW75" i="1"/>
  <c r="BW141" i="1"/>
  <c r="BW126" i="1"/>
  <c r="BW127" i="1"/>
  <c r="BW150" i="1"/>
  <c r="BW89" i="1"/>
  <c r="BW19" i="1"/>
  <c r="BW145" i="1"/>
  <c r="BW62" i="1"/>
  <c r="BW18" i="1"/>
  <c r="BW100" i="1"/>
  <c r="BW26" i="1"/>
  <c r="BW21" i="1"/>
  <c r="BW149" i="1"/>
  <c r="BW156" i="1"/>
  <c r="BW139" i="1"/>
  <c r="BW128" i="1"/>
  <c r="BW14" i="1"/>
  <c r="BW49" i="1"/>
  <c r="BW143" i="1"/>
  <c r="BW45" i="1"/>
  <c r="BW119" i="1"/>
  <c r="BW138" i="1"/>
  <c r="BW41" i="1"/>
  <c r="BW123" i="1"/>
  <c r="BW72" i="1"/>
  <c r="BW24" i="1"/>
  <c r="BW35" i="1"/>
  <c r="BW94" i="1"/>
  <c r="BW122" i="1"/>
  <c r="BW68" i="1"/>
  <c r="BW137" i="1"/>
  <c r="BW43" i="1"/>
  <c r="BW54" i="1"/>
  <c r="BW30" i="1"/>
  <c r="BW60" i="1"/>
  <c r="BW20" i="1"/>
  <c r="BW91" i="1"/>
  <c r="BW124" i="1"/>
  <c r="BW83" i="1"/>
  <c r="BW148" i="1"/>
  <c r="BW13" i="1"/>
  <c r="BW86" i="1"/>
  <c r="BW33" i="1"/>
  <c r="BW48" i="1"/>
  <c r="BW78" i="1"/>
  <c r="BW6" i="1"/>
  <c r="BW11" i="1"/>
  <c r="BW8" i="1"/>
  <c r="BW7" i="1"/>
  <c r="BW10" i="1"/>
  <c r="BW109" i="1"/>
  <c r="BW9" i="1"/>
  <c r="BK48" i="55"/>
  <c r="BJ48" i="55"/>
  <c r="BL48" i="55"/>
  <c r="BO48" i="55"/>
  <c r="BN48" i="55"/>
  <c r="BP48" i="55"/>
  <c r="BQ48" i="55"/>
  <c r="BR48" i="55"/>
  <c r="BI48" i="55"/>
  <c r="BH48" i="55"/>
  <c r="BS48" i="55"/>
  <c r="BM48" i="55"/>
  <c r="X20" i="81"/>
  <c r="Y20" i="81"/>
  <c r="Y14" i="81"/>
  <c r="Y11" i="81"/>
  <c r="Y9" i="81"/>
  <c r="X9" i="81"/>
  <c r="X15" i="81"/>
  <c r="X11" i="81"/>
  <c r="X14" i="81"/>
  <c r="C15" i="72"/>
  <c r="C46" i="72" s="1"/>
  <c r="D16" i="72"/>
  <c r="D15" i="72"/>
  <c r="D46" i="72" s="1"/>
  <c r="C16" i="72"/>
  <c r="X13" i="81"/>
  <c r="Y13" i="81"/>
  <c r="X8" i="81"/>
  <c r="Y8" i="81"/>
  <c r="Y15" i="81"/>
  <c r="AB16" i="72"/>
  <c r="AE16" i="72"/>
  <c r="K16" i="72"/>
  <c r="Z16" i="72"/>
  <c r="J16" i="72"/>
  <c r="I16" i="72"/>
  <c r="T16" i="72"/>
  <c r="X16" i="72"/>
  <c r="G16" i="72"/>
  <c r="AL16" i="72"/>
  <c r="V16" i="72"/>
  <c r="F16" i="72"/>
  <c r="AG16" i="72"/>
  <c r="AF16" i="72"/>
  <c r="M16" i="72"/>
  <c r="H16" i="72"/>
  <c r="L16" i="72"/>
  <c r="W16" i="72"/>
  <c r="AH16" i="72"/>
  <c r="R16" i="72"/>
  <c r="Y16" i="72"/>
  <c r="P16" i="72"/>
  <c r="AK16" i="72"/>
  <c r="E16" i="72"/>
  <c r="AI16" i="72"/>
  <c r="S16" i="72"/>
  <c r="AD16" i="72"/>
  <c r="N16" i="72"/>
  <c r="Q16" i="72"/>
  <c r="AJ16" i="72"/>
  <c r="AC16" i="72"/>
  <c r="L10" i="72"/>
  <c r="K10" i="72"/>
  <c r="C10" i="72"/>
  <c r="AH10" i="72"/>
  <c r="Z10" i="72"/>
  <c r="R10" i="72"/>
  <c r="J10" i="72"/>
  <c r="O10" i="72"/>
  <c r="AB10" i="72"/>
  <c r="Y10" i="72"/>
  <c r="I10" i="72"/>
  <c r="X10" i="72"/>
  <c r="AG10" i="72"/>
  <c r="Q10" i="72"/>
  <c r="H10" i="72"/>
  <c r="U16" i="72"/>
  <c r="AJ10" i="72"/>
  <c r="AA16" i="72"/>
  <c r="O15" i="72"/>
  <c r="C47" i="72" s="1"/>
  <c r="AI10" i="72"/>
  <c r="AA10" i="72"/>
  <c r="S10" i="72"/>
  <c r="AK10" i="72"/>
  <c r="U10" i="72"/>
  <c r="E10" i="72"/>
  <c r="T10" i="72"/>
  <c r="AF10" i="72"/>
  <c r="AE10" i="72"/>
  <c r="W10" i="72"/>
  <c r="G10" i="72"/>
  <c r="AL10" i="72"/>
  <c r="AD10" i="72"/>
  <c r="V10" i="72"/>
  <c r="N10" i="72"/>
  <c r="F10" i="72"/>
  <c r="AC10" i="72"/>
  <c r="M10" i="72"/>
  <c r="D10" i="72"/>
  <c r="P10" i="72"/>
  <c r="J15" i="72"/>
  <c r="J46" i="72" s="1"/>
  <c r="Z15" i="72"/>
  <c r="N47" i="72" s="1"/>
  <c r="AG15" i="72"/>
  <c r="I48" i="72" s="1"/>
  <c r="H15" i="72"/>
  <c r="H46" i="72" s="1"/>
  <c r="P15" i="72"/>
  <c r="D47" i="72" s="1"/>
  <c r="AE15" i="72"/>
  <c r="G48" i="72" s="1"/>
  <c r="G15" i="72"/>
  <c r="G46" i="72" s="1"/>
  <c r="U15" i="72"/>
  <c r="I47" i="72" s="1"/>
  <c r="X15" i="72"/>
  <c r="L47" i="72" s="1"/>
  <c r="R15" i="72"/>
  <c r="F47" i="72" s="1"/>
  <c r="Q15" i="72"/>
  <c r="E47" i="72" s="1"/>
  <c r="Y15" i="72"/>
  <c r="M47" i="72" s="1"/>
  <c r="W15" i="72"/>
  <c r="K47" i="72" s="1"/>
  <c r="AD15" i="72"/>
  <c r="F48" i="72" s="1"/>
  <c r="V15" i="72"/>
  <c r="J47" i="72" s="1"/>
  <c r="N15" i="72"/>
  <c r="N46" i="72" s="1"/>
  <c r="F15" i="72"/>
  <c r="F46" i="72" s="1"/>
  <c r="AH15" i="72"/>
  <c r="J48" i="72" s="1"/>
  <c r="AF15" i="72"/>
  <c r="H48" i="72" s="1"/>
  <c r="O16" i="72"/>
  <c r="AL15" i="72"/>
  <c r="N48" i="72" s="1"/>
  <c r="AC15" i="72"/>
  <c r="E48" i="72" s="1"/>
  <c r="E15" i="72"/>
  <c r="E46" i="72" s="1"/>
  <c r="T15" i="72"/>
  <c r="H47" i="72" s="1"/>
  <c r="AK15" i="72"/>
  <c r="M48" i="72" s="1"/>
  <c r="M15" i="72"/>
  <c r="M46" i="72" s="1"/>
  <c r="AB15" i="72"/>
  <c r="D48" i="72" s="1"/>
  <c r="AI15" i="72"/>
  <c r="K48" i="72" s="1"/>
  <c r="AA15" i="72"/>
  <c r="C48" i="72" s="1"/>
  <c r="S15" i="72"/>
  <c r="G47" i="72" s="1"/>
  <c r="K15" i="72"/>
  <c r="K46" i="72" s="1"/>
  <c r="I15" i="72"/>
  <c r="I46" i="72" s="1"/>
  <c r="AJ15" i="72"/>
  <c r="L48" i="72" s="1"/>
  <c r="L15" i="72"/>
  <c r="L46" i="72" s="1"/>
  <c r="X42" i="81" l="1"/>
  <c r="AE11" i="72"/>
  <c r="G85" i="72"/>
  <c r="AK11" i="72"/>
  <c r="M85" i="72"/>
  <c r="AH11" i="72"/>
  <c r="J85" i="72"/>
  <c r="AD11" i="72"/>
  <c r="F85" i="72"/>
  <c r="AL11" i="72"/>
  <c r="N85" i="72"/>
  <c r="AA11" i="72"/>
  <c r="C85" i="72"/>
  <c r="AB11" i="72"/>
  <c r="D85" i="72"/>
  <c r="AJ11" i="72"/>
  <c r="L85" i="72"/>
  <c r="AI11" i="72"/>
  <c r="K85" i="72"/>
  <c r="AF11" i="72"/>
  <c r="H85" i="72"/>
  <c r="AG11" i="72"/>
  <c r="I85" i="72"/>
  <c r="AC11" i="72"/>
  <c r="E85" i="72"/>
  <c r="V11" i="72"/>
  <c r="J84" i="72"/>
  <c r="Y11" i="72"/>
  <c r="M84" i="72"/>
  <c r="T11" i="72"/>
  <c r="H84" i="72"/>
  <c r="X11" i="72"/>
  <c r="L84" i="72"/>
  <c r="R11" i="72"/>
  <c r="F84" i="72"/>
  <c r="W11" i="72"/>
  <c r="K84" i="72"/>
  <c r="U11" i="72"/>
  <c r="I84" i="72"/>
  <c r="Z11" i="72"/>
  <c r="N84" i="72"/>
  <c r="S11" i="72"/>
  <c r="G84" i="72"/>
  <c r="P11" i="72"/>
  <c r="D84" i="72"/>
  <c r="Q11" i="72"/>
  <c r="E84" i="72"/>
  <c r="O11" i="72"/>
  <c r="C84" i="72"/>
  <c r="C11" i="72"/>
  <c r="C83" i="72"/>
  <c r="H11" i="72"/>
  <c r="H83" i="72"/>
  <c r="G11" i="72"/>
  <c r="G83" i="72"/>
  <c r="J11" i="72"/>
  <c r="J83" i="72"/>
  <c r="L11" i="72"/>
  <c r="L83" i="72"/>
  <c r="K11" i="72"/>
  <c r="K83" i="72"/>
  <c r="F11" i="72"/>
  <c r="F83" i="72"/>
  <c r="E11" i="72"/>
  <c r="E83" i="72"/>
  <c r="D11" i="72"/>
  <c r="D83" i="72"/>
  <c r="N11" i="72"/>
  <c r="N83" i="72"/>
  <c r="I11" i="72"/>
  <c r="I83" i="72"/>
  <c r="M11" i="72"/>
  <c r="M83" i="72"/>
  <c r="Y10" i="81"/>
  <c r="Y24" i="81" s="1"/>
  <c r="Y18" i="81"/>
  <c r="Y19" i="81"/>
  <c r="X10" i="81"/>
  <c r="X24" i="81" s="1"/>
  <c r="X18" i="81"/>
  <c r="X19" i="81"/>
  <c r="Y39" i="81"/>
  <c r="Y38" i="81"/>
  <c r="X44" i="81"/>
  <c r="X39" i="81"/>
  <c r="X38" i="81"/>
  <c r="Y44" i="81"/>
  <c r="X43" i="81"/>
  <c r="Y32" i="81"/>
  <c r="X37" i="81"/>
  <c r="Y35" i="81"/>
  <c r="X32" i="81"/>
  <c r="Y37" i="81"/>
  <c r="X35" i="81"/>
  <c r="L17" i="72"/>
  <c r="D17" i="72"/>
  <c r="N17" i="72"/>
  <c r="AB17" i="72"/>
  <c r="G17" i="72"/>
  <c r="AG17" i="72"/>
  <c r="Z17" i="72"/>
  <c r="AI17" i="72"/>
  <c r="W17" i="72"/>
  <c r="I17" i="72"/>
  <c r="R17" i="72"/>
  <c r="AE17" i="72"/>
  <c r="AL17" i="72"/>
  <c r="E17" i="72"/>
  <c r="Y33" i="81"/>
  <c r="K17" i="72"/>
  <c r="T17" i="72"/>
  <c r="Y17" i="72"/>
  <c r="AJ17" i="72"/>
  <c r="S17" i="72"/>
  <c r="AF17" i="72"/>
  <c r="V17" i="72"/>
  <c r="Q17" i="72"/>
  <c r="AH17" i="72"/>
  <c r="AK17" i="72"/>
  <c r="F17" i="72"/>
  <c r="X17" i="72"/>
  <c r="P17" i="72"/>
  <c r="J17" i="72"/>
  <c r="AC17" i="72"/>
  <c r="AD17" i="72"/>
  <c r="C17" i="72"/>
  <c r="H17" i="72"/>
  <c r="M17" i="72"/>
  <c r="AA17" i="72"/>
  <c r="O17" i="72"/>
  <c r="U17" i="72"/>
  <c r="C33" i="81"/>
  <c r="BV36" i="1"/>
  <c r="BU36" i="1"/>
  <c r="BV61" i="1"/>
  <c r="BU61" i="1"/>
  <c r="BV35" i="1"/>
  <c r="BU35" i="1"/>
  <c r="BV41" i="1"/>
  <c r="BU41" i="1"/>
  <c r="BV153" i="1"/>
  <c r="BU153" i="1"/>
  <c r="BV57" i="1"/>
  <c r="BU57" i="1"/>
  <c r="BV34" i="1"/>
  <c r="BU34" i="1"/>
  <c r="BV152" i="1"/>
  <c r="BU152" i="1"/>
  <c r="BV33" i="1"/>
  <c r="BU33" i="1"/>
  <c r="BV40" i="1"/>
  <c r="BU40" i="1"/>
  <c r="BV151" i="1"/>
  <c r="BU151" i="1"/>
  <c r="BV150" i="1"/>
  <c r="BU150" i="1"/>
  <c r="BV149" i="1"/>
  <c r="BU149" i="1"/>
  <c r="BV148" i="1"/>
  <c r="BU148" i="1"/>
  <c r="BV147" i="1"/>
  <c r="BU147" i="1"/>
  <c r="BV146" i="1"/>
  <c r="BU146" i="1"/>
  <c r="BV145" i="1"/>
  <c r="BU145" i="1"/>
  <c r="BV20" i="1"/>
  <c r="BU20" i="1"/>
  <c r="BV56" i="1"/>
  <c r="BU56" i="1"/>
  <c r="BV32" i="1"/>
  <c r="BU32" i="1"/>
  <c r="BV144" i="1"/>
  <c r="BU144" i="1"/>
  <c r="BV143" i="1"/>
  <c r="BU143" i="1"/>
  <c r="BV101" i="1"/>
  <c r="BU101" i="1"/>
  <c r="BV142" i="1"/>
  <c r="BU142" i="1"/>
  <c r="BV108" i="1"/>
  <c r="BU108" i="1"/>
  <c r="BV55" i="1"/>
  <c r="BU55" i="1"/>
  <c r="BV100" i="1"/>
  <c r="BU100" i="1"/>
  <c r="BV88" i="1"/>
  <c r="BU88" i="1"/>
  <c r="BV87" i="1"/>
  <c r="BU87" i="1"/>
  <c r="BV141" i="1"/>
  <c r="BU141" i="1"/>
  <c r="BV54" i="1"/>
  <c r="BU54" i="1"/>
  <c r="BV99" i="1"/>
  <c r="BU99" i="1"/>
  <c r="BV98" i="1"/>
  <c r="BU98" i="1"/>
  <c r="BV97" i="1"/>
  <c r="BU97" i="1"/>
  <c r="BV96" i="1"/>
  <c r="BU96" i="1"/>
  <c r="BV95" i="1"/>
  <c r="BU95" i="1"/>
  <c r="BV140" i="1"/>
  <c r="BU140" i="1"/>
  <c r="BV53" i="1"/>
  <c r="BU53" i="1"/>
  <c r="BV139" i="1"/>
  <c r="BU139" i="1"/>
  <c r="BV94" i="1"/>
  <c r="BU94" i="1"/>
  <c r="BV86" i="1"/>
  <c r="BU86" i="1"/>
  <c r="BV85" i="1"/>
  <c r="BU85" i="1"/>
  <c r="BV107" i="1"/>
  <c r="BU107" i="1"/>
  <c r="BV138" i="1"/>
  <c r="BU138" i="1"/>
  <c r="BV137" i="1"/>
  <c r="BU137" i="1"/>
  <c r="BV28" i="1"/>
  <c r="BU28" i="1"/>
  <c r="BV27" i="1"/>
  <c r="BU27" i="1"/>
  <c r="BV26" i="1"/>
  <c r="BU26" i="1"/>
  <c r="BV19" i="1"/>
  <c r="BU19" i="1"/>
  <c r="BV60" i="1"/>
  <c r="BU60" i="1"/>
  <c r="BV18" i="1"/>
  <c r="BU18" i="1"/>
  <c r="BV136" i="1"/>
  <c r="BU136" i="1"/>
  <c r="BV52" i="1"/>
  <c r="BU52" i="1"/>
  <c r="BV135" i="1"/>
  <c r="BU135" i="1"/>
  <c r="BV51" i="1"/>
  <c r="BU51" i="1"/>
  <c r="BV134" i="1"/>
  <c r="BU134" i="1"/>
  <c r="BV133" i="1"/>
  <c r="BU133" i="1"/>
  <c r="BV132" i="1"/>
  <c r="BU132" i="1"/>
  <c r="BV131" i="1"/>
  <c r="BU131" i="1"/>
  <c r="BV130" i="1"/>
  <c r="BU130" i="1"/>
  <c r="BV84" i="1"/>
  <c r="BU84" i="1"/>
  <c r="BV83" i="1"/>
  <c r="BU83" i="1"/>
  <c r="BV82" i="1"/>
  <c r="BU82" i="1"/>
  <c r="BV81" i="1"/>
  <c r="BU81" i="1"/>
  <c r="BV80" i="1"/>
  <c r="BU80" i="1"/>
  <c r="BV79" i="1"/>
  <c r="BU79" i="1"/>
  <c r="BV78" i="1"/>
  <c r="BU78" i="1"/>
  <c r="BV77" i="1"/>
  <c r="BU77" i="1"/>
  <c r="BV76" i="1"/>
  <c r="BU76" i="1"/>
  <c r="BV75" i="1"/>
  <c r="BU75" i="1"/>
  <c r="BV74" i="1"/>
  <c r="BU74" i="1"/>
  <c r="BV73" i="1"/>
  <c r="BU73" i="1"/>
  <c r="BV72" i="1"/>
  <c r="BU72" i="1"/>
  <c r="BV71" i="1"/>
  <c r="BU71" i="1"/>
  <c r="BV70" i="1"/>
  <c r="BU70" i="1"/>
  <c r="BV69" i="1"/>
  <c r="BU69" i="1"/>
  <c r="BV68" i="1"/>
  <c r="BU68" i="1"/>
  <c r="BV67" i="1"/>
  <c r="BU67" i="1"/>
  <c r="BV93" i="1"/>
  <c r="BU93" i="1"/>
  <c r="BV17" i="1"/>
  <c r="BU17" i="1"/>
  <c r="BV129" i="1"/>
  <c r="BU129" i="1"/>
  <c r="BV128" i="1"/>
  <c r="BU128" i="1"/>
  <c r="BV106" i="1"/>
  <c r="BU106" i="1"/>
  <c r="BV127" i="1"/>
  <c r="BU127" i="1"/>
  <c r="BV65" i="1"/>
  <c r="BU65" i="1"/>
  <c r="BV50" i="1"/>
  <c r="BU50" i="1"/>
  <c r="BV43" i="1"/>
  <c r="BU43" i="1"/>
  <c r="BV42" i="1"/>
  <c r="BU42" i="1"/>
  <c r="BV39" i="1"/>
  <c r="BU39" i="1"/>
  <c r="BV25" i="1"/>
  <c r="BU25" i="1"/>
  <c r="BV24" i="1"/>
  <c r="BU24" i="1"/>
  <c r="BV23" i="1"/>
  <c r="BU23" i="1"/>
  <c r="BV105" i="1"/>
  <c r="BU105" i="1"/>
  <c r="BV157" i="1"/>
  <c r="BU157" i="1"/>
  <c r="BV156" i="1"/>
  <c r="BU156" i="1"/>
  <c r="BV126" i="1"/>
  <c r="BU126" i="1"/>
  <c r="BV125" i="1"/>
  <c r="BU125" i="1"/>
  <c r="BV92" i="1"/>
  <c r="BU92" i="1"/>
  <c r="BV104" i="1"/>
  <c r="BU104" i="1"/>
  <c r="BV155" i="1"/>
  <c r="BU155" i="1"/>
  <c r="BV38" i="1"/>
  <c r="BU38" i="1"/>
  <c r="BV124" i="1"/>
  <c r="BU124" i="1"/>
  <c r="BV64" i="1"/>
  <c r="BU64" i="1"/>
  <c r="BV63" i="1"/>
  <c r="BU63" i="1"/>
  <c r="BV123" i="1"/>
  <c r="BU123" i="1"/>
  <c r="BV31" i="1"/>
  <c r="BU31" i="1"/>
  <c r="BV16" i="1"/>
  <c r="BU16" i="1"/>
  <c r="BV15" i="1"/>
  <c r="BU15" i="1"/>
  <c r="BV122" i="1"/>
  <c r="BU122" i="1"/>
  <c r="BV49" i="1"/>
  <c r="BU49" i="1"/>
  <c r="BV91" i="1"/>
  <c r="BU91" i="1"/>
  <c r="BV90" i="1"/>
  <c r="BU90" i="1"/>
  <c r="BV89" i="1"/>
  <c r="BU89" i="1"/>
  <c r="BV30" i="1"/>
  <c r="BU30" i="1"/>
  <c r="BV62" i="1"/>
  <c r="BU62" i="1"/>
  <c r="BV22" i="1"/>
  <c r="BU22" i="1"/>
  <c r="BV21" i="1"/>
  <c r="BU21" i="1"/>
  <c r="BV58" i="1"/>
  <c r="BU58" i="1"/>
  <c r="BV14" i="1"/>
  <c r="BU14" i="1"/>
  <c r="BV121" i="1"/>
  <c r="BU121" i="1"/>
  <c r="BV103" i="1"/>
  <c r="BU103" i="1"/>
  <c r="BV102" i="1"/>
  <c r="BU102" i="1"/>
  <c r="BV120" i="1"/>
  <c r="BU120" i="1"/>
  <c r="BV119" i="1"/>
  <c r="BU119" i="1"/>
  <c r="BV118" i="1"/>
  <c r="BU118" i="1"/>
  <c r="BV117" i="1"/>
  <c r="BU117" i="1"/>
  <c r="BV116" i="1"/>
  <c r="BU116" i="1"/>
  <c r="BV66" i="1"/>
  <c r="BU66" i="1"/>
  <c r="BV13" i="1"/>
  <c r="BU13" i="1"/>
  <c r="BV59" i="1"/>
  <c r="BU59" i="1"/>
  <c r="BV48" i="1"/>
  <c r="BU48" i="1"/>
  <c r="BV47" i="1"/>
  <c r="BU47" i="1"/>
  <c r="BV115" i="1"/>
  <c r="BU115" i="1"/>
  <c r="BV114" i="1"/>
  <c r="BU114" i="1"/>
  <c r="BV113" i="1"/>
  <c r="BU113" i="1"/>
  <c r="BV112" i="1"/>
  <c r="BU112" i="1"/>
  <c r="BV111" i="1"/>
  <c r="BU111" i="1"/>
  <c r="BV12" i="1"/>
  <c r="BU12" i="1"/>
  <c r="BV154" i="1"/>
  <c r="BU154" i="1"/>
  <c r="BV110" i="1"/>
  <c r="BU110" i="1"/>
  <c r="BV29" i="1"/>
  <c r="BU29" i="1"/>
  <c r="BV37" i="1"/>
  <c r="BU37" i="1"/>
  <c r="BV46" i="1"/>
  <c r="BU46" i="1"/>
  <c r="BV45" i="1"/>
  <c r="BU45" i="1"/>
  <c r="BV44" i="1"/>
  <c r="BU44" i="1"/>
  <c r="BV109" i="1"/>
  <c r="BU109" i="1"/>
  <c r="BV10" i="1"/>
  <c r="BU10" i="1"/>
  <c r="BV8" i="1"/>
  <c r="BU8" i="1"/>
  <c r="BV7" i="1"/>
  <c r="BU7" i="1"/>
  <c r="C34" i="81" l="1"/>
  <c r="G33" i="81"/>
  <c r="BU11" i="1"/>
  <c r="BV11" i="1"/>
  <c r="AH18" i="72"/>
  <c r="J53" i="72"/>
  <c r="AD18" i="72"/>
  <c r="F53" i="72"/>
  <c r="AI18" i="72"/>
  <c r="K53" i="72"/>
  <c r="AC18" i="72"/>
  <c r="E53" i="72"/>
  <c r="AF18" i="72"/>
  <c r="H53" i="72"/>
  <c r="AL18" i="72"/>
  <c r="N53" i="72"/>
  <c r="AG18" i="72"/>
  <c r="I53" i="72"/>
  <c r="AJ18" i="72"/>
  <c r="L53" i="72"/>
  <c r="AE18" i="72"/>
  <c r="G53" i="72"/>
  <c r="AB18" i="72"/>
  <c r="D53" i="72"/>
  <c r="AA18" i="72"/>
  <c r="C53" i="72"/>
  <c r="AK18" i="72"/>
  <c r="M53" i="72"/>
  <c r="W18" i="72"/>
  <c r="K52" i="72"/>
  <c r="Q18" i="72"/>
  <c r="E52" i="72"/>
  <c r="U18" i="72"/>
  <c r="I52" i="72"/>
  <c r="V18" i="72"/>
  <c r="J52" i="72"/>
  <c r="Z18" i="72"/>
  <c r="N52" i="72"/>
  <c r="O18" i="72"/>
  <c r="C52" i="72"/>
  <c r="P18" i="72"/>
  <c r="D52" i="72"/>
  <c r="S18" i="72"/>
  <c r="G52" i="72"/>
  <c r="X18" i="72"/>
  <c r="L52" i="72"/>
  <c r="Y18" i="72"/>
  <c r="M52" i="72"/>
  <c r="R18" i="72"/>
  <c r="F52" i="72"/>
  <c r="T18" i="72"/>
  <c r="H52" i="72"/>
  <c r="C18" i="72"/>
  <c r="C51" i="72"/>
  <c r="M18" i="72"/>
  <c r="M51" i="72"/>
  <c r="F18" i="72"/>
  <c r="F51" i="72"/>
  <c r="H18" i="72"/>
  <c r="H51" i="72"/>
  <c r="I18" i="72"/>
  <c r="I51" i="72"/>
  <c r="K18" i="72"/>
  <c r="K51" i="72"/>
  <c r="N18" i="72"/>
  <c r="N51" i="72"/>
  <c r="D18" i="72"/>
  <c r="D51" i="72"/>
  <c r="L18" i="72"/>
  <c r="L51" i="72"/>
  <c r="J18" i="72"/>
  <c r="J51" i="72"/>
  <c r="E18" i="72"/>
  <c r="E51" i="72"/>
  <c r="G18" i="72"/>
  <c r="G51" i="72"/>
  <c r="Y12" i="81"/>
  <c r="Y25" i="81" s="1"/>
  <c r="Y34" i="81"/>
  <c r="Y48" i="81" s="1"/>
  <c r="X12" i="81"/>
  <c r="X25" i="81" s="1"/>
  <c r="Y43" i="81"/>
  <c r="Y42" i="81"/>
  <c r="B23" i="58"/>
  <c r="E42" i="58"/>
  <c r="F25" i="58" s="1"/>
  <c r="D42" i="58"/>
  <c r="C42" i="58"/>
  <c r="D24" i="58" s="1"/>
  <c r="B18" i="58"/>
  <c r="B13" i="58"/>
  <c r="B8" i="58"/>
  <c r="G34" i="81" l="1"/>
  <c r="X33" i="81"/>
  <c r="C48" i="81"/>
  <c r="C36" i="81"/>
  <c r="X16" i="81"/>
  <c r="Y16" i="81"/>
  <c r="Y36" i="81"/>
  <c r="Y49" i="81" s="1"/>
  <c r="E25" i="58"/>
  <c r="D25" i="58"/>
  <c r="D27" i="58" s="1"/>
  <c r="E24" i="58" s="1"/>
  <c r="E41" i="58"/>
  <c r="D41" i="58"/>
  <c r="C41" i="58"/>
  <c r="D19" i="58" s="1"/>
  <c r="E40" i="58"/>
  <c r="F15" i="58" s="1"/>
  <c r="D40" i="58"/>
  <c r="C40" i="58"/>
  <c r="D14" i="58" s="1"/>
  <c r="E39" i="58"/>
  <c r="F10" i="58" s="1"/>
  <c r="D39" i="58"/>
  <c r="C39" i="58"/>
  <c r="D9" i="58" s="1"/>
  <c r="C43" i="58"/>
  <c r="D38" i="58"/>
  <c r="D7" i="58"/>
  <c r="F30" i="58" l="1"/>
  <c r="C40" i="81"/>
  <c r="C45" i="81" s="1"/>
  <c r="C50" i="81" s="1"/>
  <c r="C49" i="81"/>
  <c r="G48" i="81"/>
  <c r="G36" i="81"/>
  <c r="X34" i="81"/>
  <c r="X48" i="81" s="1"/>
  <c r="Y21" i="81"/>
  <c r="Y26" i="81" s="1"/>
  <c r="Y40" i="81"/>
  <c r="X21" i="81"/>
  <c r="X26" i="81" s="1"/>
  <c r="E27" i="58"/>
  <c r="F24" i="58" s="1"/>
  <c r="F27" i="58" s="1"/>
  <c r="G24" i="58" s="1"/>
  <c r="G27" i="58" s="1"/>
  <c r="E15" i="58"/>
  <c r="D21" i="58"/>
  <c r="D31" i="58" s="1"/>
  <c r="D10" i="58"/>
  <c r="D12" i="58" s="1"/>
  <c r="E9" i="58" s="1"/>
  <c r="E10" i="58"/>
  <c r="D15" i="58"/>
  <c r="D17" i="58" s="1"/>
  <c r="E14" i="58" s="1"/>
  <c r="D29" i="58"/>
  <c r="C44" i="58"/>
  <c r="B17" i="53"/>
  <c r="B29" i="56"/>
  <c r="B28" i="56"/>
  <c r="B27" i="56"/>
  <c r="B26" i="56"/>
  <c r="B25" i="56"/>
  <c r="B24" i="56"/>
  <c r="B23" i="56"/>
  <c r="B22" i="56"/>
  <c r="B21" i="56"/>
  <c r="B20" i="56"/>
  <c r="B19" i="56"/>
  <c r="B18" i="56"/>
  <c r="B17" i="56"/>
  <c r="B16" i="56"/>
  <c r="B15" i="56"/>
  <c r="B14" i="56"/>
  <c r="B13" i="56"/>
  <c r="B12" i="56"/>
  <c r="B11" i="56"/>
  <c r="B10" i="56"/>
  <c r="B9" i="56"/>
  <c r="B8" i="56"/>
  <c r="B88" i="56"/>
  <c r="B87" i="56"/>
  <c r="B86" i="56"/>
  <c r="B85" i="56"/>
  <c r="B84" i="56"/>
  <c r="B83" i="56"/>
  <c r="B82" i="56"/>
  <c r="B81" i="56"/>
  <c r="B80" i="56"/>
  <c r="B79" i="56"/>
  <c r="B46" i="56"/>
  <c r="B32" i="56"/>
  <c r="B45" i="56" s="1"/>
  <c r="B90" i="56"/>
  <c r="B89" i="56"/>
  <c r="B24" i="55"/>
  <c r="B46" i="55"/>
  <c r="B40" i="55"/>
  <c r="B58" i="8"/>
  <c r="B8" i="8"/>
  <c r="Q52" i="81" l="1"/>
  <c r="G40" i="81"/>
  <c r="G49" i="81"/>
  <c r="X36" i="81"/>
  <c r="X49" i="81" s="1"/>
  <c r="BN13" i="56"/>
  <c r="BQ13" i="56"/>
  <c r="BM13" i="56"/>
  <c r="BL13" i="56"/>
  <c r="BJ13" i="56"/>
  <c r="BP13" i="56"/>
  <c r="BS13" i="56"/>
  <c r="BH13" i="56"/>
  <c r="BK13" i="56"/>
  <c r="BI13" i="56"/>
  <c r="BR13" i="56"/>
  <c r="BO13" i="56"/>
  <c r="BJ21" i="56"/>
  <c r="BQ21" i="56"/>
  <c r="BI21" i="56"/>
  <c r="BP21" i="56"/>
  <c r="BO21" i="56"/>
  <c r="BL21" i="56"/>
  <c r="BM21" i="56"/>
  <c r="BS21" i="56"/>
  <c r="BH21" i="56"/>
  <c r="BN21" i="56"/>
  <c r="BK21" i="56"/>
  <c r="BR21" i="56"/>
  <c r="BN24" i="56"/>
  <c r="BN68" i="56" s="1"/>
  <c r="BR24" i="56"/>
  <c r="BR68" i="56" s="1"/>
  <c r="BJ24" i="56"/>
  <c r="BJ68" i="56" s="1"/>
  <c r="BQ24" i="56"/>
  <c r="BQ68" i="56" s="1"/>
  <c r="BI24" i="56"/>
  <c r="BI68" i="56" s="1"/>
  <c r="BP24" i="56"/>
  <c r="BP68" i="56" s="1"/>
  <c r="BH24" i="56"/>
  <c r="BH68" i="56" s="1"/>
  <c r="BS24" i="56"/>
  <c r="BS68" i="56" s="1"/>
  <c r="BK24" i="56"/>
  <c r="BK68" i="56" s="1"/>
  <c r="BM24" i="56"/>
  <c r="BM68" i="56" s="1"/>
  <c r="BO24" i="56"/>
  <c r="BO68" i="56" s="1"/>
  <c r="BL24" i="56"/>
  <c r="BL68" i="56" s="1"/>
  <c r="BK25" i="56"/>
  <c r="BK69" i="56" s="1"/>
  <c r="BN25" i="56"/>
  <c r="BN69" i="56" s="1"/>
  <c r="BI25" i="56"/>
  <c r="BI69" i="56" s="1"/>
  <c r="BJ25" i="56"/>
  <c r="BJ69" i="56" s="1"/>
  <c r="BQ25" i="56"/>
  <c r="BQ69" i="56" s="1"/>
  <c r="BM25" i="56"/>
  <c r="BM69" i="56" s="1"/>
  <c r="BR25" i="56"/>
  <c r="BR69" i="56" s="1"/>
  <c r="BS25" i="56"/>
  <c r="BS69" i="56" s="1"/>
  <c r="BP25" i="56"/>
  <c r="BP69" i="56" s="1"/>
  <c r="BL25" i="56"/>
  <c r="BL69" i="56" s="1"/>
  <c r="BH25" i="56"/>
  <c r="BH69" i="56" s="1"/>
  <c r="BO25" i="56"/>
  <c r="BO69" i="56" s="1"/>
  <c r="BR16" i="56"/>
  <c r="BR60" i="56" s="1"/>
  <c r="BM16" i="56"/>
  <c r="BJ16" i="56"/>
  <c r="BQ16" i="56"/>
  <c r="BO16" i="56"/>
  <c r="BH16" i="56"/>
  <c r="BL16" i="56"/>
  <c r="BI16" i="56"/>
  <c r="BI60" i="56" s="1"/>
  <c r="BS16" i="56"/>
  <c r="BS60" i="56" s="1"/>
  <c r="BN16" i="56"/>
  <c r="BN60" i="56" s="1"/>
  <c r="BK16" i="56"/>
  <c r="BP16" i="56"/>
  <c r="BK23" i="56"/>
  <c r="BM23" i="56"/>
  <c r="BR23" i="56"/>
  <c r="BJ23" i="56"/>
  <c r="BQ23" i="56"/>
  <c r="BI23" i="56"/>
  <c r="BP23" i="56"/>
  <c r="BN23" i="56"/>
  <c r="BS23" i="56"/>
  <c r="BH23" i="56"/>
  <c r="BO23" i="56"/>
  <c r="BL23" i="56"/>
  <c r="BR26" i="56"/>
  <c r="BR70" i="56" s="1"/>
  <c r="BJ26" i="56"/>
  <c r="BJ70" i="56" s="1"/>
  <c r="BQ26" i="56"/>
  <c r="BQ70" i="56" s="1"/>
  <c r="BO26" i="56"/>
  <c r="BO70" i="56" s="1"/>
  <c r="BI26" i="56"/>
  <c r="BI70" i="56" s="1"/>
  <c r="BP26" i="56"/>
  <c r="BP70" i="56" s="1"/>
  <c r="BL26" i="56"/>
  <c r="BL70" i="56" s="1"/>
  <c r="BM26" i="56"/>
  <c r="BM70" i="56" s="1"/>
  <c r="BH26" i="56"/>
  <c r="BH70" i="56" s="1"/>
  <c r="BS26" i="56"/>
  <c r="BS70" i="56" s="1"/>
  <c r="BN26" i="56"/>
  <c r="BN70" i="56" s="1"/>
  <c r="BK26" i="56"/>
  <c r="BK70" i="56" s="1"/>
  <c r="BL22" i="56"/>
  <c r="BH22" i="56"/>
  <c r="BQ22" i="56"/>
  <c r="BN22" i="56"/>
  <c r="BN66" i="56" s="1"/>
  <c r="BR22" i="56"/>
  <c r="BO22" i="56"/>
  <c r="BJ22" i="56"/>
  <c r="BS22" i="56"/>
  <c r="BS66" i="56" s="1"/>
  <c r="BK22" i="56"/>
  <c r="BI22" i="56"/>
  <c r="BM22" i="56"/>
  <c r="BP22" i="56"/>
  <c r="BP66" i="56" s="1"/>
  <c r="BR8" i="56"/>
  <c r="BJ8" i="56"/>
  <c r="BQ8" i="56"/>
  <c r="BI8" i="56"/>
  <c r="BP8" i="56"/>
  <c r="BO8" i="56"/>
  <c r="BL8" i="56"/>
  <c r="BN8" i="56"/>
  <c r="BM8" i="56"/>
  <c r="BH8" i="56"/>
  <c r="BS8" i="56"/>
  <c r="BK8" i="56"/>
  <c r="BS9" i="56"/>
  <c r="BJ9" i="56"/>
  <c r="BN9" i="56"/>
  <c r="BM9" i="56"/>
  <c r="BL9" i="56"/>
  <c r="BQ9" i="56"/>
  <c r="BK9" i="56"/>
  <c r="BP9" i="56"/>
  <c r="BH9" i="56"/>
  <c r="BR9" i="56"/>
  <c r="BI9" i="56"/>
  <c r="BO9" i="56"/>
  <c r="BM17" i="56"/>
  <c r="BP17" i="56"/>
  <c r="BL17" i="56"/>
  <c r="BK17" i="56"/>
  <c r="BN17" i="56"/>
  <c r="BQ17" i="56"/>
  <c r="BR17" i="56"/>
  <c r="BO17" i="56"/>
  <c r="BS17" i="56"/>
  <c r="BJ17" i="56"/>
  <c r="BI17" i="56"/>
  <c r="BH17" i="56"/>
  <c r="BM27" i="56"/>
  <c r="BM71" i="56" s="1"/>
  <c r="BP27" i="56"/>
  <c r="BP71" i="56" s="1"/>
  <c r="BQ27" i="56"/>
  <c r="BQ71" i="56" s="1"/>
  <c r="BL27" i="56"/>
  <c r="BL71" i="56" s="1"/>
  <c r="BK27" i="56"/>
  <c r="BK71" i="56" s="1"/>
  <c r="BH27" i="56"/>
  <c r="BH71" i="56" s="1"/>
  <c r="BS27" i="56"/>
  <c r="BS71" i="56" s="1"/>
  <c r="BR27" i="56"/>
  <c r="BR71" i="56" s="1"/>
  <c r="BI27" i="56"/>
  <c r="BI71" i="56" s="1"/>
  <c r="BO27" i="56"/>
  <c r="BO71" i="56" s="1"/>
  <c r="BN27" i="56"/>
  <c r="BN71" i="56" s="1"/>
  <c r="BJ27" i="56"/>
  <c r="BJ71" i="56" s="1"/>
  <c r="BR10" i="56"/>
  <c r="BJ10" i="56"/>
  <c r="BO10" i="56"/>
  <c r="BL10" i="56"/>
  <c r="BM10" i="56"/>
  <c r="BN10" i="56"/>
  <c r="BS10" i="56"/>
  <c r="BP10" i="56"/>
  <c r="BK10" i="56"/>
  <c r="BQ10" i="56"/>
  <c r="BH10" i="56"/>
  <c r="BI10" i="56"/>
  <c r="BH18" i="56"/>
  <c r="BS18" i="56"/>
  <c r="BM18" i="56"/>
  <c r="BR18" i="56"/>
  <c r="BJ18" i="56"/>
  <c r="BQ18" i="56"/>
  <c r="BN18" i="56"/>
  <c r="BK18" i="56"/>
  <c r="BI18" i="56"/>
  <c r="BO18" i="56"/>
  <c r="BP18" i="56"/>
  <c r="BL18" i="56"/>
  <c r="BH28" i="56"/>
  <c r="BH72" i="56" s="1"/>
  <c r="BS28" i="56"/>
  <c r="BS72" i="56" s="1"/>
  <c r="BR28" i="56"/>
  <c r="BR72" i="56" s="1"/>
  <c r="BJ28" i="56"/>
  <c r="BJ72" i="56" s="1"/>
  <c r="BQ28" i="56"/>
  <c r="BQ72" i="56" s="1"/>
  <c r="BI28" i="56"/>
  <c r="BI72" i="56" s="1"/>
  <c r="BL28" i="56"/>
  <c r="BL72" i="56" s="1"/>
  <c r="BP28" i="56"/>
  <c r="BP72" i="56" s="1"/>
  <c r="BO28" i="56"/>
  <c r="BO72" i="56" s="1"/>
  <c r="BN28" i="56"/>
  <c r="BN72" i="56" s="1"/>
  <c r="BK28" i="56"/>
  <c r="BK72" i="56" s="1"/>
  <c r="BM28" i="56"/>
  <c r="BM72" i="56" s="1"/>
  <c r="BQ15" i="56"/>
  <c r="BK15" i="56"/>
  <c r="BN15" i="56"/>
  <c r="BL15" i="56"/>
  <c r="BP15" i="56"/>
  <c r="BI15" i="56"/>
  <c r="BH15" i="56"/>
  <c r="BM15" i="56"/>
  <c r="BS15" i="56"/>
  <c r="BR15" i="56"/>
  <c r="BO15" i="56"/>
  <c r="BJ15" i="56"/>
  <c r="BN11" i="56"/>
  <c r="BM11" i="56"/>
  <c r="BS11" i="56"/>
  <c r="BK11" i="56"/>
  <c r="BR11" i="56"/>
  <c r="BJ11" i="56"/>
  <c r="BO11" i="56"/>
  <c r="BI11" i="56"/>
  <c r="BL11" i="56"/>
  <c r="BQ11" i="56"/>
  <c r="BH11" i="56"/>
  <c r="BP11" i="56"/>
  <c r="BR19" i="56"/>
  <c r="BR55" i="56" s="1"/>
  <c r="BN19" i="56"/>
  <c r="BM19" i="56"/>
  <c r="BQ19" i="56"/>
  <c r="BL19" i="56"/>
  <c r="BL55" i="56" s="1"/>
  <c r="BK19" i="56"/>
  <c r="BI19" i="56"/>
  <c r="BS19" i="56"/>
  <c r="BP19" i="56"/>
  <c r="BH19" i="56"/>
  <c r="BJ19" i="56"/>
  <c r="BO19" i="56"/>
  <c r="BM66" i="56"/>
  <c r="BK66" i="56"/>
  <c r="BJ66" i="56"/>
  <c r="BQ66" i="56"/>
  <c r="BL66" i="56"/>
  <c r="BR29" i="56"/>
  <c r="BR73" i="56" s="1"/>
  <c r="BN29" i="56"/>
  <c r="BN73" i="56" s="1"/>
  <c r="BM29" i="56"/>
  <c r="BM73" i="56" s="1"/>
  <c r="BL29" i="56"/>
  <c r="BL73" i="56" s="1"/>
  <c r="BI29" i="56"/>
  <c r="BI73" i="56" s="1"/>
  <c r="BQ29" i="56"/>
  <c r="BQ73" i="56" s="1"/>
  <c r="BS29" i="56"/>
  <c r="BS73" i="56" s="1"/>
  <c r="BH29" i="56"/>
  <c r="BH73" i="56" s="1"/>
  <c r="BK29" i="56"/>
  <c r="BK73" i="56" s="1"/>
  <c r="BJ29" i="56"/>
  <c r="BJ73" i="56" s="1"/>
  <c r="BO29" i="56"/>
  <c r="BO73" i="56" s="1"/>
  <c r="BP29" i="56"/>
  <c r="BP73" i="56" s="1"/>
  <c r="BN14" i="56"/>
  <c r="BR14" i="56"/>
  <c r="BJ14" i="56"/>
  <c r="BQ14" i="56"/>
  <c r="BI14" i="56"/>
  <c r="BP14" i="56"/>
  <c r="BM14" i="56"/>
  <c r="BH14" i="56"/>
  <c r="BL14" i="56"/>
  <c r="BO14" i="56"/>
  <c r="BS14" i="56"/>
  <c r="BK14" i="56"/>
  <c r="BI12" i="56"/>
  <c r="BP12" i="56"/>
  <c r="BL12" i="56"/>
  <c r="BH12" i="56"/>
  <c r="BR12" i="56"/>
  <c r="BN12" i="56"/>
  <c r="BS12" i="56"/>
  <c r="BJ12" i="56"/>
  <c r="BK12" i="56"/>
  <c r="BO12" i="56"/>
  <c r="BQ12" i="56"/>
  <c r="BM12" i="56"/>
  <c r="BO20" i="56"/>
  <c r="BO64" i="56" s="1"/>
  <c r="BM20" i="56"/>
  <c r="BM64" i="56" s="1"/>
  <c r="BR20" i="56"/>
  <c r="BR64" i="56" s="1"/>
  <c r="BJ20" i="56"/>
  <c r="BJ64" i="56" s="1"/>
  <c r="BI20" i="56"/>
  <c r="BI64" i="56" s="1"/>
  <c r="BH20" i="56"/>
  <c r="BH64" i="56" s="1"/>
  <c r="BQ20" i="56"/>
  <c r="BQ64" i="56" s="1"/>
  <c r="BL20" i="56"/>
  <c r="BL64" i="56" s="1"/>
  <c r="BP20" i="56"/>
  <c r="BP64" i="56" s="1"/>
  <c r="BS20" i="56"/>
  <c r="BS64" i="56" s="1"/>
  <c r="BN20" i="56"/>
  <c r="BN64" i="56" s="1"/>
  <c r="BK20" i="56"/>
  <c r="BK64" i="56" s="1"/>
  <c r="BP60" i="56"/>
  <c r="BL60" i="56"/>
  <c r="BO60" i="56"/>
  <c r="BQ60" i="56"/>
  <c r="BK60" i="56"/>
  <c r="BJ60" i="56"/>
  <c r="BS8" i="8"/>
  <c r="BL8" i="8"/>
  <c r="BH8" i="8"/>
  <c r="BK8" i="8"/>
  <c r="BQ8" i="8"/>
  <c r="BI8" i="8"/>
  <c r="BN8" i="8"/>
  <c r="BR8" i="8"/>
  <c r="BJ8" i="8"/>
  <c r="BO8" i="8"/>
  <c r="BM8" i="8"/>
  <c r="BP8" i="8"/>
  <c r="L52" i="81"/>
  <c r="Y45" i="81"/>
  <c r="Y50" i="81" s="1"/>
  <c r="B18" i="55"/>
  <c r="AE8" i="55"/>
  <c r="AJ8" i="55"/>
  <c r="AQ8" i="55"/>
  <c r="AX8" i="55"/>
  <c r="BE8" i="55"/>
  <c r="BA8" i="55"/>
  <c r="AD8" i="55"/>
  <c r="AS8" i="55"/>
  <c r="AB8" i="55"/>
  <c r="AI8" i="55"/>
  <c r="AP8" i="55"/>
  <c r="AW8" i="55"/>
  <c r="AF8" i="55"/>
  <c r="BB8" i="55"/>
  <c r="AG8" i="55"/>
  <c r="AA8" i="55"/>
  <c r="AH8" i="55"/>
  <c r="Z8" i="55"/>
  <c r="AC8" i="55"/>
  <c r="AN8" i="55"/>
  <c r="AT8" i="55"/>
  <c r="BC8" i="55"/>
  <c r="BD8" i="55"/>
  <c r="AL8" i="55"/>
  <c r="AU8" i="55"/>
  <c r="AZ8" i="55"/>
  <c r="BG8" i="55"/>
  <c r="Y8" i="55"/>
  <c r="AM8" i="55"/>
  <c r="AR8" i="55"/>
  <c r="AY8" i="55"/>
  <c r="BF8" i="55"/>
  <c r="AV8" i="55"/>
  <c r="AK8" i="55"/>
  <c r="AO8" i="55"/>
  <c r="AL9" i="53"/>
  <c r="AM9" i="53"/>
  <c r="AJ9" i="53"/>
  <c r="AG9" i="53"/>
  <c r="S9" i="53"/>
  <c r="AN9" i="53"/>
  <c r="AK9" i="53"/>
  <c r="R9" i="53"/>
  <c r="AA9" i="53"/>
  <c r="AR9" i="53"/>
  <c r="AO9" i="53"/>
  <c r="AT9" i="53"/>
  <c r="Z9" i="53"/>
  <c r="AI9" i="53"/>
  <c r="V9" i="53"/>
  <c r="AU9" i="53"/>
  <c r="AP9" i="53"/>
  <c r="AY9" i="53"/>
  <c r="X9" i="53"/>
  <c r="Q9" i="53"/>
  <c r="AH9" i="53"/>
  <c r="AB9" i="53"/>
  <c r="U9" i="53"/>
  <c r="AC9" i="53"/>
  <c r="AX9" i="53"/>
  <c r="W9" i="53"/>
  <c r="AQ9" i="53"/>
  <c r="AF9" i="53"/>
  <c r="Y9" i="53"/>
  <c r="AD9" i="53"/>
  <c r="AE9" i="53"/>
  <c r="AV9" i="53"/>
  <c r="AZ9" i="53"/>
  <c r="AS9" i="53"/>
  <c r="T9" i="53"/>
  <c r="AW9" i="53"/>
  <c r="Z10" i="53"/>
  <c r="AX10" i="53"/>
  <c r="AQ10" i="53"/>
  <c r="V10" i="53"/>
  <c r="AD10" i="53"/>
  <c r="AM10" i="53"/>
  <c r="AF10" i="53"/>
  <c r="AC10" i="53"/>
  <c r="AL10" i="53"/>
  <c r="S10" i="53"/>
  <c r="AU10" i="53"/>
  <c r="AJ10" i="53"/>
  <c r="AG10" i="53"/>
  <c r="AH10" i="53"/>
  <c r="AT10" i="53"/>
  <c r="AI10" i="53"/>
  <c r="AN10" i="53"/>
  <c r="AK10" i="53"/>
  <c r="AY10" i="53"/>
  <c r="AP10" i="53"/>
  <c r="AR10" i="53"/>
  <c r="Y10" i="53"/>
  <c r="AV10" i="53"/>
  <c r="AO10" i="53"/>
  <c r="AW10" i="53"/>
  <c r="AZ10" i="53"/>
  <c r="AS10" i="53"/>
  <c r="W10" i="53"/>
  <c r="AA10" i="53"/>
  <c r="AE10" i="53"/>
  <c r="R10" i="53"/>
  <c r="X10" i="53"/>
  <c r="Q10" i="53"/>
  <c r="AB10" i="53"/>
  <c r="U10" i="53"/>
  <c r="T10" i="53"/>
  <c r="E17" i="58"/>
  <c r="F14" i="58" s="1"/>
  <c r="F17" i="58" s="1"/>
  <c r="G14" i="58" s="1"/>
  <c r="G17" i="58" s="1"/>
  <c r="B25" i="8"/>
  <c r="B26" i="8"/>
  <c r="B29" i="8"/>
  <c r="B20" i="8"/>
  <c r="BF8" i="8"/>
  <c r="BB8" i="8"/>
  <c r="AX8" i="8"/>
  <c r="AT8" i="8"/>
  <c r="AP8" i="8"/>
  <c r="AL8" i="8"/>
  <c r="AH8" i="8"/>
  <c r="AD8" i="8"/>
  <c r="Z8" i="8"/>
  <c r="BD8" i="8"/>
  <c r="AY8" i="8"/>
  <c r="AS8" i="8"/>
  <c r="AN8" i="8"/>
  <c r="AI8" i="8"/>
  <c r="AC8" i="8"/>
  <c r="X8" i="8"/>
  <c r="BC8" i="8"/>
  <c r="AW8" i="8"/>
  <c r="AR8" i="8"/>
  <c r="AM8" i="8"/>
  <c r="AG8" i="8"/>
  <c r="AB8" i="8"/>
  <c r="BA8" i="8"/>
  <c r="AQ8" i="8"/>
  <c r="AF8" i="8"/>
  <c r="AZ8" i="8"/>
  <c r="AO8" i="8"/>
  <c r="AE8" i="8"/>
  <c r="BG8" i="8"/>
  <c r="AV8" i="8"/>
  <c r="AK8" i="8"/>
  <c r="AA8" i="8"/>
  <c r="BE8" i="8"/>
  <c r="AU8" i="8"/>
  <c r="AJ8" i="8"/>
  <c r="Y8" i="8"/>
  <c r="B28" i="8"/>
  <c r="BE12" i="56"/>
  <c r="BA12" i="56"/>
  <c r="AW12" i="56"/>
  <c r="AS12" i="56"/>
  <c r="AO12" i="56"/>
  <c r="AK12" i="56"/>
  <c r="AG12" i="56"/>
  <c r="AC12" i="56"/>
  <c r="Y12" i="56"/>
  <c r="BF12" i="56"/>
  <c r="AZ12" i="56"/>
  <c r="AU12" i="56"/>
  <c r="AP12" i="56"/>
  <c r="AJ12" i="56"/>
  <c r="AE12" i="56"/>
  <c r="Z12" i="56"/>
  <c r="BG12" i="56"/>
  <c r="AY12" i="56"/>
  <c r="AR12" i="56"/>
  <c r="AL12" i="56"/>
  <c r="AD12" i="56"/>
  <c r="BD12" i="56"/>
  <c r="AV12" i="56"/>
  <c r="AM12" i="56"/>
  <c r="AB12" i="56"/>
  <c r="BB12" i="56"/>
  <c r="AX12" i="56"/>
  <c r="AI12" i="56"/>
  <c r="X12" i="56"/>
  <c r="AT12" i="56"/>
  <c r="AH12" i="56"/>
  <c r="BC12" i="56"/>
  <c r="AQ12" i="56"/>
  <c r="AF12" i="56"/>
  <c r="AN12" i="56"/>
  <c r="AA12" i="56"/>
  <c r="BG23" i="56"/>
  <c r="BC23" i="56"/>
  <c r="AY23" i="56"/>
  <c r="AU23" i="56"/>
  <c r="AQ23" i="56"/>
  <c r="AM23" i="56"/>
  <c r="AI23" i="56"/>
  <c r="AE23" i="56"/>
  <c r="AA23" i="56"/>
  <c r="BD23" i="56"/>
  <c r="AX23" i="56"/>
  <c r="AS23" i="56"/>
  <c r="AN23" i="56"/>
  <c r="AH23" i="56"/>
  <c r="AC23" i="56"/>
  <c r="X23" i="56"/>
  <c r="BB23" i="56"/>
  <c r="AV23" i="56"/>
  <c r="AO23" i="56"/>
  <c r="AG23" i="56"/>
  <c r="Z23" i="56"/>
  <c r="BF23" i="56"/>
  <c r="AW23" i="56"/>
  <c r="AL23" i="56"/>
  <c r="AD23" i="56"/>
  <c r="AZ23" i="56"/>
  <c r="AK23" i="56"/>
  <c r="Y23" i="56"/>
  <c r="AT23" i="56"/>
  <c r="AJ23" i="56"/>
  <c r="BE23" i="56"/>
  <c r="BA23" i="56"/>
  <c r="AB23" i="56"/>
  <c r="AR23" i="56"/>
  <c r="AP23" i="56"/>
  <c r="AF23" i="56"/>
  <c r="BG30" i="56"/>
  <c r="BG74" i="56" s="1"/>
  <c r="BC30" i="56"/>
  <c r="BC74" i="56" s="1"/>
  <c r="AY30" i="56"/>
  <c r="AY74" i="56" s="1"/>
  <c r="AU30" i="56"/>
  <c r="AU74" i="56" s="1"/>
  <c r="AQ30" i="56"/>
  <c r="AQ74" i="56" s="1"/>
  <c r="AM30" i="56"/>
  <c r="AM74" i="56" s="1"/>
  <c r="AI30" i="56"/>
  <c r="AI74" i="56" s="1"/>
  <c r="AE30" i="56"/>
  <c r="AE74" i="56" s="1"/>
  <c r="AA30" i="56"/>
  <c r="AA74" i="56" s="1"/>
  <c r="BB30" i="56"/>
  <c r="BB74" i="56" s="1"/>
  <c r="AW30" i="56"/>
  <c r="AW74" i="56" s="1"/>
  <c r="AR30" i="56"/>
  <c r="AR74" i="56" s="1"/>
  <c r="AL30" i="56"/>
  <c r="AL74" i="56" s="1"/>
  <c r="AG30" i="56"/>
  <c r="AG74" i="56" s="1"/>
  <c r="AB30" i="56"/>
  <c r="AB74" i="56" s="1"/>
  <c r="BD30" i="56"/>
  <c r="BD74" i="56" s="1"/>
  <c r="AV30" i="56"/>
  <c r="AO30" i="56"/>
  <c r="AO74" i="56" s="1"/>
  <c r="AH30" i="56"/>
  <c r="AH74" i="56" s="1"/>
  <c r="Z30" i="56"/>
  <c r="Z74" i="56" s="1"/>
  <c r="AZ30" i="56"/>
  <c r="AZ74" i="56" s="1"/>
  <c r="AP30" i="56"/>
  <c r="AP74" i="56" s="1"/>
  <c r="AF30" i="56"/>
  <c r="AF74" i="56" s="1"/>
  <c r="X30" i="56"/>
  <c r="X74" i="56" s="1"/>
  <c r="BA30" i="56"/>
  <c r="BA74" i="56" s="1"/>
  <c r="AN30" i="56"/>
  <c r="AN74" i="56" s="1"/>
  <c r="AC30" i="56"/>
  <c r="AC74" i="56" s="1"/>
  <c r="AT30" i="56"/>
  <c r="AT74" i="56" s="1"/>
  <c r="AD30" i="56"/>
  <c r="AD74" i="56" s="1"/>
  <c r="AX30" i="56"/>
  <c r="AX74" i="56" s="1"/>
  <c r="Y30" i="56"/>
  <c r="Y74" i="56" s="1"/>
  <c r="AS30" i="56"/>
  <c r="AS74" i="56" s="1"/>
  <c r="AK30" i="56"/>
  <c r="AJ30" i="56"/>
  <c r="AJ74" i="56" s="1"/>
  <c r="BF30" i="56"/>
  <c r="BF74" i="56" s="1"/>
  <c r="BE30" i="56"/>
  <c r="BE74" i="56" s="1"/>
  <c r="BD10" i="56"/>
  <c r="AZ10" i="56"/>
  <c r="AV10" i="56"/>
  <c r="AR10" i="56"/>
  <c r="AN10" i="56"/>
  <c r="AJ10" i="56"/>
  <c r="AF10" i="56"/>
  <c r="AB10" i="56"/>
  <c r="X10" i="56"/>
  <c r="BG10" i="56"/>
  <c r="BB10" i="56"/>
  <c r="AW10" i="56"/>
  <c r="AQ10" i="56"/>
  <c r="AL10" i="56"/>
  <c r="AG10" i="56"/>
  <c r="AA10" i="56"/>
  <c r="BC10" i="56"/>
  <c r="AU10" i="56"/>
  <c r="AO10" i="56"/>
  <c r="AH10" i="56"/>
  <c r="Z10" i="56"/>
  <c r="AP10" i="56"/>
  <c r="BF10" i="56"/>
  <c r="AX10" i="56"/>
  <c r="AM10" i="56"/>
  <c r="AD10" i="56"/>
  <c r="BE10" i="56"/>
  <c r="AT10" i="56"/>
  <c r="AK10" i="56"/>
  <c r="AC10" i="56"/>
  <c r="BA10" i="56"/>
  <c r="AS10" i="56"/>
  <c r="AI10" i="56"/>
  <c r="Y10" i="56"/>
  <c r="AY10" i="56"/>
  <c r="AE10" i="56"/>
  <c r="BE14" i="56"/>
  <c r="BA14" i="56"/>
  <c r="AW14" i="56"/>
  <c r="AS14" i="56"/>
  <c r="AO14" i="56"/>
  <c r="AK14" i="56"/>
  <c r="AG14" i="56"/>
  <c r="AC14" i="56"/>
  <c r="Y14" i="56"/>
  <c r="BC14" i="56"/>
  <c r="AX14" i="56"/>
  <c r="AR14" i="56"/>
  <c r="AM14" i="56"/>
  <c r="AH14" i="56"/>
  <c r="AB14" i="56"/>
  <c r="BF14" i="56"/>
  <c r="AY14" i="56"/>
  <c r="AQ14" i="56"/>
  <c r="AJ14" i="56"/>
  <c r="AD14" i="56"/>
  <c r="AZ14" i="56"/>
  <c r="AP14" i="56"/>
  <c r="AF14" i="56"/>
  <c r="X14" i="56"/>
  <c r="AT14" i="56"/>
  <c r="AE14" i="56"/>
  <c r="BB14" i="56"/>
  <c r="AN14" i="56"/>
  <c r="AA14" i="56"/>
  <c r="AV14" i="56"/>
  <c r="AL14" i="56"/>
  <c r="Z14" i="56"/>
  <c r="BG14" i="56"/>
  <c r="AU14" i="56"/>
  <c r="AI14" i="56"/>
  <c r="BD14" i="56"/>
  <c r="BE18" i="56"/>
  <c r="BA18" i="56"/>
  <c r="AW18" i="56"/>
  <c r="AS18" i="56"/>
  <c r="AO18" i="56"/>
  <c r="AK18" i="56"/>
  <c r="AG18" i="56"/>
  <c r="AC18" i="56"/>
  <c r="Y18" i="56"/>
  <c r="BC18" i="56"/>
  <c r="AX18" i="56"/>
  <c r="AR18" i="56"/>
  <c r="AM18" i="56"/>
  <c r="AH18" i="56"/>
  <c r="AB18" i="56"/>
  <c r="BD18" i="56"/>
  <c r="AV18" i="56"/>
  <c r="AP18" i="56"/>
  <c r="AI18" i="56"/>
  <c r="AA18" i="56"/>
  <c r="BG18" i="56"/>
  <c r="AY18" i="56"/>
  <c r="AN18" i="56"/>
  <c r="AE18" i="56"/>
  <c r="BF18" i="56"/>
  <c r="AU18" i="56"/>
  <c r="AL18" i="56"/>
  <c r="AD18" i="56"/>
  <c r="AT18" i="56"/>
  <c r="AQ18" i="56"/>
  <c r="X18" i="56"/>
  <c r="BB18" i="56"/>
  <c r="AJ18" i="56"/>
  <c r="AZ18" i="56"/>
  <c r="AF18" i="56"/>
  <c r="Z18" i="56"/>
  <c r="BG21" i="56"/>
  <c r="BC21" i="56"/>
  <c r="BF21" i="56"/>
  <c r="BA21" i="56"/>
  <c r="AW21" i="56"/>
  <c r="AS21" i="56"/>
  <c r="AO21" i="56"/>
  <c r="AK21" i="56"/>
  <c r="AG21" i="56"/>
  <c r="AC21" i="56"/>
  <c r="Y21" i="56"/>
  <c r="BD21" i="56"/>
  <c r="AX21" i="56"/>
  <c r="AR21" i="56"/>
  <c r="AM21" i="56"/>
  <c r="AH21" i="56"/>
  <c r="AB21" i="56"/>
  <c r="BB21" i="56"/>
  <c r="AU21" i="56"/>
  <c r="AN21" i="56"/>
  <c r="AF21" i="56"/>
  <c r="Z21" i="56"/>
  <c r="AV21" i="56"/>
  <c r="AL21" i="56"/>
  <c r="AD21" i="56"/>
  <c r="BE21" i="56"/>
  <c r="AT21" i="56"/>
  <c r="AJ21" i="56"/>
  <c r="AA21" i="56"/>
  <c r="AI21" i="56"/>
  <c r="AY21" i="56"/>
  <c r="AE21" i="56"/>
  <c r="AQ21" i="56"/>
  <c r="X21" i="56"/>
  <c r="AP21" i="56"/>
  <c r="AZ21" i="56"/>
  <c r="BG24" i="56"/>
  <c r="BG68" i="56" s="1"/>
  <c r="BC24" i="56"/>
  <c r="BC68" i="56" s="1"/>
  <c r="AY24" i="56"/>
  <c r="AY68" i="56" s="1"/>
  <c r="AU24" i="56"/>
  <c r="AU68" i="56" s="1"/>
  <c r="AQ24" i="56"/>
  <c r="AQ68" i="56" s="1"/>
  <c r="AM24" i="56"/>
  <c r="AM68" i="56" s="1"/>
  <c r="AI24" i="56"/>
  <c r="AI68" i="56" s="1"/>
  <c r="AE24" i="56"/>
  <c r="AE68" i="56" s="1"/>
  <c r="AA24" i="56"/>
  <c r="AA68" i="56" s="1"/>
  <c r="BE24" i="56"/>
  <c r="BE68" i="56" s="1"/>
  <c r="AZ24" i="56"/>
  <c r="AZ68" i="56" s="1"/>
  <c r="AT24" i="56"/>
  <c r="AT68" i="56" s="1"/>
  <c r="AO24" i="56"/>
  <c r="AO68" i="56" s="1"/>
  <c r="AJ24" i="56"/>
  <c r="AJ68" i="56" s="1"/>
  <c r="AD24" i="56"/>
  <c r="AD68" i="56" s="1"/>
  <c r="Y24" i="56"/>
  <c r="Y68" i="56" s="1"/>
  <c r="BF24" i="56"/>
  <c r="BF68" i="56" s="1"/>
  <c r="AX24" i="56"/>
  <c r="AX68" i="56" s="1"/>
  <c r="AR24" i="56"/>
  <c r="AR68" i="56" s="1"/>
  <c r="AK24" i="56"/>
  <c r="AC24" i="56"/>
  <c r="AC68" i="56" s="1"/>
  <c r="AW24" i="56"/>
  <c r="AW68" i="56" s="1"/>
  <c r="AN24" i="56"/>
  <c r="AN68" i="56" s="1"/>
  <c r="AF24" i="56"/>
  <c r="AF68" i="56" s="1"/>
  <c r="BB24" i="56"/>
  <c r="BB68" i="56" s="1"/>
  <c r="AP24" i="56"/>
  <c r="AP68" i="56" s="1"/>
  <c r="AB24" i="56"/>
  <c r="AB68" i="56" s="1"/>
  <c r="AS24" i="56"/>
  <c r="AS68" i="56" s="1"/>
  <c r="Z24" i="56"/>
  <c r="Z68" i="56" s="1"/>
  <c r="AL24" i="56"/>
  <c r="AL68" i="56" s="1"/>
  <c r="BD24" i="56"/>
  <c r="BD68" i="56" s="1"/>
  <c r="AH24" i="56"/>
  <c r="AH68" i="56" s="1"/>
  <c r="AG24" i="56"/>
  <c r="AG68" i="56" s="1"/>
  <c r="X24" i="56"/>
  <c r="X68" i="56" s="1"/>
  <c r="BA24" i="56"/>
  <c r="BA68" i="56" s="1"/>
  <c r="AV24" i="56"/>
  <c r="BG28" i="56"/>
  <c r="BG72" i="56" s="1"/>
  <c r="BC28" i="56"/>
  <c r="BC72" i="56" s="1"/>
  <c r="AY28" i="56"/>
  <c r="AY72" i="56" s="1"/>
  <c r="AU28" i="56"/>
  <c r="AU72" i="56" s="1"/>
  <c r="AQ28" i="56"/>
  <c r="AQ72" i="56" s="1"/>
  <c r="AM28" i="56"/>
  <c r="AM72" i="56" s="1"/>
  <c r="AI28" i="56"/>
  <c r="AI72" i="56" s="1"/>
  <c r="AE28" i="56"/>
  <c r="AE72" i="56" s="1"/>
  <c r="AA28" i="56"/>
  <c r="AA72" i="56" s="1"/>
  <c r="BE28" i="56"/>
  <c r="BE72" i="56" s="1"/>
  <c r="AZ28" i="56"/>
  <c r="AZ72" i="56" s="1"/>
  <c r="AT28" i="56"/>
  <c r="AT72" i="56" s="1"/>
  <c r="AO28" i="56"/>
  <c r="AO72" i="56" s="1"/>
  <c r="AJ28" i="56"/>
  <c r="AJ72" i="56" s="1"/>
  <c r="AD28" i="56"/>
  <c r="AD72" i="56" s="1"/>
  <c r="Y28" i="56"/>
  <c r="Y72" i="56" s="1"/>
  <c r="BD28" i="56"/>
  <c r="BD72" i="56" s="1"/>
  <c r="AW28" i="56"/>
  <c r="AW72" i="56" s="1"/>
  <c r="AP28" i="56"/>
  <c r="AP72" i="56" s="1"/>
  <c r="AH28" i="56"/>
  <c r="AH72" i="56" s="1"/>
  <c r="AB28" i="56"/>
  <c r="AB72" i="56" s="1"/>
  <c r="BF28" i="56"/>
  <c r="BF72" i="56" s="1"/>
  <c r="AV28" i="56"/>
  <c r="AL28" i="56"/>
  <c r="AL72" i="56" s="1"/>
  <c r="AC28" i="56"/>
  <c r="AC72" i="56" s="1"/>
  <c r="AX28" i="56"/>
  <c r="AX72" i="56" s="1"/>
  <c r="AK28" i="56"/>
  <c r="X28" i="56"/>
  <c r="X72" i="56" s="1"/>
  <c r="BA28" i="56"/>
  <c r="BA72" i="56" s="1"/>
  <c r="AG28" i="56"/>
  <c r="AG72" i="56" s="1"/>
  <c r="BB28" i="56"/>
  <c r="BB72" i="56" s="1"/>
  <c r="AF28" i="56"/>
  <c r="AF72" i="56" s="1"/>
  <c r="AS28" i="56"/>
  <c r="AS72" i="56" s="1"/>
  <c r="Z28" i="56"/>
  <c r="Z72" i="56" s="1"/>
  <c r="AR28" i="56"/>
  <c r="AR72" i="56" s="1"/>
  <c r="AN28" i="56"/>
  <c r="AN72" i="56" s="1"/>
  <c r="BD8" i="56"/>
  <c r="BD56" i="56" s="1"/>
  <c r="AZ8" i="56"/>
  <c r="AV8" i="56"/>
  <c r="AR8" i="56"/>
  <c r="AN8" i="56"/>
  <c r="AJ8" i="56"/>
  <c r="AJ56" i="56" s="1"/>
  <c r="AF8" i="56"/>
  <c r="AF52" i="56" s="1"/>
  <c r="AB8" i="56"/>
  <c r="AB56" i="56" s="1"/>
  <c r="X8" i="56"/>
  <c r="BE8" i="56"/>
  <c r="BE56" i="56" s="1"/>
  <c r="AY8" i="56"/>
  <c r="AT8" i="56"/>
  <c r="AT56" i="56" s="1"/>
  <c r="AO8" i="56"/>
  <c r="AI8" i="56"/>
  <c r="AI52" i="56" s="1"/>
  <c r="AD8" i="56"/>
  <c r="Y8" i="56"/>
  <c r="Y56" i="56" s="1"/>
  <c r="BC8" i="56"/>
  <c r="AW8" i="56"/>
  <c r="AP8" i="56"/>
  <c r="AH8" i="56"/>
  <c r="AA8" i="56"/>
  <c r="AA52" i="56" s="1"/>
  <c r="AU8" i="56"/>
  <c r="AU52" i="56" s="1"/>
  <c r="AC8" i="56"/>
  <c r="AC52" i="56" s="1"/>
  <c r="BB8" i="56"/>
  <c r="AS8" i="56"/>
  <c r="AK8" i="56"/>
  <c r="AK56" i="56" s="1"/>
  <c r="Z8" i="56"/>
  <c r="BA8" i="56"/>
  <c r="AQ8" i="56"/>
  <c r="AQ56" i="56" s="1"/>
  <c r="AG8" i="56"/>
  <c r="BG8" i="56"/>
  <c r="BG56" i="56" s="1"/>
  <c r="AX8" i="56"/>
  <c r="AX52" i="56" s="1"/>
  <c r="AM8" i="56"/>
  <c r="AE8" i="56"/>
  <c r="BF8" i="56"/>
  <c r="AL8" i="56"/>
  <c r="BE20" i="56"/>
  <c r="BE64" i="56" s="1"/>
  <c r="BA20" i="56"/>
  <c r="BA64" i="56" s="1"/>
  <c r="AW20" i="56"/>
  <c r="AW64" i="56" s="1"/>
  <c r="AS20" i="56"/>
  <c r="AS64" i="56" s="1"/>
  <c r="AO20" i="56"/>
  <c r="AO64" i="56" s="1"/>
  <c r="AK20" i="56"/>
  <c r="AG20" i="56"/>
  <c r="AG64" i="56" s="1"/>
  <c r="AC20" i="56"/>
  <c r="AC64" i="56" s="1"/>
  <c r="Y20" i="56"/>
  <c r="Y64" i="56" s="1"/>
  <c r="BF20" i="56"/>
  <c r="BF64" i="56" s="1"/>
  <c r="AZ20" i="56"/>
  <c r="AZ64" i="56" s="1"/>
  <c r="AU20" i="56"/>
  <c r="AU64" i="56" s="1"/>
  <c r="AP20" i="56"/>
  <c r="AP64" i="56" s="1"/>
  <c r="AJ20" i="56"/>
  <c r="AJ64" i="56" s="1"/>
  <c r="AE20" i="56"/>
  <c r="AE64" i="56" s="1"/>
  <c r="Z20" i="56"/>
  <c r="Z64" i="56" s="1"/>
  <c r="BC20" i="56"/>
  <c r="BC64" i="56" s="1"/>
  <c r="AV20" i="56"/>
  <c r="AN20" i="56"/>
  <c r="AN64" i="56" s="1"/>
  <c r="AH20" i="56"/>
  <c r="AH64" i="56" s="1"/>
  <c r="AA20" i="56"/>
  <c r="AA64" i="56" s="1"/>
  <c r="BB20" i="56"/>
  <c r="BB64" i="56" s="1"/>
  <c r="AR20" i="56"/>
  <c r="AR64" i="56" s="1"/>
  <c r="AI20" i="56"/>
  <c r="AI64" i="56" s="1"/>
  <c r="X20" i="56"/>
  <c r="X64" i="56" s="1"/>
  <c r="AY20" i="56"/>
  <c r="AY64" i="56" s="1"/>
  <c r="AQ20" i="56"/>
  <c r="AQ64" i="56" s="1"/>
  <c r="AF20" i="56"/>
  <c r="AF64" i="56" s="1"/>
  <c r="AD20" i="56"/>
  <c r="AD64" i="56" s="1"/>
  <c r="AX20" i="56"/>
  <c r="AX64" i="56" s="1"/>
  <c r="AT20" i="56"/>
  <c r="AT64" i="56" s="1"/>
  <c r="AB20" i="56"/>
  <c r="AB64" i="56" s="1"/>
  <c r="BG20" i="56"/>
  <c r="BG64" i="56" s="1"/>
  <c r="AM20" i="56"/>
  <c r="AM64" i="56" s="1"/>
  <c r="BD20" i="56"/>
  <c r="BD64" i="56" s="1"/>
  <c r="AL20" i="56"/>
  <c r="AL64" i="56" s="1"/>
  <c r="BG26" i="56"/>
  <c r="BG70" i="56" s="1"/>
  <c r="BC26" i="56"/>
  <c r="BC70" i="56" s="1"/>
  <c r="AY26" i="56"/>
  <c r="AY70" i="56" s="1"/>
  <c r="AU26" i="56"/>
  <c r="AU70" i="56" s="1"/>
  <c r="AQ26" i="56"/>
  <c r="AQ70" i="56" s="1"/>
  <c r="AM26" i="56"/>
  <c r="AM70" i="56" s="1"/>
  <c r="AI26" i="56"/>
  <c r="AI70" i="56" s="1"/>
  <c r="AE26" i="56"/>
  <c r="AE70" i="56" s="1"/>
  <c r="AA26" i="56"/>
  <c r="AA70" i="56" s="1"/>
  <c r="BB26" i="56"/>
  <c r="BB70" i="56" s="1"/>
  <c r="AW26" i="56"/>
  <c r="AW70" i="56" s="1"/>
  <c r="AR26" i="56"/>
  <c r="AR70" i="56" s="1"/>
  <c r="AL26" i="56"/>
  <c r="AL70" i="56" s="1"/>
  <c r="AG26" i="56"/>
  <c r="AG70" i="56" s="1"/>
  <c r="AB26" i="56"/>
  <c r="AB70" i="56" s="1"/>
  <c r="BE26" i="56"/>
  <c r="BE70" i="56" s="1"/>
  <c r="AX26" i="56"/>
  <c r="AX70" i="56" s="1"/>
  <c r="AP26" i="56"/>
  <c r="AP70" i="56" s="1"/>
  <c r="AJ26" i="56"/>
  <c r="AJ70" i="56" s="1"/>
  <c r="AC26" i="56"/>
  <c r="AC70" i="56" s="1"/>
  <c r="BA26" i="56"/>
  <c r="BA70" i="56" s="1"/>
  <c r="AS26" i="56"/>
  <c r="AS70" i="56" s="1"/>
  <c r="AH26" i="56"/>
  <c r="AH70" i="56" s="1"/>
  <c r="Y26" i="56"/>
  <c r="Y70" i="56" s="1"/>
  <c r="BF26" i="56"/>
  <c r="BF70" i="56" s="1"/>
  <c r="AT26" i="56"/>
  <c r="AT70" i="56" s="1"/>
  <c r="AF26" i="56"/>
  <c r="AF70" i="56" s="1"/>
  <c r="BD26" i="56"/>
  <c r="BD70" i="56" s="1"/>
  <c r="AN26" i="56"/>
  <c r="AN70" i="56" s="1"/>
  <c r="X26" i="56"/>
  <c r="X70" i="56" s="1"/>
  <c r="AK26" i="56"/>
  <c r="AZ26" i="56"/>
  <c r="AZ70" i="56" s="1"/>
  <c r="AD26" i="56"/>
  <c r="AD70" i="56" s="1"/>
  <c r="AO26" i="56"/>
  <c r="AO70" i="56" s="1"/>
  <c r="Z26" i="56"/>
  <c r="Z70" i="56" s="1"/>
  <c r="AV26" i="56"/>
  <c r="BE11" i="56"/>
  <c r="BE58" i="56" s="1"/>
  <c r="BA11" i="56"/>
  <c r="BA58" i="56" s="1"/>
  <c r="AW11" i="56"/>
  <c r="AS11" i="56"/>
  <c r="AO11" i="56"/>
  <c r="AO58" i="56" s="1"/>
  <c r="AK11" i="56"/>
  <c r="AG11" i="56"/>
  <c r="AG58" i="56" s="1"/>
  <c r="AC11" i="56"/>
  <c r="Y11" i="56"/>
  <c r="Y58" i="56" s="1"/>
  <c r="BD11" i="56"/>
  <c r="AY11" i="56"/>
  <c r="AY58" i="56" s="1"/>
  <c r="AT11" i="56"/>
  <c r="AT58" i="56" s="1"/>
  <c r="AN11" i="56"/>
  <c r="AI11" i="56"/>
  <c r="AD11" i="56"/>
  <c r="X11" i="56"/>
  <c r="BG11" i="56"/>
  <c r="BG58" i="56" s="1"/>
  <c r="AZ11" i="56"/>
  <c r="AR11" i="56"/>
  <c r="AL11" i="56"/>
  <c r="AE11" i="56"/>
  <c r="BC11" i="56"/>
  <c r="AU11" i="56"/>
  <c r="AJ11" i="56"/>
  <c r="AA11" i="56"/>
  <c r="AX11" i="56"/>
  <c r="Z11" i="56"/>
  <c r="AV11" i="56"/>
  <c r="AH11" i="56"/>
  <c r="AH58" i="56" s="1"/>
  <c r="BF11" i="56"/>
  <c r="AQ11" i="56"/>
  <c r="AF11" i="56"/>
  <c r="BB11" i="56"/>
  <c r="AP11" i="56"/>
  <c r="AP58" i="56" s="1"/>
  <c r="AB11" i="56"/>
  <c r="AM11" i="56"/>
  <c r="BE15" i="56"/>
  <c r="BA15" i="56"/>
  <c r="AW15" i="56"/>
  <c r="AS15" i="56"/>
  <c r="AO15" i="56"/>
  <c r="AK15" i="56"/>
  <c r="AG15" i="56"/>
  <c r="AC15" i="56"/>
  <c r="Y15" i="56"/>
  <c r="BD15" i="56"/>
  <c r="AY15" i="56"/>
  <c r="AT15" i="56"/>
  <c r="AN15" i="56"/>
  <c r="AI15" i="56"/>
  <c r="AD15" i="56"/>
  <c r="X15" i="56"/>
  <c r="BF15" i="56"/>
  <c r="AX15" i="56"/>
  <c r="AQ15" i="56"/>
  <c r="AJ15" i="56"/>
  <c r="AB15" i="56"/>
  <c r="BB15" i="56"/>
  <c r="AR15" i="56"/>
  <c r="AH15" i="56"/>
  <c r="Z15" i="56"/>
  <c r="BG15" i="56"/>
  <c r="AU15" i="56"/>
  <c r="BC15" i="56"/>
  <c r="AP15" i="56"/>
  <c r="AE15" i="56"/>
  <c r="AZ15" i="56"/>
  <c r="AM15" i="56"/>
  <c r="AA15" i="56"/>
  <c r="AV15" i="56"/>
  <c r="AL15" i="56"/>
  <c r="AF15" i="56"/>
  <c r="BE19" i="56"/>
  <c r="BE55" i="56" s="1"/>
  <c r="BA19" i="56"/>
  <c r="BA55" i="56" s="1"/>
  <c r="AW19" i="56"/>
  <c r="AW55" i="56" s="1"/>
  <c r="AS19" i="56"/>
  <c r="AS55" i="56" s="1"/>
  <c r="AO19" i="56"/>
  <c r="AO55" i="56" s="1"/>
  <c r="AK19" i="56"/>
  <c r="AG19" i="56"/>
  <c r="AG55" i="56" s="1"/>
  <c r="AC19" i="56"/>
  <c r="AC55" i="56" s="1"/>
  <c r="Y19" i="56"/>
  <c r="Y55" i="56" s="1"/>
  <c r="BD19" i="56"/>
  <c r="BD55" i="56" s="1"/>
  <c r="AY19" i="56"/>
  <c r="AY55" i="56" s="1"/>
  <c r="AT19" i="56"/>
  <c r="AT55" i="56" s="1"/>
  <c r="AN19" i="56"/>
  <c r="AN55" i="56" s="1"/>
  <c r="AI19" i="56"/>
  <c r="AI55" i="56" s="1"/>
  <c r="AD19" i="56"/>
  <c r="AD55" i="56" s="1"/>
  <c r="X19" i="56"/>
  <c r="X55" i="56" s="1"/>
  <c r="BC19" i="56"/>
  <c r="BC55" i="56" s="1"/>
  <c r="AV19" i="56"/>
  <c r="AP19" i="56"/>
  <c r="AH19" i="56"/>
  <c r="AA19" i="56"/>
  <c r="AZ19" i="56"/>
  <c r="AQ19" i="56"/>
  <c r="AQ55" i="56" s="1"/>
  <c r="AF19" i="56"/>
  <c r="AF55" i="56" s="1"/>
  <c r="BG19" i="56"/>
  <c r="BG55" i="56" s="1"/>
  <c r="AX19" i="56"/>
  <c r="AX55" i="56" s="1"/>
  <c r="AM19" i="56"/>
  <c r="AE19" i="56"/>
  <c r="AB19" i="56"/>
  <c r="AR19" i="56"/>
  <c r="Z19" i="56"/>
  <c r="BF19" i="56"/>
  <c r="BF55" i="56" s="1"/>
  <c r="AL19" i="56"/>
  <c r="BB19" i="56"/>
  <c r="AJ19" i="56"/>
  <c r="AU19" i="56"/>
  <c r="BG22" i="56"/>
  <c r="BG66" i="56" s="1"/>
  <c r="BC22" i="56"/>
  <c r="AY22" i="56"/>
  <c r="AU22" i="56"/>
  <c r="AQ22" i="56"/>
  <c r="AM22" i="56"/>
  <c r="AM66" i="56" s="1"/>
  <c r="AI22" i="56"/>
  <c r="AI66" i="56" s="1"/>
  <c r="AE22" i="56"/>
  <c r="AA22" i="56"/>
  <c r="AA66" i="56" s="1"/>
  <c r="BB22" i="56"/>
  <c r="BB66" i="56" s="1"/>
  <c r="AW22" i="56"/>
  <c r="AW66" i="56" s="1"/>
  <c r="AR22" i="56"/>
  <c r="AL22" i="56"/>
  <c r="AG22" i="56"/>
  <c r="AG66" i="56" s="1"/>
  <c r="AB22" i="56"/>
  <c r="AB66" i="56" s="1"/>
  <c r="BD22" i="56"/>
  <c r="AV22" i="56"/>
  <c r="AO22" i="56"/>
  <c r="AO66" i="56" s="1"/>
  <c r="AH22" i="56"/>
  <c r="AH66" i="56" s="1"/>
  <c r="Z22" i="56"/>
  <c r="BE22" i="56"/>
  <c r="AT22" i="56"/>
  <c r="AT66" i="56" s="1"/>
  <c r="AK22" i="56"/>
  <c r="AC22" i="56"/>
  <c r="AX22" i="56"/>
  <c r="AX66" i="56" s="1"/>
  <c r="AJ22" i="56"/>
  <c r="X22" i="56"/>
  <c r="BF22" i="56"/>
  <c r="AS22" i="56"/>
  <c r="AF22" i="56"/>
  <c r="AF66" i="56" s="1"/>
  <c r="AP22" i="56"/>
  <c r="AP66" i="56" s="1"/>
  <c r="AN22" i="56"/>
  <c r="BA22" i="56"/>
  <c r="AD22" i="56"/>
  <c r="AD66" i="56" s="1"/>
  <c r="AZ22" i="56"/>
  <c r="Y22" i="56"/>
  <c r="BG25" i="56"/>
  <c r="BG69" i="56" s="1"/>
  <c r="BC25" i="56"/>
  <c r="BC69" i="56" s="1"/>
  <c r="AY25" i="56"/>
  <c r="AY69" i="56" s="1"/>
  <c r="AU25" i="56"/>
  <c r="AU69" i="56" s="1"/>
  <c r="AQ25" i="56"/>
  <c r="AQ69" i="56" s="1"/>
  <c r="AM25" i="56"/>
  <c r="AM69" i="56" s="1"/>
  <c r="AI25" i="56"/>
  <c r="AI69" i="56" s="1"/>
  <c r="AE25" i="56"/>
  <c r="AE69" i="56" s="1"/>
  <c r="AA25" i="56"/>
  <c r="AA69" i="56" s="1"/>
  <c r="BF25" i="56"/>
  <c r="BF69" i="56" s="1"/>
  <c r="BA25" i="56"/>
  <c r="BA69" i="56" s="1"/>
  <c r="AV25" i="56"/>
  <c r="AP25" i="56"/>
  <c r="AP69" i="56" s="1"/>
  <c r="AK25" i="56"/>
  <c r="AF25" i="56"/>
  <c r="AF69" i="56" s="1"/>
  <c r="Z25" i="56"/>
  <c r="Z69" i="56" s="1"/>
  <c r="BE25" i="56"/>
  <c r="BE69" i="56" s="1"/>
  <c r="AX25" i="56"/>
  <c r="AX69" i="56" s="1"/>
  <c r="AR25" i="56"/>
  <c r="AR69" i="56" s="1"/>
  <c r="AJ25" i="56"/>
  <c r="AJ69" i="56" s="1"/>
  <c r="AC25" i="56"/>
  <c r="AC69" i="56" s="1"/>
  <c r="AZ25" i="56"/>
  <c r="AZ69" i="56" s="1"/>
  <c r="AO25" i="56"/>
  <c r="AO69" i="56" s="1"/>
  <c r="AG25" i="56"/>
  <c r="AG69" i="56" s="1"/>
  <c r="X25" i="56"/>
  <c r="X69" i="56" s="1"/>
  <c r="BD25" i="56"/>
  <c r="BD69" i="56" s="1"/>
  <c r="AS25" i="56"/>
  <c r="AS69" i="56" s="1"/>
  <c r="AD25" i="56"/>
  <c r="AD69" i="56" s="1"/>
  <c r="AN25" i="56"/>
  <c r="AN69" i="56" s="1"/>
  <c r="Y25" i="56"/>
  <c r="Y69" i="56" s="1"/>
  <c r="AW25" i="56"/>
  <c r="AW69" i="56" s="1"/>
  <c r="AB25" i="56"/>
  <c r="AB69" i="56" s="1"/>
  <c r="AT25" i="56"/>
  <c r="AT69" i="56" s="1"/>
  <c r="AH25" i="56"/>
  <c r="AH69" i="56" s="1"/>
  <c r="BB25" i="56"/>
  <c r="BB69" i="56" s="1"/>
  <c r="AL25" i="56"/>
  <c r="AL69" i="56" s="1"/>
  <c r="BG29" i="56"/>
  <c r="BG73" i="56" s="1"/>
  <c r="BC29" i="56"/>
  <c r="BC73" i="56" s="1"/>
  <c r="AY29" i="56"/>
  <c r="AY73" i="56" s="1"/>
  <c r="AU29" i="56"/>
  <c r="AU73" i="56" s="1"/>
  <c r="AQ29" i="56"/>
  <c r="AQ73" i="56" s="1"/>
  <c r="AM29" i="56"/>
  <c r="AM73" i="56" s="1"/>
  <c r="AI29" i="56"/>
  <c r="AI73" i="56" s="1"/>
  <c r="AE29" i="56"/>
  <c r="AE73" i="56" s="1"/>
  <c r="AA29" i="56"/>
  <c r="AA73" i="56" s="1"/>
  <c r="BF29" i="56"/>
  <c r="BF73" i="56" s="1"/>
  <c r="BA29" i="56"/>
  <c r="BA73" i="56" s="1"/>
  <c r="AV29" i="56"/>
  <c r="AP29" i="56"/>
  <c r="AP73" i="56" s="1"/>
  <c r="AK29" i="56"/>
  <c r="AF29" i="56"/>
  <c r="AF73" i="56" s="1"/>
  <c r="Z29" i="56"/>
  <c r="Z73" i="56" s="1"/>
  <c r="BD29" i="56"/>
  <c r="BD73" i="56" s="1"/>
  <c r="AW29" i="56"/>
  <c r="AW73" i="56" s="1"/>
  <c r="AO29" i="56"/>
  <c r="AO73" i="56" s="1"/>
  <c r="AH29" i="56"/>
  <c r="AH73" i="56" s="1"/>
  <c r="AB29" i="56"/>
  <c r="AB73" i="56" s="1"/>
  <c r="AX29" i="56"/>
  <c r="AX73" i="56" s="1"/>
  <c r="AN29" i="56"/>
  <c r="AN73" i="56" s="1"/>
  <c r="AD29" i="56"/>
  <c r="AD73" i="56" s="1"/>
  <c r="AZ29" i="56"/>
  <c r="AZ73" i="56" s="1"/>
  <c r="AL29" i="56"/>
  <c r="AL73" i="56" s="1"/>
  <c r="Y29" i="56"/>
  <c r="Y73" i="56" s="1"/>
  <c r="AT29" i="56"/>
  <c r="AT73" i="56" s="1"/>
  <c r="AG29" i="56"/>
  <c r="AG73" i="56" s="1"/>
  <c r="AR29" i="56"/>
  <c r="AR73" i="56" s="1"/>
  <c r="BE29" i="56"/>
  <c r="BE73" i="56" s="1"/>
  <c r="AJ29" i="56"/>
  <c r="AJ73" i="56" s="1"/>
  <c r="X29" i="56"/>
  <c r="X73" i="56" s="1"/>
  <c r="BB29" i="56"/>
  <c r="BB73" i="56" s="1"/>
  <c r="AS29" i="56"/>
  <c r="AS73" i="56" s="1"/>
  <c r="AC29" i="56"/>
  <c r="AC73" i="56" s="1"/>
  <c r="BE16" i="56"/>
  <c r="BE60" i="56" s="1"/>
  <c r="BA16" i="56"/>
  <c r="BA60" i="56" s="1"/>
  <c r="AW16" i="56"/>
  <c r="AS16" i="56"/>
  <c r="AO16" i="56"/>
  <c r="AO60" i="56" s="1"/>
  <c r="AK16" i="56"/>
  <c r="AG16" i="56"/>
  <c r="AG60" i="56" s="1"/>
  <c r="AC16" i="56"/>
  <c r="AC60" i="56" s="1"/>
  <c r="Y16" i="56"/>
  <c r="Y60" i="56" s="1"/>
  <c r="BF16" i="56"/>
  <c r="BF60" i="56" s="1"/>
  <c r="AZ16" i="56"/>
  <c r="AU16" i="56"/>
  <c r="AP16" i="56"/>
  <c r="AP60" i="56" s="1"/>
  <c r="AJ16" i="56"/>
  <c r="AJ60" i="56" s="1"/>
  <c r="AE16" i="56"/>
  <c r="AE60" i="56" s="1"/>
  <c r="Z16" i="56"/>
  <c r="BD16" i="56"/>
  <c r="BD60" i="56" s="1"/>
  <c r="AX16" i="56"/>
  <c r="AX60" i="56" s="1"/>
  <c r="AQ16" i="56"/>
  <c r="AI16" i="56"/>
  <c r="AB16" i="56"/>
  <c r="BC16" i="56"/>
  <c r="BC60" i="56" s="1"/>
  <c r="AT16" i="56"/>
  <c r="AT60" i="56" s="1"/>
  <c r="AL16" i="56"/>
  <c r="AA16" i="56"/>
  <c r="BB16" i="56"/>
  <c r="AR16" i="56"/>
  <c r="AH16" i="56"/>
  <c r="X16" i="56"/>
  <c r="BG16" i="56"/>
  <c r="AM16" i="56"/>
  <c r="AY16" i="56"/>
  <c r="AF16" i="56"/>
  <c r="AF60" i="56" s="1"/>
  <c r="AV16" i="56"/>
  <c r="AD16" i="56"/>
  <c r="AN16" i="56"/>
  <c r="BD9" i="56"/>
  <c r="AZ9" i="56"/>
  <c r="AV9" i="56"/>
  <c r="AR9" i="56"/>
  <c r="AR65" i="56" s="1"/>
  <c r="AN9" i="56"/>
  <c r="AJ9" i="56"/>
  <c r="AF9" i="56"/>
  <c r="AF65" i="56" s="1"/>
  <c r="AB9" i="56"/>
  <c r="AB65" i="56" s="1"/>
  <c r="X9" i="56"/>
  <c r="BF9" i="56"/>
  <c r="BA9" i="56"/>
  <c r="AU9" i="56"/>
  <c r="AP9" i="56"/>
  <c r="AK9" i="56"/>
  <c r="AE9" i="56"/>
  <c r="Z9" i="56"/>
  <c r="Z65" i="56" s="1"/>
  <c r="BC9" i="56"/>
  <c r="AW9" i="56"/>
  <c r="AW65" i="56" s="1"/>
  <c r="AO9" i="56"/>
  <c r="AO65" i="56" s="1"/>
  <c r="AH9" i="56"/>
  <c r="AA9" i="56"/>
  <c r="AA65" i="56" s="1"/>
  <c r="AX9" i="56"/>
  <c r="AX65" i="56" s="1"/>
  <c r="BG9" i="56"/>
  <c r="BG65" i="56" s="1"/>
  <c r="AD9" i="56"/>
  <c r="AD65" i="56" s="1"/>
  <c r="BE9" i="56"/>
  <c r="AT9" i="56"/>
  <c r="AL9" i="56"/>
  <c r="AC9" i="56"/>
  <c r="BB9" i="56"/>
  <c r="AS9" i="56"/>
  <c r="AS65" i="56" s="1"/>
  <c r="AI9" i="56"/>
  <c r="AI65" i="56" s="1"/>
  <c r="Y9" i="56"/>
  <c r="AY9" i="56"/>
  <c r="AQ9" i="56"/>
  <c r="AQ65" i="56" s="1"/>
  <c r="AG9" i="56"/>
  <c r="AG65" i="56" s="1"/>
  <c r="AM9" i="56"/>
  <c r="BE13" i="56"/>
  <c r="BA13" i="56"/>
  <c r="AW13" i="56"/>
  <c r="AS13" i="56"/>
  <c r="AO13" i="56"/>
  <c r="AK13" i="56"/>
  <c r="AG13" i="56"/>
  <c r="AC13" i="56"/>
  <c r="Y13" i="56"/>
  <c r="BG13" i="56"/>
  <c r="BB13" i="56"/>
  <c r="AV13" i="56"/>
  <c r="AQ13" i="56"/>
  <c r="AL13" i="56"/>
  <c r="AF13" i="56"/>
  <c r="AA13" i="56"/>
  <c r="BF13" i="56"/>
  <c r="AY13" i="56"/>
  <c r="AR13" i="56"/>
  <c r="AJ13" i="56"/>
  <c r="AD13" i="56"/>
  <c r="AX13" i="56"/>
  <c r="AN13" i="56"/>
  <c r="AE13" i="56"/>
  <c r="AB13" i="56"/>
  <c r="AZ13" i="56"/>
  <c r="AM13" i="56"/>
  <c r="Z13" i="56"/>
  <c r="AU13" i="56"/>
  <c r="AI13" i="56"/>
  <c r="X13" i="56"/>
  <c r="BD13" i="56"/>
  <c r="AT13" i="56"/>
  <c r="AH13" i="56"/>
  <c r="BC13" i="56"/>
  <c r="AP13" i="56"/>
  <c r="BE17" i="56"/>
  <c r="BA17" i="56"/>
  <c r="AW17" i="56"/>
  <c r="AS17" i="56"/>
  <c r="AO17" i="56"/>
  <c r="AK17" i="56"/>
  <c r="AG17" i="56"/>
  <c r="AC17" i="56"/>
  <c r="Y17" i="56"/>
  <c r="BG17" i="56"/>
  <c r="BB17" i="56"/>
  <c r="AV17" i="56"/>
  <c r="AQ17" i="56"/>
  <c r="AL17" i="56"/>
  <c r="AF17" i="56"/>
  <c r="AA17" i="56"/>
  <c r="BD17" i="56"/>
  <c r="AX17" i="56"/>
  <c r="AX57" i="56" s="1"/>
  <c r="AP17" i="56"/>
  <c r="AI17" i="56"/>
  <c r="AB17" i="56"/>
  <c r="AB57" i="56" s="1"/>
  <c r="BF17" i="56"/>
  <c r="AU17" i="56"/>
  <c r="AM17" i="56"/>
  <c r="AD17" i="56"/>
  <c r="AD57" i="56" s="1"/>
  <c r="BC17" i="56"/>
  <c r="AT17" i="56"/>
  <c r="AJ17" i="56"/>
  <c r="Z17" i="56"/>
  <c r="AN17" i="56"/>
  <c r="AZ17" i="56"/>
  <c r="AH17" i="56"/>
  <c r="AY17" i="56"/>
  <c r="AE17" i="56"/>
  <c r="AR17" i="56"/>
  <c r="X17" i="56"/>
  <c r="BE52" i="56"/>
  <c r="AW52" i="56"/>
  <c r="AS52" i="56"/>
  <c r="AO52" i="56"/>
  <c r="AQ52" i="56"/>
  <c r="BC52" i="56"/>
  <c r="AN52" i="56"/>
  <c r="BD52" i="56"/>
  <c r="AZ52" i="56"/>
  <c r="X52" i="56"/>
  <c r="AP52" i="56"/>
  <c r="AM52" i="56"/>
  <c r="AE52" i="56"/>
  <c r="BG27" i="56"/>
  <c r="BG71" i="56" s="1"/>
  <c r="BC27" i="56"/>
  <c r="BC71" i="56" s="1"/>
  <c r="AY27" i="56"/>
  <c r="AY71" i="56" s="1"/>
  <c r="AU27" i="56"/>
  <c r="AU71" i="56" s="1"/>
  <c r="AQ27" i="56"/>
  <c r="AQ71" i="56" s="1"/>
  <c r="AM27" i="56"/>
  <c r="AM71" i="56" s="1"/>
  <c r="AI27" i="56"/>
  <c r="AI71" i="56" s="1"/>
  <c r="AE27" i="56"/>
  <c r="AE71" i="56" s="1"/>
  <c r="AA27" i="56"/>
  <c r="AA71" i="56" s="1"/>
  <c r="BD27" i="56"/>
  <c r="BD71" i="56" s="1"/>
  <c r="AX27" i="56"/>
  <c r="AX71" i="56" s="1"/>
  <c r="AS27" i="56"/>
  <c r="AS71" i="56" s="1"/>
  <c r="AN27" i="56"/>
  <c r="AN71" i="56" s="1"/>
  <c r="AH27" i="56"/>
  <c r="AH71" i="56" s="1"/>
  <c r="AC27" i="56"/>
  <c r="AC71" i="56" s="1"/>
  <c r="X27" i="56"/>
  <c r="X71" i="56" s="1"/>
  <c r="BE27" i="56"/>
  <c r="BE71" i="56" s="1"/>
  <c r="AW27" i="56"/>
  <c r="AW71" i="56" s="1"/>
  <c r="AP27" i="56"/>
  <c r="AP71" i="56" s="1"/>
  <c r="AJ27" i="56"/>
  <c r="AJ71" i="56" s="1"/>
  <c r="AB27" i="56"/>
  <c r="AB71" i="56" s="1"/>
  <c r="BB27" i="56"/>
  <c r="BB71" i="56" s="1"/>
  <c r="AT27" i="56"/>
  <c r="AT71" i="56" s="1"/>
  <c r="AK27" i="56"/>
  <c r="Z27" i="56"/>
  <c r="Z71" i="56" s="1"/>
  <c r="AV27" i="56"/>
  <c r="AG27" i="56"/>
  <c r="AG71" i="56" s="1"/>
  <c r="BA27" i="56"/>
  <c r="BA71" i="56" s="1"/>
  <c r="AL27" i="56"/>
  <c r="AL71" i="56" s="1"/>
  <c r="AR27" i="56"/>
  <c r="AR71" i="56" s="1"/>
  <c r="Y27" i="56"/>
  <c r="Y71" i="56" s="1"/>
  <c r="AO27" i="56"/>
  <c r="AO71" i="56" s="1"/>
  <c r="BF27" i="56"/>
  <c r="BF71" i="56" s="1"/>
  <c r="AZ27" i="56"/>
  <c r="AZ71" i="56" s="1"/>
  <c r="AF27" i="56"/>
  <c r="AF71" i="56" s="1"/>
  <c r="AD27" i="56"/>
  <c r="AD71" i="56" s="1"/>
  <c r="X8" i="55"/>
  <c r="B38" i="56"/>
  <c r="B42" i="56"/>
  <c r="B39" i="56"/>
  <c r="B43" i="56"/>
  <c r="B36" i="56"/>
  <c r="B40" i="56"/>
  <c r="B44" i="56"/>
  <c r="B35" i="56"/>
  <c r="B37" i="56"/>
  <c r="B41" i="56"/>
  <c r="B15" i="53"/>
  <c r="D11" i="53"/>
  <c r="L11" i="53" s="1"/>
  <c r="M11" i="53" s="1"/>
  <c r="E12" i="58"/>
  <c r="F9" i="58" s="1"/>
  <c r="B27" i="8"/>
  <c r="C11" i="53"/>
  <c r="B16" i="53"/>
  <c r="AM58" i="56" l="1"/>
  <c r="AD56" i="56"/>
  <c r="AZ58" i="56"/>
  <c r="AA58" i="56"/>
  <c r="AO56" i="56"/>
  <c r="AP56" i="56"/>
  <c r="AL58" i="56"/>
  <c r="AB58" i="56"/>
  <c r="AG56" i="56"/>
  <c r="AM65" i="56"/>
  <c r="AF58" i="56"/>
  <c r="AH56" i="56"/>
  <c r="AE56" i="56"/>
  <c r="AY65" i="56"/>
  <c r="AL56" i="56"/>
  <c r="AY57" i="56"/>
  <c r="AR57" i="56"/>
  <c r="BB57" i="56"/>
  <c r="AW57" i="56"/>
  <c r="AE55" i="56"/>
  <c r="AH55" i="56"/>
  <c r="AH57" i="56"/>
  <c r="BC57" i="56"/>
  <c r="AJ58" i="56"/>
  <c r="AR56" i="56"/>
  <c r="AU65" i="56"/>
  <c r="Z55" i="56"/>
  <c r="AD52" i="56"/>
  <c r="BG52" i="56"/>
  <c r="BG57" i="56"/>
  <c r="BA57" i="56"/>
  <c r="AG52" i="56"/>
  <c r="BE65" i="56"/>
  <c r="BC65" i="56"/>
  <c r="X65" i="56"/>
  <c r="BA56" i="56"/>
  <c r="AQ58" i="56"/>
  <c r="AU58" i="56"/>
  <c r="BF56" i="56"/>
  <c r="AY56" i="56"/>
  <c r="AZ55" i="56"/>
  <c r="BC58" i="56"/>
  <c r="BB65" i="56"/>
  <c r="AE58" i="56"/>
  <c r="AC65" i="56"/>
  <c r="BB56" i="56"/>
  <c r="AJ52" i="56"/>
  <c r="AP55" i="56"/>
  <c r="AF56" i="56"/>
  <c r="AR55" i="56"/>
  <c r="AB55" i="56"/>
  <c r="BK55" i="56"/>
  <c r="BO55" i="56"/>
  <c r="AM57" i="56"/>
  <c r="BS55" i="56"/>
  <c r="AL57" i="56"/>
  <c r="AI57" i="56"/>
  <c r="AE65" i="56"/>
  <c r="AM55" i="56"/>
  <c r="Z58" i="56"/>
  <c r="AC56" i="56"/>
  <c r="BI66" i="56"/>
  <c r="AB52" i="56"/>
  <c r="BB60" i="56"/>
  <c r="BC66" i="56"/>
  <c r="BB52" i="56"/>
  <c r="Z57" i="56"/>
  <c r="Z60" i="56"/>
  <c r="AC66" i="56"/>
  <c r="AL55" i="56"/>
  <c r="BM60" i="56"/>
  <c r="AJ57" i="56"/>
  <c r="AS57" i="56"/>
  <c r="AH65" i="56"/>
  <c r="X58" i="56"/>
  <c r="AC58" i="56"/>
  <c r="Y52" i="56"/>
  <c r="AL65" i="56"/>
  <c r="BD66" i="56"/>
  <c r="Z56" i="56"/>
  <c r="BF58" i="56"/>
  <c r="AL60" i="56"/>
  <c r="AM56" i="56"/>
  <c r="BC56" i="56"/>
  <c r="BH66" i="56"/>
  <c r="BJ55" i="56"/>
  <c r="AL52" i="56"/>
  <c r="AT65" i="56"/>
  <c r="BF65" i="56"/>
  <c r="AZ65" i="56"/>
  <c r="AI58" i="56"/>
  <c r="AW56" i="56"/>
  <c r="AZ56" i="56"/>
  <c r="BH60" i="56"/>
  <c r="BR66" i="56"/>
  <c r="BO66" i="56"/>
  <c r="Z52" i="56"/>
  <c r="BD65" i="56"/>
  <c r="AN58" i="56"/>
  <c r="AS56" i="56"/>
  <c r="AH52" i="56"/>
  <c r="Y65" i="56"/>
  <c r="AU55" i="56"/>
  <c r="AS58" i="56"/>
  <c r="AX56" i="56"/>
  <c r="AD58" i="56"/>
  <c r="AY52" i="56"/>
  <c r="AR52" i="56"/>
  <c r="AJ66" i="56"/>
  <c r="AJ55" i="56"/>
  <c r="AR58" i="56"/>
  <c r="AW58" i="56"/>
  <c r="BA65" i="56"/>
  <c r="BA52" i="56"/>
  <c r="AJ65" i="56"/>
  <c r="AS60" i="56"/>
  <c r="AX58" i="56"/>
  <c r="BD58" i="56"/>
  <c r="AU56" i="56"/>
  <c r="AI56" i="56"/>
  <c r="AT52" i="56"/>
  <c r="BF52" i="56"/>
  <c r="AQ57" i="56"/>
  <c r="AO57" i="56"/>
  <c r="AP65" i="56"/>
  <c r="AN65" i="56"/>
  <c r="BB58" i="56"/>
  <c r="AA56" i="56"/>
  <c r="AN56" i="56"/>
  <c r="AE66" i="56"/>
  <c r="AE57" i="56"/>
  <c r="AM60" i="56"/>
  <c r="AA60" i="56"/>
  <c r="BG60" i="56"/>
  <c r="AL66" i="56"/>
  <c r="AQ66" i="56"/>
  <c r="AT57" i="56"/>
  <c r="AB60" i="56"/>
  <c r="AS66" i="56"/>
  <c r="Y57" i="56"/>
  <c r="BE57" i="56"/>
  <c r="X60" i="56"/>
  <c r="BE66" i="56"/>
  <c r="AZ66" i="56"/>
  <c r="AA55" i="56"/>
  <c r="AR66" i="56"/>
  <c r="AY66" i="56"/>
  <c r="BF57" i="56"/>
  <c r="X66" i="56"/>
  <c r="BB55" i="56"/>
  <c r="X57" i="56"/>
  <c r="BA66" i="56"/>
  <c r="AQ60" i="56"/>
  <c r="AD60" i="56"/>
  <c r="AR60" i="56"/>
  <c r="AZ57" i="56"/>
  <c r="AU57" i="56"/>
  <c r="AF57" i="56"/>
  <c r="AG57" i="56"/>
  <c r="AW60" i="56"/>
  <c r="AN57" i="56"/>
  <c r="AZ60" i="56"/>
  <c r="AI60" i="56"/>
  <c r="BQ55" i="56"/>
  <c r="BD57" i="56"/>
  <c r="BF66" i="56"/>
  <c r="BG67" i="56"/>
  <c r="BM55" i="56"/>
  <c r="AA57" i="56"/>
  <c r="AC57" i="56"/>
  <c r="AU60" i="56"/>
  <c r="Y66" i="56"/>
  <c r="AU66" i="56"/>
  <c r="AF54" i="56"/>
  <c r="BC67" i="56"/>
  <c r="BH55" i="56"/>
  <c r="BN55" i="56"/>
  <c r="AH60" i="56"/>
  <c r="AN60" i="56"/>
  <c r="Z66" i="56"/>
  <c r="BP55" i="56"/>
  <c r="Y61" i="56"/>
  <c r="BF61" i="56"/>
  <c r="Z61" i="56"/>
  <c r="AR61" i="56"/>
  <c r="AU61" i="56"/>
  <c r="AF63" i="56"/>
  <c r="BC63" i="56"/>
  <c r="AJ63" i="56"/>
  <c r="AT63" i="56"/>
  <c r="AS63" i="56"/>
  <c r="BB59" i="56"/>
  <c r="AE59" i="56"/>
  <c r="BD59" i="56"/>
  <c r="AC59" i="56"/>
  <c r="BD53" i="56"/>
  <c r="AN53" i="56"/>
  <c r="AD53" i="56"/>
  <c r="AR53" i="56"/>
  <c r="AS53" i="56"/>
  <c r="AS62" i="56"/>
  <c r="AX62" i="56"/>
  <c r="AA62" i="56"/>
  <c r="AB62" i="56"/>
  <c r="BA54" i="56"/>
  <c r="AL54" i="56"/>
  <c r="X54" i="56"/>
  <c r="AE54" i="56"/>
  <c r="AA67" i="56"/>
  <c r="AI67" i="56"/>
  <c r="AL67" i="56"/>
  <c r="AU67" i="56"/>
  <c r="AS67" i="56"/>
  <c r="BO61" i="56"/>
  <c r="BH54" i="56"/>
  <c r="BM54" i="56"/>
  <c r="BL52" i="56"/>
  <c r="AP57" i="56"/>
  <c r="AN66" i="56"/>
  <c r="AZ61" i="56"/>
  <c r="X61" i="56"/>
  <c r="AH61" i="56"/>
  <c r="AW61" i="56"/>
  <c r="AY61" i="56"/>
  <c r="AL63" i="56"/>
  <c r="AU63" i="56"/>
  <c r="AQ63" i="56"/>
  <c r="AY63" i="56"/>
  <c r="AW63" i="56"/>
  <c r="X59" i="56"/>
  <c r="AN59" i="56"/>
  <c r="AB59" i="56"/>
  <c r="AG59" i="56"/>
  <c r="AI53" i="56"/>
  <c r="BB53" i="56"/>
  <c r="AJ53" i="56"/>
  <c r="AX53" i="56"/>
  <c r="AW53" i="56"/>
  <c r="BA62" i="56"/>
  <c r="BF62" i="56"/>
  <c r="AG62" i="56"/>
  <c r="AF62" i="56"/>
  <c r="AF76" i="56" s="1"/>
  <c r="BE54" i="56"/>
  <c r="AW54" i="56"/>
  <c r="AC54" i="56"/>
  <c r="AI54" i="56"/>
  <c r="AN67" i="56"/>
  <c r="AX67" i="56"/>
  <c r="AR67" i="56"/>
  <c r="AZ67" i="56"/>
  <c r="AW67" i="56"/>
  <c r="BR61" i="56"/>
  <c r="BS54" i="56"/>
  <c r="BK54" i="56"/>
  <c r="BH52" i="56"/>
  <c r="AD61" i="56"/>
  <c r="AJ61" i="56"/>
  <c r="AO61" i="56"/>
  <c r="BB61" i="56"/>
  <c r="BC61" i="56"/>
  <c r="BG63" i="56"/>
  <c r="AX63" i="56"/>
  <c r="BD63" i="56"/>
  <c r="BA63" i="56"/>
  <c r="AQ59" i="56"/>
  <c r="AY59" i="56"/>
  <c r="AH59" i="56"/>
  <c r="AU53" i="56"/>
  <c r="AE53" i="56"/>
  <c r="AQ53" i="56"/>
  <c r="BC53" i="56"/>
  <c r="BA53" i="56"/>
  <c r="AC62" i="56"/>
  <c r="AP62" i="56"/>
  <c r="AL62" i="56"/>
  <c r="AJ62" i="56"/>
  <c r="AJ54" i="56"/>
  <c r="BF54" i="56"/>
  <c r="AH54" i="56"/>
  <c r="AM54" i="56"/>
  <c r="AF67" i="56"/>
  <c r="BB67" i="56"/>
  <c r="AY67" i="56"/>
  <c r="BF67" i="56"/>
  <c r="BA67" i="56"/>
  <c r="BP61" i="56"/>
  <c r="BN61" i="56"/>
  <c r="BN54" i="56"/>
  <c r="BI52" i="56"/>
  <c r="BP52" i="56"/>
  <c r="BA61" i="56"/>
  <c r="AX61" i="56"/>
  <c r="AA61" i="56"/>
  <c r="BG61" i="56"/>
  <c r="AA63" i="56"/>
  <c r="Z63" i="56"/>
  <c r="BF63" i="56"/>
  <c r="Y63" i="56"/>
  <c r="BE63" i="56"/>
  <c r="AT59" i="56"/>
  <c r="BG59" i="56"/>
  <c r="AM59" i="56"/>
  <c r="AO59" i="56"/>
  <c r="BG53" i="56"/>
  <c r="AT53" i="56"/>
  <c r="AY53" i="56"/>
  <c r="Y53" i="56"/>
  <c r="BE53" i="56"/>
  <c r="Z62" i="56"/>
  <c r="AQ62" i="56"/>
  <c r="AN62" i="56"/>
  <c r="AT54" i="56"/>
  <c r="Z54" i="56"/>
  <c r="AN54" i="56"/>
  <c r="AQ54" i="56"/>
  <c r="AQ67" i="56"/>
  <c r="AB67" i="56"/>
  <c r="Y67" i="56"/>
  <c r="BE67" i="56"/>
  <c r="BM61" i="56"/>
  <c r="BQ61" i="56"/>
  <c r="BP54" i="56"/>
  <c r="BK52" i="56"/>
  <c r="BS52" i="56"/>
  <c r="AN61" i="56"/>
  <c r="AC61" i="56"/>
  <c r="BD61" i="56"/>
  <c r="AE61" i="56"/>
  <c r="AM63" i="56"/>
  <c r="AH63" i="56"/>
  <c r="X63" i="56"/>
  <c r="AC63" i="56"/>
  <c r="Z59" i="56"/>
  <c r="AD59" i="56"/>
  <c r="AA59" i="56"/>
  <c r="AR59" i="56"/>
  <c r="AS59" i="56"/>
  <c r="Z53" i="56"/>
  <c r="X53" i="56"/>
  <c r="BF53" i="56"/>
  <c r="AC53" i="56"/>
  <c r="AE62" i="56"/>
  <c r="AT62" i="56"/>
  <c r="AH62" i="56"/>
  <c r="AW62" i="56"/>
  <c r="AR62" i="56"/>
  <c r="Y54" i="56"/>
  <c r="AG54" i="56"/>
  <c r="AS54" i="56"/>
  <c r="AU54" i="56"/>
  <c r="AM67" i="56"/>
  <c r="Z67" i="56"/>
  <c r="AC67" i="56"/>
  <c r="BI61" i="56"/>
  <c r="BH61" i="56"/>
  <c r="BI54" i="56"/>
  <c r="BM52" i="56"/>
  <c r="BQ52" i="56"/>
  <c r="AY60" i="56"/>
  <c r="AP61" i="56"/>
  <c r="AB61" i="56"/>
  <c r="AI61" i="56"/>
  <c r="AZ63" i="56"/>
  <c r="AR63" i="56"/>
  <c r="AD63" i="56"/>
  <c r="AG63" i="56"/>
  <c r="AF59" i="56"/>
  <c r="AL59" i="56"/>
  <c r="AI59" i="56"/>
  <c r="AX59" i="56"/>
  <c r="AW59" i="56"/>
  <c r="AL53" i="56"/>
  <c r="AF53" i="56"/>
  <c r="AB53" i="56"/>
  <c r="AG53" i="56"/>
  <c r="AY62" i="56"/>
  <c r="BE62" i="56"/>
  <c r="AO62" i="56"/>
  <c r="BB62" i="56"/>
  <c r="AP54" i="56"/>
  <c r="AO54" i="56"/>
  <c r="AX54" i="56"/>
  <c r="AY54" i="56"/>
  <c r="AH67" i="56"/>
  <c r="AE67" i="56"/>
  <c r="AG67" i="56"/>
  <c r="BK61" i="56"/>
  <c r="BL61" i="56"/>
  <c r="BQ54" i="56"/>
  <c r="BJ52" i="56"/>
  <c r="BN52" i="56"/>
  <c r="AF61" i="56"/>
  <c r="AT61" i="56"/>
  <c r="AG61" i="56"/>
  <c r="AM61" i="56"/>
  <c r="AE63" i="56"/>
  <c r="BB63" i="56"/>
  <c r="AI63" i="56"/>
  <c r="AZ59" i="56"/>
  <c r="AU59" i="56"/>
  <c r="AP59" i="56"/>
  <c r="BC59" i="56"/>
  <c r="BA59" i="56"/>
  <c r="AP53" i="56"/>
  <c r="AH53" i="56"/>
  <c r="Y62" i="56"/>
  <c r="AD62" i="56"/>
  <c r="AU62" i="56"/>
  <c r="BG62" i="56"/>
  <c r="AZ62" i="56"/>
  <c r="AR54" i="56"/>
  <c r="AZ54" i="56"/>
  <c r="BD54" i="56"/>
  <c r="BC54" i="56"/>
  <c r="AT67" i="56"/>
  <c r="BD67" i="56"/>
  <c r="AJ67" i="56"/>
  <c r="BS61" i="56"/>
  <c r="BL54" i="56"/>
  <c r="BJ54" i="56"/>
  <c r="BO52" i="56"/>
  <c r="AS61" i="56"/>
  <c r="BE61" i="56"/>
  <c r="AL61" i="56"/>
  <c r="AQ61" i="56"/>
  <c r="AP63" i="56"/>
  <c r="AB63" i="56"/>
  <c r="AN63" i="56"/>
  <c r="AO63" i="56"/>
  <c r="AJ59" i="56"/>
  <c r="BF59" i="56"/>
  <c r="Y59" i="56"/>
  <c r="BE59" i="56"/>
  <c r="AA53" i="56"/>
  <c r="AZ53" i="56"/>
  <c r="AM53" i="56"/>
  <c r="AO53" i="56"/>
  <c r="AI62" i="56"/>
  <c r="AM62" i="56"/>
  <c r="BC62" i="56"/>
  <c r="X62" i="56"/>
  <c r="BD62" i="56"/>
  <c r="AB54" i="56"/>
  <c r="AD54" i="56"/>
  <c r="BB54" i="56"/>
  <c r="AA54" i="56"/>
  <c r="BG54" i="56"/>
  <c r="X67" i="56"/>
  <c r="AD67" i="56"/>
  <c r="AP67" i="56"/>
  <c r="AO67" i="56"/>
  <c r="BI55" i="56"/>
  <c r="BJ61" i="56"/>
  <c r="BO54" i="56"/>
  <c r="BR54" i="56"/>
  <c r="BR52" i="56"/>
  <c r="F12" i="58"/>
  <c r="G9" i="58" s="1"/>
  <c r="G45" i="81"/>
  <c r="X40" i="81"/>
  <c r="E10" i="53"/>
  <c r="E9" i="53"/>
  <c r="AV57" i="56"/>
  <c r="E17" i="56"/>
  <c r="AV69" i="56"/>
  <c r="E69" i="56" s="1"/>
  <c r="E25" i="56"/>
  <c r="AV70" i="56"/>
  <c r="E70" i="56" s="1"/>
  <c r="E26" i="56"/>
  <c r="AV68" i="56"/>
  <c r="E68" i="56" s="1"/>
  <c r="E24" i="56"/>
  <c r="AV65" i="56"/>
  <c r="E9" i="56"/>
  <c r="AV66" i="56"/>
  <c r="AV72" i="56"/>
  <c r="E72" i="56" s="1"/>
  <c r="E28" i="56"/>
  <c r="AV71" i="56"/>
  <c r="E71" i="56" s="1"/>
  <c r="E27" i="56"/>
  <c r="E16" i="56"/>
  <c r="AV63" i="56"/>
  <c r="E15" i="56"/>
  <c r="AV60" i="56"/>
  <c r="AV61" i="56"/>
  <c r="E22" i="56"/>
  <c r="AV74" i="56"/>
  <c r="E74" i="56" s="1"/>
  <c r="E30" i="56"/>
  <c r="AV52" i="56"/>
  <c r="E13" i="56"/>
  <c r="AV73" i="56"/>
  <c r="E73" i="56" s="1"/>
  <c r="E29" i="56"/>
  <c r="AV58" i="56"/>
  <c r="E11" i="56"/>
  <c r="E21" i="56"/>
  <c r="AV62" i="56"/>
  <c r="E10" i="56"/>
  <c r="AV67" i="56"/>
  <c r="E12" i="56"/>
  <c r="AV55" i="56"/>
  <c r="E19" i="56"/>
  <c r="AV64" i="56"/>
  <c r="E64" i="56" s="1"/>
  <c r="E20" i="56"/>
  <c r="AV53" i="56"/>
  <c r="E14" i="56"/>
  <c r="AV54" i="56"/>
  <c r="E23" i="56"/>
  <c r="AV59" i="56"/>
  <c r="E18" i="56"/>
  <c r="AK68" i="56"/>
  <c r="AV56" i="56"/>
  <c r="E8" i="56"/>
  <c r="AK52" i="56"/>
  <c r="AK73" i="56"/>
  <c r="AK55" i="56"/>
  <c r="AK58" i="56"/>
  <c r="AK64" i="56"/>
  <c r="AK59" i="56"/>
  <c r="AK66" i="56"/>
  <c r="AK62" i="56"/>
  <c r="AK74" i="56"/>
  <c r="D74" i="56" s="1"/>
  <c r="AK71" i="56"/>
  <c r="AK60" i="56"/>
  <c r="AK61" i="56"/>
  <c r="AK70" i="56"/>
  <c r="AK72" i="56"/>
  <c r="AK54" i="56"/>
  <c r="AK57" i="56"/>
  <c r="AK65" i="56"/>
  <c r="AK69" i="56"/>
  <c r="AK63" i="56"/>
  <c r="AK53" i="56"/>
  <c r="AK67" i="56"/>
  <c r="BM67" i="56"/>
  <c r="BH53" i="56"/>
  <c r="BI58" i="56"/>
  <c r="BI62" i="56"/>
  <c r="BO65" i="56"/>
  <c r="BQ67" i="56"/>
  <c r="BL67" i="56"/>
  <c r="BM53" i="56"/>
  <c r="BO58" i="56"/>
  <c r="BO63" i="56"/>
  <c r="BN63" i="56"/>
  <c r="BN32" i="56"/>
  <c r="BN59" i="56"/>
  <c r="BH62" i="56"/>
  <c r="BO62" i="56"/>
  <c r="BR57" i="56"/>
  <c r="BI65" i="56"/>
  <c r="BN65" i="56"/>
  <c r="BL33" i="56"/>
  <c r="BL56" i="56"/>
  <c r="BH67" i="56"/>
  <c r="BJ63" i="56"/>
  <c r="BL63" i="56"/>
  <c r="BK32" i="56"/>
  <c r="BK59" i="56"/>
  <c r="BL62" i="56"/>
  <c r="BO57" i="56"/>
  <c r="BM65" i="56"/>
  <c r="BN33" i="56"/>
  <c r="BN56" i="56"/>
  <c r="BO67" i="56"/>
  <c r="BP67" i="56"/>
  <c r="BP53" i="56"/>
  <c r="BJ58" i="56"/>
  <c r="BR63" i="56"/>
  <c r="BK63" i="56"/>
  <c r="BQ32" i="56"/>
  <c r="BQ59" i="56"/>
  <c r="BQ62" i="56"/>
  <c r="BJ62" i="56"/>
  <c r="BQ57" i="56"/>
  <c r="BR65" i="56"/>
  <c r="BJ65" i="56"/>
  <c r="BO33" i="56"/>
  <c r="BO56" i="56"/>
  <c r="BK67" i="56"/>
  <c r="BI67" i="56"/>
  <c r="BI53" i="56"/>
  <c r="BR58" i="56"/>
  <c r="BS63" i="56"/>
  <c r="BQ63" i="56"/>
  <c r="BJ32" i="56"/>
  <c r="BJ59" i="56"/>
  <c r="BK62" i="56"/>
  <c r="BR62" i="56"/>
  <c r="BN57" i="56"/>
  <c r="BH65" i="56"/>
  <c r="BS65" i="56"/>
  <c r="BP33" i="56"/>
  <c r="BP56" i="56"/>
  <c r="BJ67" i="56"/>
  <c r="BK53" i="56"/>
  <c r="BQ53" i="56"/>
  <c r="BP58" i="56"/>
  <c r="BK58" i="56"/>
  <c r="BM63" i="56"/>
  <c r="BL32" i="56"/>
  <c r="BL59" i="56"/>
  <c r="BR32" i="56"/>
  <c r="BR59" i="56"/>
  <c r="BP62" i="56"/>
  <c r="BH57" i="56"/>
  <c r="BK57" i="56"/>
  <c r="BP65" i="56"/>
  <c r="BK33" i="56"/>
  <c r="BK56" i="56"/>
  <c r="BI33" i="56"/>
  <c r="BI56" i="56"/>
  <c r="BS67" i="56"/>
  <c r="BS53" i="56"/>
  <c r="BJ53" i="56"/>
  <c r="BH58" i="56"/>
  <c r="BS58" i="56"/>
  <c r="BH63" i="56"/>
  <c r="BP32" i="56"/>
  <c r="BP59" i="56"/>
  <c r="BM32" i="56"/>
  <c r="BM59" i="56"/>
  <c r="BS62" i="56"/>
  <c r="BI57" i="56"/>
  <c r="BL57" i="56"/>
  <c r="BK65" i="56"/>
  <c r="BS33" i="56"/>
  <c r="BS56" i="56"/>
  <c r="BQ33" i="56"/>
  <c r="BQ56" i="56"/>
  <c r="BN67" i="56"/>
  <c r="BO53" i="56"/>
  <c r="BR53" i="56"/>
  <c r="BQ58" i="56"/>
  <c r="BM58" i="56"/>
  <c r="BI63" i="56"/>
  <c r="BO32" i="56"/>
  <c r="BO59" i="56"/>
  <c r="BS32" i="56"/>
  <c r="BS59" i="56"/>
  <c r="BN62" i="56"/>
  <c r="BJ57" i="56"/>
  <c r="BP57" i="56"/>
  <c r="BQ65" i="56"/>
  <c r="BH33" i="56"/>
  <c r="BH56" i="56"/>
  <c r="BJ33" i="56"/>
  <c r="BJ56" i="56"/>
  <c r="BR67" i="56"/>
  <c r="BL53" i="56"/>
  <c r="BN53" i="56"/>
  <c r="BL58" i="56"/>
  <c r="BN58" i="56"/>
  <c r="BP63" i="56"/>
  <c r="BI32" i="56"/>
  <c r="BI59" i="56"/>
  <c r="BH32" i="56"/>
  <c r="BH59" i="56"/>
  <c r="BM62" i="56"/>
  <c r="BS57" i="56"/>
  <c r="BM57" i="56"/>
  <c r="BL65" i="56"/>
  <c r="BM33" i="56"/>
  <c r="BM56" i="56"/>
  <c r="BR33" i="56"/>
  <c r="BR56" i="56"/>
  <c r="E8" i="55"/>
  <c r="E8" i="8"/>
  <c r="BP18" i="8"/>
  <c r="BP36" i="8"/>
  <c r="BK18" i="8"/>
  <c r="BK36" i="8"/>
  <c r="BM18" i="8"/>
  <c r="BM36" i="8"/>
  <c r="BH18" i="8"/>
  <c r="BH36" i="8"/>
  <c r="BO18" i="8"/>
  <c r="BO36" i="8"/>
  <c r="BL18" i="8"/>
  <c r="BL36" i="8"/>
  <c r="BJ18" i="8"/>
  <c r="BJ36" i="8"/>
  <c r="BS18" i="8"/>
  <c r="BS36" i="8"/>
  <c r="BR18" i="8"/>
  <c r="BR36" i="8"/>
  <c r="BL28" i="8"/>
  <c r="BN18" i="8"/>
  <c r="BN36" i="8"/>
  <c r="BI18" i="8"/>
  <c r="BI36" i="8"/>
  <c r="BQ18" i="8"/>
  <c r="BQ36" i="8"/>
  <c r="X16" i="55"/>
  <c r="Y30" i="55"/>
  <c r="Y16" i="55"/>
  <c r="AN30" i="55"/>
  <c r="AN16" i="55"/>
  <c r="AW30" i="55"/>
  <c r="AW16" i="55"/>
  <c r="AX30" i="55"/>
  <c r="AX16" i="55"/>
  <c r="AO30" i="55"/>
  <c r="AO16" i="55"/>
  <c r="BG30" i="55"/>
  <c r="BG16" i="55"/>
  <c r="AC30" i="55"/>
  <c r="AC16" i="55"/>
  <c r="AP30" i="55"/>
  <c r="AP16" i="55"/>
  <c r="AQ30" i="55"/>
  <c r="AQ16" i="55"/>
  <c r="AK30" i="55"/>
  <c r="AK16" i="55"/>
  <c r="AZ30" i="55"/>
  <c r="AZ16" i="55"/>
  <c r="Z30" i="55"/>
  <c r="Z16" i="55"/>
  <c r="AI30" i="55"/>
  <c r="AI16" i="55"/>
  <c r="AJ30" i="55"/>
  <c r="AJ16" i="55"/>
  <c r="AV30" i="55"/>
  <c r="AV16" i="55"/>
  <c r="AU30" i="55"/>
  <c r="AU16" i="55"/>
  <c r="AH30" i="55"/>
  <c r="AH16" i="55"/>
  <c r="AB30" i="55"/>
  <c r="AB16" i="55"/>
  <c r="AE30" i="55"/>
  <c r="AE16" i="55"/>
  <c r="BF30" i="55"/>
  <c r="BF16" i="55"/>
  <c r="AL30" i="55"/>
  <c r="AL16" i="55"/>
  <c r="AA30" i="55"/>
  <c r="AA16" i="55"/>
  <c r="AS30" i="55"/>
  <c r="AS16" i="55"/>
  <c r="AY30" i="55"/>
  <c r="AY16" i="55"/>
  <c r="BD30" i="55"/>
  <c r="BD16" i="55"/>
  <c r="AG30" i="55"/>
  <c r="AG16" i="55"/>
  <c r="AD30" i="55"/>
  <c r="AD16" i="55"/>
  <c r="AR30" i="55"/>
  <c r="AR16" i="55"/>
  <c r="BC30" i="55"/>
  <c r="BC16" i="55"/>
  <c r="BB30" i="55"/>
  <c r="BB16" i="55"/>
  <c r="BA30" i="55"/>
  <c r="BA16" i="55"/>
  <c r="AM30" i="55"/>
  <c r="AM16" i="55"/>
  <c r="AT30" i="55"/>
  <c r="AT16" i="55"/>
  <c r="AF30" i="55"/>
  <c r="AF16" i="55"/>
  <c r="BE30" i="55"/>
  <c r="BE16" i="55"/>
  <c r="C74" i="56"/>
  <c r="AZ15" i="55"/>
  <c r="AQ15" i="55"/>
  <c r="AJ15" i="55"/>
  <c r="BB15" i="55"/>
  <c r="AB15" i="55"/>
  <c r="AC15" i="55"/>
  <c r="AP15" i="55"/>
  <c r="AX15" i="55"/>
  <c r="BF15" i="55"/>
  <c r="AU15" i="55"/>
  <c r="Y37" i="55"/>
  <c r="Y15" i="55"/>
  <c r="AR15" i="55"/>
  <c r="AW15" i="55"/>
  <c r="BA15" i="55"/>
  <c r="AN37" i="55"/>
  <c r="AN15" i="55"/>
  <c r="AG15" i="55"/>
  <c r="AH37" i="55"/>
  <c r="AH15" i="55"/>
  <c r="AS15" i="55"/>
  <c r="AT15" i="55"/>
  <c r="AI15" i="55"/>
  <c r="BD15" i="55"/>
  <c r="Z37" i="55"/>
  <c r="Z15" i="55"/>
  <c r="AL15" i="55"/>
  <c r="AM37" i="55"/>
  <c r="AM15" i="55"/>
  <c r="AO37" i="55"/>
  <c r="AO15" i="55"/>
  <c r="AY37" i="55"/>
  <c r="AY15" i="55"/>
  <c r="AK15" i="55"/>
  <c r="AE37" i="55"/>
  <c r="AE15" i="55"/>
  <c r="AF15" i="55"/>
  <c r="BC37" i="55"/>
  <c r="BC15" i="55"/>
  <c r="BG37" i="55"/>
  <c r="BG15" i="55"/>
  <c r="AD15" i="55"/>
  <c r="X37" i="55"/>
  <c r="X15" i="55"/>
  <c r="AA37" i="55"/>
  <c r="AA15" i="55"/>
  <c r="AV15" i="55"/>
  <c r="BE15" i="55"/>
  <c r="D36" i="55"/>
  <c r="C36" i="55"/>
  <c r="X56" i="56"/>
  <c r="BG36" i="8"/>
  <c r="Y36" i="8"/>
  <c r="AE36" i="8"/>
  <c r="AM36" i="8"/>
  <c r="AS36" i="8"/>
  <c r="AT36" i="8"/>
  <c r="AJ36" i="8"/>
  <c r="AO36" i="8"/>
  <c r="AR36" i="8"/>
  <c r="AY36" i="8"/>
  <c r="AX36" i="8"/>
  <c r="AU36" i="8"/>
  <c r="AZ36" i="8"/>
  <c r="AW36" i="8"/>
  <c r="BD36" i="8"/>
  <c r="BB36" i="8"/>
  <c r="AG36" i="8"/>
  <c r="BE36" i="8"/>
  <c r="AF36" i="8"/>
  <c r="BC36" i="8"/>
  <c r="Z36" i="8"/>
  <c r="BF36" i="8"/>
  <c r="AP36" i="8"/>
  <c r="AA36" i="8"/>
  <c r="AQ36" i="8"/>
  <c r="X36" i="8"/>
  <c r="AD36" i="8"/>
  <c r="AK36" i="8"/>
  <c r="BA36" i="8"/>
  <c r="AC36" i="8"/>
  <c r="AH36" i="8"/>
  <c r="AN36" i="8"/>
  <c r="AV36" i="8"/>
  <c r="AB36" i="8"/>
  <c r="AI36" i="8"/>
  <c r="AL36" i="8"/>
  <c r="AN32" i="56"/>
  <c r="AQ32" i="56"/>
  <c r="AY32" i="56"/>
  <c r="AH32" i="56"/>
  <c r="AK32" i="56"/>
  <c r="AT32" i="56"/>
  <c r="BG32" i="56"/>
  <c r="AM32" i="56"/>
  <c r="AO32" i="56"/>
  <c r="Z32" i="56"/>
  <c r="AD32" i="56"/>
  <c r="AA32" i="56"/>
  <c r="AR32" i="56"/>
  <c r="AS32" i="56"/>
  <c r="AG32" i="56"/>
  <c r="AF32" i="56"/>
  <c r="AL32" i="56"/>
  <c r="AI32" i="56"/>
  <c r="AX32" i="56"/>
  <c r="AW32" i="56"/>
  <c r="AZ32" i="56"/>
  <c r="AU32" i="56"/>
  <c r="AP32" i="56"/>
  <c r="BC32" i="56"/>
  <c r="BA32" i="56"/>
  <c r="AB32" i="56"/>
  <c r="AJ32" i="56"/>
  <c r="BF32" i="56"/>
  <c r="AV32" i="56"/>
  <c r="Y32" i="56"/>
  <c r="BE32" i="56"/>
  <c r="X32" i="56"/>
  <c r="BB32" i="56"/>
  <c r="AE32" i="56"/>
  <c r="BD32" i="56"/>
  <c r="AC32" i="56"/>
  <c r="Y18" i="8"/>
  <c r="BG18" i="8"/>
  <c r="AE18" i="8"/>
  <c r="BA18" i="8"/>
  <c r="AW18" i="8"/>
  <c r="AU18" i="8"/>
  <c r="AK18" i="8"/>
  <c r="AY18" i="8"/>
  <c r="AI18" i="8"/>
  <c r="AH18" i="8"/>
  <c r="AA18" i="8"/>
  <c r="AL18" i="8"/>
  <c r="BF18" i="8"/>
  <c r="AP18" i="8"/>
  <c r="Z18" i="8"/>
  <c r="AZ18" i="8"/>
  <c r="AQ18" i="8"/>
  <c r="D8" i="8"/>
  <c r="J11" i="53"/>
  <c r="K11" i="53" s="1"/>
  <c r="C10" i="53"/>
  <c r="D9" i="53"/>
  <c r="D10" i="53"/>
  <c r="C9" i="53"/>
  <c r="AR18" i="8"/>
  <c r="AB18" i="8"/>
  <c r="AT18" i="8"/>
  <c r="AD18" i="8"/>
  <c r="BE18" i="8"/>
  <c r="AO18" i="8"/>
  <c r="AF18" i="8"/>
  <c r="BB18" i="8"/>
  <c r="C8" i="8"/>
  <c r="AV18" i="8"/>
  <c r="AG18" i="8"/>
  <c r="AX18" i="8"/>
  <c r="BC18" i="8"/>
  <c r="AM18" i="8"/>
  <c r="BD18" i="8"/>
  <c r="AN18" i="8"/>
  <c r="AS18" i="8"/>
  <c r="AC18" i="8"/>
  <c r="X18" i="8"/>
  <c r="AJ18" i="8"/>
  <c r="E52" i="56" l="1"/>
  <c r="E55" i="56"/>
  <c r="AH76" i="56"/>
  <c r="Y76" i="56"/>
  <c r="BB76" i="56"/>
  <c r="AX76" i="56"/>
  <c r="AZ76" i="56"/>
  <c r="BF76" i="56"/>
  <c r="AR76" i="56"/>
  <c r="AA76" i="56"/>
  <c r="AO76" i="56"/>
  <c r="AE76" i="56"/>
  <c r="AD76" i="56"/>
  <c r="AP76" i="56"/>
  <c r="AB76" i="56"/>
  <c r="E66" i="56"/>
  <c r="AY76" i="56"/>
  <c r="AL76" i="56"/>
  <c r="BA76" i="56"/>
  <c r="AU76" i="56"/>
  <c r="AG76" i="56"/>
  <c r="AJ76" i="56"/>
  <c r="AC76" i="56"/>
  <c r="BD76" i="56"/>
  <c r="E67" i="56"/>
  <c r="E61" i="56"/>
  <c r="AI76" i="56"/>
  <c r="E53" i="56"/>
  <c r="E56" i="56"/>
  <c r="E62" i="56"/>
  <c r="E57" i="56"/>
  <c r="E63" i="56"/>
  <c r="E59" i="56"/>
  <c r="E58" i="56"/>
  <c r="E65" i="56"/>
  <c r="BG76" i="56"/>
  <c r="AW76" i="56"/>
  <c r="AM76" i="56"/>
  <c r="AT76" i="56"/>
  <c r="BE76" i="56"/>
  <c r="AN76" i="56"/>
  <c r="AQ76" i="56"/>
  <c r="Z76" i="56"/>
  <c r="BC76" i="56"/>
  <c r="X76" i="56"/>
  <c r="AS76" i="56"/>
  <c r="BS76" i="56"/>
  <c r="E60" i="56"/>
  <c r="E54" i="56"/>
  <c r="BH76" i="56"/>
  <c r="BI76" i="56"/>
  <c r="BL76" i="56"/>
  <c r="BM76" i="56"/>
  <c r="BN76" i="56"/>
  <c r="BJ76" i="56"/>
  <c r="BK76" i="56"/>
  <c r="BP76" i="56"/>
  <c r="BQ76" i="56"/>
  <c r="BO76" i="56"/>
  <c r="BR76" i="56"/>
  <c r="AD23" i="8"/>
  <c r="AD24" i="8"/>
  <c r="AD22" i="8"/>
  <c r="AD21" i="8"/>
  <c r="BF24" i="8"/>
  <c r="BF23" i="8"/>
  <c r="BF21" i="8"/>
  <c r="BF22" i="8"/>
  <c r="AW22" i="8"/>
  <c r="AW24" i="8"/>
  <c r="AW21" i="8"/>
  <c r="AW23" i="8"/>
  <c r="BL22" i="8"/>
  <c r="BL23" i="8"/>
  <c r="BL21" i="8"/>
  <c r="BL24" i="8"/>
  <c r="BK28" i="8"/>
  <c r="BK22" i="8"/>
  <c r="BK23" i="8"/>
  <c r="BK24" i="8"/>
  <c r="BK21" i="8"/>
  <c r="AP23" i="8"/>
  <c r="AP21" i="8"/>
  <c r="AP22" i="8"/>
  <c r="AP24" i="8"/>
  <c r="X23" i="8"/>
  <c r="X21" i="8"/>
  <c r="X24" i="8"/>
  <c r="X22" i="8"/>
  <c r="AT21" i="8"/>
  <c r="AT22" i="8"/>
  <c r="AT23" i="8"/>
  <c r="AT24" i="8"/>
  <c r="AL22" i="8"/>
  <c r="AL23" i="8"/>
  <c r="AL21" i="8"/>
  <c r="AL24" i="8"/>
  <c r="BA21" i="8"/>
  <c r="BA24" i="8"/>
  <c r="BA23" i="8"/>
  <c r="BA22" i="8"/>
  <c r="AG23" i="8"/>
  <c r="AG22" i="8"/>
  <c r="AG21" i="8"/>
  <c r="AG24" i="8"/>
  <c r="AC23" i="8"/>
  <c r="AC22" i="8"/>
  <c r="AC24" i="8"/>
  <c r="AC21" i="8"/>
  <c r="AV23" i="8"/>
  <c r="AV21" i="8"/>
  <c r="AV24" i="8"/>
  <c r="AV22" i="8"/>
  <c r="AB21" i="8"/>
  <c r="AB24" i="8"/>
  <c r="AB23" i="8"/>
  <c r="AB22" i="8"/>
  <c r="AA22" i="8"/>
  <c r="AA21" i="8"/>
  <c r="AA24" i="8"/>
  <c r="AA23" i="8"/>
  <c r="AE22" i="8"/>
  <c r="AE24" i="8"/>
  <c r="AE21" i="8"/>
  <c r="AE23" i="8"/>
  <c r="BR21" i="8"/>
  <c r="BR22" i="8"/>
  <c r="BR23" i="8"/>
  <c r="BR24" i="8"/>
  <c r="BO24" i="8"/>
  <c r="BO21" i="8"/>
  <c r="BO22" i="8"/>
  <c r="BO23" i="8"/>
  <c r="BP25" i="8"/>
  <c r="BP24" i="8"/>
  <c r="BP22" i="8"/>
  <c r="BP23" i="8"/>
  <c r="BP21" i="8"/>
  <c r="BC24" i="8"/>
  <c r="BC22" i="8"/>
  <c r="BC21" i="8"/>
  <c r="BC23" i="8"/>
  <c r="AJ21" i="8"/>
  <c r="AJ22" i="8"/>
  <c r="AJ23" i="8"/>
  <c r="AJ24" i="8"/>
  <c r="AR23" i="8"/>
  <c r="AR24" i="8"/>
  <c r="AR21" i="8"/>
  <c r="AR22" i="8"/>
  <c r="AH23" i="8"/>
  <c r="AH21" i="8"/>
  <c r="AH24" i="8"/>
  <c r="AH22" i="8"/>
  <c r="BG23" i="8"/>
  <c r="BG24" i="8"/>
  <c r="BG22" i="8"/>
  <c r="BG21" i="8"/>
  <c r="BQ24" i="8"/>
  <c r="BQ21" i="8"/>
  <c r="BQ22" i="8"/>
  <c r="BQ23" i="8"/>
  <c r="BE23" i="8"/>
  <c r="BE24" i="8"/>
  <c r="BE22" i="8"/>
  <c r="BE21" i="8"/>
  <c r="AU24" i="8"/>
  <c r="AU22" i="8"/>
  <c r="AU21" i="8"/>
  <c r="AU23" i="8"/>
  <c r="AS21" i="8"/>
  <c r="AS24" i="8"/>
  <c r="AS22" i="8"/>
  <c r="AS23" i="8"/>
  <c r="BB24" i="8"/>
  <c r="BB21" i="8"/>
  <c r="BB23" i="8"/>
  <c r="BB22" i="8"/>
  <c r="AI21" i="8"/>
  <c r="AI24" i="8"/>
  <c r="AI23" i="8"/>
  <c r="AI22" i="8"/>
  <c r="BS21" i="8"/>
  <c r="BS23" i="8"/>
  <c r="BS22" i="8"/>
  <c r="BS24" i="8"/>
  <c r="BH22" i="8"/>
  <c r="BH23" i="8"/>
  <c r="BH24" i="8"/>
  <c r="BH21" i="8"/>
  <c r="AX22" i="8"/>
  <c r="AX23" i="8"/>
  <c r="AX24" i="8"/>
  <c r="AX21" i="8"/>
  <c r="BI21" i="8"/>
  <c r="BI22" i="8"/>
  <c r="BI23" i="8"/>
  <c r="BI24" i="8"/>
  <c r="BN22" i="8"/>
  <c r="BN23" i="8"/>
  <c r="BN24" i="8"/>
  <c r="BN21" i="8"/>
  <c r="AN24" i="8"/>
  <c r="AN22" i="8"/>
  <c r="AN21" i="8"/>
  <c r="AN23" i="8"/>
  <c r="AQ23" i="8"/>
  <c r="AQ24" i="8"/>
  <c r="AQ22" i="8"/>
  <c r="AQ21" i="8"/>
  <c r="BD22" i="8"/>
  <c r="BD21" i="8"/>
  <c r="BD24" i="8"/>
  <c r="BD23" i="8"/>
  <c r="AF23" i="8"/>
  <c r="AF21" i="8"/>
  <c r="AF24" i="8"/>
  <c r="AF22" i="8"/>
  <c r="AZ21" i="8"/>
  <c r="AZ22" i="8"/>
  <c r="AZ23" i="8"/>
  <c r="AZ24" i="8"/>
  <c r="AY22" i="8"/>
  <c r="AY23" i="8"/>
  <c r="AY21" i="8"/>
  <c r="AY24" i="8"/>
  <c r="AM21" i="8"/>
  <c r="AM22" i="8"/>
  <c r="AM23" i="8"/>
  <c r="AM24" i="8"/>
  <c r="AO22" i="8"/>
  <c r="AO21" i="8"/>
  <c r="AO23" i="8"/>
  <c r="AO24" i="8"/>
  <c r="Z22" i="8"/>
  <c r="Z23" i="8"/>
  <c r="Z21" i="8"/>
  <c r="Z24" i="8"/>
  <c r="AK23" i="8"/>
  <c r="AK24" i="8"/>
  <c r="AK22" i="8"/>
  <c r="AK21" i="8"/>
  <c r="Y22" i="8"/>
  <c r="Y24" i="8"/>
  <c r="Y23" i="8"/>
  <c r="Y21" i="8"/>
  <c r="BJ24" i="8"/>
  <c r="BJ21" i="8"/>
  <c r="BJ22" i="8"/>
  <c r="BJ23" i="8"/>
  <c r="BM24" i="8"/>
  <c r="BM23" i="8"/>
  <c r="BM22" i="8"/>
  <c r="BM21" i="8"/>
  <c r="BP26" i="8"/>
  <c r="BK25" i="8"/>
  <c r="BG15" i="53"/>
  <c r="BG17" i="53"/>
  <c r="BG16" i="53"/>
  <c r="BL29" i="8"/>
  <c r="BE15" i="53"/>
  <c r="BE16" i="53"/>
  <c r="BE17" i="53"/>
  <c r="BP40" i="56"/>
  <c r="BI16" i="53"/>
  <c r="BI17" i="53"/>
  <c r="BI15" i="53"/>
  <c r="BJ17" i="53"/>
  <c r="BJ15" i="53"/>
  <c r="BJ16" i="53"/>
  <c r="L9" i="53"/>
  <c r="M9" i="53" s="1"/>
  <c r="BO28" i="8"/>
  <c r="BH17" i="53"/>
  <c r="BH16" i="53"/>
  <c r="BH15" i="53"/>
  <c r="L10" i="53"/>
  <c r="M10" i="53" s="1"/>
  <c r="BB15" i="53"/>
  <c r="BB16" i="53"/>
  <c r="BB17" i="53"/>
  <c r="BA17" i="53"/>
  <c r="BA16" i="53"/>
  <c r="BA15" i="53"/>
  <c r="BR37" i="56"/>
  <c r="BK16" i="53"/>
  <c r="BK15" i="53"/>
  <c r="BK17" i="53"/>
  <c r="BL17" i="53"/>
  <c r="BL16" i="53"/>
  <c r="BL15" i="53"/>
  <c r="BF16" i="53"/>
  <c r="BF17" i="53"/>
  <c r="BF15" i="53"/>
  <c r="BK35" i="56"/>
  <c r="BD16" i="53"/>
  <c r="BD15" i="53"/>
  <c r="BD17" i="53"/>
  <c r="BC16" i="53"/>
  <c r="BC17" i="53"/>
  <c r="BC15" i="53"/>
  <c r="G12" i="58"/>
  <c r="G50" i="81"/>
  <c r="X45" i="81"/>
  <c r="X50" i="81" s="1"/>
  <c r="G52" i="81"/>
  <c r="BP27" i="8"/>
  <c r="AV76" i="56"/>
  <c r="Q74" i="56"/>
  <c r="R74" i="56" s="1"/>
  <c r="BO29" i="8"/>
  <c r="BR25" i="8"/>
  <c r="BK29" i="8"/>
  <c r="BP29" i="8"/>
  <c r="S74" i="56"/>
  <c r="T74" i="56" s="1"/>
  <c r="BQ38" i="56"/>
  <c r="BN42" i="56"/>
  <c r="BO36" i="56"/>
  <c r="BR35" i="56"/>
  <c r="BS43" i="56"/>
  <c r="BH44" i="56"/>
  <c r="BI38" i="56"/>
  <c r="BJ39" i="56"/>
  <c r="BM38" i="56"/>
  <c r="BK42" i="56"/>
  <c r="BO25" i="8"/>
  <c r="BK37" i="56"/>
  <c r="BP35" i="56"/>
  <c r="BK39" i="56"/>
  <c r="BR29" i="8"/>
  <c r="BR20" i="55"/>
  <c r="BR22" i="55"/>
  <c r="BR19" i="55"/>
  <c r="BR18" i="55"/>
  <c r="BR21" i="55"/>
  <c r="BR24" i="55"/>
  <c r="BR23" i="55"/>
  <c r="BL19" i="55"/>
  <c r="BL18" i="55"/>
  <c r="BL21" i="55"/>
  <c r="BL20" i="55"/>
  <c r="BL22" i="55"/>
  <c r="BL24" i="55"/>
  <c r="BL23" i="55"/>
  <c r="BP28" i="8"/>
  <c r="BP21" i="55"/>
  <c r="BP20" i="55"/>
  <c r="BP18" i="55"/>
  <c r="BP19" i="55"/>
  <c r="BP22" i="55"/>
  <c r="BP24" i="55"/>
  <c r="BP23" i="55"/>
  <c r="S8" i="8"/>
  <c r="T8" i="8" s="1"/>
  <c r="BK40" i="56"/>
  <c r="BM37" i="56"/>
  <c r="BN38" i="56"/>
  <c r="BR39" i="56"/>
  <c r="BP44" i="56"/>
  <c r="BO45" i="56"/>
  <c r="BR41" i="56"/>
  <c r="BR40" i="56"/>
  <c r="BS37" i="56"/>
  <c r="BS38" i="56"/>
  <c r="BS39" i="56"/>
  <c r="BI35" i="56"/>
  <c r="BK44" i="56"/>
  <c r="BL45" i="56"/>
  <c r="BQ41" i="56"/>
  <c r="BR43" i="56"/>
  <c r="BJ36" i="56"/>
  <c r="BQ37" i="56"/>
  <c r="BJ38" i="56"/>
  <c r="BQ43" i="56"/>
  <c r="BR44" i="56"/>
  <c r="BL39" i="56"/>
  <c r="BM39" i="56"/>
  <c r="Q36" i="55"/>
  <c r="R36" i="55" s="1"/>
  <c r="S36" i="55"/>
  <c r="T36" i="55" s="1"/>
  <c r="BM25" i="8"/>
  <c r="BJ35" i="56"/>
  <c r="BH36" i="56"/>
  <c r="BJ45" i="56"/>
  <c r="BI41" i="56"/>
  <c r="BM43" i="56"/>
  <c r="BL37" i="56"/>
  <c r="BH39" i="56"/>
  <c r="BL35" i="56"/>
  <c r="E36" i="8"/>
  <c r="BN25" i="8"/>
  <c r="BN22" i="55"/>
  <c r="BN18" i="55"/>
  <c r="BN20" i="55"/>
  <c r="BN19" i="55"/>
  <c r="BN21" i="55"/>
  <c r="BN23" i="55"/>
  <c r="BN24" i="55"/>
  <c r="BO18" i="55"/>
  <c r="BO20" i="55"/>
  <c r="BO19" i="55"/>
  <c r="BO22" i="55"/>
  <c r="BO21" i="55"/>
  <c r="BO23" i="55"/>
  <c r="BO24" i="55"/>
  <c r="BO43" i="56"/>
  <c r="BL36" i="56"/>
  <c r="BH45" i="56"/>
  <c r="BL38" i="56"/>
  <c r="BQ40" i="56"/>
  <c r="BJ44" i="56"/>
  <c r="BI42" i="56"/>
  <c r="BO41" i="56"/>
  <c r="BL43" i="56"/>
  <c r="BK36" i="56"/>
  <c r="BM45" i="56"/>
  <c r="BH38" i="56"/>
  <c r="BL40" i="56"/>
  <c r="BM42" i="56"/>
  <c r="BK41" i="56"/>
  <c r="BR36" i="56"/>
  <c r="BQ45" i="56"/>
  <c r="BP41" i="56"/>
  <c r="BN35" i="56"/>
  <c r="BO37" i="56"/>
  <c r="BO42" i="56"/>
  <c r="BQ39" i="56"/>
  <c r="BI37" i="56"/>
  <c r="BS20" i="8"/>
  <c r="BS20" i="55"/>
  <c r="BS18" i="55"/>
  <c r="BS21" i="55"/>
  <c r="BS19" i="55"/>
  <c r="BS22" i="55"/>
  <c r="BS23" i="55"/>
  <c r="BS24" i="55"/>
  <c r="BH27" i="8"/>
  <c r="BH22" i="55"/>
  <c r="BH20" i="55"/>
  <c r="BH21" i="55"/>
  <c r="BH18" i="55"/>
  <c r="BH19" i="55"/>
  <c r="BH23" i="55"/>
  <c r="BH24" i="55"/>
  <c r="BN44" i="56"/>
  <c r="BQ42" i="56"/>
  <c r="BI39" i="56"/>
  <c r="BN43" i="56"/>
  <c r="BK45" i="56"/>
  <c r="BS40" i="56"/>
  <c r="BM26" i="8"/>
  <c r="BM44" i="56"/>
  <c r="BI45" i="56"/>
  <c r="BN41" i="56"/>
  <c r="BI40" i="56"/>
  <c r="BH35" i="56"/>
  <c r="BN37" i="56"/>
  <c r="BN39" i="56"/>
  <c r="BL44" i="56"/>
  <c r="BP45" i="56"/>
  <c r="BJ41" i="56"/>
  <c r="BO40" i="56"/>
  <c r="BP37" i="56"/>
  <c r="BK38" i="56"/>
  <c r="BQ44" i="56"/>
  <c r="BP39" i="56"/>
  <c r="BN36" i="56"/>
  <c r="BH37" i="56"/>
  <c r="BO38" i="56"/>
  <c r="BH40" i="56"/>
  <c r="BI26" i="8"/>
  <c r="BI19" i="55"/>
  <c r="BI18" i="55"/>
  <c r="BI20" i="55"/>
  <c r="BI21" i="55"/>
  <c r="BI22" i="55"/>
  <c r="BI24" i="55"/>
  <c r="BI23" i="55"/>
  <c r="BJ26" i="8"/>
  <c r="BJ23" i="55"/>
  <c r="BJ19" i="55"/>
  <c r="BJ21" i="55"/>
  <c r="BJ18" i="55"/>
  <c r="BJ20" i="55"/>
  <c r="BJ22" i="55"/>
  <c r="BJ24" i="55"/>
  <c r="BM28" i="8"/>
  <c r="BM22" i="55"/>
  <c r="BM19" i="55"/>
  <c r="BM21" i="55"/>
  <c r="BM20" i="55"/>
  <c r="BM18" i="55"/>
  <c r="BM23" i="55"/>
  <c r="BM24" i="55"/>
  <c r="BQ35" i="56"/>
  <c r="BS42" i="56"/>
  <c r="BM36" i="56"/>
  <c r="BL42" i="56"/>
  <c r="BJ43" i="56"/>
  <c r="BK26" i="8"/>
  <c r="BK19" i="55"/>
  <c r="BK21" i="55"/>
  <c r="BK20" i="55"/>
  <c r="BK22" i="55"/>
  <c r="BK18" i="55"/>
  <c r="BK24" i="55"/>
  <c r="BK23" i="55"/>
  <c r="BN40" i="56"/>
  <c r="BS44" i="56"/>
  <c r="BP42" i="56"/>
  <c r="BL41" i="56"/>
  <c r="BH43" i="56"/>
  <c r="BQ36" i="56"/>
  <c r="BS45" i="56"/>
  <c r="BM40" i="56"/>
  <c r="BI44" i="56"/>
  <c r="BH42" i="56"/>
  <c r="BS41" i="56"/>
  <c r="BI43" i="56"/>
  <c r="BP36" i="56"/>
  <c r="BR45" i="56"/>
  <c r="BP38" i="56"/>
  <c r="BJ40" i="56"/>
  <c r="BO35" i="56"/>
  <c r="BJ37" i="56"/>
  <c r="BR42" i="56"/>
  <c r="BO39" i="56"/>
  <c r="BI36" i="56"/>
  <c r="BN45" i="56"/>
  <c r="BM41" i="56"/>
  <c r="BP43" i="56"/>
  <c r="BH41" i="56"/>
  <c r="BQ27" i="8"/>
  <c r="BQ19" i="55"/>
  <c r="BQ18" i="55"/>
  <c r="BQ20" i="55"/>
  <c r="BQ21" i="55"/>
  <c r="BQ22" i="55"/>
  <c r="BQ24" i="55"/>
  <c r="BQ23" i="55"/>
  <c r="BM27" i="8"/>
  <c r="BM35" i="56"/>
  <c r="BS35" i="56"/>
  <c r="BS36" i="56"/>
  <c r="BR38" i="56"/>
  <c r="BO44" i="56"/>
  <c r="BJ42" i="56"/>
  <c r="BK43" i="56"/>
  <c r="AK76" i="56"/>
  <c r="E33" i="56"/>
  <c r="E32" i="56"/>
  <c r="BI48" i="56"/>
  <c r="BI46" i="56"/>
  <c r="BN77" i="56"/>
  <c r="BJ77" i="56"/>
  <c r="BH77" i="56"/>
  <c r="BK77" i="56"/>
  <c r="BL46" i="56"/>
  <c r="BL48" i="56"/>
  <c r="BR77" i="56"/>
  <c r="BQ77" i="56"/>
  <c r="BP77" i="56"/>
  <c r="BN46" i="56"/>
  <c r="BN48" i="56"/>
  <c r="BH48" i="56"/>
  <c r="BH46" i="56"/>
  <c r="BR48" i="56"/>
  <c r="BR46" i="56"/>
  <c r="BQ48" i="56"/>
  <c r="BQ46" i="56"/>
  <c r="BK48" i="56"/>
  <c r="BK46" i="56"/>
  <c r="BP48" i="56"/>
  <c r="BP46" i="56"/>
  <c r="BO77" i="56"/>
  <c r="BO46" i="56"/>
  <c r="BO48" i="56"/>
  <c r="BM77" i="56"/>
  <c r="BS77" i="56"/>
  <c r="BI77" i="56"/>
  <c r="BM46" i="56"/>
  <c r="BM48" i="56"/>
  <c r="BJ48" i="56"/>
  <c r="BJ46" i="56"/>
  <c r="BS48" i="56"/>
  <c r="BS46" i="56"/>
  <c r="BL77" i="56"/>
  <c r="E30" i="55"/>
  <c r="E15" i="55"/>
  <c r="E16" i="55"/>
  <c r="BJ27" i="8"/>
  <c r="BS29" i="8"/>
  <c r="BQ20" i="8"/>
  <c r="BI20" i="8"/>
  <c r="BP20" i="8"/>
  <c r="BJ20" i="8"/>
  <c r="BJ28" i="8"/>
  <c r="BJ25" i="8"/>
  <c r="BJ29" i="8"/>
  <c r="BQ25" i="8"/>
  <c r="BH28" i="8"/>
  <c r="BR27" i="8"/>
  <c r="BR20" i="8"/>
  <c r="BN29" i="8"/>
  <c r="BI25" i="8"/>
  <c r="E18" i="8"/>
  <c r="BN27" i="8"/>
  <c r="BN26" i="8"/>
  <c r="BH25" i="8"/>
  <c r="BN20" i="8"/>
  <c r="BL32" i="8"/>
  <c r="BL30" i="8"/>
  <c r="BK32" i="8"/>
  <c r="BK30" i="8"/>
  <c r="BS26" i="8"/>
  <c r="BL26" i="8"/>
  <c r="BQ32" i="8"/>
  <c r="BQ30" i="8"/>
  <c r="BO30" i="8"/>
  <c r="BO32" i="8"/>
  <c r="BM29" i="8"/>
  <c r="BR32" i="8"/>
  <c r="BR30" i="8"/>
  <c r="BK27" i="8"/>
  <c r="BO20" i="8"/>
  <c r="BL27" i="8"/>
  <c r="BH20" i="8"/>
  <c r="BN28" i="8"/>
  <c r="BP32" i="8"/>
  <c r="BP30" i="8"/>
  <c r="BS32" i="8"/>
  <c r="BS30" i="8"/>
  <c r="BH32" i="8"/>
  <c r="BH30" i="8"/>
  <c r="BI32" i="8"/>
  <c r="BI30" i="8"/>
  <c r="BS27" i="8"/>
  <c r="BQ29" i="8"/>
  <c r="BH26" i="8"/>
  <c r="BQ26" i="8"/>
  <c r="BH29" i="8"/>
  <c r="BS25" i="8"/>
  <c r="BS28" i="8"/>
  <c r="BM30" i="8"/>
  <c r="BM32" i="8"/>
  <c r="BI29" i="8"/>
  <c r="BN30" i="8"/>
  <c r="BN32" i="8"/>
  <c r="BL25" i="8"/>
  <c r="BQ28" i="8"/>
  <c r="BJ32" i="8"/>
  <c r="BJ30" i="8"/>
  <c r="BI27" i="8"/>
  <c r="BL20" i="8"/>
  <c r="BR26" i="8"/>
  <c r="BI28" i="8"/>
  <c r="BM20" i="8"/>
  <c r="BO27" i="8"/>
  <c r="BK20" i="8"/>
  <c r="BO26" i="8"/>
  <c r="BR28" i="8"/>
  <c r="BD38" i="55"/>
  <c r="AI38" i="55"/>
  <c r="AM38" i="55"/>
  <c r="AY38" i="55"/>
  <c r="BF38" i="55"/>
  <c r="Z38" i="55"/>
  <c r="AP38" i="55"/>
  <c r="AX38" i="55"/>
  <c r="AR38" i="55"/>
  <c r="AU38" i="55"/>
  <c r="BE38" i="55"/>
  <c r="BA38" i="55"/>
  <c r="AS38" i="55"/>
  <c r="AE38" i="55"/>
  <c r="AZ38" i="55"/>
  <c r="AC38" i="55"/>
  <c r="AW38" i="55"/>
  <c r="AD38" i="55"/>
  <c r="AV38" i="55"/>
  <c r="BB38" i="55"/>
  <c r="AA38" i="55"/>
  <c r="AB38" i="55"/>
  <c r="AK38" i="55"/>
  <c r="BG38" i="55"/>
  <c r="AN38" i="55"/>
  <c r="AF38" i="55"/>
  <c r="AG38" i="55"/>
  <c r="AJ38" i="55"/>
  <c r="AT38" i="55"/>
  <c r="BC38" i="55"/>
  <c r="AL38" i="55"/>
  <c r="AH38" i="55"/>
  <c r="AQ38" i="55"/>
  <c r="AO38" i="55"/>
  <c r="Y38" i="55"/>
  <c r="AG37" i="55"/>
  <c r="AR37" i="55"/>
  <c r="AL37" i="55"/>
  <c r="AT37" i="55"/>
  <c r="AC37" i="55"/>
  <c r="AS37" i="55"/>
  <c r="BA37" i="55"/>
  <c r="AU37" i="55"/>
  <c r="AB37" i="55"/>
  <c r="AX37" i="55"/>
  <c r="AF37" i="55"/>
  <c r="BE37" i="55"/>
  <c r="AD37" i="55"/>
  <c r="AW37" i="55"/>
  <c r="BF37" i="55"/>
  <c r="BB37" i="55"/>
  <c r="AQ37" i="55"/>
  <c r="AV37" i="55"/>
  <c r="AJ37" i="55"/>
  <c r="AP37" i="55"/>
  <c r="AK37" i="55"/>
  <c r="AZ37" i="55"/>
  <c r="BD37" i="55"/>
  <c r="AI37" i="55"/>
  <c r="D66" i="56"/>
  <c r="D72" i="56"/>
  <c r="D71" i="56"/>
  <c r="D60" i="56"/>
  <c r="D52" i="56"/>
  <c r="C54" i="56"/>
  <c r="D61" i="56"/>
  <c r="AQ15" i="53"/>
  <c r="AC29" i="8"/>
  <c r="AG25" i="8"/>
  <c r="AO18" i="55"/>
  <c r="S15" i="53"/>
  <c r="D68" i="56"/>
  <c r="BE38" i="56"/>
  <c r="AV29" i="8"/>
  <c r="AP23" i="55"/>
  <c r="AK36" i="56"/>
  <c r="Y40" i="56"/>
  <c r="AY18" i="55"/>
  <c r="AU35" i="56"/>
  <c r="BB36" i="56"/>
  <c r="AW23" i="55"/>
  <c r="AJ43" i="56"/>
  <c r="AT35" i="56"/>
  <c r="AZ40" i="56"/>
  <c r="BG43" i="56"/>
  <c r="AN23" i="55"/>
  <c r="AM40" i="56"/>
  <c r="AH18" i="55"/>
  <c r="Q15" i="53"/>
  <c r="BC37" i="56"/>
  <c r="AF35" i="56"/>
  <c r="AK16" i="53"/>
  <c r="AJ15" i="53"/>
  <c r="AI43" i="56"/>
  <c r="AE36" i="56"/>
  <c r="C55" i="56"/>
  <c r="D64" i="56"/>
  <c r="C71" i="56"/>
  <c r="D70" i="56"/>
  <c r="D75" i="56"/>
  <c r="C64" i="56"/>
  <c r="C52" i="56"/>
  <c r="C68" i="56"/>
  <c r="C69" i="56"/>
  <c r="C66" i="56"/>
  <c r="C72" i="56"/>
  <c r="C73" i="56"/>
  <c r="C60" i="56"/>
  <c r="D54" i="56"/>
  <c r="C61" i="56"/>
  <c r="D55" i="56"/>
  <c r="C70" i="56"/>
  <c r="C75" i="56"/>
  <c r="D73" i="56"/>
  <c r="D69" i="56"/>
  <c r="AE40" i="56"/>
  <c r="X27" i="8"/>
  <c r="AC45" i="56"/>
  <c r="X45" i="56"/>
  <c r="BF45" i="56"/>
  <c r="BC45" i="56"/>
  <c r="AW45" i="56"/>
  <c r="AF45" i="56"/>
  <c r="AM45" i="56"/>
  <c r="AH45" i="56"/>
  <c r="AZ28" i="8"/>
  <c r="BC18" i="55"/>
  <c r="AC35" i="56"/>
  <c r="AM37" i="56"/>
  <c r="AG44" i="56"/>
  <c r="AI18" i="55"/>
  <c r="AO15" i="53"/>
  <c r="BG18" i="55"/>
  <c r="AO43" i="56"/>
  <c r="BD30" i="8"/>
  <c r="AW17" i="53"/>
  <c r="BD20" i="55"/>
  <c r="BD19" i="55"/>
  <c r="BD21" i="55"/>
  <c r="BD22" i="55"/>
  <c r="BD25" i="8"/>
  <c r="BD29" i="8"/>
  <c r="BD36" i="56"/>
  <c r="BD41" i="56"/>
  <c r="BD20" i="8"/>
  <c r="BD27" i="8"/>
  <c r="BD26" i="8"/>
  <c r="BD42" i="56"/>
  <c r="BD40" i="56"/>
  <c r="BD43" i="56"/>
  <c r="BD35" i="56"/>
  <c r="AW16" i="53"/>
  <c r="BD38" i="56"/>
  <c r="BD39" i="56"/>
  <c r="BD44" i="56"/>
  <c r="BD23" i="55"/>
  <c r="BD28" i="8"/>
  <c r="AA30" i="8"/>
  <c r="T17" i="53"/>
  <c r="AA22" i="55"/>
  <c r="AA21" i="55"/>
  <c r="AA19" i="55"/>
  <c r="AA20" i="55"/>
  <c r="AA42" i="56"/>
  <c r="AA39" i="56"/>
  <c r="T16" i="53"/>
  <c r="AA20" i="8"/>
  <c r="AA25" i="8"/>
  <c r="AA36" i="56"/>
  <c r="AA37" i="56"/>
  <c r="AA43" i="56"/>
  <c r="AA28" i="8"/>
  <c r="AA44" i="56"/>
  <c r="AA27" i="8"/>
  <c r="AA23" i="55"/>
  <c r="AA29" i="8"/>
  <c r="AA40" i="56"/>
  <c r="BB25" i="8"/>
  <c r="AB30" i="8"/>
  <c r="U17" i="53"/>
  <c r="AB22" i="55"/>
  <c r="AB19" i="55"/>
  <c r="AB20" i="55"/>
  <c r="AB21" i="55"/>
  <c r="AB28" i="8"/>
  <c r="AB39" i="56"/>
  <c r="U15" i="53"/>
  <c r="AB35" i="56"/>
  <c r="U16" i="53"/>
  <c r="AB29" i="8"/>
  <c r="AB27" i="8"/>
  <c r="AB41" i="56"/>
  <c r="AB37" i="56"/>
  <c r="AB42" i="56"/>
  <c r="AB36" i="56"/>
  <c r="AS30" i="8"/>
  <c r="AL17" i="53"/>
  <c r="AS20" i="55"/>
  <c r="AS22" i="55"/>
  <c r="AS19" i="55"/>
  <c r="AS21" i="55"/>
  <c r="AS41" i="56"/>
  <c r="AS42" i="56"/>
  <c r="AS35" i="56"/>
  <c r="AL15" i="53"/>
  <c r="AS40" i="56"/>
  <c r="AS26" i="8"/>
  <c r="AS27" i="8"/>
  <c r="AS25" i="8"/>
  <c r="AS20" i="8"/>
  <c r="AS29" i="8"/>
  <c r="AS37" i="56"/>
  <c r="AS23" i="55"/>
  <c r="AS38" i="56"/>
  <c r="AS43" i="56"/>
  <c r="AS28" i="8"/>
  <c r="AS44" i="56"/>
  <c r="AL16" i="53"/>
  <c r="AV30" i="8"/>
  <c r="AO17" i="53"/>
  <c r="AV22" i="55"/>
  <c r="AV19" i="55"/>
  <c r="AV20" i="55"/>
  <c r="AV21" i="55"/>
  <c r="AV44" i="56"/>
  <c r="AV42" i="56"/>
  <c r="AV27" i="8"/>
  <c r="AV38" i="56"/>
  <c r="AV37" i="56"/>
  <c r="AO16" i="53"/>
  <c r="AV40" i="56"/>
  <c r="AV36" i="56"/>
  <c r="AV39" i="56"/>
  <c r="AV41" i="56"/>
  <c r="AV43" i="56"/>
  <c r="AV26" i="8"/>
  <c r="AV25" i="8"/>
  <c r="AV35" i="56"/>
  <c r="AV23" i="55"/>
  <c r="BE30" i="8"/>
  <c r="AX17" i="53"/>
  <c r="BE21" i="55"/>
  <c r="BE19" i="55"/>
  <c r="BE20" i="55"/>
  <c r="BE22" i="55"/>
  <c r="AX15" i="53"/>
  <c r="BE44" i="56"/>
  <c r="BE27" i="8"/>
  <c r="BE20" i="8"/>
  <c r="BE26" i="8"/>
  <c r="BE41" i="56"/>
  <c r="AX16" i="53"/>
  <c r="BE39" i="56"/>
  <c r="BE23" i="55"/>
  <c r="BE42" i="56"/>
  <c r="BE35" i="56"/>
  <c r="BE28" i="8"/>
  <c r="BE36" i="56"/>
  <c r="BE43" i="56"/>
  <c r="BE29" i="8"/>
  <c r="AK30" i="8"/>
  <c r="AD17" i="53"/>
  <c r="AK19" i="55"/>
  <c r="AK20" i="55"/>
  <c r="AK22" i="55"/>
  <c r="AK21" i="55"/>
  <c r="AK38" i="56"/>
  <c r="AK29" i="8"/>
  <c r="AK28" i="8"/>
  <c r="AK42" i="56"/>
  <c r="AK35" i="56"/>
  <c r="AK37" i="56"/>
  <c r="AD15" i="53"/>
  <c r="AK20" i="8"/>
  <c r="AK43" i="56"/>
  <c r="AK26" i="8"/>
  <c r="AD16" i="53"/>
  <c r="AK40" i="56"/>
  <c r="AK23" i="55"/>
  <c r="AK25" i="8"/>
  <c r="AK39" i="56"/>
  <c r="AK27" i="8"/>
  <c r="Y30" i="8"/>
  <c r="R17" i="53"/>
  <c r="Y20" i="55"/>
  <c r="Y22" i="55"/>
  <c r="Y19" i="55"/>
  <c r="Y21" i="55"/>
  <c r="Y25" i="8"/>
  <c r="Y44" i="56"/>
  <c r="R15" i="53"/>
  <c r="Y41" i="56"/>
  <c r="Y27" i="8"/>
  <c r="Y23" i="55"/>
  <c r="Y39" i="56"/>
  <c r="Y42" i="56"/>
  <c r="Y36" i="56"/>
  <c r="Y20" i="8"/>
  <c r="Y43" i="56"/>
  <c r="Y26" i="8"/>
  <c r="Y35" i="56"/>
  <c r="Y28" i="8"/>
  <c r="Y29" i="8"/>
  <c r="Y37" i="56"/>
  <c r="AD30" i="8"/>
  <c r="W17" i="53"/>
  <c r="AD19" i="55"/>
  <c r="AD21" i="55"/>
  <c r="AD22" i="55"/>
  <c r="AD20" i="55"/>
  <c r="AD38" i="56"/>
  <c r="AD29" i="8"/>
  <c r="AD25" i="8"/>
  <c r="W16" i="53"/>
  <c r="AD40" i="56"/>
  <c r="AD43" i="56"/>
  <c r="AD23" i="55"/>
  <c r="AD36" i="56"/>
  <c r="AD27" i="8"/>
  <c r="W15" i="53"/>
  <c r="AD44" i="56"/>
  <c r="AD28" i="8"/>
  <c r="AD35" i="56"/>
  <c r="AD20" i="8"/>
  <c r="BF30" i="8"/>
  <c r="AY17" i="53"/>
  <c r="BF22" i="55"/>
  <c r="BF20" i="55"/>
  <c r="BF21" i="55"/>
  <c r="BF19" i="55"/>
  <c r="BF27" i="8"/>
  <c r="BF20" i="8"/>
  <c r="BF35" i="56"/>
  <c r="BF36" i="56"/>
  <c r="BF42" i="56"/>
  <c r="BF39" i="56"/>
  <c r="BF41" i="56"/>
  <c r="AY16" i="53"/>
  <c r="BF37" i="56"/>
  <c r="BF29" i="8"/>
  <c r="BF26" i="8"/>
  <c r="BF38" i="56"/>
  <c r="BF23" i="55"/>
  <c r="BF43" i="56"/>
  <c r="AU30" i="8"/>
  <c r="AN17" i="53"/>
  <c r="AU22" i="55"/>
  <c r="AU20" i="55"/>
  <c r="AU19" i="55"/>
  <c r="AU21" i="55"/>
  <c r="AU29" i="8"/>
  <c r="AU25" i="8"/>
  <c r="AU37" i="56"/>
  <c r="AU42" i="56"/>
  <c r="AU27" i="8"/>
  <c r="AU40" i="56"/>
  <c r="AU44" i="56"/>
  <c r="AU39" i="56"/>
  <c r="AU20" i="8"/>
  <c r="AU36" i="56"/>
  <c r="AN15" i="53"/>
  <c r="AU38" i="56"/>
  <c r="AU41" i="56"/>
  <c r="AU26" i="8"/>
  <c r="AU28" i="8"/>
  <c r="BB45" i="56"/>
  <c r="AV45" i="56"/>
  <c r="BA45" i="56"/>
  <c r="AZ45" i="56"/>
  <c r="AL45" i="56"/>
  <c r="AR45" i="56"/>
  <c r="AO45" i="56"/>
  <c r="AK45" i="56"/>
  <c r="AN45" i="56"/>
  <c r="AC18" i="55"/>
  <c r="AW18" i="55"/>
  <c r="AF18" i="55"/>
  <c r="BB18" i="55"/>
  <c r="AG18" i="55"/>
  <c r="AA18" i="55"/>
  <c r="AB18" i="55"/>
  <c r="AJ18" i="55"/>
  <c r="AK18" i="55"/>
  <c r="AV16" i="53"/>
  <c r="AB25" i="8"/>
  <c r="AJ27" i="8"/>
  <c r="AV28" i="8"/>
  <c r="X37" i="56"/>
  <c r="AO35" i="56"/>
  <c r="AN42" i="56"/>
  <c r="Z44" i="56"/>
  <c r="BC27" i="8"/>
  <c r="AP41" i="56"/>
  <c r="AN16" i="53"/>
  <c r="AG41" i="56"/>
  <c r="AD41" i="56"/>
  <c r="BB30" i="8"/>
  <c r="AU17" i="53"/>
  <c r="BB21" i="55"/>
  <c r="BB22" i="55"/>
  <c r="BB19" i="55"/>
  <c r="BB20" i="55"/>
  <c r="BB41" i="56"/>
  <c r="AU15" i="53"/>
  <c r="BB44" i="56"/>
  <c r="BB39" i="56"/>
  <c r="BB29" i="8"/>
  <c r="BB26" i="8"/>
  <c r="BB28" i="8"/>
  <c r="BB23" i="55"/>
  <c r="BB40" i="56"/>
  <c r="BB27" i="8"/>
  <c r="BB43" i="56"/>
  <c r="BB20" i="8"/>
  <c r="AU16" i="53"/>
  <c r="BB35" i="56"/>
  <c r="BB42" i="56"/>
  <c r="BA30" i="8"/>
  <c r="AT17" i="53"/>
  <c r="BA19" i="55"/>
  <c r="BA22" i="55"/>
  <c r="BA21" i="55"/>
  <c r="BA20" i="55"/>
  <c r="BA43" i="56"/>
  <c r="BA29" i="8"/>
  <c r="BA26" i="8"/>
  <c r="BA28" i="8"/>
  <c r="BA36" i="56"/>
  <c r="BA44" i="56"/>
  <c r="BA35" i="56"/>
  <c r="BA41" i="56"/>
  <c r="BA37" i="56"/>
  <c r="BA27" i="8"/>
  <c r="BA39" i="56"/>
  <c r="BA23" i="55"/>
  <c r="BA42" i="56"/>
  <c r="BA40" i="56"/>
  <c r="BA20" i="8"/>
  <c r="AT15" i="53"/>
  <c r="AJ30" i="8"/>
  <c r="AC17" i="53"/>
  <c r="AJ20" i="55"/>
  <c r="AJ19" i="55"/>
  <c r="AJ22" i="55"/>
  <c r="AJ21" i="55"/>
  <c r="AJ44" i="56"/>
  <c r="AJ41" i="56"/>
  <c r="AJ40" i="56"/>
  <c r="AJ36" i="56"/>
  <c r="AJ38" i="56"/>
  <c r="AJ26" i="8"/>
  <c r="AJ28" i="8"/>
  <c r="AC16" i="53"/>
  <c r="AJ23" i="55"/>
  <c r="AJ20" i="8"/>
  <c r="AJ37" i="56"/>
  <c r="AC15" i="53"/>
  <c r="AJ25" i="8"/>
  <c r="AJ42" i="56"/>
  <c r="AN30" i="8"/>
  <c r="AG17" i="53"/>
  <c r="AN20" i="55"/>
  <c r="AN22" i="55"/>
  <c r="AN21" i="55"/>
  <c r="AN19" i="55"/>
  <c r="AN39" i="56"/>
  <c r="AN28" i="8"/>
  <c r="AN43" i="56"/>
  <c r="AN27" i="8"/>
  <c r="AN40" i="56"/>
  <c r="AG16" i="53"/>
  <c r="AN26" i="8"/>
  <c r="AN44" i="56"/>
  <c r="AN29" i="8"/>
  <c r="AN37" i="56"/>
  <c r="AN38" i="56"/>
  <c r="AN25" i="8"/>
  <c r="AT30" i="8"/>
  <c r="AM17" i="53"/>
  <c r="AT19" i="55"/>
  <c r="AT21" i="55"/>
  <c r="AT22" i="55"/>
  <c r="AT20" i="55"/>
  <c r="AT36" i="56"/>
  <c r="AT43" i="56"/>
  <c r="AT29" i="8"/>
  <c r="AM15" i="53"/>
  <c r="AT23" i="55"/>
  <c r="AT38" i="56"/>
  <c r="AT25" i="8"/>
  <c r="AT27" i="8"/>
  <c r="AT42" i="56"/>
  <c r="AT20" i="8"/>
  <c r="AT37" i="56"/>
  <c r="AT44" i="56"/>
  <c r="AT41" i="56"/>
  <c r="AT26" i="8"/>
  <c r="AT28" i="8"/>
  <c r="AL30" i="8"/>
  <c r="AE17" i="53"/>
  <c r="AL19" i="55"/>
  <c r="AL21" i="55"/>
  <c r="AL20" i="55"/>
  <c r="AL22" i="55"/>
  <c r="AL36" i="56"/>
  <c r="AL26" i="8"/>
  <c r="AL42" i="56"/>
  <c r="AL25" i="8"/>
  <c r="AL43" i="56"/>
  <c r="AL27" i="8"/>
  <c r="AL41" i="56"/>
  <c r="AL35" i="56"/>
  <c r="AL38" i="56"/>
  <c r="AE16" i="53"/>
  <c r="AL28" i="8"/>
  <c r="AL40" i="56"/>
  <c r="AL37" i="56"/>
  <c r="AE15" i="53"/>
  <c r="AL39" i="56"/>
  <c r="AL44" i="56"/>
  <c r="AW30" i="8"/>
  <c r="AP17" i="53"/>
  <c r="AW21" i="55"/>
  <c r="AW19" i="55"/>
  <c r="AW20" i="55"/>
  <c r="AW22" i="55"/>
  <c r="AW43" i="56"/>
  <c r="AW37" i="56"/>
  <c r="AW26" i="8"/>
  <c r="AP15" i="53"/>
  <c r="AW36" i="56"/>
  <c r="AW20" i="8"/>
  <c r="AW44" i="56"/>
  <c r="AW41" i="56"/>
  <c r="AP16" i="53"/>
  <c r="AW40" i="56"/>
  <c r="AW39" i="56"/>
  <c r="AW35" i="56"/>
  <c r="AW42" i="56"/>
  <c r="AW28" i="8"/>
  <c r="AW25" i="8"/>
  <c r="AW29" i="8"/>
  <c r="R16" i="53"/>
  <c r="AB26" i="8"/>
  <c r="AV20" i="8"/>
  <c r="AA35" i="56"/>
  <c r="AP42" i="56"/>
  <c r="BE40" i="56"/>
  <c r="X18" i="55"/>
  <c r="X23" i="55"/>
  <c r="AJ35" i="56"/>
  <c r="Q16" i="53"/>
  <c r="AL23" i="55"/>
  <c r="AM30" i="8"/>
  <c r="AF17" i="53"/>
  <c r="AM21" i="55"/>
  <c r="AM22" i="55"/>
  <c r="AM19" i="55"/>
  <c r="AM20" i="55"/>
  <c r="AM38" i="56"/>
  <c r="AM35" i="56"/>
  <c r="AM26" i="8"/>
  <c r="AM20" i="8"/>
  <c r="AM29" i="8"/>
  <c r="AM39" i="56"/>
  <c r="AM28" i="8"/>
  <c r="AM36" i="56"/>
  <c r="AM44" i="56"/>
  <c r="AM42" i="56"/>
  <c r="AM23" i="55"/>
  <c r="AM27" i="8"/>
  <c r="AF15" i="53"/>
  <c r="AM25" i="8"/>
  <c r="AH30" i="8"/>
  <c r="AA17" i="53"/>
  <c r="AH21" i="55"/>
  <c r="AH19" i="55"/>
  <c r="AH20" i="55"/>
  <c r="AH22" i="55"/>
  <c r="AH25" i="8"/>
  <c r="AH36" i="56"/>
  <c r="AH40" i="56"/>
  <c r="AH20" i="8"/>
  <c r="AA15" i="53"/>
  <c r="AH39" i="56"/>
  <c r="AA16" i="53"/>
  <c r="AH44" i="56"/>
  <c r="AH28" i="8"/>
  <c r="AH23" i="55"/>
  <c r="AH38" i="56"/>
  <c r="AH27" i="8"/>
  <c r="AH35" i="56"/>
  <c r="AH42" i="56"/>
  <c r="AH41" i="56"/>
  <c r="AH29" i="8"/>
  <c r="AH43" i="56"/>
  <c r="AH26" i="8"/>
  <c r="AH37" i="56"/>
  <c r="AE30" i="8"/>
  <c r="X17" i="53"/>
  <c r="AE19" i="55"/>
  <c r="AE20" i="55"/>
  <c r="AE22" i="55"/>
  <c r="AE21" i="55"/>
  <c r="AE20" i="8"/>
  <c r="AE41" i="56"/>
  <c r="AE28" i="8"/>
  <c r="AE35" i="56"/>
  <c r="AE43" i="56"/>
  <c r="AE29" i="8"/>
  <c r="AE26" i="8"/>
  <c r="AE37" i="56"/>
  <c r="AE27" i="8"/>
  <c r="AE44" i="56"/>
  <c r="AE25" i="8"/>
  <c r="AE38" i="56"/>
  <c r="X15" i="53"/>
  <c r="AX27" i="8"/>
  <c r="BF28" i="8"/>
  <c r="AO41" i="56"/>
  <c r="Y38" i="56"/>
  <c r="AP43" i="56"/>
  <c r="BF40" i="56"/>
  <c r="AY15" i="53"/>
  <c r="AJ39" i="56"/>
  <c r="BA38" i="56"/>
  <c r="AS36" i="56"/>
  <c r="AM16" i="53"/>
  <c r="AU23" i="55"/>
  <c r="AW38" i="56"/>
  <c r="AA45" i="56"/>
  <c r="AT18" i="55"/>
  <c r="AG15" i="53"/>
  <c r="X30" i="8"/>
  <c r="Q17" i="53"/>
  <c r="X20" i="55"/>
  <c r="X21" i="55"/>
  <c r="X22" i="55"/>
  <c r="X19" i="55"/>
  <c r="X38" i="56"/>
  <c r="X36" i="56"/>
  <c r="X29" i="8"/>
  <c r="X26" i="8"/>
  <c r="X41" i="56"/>
  <c r="X40" i="56"/>
  <c r="X28" i="8"/>
  <c r="X25" i="8"/>
  <c r="X35" i="56"/>
  <c r="X20" i="8"/>
  <c r="X42" i="56"/>
  <c r="BC30" i="8"/>
  <c r="AV17" i="53"/>
  <c r="BC22" i="55"/>
  <c r="BC20" i="55"/>
  <c r="BC19" i="55"/>
  <c r="BC21" i="55"/>
  <c r="BC36" i="56"/>
  <c r="BC41" i="56"/>
  <c r="BC25" i="8"/>
  <c r="BC39" i="56"/>
  <c r="BC35" i="56"/>
  <c r="BC42" i="56"/>
  <c r="BC26" i="8"/>
  <c r="BC43" i="56"/>
  <c r="BC23" i="55"/>
  <c r="BC20" i="8"/>
  <c r="BC29" i="8"/>
  <c r="AV15" i="53"/>
  <c r="BC44" i="56"/>
  <c r="BC38" i="56"/>
  <c r="BC40" i="56"/>
  <c r="AF30" i="8"/>
  <c r="Y17" i="53"/>
  <c r="AF19" i="55"/>
  <c r="AF22" i="55"/>
  <c r="AF20" i="55"/>
  <c r="AF21" i="55"/>
  <c r="AF39" i="56"/>
  <c r="AF42" i="56"/>
  <c r="AF28" i="8"/>
  <c r="AF23" i="55"/>
  <c r="Y15" i="53"/>
  <c r="AF29" i="8"/>
  <c r="AF41" i="56"/>
  <c r="AF43" i="56"/>
  <c r="AF20" i="8"/>
  <c r="AF27" i="8"/>
  <c r="AF25" i="8"/>
  <c r="AF40" i="56"/>
  <c r="AF44" i="56"/>
  <c r="AF26" i="8"/>
  <c r="AF38" i="56"/>
  <c r="Y16" i="53"/>
  <c r="AF37" i="56"/>
  <c r="AF36" i="56"/>
  <c r="AR30" i="8"/>
  <c r="AK17" i="53"/>
  <c r="AR19" i="55"/>
  <c r="AR21" i="55"/>
  <c r="AR20" i="55"/>
  <c r="AR22" i="55"/>
  <c r="AR37" i="56"/>
  <c r="AR40" i="56"/>
  <c r="AR27" i="8"/>
  <c r="AR39" i="56"/>
  <c r="AR20" i="8"/>
  <c r="AR23" i="55"/>
  <c r="AK15" i="53"/>
  <c r="AR38" i="56"/>
  <c r="AR29" i="8"/>
  <c r="AR28" i="8"/>
  <c r="AR36" i="56"/>
  <c r="AR25" i="8"/>
  <c r="AR43" i="56"/>
  <c r="AR42" i="56"/>
  <c r="AR26" i="8"/>
  <c r="AR44" i="56"/>
  <c r="AR35" i="56"/>
  <c r="AR41" i="56"/>
  <c r="AQ30" i="8"/>
  <c r="AJ17" i="53"/>
  <c r="AQ21" i="55"/>
  <c r="AQ19" i="55"/>
  <c r="AQ22" i="55"/>
  <c r="AQ20" i="55"/>
  <c r="AQ41" i="56"/>
  <c r="AQ42" i="56"/>
  <c r="AQ20" i="8"/>
  <c r="AQ29" i="8"/>
  <c r="AQ28" i="8"/>
  <c r="AQ44" i="56"/>
  <c r="AQ35" i="56"/>
  <c r="AQ27" i="8"/>
  <c r="AQ26" i="8"/>
  <c r="AJ16" i="53"/>
  <c r="AQ40" i="56"/>
  <c r="AQ23" i="55"/>
  <c r="AQ37" i="56"/>
  <c r="AQ43" i="56"/>
  <c r="AQ38" i="56"/>
  <c r="AQ36" i="56"/>
  <c r="AQ39" i="56"/>
  <c r="AQ25" i="8"/>
  <c r="AI30" i="8"/>
  <c r="AB17" i="53"/>
  <c r="AI20" i="55"/>
  <c r="AI21" i="55"/>
  <c r="AI22" i="55"/>
  <c r="AI19" i="55"/>
  <c r="AI38" i="56"/>
  <c r="AI26" i="8"/>
  <c r="AI25" i="8"/>
  <c r="AI35" i="56"/>
  <c r="AI28" i="8"/>
  <c r="AI44" i="56"/>
  <c r="AI40" i="56"/>
  <c r="AI37" i="56"/>
  <c r="AI20" i="8"/>
  <c r="AB15" i="53"/>
  <c r="AI36" i="56"/>
  <c r="AI39" i="56"/>
  <c r="AB16" i="53"/>
  <c r="AI41" i="56"/>
  <c r="AI27" i="8"/>
  <c r="BG30" i="8"/>
  <c r="AZ17" i="53"/>
  <c r="BG19" i="55"/>
  <c r="BG20" i="55"/>
  <c r="BG22" i="55"/>
  <c r="BG21" i="55"/>
  <c r="BG28" i="8"/>
  <c r="BG44" i="56"/>
  <c r="BG39" i="56"/>
  <c r="BG25" i="8"/>
  <c r="BG42" i="56"/>
  <c r="BG27" i="8"/>
  <c r="BG29" i="8"/>
  <c r="BG36" i="56"/>
  <c r="BG35" i="56"/>
  <c r="BG23" i="55"/>
  <c r="BG41" i="56"/>
  <c r="BG20" i="8"/>
  <c r="AZ15" i="53"/>
  <c r="AZ16" i="53"/>
  <c r="BG26" i="8"/>
  <c r="BD45" i="56"/>
  <c r="BE45" i="56"/>
  <c r="AJ45" i="56"/>
  <c r="AP45" i="56"/>
  <c r="AX45" i="56"/>
  <c r="AG45" i="56"/>
  <c r="AD45" i="56"/>
  <c r="BG45" i="56"/>
  <c r="AY45" i="56"/>
  <c r="AQ18" i="55"/>
  <c r="Y18" i="55"/>
  <c r="AM18" i="55"/>
  <c r="AR18" i="55"/>
  <c r="BF18" i="55"/>
  <c r="AU18" i="55"/>
  <c r="Z18" i="55"/>
  <c r="BE25" i="8"/>
  <c r="AL29" i="8"/>
  <c r="AD26" i="8"/>
  <c r="AL20" i="8"/>
  <c r="AP39" i="56"/>
  <c r="AM41" i="56"/>
  <c r="BG38" i="56"/>
  <c r="AB43" i="56"/>
  <c r="AB40" i="56"/>
  <c r="BF25" i="8"/>
  <c r="AS39" i="56"/>
  <c r="AW15" i="53"/>
  <c r="AT39" i="56"/>
  <c r="AZ38" i="56"/>
  <c r="BG40" i="56"/>
  <c r="AE23" i="55"/>
  <c r="AB38" i="56"/>
  <c r="AI23" i="55"/>
  <c r="T15" i="53"/>
  <c r="AW27" i="8"/>
  <c r="AD39" i="56"/>
  <c r="AZ41" i="56"/>
  <c r="AA38" i="56"/>
  <c r="X43" i="56"/>
  <c r="AT40" i="56"/>
  <c r="AN41" i="56"/>
  <c r="AI16" i="53"/>
  <c r="BG37" i="56"/>
  <c r="AP38" i="56"/>
  <c r="AE39" i="56"/>
  <c r="AD42" i="56"/>
  <c r="AN18" i="55"/>
  <c r="BD18" i="55"/>
  <c r="AL18" i="55"/>
  <c r="BA25" i="8"/>
  <c r="AN20" i="8"/>
  <c r="AX30" i="8"/>
  <c r="AQ17" i="53"/>
  <c r="AX22" i="55"/>
  <c r="AX21" i="55"/>
  <c r="AX19" i="55"/>
  <c r="AX20" i="55"/>
  <c r="AX44" i="56"/>
  <c r="AX29" i="8"/>
  <c r="AX39" i="56"/>
  <c r="AX41" i="56"/>
  <c r="AX42" i="56"/>
  <c r="AX26" i="8"/>
  <c r="AX38" i="56"/>
  <c r="AX40" i="56"/>
  <c r="AX35" i="56"/>
  <c r="AX43" i="56"/>
  <c r="AX20" i="8"/>
  <c r="AQ16" i="53"/>
  <c r="AX37" i="56"/>
  <c r="AX23" i="55"/>
  <c r="AX28" i="8"/>
  <c r="AX36" i="56"/>
  <c r="AX25" i="8"/>
  <c r="AZ30" i="8"/>
  <c r="AS17" i="53"/>
  <c r="AZ20" i="55"/>
  <c r="AZ19" i="55"/>
  <c r="AZ22" i="55"/>
  <c r="AZ21" i="55"/>
  <c r="AS15" i="53"/>
  <c r="AZ27" i="8"/>
  <c r="AZ39" i="56"/>
  <c r="AZ36" i="56"/>
  <c r="AS16" i="53"/>
  <c r="AZ23" i="55"/>
  <c r="AZ44" i="56"/>
  <c r="AZ37" i="56"/>
  <c r="AZ26" i="8"/>
  <c r="AZ25" i="8"/>
  <c r="AZ35" i="56"/>
  <c r="AZ29" i="8"/>
  <c r="AZ43" i="56"/>
  <c r="AZ20" i="8"/>
  <c r="AY30" i="8"/>
  <c r="AR17" i="53"/>
  <c r="AY22" i="55"/>
  <c r="AY20" i="55"/>
  <c r="AY21" i="55"/>
  <c r="AY19" i="55"/>
  <c r="AY27" i="8"/>
  <c r="AY41" i="56"/>
  <c r="AY43" i="56"/>
  <c r="AY39" i="56"/>
  <c r="AR15" i="53"/>
  <c r="AY23" i="55"/>
  <c r="AY38" i="56"/>
  <c r="AY40" i="56"/>
  <c r="AY42" i="56"/>
  <c r="AR16" i="53"/>
  <c r="AY20" i="8"/>
  <c r="AY35" i="56"/>
  <c r="AY44" i="56"/>
  <c r="AY29" i="8"/>
  <c r="AY37" i="56"/>
  <c r="AY28" i="8"/>
  <c r="AY36" i="56"/>
  <c r="AY26" i="8"/>
  <c r="AC30" i="8"/>
  <c r="V17" i="53"/>
  <c r="AC22" i="55"/>
  <c r="AC20" i="55"/>
  <c r="AC19" i="55"/>
  <c r="AC21" i="55"/>
  <c r="AC27" i="8"/>
  <c r="AC26" i="8"/>
  <c r="AC40" i="56"/>
  <c r="V15" i="53"/>
  <c r="AC28" i="8"/>
  <c r="AC43" i="56"/>
  <c r="AC37" i="56"/>
  <c r="AC38" i="56"/>
  <c r="AC41" i="56"/>
  <c r="V16" i="53"/>
  <c r="AC25" i="8"/>
  <c r="AC39" i="56"/>
  <c r="AC23" i="55"/>
  <c r="AC44" i="56"/>
  <c r="AC36" i="56"/>
  <c r="AC42" i="56"/>
  <c r="AC20" i="8"/>
  <c r="AG30" i="8"/>
  <c r="Z17" i="53"/>
  <c r="AG22" i="55"/>
  <c r="AG20" i="55"/>
  <c r="AG21" i="55"/>
  <c r="AG19" i="55"/>
  <c r="AG38" i="56"/>
  <c r="AG20" i="8"/>
  <c r="AG43" i="56"/>
  <c r="Z15" i="53"/>
  <c r="AG29" i="8"/>
  <c r="AG39" i="56"/>
  <c r="AG40" i="56"/>
  <c r="AG37" i="56"/>
  <c r="AG23" i="55"/>
  <c r="AG36" i="56"/>
  <c r="AG28" i="8"/>
  <c r="AG26" i="8"/>
  <c r="AG27" i="8"/>
  <c r="AG42" i="56"/>
  <c r="AG35" i="56"/>
  <c r="AO30" i="8"/>
  <c r="AH17" i="53"/>
  <c r="AO19" i="55"/>
  <c r="AO20" i="55"/>
  <c r="AO22" i="55"/>
  <c r="AO21" i="55"/>
  <c r="AO20" i="8"/>
  <c r="AO38" i="56"/>
  <c r="AO36" i="56"/>
  <c r="AH16" i="53"/>
  <c r="AO23" i="55"/>
  <c r="AO26" i="8"/>
  <c r="AO25" i="8"/>
  <c r="AO39" i="56"/>
  <c r="AO27" i="8"/>
  <c r="AO40" i="56"/>
  <c r="AO29" i="8"/>
  <c r="AO28" i="8"/>
  <c r="AO37" i="56"/>
  <c r="Z30" i="8"/>
  <c r="S17" i="53"/>
  <c r="Z20" i="55"/>
  <c r="Z22" i="55"/>
  <c r="Z19" i="55"/>
  <c r="Z21" i="55"/>
  <c r="Z40" i="56"/>
  <c r="Z42" i="56"/>
  <c r="Z41" i="56"/>
  <c r="S16" i="53"/>
  <c r="Z38" i="56"/>
  <c r="Z43" i="56"/>
  <c r="Z35" i="56"/>
  <c r="Z29" i="8"/>
  <c r="Z26" i="8"/>
  <c r="Z28" i="8"/>
  <c r="Z37" i="56"/>
  <c r="Z39" i="56"/>
  <c r="Z25" i="8"/>
  <c r="Z27" i="8"/>
  <c r="Z36" i="56"/>
  <c r="Z20" i="8"/>
  <c r="Z23" i="55"/>
  <c r="AE45" i="56"/>
  <c r="Y45" i="56"/>
  <c r="AB45" i="56"/>
  <c r="AU45" i="56"/>
  <c r="AI45" i="56"/>
  <c r="AS45" i="56"/>
  <c r="Z45" i="56"/>
  <c r="AT45" i="56"/>
  <c r="AQ45" i="56"/>
  <c r="AP18" i="55"/>
  <c r="AX18" i="55"/>
  <c r="BE18" i="55"/>
  <c r="BA18" i="55"/>
  <c r="AD18" i="55"/>
  <c r="AS18" i="55"/>
  <c r="AE18" i="55"/>
  <c r="AV18" i="55"/>
  <c r="AZ18" i="55"/>
  <c r="AF16" i="53"/>
  <c r="AY25" i="8"/>
  <c r="AJ29" i="8"/>
  <c r="AA26" i="8"/>
  <c r="BC28" i="8"/>
  <c r="X39" i="56"/>
  <c r="AA41" i="56"/>
  <c r="BB38" i="56"/>
  <c r="AN36" i="56"/>
  <c r="AO44" i="56"/>
  <c r="AI29" i="8"/>
  <c r="AU43" i="56"/>
  <c r="X16" i="53"/>
  <c r="AD37" i="56"/>
  <c r="AI42" i="56"/>
  <c r="AK44" i="56"/>
  <c r="AH15" i="53"/>
  <c r="BB37" i="56"/>
  <c r="AZ42" i="56"/>
  <c r="AP30" i="8"/>
  <c r="AI17" i="53"/>
  <c r="AP21" i="55"/>
  <c r="AP19" i="55"/>
  <c r="AP22" i="55"/>
  <c r="AP20" i="55"/>
  <c r="AP44" i="56"/>
  <c r="AP29" i="8"/>
  <c r="AP28" i="8"/>
  <c r="AP35" i="56"/>
  <c r="AP20" i="8"/>
  <c r="AP37" i="56"/>
  <c r="AP25" i="8"/>
  <c r="AI15" i="53"/>
  <c r="AP26" i="8"/>
  <c r="AP40" i="56"/>
  <c r="AP27" i="8"/>
  <c r="AB23" i="55"/>
  <c r="AT16" i="53"/>
  <c r="AB20" i="8"/>
  <c r="BD37" i="56"/>
  <c r="AN35" i="56"/>
  <c r="AO42" i="56"/>
  <c r="AP36" i="56"/>
  <c r="AB44" i="56"/>
  <c r="X44" i="56"/>
  <c r="AK41" i="56"/>
  <c r="AE42" i="56"/>
  <c r="BF44" i="56"/>
  <c r="Z16" i="53"/>
  <c r="BE37" i="56"/>
  <c r="AM43" i="56"/>
  <c r="D59" i="56"/>
  <c r="C59" i="56"/>
  <c r="D63" i="56"/>
  <c r="C63" i="56"/>
  <c r="D65" i="56"/>
  <c r="D53" i="56"/>
  <c r="C53" i="56"/>
  <c r="C65" i="56"/>
  <c r="D57" i="56"/>
  <c r="C57" i="56"/>
  <c r="D62" i="56"/>
  <c r="C62" i="56"/>
  <c r="C58" i="56"/>
  <c r="D67" i="56"/>
  <c r="C67" i="56"/>
  <c r="D58" i="56"/>
  <c r="Y32" i="8"/>
  <c r="AN32" i="8"/>
  <c r="AX32" i="8"/>
  <c r="AV32" i="8"/>
  <c r="AI32" i="8"/>
  <c r="AK32" i="8"/>
  <c r="AE32" i="8"/>
  <c r="AC32" i="8"/>
  <c r="BD32" i="8"/>
  <c r="AF32" i="8"/>
  <c r="AU32" i="8"/>
  <c r="BG32" i="8"/>
  <c r="X32" i="8"/>
  <c r="AS32" i="8"/>
  <c r="AM32" i="8"/>
  <c r="AW32" i="8"/>
  <c r="AJ32" i="8"/>
  <c r="BC32" i="8"/>
  <c r="BA32" i="8"/>
  <c r="AQ32" i="8"/>
  <c r="Z32" i="8"/>
  <c r="AL32" i="8"/>
  <c r="AH32" i="8"/>
  <c r="AD32" i="8"/>
  <c r="AB32" i="8"/>
  <c r="AZ32" i="8"/>
  <c r="AP32" i="8"/>
  <c r="AY32" i="8"/>
  <c r="AO32" i="8"/>
  <c r="AT32" i="8"/>
  <c r="AA32" i="8"/>
  <c r="AG32" i="8"/>
  <c r="BB32" i="8"/>
  <c r="BE32" i="8"/>
  <c r="AR32" i="8"/>
  <c r="BF32" i="8"/>
  <c r="Q8" i="8"/>
  <c r="R8" i="8" s="1"/>
  <c r="C18" i="8"/>
  <c r="D18" i="8"/>
  <c r="J10" i="53"/>
  <c r="K10" i="53" s="1"/>
  <c r="J9" i="53"/>
  <c r="K9" i="53" s="1"/>
  <c r="K8" i="187" l="1"/>
  <c r="K11" i="187"/>
  <c r="K16" i="187"/>
  <c r="K18" i="187"/>
  <c r="K9" i="187"/>
  <c r="K7" i="187"/>
  <c r="K13" i="187"/>
  <c r="K10" i="187"/>
  <c r="K17" i="187"/>
  <c r="K14" i="187"/>
  <c r="K12" i="187"/>
  <c r="K19" i="187"/>
  <c r="K20" i="187"/>
  <c r="K15" i="187"/>
  <c r="K21" i="187"/>
  <c r="J9" i="187"/>
  <c r="J7" i="187"/>
  <c r="J16" i="187"/>
  <c r="J13" i="187"/>
  <c r="J18" i="187"/>
  <c r="J8" i="187"/>
  <c r="J11" i="187"/>
  <c r="J19" i="187"/>
  <c r="J12" i="187"/>
  <c r="J17" i="187"/>
  <c r="J10" i="187"/>
  <c r="J14" i="187"/>
  <c r="J20" i="187"/>
  <c r="J15" i="187"/>
  <c r="J21" i="187"/>
  <c r="S67" i="56"/>
  <c r="T67" i="56" s="1"/>
  <c r="S63" i="56"/>
  <c r="T63" i="56" s="1"/>
  <c r="S58" i="56"/>
  <c r="T58" i="56" s="1"/>
  <c r="E76" i="56"/>
  <c r="E77" i="56"/>
  <c r="E92" i="56" s="1"/>
  <c r="D21" i="8"/>
  <c r="D22" i="8"/>
  <c r="D23" i="8"/>
  <c r="D24" i="8"/>
  <c r="C23" i="8"/>
  <c r="C24" i="8"/>
  <c r="C21" i="8"/>
  <c r="C22" i="8"/>
  <c r="E21" i="8"/>
  <c r="E23" i="8"/>
  <c r="E24" i="8"/>
  <c r="E22" i="8"/>
  <c r="J11" i="8"/>
  <c r="J17" i="8"/>
  <c r="J14" i="8"/>
  <c r="J16" i="8"/>
  <c r="J10" i="8"/>
  <c r="J9" i="8"/>
  <c r="J15" i="8"/>
  <c r="J13" i="8"/>
  <c r="J12" i="8"/>
  <c r="L14" i="8"/>
  <c r="L9" i="8"/>
  <c r="L17" i="8"/>
  <c r="L13" i="8"/>
  <c r="L16" i="8"/>
  <c r="L10" i="8"/>
  <c r="L12" i="8"/>
  <c r="L11" i="8"/>
  <c r="L15" i="8"/>
  <c r="K12" i="8"/>
  <c r="K13" i="8"/>
  <c r="K15" i="8"/>
  <c r="K11" i="8"/>
  <c r="K17" i="8"/>
  <c r="K14" i="8"/>
  <c r="K10" i="8"/>
  <c r="K9" i="8"/>
  <c r="K16" i="8"/>
  <c r="L12" i="56"/>
  <c r="E17" i="53"/>
  <c r="E16" i="53"/>
  <c r="E15" i="53"/>
  <c r="Q53" i="56"/>
  <c r="R53" i="56" s="1"/>
  <c r="Q59" i="56"/>
  <c r="R59" i="56" s="1"/>
  <c r="Q57" i="56"/>
  <c r="R57" i="56" s="1"/>
  <c r="Q52" i="56"/>
  <c r="R52" i="56" s="1"/>
  <c r="Q65" i="56"/>
  <c r="R65" i="56" s="1"/>
  <c r="Q55" i="56"/>
  <c r="R55" i="56" s="1"/>
  <c r="Q54" i="56"/>
  <c r="R54" i="56" s="1"/>
  <c r="Q61" i="56"/>
  <c r="R61" i="56" s="1"/>
  <c r="Q72" i="56"/>
  <c r="R72" i="56" s="1"/>
  <c r="L16" i="56"/>
  <c r="L23" i="56"/>
  <c r="L20" i="56"/>
  <c r="L17" i="56"/>
  <c r="L13" i="56"/>
  <c r="Q73" i="56"/>
  <c r="R73" i="56" s="1"/>
  <c r="S72" i="56"/>
  <c r="T72" i="56" s="1"/>
  <c r="Q62" i="56"/>
  <c r="R62" i="56" s="1"/>
  <c r="Q70" i="56"/>
  <c r="R70" i="56" s="1"/>
  <c r="Q60" i="56"/>
  <c r="R60" i="56" s="1"/>
  <c r="L33" i="56"/>
  <c r="S59" i="56"/>
  <c r="T59" i="56" s="1"/>
  <c r="S70" i="56"/>
  <c r="T70" i="56" s="1"/>
  <c r="Q71" i="56"/>
  <c r="R71" i="56" s="1"/>
  <c r="L13" i="84"/>
  <c r="L12" i="84"/>
  <c r="L10" i="84"/>
  <c r="L9" i="84"/>
  <c r="L8" i="84"/>
  <c r="L11" i="84"/>
  <c r="L14" i="84"/>
  <c r="L31" i="56"/>
  <c r="L30" i="56"/>
  <c r="L15" i="56"/>
  <c r="L18" i="56"/>
  <c r="S60" i="56"/>
  <c r="T60" i="56" s="1"/>
  <c r="L10" i="56"/>
  <c r="L27" i="56"/>
  <c r="L14" i="56"/>
  <c r="S52" i="56"/>
  <c r="T52" i="56" s="1"/>
  <c r="S71" i="56"/>
  <c r="T71" i="56" s="1"/>
  <c r="S53" i="56"/>
  <c r="T53" i="56" s="1"/>
  <c r="S65" i="56"/>
  <c r="T65" i="56" s="1"/>
  <c r="S55" i="56"/>
  <c r="T55" i="56" s="1"/>
  <c r="Q58" i="56"/>
  <c r="R58" i="56" s="1"/>
  <c r="Q63" i="56"/>
  <c r="R63" i="56" s="1"/>
  <c r="Q64" i="56"/>
  <c r="R64" i="56" s="1"/>
  <c r="Q66" i="56"/>
  <c r="R66" i="56" s="1"/>
  <c r="L26" i="56"/>
  <c r="L11" i="56"/>
  <c r="S57" i="56"/>
  <c r="T57" i="56" s="1"/>
  <c r="L28" i="56"/>
  <c r="L22" i="56"/>
  <c r="L32" i="56"/>
  <c r="Q69" i="56"/>
  <c r="R69" i="56" s="1"/>
  <c r="Q68" i="56"/>
  <c r="R68" i="56" s="1"/>
  <c r="S68" i="56"/>
  <c r="T68" i="56" s="1"/>
  <c r="S61" i="56"/>
  <c r="T61" i="56" s="1"/>
  <c r="S54" i="56"/>
  <c r="T54" i="56" s="1"/>
  <c r="Q67" i="56"/>
  <c r="R67" i="56" s="1"/>
  <c r="Q75" i="56"/>
  <c r="R75" i="56" s="1"/>
  <c r="S75" i="56"/>
  <c r="T75" i="56" s="1"/>
  <c r="L9" i="56"/>
  <c r="L19" i="56"/>
  <c r="L24" i="56"/>
  <c r="L21" i="56"/>
  <c r="S62" i="56"/>
  <c r="T62" i="56" s="1"/>
  <c r="L8" i="56"/>
  <c r="L25" i="56"/>
  <c r="L29" i="56"/>
  <c r="S66" i="56"/>
  <c r="T66" i="56" s="1"/>
  <c r="S64" i="56"/>
  <c r="T64" i="56" s="1"/>
  <c r="S69" i="56"/>
  <c r="T69" i="56" s="1"/>
  <c r="S73" i="56"/>
  <c r="T73" i="56" s="1"/>
  <c r="S18" i="8"/>
  <c r="T18" i="8" s="1"/>
  <c r="L10" i="83"/>
  <c r="L13" i="83"/>
  <c r="L11" i="83"/>
  <c r="L9" i="83"/>
  <c r="L8" i="83"/>
  <c r="L12" i="83"/>
  <c r="L14" i="83"/>
  <c r="E19" i="55"/>
  <c r="E20" i="55"/>
  <c r="L11" i="55"/>
  <c r="L10" i="55"/>
  <c r="L12" i="55"/>
  <c r="E22" i="55"/>
  <c r="L13" i="55"/>
  <c r="L14" i="55"/>
  <c r="L9" i="55"/>
  <c r="E21" i="55"/>
  <c r="E38" i="56"/>
  <c r="E42" i="56"/>
  <c r="E44" i="56"/>
  <c r="E41" i="56"/>
  <c r="E36" i="56"/>
  <c r="E40" i="56"/>
  <c r="E39" i="56"/>
  <c r="E37" i="56"/>
  <c r="E43" i="56"/>
  <c r="E35" i="56"/>
  <c r="E18" i="55"/>
  <c r="E26" i="8"/>
  <c r="L8" i="55"/>
  <c r="L16" i="55"/>
  <c r="E45" i="56"/>
  <c r="E46" i="56"/>
  <c r="E48" i="56"/>
  <c r="BI92" i="56"/>
  <c r="BQ92" i="56"/>
  <c r="BH92" i="56"/>
  <c r="BL92" i="56"/>
  <c r="BO92" i="56"/>
  <c r="BS92" i="56"/>
  <c r="BR92" i="56"/>
  <c r="BJ92" i="56"/>
  <c r="BM92" i="56"/>
  <c r="BN92" i="56"/>
  <c r="BP92" i="56"/>
  <c r="BK92" i="56"/>
  <c r="E23" i="55"/>
  <c r="L15" i="55"/>
  <c r="E37" i="55"/>
  <c r="E26" i="55"/>
  <c r="E24" i="55"/>
  <c r="E38" i="55"/>
  <c r="E29" i="8"/>
  <c r="L18" i="8"/>
  <c r="L8" i="8"/>
  <c r="E28" i="8"/>
  <c r="E20" i="8"/>
  <c r="E32" i="8"/>
  <c r="E30" i="8"/>
  <c r="E27" i="8"/>
  <c r="E25" i="8"/>
  <c r="K14" i="55"/>
  <c r="J14" i="55"/>
  <c r="C76" i="56"/>
  <c r="D76" i="56"/>
  <c r="D28" i="8"/>
  <c r="D15" i="53"/>
  <c r="D20" i="8"/>
  <c r="C20" i="8"/>
  <c r="C27" i="8"/>
  <c r="J8" i="8"/>
  <c r="C15" i="53"/>
  <c r="C26" i="8"/>
  <c r="C29" i="8"/>
  <c r="C28" i="8"/>
  <c r="D30" i="8"/>
  <c r="K18" i="8"/>
  <c r="K13" i="84"/>
  <c r="K8" i="84"/>
  <c r="K11" i="84"/>
  <c r="K12" i="84"/>
  <c r="K10" i="84"/>
  <c r="K9" i="84"/>
  <c r="K14" i="84"/>
  <c r="K12" i="83"/>
  <c r="K8" i="83"/>
  <c r="K13" i="83"/>
  <c r="K9" i="83"/>
  <c r="K10" i="83"/>
  <c r="K11" i="83"/>
  <c r="K14" i="83"/>
  <c r="K31" i="56"/>
  <c r="D20" i="55"/>
  <c r="K13" i="55"/>
  <c r="K10" i="55"/>
  <c r="K9" i="55"/>
  <c r="D19" i="55"/>
  <c r="K12" i="55"/>
  <c r="K11" i="55"/>
  <c r="D22" i="55"/>
  <c r="D21" i="55"/>
  <c r="D17" i="53"/>
  <c r="C16" i="53"/>
  <c r="D29" i="8"/>
  <c r="D26" i="8"/>
  <c r="C30" i="8"/>
  <c r="J18" i="8"/>
  <c r="J9" i="84"/>
  <c r="J13" i="84"/>
  <c r="J11" i="84"/>
  <c r="J8" i="84"/>
  <c r="J10" i="84"/>
  <c r="J12" i="84"/>
  <c r="J14" i="84"/>
  <c r="J9" i="83"/>
  <c r="J10" i="83"/>
  <c r="J8" i="83"/>
  <c r="J11" i="83"/>
  <c r="J12" i="83"/>
  <c r="J13" i="83"/>
  <c r="J14" i="83"/>
  <c r="J31" i="56"/>
  <c r="C21" i="55"/>
  <c r="J9" i="55"/>
  <c r="J11" i="55"/>
  <c r="C19" i="55"/>
  <c r="J12" i="55"/>
  <c r="C22" i="55"/>
  <c r="J13" i="55"/>
  <c r="J10" i="55"/>
  <c r="C20" i="55"/>
  <c r="C17" i="53"/>
  <c r="D16" i="53"/>
  <c r="D25" i="8"/>
  <c r="C25" i="8"/>
  <c r="K8" i="8"/>
  <c r="D27" i="8"/>
  <c r="D32" i="8"/>
  <c r="C32" i="8"/>
  <c r="Q18" i="8"/>
  <c r="R18" i="8" s="1"/>
  <c r="Q76" i="56" l="1"/>
  <c r="R76" i="56" s="1"/>
  <c r="S76" i="56"/>
  <c r="T76" i="56" s="1"/>
  <c r="E48" i="55"/>
  <c r="B33" i="53"/>
  <c r="C27" i="53"/>
  <c r="B24" i="53"/>
  <c r="B8" i="53" l="1"/>
  <c r="AU8" i="53" s="1"/>
  <c r="S8" i="53"/>
  <c r="V8" i="53"/>
  <c r="AT8" i="53"/>
  <c r="AA8" i="53"/>
  <c r="AP8" i="53"/>
  <c r="AR8" i="53"/>
  <c r="Z8" i="53"/>
  <c r="AQ8" i="53"/>
  <c r="AJ8" i="53"/>
  <c r="AW8" i="53"/>
  <c r="AM8" i="53"/>
  <c r="AI8" i="53"/>
  <c r="T8" i="53"/>
  <c r="AN8" i="53"/>
  <c r="AX8" i="53"/>
  <c r="AG8" i="53"/>
  <c r="X8" i="53"/>
  <c r="W8" i="53"/>
  <c r="AO8" i="53"/>
  <c r="AE8" i="53"/>
  <c r="AB8" i="53"/>
  <c r="B14" i="53"/>
  <c r="AS8" i="53"/>
  <c r="Q8" i="53"/>
  <c r="Y8" i="53"/>
  <c r="AF8" i="53"/>
  <c r="R8" i="53"/>
  <c r="AC8" i="53"/>
  <c r="AV8" i="53"/>
  <c r="AL8" i="53"/>
  <c r="AZ8" i="53"/>
  <c r="AK8" i="53"/>
  <c r="AD8" i="53"/>
  <c r="AY8" i="53"/>
  <c r="AY14" i="53" s="1"/>
  <c r="AH8" i="53"/>
  <c r="U8" i="53"/>
  <c r="T26" i="53"/>
  <c r="AY26" i="53"/>
  <c r="AX26" i="53"/>
  <c r="AO26" i="53"/>
  <c r="Y26" i="53"/>
  <c r="AS26" i="53"/>
  <c r="W26" i="53"/>
  <c r="AU26" i="53"/>
  <c r="AI26" i="53"/>
  <c r="AH26" i="53"/>
  <c r="AZ26" i="53"/>
  <c r="AP26" i="53"/>
  <c r="AQ26" i="53"/>
  <c r="Q26" i="53"/>
  <c r="AC26" i="53"/>
  <c r="AM26" i="53"/>
  <c r="AL26" i="53"/>
  <c r="AV26" i="53"/>
  <c r="AE26" i="53"/>
  <c r="AD26" i="53"/>
  <c r="AJ26" i="53"/>
  <c r="AW26" i="53"/>
  <c r="AR26" i="53"/>
  <c r="X26" i="53"/>
  <c r="AF26" i="53"/>
  <c r="V26" i="53"/>
  <c r="AB26" i="53"/>
  <c r="AN26" i="53"/>
  <c r="R26" i="53"/>
  <c r="AA26" i="53"/>
  <c r="U26" i="53"/>
  <c r="AK26" i="53"/>
  <c r="Z26" i="53"/>
  <c r="AT26" i="53"/>
  <c r="AG26" i="53"/>
  <c r="S26" i="53"/>
  <c r="AT25" i="53"/>
  <c r="AX25" i="53"/>
  <c r="AE25" i="53"/>
  <c r="Y25" i="53"/>
  <c r="AG25" i="53"/>
  <c r="AS25" i="53"/>
  <c r="AP25" i="53"/>
  <c r="U25" i="53"/>
  <c r="AH25" i="53"/>
  <c r="AJ25" i="53"/>
  <c r="W25" i="53"/>
  <c r="AA25" i="53"/>
  <c r="V25" i="53"/>
  <c r="Z25" i="53"/>
  <c r="X25" i="53"/>
  <c r="AI25" i="53"/>
  <c r="Q25" i="53"/>
  <c r="AZ25" i="53"/>
  <c r="T25" i="53"/>
  <c r="AY25" i="53"/>
  <c r="AL25" i="53"/>
  <c r="AV25" i="53"/>
  <c r="AK25" i="53"/>
  <c r="AD25" i="53"/>
  <c r="S25" i="53"/>
  <c r="AW25" i="53"/>
  <c r="AM25" i="53"/>
  <c r="AU25" i="53"/>
  <c r="AQ25" i="53"/>
  <c r="AR25" i="53"/>
  <c r="AC25" i="53"/>
  <c r="AB25" i="53"/>
  <c r="AF25" i="53"/>
  <c r="AO25" i="53"/>
  <c r="R25" i="53"/>
  <c r="AN25" i="53"/>
  <c r="B30" i="53"/>
  <c r="B31" i="53"/>
  <c r="D27" i="53"/>
  <c r="B32" i="53"/>
  <c r="J27" i="53" l="1"/>
  <c r="K27" i="53" s="1"/>
  <c r="L27" i="53"/>
  <c r="M27" i="53" s="1"/>
  <c r="E8" i="53"/>
  <c r="E14" i="53" s="1"/>
  <c r="E25" i="53"/>
  <c r="E26" i="53"/>
  <c r="BA8" i="53"/>
  <c r="BG8" i="53"/>
  <c r="BL8" i="53"/>
  <c r="BK8" i="53"/>
  <c r="BD8" i="53"/>
  <c r="BC8" i="53"/>
  <c r="BJ8" i="53"/>
  <c r="BE8" i="53"/>
  <c r="BB8" i="53"/>
  <c r="BF8" i="53"/>
  <c r="BH8" i="53"/>
  <c r="BI8" i="53"/>
  <c r="U24" i="53"/>
  <c r="U28" i="53" s="1"/>
  <c r="U14" i="53"/>
  <c r="AC24" i="53"/>
  <c r="AC14" i="53"/>
  <c r="AE24" i="53"/>
  <c r="AE28" i="53" s="1"/>
  <c r="AE14" i="53"/>
  <c r="AI24" i="53"/>
  <c r="AI28" i="53" s="1"/>
  <c r="AI14" i="53"/>
  <c r="AA24" i="53"/>
  <c r="AA28" i="53" s="1"/>
  <c r="AA14" i="53"/>
  <c r="AH24" i="53"/>
  <c r="AH14" i="53"/>
  <c r="R24" i="53"/>
  <c r="R28" i="53" s="1"/>
  <c r="R14" i="53"/>
  <c r="AO24" i="53"/>
  <c r="AO14" i="53"/>
  <c r="AM24" i="53"/>
  <c r="AM28" i="53" s="1"/>
  <c r="AM14" i="53"/>
  <c r="AT24" i="53"/>
  <c r="AT28" i="53" s="1"/>
  <c r="AT14" i="53"/>
  <c r="AD24" i="53"/>
  <c r="AD14" i="53"/>
  <c r="Y24" i="53"/>
  <c r="Y28" i="53" s="1"/>
  <c r="Y14" i="53"/>
  <c r="X24" i="53"/>
  <c r="X28" i="53" s="1"/>
  <c r="X14" i="53"/>
  <c r="AJ24" i="53"/>
  <c r="AJ28" i="53" s="1"/>
  <c r="AJ14" i="53"/>
  <c r="AU24" i="53"/>
  <c r="AU28" i="53" s="1"/>
  <c r="AU14" i="53"/>
  <c r="AW24" i="53"/>
  <c r="AW28" i="53" s="1"/>
  <c r="AW14" i="53"/>
  <c r="AK24" i="53"/>
  <c r="AK28" i="53" s="1"/>
  <c r="AK14" i="53"/>
  <c r="Q24" i="53"/>
  <c r="Q28" i="53" s="1"/>
  <c r="Q14" i="53"/>
  <c r="AG24" i="53"/>
  <c r="AG28" i="53" s="1"/>
  <c r="AG14" i="53"/>
  <c r="AQ24" i="53"/>
  <c r="AQ28" i="53" s="1"/>
  <c r="AQ14" i="53"/>
  <c r="S24" i="53"/>
  <c r="S28" i="53" s="1"/>
  <c r="S14" i="53"/>
  <c r="V24" i="53"/>
  <c r="V28" i="53" s="1"/>
  <c r="V14" i="53"/>
  <c r="AZ24" i="53"/>
  <c r="AZ28" i="53" s="1"/>
  <c r="AZ14" i="53"/>
  <c r="AS24" i="53"/>
  <c r="AS28" i="53" s="1"/>
  <c r="AS14" i="53"/>
  <c r="AX24" i="53"/>
  <c r="AX28" i="53" s="1"/>
  <c r="AX14" i="53"/>
  <c r="Z24" i="53"/>
  <c r="Z28" i="53" s="1"/>
  <c r="Z14" i="53"/>
  <c r="W24" i="53"/>
  <c r="W28" i="53" s="1"/>
  <c r="W14" i="53"/>
  <c r="AL24" i="53"/>
  <c r="AL28" i="53" s="1"/>
  <c r="AL14" i="53"/>
  <c r="AN24" i="53"/>
  <c r="AN28" i="53" s="1"/>
  <c r="AN14" i="53"/>
  <c r="AR24" i="53"/>
  <c r="AR28" i="53" s="1"/>
  <c r="AR14" i="53"/>
  <c r="AF24" i="53"/>
  <c r="AF28" i="53" s="1"/>
  <c r="AF14" i="53"/>
  <c r="AV24" i="53"/>
  <c r="AV28" i="53" s="1"/>
  <c r="AV14" i="53"/>
  <c r="AB24" i="53"/>
  <c r="AB28" i="53" s="1"/>
  <c r="AB14" i="53"/>
  <c r="T24" i="53"/>
  <c r="T28" i="53" s="1"/>
  <c r="T14" i="53"/>
  <c r="AP24" i="53"/>
  <c r="AP28" i="53" s="1"/>
  <c r="AP14" i="53"/>
  <c r="AZ12" i="53"/>
  <c r="AZ18" i="53" s="1"/>
  <c r="AS12" i="53"/>
  <c r="AS18" i="53" s="1"/>
  <c r="AX12" i="53"/>
  <c r="AX18" i="53" s="1"/>
  <c r="Z12" i="53"/>
  <c r="Z18" i="53" s="1"/>
  <c r="AL12" i="53"/>
  <c r="AL18" i="53" s="1"/>
  <c r="AN12" i="53"/>
  <c r="AN18" i="53" s="1"/>
  <c r="AR12" i="53"/>
  <c r="AR18" i="53" s="1"/>
  <c r="AV12" i="53"/>
  <c r="AV18" i="53" s="1"/>
  <c r="AB12" i="53"/>
  <c r="AB18" i="53" s="1"/>
  <c r="T12" i="53"/>
  <c r="T18" i="53" s="1"/>
  <c r="AP12" i="53"/>
  <c r="AP18" i="53" s="1"/>
  <c r="U12" i="53"/>
  <c r="U18" i="53" s="1"/>
  <c r="D8" i="53"/>
  <c r="D14" i="53" s="1"/>
  <c r="AC12" i="53"/>
  <c r="AC18" i="53" s="1"/>
  <c r="AE12" i="53"/>
  <c r="AE18" i="53" s="1"/>
  <c r="AI12" i="53"/>
  <c r="AI18" i="53" s="1"/>
  <c r="AA12" i="53"/>
  <c r="AA18" i="53" s="1"/>
  <c r="AH12" i="53"/>
  <c r="AH18" i="53" s="1"/>
  <c r="R12" i="53"/>
  <c r="R18" i="53" s="1"/>
  <c r="AO12" i="53"/>
  <c r="AO18" i="53" s="1"/>
  <c r="AM12" i="53"/>
  <c r="AM18" i="53" s="1"/>
  <c r="AT12" i="53"/>
  <c r="AT18" i="53" s="1"/>
  <c r="AY12" i="53"/>
  <c r="AY18" i="53" s="1"/>
  <c r="AF12" i="53"/>
  <c r="AF18" i="53" s="1"/>
  <c r="W12" i="53"/>
  <c r="W18" i="53" s="1"/>
  <c r="AW12" i="53"/>
  <c r="AW18" i="53" s="1"/>
  <c r="V12" i="53"/>
  <c r="V18" i="53" s="1"/>
  <c r="AY24" i="53"/>
  <c r="AD12" i="53"/>
  <c r="AD18" i="53" s="1"/>
  <c r="Y12" i="53"/>
  <c r="Y18" i="53" s="1"/>
  <c r="X12" i="53"/>
  <c r="X18" i="53" s="1"/>
  <c r="AJ12" i="53"/>
  <c r="AJ18" i="53" s="1"/>
  <c r="AU12" i="53"/>
  <c r="AU18" i="53" s="1"/>
  <c r="AK12" i="53"/>
  <c r="AK18" i="53" s="1"/>
  <c r="C8" i="53"/>
  <c r="C14" i="53" s="1"/>
  <c r="Q12" i="53"/>
  <c r="Q18" i="53" s="1"/>
  <c r="AG12" i="53"/>
  <c r="AG18" i="53" s="1"/>
  <c r="AQ12" i="53"/>
  <c r="AQ18" i="53" s="1"/>
  <c r="S12" i="53"/>
  <c r="S18" i="53" s="1"/>
  <c r="D26" i="53"/>
  <c r="C25" i="53"/>
  <c r="C26" i="53"/>
  <c r="D25" i="53"/>
  <c r="E12" i="53" l="1"/>
  <c r="E18" i="53" s="1"/>
  <c r="J26" i="53"/>
  <c r="K26" i="53" s="1"/>
  <c r="J25" i="53"/>
  <c r="K25" i="53" s="1"/>
  <c r="L26" i="53"/>
  <c r="M26" i="53" s="1"/>
  <c r="L25" i="53"/>
  <c r="M25" i="53" s="1"/>
  <c r="L8" i="53"/>
  <c r="M8" i="53" s="1"/>
  <c r="E24" i="53"/>
  <c r="BE14" i="53"/>
  <c r="BE12" i="53"/>
  <c r="BE24" i="53"/>
  <c r="BJ14" i="53"/>
  <c r="BJ12" i="53"/>
  <c r="BJ24" i="53"/>
  <c r="BC12" i="53"/>
  <c r="BC14" i="53"/>
  <c r="BC24" i="53"/>
  <c r="BD12" i="53"/>
  <c r="BD14" i="53"/>
  <c r="BD24" i="53"/>
  <c r="BI12" i="53"/>
  <c r="BI14" i="53"/>
  <c r="BI24" i="53"/>
  <c r="BK12" i="53"/>
  <c r="BK14" i="53"/>
  <c r="BK24" i="53"/>
  <c r="BH14" i="53"/>
  <c r="BH12" i="53"/>
  <c r="BH24" i="53"/>
  <c r="BL12" i="53"/>
  <c r="BL14" i="53"/>
  <c r="BL24" i="53"/>
  <c r="BF14" i="53"/>
  <c r="BF12" i="53"/>
  <c r="BF24" i="53"/>
  <c r="BG14" i="53"/>
  <c r="BG12" i="53"/>
  <c r="BG24" i="53"/>
  <c r="BB12" i="53"/>
  <c r="BB14" i="53"/>
  <c r="BB24" i="53"/>
  <c r="BA14" i="53"/>
  <c r="BA12" i="53"/>
  <c r="BA24" i="53"/>
  <c r="AO28" i="53"/>
  <c r="AO36" i="53" s="1"/>
  <c r="AH28" i="53"/>
  <c r="AH36" i="53" s="1"/>
  <c r="AC28" i="53"/>
  <c r="AC36" i="53" s="1"/>
  <c r="C24" i="53"/>
  <c r="D24" i="53"/>
  <c r="AD28" i="53"/>
  <c r="AD36" i="53" s="1"/>
  <c r="AU36" i="53"/>
  <c r="AY28" i="53"/>
  <c r="V36" i="53"/>
  <c r="AV36" i="53"/>
  <c r="AX36" i="53"/>
  <c r="AL36" i="53"/>
  <c r="AN36" i="53"/>
  <c r="U36" i="53"/>
  <c r="T36" i="53"/>
  <c r="AS36" i="53"/>
  <c r="AR36" i="53"/>
  <c r="AQ36" i="53"/>
  <c r="Q36" i="53"/>
  <c r="S36" i="53"/>
  <c r="AT36" i="53"/>
  <c r="AB36" i="53"/>
  <c r="AK36" i="53"/>
  <c r="R36" i="53"/>
  <c r="W36" i="53"/>
  <c r="AJ36" i="53"/>
  <c r="AI36" i="53"/>
  <c r="AM36" i="53"/>
  <c r="Z36" i="53"/>
  <c r="AP36" i="53"/>
  <c r="AA36" i="53"/>
  <c r="Y36" i="53"/>
  <c r="AG36" i="53"/>
  <c r="AW36" i="53"/>
  <c r="AE36" i="53"/>
  <c r="AW20" i="53"/>
  <c r="AH20" i="53"/>
  <c r="AC20" i="53"/>
  <c r="AK20" i="53"/>
  <c r="Y20" i="53"/>
  <c r="D12" i="53"/>
  <c r="D18" i="53" s="1"/>
  <c r="J8" i="53"/>
  <c r="K8" i="53" s="1"/>
  <c r="AB20" i="53"/>
  <c r="AL20" i="53"/>
  <c r="AZ20" i="53"/>
  <c r="AQ20" i="53"/>
  <c r="W20" i="53"/>
  <c r="AM20" i="53"/>
  <c r="AA20" i="53"/>
  <c r="AI20" i="53"/>
  <c r="AJ20" i="53"/>
  <c r="AP20" i="53"/>
  <c r="AR20" i="53"/>
  <c r="AX20" i="53"/>
  <c r="AU20" i="53"/>
  <c r="AD20" i="53"/>
  <c r="U20" i="53"/>
  <c r="Z20" i="53"/>
  <c r="AG20" i="53"/>
  <c r="AO20" i="53"/>
  <c r="Q20" i="53"/>
  <c r="V20" i="53"/>
  <c r="AY20" i="53"/>
  <c r="R20" i="53"/>
  <c r="AE20" i="53"/>
  <c r="S20" i="53"/>
  <c r="AT20" i="53"/>
  <c r="AV20" i="53"/>
  <c r="AF20" i="53"/>
  <c r="C12" i="53"/>
  <c r="C18" i="53" s="1"/>
  <c r="X20" i="53"/>
  <c r="T20" i="53"/>
  <c r="AN20" i="53"/>
  <c r="AS20" i="53"/>
  <c r="AZ36" i="53"/>
  <c r="AF36" i="53"/>
  <c r="X36" i="53"/>
  <c r="E20" i="53" l="1"/>
  <c r="L24" i="53"/>
  <c r="M24" i="53" s="1"/>
  <c r="L12" i="53"/>
  <c r="M12" i="53" s="1"/>
  <c r="C28" i="53"/>
  <c r="C36" i="53" s="1"/>
  <c r="J24" i="53"/>
  <c r="K24" i="53" s="1"/>
  <c r="E28" i="53"/>
  <c r="BL28" i="53"/>
  <c r="BK20" i="53"/>
  <c r="BK18" i="53"/>
  <c r="BB20" i="53"/>
  <c r="BB18" i="53"/>
  <c r="BI28" i="53"/>
  <c r="BC20" i="53"/>
  <c r="BC18" i="53"/>
  <c r="BG28" i="53"/>
  <c r="BL20" i="53"/>
  <c r="BL18" i="53"/>
  <c r="BJ28" i="53"/>
  <c r="BG18" i="53"/>
  <c r="BG20" i="53"/>
  <c r="BH28" i="53"/>
  <c r="BI18" i="53"/>
  <c r="BI20" i="53"/>
  <c r="BJ18" i="53"/>
  <c r="BJ20" i="53"/>
  <c r="BA28" i="53"/>
  <c r="BH18" i="53"/>
  <c r="BH20" i="53"/>
  <c r="BD28" i="53"/>
  <c r="BA18" i="53"/>
  <c r="BA20" i="53"/>
  <c r="BF28" i="53"/>
  <c r="BE28" i="53"/>
  <c r="BF18" i="53"/>
  <c r="BF20" i="53"/>
  <c r="BK28" i="53"/>
  <c r="BD20" i="53"/>
  <c r="BD18" i="53"/>
  <c r="BE18" i="53"/>
  <c r="BE20" i="53"/>
  <c r="BB28" i="53"/>
  <c r="BC28" i="53"/>
  <c r="D28" i="53"/>
  <c r="AY36" i="53"/>
  <c r="C20" i="53"/>
  <c r="D20" i="53"/>
  <c r="J12" i="53"/>
  <c r="K12" i="53" s="1"/>
  <c r="L28" i="53" l="1"/>
  <c r="M28" i="53" s="1"/>
  <c r="D36" i="53"/>
  <c r="J28" i="53"/>
  <c r="K28" i="53" s="1"/>
  <c r="E36" i="53"/>
  <c r="BI36" i="53"/>
  <c r="BJ36" i="53"/>
  <c r="BC36" i="53"/>
  <c r="BE36" i="53"/>
  <c r="BH36" i="53"/>
  <c r="BG36" i="53"/>
  <c r="BB36" i="53"/>
  <c r="BF36" i="53"/>
  <c r="BA36" i="53"/>
  <c r="BK36" i="53"/>
  <c r="BD36" i="53"/>
  <c r="BL36" i="53"/>
  <c r="C7" i="49" l="1"/>
  <c r="C7" i="19"/>
  <c r="BO6" i="1" l="1"/>
  <c r="BN6" i="1"/>
  <c r="BS5" i="1"/>
  <c r="BR5" i="1"/>
  <c r="L7" i="93" l="1"/>
  <c r="H6" i="187"/>
  <c r="O6" i="187" s="1"/>
  <c r="H32" i="187"/>
  <c r="O32" i="187" s="1"/>
  <c r="K7" i="93"/>
  <c r="T7" i="93" s="1"/>
  <c r="G6" i="187"/>
  <c r="N6" i="187" s="1"/>
  <c r="G32" i="187"/>
  <c r="N32" i="187" s="1"/>
  <c r="U7" i="93"/>
  <c r="CD6" i="1"/>
  <c r="CE6" i="1" s="1"/>
  <c r="BU6" i="1"/>
  <c r="D58" i="164"/>
  <c r="BV6" i="1"/>
  <c r="E58" i="164"/>
  <c r="G124" i="93"/>
  <c r="G28" i="81"/>
  <c r="D43" i="58"/>
  <c r="L28" i="81"/>
  <c r="E43" i="58"/>
  <c r="H29" i="55"/>
  <c r="O29" i="55" s="1"/>
  <c r="G29" i="55"/>
  <c r="N29" i="55" s="1"/>
  <c r="BY5" i="1"/>
  <c r="G19" i="84"/>
  <c r="N19" i="84" s="1"/>
  <c r="G7" i="84"/>
  <c r="N7" i="84" s="1"/>
  <c r="BZ5" i="1"/>
  <c r="H19" i="84"/>
  <c r="O19" i="84" s="1"/>
  <c r="H7" i="84"/>
  <c r="O7" i="84" s="1"/>
  <c r="G7" i="83"/>
  <c r="N7" i="83" s="1"/>
  <c r="G19" i="83"/>
  <c r="N19" i="83" s="1"/>
  <c r="H19" i="83"/>
  <c r="O19" i="83" s="1"/>
  <c r="H7" i="83"/>
  <c r="O7" i="83" s="1"/>
  <c r="H7" i="73"/>
  <c r="I7" i="73"/>
  <c r="G7" i="56"/>
  <c r="N7" i="56" s="1"/>
  <c r="G7" i="55"/>
  <c r="N7" i="55" s="1"/>
  <c r="G51" i="56"/>
  <c r="N51" i="56" s="1"/>
  <c r="G7" i="8"/>
  <c r="N7" i="8" s="1"/>
  <c r="G35" i="8"/>
  <c r="N35" i="8" s="1"/>
  <c r="G23" i="53"/>
  <c r="G7" i="53"/>
  <c r="H51" i="56"/>
  <c r="O51" i="56" s="1"/>
  <c r="H7" i="8"/>
  <c r="O7" i="8" s="1"/>
  <c r="H7" i="55"/>
  <c r="O7" i="55" s="1"/>
  <c r="H35" i="8"/>
  <c r="O35" i="8" s="1"/>
  <c r="H7" i="56"/>
  <c r="O7" i="56" s="1"/>
  <c r="H7" i="53"/>
  <c r="H23" i="53"/>
  <c r="H7" i="47"/>
  <c r="O7" i="47" s="1"/>
  <c r="CH5" i="1"/>
  <c r="G7" i="47"/>
  <c r="N7" i="47" s="1"/>
  <c r="M5" i="1"/>
  <c r="BQ5" i="1"/>
  <c r="AR6" i="93" l="1"/>
  <c r="F6" i="187"/>
  <c r="F32" i="187"/>
  <c r="CF5" i="1"/>
  <c r="AE7" i="93"/>
  <c r="AJ7" i="93"/>
  <c r="Z7" i="93"/>
  <c r="X7" i="163"/>
  <c r="S7" i="163"/>
  <c r="N7" i="163"/>
  <c r="G7" i="164"/>
  <c r="R6" i="164" s="1"/>
  <c r="J7" i="93"/>
  <c r="AP6" i="93" s="1"/>
  <c r="E20" i="58"/>
  <c r="F21" i="58" s="1"/>
  <c r="F31" i="58" s="1"/>
  <c r="E44" i="58"/>
  <c r="D20" i="58"/>
  <c r="D44" i="58"/>
  <c r="F29" i="55"/>
  <c r="U28" i="55" s="1"/>
  <c r="BX5" i="1"/>
  <c r="F19" i="84"/>
  <c r="U18" i="84" s="1"/>
  <c r="F7" i="84"/>
  <c r="U6" i="84" s="1"/>
  <c r="F7" i="83"/>
  <c r="U6" i="83" s="1"/>
  <c r="F19" i="83"/>
  <c r="U18" i="83" s="1"/>
  <c r="G7" i="73"/>
  <c r="F51" i="56"/>
  <c r="U50" i="56" s="1"/>
  <c r="F7" i="8"/>
  <c r="U6" i="8" s="1"/>
  <c r="F7" i="53"/>
  <c r="F7" i="56"/>
  <c r="U6" i="56" s="1"/>
  <c r="F23" i="53"/>
  <c r="F35" i="8"/>
  <c r="U34" i="8" s="1"/>
  <c r="F7" i="55"/>
  <c r="U6" i="55" s="1"/>
  <c r="F7" i="47"/>
  <c r="U6" i="47" s="1"/>
  <c r="N5" i="1"/>
  <c r="X6" i="187" l="1"/>
  <c r="X32" i="187"/>
  <c r="U31" i="187"/>
  <c r="M32" i="187"/>
  <c r="M6" i="187"/>
  <c r="U5" i="187"/>
  <c r="M7" i="56"/>
  <c r="M51" i="56"/>
  <c r="M7" i="83"/>
  <c r="M19" i="83"/>
  <c r="M7" i="55"/>
  <c r="M29" i="55"/>
  <c r="M7" i="8"/>
  <c r="M35" i="8"/>
  <c r="U7" i="164"/>
  <c r="AA7" i="163"/>
  <c r="L7" i="164"/>
  <c r="E21" i="58"/>
  <c r="E31" i="58" s="1"/>
  <c r="D30" i="58"/>
  <c r="D32" i="58" s="1"/>
  <c r="D35" i="58" s="1"/>
  <c r="D22" i="58"/>
  <c r="E19" i="58" s="1"/>
  <c r="E30" i="58"/>
  <c r="S7" i="93"/>
  <c r="H7" i="19"/>
  <c r="AU7" i="93"/>
  <c r="X7" i="84"/>
  <c r="X19" i="84"/>
  <c r="M7" i="84"/>
  <c r="M19" i="84"/>
  <c r="X7" i="83"/>
  <c r="X19" i="83"/>
  <c r="M7" i="73"/>
  <c r="C7" i="72"/>
  <c r="C14" i="72"/>
  <c r="C50" i="72" s="1"/>
  <c r="Q23" i="53"/>
  <c r="X35" i="8"/>
  <c r="X7" i="56"/>
  <c r="Q7" i="53"/>
  <c r="X29" i="55"/>
  <c r="X7" i="55"/>
  <c r="X51" i="56"/>
  <c r="X7" i="8"/>
  <c r="O5" i="1"/>
  <c r="H7" i="49"/>
  <c r="X7" i="47"/>
  <c r="B37" i="49"/>
  <c r="B36" i="49"/>
  <c r="B35" i="49"/>
  <c r="B34" i="49"/>
  <c r="B31" i="49"/>
  <c r="B21" i="49"/>
  <c r="B20" i="49"/>
  <c r="B19" i="49"/>
  <c r="B17" i="49"/>
  <c r="B16" i="49"/>
  <c r="B15" i="49"/>
  <c r="B8" i="49"/>
  <c r="Y6" i="187" l="1"/>
  <c r="Y32" i="187"/>
  <c r="BC34" i="49"/>
  <c r="AU34" i="49"/>
  <c r="AV34" i="49"/>
  <c r="BB34" i="49"/>
  <c r="AT34" i="49"/>
  <c r="BA34" i="49"/>
  <c r="AS34" i="49"/>
  <c r="AZ34" i="49"/>
  <c r="AR34" i="49"/>
  <c r="AY34" i="49"/>
  <c r="AX34" i="49"/>
  <c r="AW34" i="49"/>
  <c r="BC36" i="49"/>
  <c r="AU36" i="49"/>
  <c r="AV36" i="49"/>
  <c r="BB36" i="49"/>
  <c r="AT36" i="49"/>
  <c r="BA36" i="49"/>
  <c r="AS36" i="49"/>
  <c r="AZ36" i="49"/>
  <c r="AR36" i="49"/>
  <c r="AY36" i="49"/>
  <c r="AX36" i="49"/>
  <c r="AW36" i="49"/>
  <c r="AY15" i="49"/>
  <c r="AX15" i="49"/>
  <c r="AR15" i="49"/>
  <c r="AW15" i="49"/>
  <c r="AV15" i="49"/>
  <c r="BC15" i="49"/>
  <c r="AU15" i="49"/>
  <c r="BB15" i="49"/>
  <c r="AT15" i="49"/>
  <c r="BA15" i="49"/>
  <c r="AS15" i="49"/>
  <c r="AZ15" i="49"/>
  <c r="AY17" i="49"/>
  <c r="AX17" i="49"/>
  <c r="AW17" i="49"/>
  <c r="AR17" i="49"/>
  <c r="AV17" i="49"/>
  <c r="BC17" i="49"/>
  <c r="AU17" i="49"/>
  <c r="BB17" i="49"/>
  <c r="AT17" i="49"/>
  <c r="BA17" i="49"/>
  <c r="AS17" i="49"/>
  <c r="AZ17" i="49"/>
  <c r="AY19" i="49"/>
  <c r="AR19" i="49"/>
  <c r="AX19" i="49"/>
  <c r="AW19" i="49"/>
  <c r="AZ19" i="49"/>
  <c r="AV19" i="49"/>
  <c r="BC19" i="49"/>
  <c r="AU19" i="49"/>
  <c r="BB19" i="49"/>
  <c r="AT19" i="49"/>
  <c r="BA19" i="49"/>
  <c r="AS19" i="49"/>
  <c r="AY21" i="49"/>
  <c r="AY31" i="49" s="1"/>
  <c r="AX21" i="49"/>
  <c r="AX31" i="49" s="1"/>
  <c r="AX35" i="49" s="1"/>
  <c r="AW21" i="49"/>
  <c r="AW31" i="49" s="1"/>
  <c r="AV21" i="49"/>
  <c r="AV31" i="49" s="1"/>
  <c r="AV35" i="49" s="1"/>
  <c r="AZ21" i="49"/>
  <c r="AZ31" i="49" s="1"/>
  <c r="BC21" i="49"/>
  <c r="BC31" i="49" s="1"/>
  <c r="BC35" i="49" s="1"/>
  <c r="AU21" i="49"/>
  <c r="AU31" i="49" s="1"/>
  <c r="BB21" i="49"/>
  <c r="BB31" i="49" s="1"/>
  <c r="BB35" i="49" s="1"/>
  <c r="AT21" i="49"/>
  <c r="AT31" i="49" s="1"/>
  <c r="AT35" i="49" s="1"/>
  <c r="AT37" i="49" s="1"/>
  <c r="BA21" i="49"/>
  <c r="BA31" i="49" s="1"/>
  <c r="BA35" i="49" s="1"/>
  <c r="AS21" i="49"/>
  <c r="AS31" i="49" s="1"/>
  <c r="AS35" i="49" s="1"/>
  <c r="AR21" i="49"/>
  <c r="AR31" i="49" s="1"/>
  <c r="AR35" i="49" s="1"/>
  <c r="BC8" i="49"/>
  <c r="AU8" i="49"/>
  <c r="BB8" i="49"/>
  <c r="AT8" i="49"/>
  <c r="BA8" i="49"/>
  <c r="AS8" i="49"/>
  <c r="AV8" i="49"/>
  <c r="AZ8" i="49"/>
  <c r="AR8" i="49"/>
  <c r="AY8" i="49"/>
  <c r="AY16" i="49" s="1"/>
  <c r="AX8" i="49"/>
  <c r="AW8" i="49"/>
  <c r="AW16" i="49" s="1"/>
  <c r="B46" i="72"/>
  <c r="B47" i="72" s="1"/>
  <c r="B48" i="72" s="1"/>
  <c r="B49" i="72" s="1"/>
  <c r="C77" i="72"/>
  <c r="C82" i="72"/>
  <c r="C45" i="72"/>
  <c r="B83" i="72"/>
  <c r="B84" i="72" s="1"/>
  <c r="B85" i="72" s="1"/>
  <c r="B86" i="72" s="1"/>
  <c r="B51" i="72"/>
  <c r="B52" i="72" s="1"/>
  <c r="B53" i="72" s="1"/>
  <c r="B54" i="72" s="1"/>
  <c r="B78" i="72"/>
  <c r="B79" i="72" s="1"/>
  <c r="B80" i="72" s="1"/>
  <c r="B81" i="72" s="1"/>
  <c r="V7" i="164"/>
  <c r="AB7" i="163"/>
  <c r="I36" i="49"/>
  <c r="AM36" i="49"/>
  <c r="AQ36" i="49"/>
  <c r="Z36" i="49"/>
  <c r="V36" i="49"/>
  <c r="AC36" i="49"/>
  <c r="X36" i="49"/>
  <c r="AP36" i="49"/>
  <c r="H36" i="49"/>
  <c r="U36" i="49"/>
  <c r="T36" i="49"/>
  <c r="AI36" i="49"/>
  <c r="AE36" i="49"/>
  <c r="AL36" i="49"/>
  <c r="AD36" i="49"/>
  <c r="R36" i="49"/>
  <c r="AN36" i="49"/>
  <c r="N36" i="49"/>
  <c r="J36" i="49"/>
  <c r="AJ36" i="49"/>
  <c r="AB36" i="49"/>
  <c r="AG36" i="49"/>
  <c r="Q36" i="49"/>
  <c r="O36" i="49"/>
  <c r="K36" i="49"/>
  <c r="AF36" i="49"/>
  <c r="Y36" i="49"/>
  <c r="P36" i="49"/>
  <c r="AH36" i="49"/>
  <c r="L36" i="49"/>
  <c r="W36" i="49"/>
  <c r="M36" i="49"/>
  <c r="S36" i="49"/>
  <c r="AK36" i="49"/>
  <c r="AA36" i="49"/>
  <c r="AO36" i="49"/>
  <c r="E22" i="58"/>
  <c r="F19" i="58" s="1"/>
  <c r="E29" i="58"/>
  <c r="E32" i="58" s="1"/>
  <c r="I7" i="19"/>
  <c r="AV7" i="93"/>
  <c r="Y7" i="84"/>
  <c r="Y19" i="84"/>
  <c r="Y7" i="83"/>
  <c r="Y19" i="83"/>
  <c r="N7" i="73"/>
  <c r="D7" i="72"/>
  <c r="D14" i="72"/>
  <c r="D50" i="72" s="1"/>
  <c r="R23" i="53"/>
  <c r="Y7" i="56"/>
  <c r="Y51" i="56"/>
  <c r="Y7" i="8"/>
  <c r="R7" i="53"/>
  <c r="Y7" i="55"/>
  <c r="Y29" i="55"/>
  <c r="Y35" i="8"/>
  <c r="P5" i="1"/>
  <c r="I7" i="49"/>
  <c r="Y7" i="47"/>
  <c r="AQ34" i="49"/>
  <c r="AP34" i="49"/>
  <c r="AO34" i="49"/>
  <c r="AN34" i="49"/>
  <c r="AM34" i="49"/>
  <c r="AL34" i="49"/>
  <c r="AK34" i="49"/>
  <c r="AJ34" i="49"/>
  <c r="AI34" i="49"/>
  <c r="AH34" i="49"/>
  <c r="AG34" i="49"/>
  <c r="AF34" i="49"/>
  <c r="AE34" i="49"/>
  <c r="AD34" i="49"/>
  <c r="AC34" i="49"/>
  <c r="AB34" i="49"/>
  <c r="AA34" i="49"/>
  <c r="Z34" i="49"/>
  <c r="Y34" i="49"/>
  <c r="X34" i="49"/>
  <c r="W34" i="49"/>
  <c r="V34" i="49"/>
  <c r="U34" i="49"/>
  <c r="T34" i="49"/>
  <c r="S34" i="49"/>
  <c r="C34" i="49" s="1"/>
  <c r="R34" i="49"/>
  <c r="Q34" i="49"/>
  <c r="P34" i="49"/>
  <c r="O34" i="49"/>
  <c r="N34" i="49"/>
  <c r="M34" i="49"/>
  <c r="L34" i="49"/>
  <c r="K34" i="49"/>
  <c r="J34" i="49"/>
  <c r="I34" i="49"/>
  <c r="H34" i="49"/>
  <c r="AQ30" i="49"/>
  <c r="AP30" i="49"/>
  <c r="AO30" i="49"/>
  <c r="AN30" i="49"/>
  <c r="AM30" i="49"/>
  <c r="AL30" i="49"/>
  <c r="AK30" i="49"/>
  <c r="AJ30" i="49"/>
  <c r="AI30" i="49"/>
  <c r="AH30" i="49"/>
  <c r="AG30" i="49"/>
  <c r="AF30" i="49"/>
  <c r="AE30" i="49"/>
  <c r="AD30" i="49"/>
  <c r="AC30" i="49"/>
  <c r="AB30" i="49"/>
  <c r="AA30" i="49"/>
  <c r="Z30" i="49"/>
  <c r="Y30" i="49"/>
  <c r="X30" i="49"/>
  <c r="W30" i="49"/>
  <c r="V30" i="49"/>
  <c r="U30" i="49"/>
  <c r="T30" i="49"/>
  <c r="S30" i="49"/>
  <c r="C30" i="49" s="1"/>
  <c r="R30" i="49"/>
  <c r="Q30" i="49"/>
  <c r="P30" i="49"/>
  <c r="O30" i="49"/>
  <c r="N30" i="49"/>
  <c r="M30" i="49"/>
  <c r="L30" i="49"/>
  <c r="K30" i="49"/>
  <c r="J30" i="49"/>
  <c r="I30" i="49"/>
  <c r="H30" i="49"/>
  <c r="AQ29" i="49"/>
  <c r="AP29" i="49"/>
  <c r="AO29" i="49"/>
  <c r="AN29" i="49"/>
  <c r="AM29" i="49"/>
  <c r="AL29" i="49"/>
  <c r="AK29" i="49"/>
  <c r="AJ29" i="49"/>
  <c r="AI29" i="49"/>
  <c r="AH29" i="49"/>
  <c r="AG29" i="49"/>
  <c r="AF29" i="49"/>
  <c r="AE29" i="49"/>
  <c r="AD29" i="49"/>
  <c r="AC29" i="49"/>
  <c r="AB29" i="49"/>
  <c r="AA29" i="49"/>
  <c r="Z29" i="49"/>
  <c r="Y29" i="49"/>
  <c r="X29" i="49"/>
  <c r="W29" i="49"/>
  <c r="V29" i="49"/>
  <c r="U29" i="49"/>
  <c r="T29" i="49"/>
  <c r="S29" i="49"/>
  <c r="C29" i="49" s="1"/>
  <c r="R29" i="49"/>
  <c r="Q29" i="49"/>
  <c r="P29" i="49"/>
  <c r="O29" i="49"/>
  <c r="N29" i="49"/>
  <c r="M29" i="49"/>
  <c r="L29" i="49"/>
  <c r="K29" i="49"/>
  <c r="J29" i="49"/>
  <c r="I29" i="49"/>
  <c r="H29" i="49"/>
  <c r="AQ28" i="49"/>
  <c r="AP28" i="49"/>
  <c r="AO28" i="49"/>
  <c r="AN28" i="49"/>
  <c r="AM28" i="49"/>
  <c r="AL28" i="49"/>
  <c r="AK28" i="49"/>
  <c r="AJ28" i="49"/>
  <c r="AI28" i="49"/>
  <c r="AH28" i="49"/>
  <c r="AG28" i="49"/>
  <c r="AF28" i="49"/>
  <c r="AE28" i="49"/>
  <c r="AD28" i="49"/>
  <c r="AC28" i="49"/>
  <c r="AB28" i="49"/>
  <c r="AA28" i="49"/>
  <c r="Z28" i="49"/>
  <c r="Y28" i="49"/>
  <c r="X28" i="49"/>
  <c r="W28" i="49"/>
  <c r="V28" i="49"/>
  <c r="U28" i="49"/>
  <c r="T28" i="49"/>
  <c r="S28" i="49"/>
  <c r="C28" i="49" s="1"/>
  <c r="R28" i="49"/>
  <c r="Q28" i="49"/>
  <c r="P28" i="49"/>
  <c r="O28" i="49"/>
  <c r="N28" i="49"/>
  <c r="M28" i="49"/>
  <c r="L28" i="49"/>
  <c r="K28" i="49"/>
  <c r="J28" i="49"/>
  <c r="I28" i="49"/>
  <c r="H28" i="49"/>
  <c r="AQ21" i="49"/>
  <c r="AP21" i="49"/>
  <c r="AO21" i="49"/>
  <c r="AN21" i="49"/>
  <c r="AM21" i="49"/>
  <c r="AL21" i="49"/>
  <c r="AK21" i="49"/>
  <c r="AJ21" i="49"/>
  <c r="AI21" i="49"/>
  <c r="AH21" i="49"/>
  <c r="AG21" i="49"/>
  <c r="AF21" i="49"/>
  <c r="AE21" i="49"/>
  <c r="AD21" i="49"/>
  <c r="AC21" i="49"/>
  <c r="AB21" i="49"/>
  <c r="AA21" i="49"/>
  <c r="Z21" i="49"/>
  <c r="Y21" i="49"/>
  <c r="X21" i="49"/>
  <c r="W21" i="49"/>
  <c r="V21" i="49"/>
  <c r="U21" i="49"/>
  <c r="T21" i="49"/>
  <c r="S21" i="49"/>
  <c r="C21" i="49" s="1"/>
  <c r="R21" i="49"/>
  <c r="Q21" i="49"/>
  <c r="P21" i="49"/>
  <c r="O21" i="49"/>
  <c r="N21" i="49"/>
  <c r="M21" i="49"/>
  <c r="L21" i="49"/>
  <c r="K21" i="49"/>
  <c r="J21" i="49"/>
  <c r="I21" i="49"/>
  <c r="H21" i="49"/>
  <c r="AQ19" i="49"/>
  <c r="AP19" i="49"/>
  <c r="AO19" i="49"/>
  <c r="AN19" i="49"/>
  <c r="AM19" i="49"/>
  <c r="AL19" i="49"/>
  <c r="AK19" i="49"/>
  <c r="AJ19" i="49"/>
  <c r="AI19" i="49"/>
  <c r="AH19" i="49"/>
  <c r="AG19" i="49"/>
  <c r="AF19" i="49"/>
  <c r="AE19" i="49"/>
  <c r="AD19" i="49"/>
  <c r="AC19" i="49"/>
  <c r="AB19" i="49"/>
  <c r="AA19" i="49"/>
  <c r="Z19" i="49"/>
  <c r="Y19" i="49"/>
  <c r="X19" i="49"/>
  <c r="W19" i="49"/>
  <c r="V19" i="49"/>
  <c r="U19" i="49"/>
  <c r="T19" i="49"/>
  <c r="S19" i="49"/>
  <c r="C19" i="49" s="1"/>
  <c r="R19" i="49"/>
  <c r="Q19" i="49"/>
  <c r="P19" i="49"/>
  <c r="O19" i="49"/>
  <c r="N19" i="49"/>
  <c r="M19" i="49"/>
  <c r="L19" i="49"/>
  <c r="K19" i="49"/>
  <c r="J19" i="49"/>
  <c r="I19" i="49"/>
  <c r="H19" i="49"/>
  <c r="AQ17" i="49"/>
  <c r="AP17" i="49"/>
  <c r="AO17" i="49"/>
  <c r="AN17" i="49"/>
  <c r="AM17" i="49"/>
  <c r="AL17" i="49"/>
  <c r="AK17" i="49"/>
  <c r="AJ17" i="49"/>
  <c r="AI17" i="49"/>
  <c r="AH17" i="49"/>
  <c r="AG17" i="49"/>
  <c r="AF17" i="49"/>
  <c r="AE17" i="49"/>
  <c r="AD17" i="49"/>
  <c r="AC17" i="49"/>
  <c r="AB17" i="49"/>
  <c r="AA17" i="49"/>
  <c r="Z17" i="49"/>
  <c r="Y17" i="49"/>
  <c r="X17" i="49"/>
  <c r="W17" i="49"/>
  <c r="V17" i="49"/>
  <c r="U17" i="49"/>
  <c r="T17" i="49"/>
  <c r="S17" i="49"/>
  <c r="C17" i="49" s="1"/>
  <c r="R17" i="49"/>
  <c r="Q17" i="49"/>
  <c r="P17" i="49"/>
  <c r="O17" i="49"/>
  <c r="N17" i="49"/>
  <c r="M17" i="49"/>
  <c r="L17" i="49"/>
  <c r="K17" i="49"/>
  <c r="J17" i="49"/>
  <c r="I17" i="49"/>
  <c r="H17" i="49"/>
  <c r="AQ15" i="49"/>
  <c r="AP15" i="49"/>
  <c r="AO15" i="49"/>
  <c r="AN15" i="49"/>
  <c r="AM15" i="49"/>
  <c r="AL15" i="49"/>
  <c r="AK15" i="49"/>
  <c r="AJ15" i="49"/>
  <c r="AI15" i="49"/>
  <c r="AH15" i="49"/>
  <c r="AG15" i="49"/>
  <c r="AF15" i="49"/>
  <c r="AE15" i="49"/>
  <c r="AD15" i="49"/>
  <c r="AC15" i="49"/>
  <c r="AB15" i="49"/>
  <c r="AA15" i="49"/>
  <c r="Z15" i="49"/>
  <c r="Y15" i="49"/>
  <c r="X15" i="49"/>
  <c r="W15" i="49"/>
  <c r="V15" i="49"/>
  <c r="U15" i="49"/>
  <c r="T15" i="49"/>
  <c r="S15" i="49"/>
  <c r="C15" i="49" s="1"/>
  <c r="R15" i="49"/>
  <c r="Q15" i="49"/>
  <c r="P15" i="49"/>
  <c r="O15" i="49"/>
  <c r="N15" i="49"/>
  <c r="M15" i="49"/>
  <c r="L15" i="49"/>
  <c r="K15" i="49"/>
  <c r="J15" i="49"/>
  <c r="I15" i="49"/>
  <c r="H15" i="49"/>
  <c r="AQ14" i="49"/>
  <c r="AP14" i="49"/>
  <c r="AO14" i="49"/>
  <c r="AN14" i="49"/>
  <c r="AM14" i="49"/>
  <c r="AL14" i="49"/>
  <c r="AK14" i="49"/>
  <c r="AJ14" i="49"/>
  <c r="AI14" i="49"/>
  <c r="AH14" i="49"/>
  <c r="AG14" i="49"/>
  <c r="AF14" i="49"/>
  <c r="AE14" i="49"/>
  <c r="AD14" i="49"/>
  <c r="AC14" i="49"/>
  <c r="AB14" i="49"/>
  <c r="AA14" i="49"/>
  <c r="Z14" i="49"/>
  <c r="Y14" i="49"/>
  <c r="X14" i="49"/>
  <c r="W14" i="49"/>
  <c r="V14" i="49"/>
  <c r="U14" i="49"/>
  <c r="T14" i="49"/>
  <c r="S14" i="49"/>
  <c r="C14" i="49" s="1"/>
  <c r="R14" i="49"/>
  <c r="Q14" i="49"/>
  <c r="P14" i="49"/>
  <c r="O14" i="49"/>
  <c r="N14" i="49"/>
  <c r="M14" i="49"/>
  <c r="L14" i="49"/>
  <c r="K14" i="49"/>
  <c r="J14" i="49"/>
  <c r="I14" i="49"/>
  <c r="H14" i="49"/>
  <c r="AQ12" i="49"/>
  <c r="AP12" i="49"/>
  <c r="AO12" i="49"/>
  <c r="AN12" i="49"/>
  <c r="AM12" i="49"/>
  <c r="AL12" i="49"/>
  <c r="AK12" i="49"/>
  <c r="AJ12" i="49"/>
  <c r="AI12" i="49"/>
  <c r="AH12" i="49"/>
  <c r="AG12" i="49"/>
  <c r="AF12" i="49"/>
  <c r="AE12" i="49"/>
  <c r="AD12" i="49"/>
  <c r="AC12" i="49"/>
  <c r="AB12" i="49"/>
  <c r="AA12" i="49"/>
  <c r="Z12" i="49"/>
  <c r="Y12" i="49"/>
  <c r="X12" i="49"/>
  <c r="W12" i="49"/>
  <c r="V12" i="49"/>
  <c r="U12" i="49"/>
  <c r="T12" i="49"/>
  <c r="S12" i="49"/>
  <c r="C12" i="49" s="1"/>
  <c r="R12" i="49"/>
  <c r="Q12" i="49"/>
  <c r="P12" i="49"/>
  <c r="O12" i="49"/>
  <c r="N12" i="49"/>
  <c r="M12" i="49"/>
  <c r="L12" i="49"/>
  <c r="K12" i="49"/>
  <c r="J12" i="49"/>
  <c r="I12" i="49"/>
  <c r="H12" i="49"/>
  <c r="AQ13" i="49"/>
  <c r="AP13" i="49"/>
  <c r="AO13" i="49"/>
  <c r="AN13" i="49"/>
  <c r="AM13" i="49"/>
  <c r="AL13" i="49"/>
  <c r="AK13" i="49"/>
  <c r="AJ13" i="49"/>
  <c r="AI13" i="49"/>
  <c r="AH13" i="49"/>
  <c r="AG13" i="49"/>
  <c r="AF13" i="49"/>
  <c r="AE13" i="49"/>
  <c r="AD13" i="49"/>
  <c r="AC13" i="49"/>
  <c r="AB13" i="49"/>
  <c r="AA13" i="49"/>
  <c r="Z13" i="49"/>
  <c r="Y13" i="49"/>
  <c r="X13" i="49"/>
  <c r="W13" i="49"/>
  <c r="V13" i="49"/>
  <c r="U13" i="49"/>
  <c r="T13" i="49"/>
  <c r="S13" i="49"/>
  <c r="C13" i="49" s="1"/>
  <c r="R13" i="49"/>
  <c r="Q13" i="49"/>
  <c r="P13" i="49"/>
  <c r="O13" i="49"/>
  <c r="N13" i="49"/>
  <c r="M13" i="49"/>
  <c r="L13" i="49"/>
  <c r="K13" i="49"/>
  <c r="J13" i="49"/>
  <c r="I13" i="49"/>
  <c r="H13" i="49"/>
  <c r="AQ8" i="49"/>
  <c r="AP8" i="49"/>
  <c r="AO8" i="49"/>
  <c r="AN8" i="49"/>
  <c r="AM8" i="49"/>
  <c r="AL8" i="49"/>
  <c r="AK8" i="49"/>
  <c r="AJ8" i="49"/>
  <c r="AI8" i="49"/>
  <c r="AH8" i="49"/>
  <c r="AG8" i="49"/>
  <c r="AF8" i="49"/>
  <c r="AE8" i="49"/>
  <c r="AD8" i="49"/>
  <c r="AC8" i="49"/>
  <c r="AB8" i="49"/>
  <c r="AA8" i="49"/>
  <c r="Z8" i="49"/>
  <c r="Y8" i="49"/>
  <c r="X8" i="49"/>
  <c r="W8" i="49"/>
  <c r="V8" i="49"/>
  <c r="U8" i="49"/>
  <c r="T8" i="49"/>
  <c r="S8" i="49"/>
  <c r="C8" i="49" s="1"/>
  <c r="R8" i="49"/>
  <c r="Q8" i="49"/>
  <c r="P8" i="49"/>
  <c r="O8" i="49"/>
  <c r="N8" i="49"/>
  <c r="M8" i="49"/>
  <c r="L8" i="49"/>
  <c r="K8" i="49"/>
  <c r="J8" i="49"/>
  <c r="I8" i="49"/>
  <c r="H8" i="49"/>
  <c r="BC37" i="49" l="1"/>
  <c r="AR37" i="49"/>
  <c r="AV16" i="49"/>
  <c r="AV20" i="49" s="1"/>
  <c r="AW35" i="49"/>
  <c r="AW37" i="49" s="1"/>
  <c r="AR16" i="49"/>
  <c r="AR20" i="49" s="1"/>
  <c r="Z32" i="187"/>
  <c r="Z6" i="187"/>
  <c r="AU16" i="49"/>
  <c r="AU20" i="49" s="1"/>
  <c r="BA37" i="49"/>
  <c r="AY35" i="49"/>
  <c r="AY37" i="49" s="1"/>
  <c r="AX16" i="49"/>
  <c r="AX20" i="49" s="1"/>
  <c r="AU35" i="49"/>
  <c r="AU37" i="49" s="1"/>
  <c r="AV37" i="49"/>
  <c r="AW20" i="49"/>
  <c r="BC16" i="49"/>
  <c r="BC20" i="49" s="1"/>
  <c r="AZ16" i="49"/>
  <c r="AZ20" i="49" s="1"/>
  <c r="AS16" i="49"/>
  <c r="AS20" i="49" s="1"/>
  <c r="BA16" i="49"/>
  <c r="BA20" i="49" s="1"/>
  <c r="AT16" i="49"/>
  <c r="AT20" i="49" s="1"/>
  <c r="AT39" i="49" s="1"/>
  <c r="AY20" i="49"/>
  <c r="BB16" i="49"/>
  <c r="BB20" i="49" s="1"/>
  <c r="AZ35" i="49"/>
  <c r="AZ37" i="49" s="1"/>
  <c r="E35" i="58"/>
  <c r="F22" i="58"/>
  <c r="G19" i="58" s="1"/>
  <c r="F29" i="58"/>
  <c r="F32" i="58" s="1"/>
  <c r="BB37" i="49"/>
  <c r="AX37" i="49"/>
  <c r="AS37" i="49"/>
  <c r="D82" i="72"/>
  <c r="D45" i="72"/>
  <c r="D77" i="72"/>
  <c r="W7" i="164"/>
  <c r="AC7" i="163"/>
  <c r="J7" i="19"/>
  <c r="AW7" i="93"/>
  <c r="Z7" i="84"/>
  <c r="Z19" i="84"/>
  <c r="Z7" i="83"/>
  <c r="Z19" i="83"/>
  <c r="O7" i="73"/>
  <c r="E14" i="72"/>
  <c r="E50" i="72" s="1"/>
  <c r="E7" i="72"/>
  <c r="S7" i="53"/>
  <c r="Z7" i="55"/>
  <c r="S23" i="53"/>
  <c r="Z51" i="56"/>
  <c r="Z29" i="55"/>
  <c r="Z35" i="8"/>
  <c r="Z7" i="56"/>
  <c r="Z7" i="8"/>
  <c r="Q5" i="1"/>
  <c r="J7" i="49"/>
  <c r="Z7" i="47"/>
  <c r="AJ31" i="49"/>
  <c r="AJ35" i="49" s="1"/>
  <c r="AF31" i="49"/>
  <c r="AF35" i="49" s="1"/>
  <c r="AB31" i="49"/>
  <c r="AB35" i="49" s="1"/>
  <c r="X31" i="49"/>
  <c r="X35" i="49" s="1"/>
  <c r="T31" i="49"/>
  <c r="T35" i="49" s="1"/>
  <c r="P31" i="49"/>
  <c r="P35" i="49" s="1"/>
  <c r="H31" i="49"/>
  <c r="H35" i="49" s="1"/>
  <c r="N31" i="49"/>
  <c r="N35" i="49" s="1"/>
  <c r="J31" i="49"/>
  <c r="J35" i="49" s="1"/>
  <c r="AQ31" i="49"/>
  <c r="AQ35" i="49" s="1"/>
  <c r="AN31" i="49"/>
  <c r="AN35" i="49" s="1"/>
  <c r="AM31" i="49"/>
  <c r="AM35" i="49" s="1"/>
  <c r="AI31" i="49"/>
  <c r="AI35" i="49" s="1"/>
  <c r="AD31" i="49"/>
  <c r="AD35" i="49" s="1"/>
  <c r="AA31" i="49"/>
  <c r="AA35" i="49" s="1"/>
  <c r="Z31" i="49"/>
  <c r="Z35" i="49" s="1"/>
  <c r="W31" i="49"/>
  <c r="W35" i="49" s="1"/>
  <c r="O31" i="49"/>
  <c r="O35" i="49" s="1"/>
  <c r="L31" i="49"/>
  <c r="L35" i="49" s="1"/>
  <c r="K31" i="49"/>
  <c r="K35" i="49" s="1"/>
  <c r="AL16" i="49"/>
  <c r="AL20" i="49" s="1"/>
  <c r="AD16" i="49"/>
  <c r="AD20" i="49" s="1"/>
  <c r="Z16" i="49"/>
  <c r="Z20" i="49" s="1"/>
  <c r="V16" i="49"/>
  <c r="V20" i="49" s="1"/>
  <c r="J16" i="49"/>
  <c r="J20" i="49" s="1"/>
  <c r="AH16" i="49"/>
  <c r="AH20" i="49" s="1"/>
  <c r="R16" i="49"/>
  <c r="R20" i="49" s="1"/>
  <c r="N16" i="49"/>
  <c r="N20" i="49" s="1"/>
  <c r="BC39" i="49" l="1"/>
  <c r="AR39" i="49"/>
  <c r="AA32" i="187"/>
  <c r="AA6" i="187"/>
  <c r="AV39" i="49"/>
  <c r="BA39" i="49"/>
  <c r="AW39" i="49"/>
  <c r="AU39" i="49"/>
  <c r="AX39" i="49"/>
  <c r="AZ39" i="49"/>
  <c r="AY39" i="49"/>
  <c r="AS39" i="49"/>
  <c r="BB39" i="49"/>
  <c r="G29" i="58"/>
  <c r="F35" i="58"/>
  <c r="E82" i="72"/>
  <c r="E45" i="72"/>
  <c r="E77" i="72"/>
  <c r="X7" i="164"/>
  <c r="AD7" i="163"/>
  <c r="K7" i="19"/>
  <c r="AX7" i="93"/>
  <c r="AA7" i="84"/>
  <c r="AA19" i="84"/>
  <c r="AA19" i="83"/>
  <c r="AA7" i="83"/>
  <c r="P7" i="73"/>
  <c r="F7" i="72"/>
  <c r="F14" i="72"/>
  <c r="F50" i="72" s="1"/>
  <c r="T7" i="53"/>
  <c r="AA29" i="55"/>
  <c r="T23" i="53"/>
  <c r="AA51" i="56"/>
  <c r="AA7" i="8"/>
  <c r="AA7" i="55"/>
  <c r="AA35" i="8"/>
  <c r="AA7" i="56"/>
  <c r="R5" i="1"/>
  <c r="K7" i="49"/>
  <c r="AA7" i="47"/>
  <c r="AP31" i="49"/>
  <c r="AP35" i="49" s="1"/>
  <c r="L16" i="49"/>
  <c r="L20" i="49" s="1"/>
  <c r="X16" i="49"/>
  <c r="X20" i="49" s="1"/>
  <c r="AJ16" i="49"/>
  <c r="AJ20" i="49" s="1"/>
  <c r="T16" i="49"/>
  <c r="T20" i="49" s="1"/>
  <c r="AF16" i="49"/>
  <c r="AF20" i="49" s="1"/>
  <c r="C31" i="49"/>
  <c r="C35" i="49" s="1"/>
  <c r="H16" i="49"/>
  <c r="H20" i="49" s="1"/>
  <c r="P16" i="49"/>
  <c r="P20" i="49" s="1"/>
  <c r="AB16" i="49"/>
  <c r="AB20" i="49" s="1"/>
  <c r="AN16" i="49"/>
  <c r="AN20" i="49" s="1"/>
  <c r="AP16" i="49"/>
  <c r="AP20" i="49" s="1"/>
  <c r="R31" i="49"/>
  <c r="R35" i="49" s="1"/>
  <c r="V31" i="49"/>
  <c r="V35" i="49" s="1"/>
  <c r="AH31" i="49"/>
  <c r="AH35" i="49" s="1"/>
  <c r="AL31" i="49"/>
  <c r="AL35" i="49" s="1"/>
  <c r="M16" i="49"/>
  <c r="M20" i="49" s="1"/>
  <c r="Y16" i="49"/>
  <c r="Y20" i="49" s="1"/>
  <c r="AK16" i="49"/>
  <c r="AK20" i="49" s="1"/>
  <c r="I16" i="49"/>
  <c r="I20" i="49" s="1"/>
  <c r="U16" i="49"/>
  <c r="U20" i="49" s="1"/>
  <c r="AG16" i="49"/>
  <c r="AG20" i="49" s="1"/>
  <c r="I31" i="49"/>
  <c r="I35" i="49" s="1"/>
  <c r="M31" i="49"/>
  <c r="M35" i="49" s="1"/>
  <c r="Q31" i="49"/>
  <c r="Q35" i="49" s="1"/>
  <c r="U31" i="49"/>
  <c r="U35" i="49" s="1"/>
  <c r="Y31" i="49"/>
  <c r="Y35" i="49" s="1"/>
  <c r="AC31" i="49"/>
  <c r="AC35" i="49" s="1"/>
  <c r="AG31" i="49"/>
  <c r="AG35" i="49" s="1"/>
  <c r="AK31" i="49"/>
  <c r="AK35" i="49" s="1"/>
  <c r="AO31" i="49"/>
  <c r="AO35" i="49" s="1"/>
  <c r="Q16" i="49"/>
  <c r="Q20" i="49" s="1"/>
  <c r="AC16" i="49"/>
  <c r="AC20" i="49" s="1"/>
  <c r="AO16" i="49"/>
  <c r="AO20" i="49" s="1"/>
  <c r="K16" i="49"/>
  <c r="K20" i="49" s="1"/>
  <c r="O16" i="49"/>
  <c r="O20" i="49" s="1"/>
  <c r="C16" i="49"/>
  <c r="C20" i="49" s="1"/>
  <c r="W16" i="49"/>
  <c r="W20" i="49" s="1"/>
  <c r="AA16" i="49"/>
  <c r="AA20" i="49" s="1"/>
  <c r="AE16" i="49"/>
  <c r="AE20" i="49" s="1"/>
  <c r="AI16" i="49"/>
  <c r="AI20" i="49" s="1"/>
  <c r="AM16" i="49"/>
  <c r="AM20" i="49" s="1"/>
  <c r="AQ16" i="49"/>
  <c r="AQ20" i="49" s="1"/>
  <c r="S16" i="49"/>
  <c r="S20" i="49" s="1"/>
  <c r="S31" i="49"/>
  <c r="S35" i="49" s="1"/>
  <c r="AE31" i="49"/>
  <c r="AE35" i="49" s="1"/>
  <c r="AB32" i="187" l="1"/>
  <c r="AB6" i="187"/>
  <c r="F82" i="72"/>
  <c r="F45" i="72"/>
  <c r="F77" i="72"/>
  <c r="Y7" i="164"/>
  <c r="AE7" i="163"/>
  <c r="L7" i="19"/>
  <c r="AY7" i="93"/>
  <c r="AB7" i="84"/>
  <c r="AB19" i="84"/>
  <c r="AB7" i="83"/>
  <c r="AB19" i="83"/>
  <c r="Q7" i="73"/>
  <c r="G7" i="72"/>
  <c r="G14" i="72"/>
  <c r="G50" i="72" s="1"/>
  <c r="U23" i="53"/>
  <c r="AB35" i="8"/>
  <c r="AB7" i="56"/>
  <c r="U7" i="53"/>
  <c r="AB29" i="55"/>
  <c r="AB7" i="55"/>
  <c r="AB51" i="56"/>
  <c r="AB7" i="8"/>
  <c r="S5" i="1"/>
  <c r="L7" i="49"/>
  <c r="AB7" i="47"/>
  <c r="AC32" i="187" l="1"/>
  <c r="AC6" i="187"/>
  <c r="G45" i="72"/>
  <c r="G82" i="72"/>
  <c r="G77" i="72"/>
  <c r="Z7" i="164"/>
  <c r="AF7" i="163"/>
  <c r="M7" i="19"/>
  <c r="AZ7" i="93"/>
  <c r="AC7" i="84"/>
  <c r="AC19" i="84"/>
  <c r="AC7" i="83"/>
  <c r="AC19" i="83"/>
  <c r="R7" i="73"/>
  <c r="H7" i="72"/>
  <c r="H14" i="72"/>
  <c r="H50" i="72" s="1"/>
  <c r="V23" i="53"/>
  <c r="AC7" i="56"/>
  <c r="AC51" i="56"/>
  <c r="AC7" i="8"/>
  <c r="V7" i="53"/>
  <c r="AC7" i="55"/>
  <c r="AC35" i="8"/>
  <c r="AC29" i="55"/>
  <c r="T5" i="1"/>
  <c r="M7" i="49"/>
  <c r="AC7" i="47"/>
  <c r="AD6" i="187" l="1"/>
  <c r="AD32" i="187"/>
  <c r="H45" i="72"/>
  <c r="H82" i="72"/>
  <c r="H77" i="72"/>
  <c r="AA7" i="164"/>
  <c r="AG7" i="163"/>
  <c r="N7" i="19"/>
  <c r="BA7" i="93"/>
  <c r="AD19" i="84"/>
  <c r="AD7" i="84"/>
  <c r="AD7" i="83"/>
  <c r="AD19" i="83"/>
  <c r="S7" i="73"/>
  <c r="I14" i="72"/>
  <c r="I50" i="72" s="1"/>
  <c r="I7" i="72"/>
  <c r="W7" i="53"/>
  <c r="AD7" i="55"/>
  <c r="W23" i="53"/>
  <c r="AD7" i="8"/>
  <c r="AD7" i="56"/>
  <c r="AD51" i="56"/>
  <c r="AD29" i="55"/>
  <c r="AD35" i="8"/>
  <c r="U5" i="1"/>
  <c r="N7" i="49"/>
  <c r="AD7" i="47"/>
  <c r="AE6" i="187" l="1"/>
  <c r="AE32" i="187"/>
  <c r="I77" i="72"/>
  <c r="I82" i="72"/>
  <c r="I45" i="72"/>
  <c r="AB7" i="164"/>
  <c r="AH7" i="163"/>
  <c r="O7" i="19"/>
  <c r="BB7" i="93"/>
  <c r="AE19" i="84"/>
  <c r="AE7" i="84"/>
  <c r="AE7" i="83"/>
  <c r="AE19" i="83"/>
  <c r="T7" i="73"/>
  <c r="J14" i="72"/>
  <c r="J50" i="72" s="1"/>
  <c r="J7" i="72"/>
  <c r="X7" i="53"/>
  <c r="AE29" i="55"/>
  <c r="X23" i="53"/>
  <c r="AE7" i="56"/>
  <c r="AE51" i="56"/>
  <c r="AE7" i="8"/>
  <c r="AE7" i="55"/>
  <c r="AE35" i="8"/>
  <c r="V5" i="1"/>
  <c r="O7" i="49"/>
  <c r="AE7" i="47"/>
  <c r="AF32" i="187" l="1"/>
  <c r="AF6" i="187"/>
  <c r="J77" i="72"/>
  <c r="J82" i="72"/>
  <c r="J45" i="72"/>
  <c r="AC7" i="164"/>
  <c r="AI7" i="163"/>
  <c r="P7" i="19"/>
  <c r="BC7" i="93"/>
  <c r="AF7" i="84"/>
  <c r="AF19" i="84"/>
  <c r="AF7" i="83"/>
  <c r="AF19" i="83"/>
  <c r="U7" i="73"/>
  <c r="K7" i="72"/>
  <c r="K14" i="72"/>
  <c r="K50" i="72" s="1"/>
  <c r="Y23" i="53"/>
  <c r="AF35" i="8"/>
  <c r="AF7" i="56"/>
  <c r="Y7" i="53"/>
  <c r="AF29" i="55"/>
  <c r="AF7" i="8"/>
  <c r="AF51" i="56"/>
  <c r="AF7" i="55"/>
  <c r="W5" i="1"/>
  <c r="P7" i="49"/>
  <c r="AF7" i="47"/>
  <c r="AG6" i="187" l="1"/>
  <c r="AG32" i="187"/>
  <c r="K82" i="72"/>
  <c r="K77" i="72"/>
  <c r="K45" i="72"/>
  <c r="AD7" i="164"/>
  <c r="AJ7" i="163"/>
  <c r="Q7" i="19"/>
  <c r="BD7" i="93"/>
  <c r="AG7" i="84"/>
  <c r="AG19" i="84"/>
  <c r="AG19" i="83"/>
  <c r="AG7" i="83"/>
  <c r="V7" i="73"/>
  <c r="L14" i="72"/>
  <c r="L50" i="72" s="1"/>
  <c r="L7" i="72"/>
  <c r="Z23" i="53"/>
  <c r="AG7" i="56"/>
  <c r="AG51" i="56"/>
  <c r="AG7" i="8"/>
  <c r="Z7" i="53"/>
  <c r="AG7" i="55"/>
  <c r="AG29" i="55"/>
  <c r="AG35" i="8"/>
  <c r="X5" i="1"/>
  <c r="Q7" i="49"/>
  <c r="AG7" i="47"/>
  <c r="BG15" i="47"/>
  <c r="BF15" i="47"/>
  <c r="BE15" i="47"/>
  <c r="BE19" i="47" s="1"/>
  <c r="BD15" i="47"/>
  <c r="BD19" i="47" s="1"/>
  <c r="BC15" i="47"/>
  <c r="BC19" i="47" s="1"/>
  <c r="BB15" i="47"/>
  <c r="BB19" i="47" s="1"/>
  <c r="BA15" i="47"/>
  <c r="BA19" i="47" s="1"/>
  <c r="AZ15" i="47"/>
  <c r="AZ19" i="47" s="1"/>
  <c r="AY15" i="47"/>
  <c r="AY19" i="47" s="1"/>
  <c r="AX15" i="47"/>
  <c r="AW15" i="47"/>
  <c r="AW19" i="47" s="1"/>
  <c r="AV15" i="47"/>
  <c r="AU15" i="47"/>
  <c r="AT15" i="47"/>
  <c r="AT19" i="47" s="1"/>
  <c r="AS15" i="47"/>
  <c r="AS19" i="47" s="1"/>
  <c r="AR15" i="47"/>
  <c r="AQ15" i="47"/>
  <c r="AQ19" i="47" s="1"/>
  <c r="AP15" i="47"/>
  <c r="AP19" i="47" s="1"/>
  <c r="AO15" i="47"/>
  <c r="AO19" i="47" s="1"/>
  <c r="AN15" i="47"/>
  <c r="AN19" i="47" s="1"/>
  <c r="AM15" i="47"/>
  <c r="AM19" i="47" s="1"/>
  <c r="AL15" i="47"/>
  <c r="AK15" i="47"/>
  <c r="AJ15" i="47"/>
  <c r="AI15" i="47"/>
  <c r="AI19" i="47" s="1"/>
  <c r="AH15" i="47"/>
  <c r="AH19" i="47" s="1"/>
  <c r="AG15" i="47"/>
  <c r="AG19" i="47" s="1"/>
  <c r="AF15" i="47"/>
  <c r="AF19" i="47" s="1"/>
  <c r="AE15" i="47"/>
  <c r="AE19" i="47" s="1"/>
  <c r="AD15" i="47"/>
  <c r="AD19" i="47" s="1"/>
  <c r="AC15" i="47"/>
  <c r="AC19" i="47" s="1"/>
  <c r="AB15" i="47"/>
  <c r="AB19" i="47" s="1"/>
  <c r="AA15" i="47"/>
  <c r="AA19" i="47" s="1"/>
  <c r="Z15" i="47"/>
  <c r="Z19" i="47" s="1"/>
  <c r="Y15" i="47"/>
  <c r="Y19" i="47" s="1"/>
  <c r="X15" i="47"/>
  <c r="BG14" i="47"/>
  <c r="BG18" i="47" s="1"/>
  <c r="BF14" i="47"/>
  <c r="BF18" i="47" s="1"/>
  <c r="BE14" i="47"/>
  <c r="BE18" i="47" s="1"/>
  <c r="BD14" i="47"/>
  <c r="BD18" i="47" s="1"/>
  <c r="BC14" i="47"/>
  <c r="BC18" i="47" s="1"/>
  <c r="BB14" i="47"/>
  <c r="BB18" i="47" s="1"/>
  <c r="BA14" i="47"/>
  <c r="BA18" i="47" s="1"/>
  <c r="AZ14" i="47"/>
  <c r="AZ18" i="47" s="1"/>
  <c r="AY14" i="47"/>
  <c r="AY18" i="47" s="1"/>
  <c r="AX14" i="47"/>
  <c r="AW14" i="47"/>
  <c r="AW18" i="47" s="1"/>
  <c r="AV14" i="47"/>
  <c r="AU14" i="47"/>
  <c r="AU18" i="47" s="1"/>
  <c r="AT14" i="47"/>
  <c r="AT18" i="47" s="1"/>
  <c r="AS14" i="47"/>
  <c r="AS18" i="47" s="1"/>
  <c r="AR14" i="47"/>
  <c r="AQ14" i="47"/>
  <c r="AQ18" i="47" s="1"/>
  <c r="AP14" i="47"/>
  <c r="AP18" i="47" s="1"/>
  <c r="AO14" i="47"/>
  <c r="AO18" i="47" s="1"/>
  <c r="AN14" i="47"/>
  <c r="AN18" i="47" s="1"/>
  <c r="AM14" i="47"/>
  <c r="AM18" i="47" s="1"/>
  <c r="AL14" i="47"/>
  <c r="AK14" i="47"/>
  <c r="AJ14" i="47"/>
  <c r="AI14" i="47"/>
  <c r="AI18" i="47" s="1"/>
  <c r="AH14" i="47"/>
  <c r="AH18" i="47" s="1"/>
  <c r="AG14" i="47"/>
  <c r="AG18" i="47" s="1"/>
  <c r="AF14" i="47"/>
  <c r="AF18" i="47" s="1"/>
  <c r="AE14" i="47"/>
  <c r="AE18" i="47" s="1"/>
  <c r="AD14" i="47"/>
  <c r="AD18" i="47" s="1"/>
  <c r="AC14" i="47"/>
  <c r="AC18" i="47" s="1"/>
  <c r="AB14" i="47"/>
  <c r="AB18" i="47" s="1"/>
  <c r="AA14" i="47"/>
  <c r="AA18" i="47" s="1"/>
  <c r="Z14" i="47"/>
  <c r="Z18" i="47" s="1"/>
  <c r="Y14" i="47"/>
  <c r="Y18" i="47" s="1"/>
  <c r="X14" i="47"/>
  <c r="BG13" i="47"/>
  <c r="BF13" i="47"/>
  <c r="BE13" i="47"/>
  <c r="BD13" i="47"/>
  <c r="BC13" i="47"/>
  <c r="BB13" i="47"/>
  <c r="BA13" i="47"/>
  <c r="AZ13" i="47"/>
  <c r="AY13" i="47"/>
  <c r="AX13" i="47"/>
  <c r="AW13" i="47"/>
  <c r="AV13" i="47"/>
  <c r="AU13" i="47"/>
  <c r="AT13" i="47"/>
  <c r="AS13" i="47"/>
  <c r="AR13" i="47"/>
  <c r="AQ13" i="47"/>
  <c r="AP13" i="47"/>
  <c r="AO13" i="47"/>
  <c r="AN13" i="47"/>
  <c r="AM13" i="47"/>
  <c r="AL13" i="47"/>
  <c r="AK13" i="47"/>
  <c r="AJ13" i="47"/>
  <c r="AI13" i="47"/>
  <c r="AH13" i="47"/>
  <c r="AG13" i="47"/>
  <c r="AF13" i="47"/>
  <c r="AE13" i="47"/>
  <c r="AD13" i="47"/>
  <c r="AC13" i="47"/>
  <c r="AB13" i="47"/>
  <c r="AA13" i="47"/>
  <c r="Z13" i="47"/>
  <c r="Y13" i="47"/>
  <c r="X13" i="47"/>
  <c r="BG11" i="47"/>
  <c r="BF11" i="47"/>
  <c r="BE11" i="47"/>
  <c r="BD11" i="47"/>
  <c r="BC11" i="47"/>
  <c r="BB11" i="47"/>
  <c r="BA11" i="47"/>
  <c r="AZ11" i="47"/>
  <c r="AY11" i="47"/>
  <c r="AX11" i="47"/>
  <c r="AW11" i="47"/>
  <c r="AV11" i="47"/>
  <c r="AU11" i="47"/>
  <c r="AT11" i="47"/>
  <c r="AS11" i="47"/>
  <c r="AR11" i="47"/>
  <c r="AQ11" i="47"/>
  <c r="AP11" i="47"/>
  <c r="AO11" i="47"/>
  <c r="AN11" i="47"/>
  <c r="AM11" i="47"/>
  <c r="AL11" i="47"/>
  <c r="AK11" i="47"/>
  <c r="AJ11" i="47"/>
  <c r="AI11" i="47"/>
  <c r="AH11" i="47"/>
  <c r="AG11" i="47"/>
  <c r="AF11" i="47"/>
  <c r="AE11" i="47"/>
  <c r="AD11" i="47"/>
  <c r="AC11" i="47"/>
  <c r="AB11" i="47"/>
  <c r="AA11" i="47"/>
  <c r="Z11" i="47"/>
  <c r="Y11" i="47"/>
  <c r="X11" i="47"/>
  <c r="BG9" i="47"/>
  <c r="BF9" i="47"/>
  <c r="BE9" i="47"/>
  <c r="BD9" i="47"/>
  <c r="BC9" i="47"/>
  <c r="BB9" i="47"/>
  <c r="BA9" i="47"/>
  <c r="AZ9" i="47"/>
  <c r="AY9" i="47"/>
  <c r="AX9" i="47"/>
  <c r="AW9" i="47"/>
  <c r="AV9" i="47"/>
  <c r="AU9" i="47"/>
  <c r="AT9" i="47"/>
  <c r="AS9" i="47"/>
  <c r="AR9" i="47"/>
  <c r="AQ9" i="47"/>
  <c r="AP9" i="47"/>
  <c r="AO9" i="47"/>
  <c r="AN9" i="47"/>
  <c r="AM9" i="47"/>
  <c r="AL9" i="47"/>
  <c r="AK9" i="47"/>
  <c r="AJ9" i="47"/>
  <c r="AI9" i="47"/>
  <c r="AH9" i="47"/>
  <c r="AG9" i="47"/>
  <c r="AF9" i="47"/>
  <c r="AE9" i="47"/>
  <c r="AD9" i="47"/>
  <c r="AC9" i="47"/>
  <c r="AB9" i="47"/>
  <c r="AA9" i="47"/>
  <c r="Z9" i="47"/>
  <c r="Y9" i="47"/>
  <c r="X9" i="47"/>
  <c r="BG8" i="47"/>
  <c r="BF8" i="47"/>
  <c r="BE8" i="47"/>
  <c r="BD8" i="47"/>
  <c r="BC8" i="47"/>
  <c r="BB8" i="47"/>
  <c r="BA8" i="47"/>
  <c r="AZ8" i="47"/>
  <c r="AY8" i="47"/>
  <c r="AX8" i="47"/>
  <c r="AW8" i="47"/>
  <c r="AV8" i="47"/>
  <c r="AU8" i="47"/>
  <c r="AT8" i="47"/>
  <c r="AS8" i="47"/>
  <c r="AR8" i="47"/>
  <c r="AQ8" i="47"/>
  <c r="AP8" i="47"/>
  <c r="AO8" i="47"/>
  <c r="AN8" i="47"/>
  <c r="AM8" i="47"/>
  <c r="AL8" i="47"/>
  <c r="AK8" i="47"/>
  <c r="AJ8" i="47"/>
  <c r="AI8" i="47"/>
  <c r="AH8" i="47"/>
  <c r="AG8" i="47"/>
  <c r="AF8" i="47"/>
  <c r="AE8" i="47"/>
  <c r="AD8" i="47"/>
  <c r="AC8" i="47"/>
  <c r="AB8" i="47"/>
  <c r="AA8" i="47"/>
  <c r="Z8" i="47"/>
  <c r="Y8" i="47"/>
  <c r="X8" i="47"/>
  <c r="BG19" i="47"/>
  <c r="BF19" i="47"/>
  <c r="AH32" i="187" l="1"/>
  <c r="AH6" i="187"/>
  <c r="E15" i="47"/>
  <c r="E8" i="47"/>
  <c r="L8" i="47" s="1"/>
  <c r="E9" i="47"/>
  <c r="E13" i="47"/>
  <c r="E11" i="47"/>
  <c r="E14" i="47"/>
  <c r="AK18" i="47"/>
  <c r="AK19" i="47"/>
  <c r="AR19" i="47"/>
  <c r="AR18" i="47"/>
  <c r="L82" i="72"/>
  <c r="L77" i="72"/>
  <c r="L45" i="72"/>
  <c r="AE7" i="164"/>
  <c r="AK7" i="163"/>
  <c r="R7" i="19"/>
  <c r="AM10" i="47"/>
  <c r="AM24" i="47" s="1"/>
  <c r="AU10" i="47"/>
  <c r="AU24" i="47" s="1"/>
  <c r="BC10" i="47"/>
  <c r="BC24" i="47" s="1"/>
  <c r="BE10" i="47"/>
  <c r="BE24" i="47" s="1"/>
  <c r="AY10" i="47"/>
  <c r="BG10" i="47"/>
  <c r="BG24" i="47" s="1"/>
  <c r="AI10" i="47"/>
  <c r="AI24" i="47" s="1"/>
  <c r="AG10" i="47"/>
  <c r="BE7" i="93"/>
  <c r="AH7" i="84"/>
  <c r="AH19" i="84"/>
  <c r="AP10" i="47"/>
  <c r="AP24" i="47" s="1"/>
  <c r="BF10" i="47"/>
  <c r="AW10" i="47"/>
  <c r="AW24" i="47" s="1"/>
  <c r="AQ10" i="47"/>
  <c r="AO10" i="47"/>
  <c r="AO24" i="47" s="1"/>
  <c r="AE10" i="47"/>
  <c r="AE24" i="47" s="1"/>
  <c r="AD10" i="47"/>
  <c r="AD24" i="47" s="1"/>
  <c r="AT10" i="47"/>
  <c r="AT24" i="47" s="1"/>
  <c r="BB10" i="47"/>
  <c r="Y10" i="47"/>
  <c r="Y24" i="47" s="1"/>
  <c r="Z10" i="47"/>
  <c r="Z24" i="47" s="1"/>
  <c r="AH10" i="47"/>
  <c r="AH24" i="47" s="1"/>
  <c r="AA10" i="47"/>
  <c r="AA24" i="47" s="1"/>
  <c r="AB10" i="47"/>
  <c r="AR10" i="47"/>
  <c r="AZ10" i="47"/>
  <c r="AH7" i="83"/>
  <c r="AH19" i="83"/>
  <c r="AF10" i="47"/>
  <c r="AN10" i="47"/>
  <c r="AN24" i="47" s="1"/>
  <c r="BD10" i="47"/>
  <c r="AC10" i="47"/>
  <c r="AC24" i="47" s="1"/>
  <c r="AK10" i="47"/>
  <c r="AK24" i="47" s="1"/>
  <c r="AS10" i="47"/>
  <c r="AS24" i="47" s="1"/>
  <c r="BA10" i="47"/>
  <c r="BA24" i="47" s="1"/>
  <c r="W7" i="73"/>
  <c r="M14" i="72"/>
  <c r="M50" i="72" s="1"/>
  <c r="M7" i="72"/>
  <c r="AA7" i="53"/>
  <c r="AH7" i="55"/>
  <c r="AA23" i="53"/>
  <c r="AH35" i="8"/>
  <c r="AH29" i="55"/>
  <c r="AH7" i="56"/>
  <c r="AH51" i="56"/>
  <c r="AH7" i="8"/>
  <c r="C8" i="47"/>
  <c r="J8" i="47" s="1"/>
  <c r="D8" i="47"/>
  <c r="C9" i="47"/>
  <c r="D9" i="47"/>
  <c r="C11" i="47"/>
  <c r="D11" i="47"/>
  <c r="C13" i="47"/>
  <c r="D13" i="47"/>
  <c r="C14" i="47"/>
  <c r="D14" i="47"/>
  <c r="C15" i="47"/>
  <c r="D15" i="47"/>
  <c r="C20" i="47"/>
  <c r="D20" i="47"/>
  <c r="S20" i="47" s="1"/>
  <c r="T20" i="47" s="1"/>
  <c r="Y5" i="1"/>
  <c r="R7" i="49"/>
  <c r="AH7" i="47"/>
  <c r="X10" i="47"/>
  <c r="AJ10" i="47"/>
  <c r="AV10" i="47"/>
  <c r="AV24" i="47" s="1"/>
  <c r="AJ18" i="47"/>
  <c r="AV18" i="47"/>
  <c r="AJ19" i="47"/>
  <c r="AV19" i="47"/>
  <c r="X18" i="47"/>
  <c r="C18" i="47" s="1"/>
  <c r="X19" i="47"/>
  <c r="C19" i="47" s="1"/>
  <c r="AL10" i="47"/>
  <c r="AX10" i="47"/>
  <c r="AL18" i="47"/>
  <c r="AX18" i="47"/>
  <c r="AL19" i="47"/>
  <c r="AX19" i="47"/>
  <c r="AU19" i="47"/>
  <c r="AI32" i="187" l="1"/>
  <c r="AI6" i="187"/>
  <c r="L15" i="47"/>
  <c r="L20" i="47"/>
  <c r="L11" i="47"/>
  <c r="S11" i="47"/>
  <c r="T11" i="47" s="1"/>
  <c r="L13" i="47"/>
  <c r="S13" i="47"/>
  <c r="T13" i="47" s="1"/>
  <c r="L9" i="47"/>
  <c r="S9" i="47"/>
  <c r="T9" i="47" s="1"/>
  <c r="S8" i="47"/>
  <c r="T8" i="47" s="1"/>
  <c r="L14" i="47"/>
  <c r="S14" i="47"/>
  <c r="T14" i="47" s="1"/>
  <c r="S15" i="47"/>
  <c r="T15" i="47" s="1"/>
  <c r="E18" i="47"/>
  <c r="E19" i="47"/>
  <c r="E23" i="47"/>
  <c r="E10" i="47"/>
  <c r="M82" i="72"/>
  <c r="M45" i="72"/>
  <c r="M77" i="72"/>
  <c r="K14" i="47"/>
  <c r="J19" i="47"/>
  <c r="AF7" i="164"/>
  <c r="AL7" i="163"/>
  <c r="J20" i="47"/>
  <c r="J11" i="47"/>
  <c r="K20" i="47"/>
  <c r="K15" i="47"/>
  <c r="J15" i="47"/>
  <c r="J18" i="47"/>
  <c r="J14" i="47"/>
  <c r="J9" i="47"/>
  <c r="J13" i="47"/>
  <c r="AG12" i="47"/>
  <c r="AG25" i="47" s="1"/>
  <c r="AG24" i="47"/>
  <c r="K9" i="47"/>
  <c r="AZ12" i="47"/>
  <c r="AZ25" i="47" s="1"/>
  <c r="AZ24" i="47"/>
  <c r="AR12" i="47"/>
  <c r="AR25" i="47" s="1"/>
  <c r="AR24" i="47"/>
  <c r="AX12" i="47"/>
  <c r="AX25" i="47" s="1"/>
  <c r="AX24" i="47"/>
  <c r="AL12" i="47"/>
  <c r="AL25" i="47" s="1"/>
  <c r="AL24" i="47"/>
  <c r="AJ12" i="47"/>
  <c r="AJ25" i="47" s="1"/>
  <c r="AJ24" i="47"/>
  <c r="D23" i="47"/>
  <c r="K8" i="47"/>
  <c r="AB12" i="47"/>
  <c r="AB25" i="47" s="1"/>
  <c r="AB24" i="47"/>
  <c r="AY12" i="47"/>
  <c r="AY25" i="47" s="1"/>
  <c r="AY24" i="47"/>
  <c r="BB12" i="47"/>
  <c r="BB25" i="47" s="1"/>
  <c r="BB24" i="47"/>
  <c r="X12" i="47"/>
  <c r="X25" i="47" s="1"/>
  <c r="X24" i="47"/>
  <c r="BD12" i="47"/>
  <c r="BD25" i="47" s="1"/>
  <c r="BD24" i="47"/>
  <c r="K13" i="47"/>
  <c r="AQ12" i="47"/>
  <c r="AQ25" i="47" s="1"/>
  <c r="AQ24" i="47"/>
  <c r="AF12" i="47"/>
  <c r="AF25" i="47" s="1"/>
  <c r="AF24" i="47"/>
  <c r="K11" i="47"/>
  <c r="BF12" i="47"/>
  <c r="BF25" i="47" s="1"/>
  <c r="BF24" i="47"/>
  <c r="AU12" i="47"/>
  <c r="AU25" i="47" s="1"/>
  <c r="AM12" i="47"/>
  <c r="AM25" i="47" s="1"/>
  <c r="BC12" i="47"/>
  <c r="BG12" i="47"/>
  <c r="BG25" i="47" s="1"/>
  <c r="BE12" i="47"/>
  <c r="S7" i="19"/>
  <c r="AP12" i="47"/>
  <c r="AP25" i="47" s="1"/>
  <c r="AI12" i="47"/>
  <c r="BF7" i="93"/>
  <c r="AI7" i="84"/>
  <c r="AI19" i="84"/>
  <c r="AH12" i="47"/>
  <c r="AH25" i="47" s="1"/>
  <c r="AO12" i="47"/>
  <c r="AO25" i="47" s="1"/>
  <c r="Y12" i="47"/>
  <c r="Y25" i="47" s="1"/>
  <c r="AW12" i="47"/>
  <c r="AW25" i="47" s="1"/>
  <c r="AE12" i="47"/>
  <c r="AT12" i="47"/>
  <c r="AD12" i="47"/>
  <c r="AD25" i="47" s="1"/>
  <c r="AN12" i="47"/>
  <c r="AN25" i="47" s="1"/>
  <c r="Z12" i="47"/>
  <c r="Z25" i="47" s="1"/>
  <c r="AA12" i="47"/>
  <c r="AC12" i="47"/>
  <c r="AC25" i="47" s="1"/>
  <c r="AS12" i="47"/>
  <c r="BA12" i="47"/>
  <c r="BA25" i="47" s="1"/>
  <c r="AI19" i="83"/>
  <c r="AI7" i="83"/>
  <c r="AK12" i="47"/>
  <c r="X7" i="73"/>
  <c r="N7" i="72"/>
  <c r="N14" i="72"/>
  <c r="N50" i="72" s="1"/>
  <c r="AB7" i="53"/>
  <c r="AI29" i="55"/>
  <c r="AB23" i="53"/>
  <c r="AI7" i="55"/>
  <c r="AI51" i="56"/>
  <c r="AI7" i="56"/>
  <c r="AI7" i="8"/>
  <c r="AI35" i="8"/>
  <c r="D18" i="47"/>
  <c r="K18" i="47" s="1"/>
  <c r="Q20" i="47"/>
  <c r="R20" i="47" s="1"/>
  <c r="Q14" i="47"/>
  <c r="R14" i="47" s="1"/>
  <c r="Q13" i="47"/>
  <c r="R13" i="47" s="1"/>
  <c r="D19" i="47"/>
  <c r="K19" i="47" s="1"/>
  <c r="Q15" i="47"/>
  <c r="R15" i="47" s="1"/>
  <c r="Q11" i="47"/>
  <c r="R11" i="47" s="1"/>
  <c r="Q9" i="47"/>
  <c r="R9" i="47" s="1"/>
  <c r="Q8" i="47"/>
  <c r="R8" i="47" s="1"/>
  <c r="AV12" i="47"/>
  <c r="Z5" i="1"/>
  <c r="S7" i="49"/>
  <c r="AI7" i="47"/>
  <c r="D10" i="47"/>
  <c r="C10" i="47"/>
  <c r="AJ6" i="187" l="1"/>
  <c r="AJ32" i="187"/>
  <c r="L10" i="47"/>
  <c r="S10" i="47"/>
  <c r="T10" i="47" s="1"/>
  <c r="L19" i="47"/>
  <c r="S19" i="47"/>
  <c r="T19" i="47" s="1"/>
  <c r="L18" i="47"/>
  <c r="S18" i="47"/>
  <c r="T18" i="47" s="1"/>
  <c r="E24" i="47"/>
  <c r="E12" i="47"/>
  <c r="N82" i="72"/>
  <c r="N45" i="72"/>
  <c r="N77" i="72"/>
  <c r="AG16" i="47"/>
  <c r="AG21" i="47" s="1"/>
  <c r="AG26" i="47" s="1"/>
  <c r="AF16" i="47"/>
  <c r="AF21" i="47" s="1"/>
  <c r="AF26" i="47" s="1"/>
  <c r="AQ16" i="47"/>
  <c r="AQ28" i="47" s="1"/>
  <c r="AG7" i="164"/>
  <c r="AM7" i="163"/>
  <c r="AJ16" i="47"/>
  <c r="AJ21" i="47" s="1"/>
  <c r="AJ26" i="47" s="1"/>
  <c r="AX16" i="47"/>
  <c r="AX21" i="47" s="1"/>
  <c r="AX26" i="47" s="1"/>
  <c r="AL16" i="47"/>
  <c r="AL21" i="47" s="1"/>
  <c r="AL26" i="47" s="1"/>
  <c r="AY16" i="47"/>
  <c r="AY21" i="47" s="1"/>
  <c r="AY26" i="47" s="1"/>
  <c r="BF16" i="47"/>
  <c r="BF21" i="47" s="1"/>
  <c r="BF26" i="47" s="1"/>
  <c r="AB16" i="47"/>
  <c r="AB21" i="47" s="1"/>
  <c r="AB26" i="47" s="1"/>
  <c r="BD16" i="47"/>
  <c r="BD21" i="47" s="1"/>
  <c r="BD26" i="47" s="1"/>
  <c r="AZ16" i="47"/>
  <c r="AZ21" i="47" s="1"/>
  <c r="AZ26" i="47" s="1"/>
  <c r="BB16" i="47"/>
  <c r="BB21" i="47" s="1"/>
  <c r="BB26" i="47" s="1"/>
  <c r="X16" i="47"/>
  <c r="X21" i="47" s="1"/>
  <c r="X26" i="47" s="1"/>
  <c r="AR16" i="47"/>
  <c r="AR21" i="47" s="1"/>
  <c r="AR26" i="47" s="1"/>
  <c r="AI16" i="47"/>
  <c r="AI21" i="47" s="1"/>
  <c r="AI26" i="47" s="1"/>
  <c r="AI25" i="47"/>
  <c r="BC16" i="47"/>
  <c r="BC21" i="47" s="1"/>
  <c r="BC26" i="47" s="1"/>
  <c r="BC25" i="47"/>
  <c r="J10" i="47"/>
  <c r="C24" i="47"/>
  <c r="AT16" i="47"/>
  <c r="AT21" i="47" s="1"/>
  <c r="AT26" i="47" s="1"/>
  <c r="AT25" i="47"/>
  <c r="AK16" i="47"/>
  <c r="AK21" i="47" s="1"/>
  <c r="AK26" i="47" s="1"/>
  <c r="AK25" i="47"/>
  <c r="AV16" i="47"/>
  <c r="AV21" i="47" s="1"/>
  <c r="AV26" i="47" s="1"/>
  <c r="AV25" i="47"/>
  <c r="AE16" i="47"/>
  <c r="AE21" i="47" s="1"/>
  <c r="AE26" i="47" s="1"/>
  <c r="AE25" i="47"/>
  <c r="K10" i="47"/>
  <c r="D24" i="47"/>
  <c r="AS16" i="47"/>
  <c r="AS28" i="47" s="1"/>
  <c r="AS25" i="47"/>
  <c r="BE16" i="47"/>
  <c r="BE21" i="47" s="1"/>
  <c r="BE26" i="47" s="1"/>
  <c r="BE25" i="47"/>
  <c r="AA16" i="47"/>
  <c r="AA21" i="47" s="1"/>
  <c r="AA26" i="47" s="1"/>
  <c r="AA25" i="47"/>
  <c r="BG16" i="47"/>
  <c r="BG21" i="47" s="1"/>
  <c r="BG26" i="47" s="1"/>
  <c r="AU16" i="47"/>
  <c r="AU21" i="47" s="1"/>
  <c r="AU26" i="47" s="1"/>
  <c r="AP16" i="47"/>
  <c r="AP21" i="47" s="1"/>
  <c r="AP26" i="47" s="1"/>
  <c r="AM16" i="47"/>
  <c r="AM28" i="47" s="1"/>
  <c r="T7" i="19"/>
  <c r="BG7" i="93"/>
  <c r="AJ7" i="84"/>
  <c r="AJ19" i="84"/>
  <c r="AH16" i="47"/>
  <c r="AH21" i="47" s="1"/>
  <c r="AH26" i="47" s="1"/>
  <c r="Y16" i="47"/>
  <c r="Y21" i="47" s="1"/>
  <c r="Y26" i="47" s="1"/>
  <c r="AO16" i="47"/>
  <c r="AW16" i="47"/>
  <c r="AC16" i="47"/>
  <c r="AN16" i="47"/>
  <c r="AN21" i="47" s="1"/>
  <c r="AN26" i="47" s="1"/>
  <c r="AD16" i="47"/>
  <c r="AD21" i="47" s="1"/>
  <c r="AD26" i="47" s="1"/>
  <c r="Z16" i="47"/>
  <c r="Z28" i="47" s="1"/>
  <c r="BA16" i="47"/>
  <c r="BA21" i="47" s="1"/>
  <c r="BA26" i="47" s="1"/>
  <c r="AJ7" i="83"/>
  <c r="AJ19" i="83"/>
  <c r="Y7" i="73"/>
  <c r="O7" i="72"/>
  <c r="O14" i="72"/>
  <c r="AC23" i="53"/>
  <c r="AJ35" i="8"/>
  <c r="AJ7" i="56"/>
  <c r="AC7" i="53"/>
  <c r="AJ51" i="56"/>
  <c r="AJ7" i="55"/>
  <c r="AJ29" i="55"/>
  <c r="AJ7" i="8"/>
  <c r="Q10" i="47"/>
  <c r="R10" i="47" s="1"/>
  <c r="Q18" i="47"/>
  <c r="R18" i="47" s="1"/>
  <c r="Q19" i="47"/>
  <c r="R19" i="47" s="1"/>
  <c r="AA5" i="1"/>
  <c r="T7" i="49"/>
  <c r="AJ7" i="47"/>
  <c r="C12" i="47"/>
  <c r="D12" i="47"/>
  <c r="AK32" i="187" l="1"/>
  <c r="AK6" i="187"/>
  <c r="L12" i="47"/>
  <c r="S12" i="47"/>
  <c r="T12" i="47" s="1"/>
  <c r="E16" i="47"/>
  <c r="E25" i="47"/>
  <c r="BB28" i="47"/>
  <c r="AG28" i="47"/>
  <c r="AT28" i="47"/>
  <c r="AB28" i="47"/>
  <c r="AI28" i="47"/>
  <c r="BC28" i="47"/>
  <c r="AF28" i="47"/>
  <c r="BF28" i="47"/>
  <c r="AV28" i="47"/>
  <c r="AQ21" i="47"/>
  <c r="AQ26" i="47" s="1"/>
  <c r="BD28" i="47"/>
  <c r="BE28" i="47"/>
  <c r="AS21" i="47"/>
  <c r="AS26" i="47" s="1"/>
  <c r="AX28" i="47"/>
  <c r="AR28" i="47"/>
  <c r="AK28" i="47"/>
  <c r="AY28" i="47"/>
  <c r="AJ28" i="47"/>
  <c r="AL28" i="47"/>
  <c r="X28" i="47"/>
  <c r="AH7" i="164"/>
  <c r="AN7" i="163"/>
  <c r="AE28" i="47"/>
  <c r="AZ28" i="47"/>
  <c r="AA28" i="47"/>
  <c r="D25" i="47"/>
  <c r="K12" i="47"/>
  <c r="J12" i="47"/>
  <c r="C25" i="47"/>
  <c r="BG28" i="47"/>
  <c r="AP28" i="47"/>
  <c r="AM21" i="47"/>
  <c r="AM26" i="47" s="1"/>
  <c r="AU28" i="47"/>
  <c r="AN28" i="47"/>
  <c r="AO28" i="47"/>
  <c r="AO21" i="47"/>
  <c r="AO26" i="47" s="1"/>
  <c r="U7" i="19"/>
  <c r="BA28" i="47"/>
  <c r="AW28" i="47"/>
  <c r="AW21" i="47"/>
  <c r="AW26" i="47" s="1"/>
  <c r="AH28" i="47"/>
  <c r="AD28" i="47"/>
  <c r="Y28" i="47"/>
  <c r="BH7" i="93"/>
  <c r="AK7" i="84"/>
  <c r="AK19" i="84"/>
  <c r="AC21" i="47"/>
  <c r="AC26" i="47" s="1"/>
  <c r="AC28" i="47"/>
  <c r="Z21" i="47"/>
  <c r="Z26" i="47" s="1"/>
  <c r="AK7" i="83"/>
  <c r="AK19" i="83"/>
  <c r="Z7" i="73"/>
  <c r="P7" i="72"/>
  <c r="P14" i="72"/>
  <c r="AD23" i="53"/>
  <c r="AK7" i="56"/>
  <c r="AK51" i="56"/>
  <c r="AK7" i="8"/>
  <c r="AD7" i="53"/>
  <c r="AK29" i="55"/>
  <c r="AK35" i="8"/>
  <c r="AK7" i="55"/>
  <c r="Q12" i="47"/>
  <c r="R12" i="47" s="1"/>
  <c r="AB5" i="1"/>
  <c r="U7" i="49"/>
  <c r="AK7" i="47"/>
  <c r="D16" i="47"/>
  <c r="C16" i="47"/>
  <c r="J16" i="47" s="1"/>
  <c r="AL6" i="187" l="1"/>
  <c r="AL32" i="187"/>
  <c r="L16" i="47"/>
  <c r="S16" i="47"/>
  <c r="T16" i="47" s="1"/>
  <c r="E28" i="47"/>
  <c r="E21" i="47"/>
  <c r="AI7" i="164"/>
  <c r="AO7" i="163"/>
  <c r="D28" i="47"/>
  <c r="K16" i="47"/>
  <c r="V7" i="19"/>
  <c r="C28" i="47"/>
  <c r="BI7" i="93"/>
  <c r="AL19" i="84"/>
  <c r="AL7" i="84"/>
  <c r="AL19" i="83"/>
  <c r="AL7" i="83"/>
  <c r="AA7" i="73"/>
  <c r="Q14" i="72"/>
  <c r="Q7" i="72"/>
  <c r="AE7" i="53"/>
  <c r="AL7" i="55"/>
  <c r="AE23" i="53"/>
  <c r="AL51" i="56"/>
  <c r="AL29" i="55"/>
  <c r="AL7" i="8"/>
  <c r="AL7" i="56"/>
  <c r="AL35" i="8"/>
  <c r="Q16" i="47"/>
  <c r="R16" i="47" s="1"/>
  <c r="AC5" i="1"/>
  <c r="V7" i="49"/>
  <c r="AL7" i="47"/>
  <c r="C21" i="47"/>
  <c r="D21" i="47"/>
  <c r="AM6" i="187" l="1"/>
  <c r="AM32" i="187"/>
  <c r="S21" i="47"/>
  <c r="T21" i="47" s="1"/>
  <c r="E26" i="47"/>
  <c r="L21" i="47"/>
  <c r="AJ7" i="164"/>
  <c r="AP7" i="163"/>
  <c r="D26" i="47"/>
  <c r="K21" i="47"/>
  <c r="C26" i="47"/>
  <c r="J21" i="47"/>
  <c r="W7" i="19"/>
  <c r="BJ7" i="93"/>
  <c r="AM19" i="84"/>
  <c r="AM7" i="84"/>
  <c r="AM19" i="83"/>
  <c r="AM7" i="83"/>
  <c r="AB7" i="73"/>
  <c r="R14" i="72"/>
  <c r="R7" i="72"/>
  <c r="AF7" i="53"/>
  <c r="AM29" i="55"/>
  <c r="AF23" i="53"/>
  <c r="AM7" i="56"/>
  <c r="AM7" i="55"/>
  <c r="AM35" i="8"/>
  <c r="AM51" i="56"/>
  <c r="AM7" i="8"/>
  <c r="Q21" i="47"/>
  <c r="R21" i="47" s="1"/>
  <c r="AD5" i="1"/>
  <c r="W7" i="49"/>
  <c r="AM7" i="47"/>
  <c r="AN32" i="187" l="1"/>
  <c r="AN6" i="187"/>
  <c r="AK7" i="164"/>
  <c r="AQ7" i="163"/>
  <c r="X7" i="19"/>
  <c r="BK7" i="93"/>
  <c r="AN7" i="84"/>
  <c r="AN19" i="84"/>
  <c r="AN7" i="83"/>
  <c r="AN19" i="83"/>
  <c r="AC7" i="73"/>
  <c r="S14" i="72"/>
  <c r="S7" i="72"/>
  <c r="AG23" i="53"/>
  <c r="AN35" i="8"/>
  <c r="AN7" i="56"/>
  <c r="AG7" i="53"/>
  <c r="AN7" i="55"/>
  <c r="AN7" i="8"/>
  <c r="AN51" i="56"/>
  <c r="AN29" i="55"/>
  <c r="AE5" i="1"/>
  <c r="X7" i="49"/>
  <c r="AN7" i="47"/>
  <c r="AO6" i="187" l="1"/>
  <c r="AO32" i="187"/>
  <c r="AL7" i="164"/>
  <c r="AR7" i="163"/>
  <c r="Y7" i="19"/>
  <c r="BL7" i="93"/>
  <c r="AO7" i="84"/>
  <c r="AO19" i="84"/>
  <c r="AO7" i="83"/>
  <c r="AO19" i="83"/>
  <c r="AD7" i="73"/>
  <c r="T7" i="72"/>
  <c r="T14" i="72"/>
  <c r="AH23" i="53"/>
  <c r="AO7" i="56"/>
  <c r="AO51" i="56"/>
  <c r="AO7" i="8"/>
  <c r="AH7" i="53"/>
  <c r="AO29" i="55"/>
  <c r="AO7" i="55"/>
  <c r="AO35" i="8"/>
  <c r="AF5" i="1"/>
  <c r="Y7" i="49"/>
  <c r="AO7" i="47"/>
  <c r="AP32" i="187" l="1"/>
  <c r="AP6" i="187"/>
  <c r="BG38" i="73"/>
  <c r="L36" i="74"/>
  <c r="AZ36" i="73"/>
  <c r="BD35" i="73"/>
  <c r="M37" i="74"/>
  <c r="BD39" i="73"/>
  <c r="L22" i="74"/>
  <c r="N21" i="74"/>
  <c r="BF36" i="73"/>
  <c r="M23" i="74"/>
  <c r="BC38" i="73"/>
  <c r="BD37" i="73"/>
  <c r="BG39" i="73"/>
  <c r="BF30" i="73"/>
  <c r="BE22" i="73"/>
  <c r="AX30" i="73"/>
  <c r="BH22" i="73"/>
  <c r="BE30" i="73"/>
  <c r="AZ22" i="73"/>
  <c r="AW30" i="73"/>
  <c r="BD22" i="73"/>
  <c r="BD30" i="73"/>
  <c r="BD27" i="73"/>
  <c r="BF31" i="73"/>
  <c r="AX22" i="73"/>
  <c r="AZ20" i="73"/>
  <c r="BE23" i="73"/>
  <c r="AW31" i="73"/>
  <c r="AY23" i="73"/>
  <c r="BE28" i="73"/>
  <c r="BB31" i="73"/>
  <c r="BA22" i="73"/>
  <c r="M35" i="74"/>
  <c r="AY38" i="73"/>
  <c r="BH35" i="73"/>
  <c r="BA39" i="73"/>
  <c r="BA35" i="73"/>
  <c r="M31" i="74"/>
  <c r="BA36" i="73"/>
  <c r="BD36" i="73"/>
  <c r="N37" i="74"/>
  <c r="AX36" i="73"/>
  <c r="M20" i="74"/>
  <c r="AX38" i="73"/>
  <c r="BC37" i="73"/>
  <c r="BB39" i="73"/>
  <c r="AW20" i="73"/>
  <c r="BH23" i="73"/>
  <c r="BC20" i="73"/>
  <c r="AZ23" i="73"/>
  <c r="BB20" i="73"/>
  <c r="BG23" i="73"/>
  <c r="BA20" i="73"/>
  <c r="BE20" i="73"/>
  <c r="AY27" i="73"/>
  <c r="AX23" i="73"/>
  <c r="BB27" i="73"/>
  <c r="N23" i="74"/>
  <c r="AW38" i="73"/>
  <c r="AZ35" i="73"/>
  <c r="N35" i="74"/>
  <c r="BC35" i="73"/>
  <c r="N30" i="74"/>
  <c r="AW37" i="73"/>
  <c r="BE36" i="73"/>
  <c r="L29" i="74"/>
  <c r="AX37" i="73"/>
  <c r="N19" i="74"/>
  <c r="L38" i="74"/>
  <c r="BB37" i="73"/>
  <c r="AW23" i="73"/>
  <c r="AY20" i="73"/>
  <c r="BD23" i="73"/>
  <c r="BF20" i="73"/>
  <c r="BA23" i="73"/>
  <c r="AX20" i="73"/>
  <c r="BC23" i="73"/>
  <c r="BD31" i="73"/>
  <c r="BB23" i="73"/>
  <c r="BE31" i="73"/>
  <c r="BH29" i="73"/>
  <c r="BF21" i="73"/>
  <c r="BC27" i="73"/>
  <c r="AX31" i="73"/>
  <c r="BF27" i="73"/>
  <c r="BD28" i="73"/>
  <c r="M28" i="74"/>
  <c r="M38" i="74"/>
  <c r="BG35" i="73"/>
  <c r="L27" i="74"/>
  <c r="BB35" i="73"/>
  <c r="N27" i="74"/>
  <c r="M27" i="74"/>
  <c r="BC36" i="73"/>
  <c r="L23" i="74"/>
  <c r="BB38" i="73"/>
  <c r="BH37" i="73"/>
  <c r="M29" i="74"/>
  <c r="BD38" i="73"/>
  <c r="BA27" i="73"/>
  <c r="BA31" i="73"/>
  <c r="BE27" i="73"/>
  <c r="BH31" i="73"/>
  <c r="BH27" i="73"/>
  <c r="AZ31" i="73"/>
  <c r="AZ27" i="73"/>
  <c r="BG31" i="73"/>
  <c r="BG27" i="73"/>
  <c r="AY31" i="73"/>
  <c r="BE19" i="73"/>
  <c r="BC22" i="73"/>
  <c r="AW27" i="73"/>
  <c r="AW28" i="73"/>
  <c r="AW29" i="73"/>
  <c r="BE21" i="73"/>
  <c r="M39" i="74"/>
  <c r="N29" i="74"/>
  <c r="AY35" i="73"/>
  <c r="L31" i="74"/>
  <c r="BH39" i="73"/>
  <c r="BF39" i="73"/>
  <c r="N22" i="74"/>
  <c r="BB36" i="73"/>
  <c r="M22" i="74"/>
  <c r="BE38" i="73"/>
  <c r="AZ37" i="73"/>
  <c r="N20" i="74"/>
  <c r="BF38" i="73"/>
  <c r="AX27" i="73"/>
  <c r="AZ28" i="73"/>
  <c r="BD29" i="73"/>
  <c r="BG28" i="73"/>
  <c r="BC29" i="73"/>
  <c r="AY28" i="73"/>
  <c r="BB29" i="73"/>
  <c r="BF28" i="73"/>
  <c r="BA29" i="73"/>
  <c r="AX28" i="73"/>
  <c r="BG30" i="73"/>
  <c r="AW22" i="73"/>
  <c r="AZ29" i="73"/>
  <c r="AX21" i="73"/>
  <c r="BH19" i="73"/>
  <c r="BF23" i="73"/>
  <c r="N38" i="74"/>
  <c r="L21" i="74"/>
  <c r="BF35" i="73"/>
  <c r="L37" i="74"/>
  <c r="BH36" i="73"/>
  <c r="AX39" i="73"/>
  <c r="N31" i="74"/>
  <c r="AW36" i="73"/>
  <c r="M19" i="74"/>
  <c r="AW35" i="73"/>
  <c r="BG37" i="73"/>
  <c r="N36" i="74"/>
  <c r="BE35" i="73"/>
  <c r="BG29" i="73"/>
  <c r="BC28" i="73"/>
  <c r="AY29" i="73"/>
  <c r="BA28" i="73"/>
  <c r="BF29" i="73"/>
  <c r="BB28" i="73"/>
  <c r="AX29" i="73"/>
  <c r="AY21" i="73"/>
  <c r="BE29" i="73"/>
  <c r="BA21" i="73"/>
  <c r="BC30" i="73"/>
  <c r="BA30" i="73"/>
  <c r="AW19" i="73"/>
  <c r="BB22" i="73"/>
  <c r="BD19" i="73"/>
  <c r="BD20" i="73"/>
  <c r="BC31" i="73"/>
  <c r="BH38" i="73"/>
  <c r="N39" i="74"/>
  <c r="AZ39" i="73"/>
  <c r="M36" i="74"/>
  <c r="L30" i="74"/>
  <c r="BE39" i="73"/>
  <c r="N28" i="74"/>
  <c r="BE37" i="73"/>
  <c r="BG36" i="73"/>
  <c r="L19" i="74"/>
  <c r="AY37" i="73"/>
  <c r="L20" i="74"/>
  <c r="AY39" i="73"/>
  <c r="AZ19" i="73"/>
  <c r="BH21" i="73"/>
  <c r="BG19" i="73"/>
  <c r="AZ21" i="73"/>
  <c r="AY19" i="73"/>
  <c r="BG21" i="73"/>
  <c r="BF19" i="73"/>
  <c r="BB21" i="73"/>
  <c r="AX19" i="73"/>
  <c r="AY22" i="73"/>
  <c r="BH20" i="73"/>
  <c r="BH28" i="73"/>
  <c r="AY30" i="73"/>
  <c r="BF22" i="73"/>
  <c r="AZ30" i="73"/>
  <c r="BG20" i="73"/>
  <c r="AZ38" i="73"/>
  <c r="L39" i="74"/>
  <c r="BC39" i="73"/>
  <c r="M30" i="74"/>
  <c r="M21" i="74"/>
  <c r="AW39" i="73"/>
  <c r="L28" i="74"/>
  <c r="BA38" i="73"/>
  <c r="AY36" i="73"/>
  <c r="L35" i="74"/>
  <c r="BF37" i="73"/>
  <c r="BA37" i="73"/>
  <c r="AX35" i="73"/>
  <c r="BC19" i="73"/>
  <c r="AW21" i="73"/>
  <c r="BB19" i="73"/>
  <c r="BD21" i="73"/>
  <c r="BA19" i="73"/>
  <c r="BC21" i="73"/>
  <c r="BH30" i="73"/>
  <c r="BG22" i="73"/>
  <c r="BB30" i="73"/>
  <c r="AM7" i="164"/>
  <c r="AS7" i="163"/>
  <c r="AB38" i="73"/>
  <c r="P38" i="73"/>
  <c r="AR37" i="73"/>
  <c r="AA39" i="73"/>
  <c r="M38" i="73"/>
  <c r="Z37" i="73"/>
  <c r="AA35" i="73"/>
  <c r="AT37" i="73"/>
  <c r="Z35" i="73"/>
  <c r="AB35" i="73"/>
  <c r="AQ36" i="73"/>
  <c r="AU37" i="73"/>
  <c r="AT38" i="73"/>
  <c r="P36" i="73"/>
  <c r="O39" i="73"/>
  <c r="AU35" i="73"/>
  <c r="AE35" i="73"/>
  <c r="AE39" i="73"/>
  <c r="P35" i="73"/>
  <c r="AJ35" i="73"/>
  <c r="AI39" i="73"/>
  <c r="S37" i="73"/>
  <c r="Z38" i="73"/>
  <c r="M36" i="73"/>
  <c r="AF38" i="73"/>
  <c r="P37" i="73"/>
  <c r="AI37" i="73"/>
  <c r="AN35" i="73"/>
  <c r="AB36" i="73"/>
  <c r="AF36" i="73"/>
  <c r="AF37" i="73"/>
  <c r="AH36" i="73"/>
  <c r="AM36" i="73"/>
  <c r="AP37" i="73"/>
  <c r="O37" i="73"/>
  <c r="S39" i="73"/>
  <c r="AM38" i="73"/>
  <c r="S36" i="73"/>
  <c r="Q37" i="73"/>
  <c r="O35" i="73"/>
  <c r="AH38" i="73"/>
  <c r="R38" i="73"/>
  <c r="N35" i="73"/>
  <c r="AI36" i="73"/>
  <c r="AJ38" i="73"/>
  <c r="AV39" i="73"/>
  <c r="AO35" i="73"/>
  <c r="Z36" i="73"/>
  <c r="U38" i="73"/>
  <c r="Q39" i="73"/>
  <c r="T39" i="73"/>
  <c r="AF35" i="73"/>
  <c r="W38" i="73"/>
  <c r="AT35" i="73"/>
  <c r="AG37" i="73"/>
  <c r="N36" i="73"/>
  <c r="AM35" i="73"/>
  <c r="AS37" i="73"/>
  <c r="AQ37" i="73"/>
  <c r="AU38" i="73"/>
  <c r="R37" i="73"/>
  <c r="AE37" i="73"/>
  <c r="V39" i="73"/>
  <c r="AA37" i="73"/>
  <c r="AI38" i="73"/>
  <c r="X36" i="73"/>
  <c r="AL36" i="73"/>
  <c r="AN36" i="73"/>
  <c r="AM37" i="73"/>
  <c r="AC35" i="73"/>
  <c r="AS39" i="73"/>
  <c r="AJ37" i="73"/>
  <c r="U37" i="73"/>
  <c r="S38" i="73"/>
  <c r="U39" i="73"/>
  <c r="AD38" i="73"/>
  <c r="AK35" i="73"/>
  <c r="AQ38" i="73"/>
  <c r="AA38" i="73"/>
  <c r="AS38" i="73"/>
  <c r="AC38" i="73"/>
  <c r="U36" i="73"/>
  <c r="W36" i="73"/>
  <c r="AJ36" i="73"/>
  <c r="X39" i="73"/>
  <c r="AD36" i="73"/>
  <c r="AC36" i="73"/>
  <c r="Q38" i="73"/>
  <c r="AE38" i="73"/>
  <c r="AR38" i="73"/>
  <c r="O38" i="73"/>
  <c r="AV38" i="73"/>
  <c r="AV37" i="73"/>
  <c r="Q36" i="73"/>
  <c r="W39" i="73"/>
  <c r="W35" i="73"/>
  <c r="AG39" i="73"/>
  <c r="AO36" i="73"/>
  <c r="AP35" i="73"/>
  <c r="AM39" i="73"/>
  <c r="S35" i="73"/>
  <c r="R35" i="73"/>
  <c r="AK39" i="73"/>
  <c r="V37" i="73"/>
  <c r="AR36" i="73"/>
  <c r="AO39" i="73"/>
  <c r="AD37" i="73"/>
  <c r="AI35" i="73"/>
  <c r="Y36" i="73"/>
  <c r="Y35" i="73"/>
  <c r="N39" i="73"/>
  <c r="AL38" i="73"/>
  <c r="AC39" i="73"/>
  <c r="T38" i="73"/>
  <c r="AD35" i="73"/>
  <c r="AK38" i="73"/>
  <c r="AP38" i="73"/>
  <c r="AG38" i="73"/>
  <c r="Z39" i="73"/>
  <c r="M39" i="73"/>
  <c r="AD39" i="73"/>
  <c r="T35" i="73"/>
  <c r="X35" i="73"/>
  <c r="AB39" i="73"/>
  <c r="V35" i="73"/>
  <c r="AO37" i="73"/>
  <c r="AN37" i="73"/>
  <c r="AE36" i="73"/>
  <c r="AH37" i="73"/>
  <c r="AG35" i="73"/>
  <c r="Y38" i="73"/>
  <c r="AH35" i="73"/>
  <c r="AC37" i="73"/>
  <c r="AS35" i="73"/>
  <c r="AG36" i="73"/>
  <c r="V38" i="73"/>
  <c r="AV35" i="73"/>
  <c r="AP36" i="73"/>
  <c r="AV36" i="73"/>
  <c r="P39" i="73"/>
  <c r="Y37" i="73"/>
  <c r="O36" i="73"/>
  <c r="AR35" i="73"/>
  <c r="AK36" i="73"/>
  <c r="AO38" i="73"/>
  <c r="AL37" i="73"/>
  <c r="Y39" i="73"/>
  <c r="AU36" i="73"/>
  <c r="AL35" i="73"/>
  <c r="R39" i="73"/>
  <c r="AS36" i="73"/>
  <c r="T37" i="73"/>
  <c r="X37" i="73"/>
  <c r="AJ39" i="73"/>
  <c r="U35" i="73"/>
  <c r="AH39" i="73"/>
  <c r="N38" i="73"/>
  <c r="V36" i="73"/>
  <c r="AP39" i="73"/>
  <c r="T36" i="73"/>
  <c r="AB37" i="73"/>
  <c r="AQ35" i="73"/>
  <c r="AA36" i="73"/>
  <c r="AF39" i="73"/>
  <c r="AN39" i="73"/>
  <c r="Q35" i="73"/>
  <c r="AT39" i="73"/>
  <c r="AK37" i="73"/>
  <c r="AT36" i="73"/>
  <c r="AR39" i="73"/>
  <c r="N37" i="73"/>
  <c r="AN38" i="73"/>
  <c r="M35" i="73"/>
  <c r="M37" i="73"/>
  <c r="R36" i="73"/>
  <c r="W37" i="73"/>
  <c r="AL39" i="73"/>
  <c r="X38" i="73"/>
  <c r="AQ39" i="73"/>
  <c r="AU39" i="73"/>
  <c r="D38" i="74"/>
  <c r="F38" i="74"/>
  <c r="E38" i="74"/>
  <c r="D35" i="74"/>
  <c r="F36" i="74"/>
  <c r="D37" i="74"/>
  <c r="F37" i="74"/>
  <c r="D36" i="74"/>
  <c r="D39" i="74"/>
  <c r="E39" i="74"/>
  <c r="E37" i="74"/>
  <c r="E35" i="74"/>
  <c r="F35" i="74"/>
  <c r="E36" i="74"/>
  <c r="F39" i="74"/>
  <c r="J35" i="74"/>
  <c r="I37" i="74"/>
  <c r="H39" i="74"/>
  <c r="J38" i="74"/>
  <c r="I39" i="74"/>
  <c r="H35" i="74"/>
  <c r="I38" i="74"/>
  <c r="J39" i="74"/>
  <c r="I36" i="74"/>
  <c r="H36" i="74"/>
  <c r="J37" i="74"/>
  <c r="I35" i="74"/>
  <c r="H38" i="74"/>
  <c r="J36" i="74"/>
  <c r="H37" i="74"/>
  <c r="R35" i="74"/>
  <c r="P37" i="74"/>
  <c r="Q38" i="74"/>
  <c r="R38" i="74"/>
  <c r="P38" i="74"/>
  <c r="Q37" i="74"/>
  <c r="R36" i="74"/>
  <c r="R37" i="74"/>
  <c r="P35" i="74"/>
  <c r="Q36" i="74"/>
  <c r="P39" i="74"/>
  <c r="P36" i="74"/>
  <c r="Q35" i="74"/>
  <c r="Q39" i="74"/>
  <c r="R39" i="74"/>
  <c r="Z7" i="19"/>
  <c r="BM7" i="93"/>
  <c r="AP7" i="84"/>
  <c r="AP19" i="84"/>
  <c r="AP7" i="83"/>
  <c r="AP19" i="83"/>
  <c r="AE7" i="73"/>
  <c r="U14" i="72"/>
  <c r="U7" i="72"/>
  <c r="AO29" i="73"/>
  <c r="AE29" i="73"/>
  <c r="T29" i="73"/>
  <c r="AL22" i="73"/>
  <c r="AD22" i="73"/>
  <c r="V22" i="73"/>
  <c r="N22" i="73"/>
  <c r="Q31" i="74"/>
  <c r="P23" i="74"/>
  <c r="J31" i="74"/>
  <c r="I23" i="74"/>
  <c r="F27" i="74"/>
  <c r="E19" i="74"/>
  <c r="AS29" i="73"/>
  <c r="AC29" i="73"/>
  <c r="R31" i="74"/>
  <c r="I20" i="74"/>
  <c r="F31" i="74"/>
  <c r="AU29" i="73"/>
  <c r="AJ29" i="73"/>
  <c r="Y29" i="73"/>
  <c r="O29" i="73"/>
  <c r="AQ22" i="73"/>
  <c r="AH22" i="73"/>
  <c r="Z22" i="73"/>
  <c r="R22" i="73"/>
  <c r="R27" i="74"/>
  <c r="Q19" i="74"/>
  <c r="H30" i="74"/>
  <c r="J19" i="74"/>
  <c r="E31" i="74"/>
  <c r="D23" i="74"/>
  <c r="AN29" i="73"/>
  <c r="AI29" i="73"/>
  <c r="H23" i="74"/>
  <c r="D19" i="74"/>
  <c r="AB29" i="73"/>
  <c r="Q29" i="73"/>
  <c r="AQ28" i="73"/>
  <c r="AF28" i="73"/>
  <c r="U28" i="73"/>
  <c r="AU22" i="73"/>
  <c r="AK22" i="73"/>
  <c r="AC22" i="73"/>
  <c r="U22" i="73"/>
  <c r="M22" i="73"/>
  <c r="AO21" i="73"/>
  <c r="AG21" i="73"/>
  <c r="Y21" i="73"/>
  <c r="Q21" i="73"/>
  <c r="Q27" i="74"/>
  <c r="I31" i="74"/>
  <c r="E27" i="74"/>
  <c r="AJ31" i="73"/>
  <c r="O31" i="73"/>
  <c r="AR29" i="73"/>
  <c r="X29" i="73"/>
  <c r="M29" i="73"/>
  <c r="AM28" i="73"/>
  <c r="AB28" i="73"/>
  <c r="Q28" i="73"/>
  <c r="AQ27" i="73"/>
  <c r="AF27" i="73"/>
  <c r="U27" i="73"/>
  <c r="AT22" i="73"/>
  <c r="AJ22" i="73"/>
  <c r="AB22" i="73"/>
  <c r="T22" i="73"/>
  <c r="AV21" i="73"/>
  <c r="AF21" i="73"/>
  <c r="X21" i="73"/>
  <c r="AD20" i="73"/>
  <c r="I19" i="74"/>
  <c r="AM29" i="73"/>
  <c r="W29" i="73"/>
  <c r="AV28" i="73"/>
  <c r="AK28" i="73"/>
  <c r="AA28" i="73"/>
  <c r="P28" i="73"/>
  <c r="AP22" i="73"/>
  <c r="AG22" i="73"/>
  <c r="Y22" i="73"/>
  <c r="Q22" i="73"/>
  <c r="AS21" i="73"/>
  <c r="AK21" i="73"/>
  <c r="AC21" i="73"/>
  <c r="U21" i="73"/>
  <c r="M21" i="73"/>
  <c r="P31" i="74"/>
  <c r="R20" i="74"/>
  <c r="J27" i="74"/>
  <c r="F30" i="74"/>
  <c r="F20" i="74"/>
  <c r="AU31" i="73"/>
  <c r="Y31" i="73"/>
  <c r="AG29" i="73"/>
  <c r="S29" i="73"/>
  <c r="AR28" i="73"/>
  <c r="AG28" i="73"/>
  <c r="W28" i="73"/>
  <c r="AV27" i="73"/>
  <c r="AK27" i="73"/>
  <c r="AA27" i="73"/>
  <c r="P27" i="73"/>
  <c r="AO22" i="73"/>
  <c r="AF22" i="73"/>
  <c r="X22" i="73"/>
  <c r="P22" i="73"/>
  <c r="AR21" i="73"/>
  <c r="AJ21" i="73"/>
  <c r="AB21" i="73"/>
  <c r="T21" i="73"/>
  <c r="AT20" i="73"/>
  <c r="N20" i="73"/>
  <c r="AN21" i="73"/>
  <c r="P21" i="73"/>
  <c r="AO27" i="73"/>
  <c r="R22" i="74"/>
  <c r="S19" i="73"/>
  <c r="AJ19" i="73"/>
  <c r="T19" i="73"/>
  <c r="AI19" i="73"/>
  <c r="AT30" i="73"/>
  <c r="AD30" i="73"/>
  <c r="N30" i="73"/>
  <c r="AO30" i="73"/>
  <c r="AM30" i="73"/>
  <c r="Q30" i="73"/>
  <c r="U30" i="73"/>
  <c r="O30" i="73"/>
  <c r="R21" i="74"/>
  <c r="J21" i="74"/>
  <c r="Q28" i="74"/>
  <c r="J28" i="74"/>
  <c r="AC19" i="73"/>
  <c r="AU28" i="73"/>
  <c r="AG19" i="73"/>
  <c r="AK23" i="73"/>
  <c r="R19" i="73"/>
  <c r="Q23" i="73"/>
  <c r="X30" i="73"/>
  <c r="AR23" i="73"/>
  <c r="AB23" i="73"/>
  <c r="AS23" i="73"/>
  <c r="AT23" i="73"/>
  <c r="Y23" i="73"/>
  <c r="W23" i="73"/>
  <c r="AP23" i="73"/>
  <c r="AP20" i="73"/>
  <c r="AP27" i="73"/>
  <c r="Z27" i="73"/>
  <c r="AR27" i="73"/>
  <c r="W27" i="73"/>
  <c r="AI27" i="73"/>
  <c r="M27" i="73"/>
  <c r="AH31" i="73"/>
  <c r="R31" i="73"/>
  <c r="AQ31" i="73"/>
  <c r="AN31" i="73"/>
  <c r="S31" i="73"/>
  <c r="AB31" i="73"/>
  <c r="AA31" i="73"/>
  <c r="F22" i="74"/>
  <c r="H22" i="74"/>
  <c r="E29" i="74"/>
  <c r="V19" i="73"/>
  <c r="AH20" i="73"/>
  <c r="O27" i="73"/>
  <c r="M30" i="73"/>
  <c r="D29" i="74"/>
  <c r="N21" i="73"/>
  <c r="AL21" i="73"/>
  <c r="J23" i="74"/>
  <c r="AN22" i="73"/>
  <c r="AH29" i="73"/>
  <c r="R29" i="73"/>
  <c r="H27" i="74"/>
  <c r="O21" i="73"/>
  <c r="AE21" i="73"/>
  <c r="AU21" i="73"/>
  <c r="AA22" i="73"/>
  <c r="AS22" i="73"/>
  <c r="AE28" i="73"/>
  <c r="U29" i="73"/>
  <c r="AQ29" i="73"/>
  <c r="E30" i="74"/>
  <c r="J30" i="74"/>
  <c r="AP28" i="73"/>
  <c r="Z28" i="73"/>
  <c r="R30" i="74"/>
  <c r="X28" i="73"/>
  <c r="AS28" i="73"/>
  <c r="Q23" i="74"/>
  <c r="AA20" i="73"/>
  <c r="AQ20" i="73"/>
  <c r="AL23" i="73"/>
  <c r="I29" i="74"/>
  <c r="AV19" i="73"/>
  <c r="AF19" i="73"/>
  <c r="P19" i="73"/>
  <c r="AA19" i="73"/>
  <c r="AP30" i="73"/>
  <c r="Z30" i="73"/>
  <c r="AK30" i="73"/>
  <c r="AE30" i="73"/>
  <c r="AG30" i="73"/>
  <c r="AV30" i="73"/>
  <c r="AU30" i="73"/>
  <c r="P21" i="74"/>
  <c r="F21" i="74"/>
  <c r="P28" i="74"/>
  <c r="D28" i="74"/>
  <c r="H28" i="74"/>
  <c r="AK19" i="73"/>
  <c r="Q30" i="74"/>
  <c r="AO19" i="73"/>
  <c r="AU23" i="73"/>
  <c r="Z19" i="73"/>
  <c r="AA23" i="73"/>
  <c r="AS30" i="73"/>
  <c r="AN23" i="73"/>
  <c r="X23" i="73"/>
  <c r="AM23" i="73"/>
  <c r="AO23" i="73"/>
  <c r="S23" i="73"/>
  <c r="R23" i="73"/>
  <c r="AC30" i="73"/>
  <c r="Z20" i="73"/>
  <c r="AL27" i="73"/>
  <c r="V27" i="73"/>
  <c r="AM27" i="73"/>
  <c r="Q27" i="73"/>
  <c r="AC27" i="73"/>
  <c r="AT31" i="73"/>
  <c r="AD31" i="73"/>
  <c r="N31" i="73"/>
  <c r="AF31" i="73"/>
  <c r="AI31" i="73"/>
  <c r="M31" i="73"/>
  <c r="W31" i="73"/>
  <c r="P31" i="73"/>
  <c r="P22" i="74"/>
  <c r="Q29" i="74"/>
  <c r="H29" i="74"/>
  <c r="AD19" i="73"/>
  <c r="V23" i="73"/>
  <c r="Y27" i="73"/>
  <c r="AI30" i="73"/>
  <c r="P29" i="74"/>
  <c r="R21" i="73"/>
  <c r="AP21" i="73"/>
  <c r="I30" i="74"/>
  <c r="AT29" i="73"/>
  <c r="AD29" i="73"/>
  <c r="N29" i="73"/>
  <c r="D27" i="74"/>
  <c r="S21" i="73"/>
  <c r="AI21" i="73"/>
  <c r="O22" i="73"/>
  <c r="AE22" i="73"/>
  <c r="O28" i="73"/>
  <c r="AJ28" i="73"/>
  <c r="AA29" i="73"/>
  <c r="AV29" i="73"/>
  <c r="H19" i="74"/>
  <c r="Q20" i="74"/>
  <c r="AL28" i="73"/>
  <c r="V28" i="73"/>
  <c r="V21" i="73"/>
  <c r="AC28" i="73"/>
  <c r="F19" i="74"/>
  <c r="P30" i="74"/>
  <c r="O20" i="73"/>
  <c r="R20" i="73"/>
  <c r="AR19" i="73"/>
  <c r="AQ19" i="73"/>
  <c r="AL30" i="73"/>
  <c r="AA30" i="73"/>
  <c r="AB30" i="73"/>
  <c r="AJ30" i="73"/>
  <c r="D21" i="74"/>
  <c r="R28" i="74"/>
  <c r="AS19" i="73"/>
  <c r="O23" i="73"/>
  <c r="AH19" i="73"/>
  <c r="E22" i="74"/>
  <c r="T23" i="73"/>
  <c r="AI23" i="73"/>
  <c r="U23" i="73"/>
  <c r="V20" i="73"/>
  <c r="R27" i="73"/>
  <c r="AS27" i="73"/>
  <c r="AP31" i="73"/>
  <c r="AR31" i="73"/>
  <c r="AC31" i="73"/>
  <c r="AV31" i="73"/>
  <c r="I22" i="74"/>
  <c r="R29" i="74"/>
  <c r="AG23" i="73"/>
  <c r="T31" i="73"/>
  <c r="Z21" i="73"/>
  <c r="AV22" i="73"/>
  <c r="Z29" i="73"/>
  <c r="H31" i="74"/>
  <c r="AM21" i="73"/>
  <c r="AI22" i="73"/>
  <c r="AO28" i="73"/>
  <c r="E20" i="74"/>
  <c r="P27" i="74"/>
  <c r="R28" i="73"/>
  <c r="AI28" i="73"/>
  <c r="W20" i="73"/>
  <c r="AU20" i="73"/>
  <c r="AB20" i="73"/>
  <c r="AR20" i="73"/>
  <c r="Y20" i="73"/>
  <c r="AO20" i="73"/>
  <c r="AB19" i="73"/>
  <c r="V30" i="73"/>
  <c r="AQ30" i="73"/>
  <c r="I28" i="74"/>
  <c r="Q19" i="73"/>
  <c r="T27" i="73"/>
  <c r="AC23" i="73"/>
  <c r="H21" i="74"/>
  <c r="AG27" i="73"/>
  <c r="X27" i="73"/>
  <c r="U31" i="73"/>
  <c r="Q22" i="74"/>
  <c r="AL19" i="73"/>
  <c r="R19" i="74"/>
  <c r="AP29" i="73"/>
  <c r="W21" i="73"/>
  <c r="T28" i="73"/>
  <c r="J20" i="74"/>
  <c r="M28" i="73"/>
  <c r="AI20" i="73"/>
  <c r="AJ20" i="73"/>
  <c r="AE31" i="73"/>
  <c r="AN19" i="73"/>
  <c r="AM19" i="73"/>
  <c r="AH30" i="73"/>
  <c r="P30" i="73"/>
  <c r="W30" i="73"/>
  <c r="Y30" i="73"/>
  <c r="Q21" i="74"/>
  <c r="F28" i="74"/>
  <c r="AH21" i="73"/>
  <c r="Z23" i="73"/>
  <c r="AP19" i="73"/>
  <c r="AV23" i="73"/>
  <c r="P23" i="73"/>
  <c r="AD23" i="73"/>
  <c r="AE23" i="73"/>
  <c r="AT27" i="73"/>
  <c r="N27" i="73"/>
  <c r="AN27" i="73"/>
  <c r="AL31" i="73"/>
  <c r="Q31" i="73"/>
  <c r="X31" i="73"/>
  <c r="AK31" i="73"/>
  <c r="D22" i="74"/>
  <c r="N19" i="73"/>
  <c r="AQ23" i="73"/>
  <c r="AO31" i="73"/>
  <c r="AD21" i="73"/>
  <c r="AR22" i="73"/>
  <c r="V29" i="73"/>
  <c r="D31" i="74"/>
  <c r="AQ21" i="73"/>
  <c r="AM22" i="73"/>
  <c r="P29" i="73"/>
  <c r="F23" i="74"/>
  <c r="AT28" i="73"/>
  <c r="N28" i="73"/>
  <c r="AN28" i="73"/>
  <c r="AE20" i="73"/>
  <c r="P20" i="73"/>
  <c r="AF20" i="73"/>
  <c r="AV20" i="73"/>
  <c r="M20" i="73"/>
  <c r="AC20" i="73"/>
  <c r="AU19" i="73"/>
  <c r="W19" i="73"/>
  <c r="T30" i="73"/>
  <c r="I21" i="74"/>
  <c r="M19" i="73"/>
  <c r="S30" i="73"/>
  <c r="AJ23" i="73"/>
  <c r="N23" i="73"/>
  <c r="AH27" i="73"/>
  <c r="Z31" i="73"/>
  <c r="AM31" i="73"/>
  <c r="J29" i="74"/>
  <c r="AJ27" i="73"/>
  <c r="AT21" i="73"/>
  <c r="H20" i="74"/>
  <c r="S22" i="73"/>
  <c r="AF29" i="73"/>
  <c r="AH28" i="73"/>
  <c r="E23" i="74"/>
  <c r="T20" i="73"/>
  <c r="AE19" i="73"/>
  <c r="AR30" i="73"/>
  <c r="U19" i="73"/>
  <c r="AF23" i="73"/>
  <c r="AD27" i="73"/>
  <c r="AS31" i="73"/>
  <c r="AT19" i="73"/>
  <c r="AL29" i="73"/>
  <c r="Y28" i="73"/>
  <c r="S28" i="73"/>
  <c r="X20" i="73"/>
  <c r="U20" i="73"/>
  <c r="X19" i="73"/>
  <c r="Y19" i="73"/>
  <c r="M23" i="73"/>
  <c r="AB27" i="73"/>
  <c r="AU27" i="73"/>
  <c r="AK29" i="73"/>
  <c r="AN20" i="73"/>
  <c r="AN30" i="73"/>
  <c r="S27" i="73"/>
  <c r="R23" i="74"/>
  <c r="I27" i="74"/>
  <c r="AK20" i="73"/>
  <c r="O19" i="73"/>
  <c r="R30" i="73"/>
  <c r="E28" i="74"/>
  <c r="AE27" i="73"/>
  <c r="AL20" i="73"/>
  <c r="V31" i="73"/>
  <c r="F29" i="74"/>
  <c r="AS20" i="73"/>
  <c r="W22" i="73"/>
  <c r="AD28" i="73"/>
  <c r="AM20" i="73"/>
  <c r="Q20" i="73"/>
  <c r="AF30" i="73"/>
  <c r="AG31" i="73"/>
  <c r="D20" i="74"/>
  <c r="D30" i="74"/>
  <c r="AG20" i="73"/>
  <c r="E21" i="74"/>
  <c r="AH23" i="73"/>
  <c r="J22" i="74"/>
  <c r="AA21" i="73"/>
  <c r="S20" i="73"/>
  <c r="AI7" i="53"/>
  <c r="AP7" i="55"/>
  <c r="AI23" i="53"/>
  <c r="AP51" i="56"/>
  <c r="AP29" i="55"/>
  <c r="AP35" i="8"/>
  <c r="AP7" i="56"/>
  <c r="AP7" i="8"/>
  <c r="AG5" i="1"/>
  <c r="Z7" i="49"/>
  <c r="AP7" i="47"/>
  <c r="B57" i="8"/>
  <c r="B56" i="8"/>
  <c r="B55" i="8"/>
  <c r="B54" i="8"/>
  <c r="B53" i="8"/>
  <c r="B48" i="8"/>
  <c r="AQ32" i="187" l="1"/>
  <c r="AQ6" i="187"/>
  <c r="O23" i="74"/>
  <c r="AX24" i="73"/>
  <c r="AX25" i="73" s="1"/>
  <c r="AX44" i="73" s="1"/>
  <c r="AX40" i="73"/>
  <c r="O37" i="74"/>
  <c r="BB24" i="73"/>
  <c r="BB25" i="73" s="1"/>
  <c r="BB44" i="73" s="1"/>
  <c r="BA24" i="73"/>
  <c r="BA25" i="73" s="1"/>
  <c r="BA44" i="73" s="1"/>
  <c r="O39" i="74"/>
  <c r="BE40" i="73"/>
  <c r="O28" i="74"/>
  <c r="O20" i="74"/>
  <c r="BC24" i="73"/>
  <c r="BC25" i="73" s="1"/>
  <c r="BC44" i="73" s="1"/>
  <c r="M24" i="74"/>
  <c r="M25" i="74" s="1"/>
  <c r="M44" i="74" s="1"/>
  <c r="AX32" i="73"/>
  <c r="BG40" i="73"/>
  <c r="F29" i="73"/>
  <c r="F30" i="73"/>
  <c r="BH24" i="73"/>
  <c r="BH25" i="73" s="1"/>
  <c r="O31" i="74"/>
  <c r="AY32" i="73"/>
  <c r="BD32" i="73"/>
  <c r="O22" i="74"/>
  <c r="F22" i="73"/>
  <c r="F37" i="73"/>
  <c r="F36" i="73"/>
  <c r="BG24" i="73"/>
  <c r="BG25" i="73" s="1"/>
  <c r="AY40" i="73"/>
  <c r="BE24" i="73"/>
  <c r="BE25" i="73" s="1"/>
  <c r="BE32" i="73"/>
  <c r="BC40" i="73"/>
  <c r="F23" i="73"/>
  <c r="F39" i="73"/>
  <c r="L40" i="74"/>
  <c r="O35" i="74"/>
  <c r="M32" i="74"/>
  <c r="BF32" i="73"/>
  <c r="O38" i="74"/>
  <c r="N40" i="74"/>
  <c r="BA40" i="73"/>
  <c r="F20" i="73"/>
  <c r="F31" i="73"/>
  <c r="AZ24" i="73"/>
  <c r="AZ25" i="73" s="1"/>
  <c r="BD24" i="73"/>
  <c r="BD25" i="73" s="1"/>
  <c r="BG32" i="73"/>
  <c r="BA32" i="73"/>
  <c r="N32" i="74"/>
  <c r="N24" i="74"/>
  <c r="N25" i="74" s="1"/>
  <c r="AZ40" i="73"/>
  <c r="BD40" i="73"/>
  <c r="F35" i="73"/>
  <c r="O30" i="74"/>
  <c r="BF40" i="73"/>
  <c r="BB40" i="73"/>
  <c r="BC32" i="73"/>
  <c r="BH40" i="73"/>
  <c r="F38" i="73"/>
  <c r="BF24" i="73"/>
  <c r="BF25" i="73" s="1"/>
  <c r="AW24" i="73"/>
  <c r="AW25" i="73" s="1"/>
  <c r="AW40" i="73"/>
  <c r="O21" i="74"/>
  <c r="AZ32" i="73"/>
  <c r="L32" i="74"/>
  <c r="O27" i="74"/>
  <c r="O29" i="74"/>
  <c r="O36" i="74"/>
  <c r="F19" i="73"/>
  <c r="F27" i="73"/>
  <c r="BB32" i="73"/>
  <c r="M40" i="74"/>
  <c r="F21" i="73"/>
  <c r="F28" i="73"/>
  <c r="AY24" i="73"/>
  <c r="AY25" i="73" s="1"/>
  <c r="L24" i="74"/>
  <c r="L25" i="74" s="1"/>
  <c r="O19" i="74"/>
  <c r="AW32" i="73"/>
  <c r="BH32" i="73"/>
  <c r="AN7" i="164"/>
  <c r="AT7" i="163"/>
  <c r="AI40" i="73"/>
  <c r="U40" i="73"/>
  <c r="Q40" i="73"/>
  <c r="AL40" i="73"/>
  <c r="E39" i="73"/>
  <c r="E37" i="73"/>
  <c r="V40" i="73"/>
  <c r="S40" i="73"/>
  <c r="E38" i="73"/>
  <c r="AD40" i="73"/>
  <c r="D39" i="73"/>
  <c r="W40" i="73"/>
  <c r="O40" i="73"/>
  <c r="D36" i="73"/>
  <c r="AU40" i="73"/>
  <c r="AR40" i="73"/>
  <c r="AO40" i="73"/>
  <c r="AA40" i="73"/>
  <c r="D37" i="73"/>
  <c r="AS40" i="73"/>
  <c r="Y40" i="73"/>
  <c r="E35" i="73"/>
  <c r="R40" i="73"/>
  <c r="AC40" i="73"/>
  <c r="AT40" i="73"/>
  <c r="D35" i="73"/>
  <c r="M40" i="73"/>
  <c r="E36" i="73"/>
  <c r="AK40" i="73"/>
  <c r="D38" i="73"/>
  <c r="AH40" i="73"/>
  <c r="AF40" i="73"/>
  <c r="AN40" i="73"/>
  <c r="AJ40" i="73"/>
  <c r="X40" i="73"/>
  <c r="AP40" i="73"/>
  <c r="N40" i="73"/>
  <c r="P40" i="73"/>
  <c r="AQ40" i="73"/>
  <c r="AG40" i="73"/>
  <c r="T40" i="73"/>
  <c r="AB40" i="73"/>
  <c r="AV40" i="73"/>
  <c r="AM40" i="73"/>
  <c r="AE40" i="73"/>
  <c r="Z40" i="73"/>
  <c r="F40" i="74"/>
  <c r="G39" i="74"/>
  <c r="S38" i="74"/>
  <c r="E40" i="74"/>
  <c r="Q40" i="74"/>
  <c r="I40" i="74"/>
  <c r="S36" i="74"/>
  <c r="S39" i="74"/>
  <c r="K36" i="74"/>
  <c r="G38" i="74"/>
  <c r="S37" i="74"/>
  <c r="J40" i="74"/>
  <c r="G36" i="74"/>
  <c r="P40" i="74"/>
  <c r="S35" i="74"/>
  <c r="R40" i="74"/>
  <c r="K37" i="74"/>
  <c r="G37" i="74"/>
  <c r="K35" i="74"/>
  <c r="H40" i="74"/>
  <c r="K38" i="74"/>
  <c r="D40" i="74"/>
  <c r="G35" i="74"/>
  <c r="K39" i="74"/>
  <c r="AA7" i="19"/>
  <c r="BN7" i="93"/>
  <c r="AQ7" i="84"/>
  <c r="AQ19" i="84"/>
  <c r="G30" i="74"/>
  <c r="AQ19" i="83"/>
  <c r="AQ7" i="83"/>
  <c r="G31" i="74"/>
  <c r="S22" i="74"/>
  <c r="J32" i="74"/>
  <c r="AC24" i="73"/>
  <c r="AC25" i="73" s="1"/>
  <c r="AC44" i="73" s="1"/>
  <c r="P24" i="73"/>
  <c r="P25" i="73" s="1"/>
  <c r="P44" i="73" s="1"/>
  <c r="G22" i="74"/>
  <c r="AP24" i="73"/>
  <c r="AP25" i="73" s="1"/>
  <c r="AP44" i="73" s="1"/>
  <c r="G20" i="74"/>
  <c r="AT24" i="73"/>
  <c r="AT25" i="73" s="1"/>
  <c r="AT44" i="73" s="1"/>
  <c r="K20" i="74"/>
  <c r="S31" i="74"/>
  <c r="K21" i="74"/>
  <c r="K31" i="74"/>
  <c r="AF7" i="73"/>
  <c r="V14" i="72"/>
  <c r="V7" i="72"/>
  <c r="K22" i="74"/>
  <c r="U24" i="73"/>
  <c r="U25" i="73" s="1"/>
  <c r="U44" i="73" s="1"/>
  <c r="AM24" i="73"/>
  <c r="AM25" i="73" s="1"/>
  <c r="AM44" i="73" s="1"/>
  <c r="AO24" i="73"/>
  <c r="AO25" i="73" s="1"/>
  <c r="AO44" i="73" s="1"/>
  <c r="AB32" i="73"/>
  <c r="T24" i="73"/>
  <c r="T25" i="73" s="1"/>
  <c r="T44" i="73" s="1"/>
  <c r="AN24" i="73"/>
  <c r="AN25" i="73" s="1"/>
  <c r="AN44" i="73" s="1"/>
  <c r="D23" i="73"/>
  <c r="X24" i="73"/>
  <c r="X25" i="73" s="1"/>
  <c r="X44" i="73" s="1"/>
  <c r="AI24" i="73"/>
  <c r="AI25" i="73" s="1"/>
  <c r="AI44" i="73" s="1"/>
  <c r="S24" i="73"/>
  <c r="S25" i="73" s="1"/>
  <c r="S44" i="73" s="1"/>
  <c r="AV24" i="73"/>
  <c r="AV25" i="73" s="1"/>
  <c r="AV44" i="73" s="1"/>
  <c r="AG24" i="73"/>
  <c r="AG25" i="73" s="1"/>
  <c r="AG44" i="73" s="1"/>
  <c r="S32" i="73"/>
  <c r="AU32" i="73"/>
  <c r="AJ32" i="73"/>
  <c r="AE32" i="73"/>
  <c r="AK24" i="73"/>
  <c r="AK25" i="73" s="1"/>
  <c r="AK44" i="73" s="1"/>
  <c r="AJ24" i="73"/>
  <c r="AJ25" i="73" s="1"/>
  <c r="AJ44" i="73" s="1"/>
  <c r="AL24" i="73"/>
  <c r="AL25" i="73" s="1"/>
  <c r="AL44" i="73" s="1"/>
  <c r="AG32" i="73"/>
  <c r="Q24" i="73"/>
  <c r="Q25" i="73" s="1"/>
  <c r="Q44" i="73" s="1"/>
  <c r="AB24" i="73"/>
  <c r="AB25" i="73" s="1"/>
  <c r="AB44" i="73" s="1"/>
  <c r="V32" i="73"/>
  <c r="Z24" i="73"/>
  <c r="Z25" i="73" s="1"/>
  <c r="Z44" i="73" s="1"/>
  <c r="AA24" i="73"/>
  <c r="AA25" i="73" s="1"/>
  <c r="AA44" i="73" s="1"/>
  <c r="S30" i="74"/>
  <c r="G29" i="74"/>
  <c r="V24" i="73"/>
  <c r="V25" i="73" s="1"/>
  <c r="V44" i="73" s="1"/>
  <c r="AI32" i="73"/>
  <c r="AP32" i="73"/>
  <c r="E23" i="73"/>
  <c r="AK32" i="73"/>
  <c r="AQ32" i="73"/>
  <c r="D29" i="73"/>
  <c r="D22" i="73"/>
  <c r="R32" i="74"/>
  <c r="M24" i="73"/>
  <c r="M25" i="73" s="1"/>
  <c r="M44" i="73" s="1"/>
  <c r="D20" i="73"/>
  <c r="AE24" i="73"/>
  <c r="AE25" i="73" s="1"/>
  <c r="AE44" i="73" s="1"/>
  <c r="AN32" i="73"/>
  <c r="E30" i="73"/>
  <c r="I32" i="74"/>
  <c r="AU24" i="73"/>
  <c r="AU25" i="73" s="1"/>
  <c r="AU44" i="73" s="1"/>
  <c r="S27" i="74"/>
  <c r="P32" i="74"/>
  <c r="AH24" i="73"/>
  <c r="AH25" i="73" s="1"/>
  <c r="AH44" i="73" s="1"/>
  <c r="G21" i="74"/>
  <c r="O24" i="73"/>
  <c r="O25" i="73" s="1"/>
  <c r="O44" i="73" s="1"/>
  <c r="K19" i="74"/>
  <c r="H24" i="74"/>
  <c r="H25" i="74" s="1"/>
  <c r="H44" i="74" s="1"/>
  <c r="AD24" i="73"/>
  <c r="AD25" i="73" s="1"/>
  <c r="AD44" i="73" s="1"/>
  <c r="AC32" i="73"/>
  <c r="AL32" i="73"/>
  <c r="K28" i="74"/>
  <c r="S21" i="74"/>
  <c r="K27" i="74"/>
  <c r="H32" i="74"/>
  <c r="D30" i="73"/>
  <c r="W32" i="73"/>
  <c r="AO32" i="73"/>
  <c r="AV32" i="73"/>
  <c r="I24" i="74"/>
  <c r="I25" i="74" s="1"/>
  <c r="I44" i="74" s="1"/>
  <c r="E32" i="74"/>
  <c r="E21" i="73"/>
  <c r="J24" i="74"/>
  <c r="J25" i="74" s="1"/>
  <c r="J44" i="74" s="1"/>
  <c r="E19" i="73"/>
  <c r="Y24" i="73"/>
  <c r="Y25" i="73" s="1"/>
  <c r="Y44" i="73" s="1"/>
  <c r="N32" i="73"/>
  <c r="D28" i="73"/>
  <c r="E20" i="73"/>
  <c r="W24" i="73"/>
  <c r="W25" i="73" s="1"/>
  <c r="W44" i="73" s="1"/>
  <c r="AS32" i="73"/>
  <c r="AQ24" i="73"/>
  <c r="AQ25" i="73" s="1"/>
  <c r="AQ44" i="73" s="1"/>
  <c r="D32" i="74"/>
  <c r="G27" i="74"/>
  <c r="K29" i="74"/>
  <c r="Q32" i="73"/>
  <c r="G28" i="74"/>
  <c r="O32" i="73"/>
  <c r="AR32" i="73"/>
  <c r="P32" i="73"/>
  <c r="D21" i="73"/>
  <c r="U32" i="73"/>
  <c r="D24" i="74"/>
  <c r="D25" i="74" s="1"/>
  <c r="D44" i="74" s="1"/>
  <c r="G19" i="74"/>
  <c r="K30" i="74"/>
  <c r="E22" i="73"/>
  <c r="E29" i="73"/>
  <c r="E24" i="74"/>
  <c r="E25" i="74" s="1"/>
  <c r="E44" i="74" s="1"/>
  <c r="S23" i="74"/>
  <c r="E28" i="73"/>
  <c r="AD32" i="73"/>
  <c r="AH32" i="73"/>
  <c r="D19" i="73"/>
  <c r="AF24" i="73"/>
  <c r="AF25" i="73" s="1"/>
  <c r="AF44" i="73" s="1"/>
  <c r="N24" i="73"/>
  <c r="N25" i="73" s="1"/>
  <c r="N44" i="73" s="1"/>
  <c r="AT32" i="73"/>
  <c r="R24" i="74"/>
  <c r="R25" i="74" s="1"/>
  <c r="R44" i="74" s="1"/>
  <c r="X32" i="73"/>
  <c r="T32" i="73"/>
  <c r="AR24" i="73"/>
  <c r="AR25" i="73" s="1"/>
  <c r="AR44" i="73" s="1"/>
  <c r="R32" i="73"/>
  <c r="AS24" i="73"/>
  <c r="AS25" i="73" s="1"/>
  <c r="AS44" i="73" s="1"/>
  <c r="F24" i="74"/>
  <c r="F25" i="74" s="1"/>
  <c r="F44" i="74" s="1"/>
  <c r="Y32" i="73"/>
  <c r="E27" i="73"/>
  <c r="S29" i="74"/>
  <c r="D31" i="73"/>
  <c r="AM32" i="73"/>
  <c r="S28" i="74"/>
  <c r="M32" i="73"/>
  <c r="D27" i="73"/>
  <c r="Z32" i="73"/>
  <c r="R24" i="73"/>
  <c r="R25" i="73" s="1"/>
  <c r="R44" i="73" s="1"/>
  <c r="AA32" i="73"/>
  <c r="E31" i="73"/>
  <c r="AF32" i="73"/>
  <c r="Q32" i="74"/>
  <c r="K23" i="74"/>
  <c r="G23" i="74"/>
  <c r="Q24" i="74"/>
  <c r="Q25" i="74" s="1"/>
  <c r="Q44" i="74" s="1"/>
  <c r="F32" i="74"/>
  <c r="AJ7" i="53"/>
  <c r="AQ29" i="55"/>
  <c r="AJ23" i="53"/>
  <c r="AQ7" i="8"/>
  <c r="AQ7" i="56"/>
  <c r="AQ51" i="56"/>
  <c r="AQ7" i="55"/>
  <c r="AQ35" i="8"/>
  <c r="AH5" i="1"/>
  <c r="AA7" i="49"/>
  <c r="AQ7" i="47"/>
  <c r="AR32" i="187" l="1"/>
  <c r="AR6" i="187"/>
  <c r="AX33" i="73"/>
  <c r="AX41" i="73" s="1"/>
  <c r="AX46" i="73" s="1"/>
  <c r="BA33" i="73"/>
  <c r="BA45" i="73" s="1"/>
  <c r="BB33" i="73"/>
  <c r="BB45" i="73" s="1"/>
  <c r="BC33" i="73"/>
  <c r="BC45" i="73" s="1"/>
  <c r="O24" i="74"/>
  <c r="O25" i="74" s="1"/>
  <c r="O44" i="74" s="1"/>
  <c r="M33" i="74"/>
  <c r="M41" i="74" s="1"/>
  <c r="M46" i="74" s="1"/>
  <c r="F32" i="73"/>
  <c r="O32" i="74"/>
  <c r="O40" i="74"/>
  <c r="F24" i="73"/>
  <c r="F25" i="73" s="1"/>
  <c r="F44" i="73" s="1"/>
  <c r="BF33" i="73"/>
  <c r="BF44" i="73"/>
  <c r="BD33" i="73"/>
  <c r="BD44" i="73"/>
  <c r="AZ33" i="73"/>
  <c r="AZ44" i="73"/>
  <c r="BE44" i="73"/>
  <c r="BE33" i="73"/>
  <c r="L44" i="74"/>
  <c r="L33" i="74"/>
  <c r="N44" i="74"/>
  <c r="N33" i="74"/>
  <c r="AY33" i="73"/>
  <c r="AY44" i="73"/>
  <c r="BG44" i="73"/>
  <c r="BG33" i="73"/>
  <c r="BH44" i="73"/>
  <c r="BH33" i="73"/>
  <c r="AW33" i="73"/>
  <c r="AW44" i="73"/>
  <c r="F40" i="73"/>
  <c r="AO7" i="164"/>
  <c r="AU7" i="163"/>
  <c r="E40" i="73"/>
  <c r="D40" i="73"/>
  <c r="S40" i="74"/>
  <c r="G40" i="74"/>
  <c r="K40" i="74"/>
  <c r="AB7" i="19"/>
  <c r="BO7" i="93"/>
  <c r="AR7" i="84"/>
  <c r="AR19" i="84"/>
  <c r="AT33" i="73"/>
  <c r="AT45" i="73" s="1"/>
  <c r="AR7" i="83"/>
  <c r="AR19" i="83"/>
  <c r="AC33" i="73"/>
  <c r="AC45" i="73" s="1"/>
  <c r="AM33" i="73"/>
  <c r="AM45" i="73" s="1"/>
  <c r="AP33" i="73"/>
  <c r="AP45" i="73" s="1"/>
  <c r="P33" i="73"/>
  <c r="P45" i="73" s="1"/>
  <c r="S33" i="73"/>
  <c r="S45" i="73" s="1"/>
  <c r="U33" i="73"/>
  <c r="U45" i="73" s="1"/>
  <c r="AN33" i="73"/>
  <c r="AN45" i="73" s="1"/>
  <c r="T33" i="73"/>
  <c r="T45" i="73" s="1"/>
  <c r="X33" i="73"/>
  <c r="X45" i="73" s="1"/>
  <c r="AI33" i="73"/>
  <c r="AI45" i="73" s="1"/>
  <c r="AG7" i="73"/>
  <c r="W7" i="72"/>
  <c r="W14" i="72"/>
  <c r="AO33" i="73"/>
  <c r="AO45" i="73" s="1"/>
  <c r="AG33" i="73"/>
  <c r="AG45" i="73" s="1"/>
  <c r="G24" i="74"/>
  <c r="G25" i="74" s="1"/>
  <c r="G44" i="74" s="1"/>
  <c r="E33" i="74"/>
  <c r="E45" i="74" s="1"/>
  <c r="AV33" i="73"/>
  <c r="AV45" i="73" s="1"/>
  <c r="K32" i="74"/>
  <c r="O33" i="73"/>
  <c r="O45" i="73" s="1"/>
  <c r="S32" i="74"/>
  <c r="AE33" i="73"/>
  <c r="AE45" i="73" s="1"/>
  <c r="AA33" i="73"/>
  <c r="AA45" i="73" s="1"/>
  <c r="AB33" i="73"/>
  <c r="AB45" i="73" s="1"/>
  <c r="AJ33" i="73"/>
  <c r="AJ45" i="73" s="1"/>
  <c r="R33" i="74"/>
  <c r="R45" i="74" s="1"/>
  <c r="R33" i="73"/>
  <c r="R45" i="73" s="1"/>
  <c r="AR33" i="73"/>
  <c r="AR45" i="73" s="1"/>
  <c r="D33" i="74"/>
  <c r="D45" i="74" s="1"/>
  <c r="E24" i="73"/>
  <c r="E25" i="73" s="1"/>
  <c r="E44" i="73" s="1"/>
  <c r="AD33" i="73"/>
  <c r="AD45" i="73" s="1"/>
  <c r="AU33" i="73"/>
  <c r="AU45" i="73" s="1"/>
  <c r="D24" i="73"/>
  <c r="D25" i="73" s="1"/>
  <c r="D44" i="73" s="1"/>
  <c r="V33" i="73"/>
  <c r="V45" i="73" s="1"/>
  <c r="Q33" i="73"/>
  <c r="Q45" i="73" s="1"/>
  <c r="AK33" i="73"/>
  <c r="AK45" i="73" s="1"/>
  <c r="W33" i="73"/>
  <c r="W45" i="73" s="1"/>
  <c r="AQ33" i="73"/>
  <c r="AQ45" i="73" s="1"/>
  <c r="H33" i="74"/>
  <c r="H45" i="74" s="1"/>
  <c r="AH33" i="73"/>
  <c r="AH45" i="73" s="1"/>
  <c r="M33" i="73"/>
  <c r="M45" i="73" s="1"/>
  <c r="Z33" i="73"/>
  <c r="Z45" i="73" s="1"/>
  <c r="Q33" i="74"/>
  <c r="Q45" i="74" s="1"/>
  <c r="AF33" i="73"/>
  <c r="AF45" i="73" s="1"/>
  <c r="F33" i="74"/>
  <c r="F45" i="74" s="1"/>
  <c r="D32" i="73"/>
  <c r="AS33" i="73"/>
  <c r="AS45" i="73" s="1"/>
  <c r="N33" i="73"/>
  <c r="N45" i="73" s="1"/>
  <c r="G32" i="74"/>
  <c r="Y33" i="73"/>
  <c r="Y45" i="73" s="1"/>
  <c r="J33" i="74"/>
  <c r="J45" i="74" s="1"/>
  <c r="I33" i="74"/>
  <c r="I45" i="74" s="1"/>
  <c r="K24" i="74"/>
  <c r="K25" i="74" s="1"/>
  <c r="K44" i="74" s="1"/>
  <c r="E32" i="73"/>
  <c r="AL33" i="73"/>
  <c r="AL45" i="73" s="1"/>
  <c r="AK23" i="53"/>
  <c r="AR35" i="8"/>
  <c r="AR7" i="56"/>
  <c r="AK7" i="53"/>
  <c r="AR29" i="55"/>
  <c r="AR7" i="55"/>
  <c r="AR51" i="56"/>
  <c r="AR7" i="8"/>
  <c r="AI5" i="1"/>
  <c r="AB7" i="49"/>
  <c r="AR7" i="47"/>
  <c r="M7" i="47"/>
  <c r="AS32" i="187" l="1"/>
  <c r="AS6" i="187"/>
  <c r="AX45" i="73"/>
  <c r="BA41" i="73"/>
  <c r="BA46" i="73" s="1"/>
  <c r="BB41" i="73"/>
  <c r="BB46" i="73" s="1"/>
  <c r="BC41" i="73"/>
  <c r="BC46" i="73" s="1"/>
  <c r="O33" i="74"/>
  <c r="O41" i="74" s="1"/>
  <c r="M45" i="74"/>
  <c r="F33" i="73"/>
  <c r="F41" i="73" s="1"/>
  <c r="F46" i="73" s="1"/>
  <c r="AW41" i="73"/>
  <c r="AW46" i="73" s="1"/>
  <c r="AW45" i="73"/>
  <c r="AY41" i="73"/>
  <c r="AY46" i="73" s="1"/>
  <c r="AY45" i="73"/>
  <c r="BD45" i="73"/>
  <c r="BD41" i="73"/>
  <c r="BD46" i="73" s="1"/>
  <c r="BF41" i="73"/>
  <c r="BF46" i="73" s="1"/>
  <c r="BF45" i="73"/>
  <c r="BE41" i="73"/>
  <c r="BE46" i="73" s="1"/>
  <c r="BE45" i="73"/>
  <c r="BH41" i="73"/>
  <c r="BH46" i="73" s="1"/>
  <c r="BH45" i="73"/>
  <c r="N41" i="74"/>
  <c r="N46" i="74" s="1"/>
  <c r="N45" i="74"/>
  <c r="AZ41" i="73"/>
  <c r="AZ46" i="73" s="1"/>
  <c r="AZ45" i="73"/>
  <c r="BG45" i="73"/>
  <c r="BG41" i="73"/>
  <c r="BG46" i="73" s="1"/>
  <c r="L45" i="74"/>
  <c r="L41" i="74"/>
  <c r="L46" i="74" s="1"/>
  <c r="AP7" i="164"/>
  <c r="AV7" i="163"/>
  <c r="R41" i="73"/>
  <c r="R46" i="73" s="1"/>
  <c r="AA41" i="73"/>
  <c r="AA46" i="73" s="1"/>
  <c r="AI41" i="73"/>
  <c r="AI46" i="73" s="1"/>
  <c r="AM41" i="73"/>
  <c r="AM46" i="73" s="1"/>
  <c r="X41" i="73"/>
  <c r="X46" i="73" s="1"/>
  <c r="AC41" i="73"/>
  <c r="AC46" i="73" s="1"/>
  <c r="AQ41" i="73"/>
  <c r="AQ46" i="73" s="1"/>
  <c r="AV41" i="73"/>
  <c r="AV46" i="73" s="1"/>
  <c r="T41" i="73"/>
  <c r="T46" i="73" s="1"/>
  <c r="AD41" i="73"/>
  <c r="AD46" i="73" s="1"/>
  <c r="Z41" i="73"/>
  <c r="Z46" i="73" s="1"/>
  <c r="M41" i="73"/>
  <c r="M46" i="73" s="1"/>
  <c r="AE41" i="73"/>
  <c r="AE46" i="73" s="1"/>
  <c r="AN41" i="73"/>
  <c r="AN46" i="73" s="1"/>
  <c r="AS41" i="73"/>
  <c r="AS46" i="73" s="1"/>
  <c r="V41" i="73"/>
  <c r="V46" i="73" s="1"/>
  <c r="AL41" i="73"/>
  <c r="AL46" i="73" s="1"/>
  <c r="Y41" i="73"/>
  <c r="Y46" i="73" s="1"/>
  <c r="W41" i="73"/>
  <c r="W46" i="73" s="1"/>
  <c r="AJ41" i="73"/>
  <c r="AJ46" i="73" s="1"/>
  <c r="U41" i="73"/>
  <c r="U46" i="73" s="1"/>
  <c r="AT41" i="73"/>
  <c r="AT46" i="73" s="1"/>
  <c r="AK41" i="73"/>
  <c r="AK46" i="73" s="1"/>
  <c r="AG41" i="73"/>
  <c r="AG46" i="73" s="1"/>
  <c r="S41" i="73"/>
  <c r="S46" i="73" s="1"/>
  <c r="AH41" i="73"/>
  <c r="AH46" i="73" s="1"/>
  <c r="AF41" i="73"/>
  <c r="AF46" i="73" s="1"/>
  <c r="AR41" i="73"/>
  <c r="AR46" i="73" s="1"/>
  <c r="AB41" i="73"/>
  <c r="AB46" i="73" s="1"/>
  <c r="O41" i="73"/>
  <c r="O46" i="73" s="1"/>
  <c r="AO41" i="73"/>
  <c r="AO46" i="73" s="1"/>
  <c r="P41" i="73"/>
  <c r="P46" i="73" s="1"/>
  <c r="N41" i="73"/>
  <c r="N46" i="73" s="1"/>
  <c r="Q41" i="73"/>
  <c r="Q46" i="73" s="1"/>
  <c r="AU41" i="73"/>
  <c r="AU46" i="73" s="1"/>
  <c r="AP41" i="73"/>
  <c r="AP46" i="73" s="1"/>
  <c r="I41" i="74"/>
  <c r="I46" i="74" s="1"/>
  <c r="Q41" i="74"/>
  <c r="Q46" i="74" s="1"/>
  <c r="H41" i="74"/>
  <c r="H46" i="74" s="1"/>
  <c r="J41" i="74"/>
  <c r="J46" i="74" s="1"/>
  <c r="R41" i="74"/>
  <c r="R46" i="74" s="1"/>
  <c r="D41" i="74"/>
  <c r="D46" i="74" s="1"/>
  <c r="E41" i="74"/>
  <c r="E46" i="74" s="1"/>
  <c r="F41" i="74"/>
  <c r="F46" i="74" s="1"/>
  <c r="AC7" i="19"/>
  <c r="BP7" i="93"/>
  <c r="AS7" i="84"/>
  <c r="AS19" i="84"/>
  <c r="AS7" i="83"/>
  <c r="AS19" i="83"/>
  <c r="AH7" i="73"/>
  <c r="X7" i="72"/>
  <c r="X14" i="72"/>
  <c r="G33" i="74"/>
  <c r="G45" i="74" s="1"/>
  <c r="D33" i="73"/>
  <c r="D45" i="73" s="1"/>
  <c r="E33" i="73"/>
  <c r="E45" i="73" s="1"/>
  <c r="K33" i="74"/>
  <c r="K45" i="74" s="1"/>
  <c r="AL23" i="53"/>
  <c r="AS7" i="56"/>
  <c r="AS51" i="56"/>
  <c r="AS7" i="8"/>
  <c r="AL7" i="53"/>
  <c r="AS35" i="8"/>
  <c r="AS29" i="55"/>
  <c r="AS7" i="55"/>
  <c r="AJ5" i="1"/>
  <c r="AC7" i="49"/>
  <c r="AS7" i="47"/>
  <c r="AT6" i="187" l="1"/>
  <c r="AT32" i="187"/>
  <c r="F45" i="73"/>
  <c r="O45" i="74"/>
  <c r="O46" i="74"/>
  <c r="O48" i="74"/>
  <c r="AQ7" i="164"/>
  <c r="AW7" i="163"/>
  <c r="D41" i="73"/>
  <c r="D46" i="73" s="1"/>
  <c r="E41" i="73"/>
  <c r="E46" i="73" s="1"/>
  <c r="K41" i="74"/>
  <c r="G41" i="74"/>
  <c r="G46" i="74" s="1"/>
  <c r="AD7" i="19"/>
  <c r="BQ7" i="93"/>
  <c r="AT19" i="84"/>
  <c r="AT7" i="84"/>
  <c r="AT7" i="83"/>
  <c r="AT19" i="83"/>
  <c r="AI7" i="73"/>
  <c r="Y14" i="72"/>
  <c r="Y7" i="72"/>
  <c r="AM7" i="53"/>
  <c r="AT7" i="55"/>
  <c r="AM23" i="53"/>
  <c r="AT7" i="56"/>
  <c r="AT51" i="56"/>
  <c r="AT29" i="55"/>
  <c r="AT7" i="8"/>
  <c r="AT35" i="8"/>
  <c r="AK5" i="1"/>
  <c r="AD7" i="49"/>
  <c r="AT7" i="47"/>
  <c r="AU6" i="187" l="1"/>
  <c r="AU32" i="187"/>
  <c r="AR7" i="164"/>
  <c r="AX7" i="163"/>
  <c r="K46" i="74"/>
  <c r="AE7" i="19"/>
  <c r="BR7" i="93"/>
  <c r="AU19" i="84"/>
  <c r="AU7" i="84"/>
  <c r="AU19" i="83"/>
  <c r="AU7" i="83"/>
  <c r="AJ7" i="73"/>
  <c r="Z14" i="72"/>
  <c r="Z7" i="72"/>
  <c r="AN7" i="53"/>
  <c r="AU29" i="55"/>
  <c r="AN23" i="53"/>
  <c r="AU7" i="56"/>
  <c r="AU51" i="56"/>
  <c r="AU7" i="55"/>
  <c r="AU7" i="8"/>
  <c r="AU35" i="8"/>
  <c r="AL5" i="1"/>
  <c r="AE7" i="49"/>
  <c r="AU7" i="47"/>
  <c r="AV6" i="187" l="1"/>
  <c r="AV32" i="187"/>
  <c r="AS7" i="164"/>
  <c r="AY7" i="163"/>
  <c r="AF7" i="19"/>
  <c r="BS7" i="93"/>
  <c r="AV7" i="84"/>
  <c r="AV19" i="84"/>
  <c r="AV7" i="83"/>
  <c r="AV19" i="83"/>
  <c r="AK7" i="73"/>
  <c r="AA14" i="72"/>
  <c r="AA7" i="72"/>
  <c r="AO23" i="53"/>
  <c r="AV35" i="8"/>
  <c r="AV7" i="56"/>
  <c r="AO7" i="53"/>
  <c r="AV51" i="56"/>
  <c r="AV29" i="55"/>
  <c r="AV7" i="8"/>
  <c r="AV7" i="55"/>
  <c r="AM5" i="1"/>
  <c r="AF7" i="49"/>
  <c r="AV7" i="47"/>
  <c r="AW6" i="187" l="1"/>
  <c r="AW32" i="187"/>
  <c r="AT7" i="164"/>
  <c r="AZ7" i="163"/>
  <c r="AG7" i="19"/>
  <c r="BT7" i="93"/>
  <c r="AW19" i="84"/>
  <c r="AW7" i="84"/>
  <c r="AW19" i="83"/>
  <c r="AW7" i="83"/>
  <c r="AL7" i="73"/>
  <c r="AB14" i="72"/>
  <c r="AB7" i="72"/>
  <c r="AP23" i="53"/>
  <c r="AW7" i="56"/>
  <c r="AW51" i="56"/>
  <c r="AW7" i="8"/>
  <c r="AP7" i="53"/>
  <c r="AW7" i="55"/>
  <c r="AW29" i="55"/>
  <c r="AW35" i="8"/>
  <c r="AN5" i="1"/>
  <c r="AG7" i="49"/>
  <c r="AW7" i="47"/>
  <c r="AX32" i="187" l="1"/>
  <c r="AX6" i="187"/>
  <c r="AU7" i="164"/>
  <c r="BA7" i="163"/>
  <c r="AH7" i="19"/>
  <c r="BU7" i="93"/>
  <c r="K27" i="93" s="1"/>
  <c r="AX19" i="84"/>
  <c r="AX7" i="84"/>
  <c r="AX7" i="83"/>
  <c r="AX19" i="83"/>
  <c r="AM7" i="73"/>
  <c r="AC7" i="72"/>
  <c r="AC14" i="72"/>
  <c r="AQ7" i="53"/>
  <c r="AX7" i="55"/>
  <c r="AQ23" i="53"/>
  <c r="AX7" i="56"/>
  <c r="AX35" i="8"/>
  <c r="AX51" i="56"/>
  <c r="AX29" i="55"/>
  <c r="AX7" i="8"/>
  <c r="AO5" i="1"/>
  <c r="AH7" i="49"/>
  <c r="AX7" i="47"/>
  <c r="AY32" i="187" l="1"/>
  <c r="AY6" i="187"/>
  <c r="K77" i="93"/>
  <c r="K90" i="93"/>
  <c r="K108" i="93"/>
  <c r="K37" i="93"/>
  <c r="K52" i="93"/>
  <c r="K105" i="93"/>
  <c r="K16" i="93"/>
  <c r="K109" i="93"/>
  <c r="K64" i="93"/>
  <c r="K96" i="93"/>
  <c r="K76" i="93"/>
  <c r="K72" i="93"/>
  <c r="K44" i="93"/>
  <c r="K42" i="93"/>
  <c r="K114" i="93"/>
  <c r="K15" i="93"/>
  <c r="K29" i="93"/>
  <c r="K102" i="93"/>
  <c r="K110" i="93"/>
  <c r="K49" i="93"/>
  <c r="K97" i="93"/>
  <c r="K50" i="93"/>
  <c r="K47" i="93"/>
  <c r="K20" i="93"/>
  <c r="K115" i="93"/>
  <c r="K32" i="93"/>
  <c r="K106" i="93"/>
  <c r="K58" i="93"/>
  <c r="K88" i="93"/>
  <c r="K73" i="93"/>
  <c r="K94" i="93"/>
  <c r="K56" i="93"/>
  <c r="K69" i="93"/>
  <c r="K79" i="93"/>
  <c r="K28" i="93"/>
  <c r="K81" i="93"/>
  <c r="K8" i="93"/>
  <c r="K26" i="93"/>
  <c r="K31" i="93"/>
  <c r="K23" i="93"/>
  <c r="K75" i="93"/>
  <c r="K84" i="93"/>
  <c r="K70" i="93"/>
  <c r="K85" i="93"/>
  <c r="K71" i="93"/>
  <c r="K14" i="93"/>
  <c r="K54" i="93"/>
  <c r="K30" i="93"/>
  <c r="K11" i="93"/>
  <c r="K83" i="93"/>
  <c r="K93" i="93"/>
  <c r="K103" i="93"/>
  <c r="K95" i="93"/>
  <c r="K86" i="93"/>
  <c r="K36" i="93"/>
  <c r="K57" i="93"/>
  <c r="K62" i="93"/>
  <c r="K116" i="93"/>
  <c r="K19" i="93"/>
  <c r="K21" i="93"/>
  <c r="K92" i="93"/>
  <c r="K38" i="93"/>
  <c r="K48" i="93"/>
  <c r="K67" i="93"/>
  <c r="K13" i="93"/>
  <c r="K60" i="93"/>
  <c r="K12" i="93"/>
  <c r="K9" i="93"/>
  <c r="K17" i="93"/>
  <c r="K91" i="93"/>
  <c r="K40" i="93"/>
  <c r="K65" i="93"/>
  <c r="K89" i="93"/>
  <c r="K68" i="93"/>
  <c r="AV7" i="164"/>
  <c r="BB7" i="163"/>
  <c r="AI7" i="19"/>
  <c r="BV7" i="93"/>
  <c r="AY7" i="84"/>
  <c r="AY19" i="84"/>
  <c r="AY19" i="83"/>
  <c r="AY7" i="83"/>
  <c r="AN7" i="73"/>
  <c r="AD7" i="72"/>
  <c r="AD14" i="72"/>
  <c r="AR7" i="53"/>
  <c r="AY29" i="55"/>
  <c r="AR23" i="53"/>
  <c r="AY7" i="56"/>
  <c r="AY7" i="55"/>
  <c r="AY7" i="8"/>
  <c r="AY51" i="56"/>
  <c r="AY35" i="8"/>
  <c r="AP5" i="1"/>
  <c r="AI7" i="49"/>
  <c r="AY7" i="47"/>
  <c r="AZ32" i="187" l="1"/>
  <c r="AZ6" i="187"/>
  <c r="AW7" i="164"/>
  <c r="BC7" i="163"/>
  <c r="AJ7" i="19"/>
  <c r="BW7" i="93"/>
  <c r="AZ7" i="84"/>
  <c r="AZ19" i="84"/>
  <c r="AZ7" i="83"/>
  <c r="AZ19" i="83"/>
  <c r="AO7" i="73"/>
  <c r="AE7" i="72"/>
  <c r="AE14" i="72"/>
  <c r="AS23" i="53"/>
  <c r="AZ35" i="8"/>
  <c r="AZ7" i="56"/>
  <c r="AS7" i="53"/>
  <c r="AZ51" i="56"/>
  <c r="AZ29" i="55"/>
  <c r="AZ7" i="8"/>
  <c r="AZ7" i="55"/>
  <c r="AQ5" i="1"/>
  <c r="AJ7" i="49"/>
  <c r="AZ7" i="47"/>
  <c r="BA32" i="187" l="1"/>
  <c r="BA6" i="187"/>
  <c r="AX7" i="164"/>
  <c r="BD7" i="163"/>
  <c r="AK7" i="19"/>
  <c r="BX7" i="93"/>
  <c r="BA7" i="84"/>
  <c r="BA19" i="84"/>
  <c r="BA7" i="83"/>
  <c r="BA19" i="83"/>
  <c r="AP7" i="73"/>
  <c r="AF7" i="72"/>
  <c r="AF14" i="72"/>
  <c r="AT23" i="53"/>
  <c r="BA7" i="56"/>
  <c r="BA51" i="56"/>
  <c r="BA7" i="8"/>
  <c r="BA46" i="8" s="1"/>
  <c r="AT7" i="53"/>
  <c r="BA29" i="55"/>
  <c r="BA35" i="8"/>
  <c r="BA7" i="55"/>
  <c r="C36" i="8"/>
  <c r="D36" i="8"/>
  <c r="S36" i="8" s="1"/>
  <c r="T36" i="8" s="1"/>
  <c r="AR5" i="1"/>
  <c r="AK7" i="49"/>
  <c r="BA7" i="47"/>
  <c r="Y46" i="8"/>
  <c r="AC46" i="8"/>
  <c r="AG46" i="8"/>
  <c r="AK46" i="8"/>
  <c r="AW46" i="8"/>
  <c r="Z46" i="8"/>
  <c r="AD46" i="8"/>
  <c r="AH46" i="8"/>
  <c r="AL46" i="8"/>
  <c r="AP46" i="8"/>
  <c r="AT46" i="8"/>
  <c r="AX46" i="8"/>
  <c r="AA46" i="8"/>
  <c r="AE46" i="8"/>
  <c r="AI46" i="8"/>
  <c r="AM46" i="8"/>
  <c r="AQ46" i="8"/>
  <c r="AY46" i="8"/>
  <c r="AB46" i="8"/>
  <c r="AF46" i="8"/>
  <c r="AN46" i="8"/>
  <c r="AR46" i="8"/>
  <c r="AZ46" i="8"/>
  <c r="X46" i="8"/>
  <c r="AS46" i="8"/>
  <c r="AO46" i="8"/>
  <c r="AU46" i="8"/>
  <c r="AJ46" i="8"/>
  <c r="AV46" i="8"/>
  <c r="BB6" i="187" l="1"/>
  <c r="BB32" i="187"/>
  <c r="AV52" i="8"/>
  <c r="AV51" i="8"/>
  <c r="AV50" i="8"/>
  <c r="AV49" i="8"/>
  <c r="AQ50" i="8"/>
  <c r="AQ52" i="8"/>
  <c r="AQ51" i="8"/>
  <c r="AQ49" i="8"/>
  <c r="AL50" i="8"/>
  <c r="AL52" i="8"/>
  <c r="AL51" i="8"/>
  <c r="AL49" i="8"/>
  <c r="Y51" i="8"/>
  <c r="Y50" i="8"/>
  <c r="Y49" i="8"/>
  <c r="Y52" i="8"/>
  <c r="AU52" i="8"/>
  <c r="AU51" i="8"/>
  <c r="AU50" i="8"/>
  <c r="AU49" i="8"/>
  <c r="X51" i="8"/>
  <c r="X50" i="8"/>
  <c r="X49" i="8"/>
  <c r="X52" i="8"/>
  <c r="AM50" i="8"/>
  <c r="AM49" i="8"/>
  <c r="AM51" i="8"/>
  <c r="AM52" i="8"/>
  <c r="AH49" i="8"/>
  <c r="AH50" i="8"/>
  <c r="AH51" i="8"/>
  <c r="AH52" i="8"/>
  <c r="AS51" i="8"/>
  <c r="AS50" i="8"/>
  <c r="AS49" i="8"/>
  <c r="AS52" i="8"/>
  <c r="AZ49" i="8"/>
  <c r="AZ52" i="8"/>
  <c r="AZ51" i="8"/>
  <c r="AZ50" i="8"/>
  <c r="AI51" i="8"/>
  <c r="AI52" i="8"/>
  <c r="AI49" i="8"/>
  <c r="AI50" i="8"/>
  <c r="AD49" i="8"/>
  <c r="AD50" i="8"/>
  <c r="AD51" i="8"/>
  <c r="AD52" i="8"/>
  <c r="AR50" i="8"/>
  <c r="AR49" i="8"/>
  <c r="AR51" i="8"/>
  <c r="AR52" i="8"/>
  <c r="AE51" i="8"/>
  <c r="AE52" i="8"/>
  <c r="AE50" i="8"/>
  <c r="AE49" i="8"/>
  <c r="Z49" i="8"/>
  <c r="Z50" i="8"/>
  <c r="Z51" i="8"/>
  <c r="Z52" i="8"/>
  <c r="AW52" i="8"/>
  <c r="AW51" i="8"/>
  <c r="AW50" i="8"/>
  <c r="AW49" i="8"/>
  <c r="BA51" i="8"/>
  <c r="BA50" i="8"/>
  <c r="BA49" i="8"/>
  <c r="BA52" i="8"/>
  <c r="AN52" i="8"/>
  <c r="AN50" i="8"/>
  <c r="AN51" i="8"/>
  <c r="AN49" i="8"/>
  <c r="AA49" i="8"/>
  <c r="AA52" i="8"/>
  <c r="AA51" i="8"/>
  <c r="AA50" i="8"/>
  <c r="AJ49" i="8"/>
  <c r="AJ52" i="8"/>
  <c r="AJ51" i="8"/>
  <c r="AJ50" i="8"/>
  <c r="AF51" i="8"/>
  <c r="AF50" i="8"/>
  <c r="AF52" i="8"/>
  <c r="AF49" i="8"/>
  <c r="AX49" i="8"/>
  <c r="AX51" i="8"/>
  <c r="AX50" i="8"/>
  <c r="AX52" i="8"/>
  <c r="AK49" i="8"/>
  <c r="AK50" i="8"/>
  <c r="AK51" i="8"/>
  <c r="AK52" i="8"/>
  <c r="AT49" i="8"/>
  <c r="AT50" i="8"/>
  <c r="AT51" i="8"/>
  <c r="AT52" i="8"/>
  <c r="AG49" i="8"/>
  <c r="AG52" i="8"/>
  <c r="AG51" i="8"/>
  <c r="AG50" i="8"/>
  <c r="AB50" i="8"/>
  <c r="AB49" i="8"/>
  <c r="AB52" i="8"/>
  <c r="AB51" i="8"/>
  <c r="AO50" i="8"/>
  <c r="AO51" i="8"/>
  <c r="AO49" i="8"/>
  <c r="AO52" i="8"/>
  <c r="AY51" i="8"/>
  <c r="AY49" i="8"/>
  <c r="AY50" i="8"/>
  <c r="AY52" i="8"/>
  <c r="AP51" i="8"/>
  <c r="AP50" i="8"/>
  <c r="AP52" i="8"/>
  <c r="AP49" i="8"/>
  <c r="AC52" i="8"/>
  <c r="AC49" i="8"/>
  <c r="AC50" i="8"/>
  <c r="AC51" i="8"/>
  <c r="AY7" i="164"/>
  <c r="BE7" i="163"/>
  <c r="AH33" i="53"/>
  <c r="AO58" i="8"/>
  <c r="AO45" i="55"/>
  <c r="AO42" i="55"/>
  <c r="AO41" i="55"/>
  <c r="AO43" i="55"/>
  <c r="AO44" i="55"/>
  <c r="AO55" i="8"/>
  <c r="AO57" i="8"/>
  <c r="AO48" i="8"/>
  <c r="AO54" i="8"/>
  <c r="AO53" i="8"/>
  <c r="AO40" i="55"/>
  <c r="AO56" i="8"/>
  <c r="AO85" i="56"/>
  <c r="AO83" i="56"/>
  <c r="AO80" i="56"/>
  <c r="AO81" i="56"/>
  <c r="AO84" i="56"/>
  <c r="AO79" i="56"/>
  <c r="AO88" i="56"/>
  <c r="AO82" i="56"/>
  <c r="AO87" i="56"/>
  <c r="AO86" i="56"/>
  <c r="AH32" i="53"/>
  <c r="AH31" i="53"/>
  <c r="AH30" i="53"/>
  <c r="AH34" i="53"/>
  <c r="Y33" i="53"/>
  <c r="AF58" i="8"/>
  <c r="AF41" i="55"/>
  <c r="AF43" i="55"/>
  <c r="AF45" i="55"/>
  <c r="AF42" i="55"/>
  <c r="AF44" i="55"/>
  <c r="AF57" i="8"/>
  <c r="AF40" i="55"/>
  <c r="AF48" i="8"/>
  <c r="AF53" i="8"/>
  <c r="AF56" i="8"/>
  <c r="AF55" i="8"/>
  <c r="AF54" i="8"/>
  <c r="AF82" i="56"/>
  <c r="AF80" i="56"/>
  <c r="AF87" i="56"/>
  <c r="AF86" i="56"/>
  <c r="AF81" i="56"/>
  <c r="AF88" i="56"/>
  <c r="AF84" i="56"/>
  <c r="AF79" i="56"/>
  <c r="AF83" i="56"/>
  <c r="AF85" i="56"/>
  <c r="Y32" i="53"/>
  <c r="Y30" i="53"/>
  <c r="Y31" i="53"/>
  <c r="Y34" i="53"/>
  <c r="X33" i="53"/>
  <c r="AE58" i="8"/>
  <c r="AE43" i="55"/>
  <c r="AE42" i="55"/>
  <c r="AE45" i="55"/>
  <c r="AE41" i="55"/>
  <c r="AE44" i="55"/>
  <c r="AE57" i="8"/>
  <c r="AE56" i="8"/>
  <c r="AE48" i="8"/>
  <c r="AE55" i="8"/>
  <c r="AE54" i="8"/>
  <c r="AE40" i="55"/>
  <c r="AE53" i="8"/>
  <c r="AE87" i="56"/>
  <c r="AE88" i="56"/>
  <c r="AE81" i="56"/>
  <c r="AE86" i="56"/>
  <c r="AE83" i="56"/>
  <c r="AE79" i="56"/>
  <c r="AE80" i="56"/>
  <c r="AE82" i="56"/>
  <c r="AE85" i="56"/>
  <c r="AE84" i="56"/>
  <c r="X30" i="53"/>
  <c r="X31" i="53"/>
  <c r="X32" i="53"/>
  <c r="X34" i="53"/>
  <c r="AA33" i="53"/>
  <c r="AH58" i="8"/>
  <c r="AH41" i="55"/>
  <c r="AH45" i="55"/>
  <c r="AH43" i="55"/>
  <c r="AH42" i="55"/>
  <c r="AH44" i="55"/>
  <c r="AH54" i="8"/>
  <c r="AH53" i="8"/>
  <c r="AH55" i="8"/>
  <c r="AH57" i="8"/>
  <c r="AH56" i="8"/>
  <c r="AH48" i="8"/>
  <c r="AH40" i="55"/>
  <c r="AH85" i="56"/>
  <c r="AH81" i="56"/>
  <c r="AH84" i="56"/>
  <c r="AH82" i="56"/>
  <c r="AH79" i="56"/>
  <c r="AH88" i="56"/>
  <c r="AH83" i="56"/>
  <c r="AH86" i="56"/>
  <c r="AH87" i="56"/>
  <c r="AH80" i="56"/>
  <c r="AA32" i="53"/>
  <c r="AA31" i="53"/>
  <c r="AA30" i="53"/>
  <c r="AA34" i="53"/>
  <c r="R33" i="53"/>
  <c r="Y58" i="8"/>
  <c r="Y43" i="55"/>
  <c r="Y41" i="55"/>
  <c r="Y42" i="55"/>
  <c r="Y45" i="55"/>
  <c r="Y44" i="55"/>
  <c r="Y53" i="8"/>
  <c r="Y57" i="8"/>
  <c r="Y48" i="8"/>
  <c r="Y56" i="8"/>
  <c r="Y55" i="8"/>
  <c r="Y54" i="8"/>
  <c r="Y40" i="55"/>
  <c r="Y86" i="56"/>
  <c r="Y79" i="56"/>
  <c r="Y80" i="56"/>
  <c r="Y81" i="56"/>
  <c r="Y88" i="56"/>
  <c r="Y84" i="56"/>
  <c r="Y83" i="56"/>
  <c r="Y82" i="56"/>
  <c r="Y87" i="56"/>
  <c r="Y85" i="56"/>
  <c r="R31" i="53"/>
  <c r="R32" i="53"/>
  <c r="R30" i="53"/>
  <c r="R34" i="53"/>
  <c r="U33" i="53"/>
  <c r="AB58" i="8"/>
  <c r="AB41" i="55"/>
  <c r="AB42" i="55"/>
  <c r="AB43" i="55"/>
  <c r="AB45" i="55"/>
  <c r="AB44" i="55"/>
  <c r="AB56" i="8"/>
  <c r="AB55" i="8"/>
  <c r="AB57" i="8"/>
  <c r="AB48" i="8"/>
  <c r="AB54" i="8"/>
  <c r="AB53" i="8"/>
  <c r="AB40" i="55"/>
  <c r="AB80" i="56"/>
  <c r="AB84" i="56"/>
  <c r="AB83" i="56"/>
  <c r="AB82" i="56"/>
  <c r="AB87" i="56"/>
  <c r="AB86" i="56"/>
  <c r="AB81" i="56"/>
  <c r="AB88" i="56"/>
  <c r="AB79" i="56"/>
  <c r="AB85" i="56"/>
  <c r="U30" i="53"/>
  <c r="U31" i="53"/>
  <c r="U32" i="53"/>
  <c r="U34" i="53"/>
  <c r="T33" i="53"/>
  <c r="AA58" i="8"/>
  <c r="AA41" i="55"/>
  <c r="AA43" i="55"/>
  <c r="AA42" i="55"/>
  <c r="AA45" i="55"/>
  <c r="AA44" i="55"/>
  <c r="AA48" i="8"/>
  <c r="AA40" i="55"/>
  <c r="AA54" i="8"/>
  <c r="AA53" i="8"/>
  <c r="AA56" i="8"/>
  <c r="AA57" i="8"/>
  <c r="AA55" i="8"/>
  <c r="AA87" i="56"/>
  <c r="AA88" i="56"/>
  <c r="AA85" i="56"/>
  <c r="AA84" i="56"/>
  <c r="AA83" i="56"/>
  <c r="AA80" i="56"/>
  <c r="AA86" i="56"/>
  <c r="AA81" i="56"/>
  <c r="AA79" i="56"/>
  <c r="AA82" i="56"/>
  <c r="T30" i="53"/>
  <c r="T32" i="53"/>
  <c r="T31" i="53"/>
  <c r="T34" i="53"/>
  <c r="W33" i="53"/>
  <c r="AD58" i="8"/>
  <c r="AD42" i="55"/>
  <c r="AD41" i="55"/>
  <c r="AD45" i="55"/>
  <c r="AD43" i="55"/>
  <c r="AD44" i="55"/>
  <c r="AD53" i="8"/>
  <c r="AD57" i="8"/>
  <c r="AD56" i="8"/>
  <c r="AD55" i="8"/>
  <c r="AD40" i="55"/>
  <c r="AD48" i="8"/>
  <c r="AD54" i="8"/>
  <c r="AD88" i="56"/>
  <c r="AD85" i="56"/>
  <c r="AD80" i="56"/>
  <c r="AD87" i="56"/>
  <c r="AD83" i="56"/>
  <c r="AD86" i="56"/>
  <c r="AD84" i="56"/>
  <c r="AD82" i="56"/>
  <c r="AD79" i="56"/>
  <c r="AD81" i="56"/>
  <c r="W31" i="53"/>
  <c r="W32" i="53"/>
  <c r="W30" i="53"/>
  <c r="W34" i="53"/>
  <c r="AL33" i="53"/>
  <c r="AS58" i="8"/>
  <c r="AS42" i="55"/>
  <c r="AS41" i="55"/>
  <c r="AS43" i="55"/>
  <c r="AS45" i="55"/>
  <c r="AS44" i="55"/>
  <c r="AS55" i="8"/>
  <c r="AS57" i="8"/>
  <c r="AS54" i="8"/>
  <c r="AS40" i="55"/>
  <c r="AS53" i="8"/>
  <c r="AS48" i="8"/>
  <c r="AS56" i="8"/>
  <c r="AS79" i="56"/>
  <c r="AS85" i="56"/>
  <c r="AS82" i="56"/>
  <c r="AS86" i="56"/>
  <c r="AS80" i="56"/>
  <c r="AS81" i="56"/>
  <c r="AS83" i="56"/>
  <c r="AS84" i="56"/>
  <c r="AS88" i="56"/>
  <c r="AS87" i="56"/>
  <c r="AL30" i="53"/>
  <c r="AL32" i="53"/>
  <c r="AL31" i="53"/>
  <c r="AL34" i="53"/>
  <c r="S33" i="53"/>
  <c r="Z58" i="8"/>
  <c r="Z41" i="55"/>
  <c r="Z43" i="55"/>
  <c r="Z45" i="55"/>
  <c r="Z42" i="55"/>
  <c r="Z44" i="55"/>
  <c r="Z53" i="8"/>
  <c r="Z57" i="8"/>
  <c r="Z55" i="8"/>
  <c r="Z40" i="55"/>
  <c r="Z48" i="8"/>
  <c r="Z54" i="8"/>
  <c r="Z56" i="8"/>
  <c r="Z81" i="56"/>
  <c r="Z88" i="56"/>
  <c r="Z84" i="56"/>
  <c r="Z86" i="56"/>
  <c r="Z82" i="56"/>
  <c r="Z85" i="56"/>
  <c r="Z79" i="56"/>
  <c r="Z83" i="56"/>
  <c r="Z87" i="56"/>
  <c r="Z80" i="56"/>
  <c r="S31" i="53"/>
  <c r="S32" i="53"/>
  <c r="S30" i="53"/>
  <c r="S34" i="53"/>
  <c r="Q33" i="53"/>
  <c r="X58" i="8"/>
  <c r="X41" i="55"/>
  <c r="X43" i="55"/>
  <c r="X45" i="55"/>
  <c r="X42" i="55"/>
  <c r="X44" i="55"/>
  <c r="X56" i="8"/>
  <c r="X48" i="8"/>
  <c r="X55" i="8"/>
  <c r="X54" i="8"/>
  <c r="X53" i="8"/>
  <c r="X57" i="8"/>
  <c r="X84" i="56"/>
  <c r="X87" i="56"/>
  <c r="X80" i="56"/>
  <c r="X88" i="56"/>
  <c r="X86" i="56"/>
  <c r="X85" i="56"/>
  <c r="X83" i="56"/>
  <c r="X81" i="56"/>
  <c r="X82" i="56"/>
  <c r="X79" i="56"/>
  <c r="Q30" i="53"/>
  <c r="Q31" i="53"/>
  <c r="Q32" i="53"/>
  <c r="Q34" i="53"/>
  <c r="AT33" i="53"/>
  <c r="BA58" i="8"/>
  <c r="BA41" i="55"/>
  <c r="BA43" i="55"/>
  <c r="BA42" i="55"/>
  <c r="BA45" i="55"/>
  <c r="BA44" i="55"/>
  <c r="BA57" i="8"/>
  <c r="BA56" i="8"/>
  <c r="BA48" i="8"/>
  <c r="BA53" i="8"/>
  <c r="BA55" i="8"/>
  <c r="BA40" i="55"/>
  <c r="BA54" i="8"/>
  <c r="BA86" i="56"/>
  <c r="BA84" i="56"/>
  <c r="BA87" i="56"/>
  <c r="BA79" i="56"/>
  <c r="BA82" i="56"/>
  <c r="BA80" i="56"/>
  <c r="BA83" i="56"/>
  <c r="BA81" i="56"/>
  <c r="BA85" i="56"/>
  <c r="BA88" i="56"/>
  <c r="AT30" i="53"/>
  <c r="AT31" i="53"/>
  <c r="AT32" i="53"/>
  <c r="AT34" i="53"/>
  <c r="AR33" i="53"/>
  <c r="AY58" i="8"/>
  <c r="AY45" i="55"/>
  <c r="AY42" i="55"/>
  <c r="AY41" i="55"/>
  <c r="AY43" i="55"/>
  <c r="AY44" i="55"/>
  <c r="AY55" i="8"/>
  <c r="AY40" i="55"/>
  <c r="AY57" i="8"/>
  <c r="AY54" i="8"/>
  <c r="AY53" i="8"/>
  <c r="AY48" i="8"/>
  <c r="AY56" i="8"/>
  <c r="AY84" i="56"/>
  <c r="AY86" i="56"/>
  <c r="AY82" i="56"/>
  <c r="AY88" i="56"/>
  <c r="AY81" i="56"/>
  <c r="AY79" i="56"/>
  <c r="AY87" i="56"/>
  <c r="AY83" i="56"/>
  <c r="AY85" i="56"/>
  <c r="AY80" i="56"/>
  <c r="AR31" i="53"/>
  <c r="AR32" i="53"/>
  <c r="AR30" i="53"/>
  <c r="AR34" i="53"/>
  <c r="AQ33" i="53"/>
  <c r="AX58" i="8"/>
  <c r="AX42" i="55"/>
  <c r="AX41" i="55"/>
  <c r="AX45" i="55"/>
  <c r="AX43" i="55"/>
  <c r="AX44" i="55"/>
  <c r="AX56" i="8"/>
  <c r="AX55" i="8"/>
  <c r="AX40" i="55"/>
  <c r="AX57" i="8"/>
  <c r="AX54" i="8"/>
  <c r="AX53" i="8"/>
  <c r="AX48" i="8"/>
  <c r="AX85" i="56"/>
  <c r="AX81" i="56"/>
  <c r="AX86" i="56"/>
  <c r="AX83" i="56"/>
  <c r="AX79" i="56"/>
  <c r="AX87" i="56"/>
  <c r="AX82" i="56"/>
  <c r="AX84" i="56"/>
  <c r="AX80" i="56"/>
  <c r="AX88" i="56"/>
  <c r="AQ31" i="53"/>
  <c r="AQ30" i="53"/>
  <c r="AQ32" i="53"/>
  <c r="AQ34" i="53"/>
  <c r="AP33" i="53"/>
  <c r="AW58" i="8"/>
  <c r="AW43" i="55"/>
  <c r="AW41" i="55"/>
  <c r="AW42" i="55"/>
  <c r="AW45" i="55"/>
  <c r="AW44" i="55"/>
  <c r="AW57" i="8"/>
  <c r="AW40" i="55"/>
  <c r="AW48" i="8"/>
  <c r="AW54" i="8"/>
  <c r="AW56" i="8"/>
  <c r="AW53" i="8"/>
  <c r="AW55" i="8"/>
  <c r="AW84" i="56"/>
  <c r="AW82" i="56"/>
  <c r="AW80" i="56"/>
  <c r="AW88" i="56"/>
  <c r="AW79" i="56"/>
  <c r="AW85" i="56"/>
  <c r="AW83" i="56"/>
  <c r="AW81" i="56"/>
  <c r="AW86" i="56"/>
  <c r="AW87" i="56"/>
  <c r="AP30" i="53"/>
  <c r="AP32" i="53"/>
  <c r="AP31" i="53"/>
  <c r="AP34" i="53"/>
  <c r="AO33" i="53"/>
  <c r="AV58" i="8"/>
  <c r="AV43" i="55"/>
  <c r="AV41" i="55"/>
  <c r="AV42" i="55"/>
  <c r="AV45" i="55"/>
  <c r="AV44" i="55"/>
  <c r="AV48" i="8"/>
  <c r="AV55" i="8"/>
  <c r="AV40" i="55"/>
  <c r="AV53" i="8"/>
  <c r="AV56" i="8"/>
  <c r="AV54" i="8"/>
  <c r="AV57" i="8"/>
  <c r="AV80" i="56"/>
  <c r="AV81" i="56"/>
  <c r="AV79" i="56"/>
  <c r="AV86" i="56"/>
  <c r="AV88" i="56"/>
  <c r="AV82" i="56"/>
  <c r="AV85" i="56"/>
  <c r="AV84" i="56"/>
  <c r="AV83" i="56"/>
  <c r="AV87" i="56"/>
  <c r="AO30" i="53"/>
  <c r="AO31" i="53"/>
  <c r="AO32" i="53"/>
  <c r="AO34" i="53"/>
  <c r="AS33" i="53"/>
  <c r="AZ58" i="8"/>
  <c r="AZ45" i="55"/>
  <c r="AZ41" i="55"/>
  <c r="AZ42" i="55"/>
  <c r="AZ43" i="55"/>
  <c r="AZ44" i="55"/>
  <c r="AZ55" i="8"/>
  <c r="AZ48" i="8"/>
  <c r="AZ40" i="55"/>
  <c r="AZ57" i="8"/>
  <c r="AZ54" i="8"/>
  <c r="AZ56" i="8"/>
  <c r="AZ53" i="8"/>
  <c r="AZ83" i="56"/>
  <c r="AZ82" i="56"/>
  <c r="AZ79" i="56"/>
  <c r="AZ81" i="56"/>
  <c r="AZ87" i="56"/>
  <c r="AZ86" i="56"/>
  <c r="AZ84" i="56"/>
  <c r="AZ88" i="56"/>
  <c r="AZ80" i="56"/>
  <c r="AZ85" i="56"/>
  <c r="AS32" i="53"/>
  <c r="AS30" i="53"/>
  <c r="AS31" i="53"/>
  <c r="AS34" i="53"/>
  <c r="AJ33" i="53"/>
  <c r="AQ58" i="8"/>
  <c r="AQ42" i="55"/>
  <c r="AQ41" i="55"/>
  <c r="AQ43" i="55"/>
  <c r="AQ45" i="55"/>
  <c r="AQ44" i="55"/>
  <c r="AQ48" i="8"/>
  <c r="AQ53" i="8"/>
  <c r="AQ40" i="55"/>
  <c r="AQ56" i="8"/>
  <c r="AQ54" i="8"/>
  <c r="AQ57" i="8"/>
  <c r="AQ55" i="8"/>
  <c r="AQ85" i="56"/>
  <c r="AQ87" i="56"/>
  <c r="AQ81" i="56"/>
  <c r="AQ82" i="56"/>
  <c r="AQ79" i="56"/>
  <c r="AQ80" i="56"/>
  <c r="AQ83" i="56"/>
  <c r="AQ86" i="56"/>
  <c r="AQ84" i="56"/>
  <c r="AQ88" i="56"/>
  <c r="AJ30" i="53"/>
  <c r="AJ32" i="53"/>
  <c r="AJ31" i="53"/>
  <c r="AJ34" i="53"/>
  <c r="AM33" i="53"/>
  <c r="AT58" i="8"/>
  <c r="AT45" i="55"/>
  <c r="AT42" i="55"/>
  <c r="AT43" i="55"/>
  <c r="AT41" i="55"/>
  <c r="AT44" i="55"/>
  <c r="AT56" i="8"/>
  <c r="AT40" i="55"/>
  <c r="AT55" i="8"/>
  <c r="AT57" i="8"/>
  <c r="AT54" i="8"/>
  <c r="AT53" i="8"/>
  <c r="AT48" i="8"/>
  <c r="AT80" i="56"/>
  <c r="AT83" i="56"/>
  <c r="AT87" i="56"/>
  <c r="AT79" i="56"/>
  <c r="AT84" i="56"/>
  <c r="AT82" i="56"/>
  <c r="AT86" i="56"/>
  <c r="AT88" i="56"/>
  <c r="AT81" i="56"/>
  <c r="AT85" i="56"/>
  <c r="AM30" i="53"/>
  <c r="AM31" i="53"/>
  <c r="AM32" i="53"/>
  <c r="AM34" i="53"/>
  <c r="AD33" i="53"/>
  <c r="AK58" i="8"/>
  <c r="AK41" i="55"/>
  <c r="AK43" i="55"/>
  <c r="AK45" i="55"/>
  <c r="AK42" i="55"/>
  <c r="AK44" i="55"/>
  <c r="AK48" i="8"/>
  <c r="AK40" i="55"/>
  <c r="AK53" i="8"/>
  <c r="AK56" i="8"/>
  <c r="AK55" i="8"/>
  <c r="AK54" i="8"/>
  <c r="AK57" i="8"/>
  <c r="AK87" i="56"/>
  <c r="AK82" i="56"/>
  <c r="AK85" i="56"/>
  <c r="AK83" i="56"/>
  <c r="AK79" i="56"/>
  <c r="AK86" i="56"/>
  <c r="AK80" i="56"/>
  <c r="AK81" i="56"/>
  <c r="AK84" i="56"/>
  <c r="AK88" i="56"/>
  <c r="AD30" i="53"/>
  <c r="AD32" i="53"/>
  <c r="AD31" i="53"/>
  <c r="AD34" i="53"/>
  <c r="AC33" i="53"/>
  <c r="AJ58" i="8"/>
  <c r="AJ42" i="55"/>
  <c r="AJ41" i="55"/>
  <c r="AJ45" i="55"/>
  <c r="AJ43" i="55"/>
  <c r="AJ44" i="55"/>
  <c r="AJ56" i="8"/>
  <c r="AJ48" i="8"/>
  <c r="AJ54" i="8"/>
  <c r="AJ55" i="8"/>
  <c r="AJ40" i="55"/>
  <c r="AJ53" i="8"/>
  <c r="AJ57" i="8"/>
  <c r="AJ88" i="56"/>
  <c r="AJ79" i="56"/>
  <c r="AJ83" i="56"/>
  <c r="AJ81" i="56"/>
  <c r="AJ84" i="56"/>
  <c r="AJ85" i="56"/>
  <c r="AJ86" i="56"/>
  <c r="AJ82" i="56"/>
  <c r="AJ87" i="56"/>
  <c r="AJ80" i="56"/>
  <c r="AC31" i="53"/>
  <c r="AC30" i="53"/>
  <c r="AC32" i="53"/>
  <c r="AC34" i="53"/>
  <c r="AK33" i="53"/>
  <c r="AR58" i="8"/>
  <c r="AR42" i="55"/>
  <c r="AR43" i="55"/>
  <c r="AR45" i="55"/>
  <c r="AR41" i="55"/>
  <c r="AR44" i="55"/>
  <c r="AR57" i="8"/>
  <c r="AR40" i="55"/>
  <c r="AR54" i="8"/>
  <c r="AR48" i="8"/>
  <c r="AR53" i="8"/>
  <c r="AR56" i="8"/>
  <c r="AR55" i="8"/>
  <c r="AR84" i="56"/>
  <c r="AR87" i="56"/>
  <c r="AR81" i="56"/>
  <c r="AR80" i="56"/>
  <c r="AR86" i="56"/>
  <c r="AR88" i="56"/>
  <c r="AR82" i="56"/>
  <c r="AR83" i="56"/>
  <c r="AR79" i="56"/>
  <c r="AR85" i="56"/>
  <c r="AK32" i="53"/>
  <c r="AK31" i="53"/>
  <c r="AK30" i="53"/>
  <c r="AK34" i="53"/>
  <c r="AF33" i="53"/>
  <c r="AM58" i="8"/>
  <c r="AM41" i="55"/>
  <c r="AM42" i="55"/>
  <c r="AM45" i="55"/>
  <c r="AM43" i="55"/>
  <c r="AM44" i="55"/>
  <c r="AM57" i="8"/>
  <c r="AM54" i="8"/>
  <c r="AM48" i="8"/>
  <c r="AM53" i="8"/>
  <c r="AM56" i="8"/>
  <c r="AM55" i="8"/>
  <c r="AM40" i="55"/>
  <c r="AM82" i="56"/>
  <c r="AM79" i="56"/>
  <c r="AM86" i="56"/>
  <c r="AM85" i="56"/>
  <c r="AM87" i="56"/>
  <c r="AM84" i="56"/>
  <c r="AM81" i="56"/>
  <c r="AM80" i="56"/>
  <c r="AM83" i="56"/>
  <c r="AM88" i="56"/>
  <c r="AF32" i="53"/>
  <c r="AF31" i="53"/>
  <c r="AF30" i="53"/>
  <c r="AF34" i="53"/>
  <c r="AI33" i="53"/>
  <c r="AP58" i="8"/>
  <c r="AP41" i="55"/>
  <c r="AP43" i="55"/>
  <c r="AP45" i="55"/>
  <c r="AP42" i="55"/>
  <c r="AP44" i="55"/>
  <c r="AP56" i="8"/>
  <c r="AP55" i="8"/>
  <c r="AP40" i="55"/>
  <c r="AP57" i="8"/>
  <c r="AP48" i="8"/>
  <c r="AP54" i="8"/>
  <c r="AP53" i="8"/>
  <c r="AP83" i="56"/>
  <c r="AP87" i="56"/>
  <c r="AP88" i="56"/>
  <c r="AP82" i="56"/>
  <c r="AP80" i="56"/>
  <c r="AP86" i="56"/>
  <c r="AP81" i="56"/>
  <c r="AP84" i="56"/>
  <c r="AP79" i="56"/>
  <c r="AP85" i="56"/>
  <c r="AI31" i="53"/>
  <c r="AI30" i="53"/>
  <c r="AI32" i="53"/>
  <c r="AI34" i="53"/>
  <c r="Z33" i="53"/>
  <c r="AG58" i="8"/>
  <c r="AG41" i="55"/>
  <c r="AG43" i="55"/>
  <c r="AG42" i="55"/>
  <c r="AG45" i="55"/>
  <c r="AG44" i="55"/>
  <c r="AG55" i="8"/>
  <c r="AG57" i="8"/>
  <c r="AG54" i="8"/>
  <c r="AG40" i="55"/>
  <c r="AG48" i="8"/>
  <c r="AG53" i="8"/>
  <c r="AG56" i="8"/>
  <c r="AG83" i="56"/>
  <c r="AG82" i="56"/>
  <c r="AG87" i="56"/>
  <c r="AG81" i="56"/>
  <c r="AG85" i="56"/>
  <c r="AG84" i="56"/>
  <c r="AG80" i="56"/>
  <c r="AG79" i="56"/>
  <c r="AG88" i="56"/>
  <c r="AG86" i="56"/>
  <c r="Z30" i="53"/>
  <c r="Z32" i="53"/>
  <c r="Z31" i="53"/>
  <c r="Z34" i="53"/>
  <c r="AN33" i="53"/>
  <c r="AU58" i="8"/>
  <c r="AU43" i="55"/>
  <c r="AU41" i="55"/>
  <c r="AU42" i="55"/>
  <c r="AU45" i="55"/>
  <c r="AU44" i="55"/>
  <c r="AU55" i="8"/>
  <c r="AU48" i="8"/>
  <c r="AU40" i="55"/>
  <c r="AU57" i="8"/>
  <c r="AU54" i="8"/>
  <c r="AU56" i="8"/>
  <c r="AU53" i="8"/>
  <c r="AU85" i="56"/>
  <c r="AU82" i="56"/>
  <c r="AU84" i="56"/>
  <c r="AU86" i="56"/>
  <c r="AU81" i="56"/>
  <c r="AU79" i="56"/>
  <c r="AU80" i="56"/>
  <c r="AU87" i="56"/>
  <c r="AU88" i="56"/>
  <c r="AU83" i="56"/>
  <c r="AN31" i="53"/>
  <c r="AN32" i="53"/>
  <c r="AN30" i="53"/>
  <c r="AN34" i="53"/>
  <c r="AG33" i="53"/>
  <c r="AN58" i="8"/>
  <c r="AN41" i="55"/>
  <c r="AN45" i="55"/>
  <c r="AN43" i="55"/>
  <c r="AN42" i="55"/>
  <c r="AN44" i="55"/>
  <c r="AN40" i="55"/>
  <c r="AN57" i="8"/>
  <c r="AN54" i="8"/>
  <c r="AN53" i="8"/>
  <c r="AN55" i="8"/>
  <c r="AN48" i="8"/>
  <c r="AN56" i="8"/>
  <c r="AN80" i="56"/>
  <c r="AN82" i="56"/>
  <c r="AN86" i="56"/>
  <c r="AN88" i="56"/>
  <c r="AN83" i="56"/>
  <c r="AN81" i="56"/>
  <c r="AN85" i="56"/>
  <c r="AN87" i="56"/>
  <c r="AN79" i="56"/>
  <c r="AN84" i="56"/>
  <c r="AG32" i="53"/>
  <c r="AG30" i="53"/>
  <c r="AG31" i="53"/>
  <c r="AG34" i="53"/>
  <c r="AB33" i="53"/>
  <c r="AI58" i="8"/>
  <c r="AI43" i="55"/>
  <c r="AI42" i="55"/>
  <c r="AI45" i="55"/>
  <c r="AI41" i="55"/>
  <c r="AI44" i="55"/>
  <c r="AI56" i="8"/>
  <c r="AI57" i="8"/>
  <c r="AI48" i="8"/>
  <c r="AI54" i="8"/>
  <c r="AI40" i="55"/>
  <c r="AI53" i="8"/>
  <c r="AI55" i="8"/>
  <c r="AI82" i="56"/>
  <c r="AI87" i="56"/>
  <c r="AI84" i="56"/>
  <c r="AI88" i="56"/>
  <c r="AI79" i="56"/>
  <c r="AI86" i="56"/>
  <c r="AI80" i="56"/>
  <c r="AI85" i="56"/>
  <c r="AI81" i="56"/>
  <c r="AI83" i="56"/>
  <c r="AB30" i="53"/>
  <c r="AB32" i="53"/>
  <c r="AB31" i="53"/>
  <c r="AB34" i="53"/>
  <c r="AE33" i="53"/>
  <c r="AL58" i="8"/>
  <c r="AL45" i="55"/>
  <c r="AL43" i="55"/>
  <c r="AL41" i="55"/>
  <c r="AL42" i="55"/>
  <c r="AL44" i="55"/>
  <c r="AL54" i="8"/>
  <c r="AL57" i="8"/>
  <c r="AL55" i="8"/>
  <c r="AL56" i="8"/>
  <c r="AL40" i="55"/>
  <c r="AL48" i="8"/>
  <c r="AL53" i="8"/>
  <c r="AL80" i="56"/>
  <c r="AL79" i="56"/>
  <c r="AL88" i="56"/>
  <c r="AL85" i="56"/>
  <c r="AL86" i="56"/>
  <c r="AL81" i="56"/>
  <c r="AL83" i="56"/>
  <c r="AL87" i="56"/>
  <c r="AL82" i="56"/>
  <c r="AL84" i="56"/>
  <c r="AE31" i="53"/>
  <c r="AE32" i="53"/>
  <c r="AE30" i="53"/>
  <c r="AE34" i="53"/>
  <c r="V33" i="53"/>
  <c r="AC58" i="8"/>
  <c r="AC41" i="55"/>
  <c r="AC43" i="55"/>
  <c r="AC45" i="55"/>
  <c r="AC42" i="55"/>
  <c r="AC44" i="55"/>
  <c r="AC55" i="8"/>
  <c r="AC40" i="55"/>
  <c r="AC56" i="8"/>
  <c r="AC48" i="8"/>
  <c r="AC54" i="8"/>
  <c r="AC53" i="8"/>
  <c r="AC57" i="8"/>
  <c r="AC80" i="56"/>
  <c r="AC86" i="56"/>
  <c r="AC82" i="56"/>
  <c r="AC81" i="56"/>
  <c r="AC88" i="56"/>
  <c r="AC79" i="56"/>
  <c r="AC84" i="56"/>
  <c r="AC87" i="56"/>
  <c r="AC83" i="56"/>
  <c r="AC85" i="56"/>
  <c r="V30" i="53"/>
  <c r="V31" i="53"/>
  <c r="V32" i="53"/>
  <c r="V34" i="53"/>
  <c r="AL7" i="19"/>
  <c r="BY7" i="93"/>
  <c r="BB19" i="84"/>
  <c r="BB7" i="84"/>
  <c r="BB7" i="83"/>
  <c r="BB19" i="83"/>
  <c r="AQ7" i="73"/>
  <c r="AG14" i="72"/>
  <c r="AG7" i="72"/>
  <c r="AO60" i="8"/>
  <c r="AF60" i="8"/>
  <c r="AE60" i="8"/>
  <c r="AW60" i="8"/>
  <c r="AZ60" i="8"/>
  <c r="AQ60" i="8"/>
  <c r="AT60" i="8"/>
  <c r="AK60" i="8"/>
  <c r="AJ60" i="8"/>
  <c r="AS60" i="8"/>
  <c r="AR60" i="8"/>
  <c r="AM60" i="8"/>
  <c r="AP60" i="8"/>
  <c r="Z60" i="8"/>
  <c r="AG60" i="8"/>
  <c r="AY60" i="8"/>
  <c r="AX60" i="8"/>
  <c r="AH60" i="8"/>
  <c r="Y60" i="8"/>
  <c r="AV60" i="8"/>
  <c r="AB60" i="8"/>
  <c r="AA60" i="8"/>
  <c r="AD60" i="8"/>
  <c r="AU60" i="8"/>
  <c r="X60" i="8"/>
  <c r="AN60" i="8"/>
  <c r="AI60" i="8"/>
  <c r="AL60" i="8"/>
  <c r="BA60" i="8"/>
  <c r="AC60" i="8"/>
  <c r="AU7" i="53"/>
  <c r="BB7" i="55"/>
  <c r="AU23" i="53"/>
  <c r="BB29" i="55"/>
  <c r="BB7" i="8"/>
  <c r="BB46" i="8" s="1"/>
  <c r="BB51" i="56"/>
  <c r="BB7" i="56"/>
  <c r="BB35" i="8"/>
  <c r="AS5" i="1"/>
  <c r="AL7" i="49"/>
  <c r="BB7" i="47"/>
  <c r="BC6" i="187" l="1"/>
  <c r="BC32" i="187"/>
  <c r="BB50" i="8"/>
  <c r="BB49" i="8"/>
  <c r="BB52" i="8"/>
  <c r="BB51" i="8"/>
  <c r="AU32" i="53"/>
  <c r="BB60" i="8"/>
  <c r="BB83" i="56"/>
  <c r="BB87" i="56"/>
  <c r="BB84" i="56"/>
  <c r="BB57" i="8"/>
  <c r="BB40" i="55"/>
  <c r="BB86" i="56"/>
  <c r="BB82" i="56"/>
  <c r="BB44" i="55"/>
  <c r="BB88" i="56"/>
  <c r="BB56" i="8"/>
  <c r="BB43" i="55"/>
  <c r="BB85" i="56"/>
  <c r="BB53" i="8"/>
  <c r="BB41" i="55"/>
  <c r="AU34" i="53"/>
  <c r="BB80" i="56"/>
  <c r="BB54" i="8"/>
  <c r="BB42" i="55"/>
  <c r="BB58" i="8"/>
  <c r="AU30" i="53"/>
  <c r="BB45" i="55"/>
  <c r="BB79" i="56"/>
  <c r="BB48" i="8"/>
  <c r="AU33" i="53"/>
  <c r="AU31" i="53"/>
  <c r="BB81" i="56"/>
  <c r="BB55" i="8"/>
  <c r="AZ7" i="164"/>
  <c r="BF7" i="163"/>
  <c r="AM7" i="19"/>
  <c r="BZ7" i="93"/>
  <c r="BC19" i="84"/>
  <c r="BC7" i="84"/>
  <c r="BC7" i="83"/>
  <c r="BC19" i="83"/>
  <c r="AR7" i="73"/>
  <c r="AH14" i="72"/>
  <c r="AH7" i="72"/>
  <c r="AV7" i="53"/>
  <c r="BC29" i="55"/>
  <c r="AV23" i="53"/>
  <c r="BC7" i="56"/>
  <c r="BC7" i="55"/>
  <c r="BC35" i="8"/>
  <c r="BC51" i="56"/>
  <c r="BC7" i="8"/>
  <c r="BC46" i="8" s="1"/>
  <c r="AT5" i="1"/>
  <c r="AM7" i="49"/>
  <c r="BC7" i="47"/>
  <c r="AH37" i="49"/>
  <c r="AH39" i="49" s="1"/>
  <c r="AG37" i="49"/>
  <c r="AG39" i="49" s="1"/>
  <c r="AA37" i="49"/>
  <c r="AA39" i="49" s="1"/>
  <c r="H37" i="49"/>
  <c r="H39" i="49" s="1"/>
  <c r="AM37" i="49"/>
  <c r="AM39" i="49" s="1"/>
  <c r="W37" i="49"/>
  <c r="W39" i="49" s="1"/>
  <c r="J37" i="49"/>
  <c r="J39" i="49" s="1"/>
  <c r="C36" i="49"/>
  <c r="BD32" i="187" l="1"/>
  <c r="BD6" i="187"/>
  <c r="BC50" i="8"/>
  <c r="BC49" i="8"/>
  <c r="BC51" i="8"/>
  <c r="BC52" i="8"/>
  <c r="BC44" i="55"/>
  <c r="BC79" i="56"/>
  <c r="BC87" i="56"/>
  <c r="BC40" i="55"/>
  <c r="BC82" i="56"/>
  <c r="BC80" i="56"/>
  <c r="BC54" i="8"/>
  <c r="BC84" i="56"/>
  <c r="AV32" i="53"/>
  <c r="BC55" i="8"/>
  <c r="BC86" i="56"/>
  <c r="AV31" i="53"/>
  <c r="AV33" i="53"/>
  <c r="BC41" i="55"/>
  <c r="BC48" i="8"/>
  <c r="BC85" i="56"/>
  <c r="AV30" i="53"/>
  <c r="BC58" i="8"/>
  <c r="BC45" i="55"/>
  <c r="BC53" i="8"/>
  <c r="BC83" i="56"/>
  <c r="AV34" i="53"/>
  <c r="BC60" i="8"/>
  <c r="BC42" i="55"/>
  <c r="BC56" i="8"/>
  <c r="BC81" i="56"/>
  <c r="BC43" i="55"/>
  <c r="BC57" i="8"/>
  <c r="BC88" i="56"/>
  <c r="BA7" i="164"/>
  <c r="BG7" i="163"/>
  <c r="AN7" i="19"/>
  <c r="CA7" i="93"/>
  <c r="BD7" i="84"/>
  <c r="BD19" i="84"/>
  <c r="BD7" i="83"/>
  <c r="BD19" i="83"/>
  <c r="AS7" i="73"/>
  <c r="AI14" i="72"/>
  <c r="AI7" i="72"/>
  <c r="AW23" i="53"/>
  <c r="BD35" i="8"/>
  <c r="BD7" i="56"/>
  <c r="BD51" i="56"/>
  <c r="AW7" i="53"/>
  <c r="BD29" i="55"/>
  <c r="BD7" i="55"/>
  <c r="BD7" i="8"/>
  <c r="BD46" i="8" s="1"/>
  <c r="C36" i="19"/>
  <c r="X37" i="49"/>
  <c r="X39" i="49" s="1"/>
  <c r="V37" i="49"/>
  <c r="V39" i="49" s="1"/>
  <c r="AU5" i="1"/>
  <c r="AN7" i="49"/>
  <c r="BD7" i="47"/>
  <c r="AN37" i="49"/>
  <c r="AN39" i="49" s="1"/>
  <c r="M37" i="49"/>
  <c r="M39" i="49" s="1"/>
  <c r="Z37" i="49"/>
  <c r="Z39" i="49" s="1"/>
  <c r="R37" i="49"/>
  <c r="R39" i="49" s="1"/>
  <c r="AK37" i="49"/>
  <c r="AK39" i="49" s="1"/>
  <c r="U37" i="49"/>
  <c r="U39" i="49" s="1"/>
  <c r="I37" i="49"/>
  <c r="I39" i="49" s="1"/>
  <c r="L37" i="49"/>
  <c r="L39" i="49" s="1"/>
  <c r="N37" i="49"/>
  <c r="N39" i="49" s="1"/>
  <c r="P37" i="49"/>
  <c r="P39" i="49" s="1"/>
  <c r="T37" i="49"/>
  <c r="T39" i="49" s="1"/>
  <c r="K37" i="49"/>
  <c r="K39" i="49" s="1"/>
  <c r="AD37" i="49"/>
  <c r="AD39" i="49" s="1"/>
  <c r="O37" i="49"/>
  <c r="O39" i="49" s="1"/>
  <c r="AF37" i="49"/>
  <c r="AF39" i="49" s="1"/>
  <c r="AJ37" i="49"/>
  <c r="AJ39" i="49" s="1"/>
  <c r="Y37" i="49"/>
  <c r="Y39" i="49" s="1"/>
  <c r="C37" i="49"/>
  <c r="C39" i="49" s="1"/>
  <c r="S37" i="49"/>
  <c r="S39" i="49" s="1"/>
  <c r="AI37" i="49"/>
  <c r="AI39" i="49" s="1"/>
  <c r="Q37" i="49"/>
  <c r="Q39" i="49" s="1"/>
  <c r="AO37" i="49"/>
  <c r="AO39" i="49" s="1"/>
  <c r="AC37" i="49"/>
  <c r="AC39" i="49" s="1"/>
  <c r="AB37" i="49"/>
  <c r="AB39" i="49" s="1"/>
  <c r="AL37" i="49"/>
  <c r="AL39" i="49" s="1"/>
  <c r="BE6" i="187" l="1"/>
  <c r="BE32" i="187"/>
  <c r="BD50" i="8"/>
  <c r="BD51" i="8"/>
  <c r="BD49" i="8"/>
  <c r="BD52" i="8"/>
  <c r="AW33" i="53"/>
  <c r="BD45" i="55"/>
  <c r="BD48" i="8"/>
  <c r="BD85" i="56"/>
  <c r="AW30" i="53"/>
  <c r="BD58" i="8"/>
  <c r="BD43" i="55"/>
  <c r="BD55" i="8"/>
  <c r="BD84" i="56"/>
  <c r="AW34" i="53"/>
  <c r="BD42" i="55"/>
  <c r="BD56" i="8"/>
  <c r="BD87" i="56"/>
  <c r="BD41" i="55"/>
  <c r="BD53" i="8"/>
  <c r="BD80" i="56"/>
  <c r="BD44" i="55"/>
  <c r="BD88" i="56"/>
  <c r="BD86" i="56"/>
  <c r="BD54" i="8"/>
  <c r="BD40" i="55"/>
  <c r="BD82" i="56"/>
  <c r="BD83" i="56"/>
  <c r="BD57" i="8"/>
  <c r="BD81" i="56"/>
  <c r="AW32" i="53"/>
  <c r="BD79" i="56"/>
  <c r="AW31" i="53"/>
  <c r="BD60" i="8"/>
  <c r="BB7" i="164"/>
  <c r="BH7" i="163"/>
  <c r="X38" i="82"/>
  <c r="AO7" i="19"/>
  <c r="CB7" i="93"/>
  <c r="BE7" i="84"/>
  <c r="BE19" i="84"/>
  <c r="BE7" i="83"/>
  <c r="BE19" i="83"/>
  <c r="AT7" i="73"/>
  <c r="AJ14" i="72"/>
  <c r="AJ7" i="72"/>
  <c r="AX23" i="53"/>
  <c r="BE7" i="56"/>
  <c r="BE51" i="56"/>
  <c r="BE7" i="8"/>
  <c r="BE46" i="8" s="1"/>
  <c r="AX7" i="53"/>
  <c r="BE7" i="55"/>
  <c r="BE29" i="55"/>
  <c r="BE35" i="8"/>
  <c r="D46" i="58"/>
  <c r="D34" i="58"/>
  <c r="AV5" i="1"/>
  <c r="AO7" i="49"/>
  <c r="BE7" i="47"/>
  <c r="AQ37" i="49"/>
  <c r="AQ39" i="49" s="1"/>
  <c r="AP37" i="49"/>
  <c r="AP39" i="49" s="1"/>
  <c r="AE37" i="49"/>
  <c r="AE39" i="49" s="1"/>
  <c r="BF32" i="187" l="1"/>
  <c r="BF6" i="187"/>
  <c r="BE51" i="8"/>
  <c r="BE50" i="8"/>
  <c r="BE52" i="8"/>
  <c r="BE49" i="8"/>
  <c r="BE48" i="8"/>
  <c r="BE88" i="56"/>
  <c r="BE79" i="56"/>
  <c r="BE57" i="8"/>
  <c r="BE86" i="56"/>
  <c r="AX31" i="53"/>
  <c r="BE40" i="55"/>
  <c r="BE87" i="56"/>
  <c r="AX32" i="53"/>
  <c r="AX33" i="53"/>
  <c r="BE42" i="55"/>
  <c r="BE54" i="8"/>
  <c r="BE81" i="56"/>
  <c r="AX30" i="53"/>
  <c r="BE58" i="8"/>
  <c r="BE43" i="55"/>
  <c r="BE53" i="8"/>
  <c r="BE83" i="56"/>
  <c r="AX34" i="53"/>
  <c r="BE45" i="55"/>
  <c r="BE56" i="8"/>
  <c r="BE82" i="56"/>
  <c r="BE41" i="55"/>
  <c r="BE55" i="8"/>
  <c r="BE85" i="56"/>
  <c r="BE60" i="8"/>
  <c r="BE44" i="55"/>
  <c r="BE84" i="56"/>
  <c r="BE80" i="56"/>
  <c r="BC7" i="164"/>
  <c r="BI7" i="163"/>
  <c r="AP7" i="19"/>
  <c r="CC7" i="93"/>
  <c r="BF7" i="84"/>
  <c r="BF19" i="84"/>
  <c r="BF7" i="83"/>
  <c r="BF19" i="83"/>
  <c r="AU7" i="73"/>
  <c r="AK7" i="72"/>
  <c r="AK14" i="72"/>
  <c r="AY7" i="53"/>
  <c r="BF7" i="55"/>
  <c r="AY23" i="53"/>
  <c r="BF35" i="8"/>
  <c r="BF29" i="55"/>
  <c r="BF7" i="56"/>
  <c r="BF51" i="56"/>
  <c r="BF7" i="8"/>
  <c r="BF46" i="8" s="1"/>
  <c r="AW5" i="1"/>
  <c r="AP7" i="49"/>
  <c r="BF7" i="47"/>
  <c r="BG32" i="187" l="1"/>
  <c r="BG6" i="187"/>
  <c r="BF50" i="8"/>
  <c r="BF52" i="8"/>
  <c r="BF49" i="8"/>
  <c r="BF51" i="8"/>
  <c r="BF58" i="8"/>
  <c r="BF42" i="55"/>
  <c r="BF48" i="8"/>
  <c r="BF83" i="56"/>
  <c r="AY34" i="53"/>
  <c r="BF41" i="55"/>
  <c r="BF54" i="8"/>
  <c r="BF82" i="56"/>
  <c r="BF45" i="55"/>
  <c r="BF56" i="8"/>
  <c r="BF84" i="56"/>
  <c r="BF44" i="55"/>
  <c r="BF85" i="56"/>
  <c r="BF88" i="56"/>
  <c r="BF60" i="8"/>
  <c r="BF53" i="8"/>
  <c r="BF79" i="56"/>
  <c r="BF80" i="56"/>
  <c r="BF40" i="55"/>
  <c r="BF81" i="56"/>
  <c r="AY31" i="53"/>
  <c r="BF57" i="8"/>
  <c r="BF87" i="56"/>
  <c r="AY32" i="53"/>
  <c r="AY33" i="53"/>
  <c r="BF43" i="55"/>
  <c r="BF55" i="8"/>
  <c r="BF86" i="56"/>
  <c r="AY30" i="53"/>
  <c r="AX5" i="1"/>
  <c r="BH29" i="55" s="1"/>
  <c r="AM7" i="72"/>
  <c r="BD7" i="164"/>
  <c r="BJ7" i="163"/>
  <c r="AQ7" i="19"/>
  <c r="CD7" i="93"/>
  <c r="BG7" i="84"/>
  <c r="BG19" i="84"/>
  <c r="BG19" i="83"/>
  <c r="BG7" i="83"/>
  <c r="AV7" i="73"/>
  <c r="AL7" i="72"/>
  <c r="AL14" i="72"/>
  <c r="AZ7" i="53"/>
  <c r="BG29" i="55"/>
  <c r="AZ23" i="53"/>
  <c r="BG51" i="56"/>
  <c r="BG7" i="8"/>
  <c r="BG7" i="55"/>
  <c r="BG35" i="8"/>
  <c r="BG7" i="56"/>
  <c r="AQ7" i="49"/>
  <c r="BG7" i="47"/>
  <c r="BH7" i="83" l="1"/>
  <c r="BH6" i="187"/>
  <c r="BH32" i="187"/>
  <c r="AM14" i="72"/>
  <c r="AY5" i="1"/>
  <c r="BH51" i="56"/>
  <c r="BH7" i="55"/>
  <c r="BH7" i="56"/>
  <c r="BH35" i="8"/>
  <c r="BH19" i="83"/>
  <c r="E7" i="187"/>
  <c r="E11" i="187"/>
  <c r="E42" i="187"/>
  <c r="E13" i="187"/>
  <c r="E16" i="187"/>
  <c r="E44" i="187"/>
  <c r="E35" i="187"/>
  <c r="S35" i="187" s="1"/>
  <c r="T35" i="187" s="1"/>
  <c r="E34" i="187"/>
  <c r="S34" i="187" s="1"/>
  <c r="T34" i="187" s="1"/>
  <c r="E9" i="187"/>
  <c r="E8" i="187"/>
  <c r="E39" i="187"/>
  <c r="E18" i="187"/>
  <c r="E33" i="187"/>
  <c r="E37" i="187"/>
  <c r="BE7" i="164"/>
  <c r="F138" i="163"/>
  <c r="F139" i="163"/>
  <c r="F140" i="163"/>
  <c r="F137" i="163"/>
  <c r="F141" i="163"/>
  <c r="F143" i="163"/>
  <c r="F155" i="163"/>
  <c r="F136" i="163"/>
  <c r="F144" i="163"/>
  <c r="F146" i="163"/>
  <c r="F135" i="163"/>
  <c r="F142" i="163"/>
  <c r="F145" i="163"/>
  <c r="F152" i="163"/>
  <c r="F149" i="163"/>
  <c r="F148" i="163"/>
  <c r="F133" i="163"/>
  <c r="F147" i="163"/>
  <c r="F150" i="163"/>
  <c r="F151" i="163"/>
  <c r="F85" i="163"/>
  <c r="F86" i="163"/>
  <c r="F80" i="163"/>
  <c r="F83" i="163"/>
  <c r="F84" i="163"/>
  <c r="F81" i="163"/>
  <c r="F87" i="163"/>
  <c r="F36" i="163"/>
  <c r="F88" i="163"/>
  <c r="F11" i="163"/>
  <c r="F13" i="163"/>
  <c r="F12" i="163"/>
  <c r="F15" i="163"/>
  <c r="F14" i="163"/>
  <c r="F16" i="163"/>
  <c r="F17" i="163"/>
  <c r="F18" i="163"/>
  <c r="F8" i="163"/>
  <c r="BG46" i="8"/>
  <c r="BH7" i="8"/>
  <c r="BH46" i="8" s="1"/>
  <c r="CF7" i="93"/>
  <c r="AS7" i="49"/>
  <c r="BB7" i="53"/>
  <c r="BB23" i="53"/>
  <c r="AX7" i="73"/>
  <c r="BI7" i="47"/>
  <c r="BI7" i="84"/>
  <c r="AS7" i="19"/>
  <c r="BI19" i="84"/>
  <c r="BL7" i="163"/>
  <c r="CE7" i="93"/>
  <c r="AR7" i="49"/>
  <c r="BA7" i="53"/>
  <c r="BA23" i="53"/>
  <c r="AW7" i="73"/>
  <c r="BH7" i="47"/>
  <c r="BH7" i="84"/>
  <c r="AR7" i="19"/>
  <c r="BH19" i="84"/>
  <c r="BK7" i="163"/>
  <c r="G8" i="53"/>
  <c r="G10" i="53"/>
  <c r="G11" i="53"/>
  <c r="G9" i="53"/>
  <c r="G26" i="53"/>
  <c r="G24" i="53"/>
  <c r="G25" i="53"/>
  <c r="G27" i="53"/>
  <c r="G20" i="47"/>
  <c r="G11" i="47"/>
  <c r="G19" i="47"/>
  <c r="G9" i="47"/>
  <c r="G8" i="47"/>
  <c r="G15" i="47"/>
  <c r="G13" i="47"/>
  <c r="G18" i="47"/>
  <c r="G14" i="47"/>
  <c r="H31" i="73"/>
  <c r="H16" i="73"/>
  <c r="H19" i="73"/>
  <c r="H10" i="73"/>
  <c r="H9" i="73"/>
  <c r="H30" i="73"/>
  <c r="H22" i="73"/>
  <c r="H27" i="73"/>
  <c r="H23" i="73"/>
  <c r="H14" i="73"/>
  <c r="H38" i="73"/>
  <c r="H29" i="73"/>
  <c r="H11" i="73"/>
  <c r="H15" i="73"/>
  <c r="H8" i="73"/>
  <c r="H36" i="73"/>
  <c r="H12" i="73"/>
  <c r="H17" i="73"/>
  <c r="H28" i="73"/>
  <c r="H20" i="73"/>
  <c r="H39" i="73"/>
  <c r="H37" i="73"/>
  <c r="H21" i="73"/>
  <c r="H35" i="73"/>
  <c r="G12" i="84"/>
  <c r="G9" i="84"/>
  <c r="G13" i="84"/>
  <c r="G10" i="84"/>
  <c r="G11" i="84"/>
  <c r="G8" i="84"/>
  <c r="G21" i="84"/>
  <c r="G22" i="84"/>
  <c r="G20" i="84"/>
  <c r="G25" i="84"/>
  <c r="G24" i="84"/>
  <c r="G23" i="84"/>
  <c r="AN7" i="72"/>
  <c r="BI51" i="56"/>
  <c r="AN14" i="72"/>
  <c r="BI7" i="56"/>
  <c r="BI29" i="55"/>
  <c r="BF7" i="164"/>
  <c r="BI19" i="83"/>
  <c r="BI35" i="8"/>
  <c r="BI7" i="55"/>
  <c r="BI7" i="83"/>
  <c r="BI7" i="8"/>
  <c r="BI46" i="8" s="1"/>
  <c r="G54" i="56"/>
  <c r="G63" i="56"/>
  <c r="G59" i="56"/>
  <c r="G69" i="56"/>
  <c r="G57" i="56"/>
  <c r="G74" i="56"/>
  <c r="G68" i="56"/>
  <c r="G60" i="56"/>
  <c r="G62" i="56"/>
  <c r="G67" i="56"/>
  <c r="G73" i="56"/>
  <c r="G55" i="56"/>
  <c r="G52" i="56"/>
  <c r="G61" i="56"/>
  <c r="G53" i="56"/>
  <c r="G65" i="56"/>
  <c r="G66" i="56"/>
  <c r="G75" i="56"/>
  <c r="G70" i="56"/>
  <c r="G71" i="56"/>
  <c r="G64" i="56"/>
  <c r="G72" i="56"/>
  <c r="G58" i="56"/>
  <c r="G56" i="56"/>
  <c r="G25" i="56"/>
  <c r="G17" i="56"/>
  <c r="G11" i="56"/>
  <c r="G9" i="56"/>
  <c r="G19" i="56"/>
  <c r="G13" i="56"/>
  <c r="G31" i="56"/>
  <c r="G12" i="56"/>
  <c r="G8" i="56"/>
  <c r="G23" i="56"/>
  <c r="G30" i="56"/>
  <c r="G21" i="56"/>
  <c r="G24" i="56"/>
  <c r="G20" i="56"/>
  <c r="G18" i="56"/>
  <c r="G28" i="56"/>
  <c r="G22" i="56"/>
  <c r="G15" i="56"/>
  <c r="G29" i="56"/>
  <c r="G27" i="56"/>
  <c r="G16" i="56"/>
  <c r="G10" i="56"/>
  <c r="G14" i="56"/>
  <c r="G26" i="56"/>
  <c r="G8" i="55"/>
  <c r="G13" i="55"/>
  <c r="G12" i="55"/>
  <c r="G9" i="55"/>
  <c r="G10" i="55"/>
  <c r="G11" i="55"/>
  <c r="G14" i="55"/>
  <c r="G33" i="55"/>
  <c r="G34" i="55"/>
  <c r="G35" i="55"/>
  <c r="G30" i="55"/>
  <c r="G32" i="55"/>
  <c r="G31" i="55"/>
  <c r="G36" i="55"/>
  <c r="G8" i="8"/>
  <c r="G36" i="8"/>
  <c r="AZ5" i="1"/>
  <c r="F66" i="163"/>
  <c r="F33" i="163"/>
  <c r="F27" i="163"/>
  <c r="F31" i="163"/>
  <c r="F32" i="163"/>
  <c r="F153" i="163"/>
  <c r="F99" i="163"/>
  <c r="F40" i="163"/>
  <c r="F59" i="163"/>
  <c r="F92" i="163"/>
  <c r="F122" i="163"/>
  <c r="F109" i="163"/>
  <c r="F104" i="163"/>
  <c r="F154" i="163"/>
  <c r="F70" i="163"/>
  <c r="F94" i="163"/>
  <c r="F60" i="163"/>
  <c r="F55" i="163"/>
  <c r="F102" i="163"/>
  <c r="F108" i="163"/>
  <c r="F100" i="163"/>
  <c r="F89" i="163"/>
  <c r="F76" i="163"/>
  <c r="F72" i="163"/>
  <c r="F46" i="163"/>
  <c r="F129" i="163"/>
  <c r="F79" i="163"/>
  <c r="F112" i="163"/>
  <c r="F124" i="163"/>
  <c r="F64" i="163"/>
  <c r="F47" i="163"/>
  <c r="F117" i="163"/>
  <c r="F38" i="163"/>
  <c r="F98" i="163"/>
  <c r="F19" i="163"/>
  <c r="F52" i="163"/>
  <c r="F130" i="163"/>
  <c r="F105" i="163"/>
  <c r="F128" i="163"/>
  <c r="F29" i="163"/>
  <c r="F118" i="163"/>
  <c r="F111" i="163"/>
  <c r="F119" i="163"/>
  <c r="F39" i="163"/>
  <c r="F48" i="163"/>
  <c r="F24" i="163"/>
  <c r="F20" i="163"/>
  <c r="F77" i="163"/>
  <c r="F116" i="163"/>
  <c r="F113" i="163"/>
  <c r="F41" i="163"/>
  <c r="F22" i="163"/>
  <c r="F157" i="163"/>
  <c r="F10" i="163"/>
  <c r="F127" i="163"/>
  <c r="F44" i="163"/>
  <c r="F120" i="163"/>
  <c r="F51" i="163"/>
  <c r="F125" i="163"/>
  <c r="F9" i="163"/>
  <c r="F91" i="163"/>
  <c r="F67" i="163"/>
  <c r="F56" i="163"/>
  <c r="F107" i="163"/>
  <c r="F103" i="163"/>
  <c r="F28" i="163"/>
  <c r="F134" i="163"/>
  <c r="F42" i="163"/>
  <c r="F93" i="163"/>
  <c r="F25" i="163"/>
  <c r="F96" i="163"/>
  <c r="F50" i="163"/>
  <c r="F62" i="163"/>
  <c r="F54" i="163"/>
  <c r="F73" i="163"/>
  <c r="F123" i="163"/>
  <c r="F37" i="163"/>
  <c r="F21" i="163"/>
  <c r="F35" i="163"/>
  <c r="F82" i="163"/>
  <c r="F75" i="163"/>
  <c r="F45" i="163"/>
  <c r="F61" i="163"/>
  <c r="E38" i="187" l="1"/>
  <c r="S38" i="187" s="1"/>
  <c r="T38" i="187" s="1"/>
  <c r="S37" i="187"/>
  <c r="T37" i="187" s="1"/>
  <c r="S9" i="187"/>
  <c r="T9" i="187" s="1"/>
  <c r="L9" i="187"/>
  <c r="E36" i="187"/>
  <c r="S33" i="187"/>
  <c r="T33" i="187" s="1"/>
  <c r="S42" i="187"/>
  <c r="T42" i="187" s="1"/>
  <c r="E43" i="187"/>
  <c r="BI6" i="187"/>
  <c r="BI32" i="187"/>
  <c r="S18" i="187"/>
  <c r="T18" i="187" s="1"/>
  <c r="E19" i="187"/>
  <c r="L18" i="187"/>
  <c r="E12" i="187"/>
  <c r="S11" i="187"/>
  <c r="T11" i="187" s="1"/>
  <c r="L11" i="187"/>
  <c r="BJ6" i="187"/>
  <c r="BJ32" i="187"/>
  <c r="S39" i="187"/>
  <c r="T39" i="187" s="1"/>
  <c r="E40" i="187"/>
  <c r="S40" i="187" s="1"/>
  <c r="T40" i="187" s="1"/>
  <c r="S13" i="187"/>
  <c r="T13" i="187" s="1"/>
  <c r="E14" i="187"/>
  <c r="L13" i="187"/>
  <c r="S7" i="187"/>
  <c r="T7" i="187" s="1"/>
  <c r="E10" i="187"/>
  <c r="L7" i="187"/>
  <c r="S8" i="187"/>
  <c r="T8" i="187" s="1"/>
  <c r="L8" i="187"/>
  <c r="S44" i="187"/>
  <c r="T44" i="187" s="1"/>
  <c r="E45" i="187"/>
  <c r="S45" i="187" s="1"/>
  <c r="T45" i="187" s="1"/>
  <c r="E17" i="187"/>
  <c r="S16" i="187"/>
  <c r="T16" i="187" s="1"/>
  <c r="L16" i="187"/>
  <c r="BI52" i="8"/>
  <c r="BI50" i="8"/>
  <c r="BI51" i="8"/>
  <c r="BI49" i="8"/>
  <c r="BH51" i="8"/>
  <c r="BH49" i="8"/>
  <c r="BH52" i="8"/>
  <c r="BH50" i="8"/>
  <c r="BG52" i="8"/>
  <c r="BG50" i="8"/>
  <c r="BG49" i="8"/>
  <c r="BG51" i="8"/>
  <c r="BI53" i="8"/>
  <c r="BI84" i="56"/>
  <c r="BI40" i="55"/>
  <c r="BI89" i="56"/>
  <c r="BB33" i="53"/>
  <c r="BI43" i="55"/>
  <c r="BB31" i="53"/>
  <c r="BI42" i="55"/>
  <c r="BI85" i="56"/>
  <c r="BI55" i="8"/>
  <c r="BB32" i="53"/>
  <c r="BI86" i="56"/>
  <c r="BI41" i="55"/>
  <c r="BI87" i="56"/>
  <c r="BI48" i="8"/>
  <c r="BI60" i="8"/>
  <c r="BI44" i="55"/>
  <c r="BI79" i="56"/>
  <c r="BI56" i="8"/>
  <c r="BI58" i="8"/>
  <c r="BI82" i="56"/>
  <c r="BI81" i="56"/>
  <c r="BI45" i="55"/>
  <c r="BI90" i="56"/>
  <c r="BI54" i="8"/>
  <c r="BI57" i="8"/>
  <c r="BI46" i="55"/>
  <c r="BI83" i="56"/>
  <c r="BI88" i="56"/>
  <c r="BI80" i="56"/>
  <c r="BB30" i="53"/>
  <c r="BB34" i="53"/>
  <c r="BH88" i="56"/>
  <c r="BH41" i="55"/>
  <c r="BH82" i="56"/>
  <c r="BH57" i="8"/>
  <c r="BH85" i="56"/>
  <c r="BH45" i="55"/>
  <c r="BH90" i="56"/>
  <c r="BH56" i="8"/>
  <c r="BH43" i="55"/>
  <c r="BH80" i="56"/>
  <c r="BH84" i="56"/>
  <c r="BH44" i="55"/>
  <c r="BH86" i="56"/>
  <c r="BH83" i="56"/>
  <c r="BH54" i="8"/>
  <c r="BA31" i="53"/>
  <c r="BH46" i="55"/>
  <c r="BH87" i="56"/>
  <c r="BH55" i="8"/>
  <c r="BH48" i="8"/>
  <c r="BA32" i="53"/>
  <c r="BH53" i="8"/>
  <c r="BH60" i="8"/>
  <c r="BA33" i="53"/>
  <c r="BH40" i="55"/>
  <c r="BH81" i="56"/>
  <c r="BH58" i="8"/>
  <c r="BH42" i="55"/>
  <c r="BH79" i="56"/>
  <c r="BH89" i="56"/>
  <c r="BA30" i="53"/>
  <c r="BA34" i="53"/>
  <c r="BG43" i="55"/>
  <c r="BG40" i="55"/>
  <c r="BG87" i="56"/>
  <c r="BG44" i="55"/>
  <c r="BG83" i="56"/>
  <c r="BG79" i="56"/>
  <c r="BG56" i="8"/>
  <c r="BG82" i="56"/>
  <c r="BG81" i="56"/>
  <c r="BG60" i="8"/>
  <c r="BG55" i="8"/>
  <c r="BG85" i="56"/>
  <c r="AZ32" i="53"/>
  <c r="BG53" i="8"/>
  <c r="BG80" i="56"/>
  <c r="AZ30" i="53"/>
  <c r="AZ33" i="53"/>
  <c r="BG42" i="55"/>
  <c r="BG48" i="8"/>
  <c r="BG88" i="56"/>
  <c r="AZ31" i="53"/>
  <c r="BG58" i="8"/>
  <c r="BG45" i="55"/>
  <c r="BG54" i="8"/>
  <c r="BG86" i="56"/>
  <c r="AZ34" i="53"/>
  <c r="BG41" i="55"/>
  <c r="BG57" i="8"/>
  <c r="BG84" i="56"/>
  <c r="E46" i="8"/>
  <c r="AT7" i="49"/>
  <c r="BC7" i="53"/>
  <c r="BC23" i="53"/>
  <c r="AY7" i="73"/>
  <c r="BJ7" i="47"/>
  <c r="CG7" i="93"/>
  <c r="AT7" i="19"/>
  <c r="BJ19" i="84"/>
  <c r="BM7" i="163"/>
  <c r="BJ7" i="84"/>
  <c r="AO14" i="72"/>
  <c r="BJ7" i="56"/>
  <c r="AO7" i="72"/>
  <c r="BJ19" i="83"/>
  <c r="BJ35" i="8"/>
  <c r="BJ7" i="55"/>
  <c r="BJ7" i="83"/>
  <c r="BJ7" i="8"/>
  <c r="BJ51" i="56"/>
  <c r="BJ29" i="55"/>
  <c r="BG7" i="164"/>
  <c r="BA5" i="1"/>
  <c r="H24" i="73"/>
  <c r="H25" i="73" s="1"/>
  <c r="H44" i="73" s="1"/>
  <c r="H32" i="73"/>
  <c r="G38" i="55"/>
  <c r="G16" i="55"/>
  <c r="G76" i="56"/>
  <c r="G37" i="55"/>
  <c r="G15" i="55"/>
  <c r="F57" i="163"/>
  <c r="F34" i="163"/>
  <c r="F110" i="163"/>
  <c r="F53" i="163"/>
  <c r="F68" i="163"/>
  <c r="F43" i="163"/>
  <c r="F156" i="163"/>
  <c r="F71" i="163"/>
  <c r="F78" i="163"/>
  <c r="F49" i="163"/>
  <c r="F114" i="163"/>
  <c r="F74" i="163"/>
  <c r="F63" i="163"/>
  <c r="F26" i="163"/>
  <c r="F30" i="163"/>
  <c r="F126" i="163"/>
  <c r="F131" i="163"/>
  <c r="F97" i="163"/>
  <c r="F23" i="163"/>
  <c r="F121" i="163"/>
  <c r="F106" i="163"/>
  <c r="F101" i="163"/>
  <c r="F90" i="163"/>
  <c r="F65" i="163"/>
  <c r="F95" i="163"/>
  <c r="N14" i="47"/>
  <c r="N15" i="47"/>
  <c r="N20" i="47"/>
  <c r="N18" i="47"/>
  <c r="N11" i="47"/>
  <c r="N13" i="47"/>
  <c r="H43" i="73"/>
  <c r="N19" i="47"/>
  <c r="G23" i="47"/>
  <c r="N8" i="47"/>
  <c r="N9" i="47"/>
  <c r="G32" i="56"/>
  <c r="H40" i="73"/>
  <c r="G26" i="84"/>
  <c r="G28" i="84" s="1"/>
  <c r="G14" i="84"/>
  <c r="G16" i="84" s="1"/>
  <c r="G28" i="53"/>
  <c r="G12" i="53"/>
  <c r="F58" i="163" l="1"/>
  <c r="S43" i="187"/>
  <c r="T43" i="187" s="1"/>
  <c r="E46" i="187"/>
  <c r="S46" i="187" s="1"/>
  <c r="T46" i="187" s="1"/>
  <c r="BK6" i="187"/>
  <c r="BK32" i="187"/>
  <c r="E20" i="187"/>
  <c r="S17" i="187"/>
  <c r="T17" i="187" s="1"/>
  <c r="L17" i="187"/>
  <c r="S14" i="187"/>
  <c r="T14" i="187" s="1"/>
  <c r="L14" i="187"/>
  <c r="S12" i="187"/>
  <c r="T12" i="187" s="1"/>
  <c r="L12" i="187"/>
  <c r="E41" i="187"/>
  <c r="L41" i="187" s="1"/>
  <c r="S36" i="187"/>
  <c r="T36" i="187" s="1"/>
  <c r="S19" i="187"/>
  <c r="T19" i="187" s="1"/>
  <c r="L19" i="187"/>
  <c r="E15" i="187"/>
  <c r="E24" i="187" s="1"/>
  <c r="S10" i="187"/>
  <c r="T10" i="187" s="1"/>
  <c r="L10" i="187"/>
  <c r="L37" i="187"/>
  <c r="L39" i="187"/>
  <c r="L34" i="187"/>
  <c r="L35" i="187"/>
  <c r="L33" i="187"/>
  <c r="L44" i="187"/>
  <c r="L42" i="187"/>
  <c r="L36" i="187"/>
  <c r="L45" i="187"/>
  <c r="L43" i="187"/>
  <c r="L38" i="187"/>
  <c r="L40" i="187"/>
  <c r="X141" i="163"/>
  <c r="X139" i="163"/>
  <c r="N141" i="163"/>
  <c r="S141" i="163"/>
  <c r="S137" i="163"/>
  <c r="X137" i="163"/>
  <c r="N140" i="163"/>
  <c r="X138" i="163"/>
  <c r="N137" i="163"/>
  <c r="N138" i="163"/>
  <c r="S138" i="163"/>
  <c r="S139" i="163"/>
  <c r="N139" i="163"/>
  <c r="X140" i="163"/>
  <c r="S140" i="163"/>
  <c r="X146" i="163"/>
  <c r="S145" i="163"/>
  <c r="N142" i="163"/>
  <c r="N146" i="163"/>
  <c r="X145" i="163"/>
  <c r="S143" i="163"/>
  <c r="S142" i="163"/>
  <c r="N145" i="163"/>
  <c r="X135" i="163"/>
  <c r="X143" i="163"/>
  <c r="S136" i="163"/>
  <c r="N135" i="163"/>
  <c r="N143" i="163"/>
  <c r="X136" i="163"/>
  <c r="X144" i="163"/>
  <c r="S144" i="163"/>
  <c r="N136" i="163"/>
  <c r="N144" i="163"/>
  <c r="X155" i="163"/>
  <c r="S146" i="163"/>
  <c r="S155" i="163"/>
  <c r="N155" i="163"/>
  <c r="X142" i="163"/>
  <c r="S135" i="163"/>
  <c r="X150" i="163"/>
  <c r="N149" i="163"/>
  <c r="X133" i="163"/>
  <c r="N150" i="163"/>
  <c r="S133" i="163"/>
  <c r="N133" i="163"/>
  <c r="S151" i="163"/>
  <c r="S150" i="163"/>
  <c r="X147" i="163"/>
  <c r="X151" i="163"/>
  <c r="N147" i="163"/>
  <c r="N151" i="163"/>
  <c r="S148" i="163"/>
  <c r="X148" i="163"/>
  <c r="S147" i="163"/>
  <c r="N148" i="163"/>
  <c r="X149" i="163"/>
  <c r="S149" i="163"/>
  <c r="X152" i="163"/>
  <c r="N152" i="163"/>
  <c r="S152" i="163"/>
  <c r="X84" i="163"/>
  <c r="X80" i="163"/>
  <c r="X86" i="163"/>
  <c r="N86" i="163"/>
  <c r="N84" i="163"/>
  <c r="N80" i="163"/>
  <c r="S83" i="163"/>
  <c r="X85" i="163"/>
  <c r="N85" i="163"/>
  <c r="X83" i="163"/>
  <c r="S84" i="163"/>
  <c r="S80" i="163"/>
  <c r="S86" i="163"/>
  <c r="N83" i="163"/>
  <c r="S85" i="163"/>
  <c r="X87" i="163"/>
  <c r="N87" i="163"/>
  <c r="X81" i="163"/>
  <c r="N81" i="163"/>
  <c r="S87" i="163"/>
  <c r="S81" i="163"/>
  <c r="X88" i="163"/>
  <c r="N88" i="163"/>
  <c r="S88" i="163"/>
  <c r="X36" i="163"/>
  <c r="N36" i="163"/>
  <c r="S36" i="163"/>
  <c r="X15" i="163"/>
  <c r="N11" i="163"/>
  <c r="N15" i="163"/>
  <c r="S15" i="163"/>
  <c r="S13" i="163"/>
  <c r="X13" i="163"/>
  <c r="X14" i="163"/>
  <c r="N13" i="163"/>
  <c r="N14" i="163"/>
  <c r="X12" i="163"/>
  <c r="X11" i="163"/>
  <c r="S14" i="163"/>
  <c r="N12" i="163"/>
  <c r="S12" i="163"/>
  <c r="S11" i="163"/>
  <c r="X18" i="163"/>
  <c r="X17" i="163"/>
  <c r="N18" i="163"/>
  <c r="N17" i="163"/>
  <c r="S18" i="163"/>
  <c r="S8" i="163"/>
  <c r="X16" i="163"/>
  <c r="S16" i="163"/>
  <c r="N16" i="163"/>
  <c r="S17" i="163"/>
  <c r="X8" i="163"/>
  <c r="N8" i="163"/>
  <c r="F40" i="8"/>
  <c r="F43" i="8"/>
  <c r="U43" i="8" s="1"/>
  <c r="V43" i="8" s="1"/>
  <c r="F41" i="8"/>
  <c r="U41" i="8" s="1"/>
  <c r="V41" i="8" s="1"/>
  <c r="F37" i="8"/>
  <c r="F45" i="8"/>
  <c r="U45" i="8" s="1"/>
  <c r="V45" i="8" s="1"/>
  <c r="F42" i="8"/>
  <c r="U42" i="8" s="1"/>
  <c r="V42" i="8" s="1"/>
  <c r="F39" i="8"/>
  <c r="F38" i="8"/>
  <c r="F44" i="8"/>
  <c r="U44" i="8" s="1"/>
  <c r="V44" i="8" s="1"/>
  <c r="E49" i="8"/>
  <c r="E50" i="8"/>
  <c r="E52" i="8"/>
  <c r="E51" i="8"/>
  <c r="F11" i="8"/>
  <c r="F13" i="8"/>
  <c r="U13" i="8" s="1"/>
  <c r="V13" i="8" s="1"/>
  <c r="F10" i="8"/>
  <c r="F9" i="8"/>
  <c r="F14" i="8"/>
  <c r="U14" i="8" s="1"/>
  <c r="V14" i="8" s="1"/>
  <c r="F16" i="8"/>
  <c r="U16" i="8" s="1"/>
  <c r="V16" i="8" s="1"/>
  <c r="F12" i="8"/>
  <c r="F17" i="8"/>
  <c r="U17" i="8" s="1"/>
  <c r="V17" i="8" s="1"/>
  <c r="F15" i="8"/>
  <c r="U15" i="8" s="1"/>
  <c r="V15" i="8" s="1"/>
  <c r="L42" i="8"/>
  <c r="L45" i="8"/>
  <c r="L37" i="8"/>
  <c r="L41" i="8"/>
  <c r="L39" i="8"/>
  <c r="L40" i="8"/>
  <c r="L43" i="8"/>
  <c r="L38" i="8"/>
  <c r="L44" i="8"/>
  <c r="BJ46" i="8"/>
  <c r="BJ43" i="55" s="1"/>
  <c r="L76" i="56"/>
  <c r="L65" i="56"/>
  <c r="L67" i="56"/>
  <c r="L73" i="56"/>
  <c r="E43" i="55"/>
  <c r="E33" i="53"/>
  <c r="L21" i="84"/>
  <c r="L26" i="84"/>
  <c r="L61" i="56"/>
  <c r="L53" i="56"/>
  <c r="L69" i="56"/>
  <c r="L22" i="83"/>
  <c r="L34" i="55"/>
  <c r="E42" i="55"/>
  <c r="E84" i="56"/>
  <c r="E80" i="56"/>
  <c r="E53" i="8"/>
  <c r="L37" i="55"/>
  <c r="E48" i="8"/>
  <c r="L30" i="55"/>
  <c r="E85" i="56"/>
  <c r="E83" i="56"/>
  <c r="L56" i="56"/>
  <c r="L71" i="56"/>
  <c r="L59" i="56"/>
  <c r="L77" i="56"/>
  <c r="L24" i="83"/>
  <c r="E79" i="56"/>
  <c r="E88" i="56"/>
  <c r="E54" i="8"/>
  <c r="L75" i="56"/>
  <c r="L72" i="56"/>
  <c r="E45" i="55"/>
  <c r="L54" i="56"/>
  <c r="L26" i="83"/>
  <c r="L46" i="8"/>
  <c r="L36" i="8"/>
  <c r="L20" i="84"/>
  <c r="L52" i="56"/>
  <c r="L63" i="56"/>
  <c r="L38" i="55"/>
  <c r="L21" i="83"/>
  <c r="E41" i="55"/>
  <c r="E86" i="56"/>
  <c r="E40" i="55"/>
  <c r="E56" i="8"/>
  <c r="L57" i="56"/>
  <c r="L23" i="83"/>
  <c r="L23" i="84"/>
  <c r="L55" i="56"/>
  <c r="E44" i="55"/>
  <c r="L33" i="55"/>
  <c r="E55" i="8"/>
  <c r="L24" i="84"/>
  <c r="L68" i="56"/>
  <c r="L60" i="56"/>
  <c r="L66" i="56"/>
  <c r="E90" i="56"/>
  <c r="L20" i="83"/>
  <c r="L32" i="55"/>
  <c r="L58" i="56"/>
  <c r="L74" i="56"/>
  <c r="E81" i="56"/>
  <c r="E57" i="8"/>
  <c r="L22" i="84"/>
  <c r="L62" i="56"/>
  <c r="L64" i="56"/>
  <c r="L25" i="83"/>
  <c r="L36" i="55"/>
  <c r="L35" i="55"/>
  <c r="E82" i="56"/>
  <c r="E46" i="55"/>
  <c r="E60" i="8"/>
  <c r="E89" i="56"/>
  <c r="L31" i="55"/>
  <c r="E58" i="8"/>
  <c r="L25" i="84"/>
  <c r="L70" i="56"/>
  <c r="E87" i="56"/>
  <c r="E32" i="53"/>
  <c r="E31" i="53"/>
  <c r="E30" i="53"/>
  <c r="E34" i="53"/>
  <c r="L42" i="93"/>
  <c r="AR42" i="93" s="1"/>
  <c r="AS42" i="93" s="1"/>
  <c r="L14" i="93"/>
  <c r="AR14" i="93" s="1"/>
  <c r="AS14" i="93" s="1"/>
  <c r="L116" i="93"/>
  <c r="AR116" i="93" s="1"/>
  <c r="AS116" i="93" s="1"/>
  <c r="L64" i="93"/>
  <c r="AR64" i="93" s="1"/>
  <c r="AS64" i="93" s="1"/>
  <c r="L97" i="93"/>
  <c r="AR97" i="93" s="1"/>
  <c r="AS97" i="93" s="1"/>
  <c r="L91" i="93"/>
  <c r="AR91" i="93" s="1"/>
  <c r="AS91" i="93" s="1"/>
  <c r="L95" i="93"/>
  <c r="AR95" i="93" s="1"/>
  <c r="AS95" i="93" s="1"/>
  <c r="L90" i="93"/>
  <c r="AR90" i="93" s="1"/>
  <c r="AS90" i="93" s="1"/>
  <c r="L96" i="93"/>
  <c r="AR96" i="93" s="1"/>
  <c r="AS96" i="93" s="1"/>
  <c r="L29" i="93"/>
  <c r="AR29" i="93" s="1"/>
  <c r="AS29" i="93" s="1"/>
  <c r="L114" i="93"/>
  <c r="AR114" i="93" s="1"/>
  <c r="AS114" i="93" s="1"/>
  <c r="L44" i="93"/>
  <c r="AR44" i="93" s="1"/>
  <c r="AS44" i="93" s="1"/>
  <c r="L86" i="93"/>
  <c r="AR86" i="93" s="1"/>
  <c r="AS86" i="93" s="1"/>
  <c r="L89" i="93"/>
  <c r="AR89" i="93" s="1"/>
  <c r="AS89" i="93" s="1"/>
  <c r="L40" i="93"/>
  <c r="AR40" i="93" s="1"/>
  <c r="AS40" i="93" s="1"/>
  <c r="L56" i="93"/>
  <c r="AR56" i="93" s="1"/>
  <c r="AS56" i="93" s="1"/>
  <c r="L85" i="93"/>
  <c r="AR85" i="93" s="1"/>
  <c r="AS85" i="93" s="1"/>
  <c r="L47" i="93"/>
  <c r="AR47" i="93" s="1"/>
  <c r="AS47" i="93" s="1"/>
  <c r="L115" i="93"/>
  <c r="AR115" i="93" s="1"/>
  <c r="AS115" i="93" s="1"/>
  <c r="L26" i="93"/>
  <c r="AR26" i="93" s="1"/>
  <c r="AS26" i="93" s="1"/>
  <c r="L68" i="93"/>
  <c r="AR68" i="93" s="1"/>
  <c r="AS68" i="93" s="1"/>
  <c r="L54" i="93"/>
  <c r="AR54" i="93" s="1"/>
  <c r="AS54" i="93" s="1"/>
  <c r="L12" i="93"/>
  <c r="AR12" i="93" s="1"/>
  <c r="AS12" i="93" s="1"/>
  <c r="L49" i="93"/>
  <c r="AR49" i="93" s="1"/>
  <c r="AS49" i="93" s="1"/>
  <c r="L67" i="93"/>
  <c r="AR67" i="93" s="1"/>
  <c r="AS67" i="93" s="1"/>
  <c r="L109" i="93"/>
  <c r="AR109" i="93" s="1"/>
  <c r="AS109" i="93" s="1"/>
  <c r="L31" i="93"/>
  <c r="AR31" i="93" s="1"/>
  <c r="AS31" i="93" s="1"/>
  <c r="L15" i="93"/>
  <c r="AR15" i="93" s="1"/>
  <c r="AS15" i="93" s="1"/>
  <c r="L8" i="93"/>
  <c r="AR8" i="93" s="1"/>
  <c r="AS8" i="93" s="1"/>
  <c r="L52" i="93"/>
  <c r="AR52" i="93" s="1"/>
  <c r="AS52" i="93" s="1"/>
  <c r="L20" i="93"/>
  <c r="AR20" i="93" s="1"/>
  <c r="AS20" i="93" s="1"/>
  <c r="L88" i="93"/>
  <c r="AR88" i="93" s="1"/>
  <c r="AS88" i="93" s="1"/>
  <c r="L72" i="93"/>
  <c r="AR72" i="93" s="1"/>
  <c r="AS72" i="93" s="1"/>
  <c r="L93" i="93"/>
  <c r="AR93" i="93" s="1"/>
  <c r="AS93" i="93" s="1"/>
  <c r="L50" i="93"/>
  <c r="AR50" i="93" s="1"/>
  <c r="AS50" i="93" s="1"/>
  <c r="L92" i="93"/>
  <c r="AR92" i="93" s="1"/>
  <c r="AS92" i="93" s="1"/>
  <c r="L105" i="93"/>
  <c r="AR105" i="93" s="1"/>
  <c r="AS105" i="93" s="1"/>
  <c r="L70" i="93"/>
  <c r="AR70" i="93" s="1"/>
  <c r="AS70" i="93" s="1"/>
  <c r="L102" i="93"/>
  <c r="AR102" i="93" s="1"/>
  <c r="AS102" i="93" s="1"/>
  <c r="L108" i="93"/>
  <c r="AR108" i="93" s="1"/>
  <c r="AS108" i="93" s="1"/>
  <c r="L73" i="93"/>
  <c r="AR73" i="93" s="1"/>
  <c r="AS73" i="93" s="1"/>
  <c r="L48" i="93"/>
  <c r="AR48" i="93" s="1"/>
  <c r="AS48" i="93" s="1"/>
  <c r="L30" i="93"/>
  <c r="AR30" i="93" s="1"/>
  <c r="AS30" i="93" s="1"/>
  <c r="L21" i="93"/>
  <c r="AR21" i="93" s="1"/>
  <c r="AS21" i="93" s="1"/>
  <c r="L28" i="93"/>
  <c r="AR28" i="93" s="1"/>
  <c r="AS28" i="93" s="1"/>
  <c r="L81" i="93"/>
  <c r="AR81" i="93" s="1"/>
  <c r="AS81" i="93" s="1"/>
  <c r="L79" i="93"/>
  <c r="AR79" i="93" s="1"/>
  <c r="AS79" i="93" s="1"/>
  <c r="L71" i="93"/>
  <c r="AR71" i="93" s="1"/>
  <c r="AS71" i="93" s="1"/>
  <c r="L84" i="93"/>
  <c r="AR84" i="93" s="1"/>
  <c r="AS84" i="93" s="1"/>
  <c r="L103" i="93"/>
  <c r="AR103" i="93" s="1"/>
  <c r="AS103" i="93" s="1"/>
  <c r="L75" i="93"/>
  <c r="AR75" i="93" s="1"/>
  <c r="AS75" i="93" s="1"/>
  <c r="L19" i="93"/>
  <c r="AR19" i="93" s="1"/>
  <c r="AS19" i="93" s="1"/>
  <c r="L32" i="93"/>
  <c r="AR32" i="93" s="1"/>
  <c r="AS32" i="93" s="1"/>
  <c r="L69" i="93"/>
  <c r="AR69" i="93" s="1"/>
  <c r="AS69" i="93" s="1"/>
  <c r="L62" i="93"/>
  <c r="AR62" i="93" s="1"/>
  <c r="AS62" i="93" s="1"/>
  <c r="L83" i="93"/>
  <c r="AR83" i="93" s="1"/>
  <c r="AS83" i="93" s="1"/>
  <c r="L37" i="93"/>
  <c r="AR37" i="93" s="1"/>
  <c r="AS37" i="93" s="1"/>
  <c r="L38" i="93"/>
  <c r="AR38" i="93" s="1"/>
  <c r="AS38" i="93" s="1"/>
  <c r="L110" i="93"/>
  <c r="AR110" i="93" s="1"/>
  <c r="AS110" i="93" s="1"/>
  <c r="L36" i="93"/>
  <c r="AR36" i="93" s="1"/>
  <c r="AS36" i="93" s="1"/>
  <c r="L9" i="93"/>
  <c r="AR9" i="93" s="1"/>
  <c r="AS9" i="93" s="1"/>
  <c r="L17" i="93"/>
  <c r="AR17" i="93" s="1"/>
  <c r="AS17" i="93" s="1"/>
  <c r="L13" i="93"/>
  <c r="AR13" i="93" s="1"/>
  <c r="AS13" i="93" s="1"/>
  <c r="L60" i="93"/>
  <c r="AR60" i="93" s="1"/>
  <c r="AS60" i="93" s="1"/>
  <c r="L27" i="93"/>
  <c r="AR27" i="93" s="1"/>
  <c r="AS27" i="93" s="1"/>
  <c r="L58" i="93"/>
  <c r="AR58" i="93" s="1"/>
  <c r="AS58" i="93" s="1"/>
  <c r="L57" i="93"/>
  <c r="AR57" i="93" s="1"/>
  <c r="AS57" i="93" s="1"/>
  <c r="L76" i="93"/>
  <c r="AR76" i="93" s="1"/>
  <c r="AS76" i="93" s="1"/>
  <c r="L65" i="93"/>
  <c r="AR65" i="93" s="1"/>
  <c r="AS65" i="93" s="1"/>
  <c r="L94" i="93"/>
  <c r="AR94" i="93" s="1"/>
  <c r="AS94" i="93" s="1"/>
  <c r="L77" i="93"/>
  <c r="AR77" i="93" s="1"/>
  <c r="AS77" i="93" s="1"/>
  <c r="L11" i="93"/>
  <c r="AR11" i="93" s="1"/>
  <c r="AS11" i="93" s="1"/>
  <c r="L16" i="93"/>
  <c r="AR16" i="93" s="1"/>
  <c r="AS16" i="93" s="1"/>
  <c r="L106" i="93"/>
  <c r="AR106" i="93" s="1"/>
  <c r="AS106" i="93" s="1"/>
  <c r="L23" i="93"/>
  <c r="AR23" i="93" s="1"/>
  <c r="AS23" i="93" s="1"/>
  <c r="H9" i="53"/>
  <c r="H11" i="53"/>
  <c r="H8" i="53"/>
  <c r="H10" i="53"/>
  <c r="G23" i="73"/>
  <c r="I39" i="73"/>
  <c r="I19" i="73"/>
  <c r="G39" i="73"/>
  <c r="G11" i="73"/>
  <c r="I9" i="73"/>
  <c r="I27" i="73"/>
  <c r="G35" i="73"/>
  <c r="G38" i="73"/>
  <c r="I28" i="73"/>
  <c r="G8" i="73"/>
  <c r="G16" i="73"/>
  <c r="I17" i="73"/>
  <c r="I20" i="73"/>
  <c r="G19" i="73"/>
  <c r="I23" i="73"/>
  <c r="I22" i="73"/>
  <c r="I12" i="73"/>
  <c r="I11" i="73"/>
  <c r="G14" i="73"/>
  <c r="G21" i="73"/>
  <c r="I36" i="73"/>
  <c r="G37" i="73"/>
  <c r="I31" i="73"/>
  <c r="G15" i="73"/>
  <c r="G17" i="73"/>
  <c r="G31" i="73"/>
  <c r="G20" i="73"/>
  <c r="G29" i="73"/>
  <c r="I14" i="73"/>
  <c r="I16" i="73"/>
  <c r="G36" i="73"/>
  <c r="I21" i="73"/>
  <c r="I30" i="73"/>
  <c r="G10" i="73"/>
  <c r="I15" i="73"/>
  <c r="G28" i="73"/>
  <c r="I38" i="73"/>
  <c r="I35" i="73"/>
  <c r="I37" i="73"/>
  <c r="I10" i="73"/>
  <c r="I8" i="73"/>
  <c r="G27" i="73"/>
  <c r="I29" i="73"/>
  <c r="G30" i="73"/>
  <c r="G22" i="73"/>
  <c r="G9" i="73"/>
  <c r="G12" i="73"/>
  <c r="H25" i="84"/>
  <c r="H20" i="84"/>
  <c r="H23" i="84"/>
  <c r="H22" i="84"/>
  <c r="H21" i="84"/>
  <c r="H24" i="84"/>
  <c r="H27" i="53"/>
  <c r="H24" i="53"/>
  <c r="H25" i="53"/>
  <c r="H26" i="53"/>
  <c r="H8" i="84"/>
  <c r="H12" i="84"/>
  <c r="H9" i="84"/>
  <c r="H10" i="84"/>
  <c r="H11" i="84"/>
  <c r="H13" i="84"/>
  <c r="H15" i="47"/>
  <c r="H9" i="47"/>
  <c r="H14" i="47"/>
  <c r="H20" i="47"/>
  <c r="H19" i="47"/>
  <c r="H8" i="47"/>
  <c r="H18" i="47"/>
  <c r="H13" i="47"/>
  <c r="H11" i="47"/>
  <c r="BD23" i="53"/>
  <c r="F24" i="53" s="1"/>
  <c r="N24" i="53" s="1"/>
  <c r="O24" i="53" s="1"/>
  <c r="AZ7" i="73"/>
  <c r="BK7" i="47"/>
  <c r="F14" i="47" s="1"/>
  <c r="U14" i="47" s="1"/>
  <c r="V14" i="47" s="1"/>
  <c r="CH7" i="93"/>
  <c r="AE14" i="93" s="1"/>
  <c r="AU7" i="49"/>
  <c r="BD7" i="53"/>
  <c r="AU7" i="19"/>
  <c r="BK19" i="84"/>
  <c r="F22" i="84" s="1"/>
  <c r="U22" i="84" s="1"/>
  <c r="V22" i="84" s="1"/>
  <c r="BN7" i="163"/>
  <c r="BK7" i="84"/>
  <c r="F11" i="84" s="1"/>
  <c r="U11" i="84" s="1"/>
  <c r="V11" i="84" s="1"/>
  <c r="AE16" i="93"/>
  <c r="Z21" i="93"/>
  <c r="AJ84" i="93"/>
  <c r="Z50" i="93"/>
  <c r="AJ37" i="93"/>
  <c r="Z110" i="93"/>
  <c r="AE31" i="93"/>
  <c r="J88" i="93"/>
  <c r="Z93" i="93"/>
  <c r="AE71" i="93"/>
  <c r="AE65" i="93"/>
  <c r="AJ105" i="93"/>
  <c r="Z83" i="93"/>
  <c r="J58" i="93"/>
  <c r="AP58" i="93" s="1"/>
  <c r="AQ58" i="93" s="1"/>
  <c r="Z40" i="93"/>
  <c r="AJ15" i="93"/>
  <c r="J65" i="93"/>
  <c r="AP65" i="93" s="1"/>
  <c r="AQ65" i="93" s="1"/>
  <c r="AE88" i="93"/>
  <c r="AE109" i="93"/>
  <c r="AE94" i="93"/>
  <c r="J92" i="93"/>
  <c r="AP92" i="93" s="1"/>
  <c r="AQ92" i="93" s="1"/>
  <c r="AE57" i="93"/>
  <c r="AJ106" i="93"/>
  <c r="Z94" i="93"/>
  <c r="Z70" i="93"/>
  <c r="AE47" i="93"/>
  <c r="J40" i="93"/>
  <c r="AP40" i="93" s="1"/>
  <c r="AQ40" i="93" s="1"/>
  <c r="Z57" i="93"/>
  <c r="Z19" i="93"/>
  <c r="J114" i="93"/>
  <c r="AP114" i="93" s="1"/>
  <c r="AQ114" i="93" s="1"/>
  <c r="J38" i="93"/>
  <c r="AP38" i="93" s="1"/>
  <c r="AQ38" i="93" s="1"/>
  <c r="AJ67" i="93"/>
  <c r="J29" i="93"/>
  <c r="AP29" i="93" s="1"/>
  <c r="AQ29" i="93" s="1"/>
  <c r="J115" i="93"/>
  <c r="AP115" i="93" s="1"/>
  <c r="AQ115" i="93" s="1"/>
  <c r="Z49" i="93"/>
  <c r="J97" i="93"/>
  <c r="AP97" i="93" s="1"/>
  <c r="AQ97" i="93" s="1"/>
  <c r="AJ95" i="93"/>
  <c r="Z65" i="93"/>
  <c r="Z23" i="93"/>
  <c r="AJ21" i="93"/>
  <c r="AE29" i="93"/>
  <c r="Z103" i="93"/>
  <c r="Z11" i="93"/>
  <c r="AE50" i="93"/>
  <c r="J17" i="93"/>
  <c r="AP17" i="93" s="1"/>
  <c r="AQ17" i="93" s="1"/>
  <c r="AE67" i="93"/>
  <c r="AJ102" i="93"/>
  <c r="AJ26" i="93"/>
  <c r="Z32" i="93"/>
  <c r="Z48" i="93"/>
  <c r="AE77" i="93"/>
  <c r="Z64" i="93"/>
  <c r="J32" i="93"/>
  <c r="AP32" i="93" s="1"/>
  <c r="AQ32" i="93" s="1"/>
  <c r="J30" i="93"/>
  <c r="AP30" i="93" s="1"/>
  <c r="AQ30" i="93" s="1"/>
  <c r="AE9" i="93"/>
  <c r="AE110" i="93"/>
  <c r="AJ58" i="93"/>
  <c r="AE102" i="93"/>
  <c r="Z89" i="93"/>
  <c r="AE117" i="93"/>
  <c r="J50" i="93"/>
  <c r="AP50" i="93" s="1"/>
  <c r="AQ50" i="93" s="1"/>
  <c r="AJ110" i="93"/>
  <c r="AJ75" i="93"/>
  <c r="AE64" i="93"/>
  <c r="Z96" i="93"/>
  <c r="Z16" i="93"/>
  <c r="J15" i="93"/>
  <c r="AP15" i="93" s="1"/>
  <c r="AQ15" i="93" s="1"/>
  <c r="AE76" i="93"/>
  <c r="Z76" i="93"/>
  <c r="AJ88" i="93"/>
  <c r="Z29" i="93"/>
  <c r="Z117" i="93"/>
  <c r="J102" i="93"/>
  <c r="Z90" i="93"/>
  <c r="AE26" i="93"/>
  <c r="J76" i="93"/>
  <c r="AP76" i="93" s="1"/>
  <c r="AQ76" i="93" s="1"/>
  <c r="AJ19" i="93"/>
  <c r="Z38" i="93"/>
  <c r="J75" i="93"/>
  <c r="J16" i="93"/>
  <c r="AP16" i="93" s="1"/>
  <c r="AQ16" i="93" s="1"/>
  <c r="AJ97" i="93"/>
  <c r="AE73" i="93"/>
  <c r="AE8" i="93"/>
  <c r="J23" i="93"/>
  <c r="AP23" i="93" s="1"/>
  <c r="AQ23" i="93" s="1"/>
  <c r="Z37" i="93"/>
  <c r="AJ49" i="93"/>
  <c r="Z109" i="93"/>
  <c r="AE90" i="93"/>
  <c r="AJ40" i="93"/>
  <c r="AJ30" i="93"/>
  <c r="AE91" i="93"/>
  <c r="AE86" i="93"/>
  <c r="AE105" i="93"/>
  <c r="AJ38" i="93"/>
  <c r="Z95" i="93"/>
  <c r="J94" i="93"/>
  <c r="AP94" i="93" s="1"/>
  <c r="AQ94" i="93" s="1"/>
  <c r="AE70" i="93"/>
  <c r="AJ31" i="93"/>
  <c r="AJ23" i="93"/>
  <c r="Z102" i="93"/>
  <c r="J72" i="93"/>
  <c r="AP72" i="93" s="1"/>
  <c r="AQ72" i="93" s="1"/>
  <c r="AE38" i="93"/>
  <c r="AJ92" i="93"/>
  <c r="J9" i="93"/>
  <c r="AP9" i="93" s="1"/>
  <c r="AQ9" i="93" s="1"/>
  <c r="J96" i="93"/>
  <c r="AP96" i="93" s="1"/>
  <c r="AQ96" i="93" s="1"/>
  <c r="AJ17" i="93"/>
  <c r="AJ109" i="93"/>
  <c r="Z9" i="93"/>
  <c r="J49" i="93"/>
  <c r="AP49" i="93" s="1"/>
  <c r="AQ49" i="93" s="1"/>
  <c r="Z91" i="93"/>
  <c r="Z8" i="93"/>
  <c r="J89" i="93"/>
  <c r="AP89" i="93" s="1"/>
  <c r="AQ89" i="93" s="1"/>
  <c r="AJ70" i="93"/>
  <c r="AE32" i="93"/>
  <c r="AE48" i="93"/>
  <c r="AJ50" i="93"/>
  <c r="Z26" i="93"/>
  <c r="Z88" i="93"/>
  <c r="J108" i="93"/>
  <c r="AJ71" i="93"/>
  <c r="Z84" i="93"/>
  <c r="Z17" i="93"/>
  <c r="J83" i="93"/>
  <c r="AP83" i="93" s="1"/>
  <c r="AQ83" i="93" s="1"/>
  <c r="AE89" i="93"/>
  <c r="Z47" i="93"/>
  <c r="Z30" i="93"/>
  <c r="Z106" i="93"/>
  <c r="Z36" i="93"/>
  <c r="J47" i="93"/>
  <c r="J36" i="93"/>
  <c r="AJ93" i="93"/>
  <c r="AE103" i="93"/>
  <c r="Z31" i="93"/>
  <c r="J73" i="93"/>
  <c r="AP73" i="93" s="1"/>
  <c r="AQ73" i="93" s="1"/>
  <c r="AE96" i="93"/>
  <c r="AJ90" i="93"/>
  <c r="J26" i="93"/>
  <c r="J86" i="93"/>
  <c r="AP86" i="93" s="1"/>
  <c r="AQ86" i="93" s="1"/>
  <c r="AE92" i="93"/>
  <c r="J103" i="93"/>
  <c r="AP103" i="93" s="1"/>
  <c r="AQ103" i="93" s="1"/>
  <c r="Z67" i="93"/>
  <c r="AE108" i="93"/>
  <c r="J105" i="93"/>
  <c r="AP105" i="93" s="1"/>
  <c r="AQ105" i="93" s="1"/>
  <c r="J11" i="93"/>
  <c r="AJ89" i="93"/>
  <c r="AJ48" i="93"/>
  <c r="AJ9" i="93"/>
  <c r="Z92" i="93"/>
  <c r="J95" i="93"/>
  <c r="AP95" i="93" s="1"/>
  <c r="AQ95" i="93" s="1"/>
  <c r="Z72" i="93"/>
  <c r="AJ94" i="93"/>
  <c r="Z73" i="93"/>
  <c r="AE30" i="93"/>
  <c r="J71" i="93"/>
  <c r="AP71" i="93" s="1"/>
  <c r="AQ71" i="93" s="1"/>
  <c r="AE97" i="93"/>
  <c r="AJ57" i="93"/>
  <c r="AJ117" i="93"/>
  <c r="AJ108" i="93"/>
  <c r="J37" i="93"/>
  <c r="AP37" i="93" s="1"/>
  <c r="AQ37" i="93" s="1"/>
  <c r="J19" i="93"/>
  <c r="AJ56" i="93"/>
  <c r="J57" i="93"/>
  <c r="AP57" i="93" s="1"/>
  <c r="AQ57" i="93" s="1"/>
  <c r="AJ47" i="93"/>
  <c r="AJ77" i="93"/>
  <c r="AE58" i="93"/>
  <c r="AE17" i="93"/>
  <c r="AJ16" i="93"/>
  <c r="AE106" i="93"/>
  <c r="AE85" i="93"/>
  <c r="AE75" i="93"/>
  <c r="Z85" i="93"/>
  <c r="Z56" i="93"/>
  <c r="AJ29" i="93"/>
  <c r="AE11" i="93"/>
  <c r="Z58" i="93"/>
  <c r="AJ91" i="93"/>
  <c r="Z97" i="93"/>
  <c r="AE19" i="93"/>
  <c r="AE72" i="93"/>
  <c r="J77" i="93"/>
  <c r="AP77" i="93" s="1"/>
  <c r="AQ77" i="93" s="1"/>
  <c r="J31" i="93"/>
  <c r="AP31" i="93" s="1"/>
  <c r="AQ31" i="93" s="1"/>
  <c r="Z77" i="93"/>
  <c r="J109" i="93"/>
  <c r="AP109" i="93" s="1"/>
  <c r="AQ109" i="93" s="1"/>
  <c r="AE15" i="93"/>
  <c r="J56" i="93"/>
  <c r="AE84" i="93"/>
  <c r="J70" i="93"/>
  <c r="AP70" i="93" s="1"/>
  <c r="AQ70" i="93" s="1"/>
  <c r="AE21" i="93"/>
  <c r="AJ83" i="93"/>
  <c r="AJ36" i="93"/>
  <c r="AJ73" i="93"/>
  <c r="AE49" i="93"/>
  <c r="J106" i="93"/>
  <c r="AP106" i="93" s="1"/>
  <c r="AQ106" i="93" s="1"/>
  <c r="AJ96" i="93"/>
  <c r="AJ11" i="93"/>
  <c r="AJ85" i="93"/>
  <c r="J21" i="93"/>
  <c r="AP21" i="93" s="1"/>
  <c r="AQ21" i="93" s="1"/>
  <c r="AE56" i="93"/>
  <c r="Z71" i="93"/>
  <c r="AE93" i="93"/>
  <c r="AJ64" i="93"/>
  <c r="J91" i="93"/>
  <c r="AP91" i="93" s="1"/>
  <c r="AQ91" i="93" s="1"/>
  <c r="AJ76" i="93"/>
  <c r="J110" i="93"/>
  <c r="AP110" i="93" s="1"/>
  <c r="AQ110" i="93" s="1"/>
  <c r="J84" i="93"/>
  <c r="AP84" i="93" s="1"/>
  <c r="AQ84" i="93" s="1"/>
  <c r="Z86" i="93"/>
  <c r="AE23" i="93"/>
  <c r="AJ8" i="93"/>
  <c r="J93" i="93"/>
  <c r="AP93" i="93" s="1"/>
  <c r="AQ93" i="93" s="1"/>
  <c r="AE37" i="93"/>
  <c r="AJ65" i="93"/>
  <c r="AJ86" i="93"/>
  <c r="Z105" i="93"/>
  <c r="J8" i="93"/>
  <c r="AE83" i="93"/>
  <c r="J64" i="93"/>
  <c r="Z75" i="93"/>
  <c r="J67" i="93"/>
  <c r="J85" i="93"/>
  <c r="AP85" i="93" s="1"/>
  <c r="AQ85" i="93" s="1"/>
  <c r="AE95" i="93"/>
  <c r="AJ32" i="93"/>
  <c r="J116" i="93"/>
  <c r="AP116" i="93" s="1"/>
  <c r="AQ116" i="93" s="1"/>
  <c r="AE36" i="93"/>
  <c r="AJ72" i="93"/>
  <c r="AE40" i="93"/>
  <c r="J48" i="93"/>
  <c r="AP48" i="93" s="1"/>
  <c r="AQ48" i="93" s="1"/>
  <c r="J90" i="93"/>
  <c r="AP90" i="93" s="1"/>
  <c r="AQ90" i="93" s="1"/>
  <c r="Z15" i="93"/>
  <c r="AJ103" i="93"/>
  <c r="Z108" i="93"/>
  <c r="F11" i="53"/>
  <c r="N11" i="53" s="1"/>
  <c r="O11" i="53" s="1"/>
  <c r="F10" i="53"/>
  <c r="N10" i="53" s="1"/>
  <c r="O10" i="53" s="1"/>
  <c r="F9" i="53"/>
  <c r="N9" i="53" s="1"/>
  <c r="O9" i="53" s="1"/>
  <c r="F8" i="53"/>
  <c r="N8" i="53" s="1"/>
  <c r="O8" i="53" s="1"/>
  <c r="BK7" i="56"/>
  <c r="AP7" i="72"/>
  <c r="BK19" i="83"/>
  <c r="BK35" i="8"/>
  <c r="BK7" i="55"/>
  <c r="BK7" i="83"/>
  <c r="BK7" i="8"/>
  <c r="BK46" i="8" s="1"/>
  <c r="BK51" i="56"/>
  <c r="BK29" i="55"/>
  <c r="BH7" i="164"/>
  <c r="AP14" i="72"/>
  <c r="BB5" i="1"/>
  <c r="F69" i="163"/>
  <c r="F115" i="163"/>
  <c r="F132" i="163" s="1"/>
  <c r="F158" i="163" s="1"/>
  <c r="H33" i="73"/>
  <c r="H45" i="73" s="1"/>
  <c r="L46" i="187" l="1"/>
  <c r="E49" i="187"/>
  <c r="S41" i="187"/>
  <c r="T41" i="187" s="1"/>
  <c r="E47" i="187"/>
  <c r="S20" i="187"/>
  <c r="T20" i="187" s="1"/>
  <c r="L20" i="187"/>
  <c r="BL32" i="187"/>
  <c r="BL6" i="187"/>
  <c r="E21" i="187"/>
  <c r="S15" i="187"/>
  <c r="T15" i="187" s="1"/>
  <c r="L15" i="187"/>
  <c r="E50" i="187"/>
  <c r="E23" i="187"/>
  <c r="BJ54" i="8"/>
  <c r="BJ40" i="55"/>
  <c r="BJ53" i="8"/>
  <c r="BJ90" i="56"/>
  <c r="BJ86" i="56"/>
  <c r="BJ84" i="56"/>
  <c r="BJ89" i="56"/>
  <c r="BC31" i="53"/>
  <c r="BJ83" i="56"/>
  <c r="BJ58" i="8"/>
  <c r="BJ42" i="55"/>
  <c r="BC34" i="53"/>
  <c r="BJ79" i="56"/>
  <c r="BJ82" i="56"/>
  <c r="BC30" i="53"/>
  <c r="BJ44" i="55"/>
  <c r="U10" i="8"/>
  <c r="V10" i="8" s="1"/>
  <c r="U11" i="8"/>
  <c r="V11" i="8" s="1"/>
  <c r="U12" i="8"/>
  <c r="V12" i="8" s="1"/>
  <c r="U9" i="8"/>
  <c r="V9" i="8" s="1"/>
  <c r="BJ48" i="8"/>
  <c r="BJ50" i="8"/>
  <c r="BJ52" i="8"/>
  <c r="BJ49" i="8"/>
  <c r="BJ51" i="8"/>
  <c r="U38" i="8"/>
  <c r="V38" i="8" s="1"/>
  <c r="U39" i="8"/>
  <c r="V39" i="8" s="1"/>
  <c r="U37" i="8"/>
  <c r="V37" i="8" s="1"/>
  <c r="BK51" i="8"/>
  <c r="BK52" i="8"/>
  <c r="BK50" i="8"/>
  <c r="BK49" i="8"/>
  <c r="BJ87" i="56"/>
  <c r="U40" i="8"/>
  <c r="V40" i="8" s="1"/>
  <c r="BJ56" i="8"/>
  <c r="BJ41" i="55"/>
  <c r="BJ81" i="56"/>
  <c r="BJ88" i="56"/>
  <c r="BJ80" i="56"/>
  <c r="BJ60" i="8"/>
  <c r="BJ55" i="8"/>
  <c r="BJ45" i="55"/>
  <c r="BC33" i="53"/>
  <c r="BJ46" i="55"/>
  <c r="BC32" i="53"/>
  <c r="BJ85" i="56"/>
  <c r="BJ57" i="8"/>
  <c r="BD33" i="53"/>
  <c r="BK53" i="8"/>
  <c r="BK55" i="8"/>
  <c r="BD31" i="53"/>
  <c r="BK44" i="55"/>
  <c r="BD32" i="53"/>
  <c r="BK85" i="56"/>
  <c r="BK42" i="55"/>
  <c r="BK88" i="56"/>
  <c r="BK82" i="56"/>
  <c r="BK60" i="8"/>
  <c r="BK46" i="55"/>
  <c r="BK43" i="55"/>
  <c r="BK90" i="56"/>
  <c r="BK54" i="8"/>
  <c r="BK58" i="8"/>
  <c r="BK56" i="8"/>
  <c r="BK41" i="55"/>
  <c r="BK87" i="56"/>
  <c r="BK89" i="56"/>
  <c r="BK81" i="56"/>
  <c r="BK84" i="56"/>
  <c r="BK83" i="56"/>
  <c r="BK79" i="56"/>
  <c r="BK45" i="55"/>
  <c r="BK57" i="8"/>
  <c r="BK86" i="56"/>
  <c r="BK40" i="55"/>
  <c r="BK80" i="56"/>
  <c r="BK48" i="8"/>
  <c r="BD30" i="53"/>
  <c r="BD34" i="53"/>
  <c r="J44" i="93"/>
  <c r="Z44" i="93"/>
  <c r="AJ44" i="93"/>
  <c r="AE44" i="93"/>
  <c r="J81" i="93"/>
  <c r="Z81" i="93"/>
  <c r="AJ81" i="93"/>
  <c r="AE79" i="93"/>
  <c r="J79" i="93"/>
  <c r="Z79" i="93"/>
  <c r="AJ79" i="93"/>
  <c r="AE81" i="93"/>
  <c r="J69" i="93"/>
  <c r="Z69" i="93"/>
  <c r="AJ69" i="93"/>
  <c r="AE68" i="93"/>
  <c r="J68" i="93"/>
  <c r="Z68" i="93"/>
  <c r="AJ68" i="93"/>
  <c r="AE69" i="93"/>
  <c r="J62" i="93"/>
  <c r="Z62" i="93"/>
  <c r="AJ62" i="93"/>
  <c r="Z60" i="93"/>
  <c r="AE62" i="93"/>
  <c r="AE60" i="93"/>
  <c r="J60" i="93"/>
  <c r="AJ60" i="93"/>
  <c r="J54" i="93"/>
  <c r="Z54" i="93"/>
  <c r="AJ54" i="93"/>
  <c r="AE54" i="93"/>
  <c r="J52" i="93"/>
  <c r="Z52" i="93"/>
  <c r="AJ52" i="93"/>
  <c r="AE52" i="93"/>
  <c r="J42" i="93"/>
  <c r="Z42" i="93"/>
  <c r="AJ42" i="93"/>
  <c r="AE42" i="93"/>
  <c r="Z28" i="93"/>
  <c r="AJ28" i="93"/>
  <c r="J27" i="93"/>
  <c r="Z27" i="93"/>
  <c r="AJ27" i="93"/>
  <c r="J28" i="93"/>
  <c r="AE28" i="93"/>
  <c r="AE27" i="93"/>
  <c r="J20" i="93"/>
  <c r="J22" i="93" s="1"/>
  <c r="AP22" i="93" s="1"/>
  <c r="AQ22" i="93" s="1"/>
  <c r="Z20" i="93"/>
  <c r="AJ20" i="93"/>
  <c r="AE20" i="93"/>
  <c r="AE12" i="93"/>
  <c r="Z12" i="93"/>
  <c r="J13" i="93"/>
  <c r="AJ12" i="93"/>
  <c r="J14" i="93"/>
  <c r="Z13" i="93"/>
  <c r="Z14" i="93"/>
  <c r="AE13" i="93"/>
  <c r="AJ14" i="93"/>
  <c r="AJ13" i="93"/>
  <c r="J12" i="93"/>
  <c r="O18" i="47"/>
  <c r="F19" i="47"/>
  <c r="U19" i="47" s="1"/>
  <c r="V19" i="47" s="1"/>
  <c r="F13" i="84"/>
  <c r="U13" i="84" s="1"/>
  <c r="V13" i="84" s="1"/>
  <c r="S99" i="163"/>
  <c r="N20" i="163"/>
  <c r="N66" i="163"/>
  <c r="S104" i="163"/>
  <c r="N91" i="163"/>
  <c r="X128" i="163"/>
  <c r="X82" i="163"/>
  <c r="S64" i="163"/>
  <c r="X157" i="163"/>
  <c r="X67" i="163"/>
  <c r="X29" i="163"/>
  <c r="N21" i="163"/>
  <c r="N75" i="163"/>
  <c r="N28" i="163"/>
  <c r="N134" i="163"/>
  <c r="S91" i="163"/>
  <c r="X37" i="163"/>
  <c r="X99" i="163"/>
  <c r="N39" i="163"/>
  <c r="X61" i="163"/>
  <c r="N109" i="163"/>
  <c r="S96" i="163"/>
  <c r="X44" i="163"/>
  <c r="S153" i="163"/>
  <c r="N153" i="163"/>
  <c r="N107" i="163"/>
  <c r="X22" i="163"/>
  <c r="X77" i="163"/>
  <c r="S103" i="163"/>
  <c r="S33" i="163"/>
  <c r="X9" i="163"/>
  <c r="F26" i="53"/>
  <c r="N26" i="53" s="1"/>
  <c r="O26" i="53" s="1"/>
  <c r="F21" i="84"/>
  <c r="U21" i="84" s="1"/>
  <c r="V21" i="84" s="1"/>
  <c r="O13" i="47"/>
  <c r="H26" i="84"/>
  <c r="H28" i="84" s="1"/>
  <c r="F15" i="47"/>
  <c r="U15" i="47" s="1"/>
  <c r="V15" i="47" s="1"/>
  <c r="S89" i="163"/>
  <c r="N56" i="163"/>
  <c r="X21" i="163"/>
  <c r="X75" i="163"/>
  <c r="X25" i="163"/>
  <c r="S128" i="163"/>
  <c r="N105" i="163"/>
  <c r="S79" i="163"/>
  <c r="N32" i="163"/>
  <c r="X98" i="163"/>
  <c r="S112" i="163"/>
  <c r="S44" i="163"/>
  <c r="S50" i="163"/>
  <c r="S51" i="163"/>
  <c r="N24" i="163"/>
  <c r="X56" i="163"/>
  <c r="S41" i="163"/>
  <c r="S48" i="163"/>
  <c r="N102" i="163"/>
  <c r="S154" i="163"/>
  <c r="X73" i="163"/>
  <c r="N31" i="163"/>
  <c r="N61" i="163"/>
  <c r="X32" i="163"/>
  <c r="S82" i="163"/>
  <c r="N67" i="163"/>
  <c r="S129" i="163"/>
  <c r="X31" i="163"/>
  <c r="N122" i="163"/>
  <c r="X154" i="163"/>
  <c r="F25" i="53"/>
  <c r="N25" i="53" s="1"/>
  <c r="O25" i="53" s="1"/>
  <c r="F25" i="84"/>
  <c r="U25" i="84" s="1"/>
  <c r="V25" i="84" s="1"/>
  <c r="F20" i="47"/>
  <c r="U20" i="47" s="1"/>
  <c r="V20" i="47" s="1"/>
  <c r="S60" i="163"/>
  <c r="X24" i="163"/>
  <c r="S73" i="163"/>
  <c r="X104" i="163"/>
  <c r="S67" i="163"/>
  <c r="S39" i="163"/>
  <c r="S10" i="163"/>
  <c r="N157" i="163"/>
  <c r="X103" i="163"/>
  <c r="N40" i="163"/>
  <c r="S122" i="163"/>
  <c r="S38" i="163"/>
  <c r="N128" i="163"/>
  <c r="N54" i="163"/>
  <c r="S119" i="163"/>
  <c r="X118" i="163"/>
  <c r="X33" i="163"/>
  <c r="S130" i="163"/>
  <c r="S40" i="163"/>
  <c r="N55" i="163"/>
  <c r="S61" i="163"/>
  <c r="N94" i="163"/>
  <c r="S32" i="163"/>
  <c r="X52" i="163"/>
  <c r="X127" i="163"/>
  <c r="S21" i="163"/>
  <c r="X113" i="163"/>
  <c r="X62" i="163"/>
  <c r="S107" i="163"/>
  <c r="X129" i="163"/>
  <c r="N79" i="163"/>
  <c r="N70" i="163"/>
  <c r="X93" i="163"/>
  <c r="S92" i="163"/>
  <c r="X19" i="163"/>
  <c r="X89" i="163"/>
  <c r="F27" i="53"/>
  <c r="N27" i="53" s="1"/>
  <c r="O27" i="53" s="1"/>
  <c r="O8" i="47"/>
  <c r="H23" i="47"/>
  <c r="G40" i="73"/>
  <c r="F13" i="47"/>
  <c r="U13" i="47" s="1"/>
  <c r="V13" i="47" s="1"/>
  <c r="F9" i="84"/>
  <c r="U9" i="84" s="1"/>
  <c r="V9" i="84" s="1"/>
  <c r="S75" i="163"/>
  <c r="S45" i="163"/>
  <c r="X100" i="163"/>
  <c r="X45" i="163"/>
  <c r="N92" i="163"/>
  <c r="S116" i="163"/>
  <c r="N9" i="163"/>
  <c r="S59" i="163"/>
  <c r="S46" i="163"/>
  <c r="X47" i="163"/>
  <c r="X55" i="163"/>
  <c r="X134" i="163"/>
  <c r="X41" i="163"/>
  <c r="S98" i="163"/>
  <c r="X20" i="163"/>
  <c r="S29" i="163"/>
  <c r="S94" i="163"/>
  <c r="S100" i="163"/>
  <c r="N89" i="163"/>
  <c r="X35" i="163"/>
  <c r="S31" i="163"/>
  <c r="X108" i="163"/>
  <c r="S25" i="163"/>
  <c r="S72" i="163"/>
  <c r="S54" i="163"/>
  <c r="N41" i="163"/>
  <c r="N73" i="163"/>
  <c r="S117" i="163"/>
  <c r="S113" i="163"/>
  <c r="X125" i="163"/>
  <c r="N62" i="163"/>
  <c r="N10" i="163"/>
  <c r="O19" i="47"/>
  <c r="H14" i="84"/>
  <c r="H16" i="84" s="1"/>
  <c r="I40" i="73"/>
  <c r="I32" i="73"/>
  <c r="H12" i="53"/>
  <c r="F11" i="47"/>
  <c r="U11" i="47" s="1"/>
  <c r="V11" i="47" s="1"/>
  <c r="F8" i="47"/>
  <c r="U8" i="47" s="1"/>
  <c r="F10" i="84"/>
  <c r="U10" i="84" s="1"/>
  <c r="V10" i="84" s="1"/>
  <c r="N19" i="163"/>
  <c r="N104" i="163"/>
  <c r="X107" i="163"/>
  <c r="N44" i="163"/>
  <c r="S22" i="163"/>
  <c r="X46" i="163"/>
  <c r="X64" i="163"/>
  <c r="N48" i="163"/>
  <c r="N59" i="163"/>
  <c r="S157" i="163"/>
  <c r="N98" i="163"/>
  <c r="S77" i="163"/>
  <c r="N42" i="163"/>
  <c r="X76" i="163"/>
  <c r="S19" i="163"/>
  <c r="S93" i="163"/>
  <c r="X92" i="163"/>
  <c r="X54" i="163"/>
  <c r="S28" i="163"/>
  <c r="X79" i="163"/>
  <c r="S120" i="163"/>
  <c r="N37" i="163"/>
  <c r="N130" i="163"/>
  <c r="X123" i="163"/>
  <c r="X109" i="163"/>
  <c r="X60" i="163"/>
  <c r="N51" i="163"/>
  <c r="N112" i="163"/>
  <c r="N29" i="163"/>
  <c r="F20" i="84"/>
  <c r="U20" i="84" s="1"/>
  <c r="V20" i="84" s="1"/>
  <c r="O20" i="47"/>
  <c r="H28" i="53"/>
  <c r="F9" i="47"/>
  <c r="U9" i="47" s="1"/>
  <c r="V9" i="47" s="1"/>
  <c r="F12" i="84"/>
  <c r="U12" i="84" s="1"/>
  <c r="V12" i="84" s="1"/>
  <c r="X50" i="163"/>
  <c r="X42" i="163"/>
  <c r="S105" i="163"/>
  <c r="N123" i="163"/>
  <c r="X130" i="163"/>
  <c r="S134" i="163"/>
  <c r="N96" i="163"/>
  <c r="S109" i="163"/>
  <c r="X117" i="163"/>
  <c r="N45" i="163"/>
  <c r="X27" i="163"/>
  <c r="N125" i="163"/>
  <c r="N129" i="163"/>
  <c r="N52" i="163"/>
  <c r="S56" i="163"/>
  <c r="S55" i="163"/>
  <c r="S125" i="163"/>
  <c r="N82" i="163"/>
  <c r="S52" i="163"/>
  <c r="N117" i="163"/>
  <c r="X38" i="163"/>
  <c r="X48" i="163"/>
  <c r="S27" i="163"/>
  <c r="N111" i="163"/>
  <c r="S70" i="163"/>
  <c r="N116" i="163"/>
  <c r="N124" i="163"/>
  <c r="N154" i="163"/>
  <c r="X102" i="163"/>
  <c r="F23" i="84"/>
  <c r="U23" i="84" s="1"/>
  <c r="V23" i="84" s="1"/>
  <c r="O14" i="47"/>
  <c r="I43" i="73"/>
  <c r="F18" i="47"/>
  <c r="U18" i="47" s="1"/>
  <c r="V18" i="47" s="1"/>
  <c r="F8" i="84"/>
  <c r="U8" i="84" s="1"/>
  <c r="V8" i="84" s="1"/>
  <c r="N64" i="163"/>
  <c r="N77" i="163"/>
  <c r="S35" i="163"/>
  <c r="S42" i="163"/>
  <c r="N72" i="163"/>
  <c r="S20" i="163"/>
  <c r="N22" i="163"/>
  <c r="S24" i="163"/>
  <c r="X40" i="163"/>
  <c r="N120" i="163"/>
  <c r="N100" i="163"/>
  <c r="N25" i="163"/>
  <c r="N47" i="163"/>
  <c r="S9" i="163"/>
  <c r="X120" i="163"/>
  <c r="S66" i="163"/>
  <c r="X116" i="163"/>
  <c r="N99" i="163"/>
  <c r="S127" i="163"/>
  <c r="N108" i="163"/>
  <c r="X59" i="163"/>
  <c r="N127" i="163"/>
  <c r="X70" i="163"/>
  <c r="X153" i="163"/>
  <c r="X112" i="163"/>
  <c r="S118" i="163"/>
  <c r="X51" i="163"/>
  <c r="S37" i="163"/>
  <c r="S102" i="163"/>
  <c r="N118" i="163"/>
  <c r="X66" i="163"/>
  <c r="F24" i="84"/>
  <c r="U24" i="84" s="1"/>
  <c r="V24" i="84" s="1"/>
  <c r="O9" i="47"/>
  <c r="X111" i="163"/>
  <c r="X105" i="163"/>
  <c r="X91" i="163"/>
  <c r="X119" i="163"/>
  <c r="X124" i="163"/>
  <c r="S123" i="163"/>
  <c r="N103" i="163"/>
  <c r="N60" i="163"/>
  <c r="S76" i="163"/>
  <c r="X96" i="163"/>
  <c r="N33" i="163"/>
  <c r="X94" i="163"/>
  <c r="X122" i="163"/>
  <c r="S124" i="163"/>
  <c r="N35" i="163"/>
  <c r="S62" i="163"/>
  <c r="N27" i="163"/>
  <c r="N50" i="163"/>
  <c r="X39" i="163"/>
  <c r="N46" i="163"/>
  <c r="N119" i="163"/>
  <c r="N76" i="163"/>
  <c r="X72" i="163"/>
  <c r="N38" i="163"/>
  <c r="X10" i="163"/>
  <c r="N113" i="163"/>
  <c r="N93" i="163"/>
  <c r="S108" i="163"/>
  <c r="X28" i="163"/>
  <c r="S111" i="163"/>
  <c r="S47" i="163"/>
  <c r="O11" i="47"/>
  <c r="O15" i="47"/>
  <c r="I24" i="73"/>
  <c r="I25" i="73" s="1"/>
  <c r="BE23" i="53"/>
  <c r="BA7" i="73"/>
  <c r="BL7" i="47"/>
  <c r="CI7" i="93"/>
  <c r="AV7" i="49"/>
  <c r="BE7" i="53"/>
  <c r="AV7" i="19"/>
  <c r="BL19" i="84"/>
  <c r="BO7" i="163"/>
  <c r="BL7" i="84"/>
  <c r="AP8" i="93"/>
  <c r="AQ8" i="93" s="1"/>
  <c r="J10" i="93"/>
  <c r="J98" i="93"/>
  <c r="AP98" i="93" s="1"/>
  <c r="AQ98" i="93" s="1"/>
  <c r="AP108" i="93"/>
  <c r="AQ108" i="93" s="1"/>
  <c r="J111" i="93"/>
  <c r="AP111" i="93" s="1"/>
  <c r="AQ111" i="93" s="1"/>
  <c r="AP56" i="93"/>
  <c r="AQ56" i="93" s="1"/>
  <c r="J59" i="93"/>
  <c r="AP59" i="93" s="1"/>
  <c r="AQ59" i="93" s="1"/>
  <c r="AP47" i="93"/>
  <c r="AQ47" i="93" s="1"/>
  <c r="J51" i="93"/>
  <c r="AP51" i="93" s="1"/>
  <c r="AQ51" i="93" s="1"/>
  <c r="J41" i="93"/>
  <c r="AP41" i="93" s="1"/>
  <c r="AQ41" i="93" s="1"/>
  <c r="AP75" i="93"/>
  <c r="AQ75" i="93" s="1"/>
  <c r="J78" i="93"/>
  <c r="AP78" i="93" s="1"/>
  <c r="AQ78" i="93" s="1"/>
  <c r="AP19" i="93"/>
  <c r="AQ19" i="93" s="1"/>
  <c r="J87" i="93"/>
  <c r="AP87" i="93" s="1"/>
  <c r="AQ87" i="93" s="1"/>
  <c r="AP88" i="93"/>
  <c r="AQ88" i="93" s="1"/>
  <c r="J107" i="93"/>
  <c r="AP107" i="93" s="1"/>
  <c r="AQ107" i="93" s="1"/>
  <c r="J24" i="93"/>
  <c r="AP24" i="93" s="1"/>
  <c r="AQ24" i="93" s="1"/>
  <c r="AP26" i="93"/>
  <c r="AQ26" i="93" s="1"/>
  <c r="AP67" i="93"/>
  <c r="AQ67" i="93" s="1"/>
  <c r="AP64" i="93"/>
  <c r="AQ64" i="93" s="1"/>
  <c r="J66" i="93"/>
  <c r="AP66" i="93" s="1"/>
  <c r="AQ66" i="93" s="1"/>
  <c r="AP11" i="93"/>
  <c r="AQ11" i="93" s="1"/>
  <c r="AP36" i="93"/>
  <c r="AQ36" i="93" s="1"/>
  <c r="J39" i="93"/>
  <c r="AP102" i="93"/>
  <c r="AQ102" i="93" s="1"/>
  <c r="J104" i="93"/>
  <c r="AP104" i="93" s="1"/>
  <c r="AQ104" i="93" s="1"/>
  <c r="BL51" i="56"/>
  <c r="BL7" i="56"/>
  <c r="AQ7" i="72"/>
  <c r="BL19" i="83"/>
  <c r="BL35" i="8"/>
  <c r="BL7" i="55"/>
  <c r="BL7" i="83"/>
  <c r="BL7" i="8"/>
  <c r="BL46" i="8" s="1"/>
  <c r="BL29" i="55"/>
  <c r="BI7" i="164"/>
  <c r="AQ14" i="72"/>
  <c r="BC5" i="1"/>
  <c r="F160" i="163"/>
  <c r="H41" i="73"/>
  <c r="H46" i="73" s="1"/>
  <c r="X15" i="82"/>
  <c r="S21" i="187" l="1"/>
  <c r="T21" i="187" s="1"/>
  <c r="E27" i="187"/>
  <c r="E29" i="187"/>
  <c r="L21" i="187"/>
  <c r="BM32" i="187"/>
  <c r="BM6" i="187"/>
  <c r="E55" i="187"/>
  <c r="E53" i="187"/>
  <c r="S47" i="187"/>
  <c r="T47" i="187" s="1"/>
  <c r="L47" i="187"/>
  <c r="J18" i="93"/>
  <c r="AP18" i="93" s="1"/>
  <c r="AQ18" i="93" s="1"/>
  <c r="BL51" i="8"/>
  <c r="BL50" i="8"/>
  <c r="BL49" i="8"/>
  <c r="BL52" i="8"/>
  <c r="BL45" i="55"/>
  <c r="BL53" i="8"/>
  <c r="BL54" i="8"/>
  <c r="BL42" i="55"/>
  <c r="BL84" i="56"/>
  <c r="BL89" i="56"/>
  <c r="BL86" i="56"/>
  <c r="BL58" i="8"/>
  <c r="BL40" i="55"/>
  <c r="BL90" i="56"/>
  <c r="BL60" i="8"/>
  <c r="BL83" i="56"/>
  <c r="BL48" i="8"/>
  <c r="BL41" i="55"/>
  <c r="BL85" i="56"/>
  <c r="BL44" i="55"/>
  <c r="BL80" i="56"/>
  <c r="BE33" i="53"/>
  <c r="BL46" i="55"/>
  <c r="BL79" i="56"/>
  <c r="BE31" i="53"/>
  <c r="BL56" i="8"/>
  <c r="BL88" i="56"/>
  <c r="BL82" i="56"/>
  <c r="BL57" i="8"/>
  <c r="BL55" i="8"/>
  <c r="BE32" i="53"/>
  <c r="BL43" i="55"/>
  <c r="BL81" i="56"/>
  <c r="BL87" i="56"/>
  <c r="BE30" i="53"/>
  <c r="BE34" i="53"/>
  <c r="L53" i="93"/>
  <c r="L80" i="93"/>
  <c r="L82" i="93"/>
  <c r="L55" i="93"/>
  <c r="L45" i="93"/>
  <c r="L66" i="93"/>
  <c r="L61" i="93"/>
  <c r="L104" i="93"/>
  <c r="L98" i="93"/>
  <c r="L22" i="93"/>
  <c r="L63" i="93"/>
  <c r="L41" i="93"/>
  <c r="L43" i="93"/>
  <c r="L24" i="93"/>
  <c r="K66" i="93"/>
  <c r="K53" i="93"/>
  <c r="K82" i="93"/>
  <c r="K55" i="93"/>
  <c r="K43" i="93"/>
  <c r="K80" i="93"/>
  <c r="K45" i="93"/>
  <c r="K74" i="93"/>
  <c r="K22" i="93"/>
  <c r="K41" i="93"/>
  <c r="K24" i="93"/>
  <c r="K104" i="93"/>
  <c r="K61" i="93"/>
  <c r="K107" i="93"/>
  <c r="K63" i="93"/>
  <c r="K98" i="93"/>
  <c r="L33" i="93"/>
  <c r="L10" i="93"/>
  <c r="L51" i="93"/>
  <c r="L107" i="93"/>
  <c r="L87" i="93"/>
  <c r="L39" i="93"/>
  <c r="L74" i="93"/>
  <c r="L78" i="93"/>
  <c r="L59" i="93"/>
  <c r="L111" i="93"/>
  <c r="L18" i="93"/>
  <c r="K111" i="93"/>
  <c r="K10" i="93"/>
  <c r="K51" i="93"/>
  <c r="K18" i="93"/>
  <c r="K87" i="93"/>
  <c r="K59" i="93"/>
  <c r="K78" i="93"/>
  <c r="K33" i="93"/>
  <c r="K39" i="93"/>
  <c r="AP44" i="93"/>
  <c r="AQ44" i="93" s="1"/>
  <c r="J45" i="93"/>
  <c r="J74" i="93"/>
  <c r="AP74" i="93" s="1"/>
  <c r="AQ74" i="93" s="1"/>
  <c r="J80" i="93"/>
  <c r="AP79" i="93"/>
  <c r="AQ79" i="93" s="1"/>
  <c r="AP81" i="93"/>
  <c r="AQ81" i="93" s="1"/>
  <c r="J82" i="93"/>
  <c r="AP68" i="93"/>
  <c r="AQ68" i="93" s="1"/>
  <c r="AP69" i="93"/>
  <c r="AQ69" i="93" s="1"/>
  <c r="AP60" i="93"/>
  <c r="AQ60" i="93" s="1"/>
  <c r="J61" i="93"/>
  <c r="AP62" i="93"/>
  <c r="AQ62" i="93" s="1"/>
  <c r="J63" i="93"/>
  <c r="AP54" i="93"/>
  <c r="AQ54" i="93" s="1"/>
  <c r="J55" i="93"/>
  <c r="AP52" i="93"/>
  <c r="AQ52" i="93" s="1"/>
  <c r="J53" i="93"/>
  <c r="AP42" i="93"/>
  <c r="AQ42" i="93" s="1"/>
  <c r="J43" i="93"/>
  <c r="J33" i="93"/>
  <c r="AP28" i="93"/>
  <c r="AQ28" i="93" s="1"/>
  <c r="AP27" i="93"/>
  <c r="AQ27" i="93" s="1"/>
  <c r="AP20" i="93"/>
  <c r="AQ20" i="93" s="1"/>
  <c r="AP14" i="93"/>
  <c r="AQ14" i="93" s="1"/>
  <c r="AP12" i="93"/>
  <c r="AQ12" i="93" s="1"/>
  <c r="AP13" i="93"/>
  <c r="AQ13" i="93" s="1"/>
  <c r="F14" i="84"/>
  <c r="U14" i="84" s="1"/>
  <c r="V14" i="84" s="1"/>
  <c r="F26" i="84"/>
  <c r="U26" i="84" s="1"/>
  <c r="V26" i="84" s="1"/>
  <c r="I44" i="73"/>
  <c r="I33" i="73"/>
  <c r="AP10" i="93"/>
  <c r="AQ10" i="93" s="1"/>
  <c r="AP39" i="93"/>
  <c r="AQ39" i="93" s="1"/>
  <c r="BF23" i="53"/>
  <c r="BB7" i="73"/>
  <c r="BM7" i="47"/>
  <c r="CJ7" i="93"/>
  <c r="AW7" i="49"/>
  <c r="BF7" i="53"/>
  <c r="AW7" i="19"/>
  <c r="BM19" i="84"/>
  <c r="BP7" i="163"/>
  <c r="BM7" i="84"/>
  <c r="AR14" i="72"/>
  <c r="BM7" i="56"/>
  <c r="AR7" i="72"/>
  <c r="BM51" i="56"/>
  <c r="BM7" i="55"/>
  <c r="BM7" i="83"/>
  <c r="BM7" i="8"/>
  <c r="BM46" i="8" s="1"/>
  <c r="BM29" i="55"/>
  <c r="BJ7" i="164"/>
  <c r="BM19" i="83"/>
  <c r="BM35" i="8"/>
  <c r="BD5" i="1"/>
  <c r="C10" i="19"/>
  <c r="F16" i="84" l="1"/>
  <c r="F11" i="187"/>
  <c r="F9" i="187"/>
  <c r="F7" i="187"/>
  <c r="F18" i="187"/>
  <c r="F35" i="187"/>
  <c r="U35" i="187" s="1"/>
  <c r="V35" i="187" s="1"/>
  <c r="F44" i="187"/>
  <c r="F33" i="187"/>
  <c r="F34" i="187"/>
  <c r="U34" i="187" s="1"/>
  <c r="V34" i="187" s="1"/>
  <c r="F13" i="187"/>
  <c r="F8" i="187"/>
  <c r="F16" i="187"/>
  <c r="F42" i="187"/>
  <c r="F39" i="187"/>
  <c r="F37" i="187"/>
  <c r="BN32" i="187"/>
  <c r="BN6" i="187"/>
  <c r="J25" i="93"/>
  <c r="S14" i="93" s="1"/>
  <c r="BM52" i="8"/>
  <c r="BM49" i="8"/>
  <c r="BM51" i="8"/>
  <c r="BM50" i="8"/>
  <c r="AR111" i="93"/>
  <c r="AS111" i="93" s="1"/>
  <c r="F28" i="84"/>
  <c r="AR10" i="93"/>
  <c r="AS10" i="93" s="1"/>
  <c r="AR104" i="93"/>
  <c r="AS104" i="93" s="1"/>
  <c r="BM81" i="56"/>
  <c r="BM43" i="55"/>
  <c r="BM85" i="56"/>
  <c r="BM80" i="56"/>
  <c r="BM88" i="56"/>
  <c r="BM83" i="56"/>
  <c r="BM44" i="55"/>
  <c r="BM40" i="55"/>
  <c r="BM87" i="56"/>
  <c r="BM48" i="8"/>
  <c r="BM56" i="8"/>
  <c r="BF31" i="53"/>
  <c r="BM79" i="56"/>
  <c r="BM45" i="55"/>
  <c r="BM82" i="56"/>
  <c r="BF33" i="53"/>
  <c r="BM86" i="56"/>
  <c r="BM41" i="55"/>
  <c r="BM89" i="56"/>
  <c r="BM90" i="56"/>
  <c r="BM58" i="8"/>
  <c r="BF32" i="53"/>
  <c r="BM42" i="55"/>
  <c r="BM53" i="8"/>
  <c r="BM60" i="8"/>
  <c r="BM55" i="8"/>
  <c r="BM46" i="55"/>
  <c r="BM84" i="56"/>
  <c r="BM57" i="8"/>
  <c r="BM54" i="8"/>
  <c r="BF30" i="53"/>
  <c r="BF34" i="53"/>
  <c r="AR43" i="93"/>
  <c r="AS43" i="93" s="1"/>
  <c r="AR74" i="93"/>
  <c r="AS74" i="93" s="1"/>
  <c r="AR24" i="93"/>
  <c r="AS24" i="93" s="1"/>
  <c r="AR107" i="93"/>
  <c r="AS107" i="93" s="1"/>
  <c r="AR59" i="93"/>
  <c r="AS59" i="93" s="1"/>
  <c r="AR33" i="93"/>
  <c r="AS33" i="93" s="1"/>
  <c r="AR61" i="93"/>
  <c r="AS61" i="93" s="1"/>
  <c r="AR78" i="93"/>
  <c r="AS78" i="93" s="1"/>
  <c r="AR66" i="93"/>
  <c r="AS66" i="93" s="1"/>
  <c r="AR45" i="93"/>
  <c r="AS45" i="93" s="1"/>
  <c r="AR39" i="93"/>
  <c r="AS39" i="93" s="1"/>
  <c r="AR41" i="93"/>
  <c r="AS41" i="93" s="1"/>
  <c r="AR55" i="93"/>
  <c r="AS55" i="93" s="1"/>
  <c r="AR87" i="93"/>
  <c r="AS87" i="93" s="1"/>
  <c r="AR63" i="93"/>
  <c r="AS63" i="93" s="1"/>
  <c r="AR82" i="93"/>
  <c r="AS82" i="93" s="1"/>
  <c r="AR22" i="93"/>
  <c r="AS22" i="93" s="1"/>
  <c r="AR80" i="93"/>
  <c r="AS80" i="93" s="1"/>
  <c r="AR18" i="93"/>
  <c r="AS18" i="93" s="1"/>
  <c r="AR51" i="93"/>
  <c r="AS51" i="93" s="1"/>
  <c r="AR98" i="93"/>
  <c r="AS98" i="93" s="1"/>
  <c r="AR53" i="93"/>
  <c r="AS53" i="93" s="1"/>
  <c r="L46" i="93"/>
  <c r="K46" i="93"/>
  <c r="K99" i="93" s="1"/>
  <c r="J46" i="93"/>
  <c r="J99" i="93" s="1"/>
  <c r="AP99" i="93" s="1"/>
  <c r="AQ99" i="93" s="1"/>
  <c r="K25" i="93"/>
  <c r="L25" i="93"/>
  <c r="AP45" i="93"/>
  <c r="AQ45" i="93" s="1"/>
  <c r="AP82" i="93"/>
  <c r="AQ82" i="93" s="1"/>
  <c r="AP80" i="93"/>
  <c r="AQ80" i="93" s="1"/>
  <c r="AP63" i="93"/>
  <c r="AQ63" i="93" s="1"/>
  <c r="AP61" i="93"/>
  <c r="AQ61" i="93" s="1"/>
  <c r="AP55" i="93"/>
  <c r="AQ55" i="93" s="1"/>
  <c r="AP53" i="93"/>
  <c r="AQ53" i="93" s="1"/>
  <c r="AP43" i="93"/>
  <c r="AQ43" i="93" s="1"/>
  <c r="I45" i="73"/>
  <c r="I41" i="73"/>
  <c r="I46" i="73" s="1"/>
  <c r="AP33" i="93"/>
  <c r="AQ33" i="93" s="1"/>
  <c r="BG23" i="53"/>
  <c r="BC7" i="73"/>
  <c r="BN7" i="47"/>
  <c r="CK7" i="93"/>
  <c r="AX7" i="49"/>
  <c r="BG7" i="53"/>
  <c r="BQ7" i="163"/>
  <c r="BN7" i="84"/>
  <c r="AX7" i="19"/>
  <c r="BN19" i="84"/>
  <c r="AS7" i="72"/>
  <c r="BN51" i="56"/>
  <c r="AS14" i="72"/>
  <c r="BN7" i="56"/>
  <c r="BN7" i="83"/>
  <c r="BN7" i="8"/>
  <c r="BN46" i="8" s="1"/>
  <c r="BN29" i="55"/>
  <c r="BK7" i="164"/>
  <c r="BN19" i="83"/>
  <c r="BN35" i="8"/>
  <c r="BN7" i="55"/>
  <c r="BE5" i="1"/>
  <c r="X10" i="82"/>
  <c r="BN5" i="1"/>
  <c r="U8" i="187" l="1"/>
  <c r="V8" i="187" s="1"/>
  <c r="U9" i="187"/>
  <c r="V9" i="187" s="1"/>
  <c r="A5" i="84"/>
  <c r="F36" i="187"/>
  <c r="U33" i="187"/>
  <c r="V33" i="187" s="1"/>
  <c r="U37" i="187"/>
  <c r="V37" i="187" s="1"/>
  <c r="F38" i="187"/>
  <c r="U38" i="187" s="1"/>
  <c r="V38" i="187" s="1"/>
  <c r="U44" i="187"/>
  <c r="V44" i="187" s="1"/>
  <c r="F45" i="187"/>
  <c r="BO32" i="187"/>
  <c r="BO6" i="187"/>
  <c r="F40" i="187"/>
  <c r="U40" i="187" s="1"/>
  <c r="V40" i="187" s="1"/>
  <c r="U39" i="187"/>
  <c r="V39" i="187" s="1"/>
  <c r="U42" i="187"/>
  <c r="V42" i="187" s="1"/>
  <c r="F43" i="187"/>
  <c r="U18" i="187"/>
  <c r="V18" i="187" s="1"/>
  <c r="F19" i="187"/>
  <c r="F17" i="187"/>
  <c r="U16" i="187"/>
  <c r="V16" i="187" s="1"/>
  <c r="U7" i="187"/>
  <c r="V7" i="187" s="1"/>
  <c r="F10" i="187"/>
  <c r="C6" i="187"/>
  <c r="C32" i="187"/>
  <c r="U13" i="187"/>
  <c r="V13" i="187" s="1"/>
  <c r="F14" i="187"/>
  <c r="U14" i="187" s="1"/>
  <c r="V14" i="187" s="1"/>
  <c r="U11" i="187"/>
  <c r="V11" i="187" s="1"/>
  <c r="F12" i="187"/>
  <c r="U12" i="187" s="1"/>
  <c r="V12" i="187" s="1"/>
  <c r="S72" i="93"/>
  <c r="S16" i="93"/>
  <c r="S54" i="93"/>
  <c r="S57" i="93"/>
  <c r="S33" i="93"/>
  <c r="S84" i="93"/>
  <c r="S21" i="93"/>
  <c r="S59" i="93"/>
  <c r="S78" i="93"/>
  <c r="S75" i="93"/>
  <c r="S65" i="93"/>
  <c r="S9" i="93"/>
  <c r="S36" i="93"/>
  <c r="S13" i="93"/>
  <c r="S63" i="93"/>
  <c r="S67" i="93"/>
  <c r="S107" i="93"/>
  <c r="S85" i="93"/>
  <c r="S70" i="93"/>
  <c r="S43" i="93"/>
  <c r="S76" i="93"/>
  <c r="S87" i="93"/>
  <c r="S15" i="93"/>
  <c r="S77" i="93"/>
  <c r="S105" i="93"/>
  <c r="S8" i="93"/>
  <c r="S42" i="93"/>
  <c r="S83" i="93"/>
  <c r="S39" i="93"/>
  <c r="S24" i="93"/>
  <c r="S74" i="93"/>
  <c r="S80" i="93"/>
  <c r="S25" i="93"/>
  <c r="S86" i="93"/>
  <c r="S69" i="93"/>
  <c r="S49" i="93"/>
  <c r="S11" i="93"/>
  <c r="S66" i="93"/>
  <c r="S82" i="93"/>
  <c r="S71" i="93"/>
  <c r="S89" i="93"/>
  <c r="S26" i="93"/>
  <c r="S56" i="93"/>
  <c r="S19" i="93"/>
  <c r="S103" i="93"/>
  <c r="S23" i="93"/>
  <c r="S64" i="93"/>
  <c r="S58" i="93"/>
  <c r="S108" i="93"/>
  <c r="S60" i="93"/>
  <c r="S44" i="93"/>
  <c r="S29" i="93"/>
  <c r="S92" i="93"/>
  <c r="S41" i="93"/>
  <c r="S22" i="93"/>
  <c r="S32" i="93"/>
  <c r="S97" i="93"/>
  <c r="S50" i="93"/>
  <c r="S114" i="93"/>
  <c r="S40" i="93"/>
  <c r="S12" i="93"/>
  <c r="S53" i="93"/>
  <c r="S61" i="93"/>
  <c r="S79" i="93"/>
  <c r="S47" i="93"/>
  <c r="S102" i="93"/>
  <c r="S18" i="93"/>
  <c r="S115" i="93"/>
  <c r="S93" i="93"/>
  <c r="S37" i="93"/>
  <c r="S111" i="93"/>
  <c r="S10" i="93"/>
  <c r="S31" i="93"/>
  <c r="S51" i="93"/>
  <c r="S20" i="93"/>
  <c r="S52" i="93"/>
  <c r="S88" i="93"/>
  <c r="S104" i="93"/>
  <c r="S110" i="93"/>
  <c r="S91" i="93"/>
  <c r="S73" i="93"/>
  <c r="S48" i="93"/>
  <c r="S94" i="93"/>
  <c r="J119" i="93"/>
  <c r="S38" i="93"/>
  <c r="S116" i="93"/>
  <c r="S28" i="93"/>
  <c r="S55" i="93"/>
  <c r="S62" i="93"/>
  <c r="S81" i="93"/>
  <c r="S96" i="93"/>
  <c r="S30" i="93"/>
  <c r="S95" i="93"/>
  <c r="S98" i="93"/>
  <c r="S109" i="93"/>
  <c r="J34" i="93"/>
  <c r="AP34" i="93" s="1"/>
  <c r="AQ34" i="93" s="1"/>
  <c r="S90" i="93"/>
  <c r="AP25" i="93"/>
  <c r="AQ25" i="93" s="1"/>
  <c r="S17" i="93"/>
  <c r="S106" i="93"/>
  <c r="S27" i="93"/>
  <c r="S68" i="93"/>
  <c r="S45" i="93"/>
  <c r="BN52" i="8"/>
  <c r="BN50" i="8"/>
  <c r="BN51" i="8"/>
  <c r="BN49" i="8"/>
  <c r="BN82" i="56"/>
  <c r="BN43" i="55"/>
  <c r="BN87" i="56"/>
  <c r="BN85" i="56"/>
  <c r="BN41" i="55"/>
  <c r="BN83" i="56"/>
  <c r="BN54" i="8"/>
  <c r="BN55" i="8"/>
  <c r="BN56" i="8"/>
  <c r="BN84" i="56"/>
  <c r="BN60" i="8"/>
  <c r="BN44" i="55"/>
  <c r="BN57" i="8"/>
  <c r="BN53" i="8"/>
  <c r="BN42" i="55"/>
  <c r="BN81" i="56"/>
  <c r="BN48" i="8"/>
  <c r="BG32" i="53"/>
  <c r="BN79" i="56"/>
  <c r="BN40" i="55"/>
  <c r="BN80" i="56"/>
  <c r="BG33" i="53"/>
  <c r="BN86" i="56"/>
  <c r="BN45" i="55"/>
  <c r="BN89" i="56"/>
  <c r="BN88" i="56"/>
  <c r="BG31" i="53"/>
  <c r="BN46" i="55"/>
  <c r="BN90" i="56"/>
  <c r="BN58" i="8"/>
  <c r="BG30" i="53"/>
  <c r="BG34" i="53"/>
  <c r="S99" i="93"/>
  <c r="AP46" i="93"/>
  <c r="AQ46" i="93" s="1"/>
  <c r="T99" i="93"/>
  <c r="AR46" i="93"/>
  <c r="AS46" i="93" s="1"/>
  <c r="S46" i="93"/>
  <c r="U87" i="93"/>
  <c r="AR25" i="93"/>
  <c r="AS25" i="93" s="1"/>
  <c r="T39" i="93"/>
  <c r="K119" i="93"/>
  <c r="U78" i="93"/>
  <c r="U80" i="93"/>
  <c r="U25" i="93"/>
  <c r="U110" i="93"/>
  <c r="U47" i="93"/>
  <c r="U105" i="93"/>
  <c r="U83" i="93"/>
  <c r="U86" i="93"/>
  <c r="U102" i="93"/>
  <c r="U97" i="93"/>
  <c r="U62" i="93"/>
  <c r="U42" i="93"/>
  <c r="U84" i="93"/>
  <c r="U9" i="93"/>
  <c r="U28" i="93"/>
  <c r="U81" i="93"/>
  <c r="U17" i="93"/>
  <c r="U64" i="93"/>
  <c r="U72" i="93"/>
  <c r="U77" i="93"/>
  <c r="U89" i="93"/>
  <c r="U76" i="93"/>
  <c r="U103" i="93"/>
  <c r="U26" i="93"/>
  <c r="U30" i="93"/>
  <c r="U91" i="93"/>
  <c r="U94" i="93"/>
  <c r="U38" i="93"/>
  <c r="U50" i="93"/>
  <c r="U36" i="93"/>
  <c r="U71" i="93"/>
  <c r="U19" i="93"/>
  <c r="U69" i="93"/>
  <c r="U12" i="93"/>
  <c r="U8" i="93"/>
  <c r="U57" i="93"/>
  <c r="U88" i="93"/>
  <c r="U85" i="93"/>
  <c r="U49" i="93"/>
  <c r="U14" i="93"/>
  <c r="U58" i="93"/>
  <c r="U37" i="93"/>
  <c r="U56" i="93"/>
  <c r="U27" i="93"/>
  <c r="U116" i="93"/>
  <c r="U93" i="93"/>
  <c r="U70" i="93"/>
  <c r="U114" i="93"/>
  <c r="U115" i="93"/>
  <c r="U29" i="93"/>
  <c r="U68" i="93"/>
  <c r="U79" i="93"/>
  <c r="U54" i="93"/>
  <c r="U44" i="93"/>
  <c r="U95" i="93"/>
  <c r="U60" i="93"/>
  <c r="U67" i="93"/>
  <c r="U92" i="93"/>
  <c r="U108" i="93"/>
  <c r="U23" i="93"/>
  <c r="U52" i="93"/>
  <c r="U48" i="93"/>
  <c r="U106" i="93"/>
  <c r="U90" i="93"/>
  <c r="U13" i="93"/>
  <c r="U31" i="93"/>
  <c r="U65" i="93"/>
  <c r="U75" i="93"/>
  <c r="U96" i="93"/>
  <c r="U40" i="93"/>
  <c r="U32" i="93"/>
  <c r="U16" i="93"/>
  <c r="U21" i="93"/>
  <c r="U20" i="93"/>
  <c r="U15" i="93"/>
  <c r="U109" i="93"/>
  <c r="U73" i="93"/>
  <c r="U11" i="93"/>
  <c r="U22" i="93"/>
  <c r="U55" i="93"/>
  <c r="U39" i="93"/>
  <c r="U33" i="93"/>
  <c r="U45" i="93"/>
  <c r="L99" i="93"/>
  <c r="U46" i="93"/>
  <c r="U59" i="93"/>
  <c r="U61" i="93"/>
  <c r="U104" i="93"/>
  <c r="U10" i="93"/>
  <c r="U24" i="93"/>
  <c r="U98" i="93"/>
  <c r="U111" i="93"/>
  <c r="U107" i="93"/>
  <c r="U63" i="93"/>
  <c r="U82" i="93"/>
  <c r="U51" i="93"/>
  <c r="U53" i="93"/>
  <c r="U43" i="93"/>
  <c r="U66" i="93"/>
  <c r="U18" i="93"/>
  <c r="U41" i="93"/>
  <c r="U74" i="93"/>
  <c r="K34" i="93"/>
  <c r="T34" i="93" s="1"/>
  <c r="T41" i="93"/>
  <c r="T61" i="93"/>
  <c r="T22" i="93"/>
  <c r="T104" i="93"/>
  <c r="T87" i="93"/>
  <c r="T24" i="93"/>
  <c r="T98" i="93"/>
  <c r="T82" i="93"/>
  <c r="T111" i="93"/>
  <c r="T51" i="93"/>
  <c r="T59" i="93"/>
  <c r="T25" i="93"/>
  <c r="T52" i="93"/>
  <c r="T77" i="93"/>
  <c r="T42" i="93"/>
  <c r="T116" i="93"/>
  <c r="T69" i="93"/>
  <c r="T108" i="93"/>
  <c r="T76" i="93"/>
  <c r="T64" i="93"/>
  <c r="T58" i="93"/>
  <c r="T44" i="93"/>
  <c r="T96" i="93"/>
  <c r="T40" i="93"/>
  <c r="T26" i="93"/>
  <c r="T8" i="93"/>
  <c r="T102" i="93"/>
  <c r="T97" i="93"/>
  <c r="T13" i="93"/>
  <c r="T72" i="93"/>
  <c r="T54" i="93"/>
  <c r="T79" i="93"/>
  <c r="T50" i="93"/>
  <c r="T29" i="93"/>
  <c r="T73" i="93"/>
  <c r="T36" i="93"/>
  <c r="T103" i="93"/>
  <c r="T105" i="93"/>
  <c r="T15" i="93"/>
  <c r="T115" i="93"/>
  <c r="T32" i="93"/>
  <c r="T28" i="93"/>
  <c r="T9" i="93"/>
  <c r="T27" i="93"/>
  <c r="T70" i="93"/>
  <c r="T37" i="93"/>
  <c r="T84" i="93"/>
  <c r="T60" i="93"/>
  <c r="T65" i="93"/>
  <c r="T38" i="93"/>
  <c r="T81" i="93"/>
  <c r="T83" i="93"/>
  <c r="T49" i="93"/>
  <c r="T109" i="93"/>
  <c r="T68" i="93"/>
  <c r="T57" i="93"/>
  <c r="T94" i="93"/>
  <c r="T90" i="93"/>
  <c r="T47" i="93"/>
  <c r="T86" i="93"/>
  <c r="T89" i="93"/>
  <c r="T14" i="93"/>
  <c r="T67" i="93"/>
  <c r="T75" i="93"/>
  <c r="T106" i="93"/>
  <c r="T17" i="93"/>
  <c r="T16" i="93"/>
  <c r="T88" i="93"/>
  <c r="T62" i="93"/>
  <c r="T93" i="93"/>
  <c r="T11" i="93"/>
  <c r="T114" i="93"/>
  <c r="T92" i="93"/>
  <c r="T56" i="93"/>
  <c r="T71" i="93"/>
  <c r="T30" i="93"/>
  <c r="T21" i="93"/>
  <c r="T12" i="93"/>
  <c r="T31" i="93"/>
  <c r="T85" i="93"/>
  <c r="T110" i="93"/>
  <c r="T19" i="93"/>
  <c r="T23" i="93"/>
  <c r="T20" i="93"/>
  <c r="T48" i="93"/>
  <c r="T95" i="93"/>
  <c r="T91" i="93"/>
  <c r="T55" i="93"/>
  <c r="T74" i="93"/>
  <c r="T46" i="93"/>
  <c r="T80" i="93"/>
  <c r="T63" i="93"/>
  <c r="T53" i="93"/>
  <c r="T66" i="93"/>
  <c r="T107" i="93"/>
  <c r="T78" i="93"/>
  <c r="T43" i="93"/>
  <c r="T45" i="93"/>
  <c r="T18" i="93"/>
  <c r="T33" i="93"/>
  <c r="T10" i="93"/>
  <c r="L119" i="93"/>
  <c r="L34" i="93"/>
  <c r="BO7" i="47"/>
  <c r="CL7" i="93"/>
  <c r="AY7" i="49"/>
  <c r="BH7" i="53"/>
  <c r="BH23" i="53"/>
  <c r="BD7" i="73"/>
  <c r="BR7" i="163"/>
  <c r="AY7" i="19"/>
  <c r="BO7" i="84"/>
  <c r="BO19" i="84"/>
  <c r="BO51" i="56"/>
  <c r="AT14" i="72"/>
  <c r="BO7" i="56"/>
  <c r="BO7" i="83"/>
  <c r="BO7" i="8"/>
  <c r="BO46" i="8" s="1"/>
  <c r="BO29" i="55"/>
  <c r="BO19" i="83"/>
  <c r="BO35" i="8"/>
  <c r="BO7" i="55"/>
  <c r="AT7" i="72"/>
  <c r="BL7" i="164"/>
  <c r="BF5" i="1"/>
  <c r="AB7" i="93"/>
  <c r="AG7" i="93"/>
  <c r="W7" i="93"/>
  <c r="AH7" i="93"/>
  <c r="AC7" i="93"/>
  <c r="X7" i="93"/>
  <c r="V7" i="163"/>
  <c r="L7" i="163"/>
  <c r="Q7" i="163"/>
  <c r="K7" i="163"/>
  <c r="U7" i="163"/>
  <c r="P7" i="163"/>
  <c r="D7" i="164"/>
  <c r="I7" i="164" s="1"/>
  <c r="E7" i="164"/>
  <c r="P6" i="164" s="1"/>
  <c r="H7" i="93"/>
  <c r="AN6" i="93" s="1"/>
  <c r="G7" i="93"/>
  <c r="P7" i="93" s="1"/>
  <c r="C29" i="55"/>
  <c r="J29" i="55" s="1"/>
  <c r="D29" i="55"/>
  <c r="C34" i="19"/>
  <c r="C17" i="19"/>
  <c r="BU5" i="1"/>
  <c r="C7" i="84"/>
  <c r="Q6" i="84" s="1"/>
  <c r="C19" i="84"/>
  <c r="BV5" i="1"/>
  <c r="D7" i="84"/>
  <c r="S6" i="84" s="1"/>
  <c r="D19" i="84"/>
  <c r="S18" i="84" s="1"/>
  <c r="C19" i="83"/>
  <c r="J19" i="83" s="1"/>
  <c r="C7" i="83"/>
  <c r="J7" i="83" s="1"/>
  <c r="D7" i="83"/>
  <c r="D19" i="83"/>
  <c r="D7" i="73"/>
  <c r="E7" i="73"/>
  <c r="C7" i="53"/>
  <c r="C7" i="55"/>
  <c r="J7" i="55" s="1"/>
  <c r="C23" i="53"/>
  <c r="C7" i="8"/>
  <c r="J7" i="8" s="1"/>
  <c r="C51" i="56"/>
  <c r="C7" i="56"/>
  <c r="C35" i="8"/>
  <c r="J35" i="8" s="1"/>
  <c r="D7" i="53"/>
  <c r="D23" i="53"/>
  <c r="D7" i="56"/>
  <c r="D7" i="55"/>
  <c r="D35" i="8"/>
  <c r="S34" i="8" s="1"/>
  <c r="D51" i="56"/>
  <c r="D7" i="8"/>
  <c r="I16" i="19"/>
  <c r="C7" i="47"/>
  <c r="D7" i="47"/>
  <c r="S6" i="47" s="1"/>
  <c r="C8" i="19"/>
  <c r="C9" i="19"/>
  <c r="X14" i="82"/>
  <c r="C21" i="19"/>
  <c r="C22" i="19"/>
  <c r="C29" i="19"/>
  <c r="C30" i="19"/>
  <c r="C19" i="19"/>
  <c r="CB5" i="1"/>
  <c r="E23" i="151"/>
  <c r="F20" i="187" l="1"/>
  <c r="U20" i="187" s="1"/>
  <c r="V20" i="187" s="1"/>
  <c r="U17" i="187"/>
  <c r="V17" i="187" s="1"/>
  <c r="BP6" i="187"/>
  <c r="BP32" i="187"/>
  <c r="U19" i="187"/>
  <c r="V19" i="187" s="1"/>
  <c r="U45" i="187"/>
  <c r="V45" i="187" s="1"/>
  <c r="J32" i="187"/>
  <c r="Q31" i="187"/>
  <c r="U43" i="187"/>
  <c r="V43" i="187" s="1"/>
  <c r="F46" i="187"/>
  <c r="U46" i="187" s="1"/>
  <c r="V46" i="187" s="1"/>
  <c r="J6" i="187"/>
  <c r="Q5" i="187"/>
  <c r="F15" i="187"/>
  <c r="F24" i="187" s="1"/>
  <c r="U10" i="187"/>
  <c r="V10" i="187" s="1"/>
  <c r="F41" i="187"/>
  <c r="F50" i="187" s="1"/>
  <c r="U36" i="187"/>
  <c r="V36" i="187" s="1"/>
  <c r="J120" i="93"/>
  <c r="S34" i="93"/>
  <c r="J100" i="93"/>
  <c r="AP100" i="93" s="1"/>
  <c r="AQ100" i="93" s="1"/>
  <c r="BO50" i="8"/>
  <c r="BO49" i="8"/>
  <c r="BO52" i="8"/>
  <c r="BO51" i="8"/>
  <c r="BH31" i="53"/>
  <c r="BO40" i="55"/>
  <c r="BO80" i="56"/>
  <c r="BO55" i="8"/>
  <c r="BO48" i="8"/>
  <c r="BO88" i="56"/>
  <c r="BO41" i="55"/>
  <c r="BO83" i="56"/>
  <c r="BO46" i="55"/>
  <c r="BO89" i="56"/>
  <c r="BH32" i="53"/>
  <c r="BO86" i="56"/>
  <c r="BO54" i="8"/>
  <c r="BO85" i="56"/>
  <c r="BO56" i="8"/>
  <c r="BO42" i="55"/>
  <c r="BO87" i="56"/>
  <c r="BO84" i="56"/>
  <c r="BO45" i="55"/>
  <c r="BO90" i="56"/>
  <c r="BO58" i="8"/>
  <c r="BO43" i="55"/>
  <c r="BO79" i="56"/>
  <c r="BO60" i="8"/>
  <c r="BO81" i="56"/>
  <c r="BH33" i="53"/>
  <c r="BO82" i="56"/>
  <c r="BO44" i="55"/>
  <c r="BO57" i="8"/>
  <c r="BO53" i="8"/>
  <c r="BH30" i="53"/>
  <c r="BH34" i="53"/>
  <c r="U99" i="93"/>
  <c r="AR99" i="93"/>
  <c r="AS99" i="93" s="1"/>
  <c r="U34" i="93"/>
  <c r="AR34" i="93"/>
  <c r="AS34" i="93" s="1"/>
  <c r="K120" i="93"/>
  <c r="K100" i="93"/>
  <c r="T100" i="93" s="1"/>
  <c r="L120" i="93"/>
  <c r="L100" i="93"/>
  <c r="X30" i="82"/>
  <c r="N22" i="53"/>
  <c r="L22" i="53"/>
  <c r="J22" i="53"/>
  <c r="Q18" i="84"/>
  <c r="N6" i="53"/>
  <c r="L6" i="53"/>
  <c r="K51" i="56"/>
  <c r="S50" i="56"/>
  <c r="K7" i="56"/>
  <c r="S6" i="56"/>
  <c r="CM7" i="93"/>
  <c r="AZ7" i="49"/>
  <c r="BI7" i="53"/>
  <c r="BI23" i="53"/>
  <c r="BE7" i="73"/>
  <c r="BP7" i="47"/>
  <c r="BP7" i="84"/>
  <c r="AZ7" i="19"/>
  <c r="BP19" i="84"/>
  <c r="BS7" i="163"/>
  <c r="J7" i="56"/>
  <c r="Q6" i="56"/>
  <c r="J51" i="56"/>
  <c r="Q50" i="56"/>
  <c r="Q6" i="55"/>
  <c r="S6" i="55"/>
  <c r="BP7" i="56"/>
  <c r="BP51" i="56"/>
  <c r="AU14" i="72"/>
  <c r="BP7" i="83"/>
  <c r="BP7" i="8"/>
  <c r="BP46" i="8" s="1"/>
  <c r="BP29" i="55"/>
  <c r="BM7" i="164"/>
  <c r="BP19" i="83"/>
  <c r="BP35" i="8"/>
  <c r="BP7" i="55"/>
  <c r="AU7" i="72"/>
  <c r="K29" i="55"/>
  <c r="Q28" i="55"/>
  <c r="S28" i="55"/>
  <c r="K7" i="8"/>
  <c r="S6" i="8"/>
  <c r="K19" i="83"/>
  <c r="Q18" i="83"/>
  <c r="S18" i="83"/>
  <c r="K7" i="83"/>
  <c r="Q6" i="83"/>
  <c r="S6" i="83"/>
  <c r="BG5" i="1"/>
  <c r="J7" i="164"/>
  <c r="N6" i="164"/>
  <c r="X29" i="82"/>
  <c r="X22" i="82"/>
  <c r="J6" i="53"/>
  <c r="X21" i="82"/>
  <c r="X8" i="82"/>
  <c r="X17" i="82"/>
  <c r="X34" i="82"/>
  <c r="AL6" i="93"/>
  <c r="J19" i="84"/>
  <c r="K35" i="8"/>
  <c r="K19" i="84"/>
  <c r="J7" i="84"/>
  <c r="K7" i="84"/>
  <c r="Q7" i="93"/>
  <c r="X9" i="82"/>
  <c r="K7" i="55"/>
  <c r="X19" i="82"/>
  <c r="Q6" i="8"/>
  <c r="J7" i="47"/>
  <c r="K7" i="47"/>
  <c r="Q6" i="47"/>
  <c r="Q34" i="8"/>
  <c r="S100" i="93" l="1"/>
  <c r="F23" i="187"/>
  <c r="BQ6" i="187"/>
  <c r="BQ32" i="187"/>
  <c r="U41" i="187"/>
  <c r="V41" i="187" s="1"/>
  <c r="F47" i="187"/>
  <c r="U15" i="187"/>
  <c r="V15" i="187" s="1"/>
  <c r="F21" i="187"/>
  <c r="F49" i="187"/>
  <c r="J121" i="93"/>
  <c r="J112" i="93"/>
  <c r="S112" i="93" s="1"/>
  <c r="BP51" i="8"/>
  <c r="BP50" i="8"/>
  <c r="BP49" i="8"/>
  <c r="BP52" i="8"/>
  <c r="BP40" i="55"/>
  <c r="BP87" i="56"/>
  <c r="BP58" i="8"/>
  <c r="BP85" i="56"/>
  <c r="BP45" i="55"/>
  <c r="BP83" i="56"/>
  <c r="BP90" i="56"/>
  <c r="BP54" i="8"/>
  <c r="BP53" i="8"/>
  <c r="BP80" i="56"/>
  <c r="BP41" i="55"/>
  <c r="BP56" i="8"/>
  <c r="BP43" i="55"/>
  <c r="BP46" i="55"/>
  <c r="BP88" i="56"/>
  <c r="BP48" i="8"/>
  <c r="BP60" i="8"/>
  <c r="BP55" i="8"/>
  <c r="BP57" i="8"/>
  <c r="BP79" i="56"/>
  <c r="BP84" i="56"/>
  <c r="BI33" i="53"/>
  <c r="BP44" i="55"/>
  <c r="BP82" i="56"/>
  <c r="BP81" i="56"/>
  <c r="BI31" i="53"/>
  <c r="BP42" i="55"/>
  <c r="BP89" i="56"/>
  <c r="BI32" i="53"/>
  <c r="BP86" i="56"/>
  <c r="BI30" i="53"/>
  <c r="BI34" i="53"/>
  <c r="U100" i="93"/>
  <c r="AR100" i="93"/>
  <c r="AS100" i="93" s="1"/>
  <c r="K121" i="93"/>
  <c r="K112" i="93"/>
  <c r="T112" i="93" s="1"/>
  <c r="L112" i="93"/>
  <c r="L121" i="93"/>
  <c r="CN7" i="93"/>
  <c r="BA7" i="49"/>
  <c r="BJ7" i="53"/>
  <c r="BJ23" i="53"/>
  <c r="BF7" i="73"/>
  <c r="BQ7" i="47"/>
  <c r="BQ7" i="84"/>
  <c r="BA7" i="19"/>
  <c r="BQ19" i="84"/>
  <c r="BT7" i="163"/>
  <c r="AV7" i="72"/>
  <c r="BQ51" i="56"/>
  <c r="AV14" i="72"/>
  <c r="BQ7" i="56"/>
  <c r="BQ29" i="55"/>
  <c r="BN7" i="164"/>
  <c r="BQ19" i="83"/>
  <c r="BQ35" i="8"/>
  <c r="BQ7" i="55"/>
  <c r="BQ7" i="83"/>
  <c r="BQ7" i="8"/>
  <c r="BQ46" i="8" s="1"/>
  <c r="BH5" i="1"/>
  <c r="AP112" i="93" l="1"/>
  <c r="AQ112" i="93" s="1"/>
  <c r="J117" i="93"/>
  <c r="AP117" i="93" s="1"/>
  <c r="AQ117" i="93" s="1"/>
  <c r="F27" i="187"/>
  <c r="U21" i="187"/>
  <c r="V21" i="187" s="1"/>
  <c r="BR6" i="187"/>
  <c r="BR32" i="187"/>
  <c r="U47" i="187"/>
  <c r="V47" i="187" s="1"/>
  <c r="F53" i="187"/>
  <c r="BQ50" i="8"/>
  <c r="BQ49" i="8"/>
  <c r="BQ52" i="8"/>
  <c r="BQ51" i="8"/>
  <c r="BJ31" i="53"/>
  <c r="BQ41" i="55"/>
  <c r="BQ87" i="56"/>
  <c r="BQ81" i="56"/>
  <c r="BQ57" i="8"/>
  <c r="BQ90" i="56"/>
  <c r="BQ55" i="8"/>
  <c r="BJ33" i="53"/>
  <c r="BQ83" i="56"/>
  <c r="BQ45" i="55"/>
  <c r="BQ84" i="56"/>
  <c r="BQ60" i="8"/>
  <c r="BJ32" i="53"/>
  <c r="BQ43" i="55"/>
  <c r="BQ58" i="8"/>
  <c r="BQ88" i="56"/>
  <c r="BQ46" i="55"/>
  <c r="BQ86" i="56"/>
  <c r="BQ82" i="56"/>
  <c r="BQ80" i="56"/>
  <c r="BQ48" i="8"/>
  <c r="BQ54" i="8"/>
  <c r="BQ56" i="8"/>
  <c r="BQ40" i="55"/>
  <c r="BQ79" i="56"/>
  <c r="BQ89" i="56"/>
  <c r="BQ44" i="55"/>
  <c r="BQ85" i="56"/>
  <c r="BQ42" i="55"/>
  <c r="BQ53" i="8"/>
  <c r="BJ30" i="53"/>
  <c r="BJ34" i="53"/>
  <c r="K117" i="93"/>
  <c r="K122" i="93" s="1"/>
  <c r="U112" i="93"/>
  <c r="AR112" i="93"/>
  <c r="AS112" i="93" s="1"/>
  <c r="L117" i="93"/>
  <c r="BB7" i="49"/>
  <c r="BK7" i="53"/>
  <c r="BK23" i="53"/>
  <c r="BG7" i="73"/>
  <c r="BR7" i="47"/>
  <c r="CO7" i="93"/>
  <c r="BB7" i="19"/>
  <c r="BR19" i="84"/>
  <c r="BU7" i="163"/>
  <c r="BR7" i="84"/>
  <c r="AW14" i="72"/>
  <c r="BR7" i="56"/>
  <c r="AW7" i="72"/>
  <c r="BR19" i="83"/>
  <c r="BR35" i="8"/>
  <c r="BR7" i="55"/>
  <c r="BR51" i="56"/>
  <c r="H70" i="56" s="1"/>
  <c r="BR7" i="83"/>
  <c r="BR7" i="8"/>
  <c r="BR46" i="8" s="1"/>
  <c r="BR29" i="55"/>
  <c r="BO7" i="164"/>
  <c r="H36" i="8"/>
  <c r="H21" i="83"/>
  <c r="H20" i="83"/>
  <c r="H23" i="83"/>
  <c r="H8" i="8"/>
  <c r="H36" i="55"/>
  <c r="H32" i="55"/>
  <c r="H35" i="55"/>
  <c r="H19" i="56"/>
  <c r="H16" i="56"/>
  <c r="H9" i="56"/>
  <c r="H31" i="56"/>
  <c r="H12" i="55"/>
  <c r="H9" i="55"/>
  <c r="H14" i="55"/>
  <c r="H52" i="56"/>
  <c r="H72" i="56"/>
  <c r="BI5" i="1"/>
  <c r="H10" i="47"/>
  <c r="J122" i="93" l="1"/>
  <c r="S117" i="93"/>
  <c r="BS6" i="187"/>
  <c r="BS32" i="187"/>
  <c r="BR49" i="8"/>
  <c r="BR52" i="8"/>
  <c r="BR51" i="8"/>
  <c r="BR50" i="8"/>
  <c r="BK32" i="53"/>
  <c r="BR48" i="8"/>
  <c r="BR54" i="8"/>
  <c r="BR81" i="56"/>
  <c r="BR46" i="55"/>
  <c r="BR80" i="56"/>
  <c r="BR86" i="56"/>
  <c r="BR44" i="55"/>
  <c r="BR90" i="56"/>
  <c r="BR53" i="8"/>
  <c r="BR40" i="55"/>
  <c r="BR83" i="56"/>
  <c r="BR85" i="56"/>
  <c r="BR89" i="56"/>
  <c r="BR55" i="8"/>
  <c r="BR43" i="55"/>
  <c r="BR41" i="55"/>
  <c r="BR79" i="56"/>
  <c r="BR60" i="8"/>
  <c r="BK31" i="53"/>
  <c r="BR45" i="55"/>
  <c r="BR82" i="56"/>
  <c r="BR56" i="8"/>
  <c r="BR58" i="8"/>
  <c r="BR84" i="56"/>
  <c r="BK33" i="53"/>
  <c r="BR88" i="56"/>
  <c r="BR87" i="56"/>
  <c r="BR42" i="55"/>
  <c r="BR57" i="8"/>
  <c r="BK30" i="53"/>
  <c r="BK34" i="53"/>
  <c r="AR117" i="93"/>
  <c r="AS117" i="93" s="1"/>
  <c r="T117" i="93"/>
  <c r="L122" i="93"/>
  <c r="U117" i="93"/>
  <c r="BL23" i="53"/>
  <c r="BH7" i="73"/>
  <c r="BS7" i="47"/>
  <c r="CP7" i="93"/>
  <c r="BC7" i="49"/>
  <c r="BL7" i="53"/>
  <c r="BC7" i="19"/>
  <c r="BS19" i="84"/>
  <c r="BV7" i="163"/>
  <c r="BS7" i="84"/>
  <c r="H66" i="56"/>
  <c r="H57" i="56"/>
  <c r="H69" i="56"/>
  <c r="H71" i="56"/>
  <c r="H55" i="56"/>
  <c r="H63" i="56"/>
  <c r="H61" i="56"/>
  <c r="H59" i="56"/>
  <c r="H54" i="56"/>
  <c r="H75" i="56"/>
  <c r="H56" i="56"/>
  <c r="H62" i="56"/>
  <c r="H65" i="56"/>
  <c r="H60" i="56"/>
  <c r="H67" i="56"/>
  <c r="H64" i="56"/>
  <c r="H58" i="56"/>
  <c r="H74" i="56"/>
  <c r="H68" i="56"/>
  <c r="H11" i="55"/>
  <c r="H33" i="55"/>
  <c r="H34" i="55"/>
  <c r="H31" i="55"/>
  <c r="BS7" i="56"/>
  <c r="AX7" i="72"/>
  <c r="BS19" i="83"/>
  <c r="BS35" i="8"/>
  <c r="BS7" i="55"/>
  <c r="BS51" i="56"/>
  <c r="AX14" i="72"/>
  <c r="BS7" i="83"/>
  <c r="BS7" i="8"/>
  <c r="BS29" i="55"/>
  <c r="BP7" i="164"/>
  <c r="H23" i="56"/>
  <c r="H22" i="56"/>
  <c r="H20" i="56"/>
  <c r="H8" i="56"/>
  <c r="H12" i="56"/>
  <c r="H15" i="56"/>
  <c r="H10" i="56"/>
  <c r="H11" i="56"/>
  <c r="H17" i="56"/>
  <c r="H14" i="56"/>
  <c r="H13" i="56"/>
  <c r="H21" i="56"/>
  <c r="H18" i="56"/>
  <c r="H27" i="56"/>
  <c r="H24" i="56"/>
  <c r="H28" i="56"/>
  <c r="H30" i="56"/>
  <c r="H25" i="56"/>
  <c r="H26" i="56"/>
  <c r="BS126" i="1"/>
  <c r="BR130" i="1"/>
  <c r="BQ148" i="1"/>
  <c r="BR32" i="1"/>
  <c r="BS93" i="1"/>
  <c r="BR27" i="1"/>
  <c r="BS39" i="1"/>
  <c r="BQ63" i="1"/>
  <c r="CF63" i="1" s="1"/>
  <c r="CG63" i="1" s="1"/>
  <c r="BQ133" i="1"/>
  <c r="BR86" i="1"/>
  <c r="BS106" i="1"/>
  <c r="BQ156" i="1"/>
  <c r="BR156" i="1"/>
  <c r="BQ76" i="1"/>
  <c r="CF76" i="1" s="1"/>
  <c r="CG76" i="1" s="1"/>
  <c r="BQ79" i="1"/>
  <c r="CF79" i="1" s="1"/>
  <c r="CG79" i="1" s="1"/>
  <c r="BR137" i="1"/>
  <c r="BS11" i="1"/>
  <c r="BR127" i="1"/>
  <c r="BR116" i="1"/>
  <c r="BQ67" i="1"/>
  <c r="CF67" i="1" s="1"/>
  <c r="CG67" i="1" s="1"/>
  <c r="BR29" i="1"/>
  <c r="BQ107" i="1"/>
  <c r="BS113" i="1"/>
  <c r="BQ22" i="1"/>
  <c r="CF22" i="1" s="1"/>
  <c r="CG22" i="1" s="1"/>
  <c r="BR63" i="1"/>
  <c r="BQ135" i="1"/>
  <c r="BS33" i="1"/>
  <c r="BS32" i="1"/>
  <c r="BQ125" i="1"/>
  <c r="BR102" i="1"/>
  <c r="BQ45" i="1"/>
  <c r="CF45" i="1" s="1"/>
  <c r="CG45" i="1" s="1"/>
  <c r="BS73" i="1"/>
  <c r="BS97" i="1"/>
  <c r="BQ80" i="1"/>
  <c r="CF80" i="1" s="1"/>
  <c r="CG80" i="1" s="1"/>
  <c r="BR41" i="1"/>
  <c r="BQ108" i="1"/>
  <c r="BR111" i="1"/>
  <c r="BR69" i="1"/>
  <c r="BQ120" i="1"/>
  <c r="BS128" i="1"/>
  <c r="BR140" i="1"/>
  <c r="BQ122" i="1"/>
  <c r="BS38" i="1"/>
  <c r="BR89" i="1"/>
  <c r="BS124" i="1"/>
  <c r="BQ151" i="1"/>
  <c r="BR55" i="1"/>
  <c r="BR28" i="1"/>
  <c r="BR131" i="1"/>
  <c r="BQ38" i="1"/>
  <c r="CF38" i="1" s="1"/>
  <c r="CG38" i="1" s="1"/>
  <c r="BQ98" i="1"/>
  <c r="BS109" i="1"/>
  <c r="BR33" i="1"/>
  <c r="BS40" i="1"/>
  <c r="BQ92" i="1"/>
  <c r="BQ90" i="1"/>
  <c r="BR98" i="1"/>
  <c r="BQ117" i="1"/>
  <c r="BQ116" i="1"/>
  <c r="BR18" i="1"/>
  <c r="BR71" i="1"/>
  <c r="BS105" i="1"/>
  <c r="BQ82" i="1"/>
  <c r="CF82" i="1" s="1"/>
  <c r="CG82" i="1" s="1"/>
  <c r="BR57" i="1"/>
  <c r="BR13" i="1"/>
  <c r="BR104" i="1"/>
  <c r="BQ106" i="1"/>
  <c r="BR70" i="1"/>
  <c r="BS136" i="1"/>
  <c r="BR120" i="1"/>
  <c r="BR43" i="1"/>
  <c r="BS101" i="1"/>
  <c r="BQ85" i="1"/>
  <c r="CF85" i="1" s="1"/>
  <c r="CG85" i="1" s="1"/>
  <c r="BR91" i="1"/>
  <c r="BR26" i="1"/>
  <c r="BS20" i="1"/>
  <c r="BR146" i="1"/>
  <c r="BR149" i="1"/>
  <c r="BQ114" i="1"/>
  <c r="BQ71" i="1"/>
  <c r="CF71" i="1" s="1"/>
  <c r="CG71" i="1" s="1"/>
  <c r="BS108" i="1"/>
  <c r="BR49" i="1"/>
  <c r="BR17" i="1"/>
  <c r="BS79" i="1"/>
  <c r="BQ50" i="1"/>
  <c r="CF50" i="1" s="1"/>
  <c r="CG50" i="1" s="1"/>
  <c r="BQ96" i="1"/>
  <c r="BS150" i="1"/>
  <c r="BS84" i="1"/>
  <c r="BQ60" i="1"/>
  <c r="CF60" i="1" s="1"/>
  <c r="CG60" i="1" s="1"/>
  <c r="BQ150" i="1"/>
  <c r="BR20" i="1"/>
  <c r="BR113" i="1"/>
  <c r="BQ69" i="1"/>
  <c r="CF69" i="1" s="1"/>
  <c r="CG69" i="1" s="1"/>
  <c r="BR25" i="1"/>
  <c r="BR54" i="1"/>
  <c r="BQ54" i="1"/>
  <c r="CF54" i="1" s="1"/>
  <c r="CG54" i="1" s="1"/>
  <c r="BS72" i="1"/>
  <c r="BS56" i="1"/>
  <c r="BR82" i="1"/>
  <c r="BR78" i="1"/>
  <c r="BS132" i="1"/>
  <c r="BS148" i="1"/>
  <c r="BQ36" i="1"/>
  <c r="CF36" i="1" s="1"/>
  <c r="CG36" i="1" s="1"/>
  <c r="BR40" i="1"/>
  <c r="BS89" i="1"/>
  <c r="BQ43" i="1"/>
  <c r="CF43" i="1" s="1"/>
  <c r="CG43" i="1" s="1"/>
  <c r="BQ84" i="1"/>
  <c r="CF84" i="1" s="1"/>
  <c r="CG84" i="1" s="1"/>
  <c r="BR134" i="1"/>
  <c r="BR117" i="1"/>
  <c r="BQ52" i="1"/>
  <c r="CF52" i="1" s="1"/>
  <c r="CG52" i="1" s="1"/>
  <c r="BR123" i="1"/>
  <c r="BR84" i="1"/>
  <c r="BQ30" i="1"/>
  <c r="CF30" i="1" s="1"/>
  <c r="CG30" i="1" s="1"/>
  <c r="BQ91" i="1"/>
  <c r="BS35" i="1"/>
  <c r="BR15" i="1"/>
  <c r="BR122" i="1"/>
  <c r="BR107" i="1"/>
  <c r="BR51" i="1"/>
  <c r="BS118" i="1"/>
  <c r="BQ27" i="1"/>
  <c r="CF27" i="1" s="1"/>
  <c r="CG27" i="1" s="1"/>
  <c r="BR139" i="1"/>
  <c r="BQ68" i="1"/>
  <c r="CF68" i="1" s="1"/>
  <c r="CG68" i="1" s="1"/>
  <c r="BQ131" i="1"/>
  <c r="BR56" i="1"/>
  <c r="BS12" i="1"/>
  <c r="BR94" i="1"/>
  <c r="BR143" i="1"/>
  <c r="BR135" i="1"/>
  <c r="BS117" i="1"/>
  <c r="BQ29" i="1"/>
  <c r="CF29" i="1" s="1"/>
  <c r="CG29" i="1" s="1"/>
  <c r="BS146" i="1"/>
  <c r="BQ153" i="1"/>
  <c r="BR144" i="1"/>
  <c r="BS99" i="1"/>
  <c r="BQ134" i="1"/>
  <c r="BS92" i="1"/>
  <c r="BS96" i="1"/>
  <c r="BQ9" i="1"/>
  <c r="BR155" i="1"/>
  <c r="BR99" i="1"/>
  <c r="BQ142" i="1"/>
  <c r="BR93" i="1"/>
  <c r="BS58" i="1"/>
  <c r="BS50" i="1"/>
  <c r="BQ66" i="1"/>
  <c r="CF66" i="1" s="1"/>
  <c r="CG66" i="1" s="1"/>
  <c r="BS74" i="1"/>
  <c r="BQ57" i="1"/>
  <c r="CF57" i="1" s="1"/>
  <c r="CG57" i="1" s="1"/>
  <c r="BQ61" i="1"/>
  <c r="CF61" i="1" s="1"/>
  <c r="CG61" i="1" s="1"/>
  <c r="BS52" i="1"/>
  <c r="BQ46" i="1"/>
  <c r="CF46" i="1" s="1"/>
  <c r="CG46" i="1" s="1"/>
  <c r="BQ113" i="1"/>
  <c r="BR151" i="1"/>
  <c r="BR73" i="1"/>
  <c r="BR68" i="1"/>
  <c r="BR109" i="1"/>
  <c r="BR148" i="1"/>
  <c r="BR129" i="1"/>
  <c r="BQ78" i="1"/>
  <c r="CF78" i="1" s="1"/>
  <c r="CG78" i="1" s="1"/>
  <c r="BS142" i="1"/>
  <c r="BS127" i="1"/>
  <c r="BS157" i="1"/>
  <c r="BS131" i="1"/>
  <c r="BR19" i="1"/>
  <c r="BR118" i="1"/>
  <c r="BR12" i="1"/>
  <c r="BQ48" i="1"/>
  <c r="CF48" i="1" s="1"/>
  <c r="CG48" i="1" s="1"/>
  <c r="BS116" i="1"/>
  <c r="BQ70" i="1"/>
  <c r="CF70" i="1" s="1"/>
  <c r="CG70" i="1" s="1"/>
  <c r="BS44" i="1"/>
  <c r="BS123" i="1"/>
  <c r="BS90" i="1"/>
  <c r="BS139" i="1"/>
  <c r="BQ62" i="1"/>
  <c r="CF62" i="1" s="1"/>
  <c r="CG62" i="1" s="1"/>
  <c r="BS122" i="1"/>
  <c r="BR83" i="1"/>
  <c r="BS155" i="1"/>
  <c r="BR133" i="1"/>
  <c r="BS61" i="1"/>
  <c r="BQ146" i="1"/>
  <c r="BR147" i="1"/>
  <c r="BQ15" i="1"/>
  <c r="CF15" i="1" s="1"/>
  <c r="CG15" i="1" s="1"/>
  <c r="BR142" i="1"/>
  <c r="BR79" i="1"/>
  <c r="BQ8" i="1"/>
  <c r="BQ23" i="1"/>
  <c r="CF23" i="1" s="1"/>
  <c r="CG23" i="1" s="1"/>
  <c r="BR31" i="1"/>
  <c r="BS143" i="1"/>
  <c r="BS46" i="1"/>
  <c r="BQ65" i="1"/>
  <c r="CF65" i="1" s="1"/>
  <c r="CG65" i="1" s="1"/>
  <c r="BS137" i="1"/>
  <c r="BS67" i="1"/>
  <c r="BR128" i="1"/>
  <c r="BQ155" i="1"/>
  <c r="BS7" i="1"/>
  <c r="BS37" i="1"/>
  <c r="BR52" i="1"/>
  <c r="BS10" i="1"/>
  <c r="BS22" i="1"/>
  <c r="BQ56" i="1"/>
  <c r="CF56" i="1" s="1"/>
  <c r="CG56" i="1" s="1"/>
  <c r="BR145" i="1"/>
  <c r="BS55" i="1"/>
  <c r="BQ12" i="1"/>
  <c r="CF12" i="1" s="1"/>
  <c r="CG12" i="1" s="1"/>
  <c r="BS49" i="1"/>
  <c r="BR21" i="1"/>
  <c r="BR110" i="1"/>
  <c r="BR34" i="1"/>
  <c r="BQ99" i="1"/>
  <c r="BS145" i="1"/>
  <c r="BQ109" i="1"/>
  <c r="BR8" i="1"/>
  <c r="BS47" i="1"/>
  <c r="BQ13" i="1"/>
  <c r="CF13" i="1" s="1"/>
  <c r="CG13" i="1" s="1"/>
  <c r="BS94" i="1"/>
  <c r="BQ119" i="1"/>
  <c r="BS51" i="1"/>
  <c r="BQ152" i="1"/>
  <c r="BQ154" i="1"/>
  <c r="BR114" i="1"/>
  <c r="BQ118" i="1"/>
  <c r="BS81" i="1"/>
  <c r="BS138" i="1"/>
  <c r="BQ157" i="1"/>
  <c r="BR50" i="1"/>
  <c r="BQ16" i="1"/>
  <c r="CF16" i="1" s="1"/>
  <c r="CG16" i="1" s="1"/>
  <c r="BS68" i="1"/>
  <c r="BQ93" i="1"/>
  <c r="BQ145" i="1"/>
  <c r="BS45" i="1"/>
  <c r="BQ128" i="1"/>
  <c r="BQ97" i="1"/>
  <c r="BS25" i="1"/>
  <c r="BR58" i="1"/>
  <c r="BQ72" i="1"/>
  <c r="CF72" i="1" s="1"/>
  <c r="CG72" i="1" s="1"/>
  <c r="BS15" i="1"/>
  <c r="BS28" i="1"/>
  <c r="BQ140" i="1"/>
  <c r="BS119" i="1"/>
  <c r="BS141" i="1"/>
  <c r="BQ103" i="1"/>
  <c r="BR97" i="1"/>
  <c r="BS63" i="1"/>
  <c r="BR106" i="1"/>
  <c r="BS14" i="1"/>
  <c r="BQ138" i="1"/>
  <c r="BS43" i="1"/>
  <c r="BS17" i="1"/>
  <c r="BS29" i="1"/>
  <c r="BS135" i="1"/>
  <c r="BQ55" i="1"/>
  <c r="CF55" i="1" s="1"/>
  <c r="CG55" i="1" s="1"/>
  <c r="BQ144" i="1"/>
  <c r="BR132" i="1"/>
  <c r="BQ19" i="1"/>
  <c r="CF19" i="1" s="1"/>
  <c r="CG19" i="1" s="1"/>
  <c r="BQ28" i="1"/>
  <c r="CF28" i="1" s="1"/>
  <c r="CG28" i="1" s="1"/>
  <c r="BS156" i="1"/>
  <c r="BR36" i="1"/>
  <c r="BS59" i="1"/>
  <c r="BR35" i="1"/>
  <c r="BR87" i="1"/>
  <c r="BS26" i="1"/>
  <c r="BS107" i="1"/>
  <c r="BQ102" i="1"/>
  <c r="BR44" i="1"/>
  <c r="BQ124" i="1"/>
  <c r="BQ37" i="1"/>
  <c r="CF37" i="1" s="1"/>
  <c r="CG37" i="1" s="1"/>
  <c r="BR24" i="1"/>
  <c r="BS120" i="1"/>
  <c r="BR157" i="1"/>
  <c r="BR64" i="1"/>
  <c r="BQ87" i="1"/>
  <c r="CF87" i="1" s="1"/>
  <c r="CG87" i="1" s="1"/>
  <c r="BS86" i="1"/>
  <c r="BR7" i="1"/>
  <c r="BQ149" i="1"/>
  <c r="BQ81" i="1"/>
  <c r="CF81" i="1" s="1"/>
  <c r="CG81" i="1" s="1"/>
  <c r="BS91" i="1"/>
  <c r="BQ112" i="1"/>
  <c r="BQ105" i="1"/>
  <c r="BR67" i="1"/>
  <c r="BQ141" i="1"/>
  <c r="BS76" i="1"/>
  <c r="BR152" i="1"/>
  <c r="BS31" i="1"/>
  <c r="BR153" i="1"/>
  <c r="BS42" i="1"/>
  <c r="BS121" i="1"/>
  <c r="BS60" i="1"/>
  <c r="BR80" i="1"/>
  <c r="BR90" i="1"/>
  <c r="BR42" i="1"/>
  <c r="BQ111" i="1"/>
  <c r="BS57" i="1"/>
  <c r="BQ40" i="1"/>
  <c r="CF40" i="1" s="1"/>
  <c r="CG40" i="1" s="1"/>
  <c r="BS103" i="1"/>
  <c r="BS149" i="1"/>
  <c r="BQ129" i="1"/>
  <c r="BS147" i="1"/>
  <c r="BS87" i="1"/>
  <c r="BQ32" i="1"/>
  <c r="CF32" i="1" s="1"/>
  <c r="CG32" i="1" s="1"/>
  <c r="BR103" i="1"/>
  <c r="BQ121" i="1"/>
  <c r="BS27" i="1"/>
  <c r="BR10" i="1"/>
  <c r="BR45" i="1"/>
  <c r="BR37" i="1"/>
  <c r="BR74" i="1"/>
  <c r="BR101" i="1"/>
  <c r="BS19" i="1"/>
  <c r="BR53" i="1"/>
  <c r="BS23" i="1"/>
  <c r="BQ24" i="1"/>
  <c r="CF24" i="1" s="1"/>
  <c r="CG24" i="1" s="1"/>
  <c r="BS24" i="1"/>
  <c r="BQ143" i="1"/>
  <c r="BR81" i="1"/>
  <c r="BR9" i="1"/>
  <c r="BS154" i="1"/>
  <c r="BQ35" i="1"/>
  <c r="CF35" i="1" s="1"/>
  <c r="CG35" i="1" s="1"/>
  <c r="BR105" i="1"/>
  <c r="BR115" i="1"/>
  <c r="BQ95" i="1"/>
  <c r="BR125" i="1"/>
  <c r="BS85" i="1"/>
  <c r="BQ21" i="1"/>
  <c r="CF21" i="1" s="1"/>
  <c r="CG21" i="1" s="1"/>
  <c r="BS69" i="1"/>
  <c r="BQ39" i="1"/>
  <c r="CF39" i="1" s="1"/>
  <c r="CG39" i="1" s="1"/>
  <c r="BR16" i="1"/>
  <c r="BS98" i="1"/>
  <c r="BS75" i="1"/>
  <c r="BS13" i="1"/>
  <c r="BQ34" i="1"/>
  <c r="CF34" i="1" s="1"/>
  <c r="CG34" i="1" s="1"/>
  <c r="BQ127" i="1"/>
  <c r="BR108" i="1"/>
  <c r="BQ110" i="1"/>
  <c r="BR95" i="1"/>
  <c r="BR62" i="1"/>
  <c r="BQ25" i="1"/>
  <c r="CF25" i="1" s="1"/>
  <c r="CG25" i="1" s="1"/>
  <c r="BR11" i="1"/>
  <c r="BQ77" i="1"/>
  <c r="CF77" i="1" s="1"/>
  <c r="CG77" i="1" s="1"/>
  <c r="BQ137" i="1"/>
  <c r="BS134" i="1"/>
  <c r="BS54" i="1"/>
  <c r="BR154" i="1"/>
  <c r="BQ33" i="1"/>
  <c r="CF33" i="1" s="1"/>
  <c r="CG33" i="1" s="1"/>
  <c r="BR76" i="1"/>
  <c r="BQ74" i="1"/>
  <c r="CF74" i="1" s="1"/>
  <c r="CG74" i="1" s="1"/>
  <c r="BR61" i="1"/>
  <c r="BR46" i="1"/>
  <c r="BR65" i="1"/>
  <c r="BS102" i="1"/>
  <c r="BR92" i="1"/>
  <c r="BS144" i="1"/>
  <c r="BS112" i="1"/>
  <c r="BS70" i="1"/>
  <c r="BQ73" i="1"/>
  <c r="CF73" i="1" s="1"/>
  <c r="CG73" i="1" s="1"/>
  <c r="BR119" i="1"/>
  <c r="BS129" i="1"/>
  <c r="BR75" i="1"/>
  <c r="BQ147" i="1"/>
  <c r="BS115" i="1"/>
  <c r="BS77" i="1"/>
  <c r="BS16" i="1"/>
  <c r="BR100" i="1"/>
  <c r="BS80" i="1"/>
  <c r="BQ101" i="1"/>
  <c r="BR150" i="1"/>
  <c r="BR141" i="1"/>
  <c r="BR59" i="1"/>
  <c r="BR112" i="1"/>
  <c r="BQ115" i="1"/>
  <c r="BS41" i="1"/>
  <c r="BQ44" i="1"/>
  <c r="CF44" i="1" s="1"/>
  <c r="CG44" i="1" s="1"/>
  <c r="BR96" i="1"/>
  <c r="BQ123" i="1"/>
  <c r="BQ31" i="1"/>
  <c r="CF31" i="1" s="1"/>
  <c r="CG31" i="1" s="1"/>
  <c r="BQ42" i="1"/>
  <c r="CF42" i="1" s="1"/>
  <c r="CG42" i="1" s="1"/>
  <c r="BS140" i="1"/>
  <c r="BQ139" i="1"/>
  <c r="BR126" i="1"/>
  <c r="BS104" i="1"/>
  <c r="BS66" i="1"/>
  <c r="BS95" i="1"/>
  <c r="BS71" i="1"/>
  <c r="BS62" i="1"/>
  <c r="BQ83" i="1"/>
  <c r="CF83" i="1" s="1"/>
  <c r="CG83" i="1" s="1"/>
  <c r="BR60" i="1"/>
  <c r="BR39" i="1"/>
  <c r="BS133" i="1"/>
  <c r="BS125" i="1"/>
  <c r="BR121" i="1"/>
  <c r="BS153" i="1"/>
  <c r="BS152" i="1"/>
  <c r="BQ18" i="1"/>
  <c r="CF18" i="1" s="1"/>
  <c r="CG18" i="1" s="1"/>
  <c r="BQ126" i="1"/>
  <c r="BS83" i="1"/>
  <c r="BR47" i="1"/>
  <c r="BQ89" i="1"/>
  <c r="BR136" i="1"/>
  <c r="BS82" i="1"/>
  <c r="BR30" i="1"/>
  <c r="BS21" i="1"/>
  <c r="BS9" i="1"/>
  <c r="BS30" i="1"/>
  <c r="BR48" i="1"/>
  <c r="BQ100" i="1"/>
  <c r="BQ26" i="1"/>
  <c r="CF26" i="1" s="1"/>
  <c r="CG26" i="1" s="1"/>
  <c r="BR6" i="1"/>
  <c r="BS151" i="1"/>
  <c r="BQ53" i="1"/>
  <c r="CF53" i="1" s="1"/>
  <c r="CG53" i="1" s="1"/>
  <c r="BQ86" i="1"/>
  <c r="CF86" i="1" s="1"/>
  <c r="CG86" i="1" s="1"/>
  <c r="BQ51" i="1"/>
  <c r="CF51" i="1" s="1"/>
  <c r="CG51" i="1" s="1"/>
  <c r="BQ41" i="1"/>
  <c r="CF41" i="1" s="1"/>
  <c r="CG41" i="1" s="1"/>
  <c r="BQ130" i="1"/>
  <c r="BR22" i="1"/>
  <c r="BR124" i="1"/>
  <c r="BR85" i="1"/>
  <c r="BS78" i="1"/>
  <c r="BS18" i="1"/>
  <c r="BR88" i="1"/>
  <c r="BS48" i="1"/>
  <c r="BQ47" i="1"/>
  <c r="CF47" i="1" s="1"/>
  <c r="CG47" i="1" s="1"/>
  <c r="BQ88" i="1"/>
  <c r="CF88" i="1" s="1"/>
  <c r="CG88" i="1" s="1"/>
  <c r="BQ136" i="1"/>
  <c r="BQ104" i="1"/>
  <c r="BS114" i="1"/>
  <c r="BR66" i="1"/>
  <c r="BR138" i="1"/>
  <c r="BR14" i="1"/>
  <c r="BS111" i="1"/>
  <c r="BS36" i="1"/>
  <c r="BR38" i="1"/>
  <c r="BR72" i="1"/>
  <c r="BQ10" i="1"/>
  <c r="BS100" i="1"/>
  <c r="BR77" i="1"/>
  <c r="BS88" i="1"/>
  <c r="BQ64" i="1"/>
  <c r="CF64" i="1" s="1"/>
  <c r="CG64" i="1" s="1"/>
  <c r="BS34" i="1"/>
  <c r="BS53" i="1"/>
  <c r="BS110" i="1"/>
  <c r="BQ20" i="1"/>
  <c r="BS8" i="1"/>
  <c r="BQ132" i="1"/>
  <c r="BQ7" i="1"/>
  <c r="BR23" i="1"/>
  <c r="BQ58" i="1"/>
  <c r="CF58" i="1" s="1"/>
  <c r="CG58" i="1" s="1"/>
  <c r="BQ94" i="1"/>
  <c r="BQ75" i="1"/>
  <c r="CF75" i="1" s="1"/>
  <c r="CG75" i="1" s="1"/>
  <c r="BQ14" i="1"/>
  <c r="CF14" i="1" s="1"/>
  <c r="CG14" i="1" s="1"/>
  <c r="BQ59" i="1"/>
  <c r="CF59" i="1" s="1"/>
  <c r="CG59" i="1" s="1"/>
  <c r="BS130" i="1"/>
  <c r="BQ17" i="1"/>
  <c r="CF17" i="1" s="1"/>
  <c r="CG17" i="1" s="1"/>
  <c r="BS65" i="1"/>
  <c r="BS64" i="1"/>
  <c r="BQ49" i="1"/>
  <c r="CF49" i="1" s="1"/>
  <c r="CG49" i="1" s="1"/>
  <c r="BQ11" i="1"/>
  <c r="BQ6" i="1"/>
  <c r="BS6" i="1"/>
  <c r="H24" i="47"/>
  <c r="O10" i="47"/>
  <c r="H12" i="47"/>
  <c r="CF20" i="1" l="1"/>
  <c r="CG20" i="1" s="1"/>
  <c r="H7" i="187"/>
  <c r="H18" i="187"/>
  <c r="G11" i="187"/>
  <c r="H35" i="187"/>
  <c r="G16" i="187"/>
  <c r="G44" i="187"/>
  <c r="G45" i="187" s="1"/>
  <c r="H16" i="187"/>
  <c r="H9" i="187"/>
  <c r="H42" i="187"/>
  <c r="H43" i="187" s="1"/>
  <c r="H8" i="187"/>
  <c r="G42" i="187"/>
  <c r="G43" i="187" s="1"/>
  <c r="G35" i="187"/>
  <c r="H13" i="187"/>
  <c r="G18" i="187"/>
  <c r="G39" i="187"/>
  <c r="G40" i="187" s="1"/>
  <c r="H37" i="187"/>
  <c r="H38" i="187" s="1"/>
  <c r="H44" i="187"/>
  <c r="H45" i="187" s="1"/>
  <c r="G37" i="187"/>
  <c r="G38" i="187" s="1"/>
  <c r="G34" i="187"/>
  <c r="H34" i="187"/>
  <c r="G9" i="187"/>
  <c r="H33" i="187"/>
  <c r="G13" i="187"/>
  <c r="H39" i="187"/>
  <c r="H40" i="187" s="1"/>
  <c r="H11" i="187"/>
  <c r="G7" i="187"/>
  <c r="G33" i="187"/>
  <c r="G8" i="187"/>
  <c r="F55" i="187"/>
  <c r="F29" i="187"/>
  <c r="G140" i="163"/>
  <c r="H137" i="163"/>
  <c r="H138" i="163"/>
  <c r="I137" i="163"/>
  <c r="G137" i="163"/>
  <c r="I141" i="163"/>
  <c r="G139" i="163"/>
  <c r="I140" i="163"/>
  <c r="I138" i="163"/>
  <c r="H139" i="163"/>
  <c r="H140" i="163"/>
  <c r="I139" i="163"/>
  <c r="G138" i="163"/>
  <c r="G141" i="163"/>
  <c r="H141" i="163"/>
  <c r="H136" i="163"/>
  <c r="H155" i="163"/>
  <c r="H144" i="163"/>
  <c r="H135" i="163"/>
  <c r="H142" i="163"/>
  <c r="H145" i="163"/>
  <c r="G146" i="163"/>
  <c r="G136" i="163"/>
  <c r="G144" i="163"/>
  <c r="G143" i="163"/>
  <c r="G135" i="163"/>
  <c r="G142" i="163"/>
  <c r="G145" i="163"/>
  <c r="G155" i="163"/>
  <c r="I135" i="163"/>
  <c r="I155" i="163"/>
  <c r="I143" i="163"/>
  <c r="I146" i="163"/>
  <c r="I136" i="163"/>
  <c r="I145" i="163"/>
  <c r="I144" i="163"/>
  <c r="I142" i="163"/>
  <c r="H143" i="163"/>
  <c r="H146" i="163"/>
  <c r="I149" i="163"/>
  <c r="G151" i="163"/>
  <c r="G149" i="163"/>
  <c r="I133" i="163"/>
  <c r="H149" i="163"/>
  <c r="I147" i="163"/>
  <c r="G133" i="163"/>
  <c r="H150" i="163"/>
  <c r="H147" i="163"/>
  <c r="H133" i="163"/>
  <c r="I150" i="163"/>
  <c r="H148" i="163"/>
  <c r="H151" i="163"/>
  <c r="I148" i="163"/>
  <c r="G147" i="163"/>
  <c r="I151" i="163"/>
  <c r="G150" i="163"/>
  <c r="G148" i="163"/>
  <c r="G152" i="163"/>
  <c r="H152" i="163"/>
  <c r="I152" i="163"/>
  <c r="G80" i="163"/>
  <c r="I80" i="163"/>
  <c r="I83" i="163"/>
  <c r="G83" i="163"/>
  <c r="G84" i="163"/>
  <c r="H86" i="163"/>
  <c r="G85" i="163"/>
  <c r="H80" i="163"/>
  <c r="H84" i="163"/>
  <c r="I86" i="163"/>
  <c r="H83" i="163"/>
  <c r="G86" i="163"/>
  <c r="I85" i="163"/>
  <c r="I84" i="163"/>
  <c r="H85" i="163"/>
  <c r="H87" i="163"/>
  <c r="H81" i="163"/>
  <c r="G87" i="163"/>
  <c r="G81" i="163"/>
  <c r="I87" i="163"/>
  <c r="I81" i="163"/>
  <c r="I88" i="163"/>
  <c r="G88" i="163"/>
  <c r="H88" i="163"/>
  <c r="G36" i="163"/>
  <c r="H36" i="163"/>
  <c r="I36" i="163"/>
  <c r="G13" i="163"/>
  <c r="H11" i="163"/>
  <c r="I14" i="163"/>
  <c r="G11" i="163"/>
  <c r="G15" i="163"/>
  <c r="I12" i="163"/>
  <c r="I11" i="163"/>
  <c r="H13" i="163"/>
  <c r="G12" i="163"/>
  <c r="I13" i="163"/>
  <c r="I15" i="163"/>
  <c r="G14" i="163"/>
  <c r="H12" i="163"/>
  <c r="H14" i="163"/>
  <c r="H15" i="163"/>
  <c r="G17" i="163"/>
  <c r="I17" i="163"/>
  <c r="I18" i="163"/>
  <c r="H16" i="163"/>
  <c r="H18" i="163"/>
  <c r="H17" i="163"/>
  <c r="I8" i="163"/>
  <c r="G16" i="163"/>
  <c r="I16" i="163"/>
  <c r="G18" i="163"/>
  <c r="H8" i="163"/>
  <c r="G8" i="163"/>
  <c r="H41" i="8"/>
  <c r="H45" i="8"/>
  <c r="H42" i="8"/>
  <c r="G41" i="8"/>
  <c r="H40" i="8"/>
  <c r="H39" i="8"/>
  <c r="G39" i="8"/>
  <c r="G45" i="8"/>
  <c r="G42" i="8"/>
  <c r="H38" i="8"/>
  <c r="G40" i="8"/>
  <c r="G43" i="8"/>
  <c r="G37" i="8"/>
  <c r="H44" i="8"/>
  <c r="H37" i="8"/>
  <c r="G38" i="8"/>
  <c r="G44" i="8"/>
  <c r="H43" i="8"/>
  <c r="H12" i="8"/>
  <c r="G12" i="8"/>
  <c r="G9" i="8"/>
  <c r="H11" i="8"/>
  <c r="G10" i="8"/>
  <c r="G15" i="8"/>
  <c r="G16" i="8"/>
  <c r="H15" i="8"/>
  <c r="H17" i="8"/>
  <c r="H16" i="8"/>
  <c r="H14" i="8"/>
  <c r="G17" i="8"/>
  <c r="H13" i="8"/>
  <c r="H9" i="8"/>
  <c r="H10" i="8"/>
  <c r="G13" i="8"/>
  <c r="G11" i="8"/>
  <c r="G14" i="8"/>
  <c r="BS46" i="8"/>
  <c r="BS40" i="55" s="1"/>
  <c r="L124" i="93"/>
  <c r="K124" i="93"/>
  <c r="CF132" i="1"/>
  <c r="CG132" i="1" s="1"/>
  <c r="CF149" i="1"/>
  <c r="CG149" i="1" s="1"/>
  <c r="CF152" i="1"/>
  <c r="CG152" i="1" s="1"/>
  <c r="CF133" i="1"/>
  <c r="CG133" i="1" s="1"/>
  <c r="CF126" i="1"/>
  <c r="CG126" i="1" s="1"/>
  <c r="CF139" i="1"/>
  <c r="CG139" i="1" s="1"/>
  <c r="CF115" i="1"/>
  <c r="CG115" i="1" s="1"/>
  <c r="CF143" i="1"/>
  <c r="CG143" i="1" s="1"/>
  <c r="CF124" i="1"/>
  <c r="CG124" i="1" s="1"/>
  <c r="CF103" i="1"/>
  <c r="CG103" i="1" s="1"/>
  <c r="CF99" i="1"/>
  <c r="CG99" i="1" s="1"/>
  <c r="CF113" i="1"/>
  <c r="CG113" i="1" s="1"/>
  <c r="CF134" i="1"/>
  <c r="CG134" i="1" s="1"/>
  <c r="CF90" i="1"/>
  <c r="CG90" i="1" s="1"/>
  <c r="CF95" i="1"/>
  <c r="CG95" i="1" s="1"/>
  <c r="CF129" i="1"/>
  <c r="CG129" i="1" s="1"/>
  <c r="CF141" i="1"/>
  <c r="CG141" i="1" s="1"/>
  <c r="CF97" i="1"/>
  <c r="CG97" i="1" s="1"/>
  <c r="CF157" i="1"/>
  <c r="CG157" i="1" s="1"/>
  <c r="CF119" i="1"/>
  <c r="CG119" i="1" s="1"/>
  <c r="CF114" i="1"/>
  <c r="CG114" i="1" s="1"/>
  <c r="CF92" i="1"/>
  <c r="CG92" i="1" s="1"/>
  <c r="CF120" i="1"/>
  <c r="CG120" i="1" s="1"/>
  <c r="CF104" i="1"/>
  <c r="CG104" i="1" s="1"/>
  <c r="CF102" i="1"/>
  <c r="CG102" i="1" s="1"/>
  <c r="CF128" i="1"/>
  <c r="CG128" i="1" s="1"/>
  <c r="CF142" i="1"/>
  <c r="CG142" i="1" s="1"/>
  <c r="CF96" i="1"/>
  <c r="CG96" i="1" s="1"/>
  <c r="CF151" i="1"/>
  <c r="CG151" i="1" s="1"/>
  <c r="CF107" i="1"/>
  <c r="CG107" i="1" s="1"/>
  <c r="CF94" i="1"/>
  <c r="CG94" i="1" s="1"/>
  <c r="CF136" i="1"/>
  <c r="CG136" i="1" s="1"/>
  <c r="CF147" i="1"/>
  <c r="CG147" i="1" s="1"/>
  <c r="CF105" i="1"/>
  <c r="CG105" i="1" s="1"/>
  <c r="CF138" i="1"/>
  <c r="CG138" i="1" s="1"/>
  <c r="CF140" i="1"/>
  <c r="CG140" i="1" s="1"/>
  <c r="CF153" i="1"/>
  <c r="CG153" i="1" s="1"/>
  <c r="CF125" i="1"/>
  <c r="CG125" i="1" s="1"/>
  <c r="CF123" i="1"/>
  <c r="CG123" i="1" s="1"/>
  <c r="CF110" i="1"/>
  <c r="CG110" i="1" s="1"/>
  <c r="CF121" i="1"/>
  <c r="CG121" i="1" s="1"/>
  <c r="CF112" i="1"/>
  <c r="CG112" i="1" s="1"/>
  <c r="CF145" i="1"/>
  <c r="CG145" i="1" s="1"/>
  <c r="CF118" i="1"/>
  <c r="CG118" i="1" s="1"/>
  <c r="CF146" i="1"/>
  <c r="CG146" i="1" s="1"/>
  <c r="CF131" i="1"/>
  <c r="CG131" i="1" s="1"/>
  <c r="CF108" i="1"/>
  <c r="CG108" i="1" s="1"/>
  <c r="CF156" i="1"/>
  <c r="CG156" i="1" s="1"/>
  <c r="CF100" i="1"/>
  <c r="CG100" i="1" s="1"/>
  <c r="CF101" i="1"/>
  <c r="CG101" i="1" s="1"/>
  <c r="CF144" i="1"/>
  <c r="CG144" i="1" s="1"/>
  <c r="CF93" i="1"/>
  <c r="CG93" i="1" s="1"/>
  <c r="CF106" i="1"/>
  <c r="CG106" i="1" s="1"/>
  <c r="CF116" i="1"/>
  <c r="CG116" i="1" s="1"/>
  <c r="CF98" i="1"/>
  <c r="CG98" i="1" s="1"/>
  <c r="CF148" i="1"/>
  <c r="CG148" i="1" s="1"/>
  <c r="CF137" i="1"/>
  <c r="CG137" i="1" s="1"/>
  <c r="CF127" i="1"/>
  <c r="CG127" i="1" s="1"/>
  <c r="CF111" i="1"/>
  <c r="CG111" i="1" s="1"/>
  <c r="CF154" i="1"/>
  <c r="CG154" i="1" s="1"/>
  <c r="CF155" i="1"/>
  <c r="CG155" i="1" s="1"/>
  <c r="CF91" i="1"/>
  <c r="CG91" i="1" s="1"/>
  <c r="CF150" i="1"/>
  <c r="CG150" i="1" s="1"/>
  <c r="CF117" i="1"/>
  <c r="CG117" i="1" s="1"/>
  <c r="CF122" i="1"/>
  <c r="CG122" i="1" s="1"/>
  <c r="CF135" i="1"/>
  <c r="CG135" i="1" s="1"/>
  <c r="CF89" i="1"/>
  <c r="CG89" i="1" s="1"/>
  <c r="CF130" i="1"/>
  <c r="J124" i="93"/>
  <c r="D10" i="19"/>
  <c r="D19" i="19"/>
  <c r="D13" i="19"/>
  <c r="D28" i="19"/>
  <c r="D30" i="19"/>
  <c r="E25" i="19"/>
  <c r="D34" i="19"/>
  <c r="E24" i="19"/>
  <c r="D9" i="19"/>
  <c r="D12" i="19"/>
  <c r="D24" i="19"/>
  <c r="E19" i="19"/>
  <c r="D22" i="19"/>
  <c r="E10" i="19"/>
  <c r="D33" i="19"/>
  <c r="E27" i="19"/>
  <c r="E22" i="19"/>
  <c r="D15" i="19"/>
  <c r="E11" i="19"/>
  <c r="E34" i="19"/>
  <c r="D26" i="19"/>
  <c r="E17" i="19"/>
  <c r="E18" i="19"/>
  <c r="D18" i="19"/>
  <c r="E30" i="19"/>
  <c r="D11" i="19"/>
  <c r="D32" i="19"/>
  <c r="E15" i="19"/>
  <c r="E21" i="19"/>
  <c r="E28" i="19"/>
  <c r="E36" i="19"/>
  <c r="E14" i="19"/>
  <c r="E23" i="19"/>
  <c r="E13" i="19"/>
  <c r="D21" i="19"/>
  <c r="D8" i="19"/>
  <c r="D17" i="19"/>
  <c r="D36" i="19"/>
  <c r="D27" i="19"/>
  <c r="E33" i="19"/>
  <c r="E8" i="19"/>
  <c r="D23" i="19"/>
  <c r="E32" i="19"/>
  <c r="E26" i="19"/>
  <c r="D25" i="19"/>
  <c r="E12" i="19"/>
  <c r="E29" i="19"/>
  <c r="E9" i="19"/>
  <c r="D14" i="19"/>
  <c r="D29" i="19"/>
  <c r="G21" i="83"/>
  <c r="G24" i="83"/>
  <c r="G20" i="83"/>
  <c r="G23" i="83"/>
  <c r="G22" i="83"/>
  <c r="G25" i="83"/>
  <c r="H48" i="163"/>
  <c r="G98" i="163"/>
  <c r="G28" i="163"/>
  <c r="G20" i="163"/>
  <c r="H39" i="163"/>
  <c r="G89" i="163"/>
  <c r="H41" i="163"/>
  <c r="I64" i="163"/>
  <c r="H31" i="163"/>
  <c r="G46" i="163"/>
  <c r="I128" i="163"/>
  <c r="G35" i="163"/>
  <c r="G113" i="163"/>
  <c r="I62" i="163"/>
  <c r="G111" i="163"/>
  <c r="I123" i="163"/>
  <c r="I44" i="163"/>
  <c r="I9" i="163"/>
  <c r="I94" i="163"/>
  <c r="I82" i="163"/>
  <c r="H124" i="163"/>
  <c r="H118" i="163"/>
  <c r="G44" i="163"/>
  <c r="H123" i="163"/>
  <c r="H73" i="163"/>
  <c r="H70" i="163"/>
  <c r="I109" i="163"/>
  <c r="I92" i="163"/>
  <c r="H52" i="163"/>
  <c r="I21" i="163"/>
  <c r="I104" i="163"/>
  <c r="G118" i="163"/>
  <c r="H129" i="163"/>
  <c r="I127" i="163"/>
  <c r="H91" i="163"/>
  <c r="H125" i="163"/>
  <c r="G19" i="163"/>
  <c r="G29" i="163"/>
  <c r="H103" i="163"/>
  <c r="I125" i="163"/>
  <c r="H128" i="163"/>
  <c r="I105" i="163"/>
  <c r="H130" i="163"/>
  <c r="H111" i="163"/>
  <c r="I33" i="163"/>
  <c r="G73" i="163"/>
  <c r="I59" i="163"/>
  <c r="I60" i="163"/>
  <c r="H119" i="163"/>
  <c r="I76" i="163"/>
  <c r="I66" i="163"/>
  <c r="H102" i="163"/>
  <c r="I24" i="163"/>
  <c r="G45" i="163"/>
  <c r="G130" i="163"/>
  <c r="I10" i="163"/>
  <c r="I25" i="163"/>
  <c r="H153" i="163"/>
  <c r="H37" i="163"/>
  <c r="H154" i="163"/>
  <c r="G99" i="163"/>
  <c r="G153" i="163"/>
  <c r="G128" i="163"/>
  <c r="H93" i="163"/>
  <c r="H60" i="163"/>
  <c r="I47" i="163"/>
  <c r="H62" i="163"/>
  <c r="G112" i="163"/>
  <c r="I107" i="163"/>
  <c r="I122" i="163"/>
  <c r="G40" i="163"/>
  <c r="H25" i="163"/>
  <c r="H38" i="163"/>
  <c r="I103" i="163"/>
  <c r="G66" i="163"/>
  <c r="H22" i="163"/>
  <c r="I98" i="163"/>
  <c r="H157" i="163"/>
  <c r="H75" i="163"/>
  <c r="G39" i="163"/>
  <c r="H77" i="163"/>
  <c r="H29" i="163"/>
  <c r="I48" i="163"/>
  <c r="I28" i="163"/>
  <c r="I32" i="163"/>
  <c r="G56" i="163"/>
  <c r="I154" i="163"/>
  <c r="G108" i="163"/>
  <c r="H54" i="163"/>
  <c r="H64" i="163"/>
  <c r="I55" i="163"/>
  <c r="I54" i="163"/>
  <c r="H40" i="163"/>
  <c r="I22" i="163"/>
  <c r="G72" i="163"/>
  <c r="G54" i="163"/>
  <c r="I134" i="163"/>
  <c r="I89" i="163"/>
  <c r="G31" i="163"/>
  <c r="H45" i="163"/>
  <c r="G27" i="163"/>
  <c r="H112" i="163"/>
  <c r="I75" i="163"/>
  <c r="I93" i="163"/>
  <c r="G52" i="163"/>
  <c r="G24" i="163"/>
  <c r="I37" i="163"/>
  <c r="I96" i="163"/>
  <c r="G47" i="163"/>
  <c r="H108" i="163"/>
  <c r="G122" i="163"/>
  <c r="H61" i="163"/>
  <c r="G59" i="163"/>
  <c r="H117" i="163"/>
  <c r="G124" i="163"/>
  <c r="G70" i="163"/>
  <c r="H99" i="163"/>
  <c r="G60" i="163"/>
  <c r="G92" i="163"/>
  <c r="H67" i="163"/>
  <c r="H35" i="163"/>
  <c r="H100" i="163"/>
  <c r="G62" i="163"/>
  <c r="I79" i="163"/>
  <c r="G127" i="163"/>
  <c r="I112" i="163"/>
  <c r="H44" i="163"/>
  <c r="H113" i="163"/>
  <c r="I31" i="163"/>
  <c r="H127" i="163"/>
  <c r="I120" i="163"/>
  <c r="G21" i="163"/>
  <c r="G157" i="163"/>
  <c r="G41" i="163"/>
  <c r="H79" i="163"/>
  <c r="G154" i="163"/>
  <c r="H28" i="163"/>
  <c r="H72" i="163"/>
  <c r="G61" i="163"/>
  <c r="G82" i="163"/>
  <c r="G94" i="163"/>
  <c r="I39" i="163"/>
  <c r="G120" i="163"/>
  <c r="I113" i="163"/>
  <c r="I117" i="163"/>
  <c r="G9" i="163"/>
  <c r="I99" i="163"/>
  <c r="I153" i="163"/>
  <c r="H33" i="163"/>
  <c r="I19" i="163"/>
  <c r="G32" i="163"/>
  <c r="G10" i="163"/>
  <c r="H105" i="163"/>
  <c r="G117" i="163"/>
  <c r="I73" i="163"/>
  <c r="G55" i="163"/>
  <c r="I100" i="163"/>
  <c r="G107" i="163"/>
  <c r="G25" i="163"/>
  <c r="I27" i="163"/>
  <c r="H55" i="163"/>
  <c r="I70" i="163"/>
  <c r="H120" i="163"/>
  <c r="H19" i="163"/>
  <c r="I50" i="163"/>
  <c r="G75" i="163"/>
  <c r="H59" i="163"/>
  <c r="H122" i="163"/>
  <c r="H107" i="163"/>
  <c r="H92" i="163"/>
  <c r="H42" i="163"/>
  <c r="I77" i="163"/>
  <c r="I61" i="163"/>
  <c r="I35" i="163"/>
  <c r="G96" i="163"/>
  <c r="G33" i="163"/>
  <c r="G38" i="163"/>
  <c r="G104" i="163"/>
  <c r="I157" i="163"/>
  <c r="I56" i="163"/>
  <c r="I42" i="163"/>
  <c r="G67" i="163"/>
  <c r="H10" i="163"/>
  <c r="I111" i="163"/>
  <c r="G48" i="163"/>
  <c r="H96" i="163"/>
  <c r="I129" i="163"/>
  <c r="G100" i="163"/>
  <c r="I108" i="163"/>
  <c r="G93" i="163"/>
  <c r="G22" i="163"/>
  <c r="I29" i="163"/>
  <c r="G91" i="163"/>
  <c r="G116" i="163"/>
  <c r="G119" i="163"/>
  <c r="G37" i="163"/>
  <c r="H98" i="163"/>
  <c r="G64" i="163"/>
  <c r="G76" i="163"/>
  <c r="I102" i="163"/>
  <c r="H46" i="163"/>
  <c r="H116" i="163"/>
  <c r="H94" i="163"/>
  <c r="H89" i="163"/>
  <c r="H82" i="163"/>
  <c r="I119" i="163"/>
  <c r="I46" i="163"/>
  <c r="H104" i="163"/>
  <c r="I20" i="163"/>
  <c r="I124" i="163"/>
  <c r="H47" i="163"/>
  <c r="I45" i="163"/>
  <c r="I72" i="163"/>
  <c r="H9" i="163"/>
  <c r="H66" i="163"/>
  <c r="I116" i="163"/>
  <c r="H109" i="163"/>
  <c r="I130" i="163"/>
  <c r="G103" i="163"/>
  <c r="G79" i="163"/>
  <c r="I118" i="163"/>
  <c r="G42" i="163"/>
  <c r="G129" i="163"/>
  <c r="G102" i="163"/>
  <c r="H50" i="163"/>
  <c r="G77" i="163"/>
  <c r="H56" i="163"/>
  <c r="G125" i="163"/>
  <c r="I38" i="163"/>
  <c r="G123" i="163"/>
  <c r="G134" i="163"/>
  <c r="I67" i="163"/>
  <c r="G105" i="163"/>
  <c r="G109" i="163"/>
  <c r="G51" i="163"/>
  <c r="H76" i="163"/>
  <c r="I41" i="163"/>
  <c r="H20" i="163"/>
  <c r="H134" i="163"/>
  <c r="H24" i="163"/>
  <c r="I51" i="163"/>
  <c r="H21" i="163"/>
  <c r="H51" i="163"/>
  <c r="H27" i="163"/>
  <c r="H32" i="163"/>
  <c r="G50" i="163"/>
  <c r="I91" i="163"/>
  <c r="I52" i="163"/>
  <c r="I40" i="163"/>
  <c r="E19" i="49"/>
  <c r="E8" i="49"/>
  <c r="E27" i="49"/>
  <c r="E15" i="49"/>
  <c r="E36" i="49"/>
  <c r="E12" i="49"/>
  <c r="D28" i="49"/>
  <c r="E23" i="49"/>
  <c r="E29" i="49"/>
  <c r="E11" i="49"/>
  <c r="E21" i="49"/>
  <c r="D10" i="49"/>
  <c r="D27" i="49"/>
  <c r="D25" i="49"/>
  <c r="E18" i="49"/>
  <c r="E33" i="49"/>
  <c r="E25" i="49"/>
  <c r="E30" i="49"/>
  <c r="D22" i="49"/>
  <c r="E14" i="49"/>
  <c r="D11" i="49"/>
  <c r="D17" i="49"/>
  <c r="E22" i="49"/>
  <c r="D29" i="49"/>
  <c r="E10" i="49"/>
  <c r="E17" i="49"/>
  <c r="E9" i="49"/>
  <c r="D23" i="49"/>
  <c r="E13" i="49"/>
  <c r="D18" i="49"/>
  <c r="E26" i="49"/>
  <c r="D19" i="49"/>
  <c r="E32" i="49"/>
  <c r="D8" i="49"/>
  <c r="E34" i="49"/>
  <c r="D36" i="49"/>
  <c r="D14" i="49"/>
  <c r="D24" i="49"/>
  <c r="D15" i="49"/>
  <c r="D12" i="49"/>
  <c r="E28" i="49"/>
  <c r="D32" i="49"/>
  <c r="D33" i="49"/>
  <c r="E24" i="49"/>
  <c r="D26" i="49"/>
  <c r="D21" i="49"/>
  <c r="D30" i="49"/>
  <c r="D34" i="49"/>
  <c r="D13" i="49"/>
  <c r="D9" i="49"/>
  <c r="G13" i="83"/>
  <c r="G10" i="83"/>
  <c r="G11" i="83"/>
  <c r="G9" i="83"/>
  <c r="G12" i="83"/>
  <c r="G8" i="83"/>
  <c r="R9" i="82"/>
  <c r="V9" i="82" s="1"/>
  <c r="V16" i="82" s="1"/>
  <c r="V20" i="82" s="1"/>
  <c r="G43" i="58"/>
  <c r="G20" i="58" s="1"/>
  <c r="R36" i="82"/>
  <c r="V36" i="82" s="1"/>
  <c r="G41" i="58"/>
  <c r="G21" i="58" s="1"/>
  <c r="G31" i="58" s="1"/>
  <c r="CF7" i="1"/>
  <c r="CG7" i="1" s="1"/>
  <c r="R9" i="81"/>
  <c r="V9" i="81" s="1"/>
  <c r="R20" i="81"/>
  <c r="P16" i="74"/>
  <c r="S16" i="74" s="1"/>
  <c r="CF10" i="1"/>
  <c r="CG10" i="1" s="1"/>
  <c r="R13" i="81"/>
  <c r="R37" i="82"/>
  <c r="CF8" i="1"/>
  <c r="CG8" i="1" s="1"/>
  <c r="R11" i="81"/>
  <c r="CF11" i="1"/>
  <c r="CG11" i="1" s="1"/>
  <c r="R14" i="81"/>
  <c r="P14" i="74"/>
  <c r="S14" i="74" s="1"/>
  <c r="CF109" i="1"/>
  <c r="CG109" i="1" s="1"/>
  <c r="R15" i="81"/>
  <c r="P15" i="74"/>
  <c r="S15" i="74" s="1"/>
  <c r="R21" i="82"/>
  <c r="R8" i="81"/>
  <c r="P8" i="74"/>
  <c r="S8" i="74" s="1"/>
  <c r="P12" i="74"/>
  <c r="H10" i="83"/>
  <c r="H8" i="83"/>
  <c r="H13" i="83"/>
  <c r="F9" i="83"/>
  <c r="U9" i="83" s="1"/>
  <c r="V9" i="83" s="1"/>
  <c r="F10" i="83"/>
  <c r="U10" i="83" s="1"/>
  <c r="V10" i="83" s="1"/>
  <c r="H12" i="83"/>
  <c r="H9" i="83"/>
  <c r="F12" i="83"/>
  <c r="U12" i="83" s="1"/>
  <c r="V12" i="83" s="1"/>
  <c r="F13" i="83"/>
  <c r="U13" i="83" s="1"/>
  <c r="V13" i="83" s="1"/>
  <c r="F8" i="83"/>
  <c r="U8" i="83" s="1"/>
  <c r="V8" i="83" s="1"/>
  <c r="F11" i="83"/>
  <c r="U11" i="83" s="1"/>
  <c r="V11" i="83" s="1"/>
  <c r="H11" i="83"/>
  <c r="H29" i="56"/>
  <c r="F18" i="56"/>
  <c r="U18" i="56" s="1"/>
  <c r="V18" i="56" s="1"/>
  <c r="F19" i="56"/>
  <c r="U19" i="56" s="1"/>
  <c r="V19" i="56" s="1"/>
  <c r="F13" i="56"/>
  <c r="U13" i="56" s="1"/>
  <c r="V13" i="56" s="1"/>
  <c r="F12" i="56"/>
  <c r="U12" i="56" s="1"/>
  <c r="V12" i="56" s="1"/>
  <c r="F21" i="56"/>
  <c r="U21" i="56" s="1"/>
  <c r="V21" i="56" s="1"/>
  <c r="F9" i="56"/>
  <c r="U9" i="56" s="1"/>
  <c r="V9" i="56" s="1"/>
  <c r="F29" i="56"/>
  <c r="U29" i="56" s="1"/>
  <c r="V29" i="56" s="1"/>
  <c r="F10" i="56"/>
  <c r="U10" i="56" s="1"/>
  <c r="V10" i="56" s="1"/>
  <c r="F23" i="56"/>
  <c r="U23" i="56" s="1"/>
  <c r="V23" i="56" s="1"/>
  <c r="F26" i="56"/>
  <c r="U26" i="56" s="1"/>
  <c r="V26" i="56" s="1"/>
  <c r="F25" i="56"/>
  <c r="U25" i="56" s="1"/>
  <c r="V25" i="56" s="1"/>
  <c r="F30" i="56"/>
  <c r="U30" i="56" s="1"/>
  <c r="V30" i="56" s="1"/>
  <c r="F27" i="56"/>
  <c r="U27" i="56" s="1"/>
  <c r="V27" i="56" s="1"/>
  <c r="F15" i="56"/>
  <c r="U15" i="56" s="1"/>
  <c r="V15" i="56" s="1"/>
  <c r="F8" i="56"/>
  <c r="U8" i="56" s="1"/>
  <c r="V8" i="56" s="1"/>
  <c r="F28" i="56"/>
  <c r="U28" i="56" s="1"/>
  <c r="V28" i="56" s="1"/>
  <c r="F14" i="56"/>
  <c r="U14" i="56" s="1"/>
  <c r="V14" i="56" s="1"/>
  <c r="F16" i="56"/>
  <c r="U16" i="56" s="1"/>
  <c r="V16" i="56" s="1"/>
  <c r="F31" i="56"/>
  <c r="U31" i="56" s="1"/>
  <c r="V31" i="56" s="1"/>
  <c r="F22" i="56"/>
  <c r="U22" i="56" s="1"/>
  <c r="V22" i="56" s="1"/>
  <c r="F24" i="56"/>
  <c r="U24" i="56" s="1"/>
  <c r="V24" i="56" s="1"/>
  <c r="F17" i="56"/>
  <c r="U17" i="56" s="1"/>
  <c r="V17" i="56" s="1"/>
  <c r="F11" i="56"/>
  <c r="U11" i="56" s="1"/>
  <c r="V11" i="56" s="1"/>
  <c r="F20" i="56"/>
  <c r="U20" i="56" s="1"/>
  <c r="V20" i="56" s="1"/>
  <c r="F68" i="56"/>
  <c r="U68" i="56" s="1"/>
  <c r="V68" i="56" s="1"/>
  <c r="F71" i="56"/>
  <c r="U71" i="56" s="1"/>
  <c r="V71" i="56" s="1"/>
  <c r="F63" i="56"/>
  <c r="U63" i="56" s="1"/>
  <c r="V63" i="56" s="1"/>
  <c r="F55" i="56"/>
  <c r="U55" i="56" s="1"/>
  <c r="V55" i="56" s="1"/>
  <c r="F57" i="56"/>
  <c r="U57" i="56" s="1"/>
  <c r="V57" i="56" s="1"/>
  <c r="F70" i="56"/>
  <c r="U70" i="56" s="1"/>
  <c r="V70" i="56" s="1"/>
  <c r="F69" i="56"/>
  <c r="U69" i="56" s="1"/>
  <c r="V69" i="56" s="1"/>
  <c r="F62" i="56"/>
  <c r="U62" i="56" s="1"/>
  <c r="V62" i="56" s="1"/>
  <c r="F60" i="56"/>
  <c r="U60" i="56" s="1"/>
  <c r="V60" i="56" s="1"/>
  <c r="F75" i="56"/>
  <c r="U75" i="56" s="1"/>
  <c r="V75" i="56" s="1"/>
  <c r="F61" i="56"/>
  <c r="U61" i="56" s="1"/>
  <c r="V61" i="56" s="1"/>
  <c r="H73" i="56"/>
  <c r="F54" i="56"/>
  <c r="U54" i="56" s="1"/>
  <c r="V54" i="56" s="1"/>
  <c r="F67" i="56"/>
  <c r="U67" i="56" s="1"/>
  <c r="V67" i="56" s="1"/>
  <c r="F66" i="56"/>
  <c r="U66" i="56" s="1"/>
  <c r="V66" i="56" s="1"/>
  <c r="H53" i="56"/>
  <c r="F52" i="56"/>
  <c r="U52" i="56" s="1"/>
  <c r="V52" i="56" s="1"/>
  <c r="F64" i="56"/>
  <c r="U64" i="56" s="1"/>
  <c r="V64" i="56" s="1"/>
  <c r="F72" i="56"/>
  <c r="U72" i="56" s="1"/>
  <c r="V72" i="56" s="1"/>
  <c r="F74" i="56"/>
  <c r="U74" i="56" s="1"/>
  <c r="V74" i="56" s="1"/>
  <c r="F56" i="56"/>
  <c r="U56" i="56" s="1"/>
  <c r="V56" i="56" s="1"/>
  <c r="F53" i="56"/>
  <c r="U53" i="56" s="1"/>
  <c r="V53" i="56" s="1"/>
  <c r="F58" i="56"/>
  <c r="U58" i="56" s="1"/>
  <c r="V58" i="56" s="1"/>
  <c r="F73" i="56"/>
  <c r="U73" i="56" s="1"/>
  <c r="V73" i="56" s="1"/>
  <c r="F59" i="56"/>
  <c r="U59" i="56" s="1"/>
  <c r="V59" i="56" s="1"/>
  <c r="F65" i="56"/>
  <c r="U65" i="56" s="1"/>
  <c r="V65" i="56" s="1"/>
  <c r="F8" i="55"/>
  <c r="F12" i="55"/>
  <c r="U12" i="55" s="1"/>
  <c r="V12" i="55" s="1"/>
  <c r="H8" i="55"/>
  <c r="F14" i="55"/>
  <c r="U14" i="55" s="1"/>
  <c r="V14" i="55" s="1"/>
  <c r="H13" i="55"/>
  <c r="F9" i="55"/>
  <c r="U9" i="55" s="1"/>
  <c r="V9" i="55" s="1"/>
  <c r="F10" i="55"/>
  <c r="U10" i="55" s="1"/>
  <c r="V10" i="55" s="1"/>
  <c r="H10" i="55"/>
  <c r="F11" i="55"/>
  <c r="U11" i="55" s="1"/>
  <c r="V11" i="55" s="1"/>
  <c r="F13" i="55"/>
  <c r="G12" i="164"/>
  <c r="G21" i="164"/>
  <c r="G19" i="164"/>
  <c r="G31" i="164"/>
  <c r="G9" i="164"/>
  <c r="G34" i="164"/>
  <c r="G20" i="164"/>
  <c r="G37" i="164"/>
  <c r="G18" i="164"/>
  <c r="G26" i="164"/>
  <c r="G43" i="164"/>
  <c r="G50" i="164"/>
  <c r="G17" i="164"/>
  <c r="G22" i="164"/>
  <c r="G27" i="164"/>
  <c r="G41" i="164"/>
  <c r="G42" i="164"/>
  <c r="G29" i="164"/>
  <c r="G14" i="164"/>
  <c r="G16" i="164"/>
  <c r="G28" i="164"/>
  <c r="G32" i="164"/>
  <c r="G13" i="164"/>
  <c r="G38" i="164"/>
  <c r="G25" i="164"/>
  <c r="G33" i="164"/>
  <c r="G48" i="164"/>
  <c r="G45" i="164"/>
  <c r="G30" i="164"/>
  <c r="G8" i="164"/>
  <c r="G49" i="164"/>
  <c r="G11" i="164"/>
  <c r="G39" i="164"/>
  <c r="G10" i="164"/>
  <c r="F36" i="8"/>
  <c r="U36" i="8" s="1"/>
  <c r="V36" i="8" s="1"/>
  <c r="H37" i="55"/>
  <c r="F33" i="55"/>
  <c r="U33" i="55" s="1"/>
  <c r="V33" i="55" s="1"/>
  <c r="F35" i="55"/>
  <c r="F32" i="55"/>
  <c r="U32" i="55" s="1"/>
  <c r="V32" i="55" s="1"/>
  <c r="F31" i="55"/>
  <c r="U31" i="55" s="1"/>
  <c r="V31" i="55" s="1"/>
  <c r="F30" i="55"/>
  <c r="F36" i="55"/>
  <c r="U36" i="55" s="1"/>
  <c r="V36" i="55" s="1"/>
  <c r="F34" i="55"/>
  <c r="U34" i="55" s="1"/>
  <c r="V34" i="55" s="1"/>
  <c r="H30" i="55"/>
  <c r="H22" i="83"/>
  <c r="F25" i="83"/>
  <c r="U25" i="83" s="1"/>
  <c r="V25" i="83" s="1"/>
  <c r="F22" i="83"/>
  <c r="U22" i="83" s="1"/>
  <c r="V22" i="83" s="1"/>
  <c r="F21" i="83"/>
  <c r="U21" i="83" s="1"/>
  <c r="V21" i="83" s="1"/>
  <c r="F20" i="83"/>
  <c r="U20" i="83" s="1"/>
  <c r="V20" i="83" s="1"/>
  <c r="F24" i="83"/>
  <c r="U24" i="83" s="1"/>
  <c r="V24" i="83" s="1"/>
  <c r="F23" i="83"/>
  <c r="U23" i="83" s="1"/>
  <c r="V23" i="83" s="1"/>
  <c r="H25" i="83"/>
  <c r="H24" i="83"/>
  <c r="F8" i="8"/>
  <c r="U8" i="8" s="1"/>
  <c r="V8" i="8" s="1"/>
  <c r="CF6" i="1"/>
  <c r="CG6" i="1" s="1"/>
  <c r="CH65" i="1"/>
  <c r="CI65" i="1" s="1"/>
  <c r="CH111" i="1"/>
  <c r="CI111" i="1" s="1"/>
  <c r="CH151" i="1"/>
  <c r="CI151" i="1" s="1"/>
  <c r="CH95" i="1"/>
  <c r="CI95" i="1" s="1"/>
  <c r="CH80" i="1"/>
  <c r="CI80" i="1" s="1"/>
  <c r="CH77" i="1"/>
  <c r="CI77" i="1" s="1"/>
  <c r="CH13" i="1"/>
  <c r="CI13" i="1" s="1"/>
  <c r="CH154" i="1"/>
  <c r="CI154" i="1" s="1"/>
  <c r="CH57" i="1"/>
  <c r="CI57" i="1" s="1"/>
  <c r="CH120" i="1"/>
  <c r="CI120" i="1" s="1"/>
  <c r="CH81" i="1"/>
  <c r="CI81" i="1" s="1"/>
  <c r="CH47" i="1"/>
  <c r="CI47" i="1" s="1"/>
  <c r="CH22" i="1"/>
  <c r="CI22" i="1" s="1"/>
  <c r="CH155" i="1"/>
  <c r="CI155" i="1" s="1"/>
  <c r="CH148" i="1"/>
  <c r="CI148" i="1" s="1"/>
  <c r="CH56" i="1"/>
  <c r="CI56" i="1" s="1"/>
  <c r="CH124" i="1"/>
  <c r="CI124" i="1" s="1"/>
  <c r="CH33" i="1"/>
  <c r="CI33" i="1" s="1"/>
  <c r="CH11" i="1"/>
  <c r="CI11" i="1" s="1"/>
  <c r="CH39" i="1"/>
  <c r="CI39" i="1" s="1"/>
  <c r="CH126" i="1"/>
  <c r="CI126" i="1" s="1"/>
  <c r="CH6" i="1"/>
  <c r="CI6" i="1" s="1"/>
  <c r="CH78" i="1"/>
  <c r="CI78" i="1" s="1"/>
  <c r="CH153" i="1"/>
  <c r="CI153" i="1" s="1"/>
  <c r="CH115" i="1"/>
  <c r="CI115" i="1" s="1"/>
  <c r="CH75" i="1"/>
  <c r="CI75" i="1" s="1"/>
  <c r="CH19" i="1"/>
  <c r="CI19" i="1" s="1"/>
  <c r="CH87" i="1"/>
  <c r="CI87" i="1" s="1"/>
  <c r="CH60" i="1"/>
  <c r="CI60" i="1" s="1"/>
  <c r="CH76" i="1"/>
  <c r="CI76" i="1" s="1"/>
  <c r="CH107" i="1"/>
  <c r="CI107" i="1" s="1"/>
  <c r="CH37" i="1"/>
  <c r="CI37" i="1" s="1"/>
  <c r="CH67" i="1"/>
  <c r="CI67" i="1" s="1"/>
  <c r="CH139" i="1"/>
  <c r="CI139" i="1" s="1"/>
  <c r="CH74" i="1"/>
  <c r="CI74" i="1" s="1"/>
  <c r="CH96" i="1"/>
  <c r="CI96" i="1" s="1"/>
  <c r="CH79" i="1"/>
  <c r="CI79" i="1" s="1"/>
  <c r="CH97" i="1"/>
  <c r="CI97" i="1" s="1"/>
  <c r="CH106" i="1"/>
  <c r="CI106" i="1" s="1"/>
  <c r="CH130" i="1"/>
  <c r="CH110" i="1"/>
  <c r="CI110" i="1" s="1"/>
  <c r="CH100" i="1"/>
  <c r="CI100" i="1" s="1"/>
  <c r="CH48" i="1"/>
  <c r="CI48" i="1" s="1"/>
  <c r="CH144" i="1"/>
  <c r="CI144" i="1" s="1"/>
  <c r="CH85" i="1"/>
  <c r="CI85" i="1" s="1"/>
  <c r="CH149" i="1"/>
  <c r="CI149" i="1" s="1"/>
  <c r="CH26" i="1"/>
  <c r="CI26" i="1" s="1"/>
  <c r="CH156" i="1"/>
  <c r="CI156" i="1" s="1"/>
  <c r="CH29" i="1"/>
  <c r="CI29" i="1" s="1"/>
  <c r="CH14" i="1"/>
  <c r="CI14" i="1" s="1"/>
  <c r="CH141" i="1"/>
  <c r="CI141" i="1" s="1"/>
  <c r="CH45" i="1"/>
  <c r="CI45" i="1" s="1"/>
  <c r="CH137" i="1"/>
  <c r="CI137" i="1" s="1"/>
  <c r="CH90" i="1"/>
  <c r="CI90" i="1" s="1"/>
  <c r="CH131" i="1"/>
  <c r="CI131" i="1" s="1"/>
  <c r="CH142" i="1"/>
  <c r="CI142" i="1" s="1"/>
  <c r="CH12" i="1"/>
  <c r="CI12" i="1" s="1"/>
  <c r="CH101" i="1"/>
  <c r="CI101" i="1" s="1"/>
  <c r="CH109" i="1"/>
  <c r="CI109" i="1" s="1"/>
  <c r="CH93" i="1"/>
  <c r="CI93" i="1" s="1"/>
  <c r="CH9" i="1"/>
  <c r="CI9" i="1" s="1"/>
  <c r="CH66" i="1"/>
  <c r="CI66" i="1" s="1"/>
  <c r="CH98" i="1"/>
  <c r="CI98" i="1" s="1"/>
  <c r="CH27" i="1"/>
  <c r="CI27" i="1" s="1"/>
  <c r="CH121" i="1"/>
  <c r="CI121" i="1" s="1"/>
  <c r="CH31" i="1"/>
  <c r="CI31" i="1" s="1"/>
  <c r="CH86" i="1"/>
  <c r="CI86" i="1" s="1"/>
  <c r="CH55" i="1"/>
  <c r="CI55" i="1" s="1"/>
  <c r="CH50" i="1"/>
  <c r="CI50" i="1" s="1"/>
  <c r="CH117" i="1"/>
  <c r="CI117" i="1" s="1"/>
  <c r="CH89" i="1"/>
  <c r="CI89" i="1" s="1"/>
  <c r="CH84" i="1"/>
  <c r="CI84" i="1" s="1"/>
  <c r="CH20" i="1"/>
  <c r="CI20" i="1" s="1"/>
  <c r="CH73" i="1"/>
  <c r="CI73" i="1" s="1"/>
  <c r="CH152" i="1"/>
  <c r="CI152" i="1" s="1"/>
  <c r="CH104" i="1"/>
  <c r="CI104" i="1" s="1"/>
  <c r="CH23" i="1"/>
  <c r="CI23" i="1" s="1"/>
  <c r="CH91" i="1"/>
  <c r="CI91" i="1" s="1"/>
  <c r="CH17" i="1"/>
  <c r="CI17" i="1" s="1"/>
  <c r="CH63" i="1"/>
  <c r="CI63" i="1" s="1"/>
  <c r="CH119" i="1"/>
  <c r="CI119" i="1" s="1"/>
  <c r="CH116" i="1"/>
  <c r="CI116" i="1" s="1"/>
  <c r="CH157" i="1"/>
  <c r="CI157" i="1" s="1"/>
  <c r="CH150" i="1"/>
  <c r="CI150" i="1" s="1"/>
  <c r="CH40" i="1"/>
  <c r="CI40" i="1" s="1"/>
  <c r="CH128" i="1"/>
  <c r="CI128" i="1" s="1"/>
  <c r="CH88" i="1"/>
  <c r="CI88" i="1" s="1"/>
  <c r="CH114" i="1"/>
  <c r="CI114" i="1" s="1"/>
  <c r="CH18" i="1"/>
  <c r="CI18" i="1" s="1"/>
  <c r="CH21" i="1"/>
  <c r="CI21" i="1" s="1"/>
  <c r="CH133" i="1"/>
  <c r="CI133" i="1" s="1"/>
  <c r="CH62" i="1"/>
  <c r="CI62" i="1" s="1"/>
  <c r="CH140" i="1"/>
  <c r="CI140" i="1" s="1"/>
  <c r="CH16" i="1"/>
  <c r="CI16" i="1" s="1"/>
  <c r="CH129" i="1"/>
  <c r="CI129" i="1" s="1"/>
  <c r="CH102" i="1"/>
  <c r="CI102" i="1" s="1"/>
  <c r="CH54" i="1"/>
  <c r="CI54" i="1" s="1"/>
  <c r="CH51" i="1"/>
  <c r="CI51" i="1" s="1"/>
  <c r="CH145" i="1"/>
  <c r="CI145" i="1" s="1"/>
  <c r="CH10" i="1"/>
  <c r="CI10" i="1" s="1"/>
  <c r="CH7" i="1"/>
  <c r="CI7" i="1" s="1"/>
  <c r="CH122" i="1"/>
  <c r="CI122" i="1" s="1"/>
  <c r="CH92" i="1"/>
  <c r="CI92" i="1" s="1"/>
  <c r="CH105" i="1"/>
  <c r="CI105" i="1" s="1"/>
  <c r="CH34" i="1"/>
  <c r="CI34" i="1" s="1"/>
  <c r="CH83" i="1"/>
  <c r="CI83" i="1" s="1"/>
  <c r="CH71" i="1"/>
  <c r="CI71" i="1" s="1"/>
  <c r="CH41" i="1"/>
  <c r="CI41" i="1" s="1"/>
  <c r="CH70" i="1"/>
  <c r="CI70" i="1" s="1"/>
  <c r="CH103" i="1"/>
  <c r="CI103" i="1" s="1"/>
  <c r="CH42" i="1"/>
  <c r="CI42" i="1" s="1"/>
  <c r="CH59" i="1"/>
  <c r="CI59" i="1" s="1"/>
  <c r="CH43" i="1"/>
  <c r="CI43" i="1" s="1"/>
  <c r="CH28" i="1"/>
  <c r="CI28" i="1" s="1"/>
  <c r="CH25" i="1"/>
  <c r="CI25" i="1" s="1"/>
  <c r="CH138" i="1"/>
  <c r="CI138" i="1" s="1"/>
  <c r="CH94" i="1"/>
  <c r="CI94" i="1" s="1"/>
  <c r="CH46" i="1"/>
  <c r="CI46" i="1" s="1"/>
  <c r="CH61" i="1"/>
  <c r="CI61" i="1" s="1"/>
  <c r="CH123" i="1"/>
  <c r="CI123" i="1" s="1"/>
  <c r="CH52" i="1"/>
  <c r="CI52" i="1" s="1"/>
  <c r="CH58" i="1"/>
  <c r="CI58" i="1" s="1"/>
  <c r="CH146" i="1"/>
  <c r="CI146" i="1" s="1"/>
  <c r="CH132" i="1"/>
  <c r="CI132" i="1" s="1"/>
  <c r="CH72" i="1"/>
  <c r="CI72" i="1" s="1"/>
  <c r="CH38" i="1"/>
  <c r="CI38" i="1" s="1"/>
  <c r="CH113" i="1"/>
  <c r="CI113" i="1" s="1"/>
  <c r="CH8" i="1"/>
  <c r="CI8" i="1" s="1"/>
  <c r="CH64" i="1"/>
  <c r="CI64" i="1" s="1"/>
  <c r="CH53" i="1"/>
  <c r="CI53" i="1" s="1"/>
  <c r="CH36" i="1"/>
  <c r="CI36" i="1" s="1"/>
  <c r="CH30" i="1"/>
  <c r="CI30" i="1" s="1"/>
  <c r="CH82" i="1"/>
  <c r="CI82" i="1" s="1"/>
  <c r="CH125" i="1"/>
  <c r="CI125" i="1" s="1"/>
  <c r="CH112" i="1"/>
  <c r="CI112" i="1" s="1"/>
  <c r="CH134" i="1"/>
  <c r="CI134" i="1" s="1"/>
  <c r="CH69" i="1"/>
  <c r="CI69" i="1" s="1"/>
  <c r="CH24" i="1"/>
  <c r="CI24" i="1" s="1"/>
  <c r="CH147" i="1"/>
  <c r="CI147" i="1" s="1"/>
  <c r="CH135" i="1"/>
  <c r="CI135" i="1" s="1"/>
  <c r="CH15" i="1"/>
  <c r="CI15" i="1" s="1"/>
  <c r="CH68" i="1"/>
  <c r="CI68" i="1" s="1"/>
  <c r="CH49" i="1"/>
  <c r="CI49" i="1" s="1"/>
  <c r="CH143" i="1"/>
  <c r="CI143" i="1" s="1"/>
  <c r="CH44" i="1"/>
  <c r="CI44" i="1" s="1"/>
  <c r="CH127" i="1"/>
  <c r="CI127" i="1" s="1"/>
  <c r="CF9" i="1"/>
  <c r="CG9" i="1" s="1"/>
  <c r="CH99" i="1"/>
  <c r="CI99" i="1" s="1"/>
  <c r="CH118" i="1"/>
  <c r="CI118" i="1" s="1"/>
  <c r="CH35" i="1"/>
  <c r="CI35" i="1" s="1"/>
  <c r="CH108" i="1"/>
  <c r="CI108" i="1" s="1"/>
  <c r="CH136" i="1"/>
  <c r="CI136" i="1" s="1"/>
  <c r="CH32" i="1"/>
  <c r="CI32" i="1" s="1"/>
  <c r="H25" i="47"/>
  <c r="O12" i="47"/>
  <c r="H16" i="47"/>
  <c r="G19" i="187" l="1"/>
  <c r="H19" i="187"/>
  <c r="H17" i="187"/>
  <c r="G17" i="187"/>
  <c r="G14" i="187"/>
  <c r="H14" i="187"/>
  <c r="H12" i="187"/>
  <c r="G12" i="187"/>
  <c r="G36" i="187"/>
  <c r="G41" i="187" s="1"/>
  <c r="G49" i="187" s="1"/>
  <c r="H36" i="187"/>
  <c r="H41" i="187" s="1"/>
  <c r="H49" i="187" s="1"/>
  <c r="G10" i="187"/>
  <c r="G46" i="187"/>
  <c r="H46" i="187"/>
  <c r="H10" i="187"/>
  <c r="CI130" i="1"/>
  <c r="CG130" i="1"/>
  <c r="BL30" i="53"/>
  <c r="BS58" i="8"/>
  <c r="BS60" i="8"/>
  <c r="BL34" i="53"/>
  <c r="BS42" i="55"/>
  <c r="BS55" i="8"/>
  <c r="BS41" i="55"/>
  <c r="BS90" i="56"/>
  <c r="BS54" i="8"/>
  <c r="BS44" i="55"/>
  <c r="BS45" i="55"/>
  <c r="BS86" i="56"/>
  <c r="BS46" i="55"/>
  <c r="BS85" i="56"/>
  <c r="BS43" i="55"/>
  <c r="BS53" i="8"/>
  <c r="BS87" i="56"/>
  <c r="BS82" i="56"/>
  <c r="BL33" i="53"/>
  <c r="BS48" i="8"/>
  <c r="BS52" i="8"/>
  <c r="BS51" i="8"/>
  <c r="BS50" i="8"/>
  <c r="BS49" i="8"/>
  <c r="BS80" i="56"/>
  <c r="BS89" i="56"/>
  <c r="BL31" i="53"/>
  <c r="BS79" i="56"/>
  <c r="BS84" i="56"/>
  <c r="BS81" i="56"/>
  <c r="BS57" i="8"/>
  <c r="BL32" i="53"/>
  <c r="BS56" i="8"/>
  <c r="BS88" i="56"/>
  <c r="BS83" i="56"/>
  <c r="G18" i="8"/>
  <c r="G46" i="8"/>
  <c r="I34" i="163"/>
  <c r="I106" i="163"/>
  <c r="H74" i="163"/>
  <c r="G156" i="163"/>
  <c r="H65" i="163"/>
  <c r="G74" i="163"/>
  <c r="G53" i="163"/>
  <c r="G30" i="163"/>
  <c r="H131" i="163"/>
  <c r="I65" i="163"/>
  <c r="I95" i="163"/>
  <c r="I63" i="163"/>
  <c r="I114" i="163"/>
  <c r="I71" i="163"/>
  <c r="H126" i="163"/>
  <c r="H68" i="163"/>
  <c r="H121" i="163"/>
  <c r="H156" i="163"/>
  <c r="G121" i="163"/>
  <c r="G63" i="163"/>
  <c r="D31" i="49"/>
  <c r="D35" i="49" s="1"/>
  <c r="D37" i="49" s="1"/>
  <c r="G14" i="83"/>
  <c r="I101" i="163"/>
  <c r="G90" i="163"/>
  <c r="I74" i="163"/>
  <c r="H78" i="163"/>
  <c r="I131" i="163"/>
  <c r="H97" i="163"/>
  <c r="G65" i="163"/>
  <c r="G114" i="163"/>
  <c r="Y9" i="82"/>
  <c r="Y33" i="82"/>
  <c r="Y14" i="82"/>
  <c r="Y27" i="82"/>
  <c r="Y24" i="82"/>
  <c r="I43" i="163"/>
  <c r="I30" i="163"/>
  <c r="H63" i="163"/>
  <c r="G26" i="83"/>
  <c r="Y29" i="82"/>
  <c r="Y38" i="82"/>
  <c r="F46" i="58"/>
  <c r="F34" i="58"/>
  <c r="Y18" i="82"/>
  <c r="G78" i="163"/>
  <c r="G26" i="163"/>
  <c r="I57" i="163"/>
  <c r="I23" i="163"/>
  <c r="I90" i="163"/>
  <c r="G71" i="163"/>
  <c r="Y12" i="82"/>
  <c r="E34" i="58"/>
  <c r="E46" i="58"/>
  <c r="Y28" i="82"/>
  <c r="Y17" i="82"/>
  <c r="Y10" i="82"/>
  <c r="Y25" i="82"/>
  <c r="H30" i="163"/>
  <c r="H23" i="163"/>
  <c r="G23" i="163"/>
  <c r="H49" i="163"/>
  <c r="H43" i="163"/>
  <c r="I126" i="163"/>
  <c r="E31" i="19"/>
  <c r="E35" i="19" s="1"/>
  <c r="E37" i="19" s="1"/>
  <c r="Y21" i="82"/>
  <c r="G95" i="163"/>
  <c r="H71" i="163"/>
  <c r="G110" i="163"/>
  <c r="I78" i="163"/>
  <c r="I156" i="163"/>
  <c r="H26" i="163"/>
  <c r="G34" i="163"/>
  <c r="I97" i="163"/>
  <c r="Y26" i="82"/>
  <c r="D16" i="19"/>
  <c r="D20" i="19" s="1"/>
  <c r="Y15" i="82"/>
  <c r="Y34" i="82"/>
  <c r="Y19" i="82"/>
  <c r="E31" i="49"/>
  <c r="E35" i="49" s="1"/>
  <c r="E37" i="49" s="1"/>
  <c r="H53" i="163"/>
  <c r="H90" i="163"/>
  <c r="I53" i="163"/>
  <c r="G131" i="163"/>
  <c r="G126" i="163"/>
  <c r="H34" i="163"/>
  <c r="G57" i="163"/>
  <c r="H57" i="163"/>
  <c r="I110" i="163"/>
  <c r="G101" i="163"/>
  <c r="G43" i="163"/>
  <c r="Y32" i="82"/>
  <c r="D31" i="19"/>
  <c r="D35" i="19" s="1"/>
  <c r="D37" i="19" s="1"/>
  <c r="Y11" i="82"/>
  <c r="D16" i="49"/>
  <c r="D20" i="49" s="1"/>
  <c r="E16" i="49"/>
  <c r="E20" i="49" s="1"/>
  <c r="G106" i="163"/>
  <c r="H110" i="163"/>
  <c r="I68" i="163"/>
  <c r="H106" i="163"/>
  <c r="H114" i="163"/>
  <c r="G97" i="163"/>
  <c r="G49" i="163"/>
  <c r="I49" i="163"/>
  <c r="Y13" i="82"/>
  <c r="I121" i="163"/>
  <c r="H101" i="163"/>
  <c r="I26" i="163"/>
  <c r="H95" i="163"/>
  <c r="G68" i="163"/>
  <c r="E16" i="19"/>
  <c r="E20" i="19" s="1"/>
  <c r="Y8" i="82"/>
  <c r="Y23" i="82"/>
  <c r="Y30" i="82"/>
  <c r="Y22" i="82"/>
  <c r="G30" i="58"/>
  <c r="G32" i="58" s="1"/>
  <c r="G22" i="58"/>
  <c r="R16" i="82"/>
  <c r="R20" i="82" s="1"/>
  <c r="R38" i="82"/>
  <c r="G44" i="58"/>
  <c r="V37" i="82"/>
  <c r="V38" i="82" s="1"/>
  <c r="R37" i="81"/>
  <c r="V37" i="81" s="1"/>
  <c r="V13" i="81"/>
  <c r="R38" i="81"/>
  <c r="R18" i="81"/>
  <c r="V18" i="81" s="1"/>
  <c r="V14" i="81"/>
  <c r="V21" i="82"/>
  <c r="V31" i="82" s="1"/>
  <c r="V35" i="82" s="1"/>
  <c r="R31" i="82"/>
  <c r="R35" i="82" s="1"/>
  <c r="R35" i="81"/>
  <c r="V35" i="81" s="1"/>
  <c r="V11" i="81"/>
  <c r="R44" i="81"/>
  <c r="V44" i="81" s="1"/>
  <c r="V20" i="81"/>
  <c r="R19" i="81"/>
  <c r="V19" i="81" s="1"/>
  <c r="V15" i="81"/>
  <c r="S12" i="74"/>
  <c r="S17" i="74" s="1"/>
  <c r="S43" i="74" s="1"/>
  <c r="P17" i="74"/>
  <c r="P43" i="74" s="1"/>
  <c r="R10" i="81"/>
  <c r="R23" i="81"/>
  <c r="V8" i="81"/>
  <c r="BY93" i="1"/>
  <c r="BY85" i="1"/>
  <c r="BY128" i="1"/>
  <c r="H76" i="56"/>
  <c r="BY55" i="1"/>
  <c r="BY62" i="1"/>
  <c r="BY91" i="1"/>
  <c r="BY64" i="1"/>
  <c r="BY100" i="1"/>
  <c r="BY6" i="1"/>
  <c r="H38" i="55"/>
  <c r="BY78" i="1"/>
  <c r="F76" i="56"/>
  <c r="U76" i="56" s="1"/>
  <c r="V76" i="56" s="1"/>
  <c r="BY63" i="1"/>
  <c r="BY10" i="1"/>
  <c r="BY103" i="1"/>
  <c r="BY48" i="1"/>
  <c r="BY146" i="1"/>
  <c r="BY34" i="1"/>
  <c r="BY108" i="1"/>
  <c r="BY61" i="1"/>
  <c r="BY52" i="1"/>
  <c r="BY12" i="1"/>
  <c r="BY119" i="1"/>
  <c r="BY136" i="1"/>
  <c r="BY77" i="1"/>
  <c r="U35" i="55"/>
  <c r="V35" i="55" s="1"/>
  <c r="F37" i="55"/>
  <c r="U37" i="55" s="1"/>
  <c r="V37" i="55" s="1"/>
  <c r="BY31" i="1"/>
  <c r="BY9" i="1"/>
  <c r="R48" i="164"/>
  <c r="S48" i="164" s="1"/>
  <c r="R14" i="164"/>
  <c r="S14" i="164" s="1"/>
  <c r="R43" i="164"/>
  <c r="S43" i="164" s="1"/>
  <c r="R19" i="164"/>
  <c r="S19" i="164" s="1"/>
  <c r="BY104" i="1"/>
  <c r="BY153" i="1"/>
  <c r="BY66" i="1"/>
  <c r="BY57" i="1"/>
  <c r="BY123" i="1"/>
  <c r="BY135" i="1"/>
  <c r="BY110" i="1"/>
  <c r="BY24" i="1"/>
  <c r="BY106" i="1"/>
  <c r="H18" i="8"/>
  <c r="BY13" i="1"/>
  <c r="BY109" i="1"/>
  <c r="BY8" i="1"/>
  <c r="R10" i="164"/>
  <c r="S10" i="164" s="1"/>
  <c r="R33" i="164"/>
  <c r="S33" i="164" s="1"/>
  <c r="R29" i="164"/>
  <c r="S29" i="164" s="1"/>
  <c r="R26" i="164"/>
  <c r="S26" i="164" s="1"/>
  <c r="R21" i="164"/>
  <c r="S21" i="164" s="1"/>
  <c r="BY70" i="1"/>
  <c r="BY107" i="1"/>
  <c r="BY65" i="1"/>
  <c r="H15" i="55"/>
  <c r="BY16" i="1"/>
  <c r="BY141" i="1"/>
  <c r="BY127" i="1"/>
  <c r="BY120" i="1"/>
  <c r="BY88" i="1"/>
  <c r="BY116" i="1"/>
  <c r="BY90" i="1"/>
  <c r="BY81" i="1"/>
  <c r="BY130" i="1"/>
  <c r="BY140" i="1"/>
  <c r="BY54" i="1"/>
  <c r="BY99" i="1"/>
  <c r="BY87" i="1"/>
  <c r="BY154" i="1"/>
  <c r="G20" i="53"/>
  <c r="BY98" i="1"/>
  <c r="BY150" i="1"/>
  <c r="U30" i="55"/>
  <c r="V30" i="55" s="1"/>
  <c r="F38" i="55"/>
  <c r="U38" i="55" s="1"/>
  <c r="V38" i="55" s="1"/>
  <c r="BY27" i="1"/>
  <c r="BY114" i="1"/>
  <c r="R39" i="164"/>
  <c r="S39" i="164" s="1"/>
  <c r="R25" i="164"/>
  <c r="S25" i="164" s="1"/>
  <c r="G35" i="164"/>
  <c r="R42" i="164"/>
  <c r="S42" i="164" s="1"/>
  <c r="R18" i="164"/>
  <c r="S18" i="164" s="1"/>
  <c r="R12" i="164"/>
  <c r="S12" i="164" s="1"/>
  <c r="BY83" i="1"/>
  <c r="BY133" i="1"/>
  <c r="BY80" i="1"/>
  <c r="BY126" i="1"/>
  <c r="BY26" i="1"/>
  <c r="BY15" i="1"/>
  <c r="BY73" i="1"/>
  <c r="BY74" i="1"/>
  <c r="BY139" i="1"/>
  <c r="BY14" i="1"/>
  <c r="G36" i="53"/>
  <c r="BY92" i="1"/>
  <c r="H26" i="83"/>
  <c r="H28" i="83" s="1"/>
  <c r="BY7" i="1"/>
  <c r="R11" i="164"/>
  <c r="S11" i="164" s="1"/>
  <c r="R38" i="164"/>
  <c r="S38" i="164" s="1"/>
  <c r="R41" i="164"/>
  <c r="S41" i="164" s="1"/>
  <c r="G44" i="164"/>
  <c r="R37" i="164"/>
  <c r="S37" i="164" s="1"/>
  <c r="G40" i="164"/>
  <c r="BY102" i="1"/>
  <c r="BY144" i="1"/>
  <c r="BY147" i="1"/>
  <c r="BY132" i="1"/>
  <c r="BY45" i="1"/>
  <c r="BY96" i="1"/>
  <c r="BY138" i="1"/>
  <c r="BY41" i="1"/>
  <c r="BY79" i="1"/>
  <c r="BY37" i="1"/>
  <c r="BY76" i="1"/>
  <c r="BY117" i="1"/>
  <c r="BY129" i="1"/>
  <c r="BY35" i="1"/>
  <c r="BY115" i="1"/>
  <c r="BY49" i="1"/>
  <c r="BY67" i="1"/>
  <c r="BY121" i="1"/>
  <c r="BY23" i="1"/>
  <c r="BY40" i="1"/>
  <c r="R49" i="164"/>
  <c r="S49" i="164" s="1"/>
  <c r="R13" i="164"/>
  <c r="S13" i="164" s="1"/>
  <c r="R27" i="164"/>
  <c r="S27" i="164" s="1"/>
  <c r="R20" i="164"/>
  <c r="S20" i="164" s="1"/>
  <c r="BY50" i="1"/>
  <c r="BY46" i="1"/>
  <c r="BY39" i="1"/>
  <c r="BY69" i="1"/>
  <c r="BY17" i="1"/>
  <c r="BY105" i="1"/>
  <c r="BY59" i="1"/>
  <c r="BY38" i="1"/>
  <c r="BY149" i="1"/>
  <c r="BY112" i="1"/>
  <c r="H32" i="56"/>
  <c r="BY84" i="1"/>
  <c r="BY148" i="1"/>
  <c r="BY75" i="1"/>
  <c r="R8" i="164"/>
  <c r="S8" i="164" s="1"/>
  <c r="G15" i="164"/>
  <c r="L19" i="164" s="1"/>
  <c r="R32" i="164"/>
  <c r="S32" i="164" s="1"/>
  <c r="R22" i="164"/>
  <c r="S22" i="164" s="1"/>
  <c r="R34" i="164"/>
  <c r="S34" i="164" s="1"/>
  <c r="H16" i="55"/>
  <c r="U8" i="55"/>
  <c r="V8" i="55" s="1"/>
  <c r="F16" i="55"/>
  <c r="U16" i="55" s="1"/>
  <c r="V16" i="55" s="1"/>
  <c r="BY143" i="1"/>
  <c r="BY97" i="1"/>
  <c r="BY25" i="1"/>
  <c r="BY145" i="1"/>
  <c r="BY44" i="1"/>
  <c r="BY125" i="1"/>
  <c r="BY72" i="1"/>
  <c r="BY155" i="1"/>
  <c r="BY42" i="1"/>
  <c r="BY156" i="1"/>
  <c r="BY122" i="1"/>
  <c r="BY118" i="1"/>
  <c r="BY113" i="1"/>
  <c r="BY11" i="1"/>
  <c r="BY60" i="1"/>
  <c r="BY28" i="1"/>
  <c r="BY94" i="1"/>
  <c r="R30" i="164"/>
  <c r="S30" i="164" s="1"/>
  <c r="R28" i="164"/>
  <c r="S28" i="164" s="1"/>
  <c r="R17" i="164"/>
  <c r="S17" i="164" s="1"/>
  <c r="R9" i="164"/>
  <c r="S9" i="164" s="1"/>
  <c r="BY131" i="1"/>
  <c r="BY134" i="1"/>
  <c r="BY151" i="1"/>
  <c r="U13" i="55"/>
  <c r="V13" i="55" s="1"/>
  <c r="F15" i="55"/>
  <c r="U15" i="55" s="1"/>
  <c r="V15" i="55" s="1"/>
  <c r="BY18" i="1"/>
  <c r="BY36" i="1"/>
  <c r="BY30" i="1"/>
  <c r="BY21" i="1"/>
  <c r="BY157" i="1"/>
  <c r="BY86" i="1"/>
  <c r="BY29" i="1"/>
  <c r="BY82" i="1"/>
  <c r="BY137" i="1"/>
  <c r="BY51" i="1"/>
  <c r="BY124" i="1"/>
  <c r="BY89" i="1"/>
  <c r="BY68" i="1"/>
  <c r="BY142" i="1"/>
  <c r="R45" i="164"/>
  <c r="S45" i="164" s="1"/>
  <c r="R16" i="164"/>
  <c r="S16" i="164" s="1"/>
  <c r="G23" i="164"/>
  <c r="R50" i="164"/>
  <c r="S50" i="164" s="1"/>
  <c r="R31" i="164"/>
  <c r="S31" i="164" s="1"/>
  <c r="BY33" i="1"/>
  <c r="BY19" i="1"/>
  <c r="BY111" i="1"/>
  <c r="BY53" i="1"/>
  <c r="BY32" i="1"/>
  <c r="BY71" i="1"/>
  <c r="BY22" i="1"/>
  <c r="BY20" i="1"/>
  <c r="BY58" i="1"/>
  <c r="BY152" i="1"/>
  <c r="BY95" i="1"/>
  <c r="BY47" i="1"/>
  <c r="H14" i="83"/>
  <c r="BY43" i="1"/>
  <c r="BY56" i="1"/>
  <c r="BY101" i="1"/>
  <c r="BZ125" i="1"/>
  <c r="BZ15" i="1"/>
  <c r="BZ41" i="1"/>
  <c r="BZ127" i="1"/>
  <c r="BX9" i="1"/>
  <c r="BZ25" i="1"/>
  <c r="BZ123" i="1"/>
  <c r="BZ108" i="1"/>
  <c r="BZ134" i="1"/>
  <c r="BZ145" i="1"/>
  <c r="BZ138" i="1"/>
  <c r="BZ118" i="1"/>
  <c r="BZ58" i="1"/>
  <c r="BZ59" i="1"/>
  <c r="BZ34" i="1"/>
  <c r="BZ140" i="1"/>
  <c r="BZ83" i="1"/>
  <c r="BZ99" i="1"/>
  <c r="BZ143" i="1"/>
  <c r="BZ147" i="1"/>
  <c r="BZ69" i="1"/>
  <c r="BZ82" i="1"/>
  <c r="BZ72" i="1"/>
  <c r="BZ61" i="1"/>
  <c r="BZ28" i="1"/>
  <c r="BZ70" i="1"/>
  <c r="BZ51" i="1"/>
  <c r="BZ54" i="1"/>
  <c r="BZ136" i="1"/>
  <c r="BZ35" i="1"/>
  <c r="BZ44" i="1"/>
  <c r="BZ135" i="1"/>
  <c r="BZ112" i="1"/>
  <c r="BZ30" i="1"/>
  <c r="BZ36" i="1"/>
  <c r="BZ64" i="1"/>
  <c r="BZ146" i="1"/>
  <c r="BZ52" i="1"/>
  <c r="BZ94" i="1"/>
  <c r="BZ42" i="1"/>
  <c r="BZ71" i="1"/>
  <c r="BZ7" i="1"/>
  <c r="BZ128" i="1"/>
  <c r="BZ21" i="1"/>
  <c r="BZ91" i="1"/>
  <c r="BZ32" i="1"/>
  <c r="BZ49" i="1"/>
  <c r="BZ53" i="1"/>
  <c r="BZ113" i="1"/>
  <c r="BZ46" i="1"/>
  <c r="BZ43" i="1"/>
  <c r="BZ16" i="1"/>
  <c r="BZ68" i="1"/>
  <c r="BZ24" i="1"/>
  <c r="BZ8" i="1"/>
  <c r="BZ38" i="1"/>
  <c r="BZ132" i="1"/>
  <c r="BZ103" i="1"/>
  <c r="BZ109" i="1"/>
  <c r="BZ119" i="1"/>
  <c r="BZ18" i="1"/>
  <c r="BZ116" i="1"/>
  <c r="BZ63" i="1"/>
  <c r="BZ23" i="1"/>
  <c r="BZ152" i="1"/>
  <c r="BZ89" i="1"/>
  <c r="BZ85" i="1"/>
  <c r="BZ105" i="1"/>
  <c r="BZ10" i="1"/>
  <c r="BZ102" i="1"/>
  <c r="BZ62" i="1"/>
  <c r="BZ114" i="1"/>
  <c r="BZ40" i="1"/>
  <c r="BZ17" i="1"/>
  <c r="BZ67" i="1"/>
  <c r="BZ79" i="1"/>
  <c r="BZ92" i="1"/>
  <c r="BZ122" i="1"/>
  <c r="BZ129" i="1"/>
  <c r="BZ133" i="1"/>
  <c r="BZ88" i="1"/>
  <c r="BZ150" i="1"/>
  <c r="BZ157" i="1"/>
  <c r="BZ104" i="1"/>
  <c r="BZ98" i="1"/>
  <c r="BZ48" i="1"/>
  <c r="BZ33" i="1"/>
  <c r="BZ155" i="1"/>
  <c r="BZ73" i="1"/>
  <c r="BZ117" i="1"/>
  <c r="BZ31" i="1"/>
  <c r="BZ66" i="1"/>
  <c r="BZ131" i="1"/>
  <c r="BZ107" i="1"/>
  <c r="BZ153" i="1"/>
  <c r="BZ101" i="1"/>
  <c r="BZ144" i="1"/>
  <c r="BZ97" i="1"/>
  <c r="BZ37" i="1"/>
  <c r="BZ60" i="1"/>
  <c r="BZ78" i="1"/>
  <c r="BZ126" i="1"/>
  <c r="BZ84" i="1"/>
  <c r="BZ50" i="1"/>
  <c r="BZ121" i="1"/>
  <c r="BZ27" i="1"/>
  <c r="BZ93" i="1"/>
  <c r="BZ12" i="1"/>
  <c r="BZ14" i="1"/>
  <c r="BZ100" i="1"/>
  <c r="BZ139" i="1"/>
  <c r="BZ22" i="1"/>
  <c r="BZ9" i="1"/>
  <c r="BZ149" i="1"/>
  <c r="BZ130" i="1"/>
  <c r="BZ148" i="1"/>
  <c r="BZ20" i="1"/>
  <c r="BZ55" i="1"/>
  <c r="BZ86" i="1"/>
  <c r="BZ19" i="1"/>
  <c r="BZ115" i="1"/>
  <c r="BZ11" i="1"/>
  <c r="BZ156" i="1"/>
  <c r="BZ96" i="1"/>
  <c r="BZ76" i="1"/>
  <c r="BZ47" i="1"/>
  <c r="H36" i="53"/>
  <c r="BZ6" i="1"/>
  <c r="BZ80" i="1"/>
  <c r="BZ111" i="1"/>
  <c r="BZ90" i="1"/>
  <c r="BZ137" i="1"/>
  <c r="BZ45" i="1"/>
  <c r="BZ29" i="1"/>
  <c r="BZ39" i="1"/>
  <c r="BZ124" i="1"/>
  <c r="BZ81" i="1"/>
  <c r="BZ13" i="1"/>
  <c r="BZ95" i="1"/>
  <c r="BZ142" i="1"/>
  <c r="BZ141" i="1"/>
  <c r="BZ26" i="1"/>
  <c r="BZ110" i="1"/>
  <c r="BZ56" i="1"/>
  <c r="H20" i="53"/>
  <c r="BZ106" i="1"/>
  <c r="BZ74" i="1"/>
  <c r="BZ87" i="1"/>
  <c r="BZ75" i="1"/>
  <c r="BZ120" i="1"/>
  <c r="BZ57" i="1"/>
  <c r="BZ154" i="1"/>
  <c r="BZ77" i="1"/>
  <c r="BZ151" i="1"/>
  <c r="BZ65" i="1"/>
  <c r="H28" i="47"/>
  <c r="O16" i="47"/>
  <c r="H21" i="47"/>
  <c r="E48" i="151"/>
  <c r="E41" i="151"/>
  <c r="D39" i="49" l="1"/>
  <c r="H20" i="187"/>
  <c r="O20" i="187" s="1"/>
  <c r="G20" i="187"/>
  <c r="N20" i="187" s="1"/>
  <c r="H15" i="187"/>
  <c r="G15" i="187"/>
  <c r="G23" i="187" s="1"/>
  <c r="G50" i="187"/>
  <c r="H47" i="187"/>
  <c r="H53" i="187" s="1"/>
  <c r="H50" i="187"/>
  <c r="G47" i="187"/>
  <c r="G53" i="187" s="1"/>
  <c r="G50" i="8"/>
  <c r="N37" i="187"/>
  <c r="N33" i="187"/>
  <c r="N39" i="187"/>
  <c r="N42" i="187"/>
  <c r="N34" i="187"/>
  <c r="N35" i="187"/>
  <c r="N44" i="187"/>
  <c r="N43" i="187"/>
  <c r="N36" i="187"/>
  <c r="N40" i="187"/>
  <c r="N45" i="187"/>
  <c r="N38" i="187"/>
  <c r="N46" i="187"/>
  <c r="N41" i="187"/>
  <c r="G60" i="8"/>
  <c r="H21" i="8"/>
  <c r="O7" i="187"/>
  <c r="O16" i="187"/>
  <c r="O9" i="187"/>
  <c r="O18" i="187"/>
  <c r="O8" i="187"/>
  <c r="O13" i="187"/>
  <c r="O11" i="187"/>
  <c r="O19" i="187"/>
  <c r="O12" i="187"/>
  <c r="O17" i="187"/>
  <c r="O14" i="187"/>
  <c r="O10" i="187"/>
  <c r="G22" i="8"/>
  <c r="N9" i="187"/>
  <c r="N13" i="187"/>
  <c r="N16" i="187"/>
  <c r="N11" i="187"/>
  <c r="N7" i="187"/>
  <c r="N18" i="187"/>
  <c r="N8" i="187"/>
  <c r="N14" i="187"/>
  <c r="N12" i="187"/>
  <c r="N10" i="187"/>
  <c r="N19" i="187"/>
  <c r="N17" i="187"/>
  <c r="G32" i="8"/>
  <c r="N8" i="83"/>
  <c r="N20" i="83"/>
  <c r="H22" i="8"/>
  <c r="H24" i="8"/>
  <c r="G23" i="8"/>
  <c r="G24" i="8"/>
  <c r="G21" i="8"/>
  <c r="H23" i="8"/>
  <c r="G52" i="8"/>
  <c r="G51" i="8"/>
  <c r="G49" i="8"/>
  <c r="N21" i="83"/>
  <c r="N45" i="8"/>
  <c r="N37" i="8"/>
  <c r="N38" i="8"/>
  <c r="N44" i="8"/>
  <c r="N39" i="8"/>
  <c r="N41" i="8"/>
  <c r="N42" i="8"/>
  <c r="N40" i="8"/>
  <c r="N43" i="8"/>
  <c r="O13" i="55"/>
  <c r="O15" i="8"/>
  <c r="O10" i="8"/>
  <c r="O14" i="8"/>
  <c r="O13" i="8"/>
  <c r="O12" i="8"/>
  <c r="O11" i="8"/>
  <c r="O16" i="8"/>
  <c r="O17" i="8"/>
  <c r="O9" i="8"/>
  <c r="N15" i="8"/>
  <c r="N14" i="8"/>
  <c r="N17" i="8"/>
  <c r="N10" i="8"/>
  <c r="N12" i="8"/>
  <c r="N11" i="8"/>
  <c r="N9" i="8"/>
  <c r="N13" i="8"/>
  <c r="N16" i="8"/>
  <c r="G23" i="55"/>
  <c r="N24" i="56"/>
  <c r="N20" i="56"/>
  <c r="G16" i="53"/>
  <c r="N13" i="84"/>
  <c r="N10" i="55"/>
  <c r="G19" i="55"/>
  <c r="N29" i="56"/>
  <c r="G29" i="8"/>
  <c r="G20" i="8"/>
  <c r="N9" i="84"/>
  <c r="N23" i="56"/>
  <c r="N15" i="56"/>
  <c r="G30" i="8"/>
  <c r="N11" i="56"/>
  <c r="N31" i="56"/>
  <c r="G26" i="8"/>
  <c r="N9" i="56"/>
  <c r="G25" i="8"/>
  <c r="G44" i="56"/>
  <c r="N27" i="56"/>
  <c r="G18" i="55"/>
  <c r="N10" i="84"/>
  <c r="N13" i="55"/>
  <c r="G22" i="55"/>
  <c r="G27" i="8"/>
  <c r="G20" i="55"/>
  <c r="N18" i="8"/>
  <c r="G41" i="56"/>
  <c r="G21" i="55"/>
  <c r="N15" i="55"/>
  <c r="G35" i="56"/>
  <c r="N30" i="56"/>
  <c r="N8" i="55"/>
  <c r="N16" i="56"/>
  <c r="G45" i="56"/>
  <c r="N26" i="56"/>
  <c r="N12" i="84"/>
  <c r="N28" i="56"/>
  <c r="N17" i="56"/>
  <c r="G37" i="56"/>
  <c r="N14" i="56"/>
  <c r="N9" i="55"/>
  <c r="N14" i="55"/>
  <c r="N8" i="84"/>
  <c r="G14" i="53"/>
  <c r="N22" i="56"/>
  <c r="N32" i="56"/>
  <c r="G17" i="53"/>
  <c r="N13" i="56"/>
  <c r="G40" i="56"/>
  <c r="G38" i="56"/>
  <c r="N8" i="8"/>
  <c r="G18" i="53"/>
  <c r="G39" i="56"/>
  <c r="G42" i="56"/>
  <c r="N12" i="56"/>
  <c r="N8" i="56"/>
  <c r="N12" i="55"/>
  <c r="N10" i="56"/>
  <c r="N21" i="56"/>
  <c r="G28" i="8"/>
  <c r="N14" i="84"/>
  <c r="G43" i="56"/>
  <c r="N11" i="84"/>
  <c r="N18" i="56"/>
  <c r="G15" i="53"/>
  <c r="N25" i="56"/>
  <c r="N11" i="55"/>
  <c r="G36" i="56"/>
  <c r="N19" i="56"/>
  <c r="N12" i="83"/>
  <c r="N11" i="83"/>
  <c r="N9" i="83"/>
  <c r="N13" i="83"/>
  <c r="N10" i="83"/>
  <c r="N67" i="56"/>
  <c r="G87" i="56"/>
  <c r="N68" i="56"/>
  <c r="N61" i="56"/>
  <c r="G83" i="56"/>
  <c r="G56" i="8"/>
  <c r="G82" i="56"/>
  <c r="G81" i="56"/>
  <c r="N62" i="56"/>
  <c r="G85" i="56"/>
  <c r="G30" i="53"/>
  <c r="G84" i="56"/>
  <c r="G58" i="8"/>
  <c r="N58" i="56"/>
  <c r="N71" i="56"/>
  <c r="G32" i="53"/>
  <c r="N70" i="56"/>
  <c r="N64" i="56"/>
  <c r="N36" i="8"/>
  <c r="G86" i="56"/>
  <c r="N25" i="84"/>
  <c r="N46" i="8"/>
  <c r="N60" i="56"/>
  <c r="N24" i="84"/>
  <c r="G57" i="8"/>
  <c r="N75" i="56"/>
  <c r="N55" i="56"/>
  <c r="N52" i="56"/>
  <c r="N37" i="55"/>
  <c r="G33" i="53"/>
  <c r="G53" i="8"/>
  <c r="N63" i="56"/>
  <c r="N72" i="56"/>
  <c r="N22" i="84"/>
  <c r="N66" i="56"/>
  <c r="G55" i="8"/>
  <c r="G31" i="53"/>
  <c r="N21" i="84"/>
  <c r="N69" i="56"/>
  <c r="N20" i="84"/>
  <c r="G34" i="53"/>
  <c r="N36" i="55"/>
  <c r="N65" i="56"/>
  <c r="N54" i="56"/>
  <c r="N57" i="56"/>
  <c r="N73" i="56"/>
  <c r="N59" i="56"/>
  <c r="N53" i="56"/>
  <c r="G48" i="8"/>
  <c r="G80" i="56"/>
  <c r="N26" i="84"/>
  <c r="N74" i="56"/>
  <c r="G88" i="56"/>
  <c r="G54" i="8"/>
  <c r="N23" i="84"/>
  <c r="N22" i="83"/>
  <c r="N24" i="83"/>
  <c r="N25" i="83"/>
  <c r="N23" i="83"/>
  <c r="E39" i="19"/>
  <c r="D39" i="19"/>
  <c r="I115" i="163"/>
  <c r="I132" i="163" s="1"/>
  <c r="I158" i="163" s="1"/>
  <c r="I58" i="163"/>
  <c r="I69" i="163" s="1"/>
  <c r="E39" i="49"/>
  <c r="G16" i="83"/>
  <c r="N14" i="83"/>
  <c r="G58" i="163"/>
  <c r="G69" i="163" s="1"/>
  <c r="H58" i="163"/>
  <c r="H69" i="163" s="1"/>
  <c r="G115" i="163"/>
  <c r="G132" i="163" s="1"/>
  <c r="G158" i="163" s="1"/>
  <c r="G28" i="83"/>
  <c r="N26" i="83"/>
  <c r="H115" i="163"/>
  <c r="H132" i="163" s="1"/>
  <c r="H158" i="163" s="1"/>
  <c r="R39" i="82"/>
  <c r="R41" i="82" s="1"/>
  <c r="G35" i="58"/>
  <c r="V39" i="82"/>
  <c r="V41" i="82" s="1"/>
  <c r="R42" i="81"/>
  <c r="V42" i="81" s="1"/>
  <c r="V38" i="81"/>
  <c r="V23" i="81"/>
  <c r="V10" i="81"/>
  <c r="R24" i="81"/>
  <c r="R12" i="81"/>
  <c r="O8" i="83"/>
  <c r="O8" i="55"/>
  <c r="O13" i="83"/>
  <c r="L28" i="164"/>
  <c r="H18" i="55"/>
  <c r="O12" i="83"/>
  <c r="L31" i="164"/>
  <c r="O9" i="83"/>
  <c r="O29" i="56"/>
  <c r="L17" i="164"/>
  <c r="H32" i="8"/>
  <c r="O11" i="83"/>
  <c r="L16" i="164"/>
  <c r="L9" i="164"/>
  <c r="L22" i="164"/>
  <c r="L45" i="164"/>
  <c r="L8" i="164"/>
  <c r="L27" i="164"/>
  <c r="L50" i="164"/>
  <c r="L30" i="164"/>
  <c r="L32" i="164"/>
  <c r="H20" i="55"/>
  <c r="L13" i="164"/>
  <c r="L25" i="164"/>
  <c r="H16" i="83"/>
  <c r="O14" i="83"/>
  <c r="R23" i="164"/>
  <c r="S23" i="164" s="1"/>
  <c r="L23" i="164"/>
  <c r="L49" i="164"/>
  <c r="L41" i="164"/>
  <c r="R35" i="164"/>
  <c r="S35" i="164" s="1"/>
  <c r="L35" i="164"/>
  <c r="L29" i="164"/>
  <c r="R15" i="164"/>
  <c r="S15" i="164" s="1"/>
  <c r="G24" i="164"/>
  <c r="G53" i="164"/>
  <c r="L15" i="164"/>
  <c r="R44" i="164"/>
  <c r="S44" i="164" s="1"/>
  <c r="L44" i="164"/>
  <c r="L12" i="164"/>
  <c r="L34" i="164"/>
  <c r="L20" i="164"/>
  <c r="L39" i="164"/>
  <c r="L33" i="164"/>
  <c r="L43" i="164"/>
  <c r="L38" i="164"/>
  <c r="L18" i="164"/>
  <c r="H23" i="55"/>
  <c r="O15" i="55"/>
  <c r="L21" i="164"/>
  <c r="L10" i="164"/>
  <c r="O13" i="84"/>
  <c r="O10" i="84"/>
  <c r="H14" i="53"/>
  <c r="O12" i="84"/>
  <c r="O11" i="84"/>
  <c r="H18" i="53"/>
  <c r="O18" i="8"/>
  <c r="H17" i="53"/>
  <c r="H15" i="53"/>
  <c r="H16" i="53"/>
  <c r="H30" i="8"/>
  <c r="O14" i="84"/>
  <c r="O9" i="84"/>
  <c r="O8" i="84"/>
  <c r="O8" i="8"/>
  <c r="H25" i="8"/>
  <c r="H20" i="8"/>
  <c r="H19" i="55"/>
  <c r="O12" i="55"/>
  <c r="H36" i="56"/>
  <c r="O9" i="55"/>
  <c r="H26" i="8"/>
  <c r="H22" i="55"/>
  <c r="O14" i="55"/>
  <c r="O31" i="56"/>
  <c r="O9" i="56"/>
  <c r="O16" i="56"/>
  <c r="H28" i="8"/>
  <c r="H43" i="56"/>
  <c r="H29" i="8"/>
  <c r="O19" i="56"/>
  <c r="O27" i="56"/>
  <c r="O28" i="56"/>
  <c r="O24" i="56"/>
  <c r="H37" i="56"/>
  <c r="O26" i="56"/>
  <c r="O25" i="56"/>
  <c r="H21" i="55"/>
  <c r="O17" i="56"/>
  <c r="O11" i="56"/>
  <c r="O10" i="56"/>
  <c r="O11" i="55"/>
  <c r="O30" i="56"/>
  <c r="O13" i="56"/>
  <c r="O14" i="56"/>
  <c r="H44" i="56"/>
  <c r="H38" i="56"/>
  <c r="O18" i="56"/>
  <c r="O21" i="56"/>
  <c r="H40" i="56"/>
  <c r="H41" i="56"/>
  <c r="O20" i="56"/>
  <c r="O22" i="56"/>
  <c r="H42" i="56"/>
  <c r="O12" i="56"/>
  <c r="H35" i="56"/>
  <c r="O23" i="56"/>
  <c r="O15" i="56"/>
  <c r="H39" i="56"/>
  <c r="O8" i="56"/>
  <c r="L14" i="164"/>
  <c r="L37" i="164"/>
  <c r="L11" i="164"/>
  <c r="L42" i="164"/>
  <c r="O10" i="55"/>
  <c r="H27" i="8"/>
  <c r="H45" i="56"/>
  <c r="O32" i="56"/>
  <c r="R40" i="164"/>
  <c r="S40" i="164" s="1"/>
  <c r="L40" i="164"/>
  <c r="L26" i="164"/>
  <c r="O10" i="83"/>
  <c r="L48" i="164"/>
  <c r="H26" i="47"/>
  <c r="O21" i="47"/>
  <c r="H46" i="8"/>
  <c r="G10" i="47"/>
  <c r="H21" i="187" l="1"/>
  <c r="O21" i="187" s="1"/>
  <c r="N15" i="187"/>
  <c r="G24" i="187"/>
  <c r="H23" i="187"/>
  <c r="O15" i="187"/>
  <c r="H24" i="187"/>
  <c r="G21" i="187"/>
  <c r="H55" i="187"/>
  <c r="N47" i="187"/>
  <c r="G55" i="187"/>
  <c r="O37" i="187"/>
  <c r="O42" i="187"/>
  <c r="O44" i="187"/>
  <c r="O34" i="187"/>
  <c r="O39" i="187"/>
  <c r="O33" i="187"/>
  <c r="O35" i="187"/>
  <c r="O38" i="187"/>
  <c r="O40" i="187"/>
  <c r="O45" i="187"/>
  <c r="O43" i="187"/>
  <c r="O36" i="187"/>
  <c r="O46" i="187"/>
  <c r="O41" i="187"/>
  <c r="O47" i="187"/>
  <c r="H49" i="8"/>
  <c r="H52" i="8"/>
  <c r="H51" i="8"/>
  <c r="H50" i="8"/>
  <c r="O45" i="8"/>
  <c r="O40" i="8"/>
  <c r="O38" i="8"/>
  <c r="O41" i="8"/>
  <c r="O43" i="8"/>
  <c r="O42" i="8"/>
  <c r="O44" i="8"/>
  <c r="O39" i="8"/>
  <c r="O37" i="8"/>
  <c r="H160" i="163"/>
  <c r="I160" i="163"/>
  <c r="G160" i="163"/>
  <c r="A5" i="82"/>
  <c r="R25" i="81"/>
  <c r="R16" i="81"/>
  <c r="V24" i="81"/>
  <c r="V12" i="81"/>
  <c r="R24" i="164"/>
  <c r="S24" i="164" s="1"/>
  <c r="G54" i="164"/>
  <c r="L24" i="164"/>
  <c r="G36" i="164"/>
  <c r="O74" i="56"/>
  <c r="O36" i="55"/>
  <c r="O46" i="8"/>
  <c r="H58" i="8"/>
  <c r="O24" i="84"/>
  <c r="O37" i="55"/>
  <c r="O69" i="56"/>
  <c r="O54" i="56"/>
  <c r="O70" i="56"/>
  <c r="O22" i="83"/>
  <c r="H31" i="53"/>
  <c r="H54" i="8"/>
  <c r="H88" i="56"/>
  <c r="H33" i="53"/>
  <c r="H84" i="56"/>
  <c r="O64" i="56"/>
  <c r="O71" i="56"/>
  <c r="O57" i="56"/>
  <c r="H86" i="56"/>
  <c r="H30" i="53"/>
  <c r="H57" i="8"/>
  <c r="H81" i="56"/>
  <c r="H32" i="53"/>
  <c r="O63" i="56"/>
  <c r="H48" i="8"/>
  <c r="O62" i="56"/>
  <c r="H55" i="8"/>
  <c r="H87" i="56"/>
  <c r="O55" i="56"/>
  <c r="O72" i="56"/>
  <c r="O59" i="56"/>
  <c r="O21" i="83"/>
  <c r="O36" i="8"/>
  <c r="O60" i="56"/>
  <c r="O20" i="83"/>
  <c r="H85" i="56"/>
  <c r="O61" i="56"/>
  <c r="O21" i="84"/>
  <c r="O75" i="56"/>
  <c r="O68" i="56"/>
  <c r="H83" i="56"/>
  <c r="O23" i="84"/>
  <c r="O65" i="56"/>
  <c r="O25" i="83"/>
  <c r="H82" i="56"/>
  <c r="O25" i="84"/>
  <c r="O24" i="83"/>
  <c r="O52" i="56"/>
  <c r="O20" i="84"/>
  <c r="O53" i="56"/>
  <c r="O73" i="56"/>
  <c r="H80" i="56"/>
  <c r="O67" i="56"/>
  <c r="O22" i="84"/>
  <c r="H53" i="8"/>
  <c r="O58" i="56"/>
  <c r="O66" i="56"/>
  <c r="H56" i="8"/>
  <c r="O23" i="83"/>
  <c r="O26" i="84"/>
  <c r="H34" i="53"/>
  <c r="O26" i="83"/>
  <c r="G24" i="47"/>
  <c r="N10" i="47"/>
  <c r="H60" i="8"/>
  <c r="G12" i="47"/>
  <c r="H27" i="187" l="1"/>
  <c r="H29" i="187"/>
  <c r="G29" i="187"/>
  <c r="N21" i="187"/>
  <c r="G27" i="187"/>
  <c r="A5" i="163"/>
  <c r="V25" i="81"/>
  <c r="V16" i="81"/>
  <c r="V21" i="81" s="1"/>
  <c r="V26" i="81" s="1"/>
  <c r="R21" i="81"/>
  <c r="R26" i="81" s="1"/>
  <c r="R28" i="81"/>
  <c r="R36" i="164"/>
  <c r="S36" i="164" s="1"/>
  <c r="G46" i="164"/>
  <c r="G55" i="164"/>
  <c r="L36" i="164"/>
  <c r="N12" i="47"/>
  <c r="G25" i="47"/>
  <c r="G16" i="47"/>
  <c r="N16" i="47" s="1"/>
  <c r="E37" i="151"/>
  <c r="A4" i="187" l="1"/>
  <c r="R46" i="164"/>
  <c r="S46" i="164" s="1"/>
  <c r="G51" i="164"/>
  <c r="L46" i="164"/>
  <c r="G28" i="47"/>
  <c r="G21" i="47"/>
  <c r="R51" i="164" l="1"/>
  <c r="S51" i="164" s="1"/>
  <c r="G56" i="164"/>
  <c r="L51" i="164"/>
  <c r="N21" i="47"/>
  <c r="G26" i="47"/>
  <c r="CB6" i="1" l="1"/>
  <c r="CC6" i="1" s="1"/>
  <c r="H16" i="19" l="1"/>
  <c r="H20" i="19" s="1"/>
  <c r="O16" i="19"/>
  <c r="O20" i="19" s="1"/>
  <c r="I31" i="19"/>
  <c r="I35" i="19" s="1"/>
  <c r="M31" i="19"/>
  <c r="M35" i="19" s="1"/>
  <c r="Q31" i="19"/>
  <c r="Q35" i="19" s="1"/>
  <c r="U31" i="19"/>
  <c r="U35" i="19" s="1"/>
  <c r="Y31" i="19"/>
  <c r="Y35" i="19" s="1"/>
  <c r="AC31" i="19"/>
  <c r="AC35" i="19" s="1"/>
  <c r="AG31" i="19"/>
  <c r="AG35" i="19" s="1"/>
  <c r="AK31" i="19"/>
  <c r="AK35" i="19" s="1"/>
  <c r="AO31" i="19"/>
  <c r="AO35" i="19" s="1"/>
  <c r="J31" i="19"/>
  <c r="J35" i="19" s="1"/>
  <c r="N31" i="19"/>
  <c r="N35" i="19" s="1"/>
  <c r="R31" i="19"/>
  <c r="R35" i="19" s="1"/>
  <c r="V31" i="19"/>
  <c r="V35" i="19" s="1"/>
  <c r="Z31" i="19"/>
  <c r="Z35" i="19" s="1"/>
  <c r="AD31" i="19"/>
  <c r="AD35" i="19" s="1"/>
  <c r="AH31" i="19"/>
  <c r="AH35" i="19" s="1"/>
  <c r="AL31" i="19"/>
  <c r="AL35" i="19" s="1"/>
  <c r="AP31" i="19"/>
  <c r="AP35" i="19" s="1"/>
  <c r="K31" i="19"/>
  <c r="K35" i="19" s="1"/>
  <c r="O31" i="19"/>
  <c r="O35" i="19" s="1"/>
  <c r="S31" i="19"/>
  <c r="S35" i="19" s="1"/>
  <c r="W31" i="19"/>
  <c r="W35" i="19" s="1"/>
  <c r="AA31" i="19"/>
  <c r="AA35" i="19" s="1"/>
  <c r="AE31" i="19"/>
  <c r="AE35" i="19" s="1"/>
  <c r="AI31" i="19"/>
  <c r="AI35" i="19" s="1"/>
  <c r="AM31" i="19"/>
  <c r="AM35" i="19" s="1"/>
  <c r="AQ31" i="19"/>
  <c r="AQ35" i="19" s="1"/>
  <c r="H31" i="19"/>
  <c r="H35" i="19" s="1"/>
  <c r="L31" i="19"/>
  <c r="L35" i="19" s="1"/>
  <c r="P31" i="19"/>
  <c r="P35" i="19" s="1"/>
  <c r="T31" i="19"/>
  <c r="T35" i="19" s="1"/>
  <c r="X31" i="19"/>
  <c r="X35" i="19" s="1"/>
  <c r="AB31" i="19"/>
  <c r="AB35" i="19" s="1"/>
  <c r="AF31" i="19"/>
  <c r="AF35" i="19" s="1"/>
  <c r="AJ31" i="19"/>
  <c r="AJ35" i="19" s="1"/>
  <c r="AN31" i="19"/>
  <c r="AN35" i="19" s="1"/>
  <c r="I20" i="19"/>
  <c r="M16" i="19"/>
  <c r="M20" i="19" s="1"/>
  <c r="Q16" i="19"/>
  <c r="Q20" i="19" s="1"/>
  <c r="U16" i="19"/>
  <c r="U20" i="19" s="1"/>
  <c r="Y16" i="19"/>
  <c r="Y20" i="19" s="1"/>
  <c r="AC16" i="19"/>
  <c r="AC20" i="19" s="1"/>
  <c r="AG16" i="19"/>
  <c r="AG20" i="19" s="1"/>
  <c r="AK16" i="19"/>
  <c r="AK20" i="19" s="1"/>
  <c r="AO16" i="19"/>
  <c r="AO20" i="19" s="1"/>
  <c r="J16" i="19"/>
  <c r="J20" i="19" s="1"/>
  <c r="N16" i="19"/>
  <c r="N20" i="19" s="1"/>
  <c r="R16" i="19"/>
  <c r="R20" i="19" s="1"/>
  <c r="V16" i="19"/>
  <c r="V20" i="19" s="1"/>
  <c r="Z16" i="19"/>
  <c r="Z20" i="19" s="1"/>
  <c r="AD16" i="19"/>
  <c r="AD20" i="19" s="1"/>
  <c r="AH16" i="19"/>
  <c r="AH20" i="19" s="1"/>
  <c r="AL16" i="19"/>
  <c r="AL20" i="19" s="1"/>
  <c r="AP16" i="19"/>
  <c r="AP20" i="19" s="1"/>
  <c r="AE16" i="19"/>
  <c r="AE20" i="19" s="1"/>
  <c r="K16" i="19"/>
  <c r="K20" i="19" s="1"/>
  <c r="S16" i="19"/>
  <c r="S20" i="19" s="1"/>
  <c r="W16" i="19"/>
  <c r="W20" i="19" s="1"/>
  <c r="AA16" i="19"/>
  <c r="AA20" i="19" s="1"/>
  <c r="AI16" i="19"/>
  <c r="AI20" i="19" s="1"/>
  <c r="AM16" i="19"/>
  <c r="AM20" i="19" s="1"/>
  <c r="AQ16" i="19"/>
  <c r="AQ20" i="19" s="1"/>
  <c r="L16" i="19"/>
  <c r="L20" i="19" s="1"/>
  <c r="P16" i="19"/>
  <c r="P20" i="19" s="1"/>
  <c r="T16" i="19"/>
  <c r="T20" i="19" s="1"/>
  <c r="X16" i="19"/>
  <c r="X20" i="19" s="1"/>
  <c r="AB16" i="19"/>
  <c r="AB20" i="19" s="1"/>
  <c r="AF16" i="19"/>
  <c r="AF20" i="19" s="1"/>
  <c r="AJ16" i="19"/>
  <c r="AJ20" i="19" s="1"/>
  <c r="AN16" i="19"/>
  <c r="AN20" i="19" s="1"/>
  <c r="Y31" i="82" l="1"/>
  <c r="Y16" i="82"/>
  <c r="C31" i="19"/>
  <c r="X31" i="82" s="1"/>
  <c r="C16" i="19"/>
  <c r="X16" i="82" s="1"/>
  <c r="AK37" i="19"/>
  <c r="AK39" i="19" s="1"/>
  <c r="D46" i="8" l="1"/>
  <c r="C46" i="8"/>
  <c r="AH37" i="19"/>
  <c r="AH39" i="19" s="1"/>
  <c r="AJ37" i="19"/>
  <c r="AJ39" i="19" s="1"/>
  <c r="AN37" i="19"/>
  <c r="AN39" i="19" s="1"/>
  <c r="C35" i="19"/>
  <c r="X35" i="82" s="1"/>
  <c r="C20" i="19"/>
  <c r="Y35" i="82"/>
  <c r="AI37" i="19"/>
  <c r="AI39" i="19" s="1"/>
  <c r="AM37" i="19"/>
  <c r="AM39" i="19" s="1"/>
  <c r="AO37" i="19"/>
  <c r="AO39" i="19" s="1"/>
  <c r="AP37" i="19"/>
  <c r="AP39" i="19" s="1"/>
  <c r="AQ37" i="19"/>
  <c r="AQ39" i="19" s="1"/>
  <c r="Q36" i="8"/>
  <c r="R36" i="8" s="1"/>
  <c r="J44" i="187" l="1"/>
  <c r="J37" i="187"/>
  <c r="J39" i="187"/>
  <c r="J34" i="187"/>
  <c r="J33" i="187"/>
  <c r="J35" i="187"/>
  <c r="J42" i="187"/>
  <c r="J43" i="187"/>
  <c r="J40" i="187"/>
  <c r="J36" i="187"/>
  <c r="J38" i="187"/>
  <c r="J45" i="187"/>
  <c r="J46" i="187"/>
  <c r="J41" i="187"/>
  <c r="J47" i="187"/>
  <c r="K44" i="187"/>
  <c r="K34" i="187"/>
  <c r="K37" i="187"/>
  <c r="K35" i="187"/>
  <c r="K39" i="187"/>
  <c r="K33" i="187"/>
  <c r="K42" i="187"/>
  <c r="K36" i="187"/>
  <c r="K43" i="187"/>
  <c r="K40" i="187"/>
  <c r="K38" i="187"/>
  <c r="K45" i="187"/>
  <c r="K46" i="187"/>
  <c r="K41" i="187"/>
  <c r="K47" i="187"/>
  <c r="C52" i="8"/>
  <c r="C51" i="8"/>
  <c r="C50" i="8"/>
  <c r="C49" i="8"/>
  <c r="D52" i="8"/>
  <c r="D51" i="8"/>
  <c r="D50" i="8"/>
  <c r="D49" i="8"/>
  <c r="J38" i="8"/>
  <c r="J43" i="8"/>
  <c r="J39" i="8"/>
  <c r="J45" i="8"/>
  <c r="J41" i="8"/>
  <c r="J42" i="8"/>
  <c r="J37" i="8"/>
  <c r="J40" i="8"/>
  <c r="J44" i="8"/>
  <c r="K42" i="8"/>
  <c r="K39" i="8"/>
  <c r="K40" i="8"/>
  <c r="K43" i="8"/>
  <c r="K44" i="8"/>
  <c r="K45" i="8"/>
  <c r="K38" i="8"/>
  <c r="K37" i="8"/>
  <c r="K41" i="8"/>
  <c r="J36" i="55"/>
  <c r="J74" i="56"/>
  <c r="K74" i="56"/>
  <c r="K36" i="55"/>
  <c r="C33" i="53"/>
  <c r="J46" i="8"/>
  <c r="C58" i="8"/>
  <c r="J24" i="84"/>
  <c r="J25" i="84"/>
  <c r="J23" i="84"/>
  <c r="J21" i="84"/>
  <c r="J22" i="84"/>
  <c r="J20" i="84"/>
  <c r="J26" i="84"/>
  <c r="J21" i="83"/>
  <c r="J22" i="83"/>
  <c r="J25" i="83"/>
  <c r="J24" i="83"/>
  <c r="J20" i="83"/>
  <c r="J23" i="83"/>
  <c r="J26" i="83"/>
  <c r="J55" i="56"/>
  <c r="J52" i="56"/>
  <c r="J60" i="56"/>
  <c r="J64" i="56"/>
  <c r="J69" i="56"/>
  <c r="J61" i="56"/>
  <c r="J70" i="56"/>
  <c r="J54" i="56"/>
  <c r="J72" i="56"/>
  <c r="J66" i="56"/>
  <c r="J75" i="56"/>
  <c r="J68" i="56"/>
  <c r="J73" i="56"/>
  <c r="J71" i="56"/>
  <c r="C85" i="56"/>
  <c r="J63" i="56"/>
  <c r="J58" i="56"/>
  <c r="C88" i="56"/>
  <c r="J67" i="56"/>
  <c r="C81" i="56"/>
  <c r="J59" i="56"/>
  <c r="C82" i="56"/>
  <c r="J62" i="56"/>
  <c r="J57" i="56"/>
  <c r="C84" i="56"/>
  <c r="C87" i="56"/>
  <c r="J53" i="56"/>
  <c r="C80" i="56"/>
  <c r="C86" i="56"/>
  <c r="J65" i="56"/>
  <c r="C32" i="53"/>
  <c r="C30" i="53"/>
  <c r="C31" i="53"/>
  <c r="C34" i="53"/>
  <c r="C57" i="8"/>
  <c r="J36" i="8"/>
  <c r="C55" i="8"/>
  <c r="C53" i="8"/>
  <c r="C48" i="8"/>
  <c r="C54" i="8"/>
  <c r="C56" i="8"/>
  <c r="D33" i="53"/>
  <c r="D58" i="8"/>
  <c r="K46" i="8"/>
  <c r="K21" i="84"/>
  <c r="K22" i="84"/>
  <c r="K24" i="84"/>
  <c r="K23" i="84"/>
  <c r="K25" i="84"/>
  <c r="K20" i="84"/>
  <c r="K26" i="84"/>
  <c r="K20" i="83"/>
  <c r="K23" i="83"/>
  <c r="K21" i="83"/>
  <c r="K24" i="83"/>
  <c r="K25" i="83"/>
  <c r="K22" i="83"/>
  <c r="K26" i="83"/>
  <c r="K64" i="56"/>
  <c r="K71" i="56"/>
  <c r="K66" i="56"/>
  <c r="K70" i="56"/>
  <c r="K52" i="56"/>
  <c r="K60" i="56"/>
  <c r="K61" i="56"/>
  <c r="K54" i="56"/>
  <c r="K55" i="56"/>
  <c r="K68" i="56"/>
  <c r="K72" i="56"/>
  <c r="K73" i="56"/>
  <c r="K75" i="56"/>
  <c r="K69" i="56"/>
  <c r="D86" i="56"/>
  <c r="K57" i="56"/>
  <c r="D84" i="56"/>
  <c r="D85" i="56"/>
  <c r="K63" i="56"/>
  <c r="D81" i="56"/>
  <c r="K58" i="56"/>
  <c r="K53" i="56"/>
  <c r="D88" i="56"/>
  <c r="K62" i="56"/>
  <c r="D82" i="56"/>
  <c r="D80" i="56"/>
  <c r="K65" i="56"/>
  <c r="K67" i="56"/>
  <c r="D87" i="56"/>
  <c r="K59" i="56"/>
  <c r="D30" i="53"/>
  <c r="D31" i="53"/>
  <c r="D32" i="53"/>
  <c r="D34" i="53"/>
  <c r="D48" i="8"/>
  <c r="K36" i="8"/>
  <c r="D54" i="8"/>
  <c r="D57" i="8"/>
  <c r="D55" i="8"/>
  <c r="D53" i="8"/>
  <c r="D56" i="8"/>
  <c r="Y20" i="82"/>
  <c r="X20" i="82"/>
  <c r="D60" i="8"/>
  <c r="C60" i="8"/>
  <c r="Q46" i="8"/>
  <c r="R46" i="8" s="1"/>
  <c r="J37" i="19"/>
  <c r="J39" i="19" s="1"/>
  <c r="O37" i="19"/>
  <c r="O39" i="19" s="1"/>
  <c r="Y37" i="19"/>
  <c r="Y39" i="19" s="1"/>
  <c r="U37" i="19"/>
  <c r="U39" i="19" s="1"/>
  <c r="L37" i="19"/>
  <c r="L39" i="19" s="1"/>
  <c r="V37" i="19"/>
  <c r="V39" i="19" s="1"/>
  <c r="N37" i="19"/>
  <c r="N39" i="19" s="1"/>
  <c r="W37" i="19"/>
  <c r="W39" i="19" s="1"/>
  <c r="AG37" i="19"/>
  <c r="AG39" i="19" s="1"/>
  <c r="T37" i="19"/>
  <c r="T39" i="19" s="1"/>
  <c r="M37" i="19"/>
  <c r="M39" i="19" s="1"/>
  <c r="AA37" i="19"/>
  <c r="AA39" i="19" s="1"/>
  <c r="K37" i="19"/>
  <c r="K39" i="19" s="1"/>
  <c r="AD37" i="19"/>
  <c r="AD39" i="19" s="1"/>
  <c r="P37" i="19" l="1"/>
  <c r="P39" i="19" s="1"/>
  <c r="I37" i="19"/>
  <c r="I39" i="19" s="1"/>
  <c r="AC37" i="19"/>
  <c r="AC39" i="19" s="1"/>
  <c r="Q37" i="19"/>
  <c r="Q39" i="19" s="1"/>
  <c r="AF37" i="19"/>
  <c r="AF39" i="19" s="1"/>
  <c r="AE37" i="19"/>
  <c r="AE39" i="19" s="1"/>
  <c r="H37" i="19"/>
  <c r="H39" i="19" s="1"/>
  <c r="Z37" i="19"/>
  <c r="Z39" i="19" s="1"/>
  <c r="X37" i="19"/>
  <c r="X39" i="19" s="1"/>
  <c r="R37" i="19"/>
  <c r="R39" i="19" s="1"/>
  <c r="AB37" i="19"/>
  <c r="AB39" i="19" s="1"/>
  <c r="S37" i="19"/>
  <c r="S39" i="19" s="1"/>
  <c r="AL37" i="19"/>
  <c r="AL39" i="19" s="1"/>
  <c r="E53" i="151"/>
  <c r="Y39" i="82" l="1"/>
  <c r="C37" i="19"/>
  <c r="X39" i="82" s="1"/>
  <c r="C39" i="19" l="1"/>
  <c r="E54" i="151"/>
  <c r="K48" i="74" l="1"/>
  <c r="G48" i="74" l="1"/>
  <c r="R33" i="81" l="1"/>
  <c r="V33" i="81" s="1"/>
  <c r="P20" i="74"/>
  <c r="S20" i="74" s="1"/>
  <c r="R32" i="81"/>
  <c r="P9" i="74"/>
  <c r="S9" i="74" s="1"/>
  <c r="P11" i="74"/>
  <c r="S11" i="74" s="1"/>
  <c r="P10" i="74"/>
  <c r="S10" i="74" s="1"/>
  <c r="P19" i="74"/>
  <c r="P24" i="74" l="1"/>
  <c r="P25" i="74" s="1"/>
  <c r="S19" i="74"/>
  <c r="S24" i="74" s="1"/>
  <c r="S25" i="74" s="1"/>
  <c r="R47" i="81"/>
  <c r="R34" i="81"/>
  <c r="V32" i="81"/>
  <c r="V34" i="81" l="1"/>
  <c r="V47" i="81"/>
  <c r="R48" i="81"/>
  <c r="R36" i="81"/>
  <c r="S44" i="74"/>
  <c r="S33" i="74"/>
  <c r="P44" i="74"/>
  <c r="P33" i="74"/>
  <c r="S45" i="74" l="1"/>
  <c r="S41" i="74"/>
  <c r="S46" i="74" s="1"/>
  <c r="P45" i="74"/>
  <c r="P41" i="74"/>
  <c r="P46" i="74" s="1"/>
  <c r="R49" i="81"/>
  <c r="R40" i="81"/>
  <c r="R45" i="81" s="1"/>
  <c r="R50" i="81" s="1"/>
  <c r="V48" i="81"/>
  <c r="V36" i="81"/>
  <c r="V49" i="81" l="1"/>
  <c r="V40" i="81"/>
  <c r="V45" i="81" s="1"/>
  <c r="V50" i="81" s="1"/>
  <c r="X30" i="55"/>
  <c r="X38" i="55" s="1"/>
  <c r="X40" i="55" l="1"/>
  <c r="D8" i="55"/>
  <c r="C8" i="55"/>
  <c r="Q8" i="55" l="1"/>
  <c r="R8" i="55" s="1"/>
  <c r="S8" i="55"/>
  <c r="T8" i="55" s="1"/>
  <c r="C18" i="55"/>
  <c r="J8" i="55"/>
  <c r="D18" i="55"/>
  <c r="K8" i="55"/>
  <c r="C30" i="55"/>
  <c r="D30" i="55"/>
  <c r="Q30" i="55" l="1"/>
  <c r="R30" i="55" s="1"/>
  <c r="S30" i="55"/>
  <c r="T30" i="55" s="1"/>
  <c r="N30" i="55"/>
  <c r="G40" i="55"/>
  <c r="O30" i="55"/>
  <c r="H40" i="55"/>
  <c r="D40" i="55"/>
  <c r="K30" i="55"/>
  <c r="C40" i="55"/>
  <c r="J30" i="55"/>
  <c r="C32" i="55"/>
  <c r="C34" i="55"/>
  <c r="C33" i="55"/>
  <c r="C35" i="55"/>
  <c r="C31" i="55"/>
  <c r="D16" i="55" l="1"/>
  <c r="C16" i="55"/>
  <c r="D15" i="55"/>
  <c r="C15" i="55"/>
  <c r="C23" i="55" s="1"/>
  <c r="AM24" i="55"/>
  <c r="AS24" i="55"/>
  <c r="AD24" i="55"/>
  <c r="BB24" i="55"/>
  <c r="Y24" i="55"/>
  <c r="AY24" i="55"/>
  <c r="AN24" i="55"/>
  <c r="BG24" i="55"/>
  <c r="AK24" i="55"/>
  <c r="AQ24" i="55"/>
  <c r="AO24" i="55"/>
  <c r="X24" i="55"/>
  <c r="AE24" i="55"/>
  <c r="AI24" i="55"/>
  <c r="AA24" i="55"/>
  <c r="AB24" i="55"/>
  <c r="AH24" i="55"/>
  <c r="Z24" i="55"/>
  <c r="AP24" i="55"/>
  <c r="AR24" i="55"/>
  <c r="AZ24" i="55"/>
  <c r="AT24" i="55"/>
  <c r="AC24" i="55"/>
  <c r="BE24" i="55"/>
  <c r="AX24" i="55"/>
  <c r="AJ24" i="55"/>
  <c r="BA24" i="55"/>
  <c r="AF24" i="55"/>
  <c r="AV24" i="55"/>
  <c r="BC24" i="55"/>
  <c r="AG24" i="55"/>
  <c r="AW24" i="55"/>
  <c r="BD24" i="55"/>
  <c r="AL24" i="55"/>
  <c r="AU24" i="55"/>
  <c r="BF24" i="55"/>
  <c r="J32" i="55"/>
  <c r="C42" i="55"/>
  <c r="J34" i="55"/>
  <c r="C44" i="55"/>
  <c r="C41" i="55"/>
  <c r="J31" i="55"/>
  <c r="J33" i="55"/>
  <c r="C43" i="55"/>
  <c r="C45" i="55"/>
  <c r="J35" i="55"/>
  <c r="AM26" i="55"/>
  <c r="BB26" i="55"/>
  <c r="AN26" i="55"/>
  <c r="AC26" i="55"/>
  <c r="BE26" i="55"/>
  <c r="AX26" i="55"/>
  <c r="AJ26" i="55"/>
  <c r="BA26" i="55"/>
  <c r="AY26" i="55"/>
  <c r="AK26" i="55"/>
  <c r="AP26" i="55"/>
  <c r="AZ26" i="55"/>
  <c r="AT26" i="55"/>
  <c r="AF26" i="55"/>
  <c r="AV26" i="55"/>
  <c r="BC26" i="55"/>
  <c r="AG26" i="55"/>
  <c r="AW26" i="55"/>
  <c r="AD26" i="55"/>
  <c r="AR26" i="55"/>
  <c r="BD26" i="55"/>
  <c r="AL26" i="55"/>
  <c r="AU26" i="55"/>
  <c r="BF26" i="55"/>
  <c r="AS26" i="55"/>
  <c r="Y26" i="55"/>
  <c r="BG26" i="55"/>
  <c r="AQ26" i="55"/>
  <c r="AO26" i="55"/>
  <c r="AE26" i="55"/>
  <c r="AI26" i="55"/>
  <c r="AA26" i="55"/>
  <c r="AB26" i="55"/>
  <c r="AH26" i="55"/>
  <c r="Z26" i="55"/>
  <c r="X26" i="55"/>
  <c r="K15" i="55" l="1"/>
  <c r="Q15" i="55"/>
  <c r="R15" i="55" s="1"/>
  <c r="S15" i="55"/>
  <c r="T15" i="55" s="1"/>
  <c r="Q16" i="55"/>
  <c r="R16" i="55" s="1"/>
  <c r="S16" i="55"/>
  <c r="T16" i="55" s="1"/>
  <c r="D23" i="55"/>
  <c r="J15" i="55"/>
  <c r="BA46" i="55"/>
  <c r="AT46" i="55"/>
  <c r="AQ46" i="55"/>
  <c r="BD46" i="55"/>
  <c r="AN46" i="55"/>
  <c r="BG46" i="55"/>
  <c r="AA46" i="55"/>
  <c r="AW46" i="55"/>
  <c r="AX46" i="55"/>
  <c r="AY46" i="55"/>
  <c r="BE46" i="55"/>
  <c r="AP46" i="55"/>
  <c r="AZ46" i="55"/>
  <c r="Z46" i="55"/>
  <c r="AK46" i="55"/>
  <c r="AO46" i="55"/>
  <c r="AD46" i="55"/>
  <c r="AH46" i="55"/>
  <c r="Y46" i="55"/>
  <c r="AB46" i="55"/>
  <c r="BB46" i="55"/>
  <c r="AG46" i="55"/>
  <c r="AM46" i="55"/>
  <c r="AC46" i="55"/>
  <c r="BC46" i="55"/>
  <c r="BF46" i="55"/>
  <c r="AF46" i="55"/>
  <c r="AL46" i="55"/>
  <c r="AR46" i="55"/>
  <c r="AS46" i="55"/>
  <c r="AI46" i="55"/>
  <c r="AE46" i="55"/>
  <c r="AU46" i="55"/>
  <c r="X46" i="55"/>
  <c r="K16" i="55"/>
  <c r="D24" i="55"/>
  <c r="J16" i="55"/>
  <c r="C24" i="55"/>
  <c r="O16" i="55"/>
  <c r="H24" i="55"/>
  <c r="N16" i="55"/>
  <c r="G24" i="55"/>
  <c r="H45" i="55"/>
  <c r="O35" i="55"/>
  <c r="H42" i="55"/>
  <c r="O32" i="55"/>
  <c r="H43" i="55"/>
  <c r="O33" i="55"/>
  <c r="H41" i="55"/>
  <c r="O31" i="55"/>
  <c r="H44" i="55"/>
  <c r="O34" i="55"/>
  <c r="AI48" i="55"/>
  <c r="AH48" i="55"/>
  <c r="AD48" i="55"/>
  <c r="Y48" i="55"/>
  <c r="AX48" i="55"/>
  <c r="AK48" i="55"/>
  <c r="D32" i="55"/>
  <c r="D33" i="55"/>
  <c r="D35" i="55"/>
  <c r="D31" i="55"/>
  <c r="D34" i="55"/>
  <c r="D26" i="55"/>
  <c r="H26" i="55"/>
  <c r="G26" i="55"/>
  <c r="BC48" i="55"/>
  <c r="AB48" i="55"/>
  <c r="AQ48" i="55"/>
  <c r="AP48" i="55"/>
  <c r="AO48" i="55"/>
  <c r="BE48" i="55"/>
  <c r="AU48" i="55"/>
  <c r="AL48" i="55"/>
  <c r="AE48" i="55"/>
  <c r="AW48" i="55"/>
  <c r="AR48" i="55"/>
  <c r="C26" i="55"/>
  <c r="AG48" i="55"/>
  <c r="BD48" i="55"/>
  <c r="BA48" i="55"/>
  <c r="BB48" i="55"/>
  <c r="AF48" i="55"/>
  <c r="AY48" i="55"/>
  <c r="BF48" i="55"/>
  <c r="AC48" i="55"/>
  <c r="BG48" i="55"/>
  <c r="AS48" i="55"/>
  <c r="AT48" i="55"/>
  <c r="Z48" i="55"/>
  <c r="AZ48" i="55"/>
  <c r="AA48" i="55"/>
  <c r="AM48" i="55"/>
  <c r="AN48" i="55"/>
  <c r="X48" i="55"/>
  <c r="Q34" i="55" l="1"/>
  <c r="R34" i="55" s="1"/>
  <c r="S34" i="55"/>
  <c r="T34" i="55" s="1"/>
  <c r="Q35" i="55"/>
  <c r="R35" i="55" s="1"/>
  <c r="S35" i="55"/>
  <c r="T35" i="55" s="1"/>
  <c r="Q33" i="55"/>
  <c r="R33" i="55" s="1"/>
  <c r="S33" i="55"/>
  <c r="T33" i="55" s="1"/>
  <c r="Q32" i="55"/>
  <c r="R32" i="55" s="1"/>
  <c r="S32" i="55"/>
  <c r="T32" i="55" s="1"/>
  <c r="Q31" i="55"/>
  <c r="R31" i="55" s="1"/>
  <c r="S31" i="55"/>
  <c r="T31" i="55" s="1"/>
  <c r="C38" i="55"/>
  <c r="C37" i="55"/>
  <c r="J37" i="55" s="1"/>
  <c r="AV46" i="55"/>
  <c r="AJ46" i="55"/>
  <c r="G41" i="55"/>
  <c r="N31" i="55"/>
  <c r="K32" i="55"/>
  <c r="D42" i="55"/>
  <c r="D41" i="55"/>
  <c r="K31" i="55"/>
  <c r="G45" i="55"/>
  <c r="N35" i="55"/>
  <c r="D45" i="55"/>
  <c r="K35" i="55"/>
  <c r="G43" i="55"/>
  <c r="N33" i="55"/>
  <c r="N34" i="55"/>
  <c r="G44" i="55"/>
  <c r="K33" i="55"/>
  <c r="D43" i="55"/>
  <c r="K34" i="55"/>
  <c r="D44" i="55"/>
  <c r="G42" i="55"/>
  <c r="N32" i="55"/>
  <c r="AJ48" i="55"/>
  <c r="AV48" i="55"/>
  <c r="D38" i="55" l="1"/>
  <c r="D37" i="55"/>
  <c r="J38" i="55"/>
  <c r="C46" i="55"/>
  <c r="C48" i="55"/>
  <c r="C8" i="56"/>
  <c r="D8" i="56"/>
  <c r="Q8" i="56" l="1"/>
  <c r="R8" i="56" s="1"/>
  <c r="S8" i="56"/>
  <c r="T8" i="56" s="1"/>
  <c r="Q37" i="55"/>
  <c r="R37" i="55" s="1"/>
  <c r="S37" i="55"/>
  <c r="T37" i="55" s="1"/>
  <c r="Q38" i="55"/>
  <c r="R38" i="55" s="1"/>
  <c r="S38" i="55"/>
  <c r="T38" i="55" s="1"/>
  <c r="K37" i="55"/>
  <c r="D35" i="56"/>
  <c r="K8" i="56"/>
  <c r="C35" i="56"/>
  <c r="J8" i="56"/>
  <c r="D46" i="55"/>
  <c r="K38" i="55"/>
  <c r="O38" i="55"/>
  <c r="H46" i="55"/>
  <c r="G46" i="55"/>
  <c r="N38" i="55"/>
  <c r="H48" i="55"/>
  <c r="G48" i="55"/>
  <c r="D48" i="55"/>
  <c r="C10" i="56"/>
  <c r="C16" i="56"/>
  <c r="C14" i="56"/>
  <c r="C15" i="56"/>
  <c r="C11" i="56"/>
  <c r="C13" i="56"/>
  <c r="C12" i="56"/>
  <c r="C17" i="56"/>
  <c r="C19" i="56"/>
  <c r="J19" i="56" s="1"/>
  <c r="C22" i="56"/>
  <c r="J22" i="56" s="1"/>
  <c r="C23" i="56"/>
  <c r="J23" i="56" s="1"/>
  <c r="C21" i="56"/>
  <c r="J21" i="56" s="1"/>
  <c r="C20" i="56"/>
  <c r="J20" i="56" s="1"/>
  <c r="AV33" i="56"/>
  <c r="X33" i="56"/>
  <c r="AN33" i="56"/>
  <c r="AJ33" i="56"/>
  <c r="BG33" i="56"/>
  <c r="AT33" i="56"/>
  <c r="C29" i="56"/>
  <c r="J29" i="56" s="1"/>
  <c r="D30" i="56"/>
  <c r="BC33" i="56"/>
  <c r="D26" i="56"/>
  <c r="C28" i="56"/>
  <c r="J28" i="56" s="1"/>
  <c r="BB33" i="56"/>
  <c r="AG33" i="56"/>
  <c r="D22" i="56"/>
  <c r="AO33" i="56"/>
  <c r="AW33" i="56"/>
  <c r="D9" i="56"/>
  <c r="D17" i="56"/>
  <c r="D29" i="56"/>
  <c r="D21" i="56"/>
  <c r="D16" i="56"/>
  <c r="AL33" i="56"/>
  <c r="D28" i="56"/>
  <c r="D11" i="56"/>
  <c r="D15" i="56"/>
  <c r="D20" i="56"/>
  <c r="D10" i="56"/>
  <c r="AD33" i="56"/>
  <c r="D24" i="56"/>
  <c r="D18" i="56"/>
  <c r="C30" i="56"/>
  <c r="J30" i="56" s="1"/>
  <c r="D25" i="56"/>
  <c r="D12" i="56"/>
  <c r="C25" i="56"/>
  <c r="J25" i="56" s="1"/>
  <c r="C27" i="56"/>
  <c r="J27" i="56" s="1"/>
  <c r="D27" i="56"/>
  <c r="C18" i="56"/>
  <c r="J18" i="56" s="1"/>
  <c r="C24" i="56"/>
  <c r="J24" i="56" s="1"/>
  <c r="C9" i="56"/>
  <c r="AC33" i="56"/>
  <c r="D19" i="56"/>
  <c r="D13" i="56"/>
  <c r="AP33" i="56"/>
  <c r="AE33" i="56"/>
  <c r="AX33" i="56"/>
  <c r="AB33" i="56"/>
  <c r="AI33" i="56"/>
  <c r="AM33" i="56"/>
  <c r="AA33" i="56"/>
  <c r="AK33" i="56"/>
  <c r="Y33" i="56"/>
  <c r="AZ33" i="56"/>
  <c r="BA33" i="56"/>
  <c r="D14" i="56"/>
  <c r="D23" i="56"/>
  <c r="AY33" i="56"/>
  <c r="AR33" i="56"/>
  <c r="Z33" i="56"/>
  <c r="AQ33" i="56"/>
  <c r="BF33" i="56"/>
  <c r="AS33" i="56"/>
  <c r="AH33" i="56"/>
  <c r="AU33" i="56"/>
  <c r="BD33" i="56"/>
  <c r="AF33" i="56"/>
  <c r="BE33" i="56"/>
  <c r="C26" i="56"/>
  <c r="J26" i="56" s="1"/>
  <c r="K18" i="56" l="1"/>
  <c r="Q18" i="56"/>
  <c r="R18" i="56" s="1"/>
  <c r="S18" i="56"/>
  <c r="T18" i="56" s="1"/>
  <c r="K27" i="56"/>
  <c r="Q27" i="56"/>
  <c r="R27" i="56" s="1"/>
  <c r="S27" i="56"/>
  <c r="T27" i="56" s="1"/>
  <c r="K24" i="56"/>
  <c r="Q24" i="56"/>
  <c r="R24" i="56" s="1"/>
  <c r="S24" i="56"/>
  <c r="T24" i="56" s="1"/>
  <c r="Q16" i="56"/>
  <c r="R16" i="56" s="1"/>
  <c r="S16" i="56"/>
  <c r="T16" i="56" s="1"/>
  <c r="K22" i="56"/>
  <c r="Q22" i="56"/>
  <c r="R22" i="56" s="1"/>
  <c r="S22" i="56"/>
  <c r="T22" i="56" s="1"/>
  <c r="K21" i="56"/>
  <c r="Q21" i="56"/>
  <c r="R21" i="56" s="1"/>
  <c r="S21" i="56"/>
  <c r="T21" i="56" s="1"/>
  <c r="K28" i="56"/>
  <c r="Q28" i="56"/>
  <c r="R28" i="56" s="1"/>
  <c r="S28" i="56"/>
  <c r="T28" i="56" s="1"/>
  <c r="Q13" i="56"/>
  <c r="R13" i="56" s="1"/>
  <c r="S13" i="56"/>
  <c r="T13" i="56" s="1"/>
  <c r="K23" i="56"/>
  <c r="Q23" i="56"/>
  <c r="R23" i="56" s="1"/>
  <c r="S23" i="56"/>
  <c r="T23" i="56" s="1"/>
  <c r="Q10" i="56"/>
  <c r="R10" i="56" s="1"/>
  <c r="S10" i="56"/>
  <c r="T10" i="56" s="1"/>
  <c r="K29" i="56"/>
  <c r="Q29" i="56"/>
  <c r="R29" i="56" s="1"/>
  <c r="S29" i="56"/>
  <c r="T29" i="56" s="1"/>
  <c r="Q12" i="56"/>
  <c r="R12" i="56" s="1"/>
  <c r="S12" i="56"/>
  <c r="T12" i="56" s="1"/>
  <c r="K20" i="56"/>
  <c r="Q20" i="56"/>
  <c r="R20" i="56" s="1"/>
  <c r="S20" i="56"/>
  <c r="T20" i="56" s="1"/>
  <c r="Q17" i="56"/>
  <c r="R17" i="56" s="1"/>
  <c r="S17" i="56"/>
  <c r="T17" i="56" s="1"/>
  <c r="K30" i="56"/>
  <c r="Q30" i="56"/>
  <c r="R30" i="56" s="1"/>
  <c r="S30" i="56"/>
  <c r="T30" i="56" s="1"/>
  <c r="K19" i="56"/>
  <c r="Q19" i="56"/>
  <c r="R19" i="56" s="1"/>
  <c r="S19" i="56"/>
  <c r="T19" i="56" s="1"/>
  <c r="Q14" i="56"/>
  <c r="R14" i="56" s="1"/>
  <c r="S14" i="56"/>
  <c r="T14" i="56" s="1"/>
  <c r="K25" i="56"/>
  <c r="Q25" i="56"/>
  <c r="R25" i="56" s="1"/>
  <c r="S25" i="56"/>
  <c r="T25" i="56" s="1"/>
  <c r="Q15" i="56"/>
  <c r="R15" i="56" s="1"/>
  <c r="S15" i="56"/>
  <c r="T15" i="56" s="1"/>
  <c r="Q9" i="56"/>
  <c r="R9" i="56" s="1"/>
  <c r="S9" i="56"/>
  <c r="T9" i="56" s="1"/>
  <c r="K26" i="56"/>
  <c r="Q26" i="56"/>
  <c r="R26" i="56" s="1"/>
  <c r="S26" i="56"/>
  <c r="T26" i="56" s="1"/>
  <c r="Q11" i="56"/>
  <c r="R11" i="56" s="1"/>
  <c r="S11" i="56"/>
  <c r="T11" i="56" s="1"/>
  <c r="AY46" i="56"/>
  <c r="AD46" i="56"/>
  <c r="AG46" i="56"/>
  <c r="AT46" i="56"/>
  <c r="BD46" i="56"/>
  <c r="AM46" i="56"/>
  <c r="BB46" i="56"/>
  <c r="BG46" i="56"/>
  <c r="AU46" i="56"/>
  <c r="AI46" i="56"/>
  <c r="AC46" i="56"/>
  <c r="AH46" i="56"/>
  <c r="AS46" i="56"/>
  <c r="AB46" i="56"/>
  <c r="AJ46" i="56"/>
  <c r="BF46" i="56"/>
  <c r="BA46" i="56"/>
  <c r="AX46" i="56"/>
  <c r="AW46" i="56"/>
  <c r="BC46" i="56"/>
  <c r="AN46" i="56"/>
  <c r="AZ46" i="56"/>
  <c r="AE46" i="56"/>
  <c r="X46" i="56"/>
  <c r="AA46" i="56"/>
  <c r="AQ46" i="56"/>
  <c r="Z46" i="56"/>
  <c r="Y46" i="56"/>
  <c r="AP46" i="56"/>
  <c r="AL46" i="56"/>
  <c r="AO46" i="56"/>
  <c r="AV46" i="56"/>
  <c r="BE46" i="56"/>
  <c r="AF46" i="56"/>
  <c r="AR46" i="56"/>
  <c r="AK46" i="56"/>
  <c r="K10" i="56"/>
  <c r="D37" i="56"/>
  <c r="J17" i="56"/>
  <c r="C44" i="56"/>
  <c r="J10" i="56"/>
  <c r="C37" i="56"/>
  <c r="D39" i="56"/>
  <c r="K12" i="56"/>
  <c r="D44" i="56"/>
  <c r="K17" i="56"/>
  <c r="C39" i="56"/>
  <c r="J12" i="56"/>
  <c r="D41" i="56"/>
  <c r="K14" i="56"/>
  <c r="J9" i="56"/>
  <c r="C36" i="56"/>
  <c r="D42" i="56"/>
  <c r="K15" i="56"/>
  <c r="D36" i="56"/>
  <c r="K9" i="56"/>
  <c r="J13" i="56"/>
  <c r="C40" i="56"/>
  <c r="D38" i="56"/>
  <c r="K11" i="56"/>
  <c r="C38" i="56"/>
  <c r="J11" i="56"/>
  <c r="C42" i="56"/>
  <c r="J15" i="56"/>
  <c r="C41" i="56"/>
  <c r="J14" i="56"/>
  <c r="K13" i="56"/>
  <c r="D40" i="56"/>
  <c r="D43" i="56"/>
  <c r="K16" i="56"/>
  <c r="C43" i="56"/>
  <c r="J16" i="56"/>
  <c r="C32" i="56"/>
  <c r="D32" i="56"/>
  <c r="AY48" i="56"/>
  <c r="AK48" i="56"/>
  <c r="AP48" i="56"/>
  <c r="AL48" i="56"/>
  <c r="X48" i="56"/>
  <c r="AU48" i="56"/>
  <c r="AA48" i="56"/>
  <c r="AD48" i="56"/>
  <c r="AV48" i="56"/>
  <c r="AM48" i="56"/>
  <c r="AG48" i="56"/>
  <c r="BD48" i="56"/>
  <c r="AH48" i="56"/>
  <c r="AS48" i="56"/>
  <c r="AI48" i="56"/>
  <c r="AT48" i="56"/>
  <c r="BF48" i="56"/>
  <c r="BB48" i="56"/>
  <c r="BG48" i="56"/>
  <c r="AQ48" i="56"/>
  <c r="BA48" i="56"/>
  <c r="AX48" i="56"/>
  <c r="AW48" i="56"/>
  <c r="AB48" i="56"/>
  <c r="BE48" i="56"/>
  <c r="Z48" i="56"/>
  <c r="AZ48" i="56"/>
  <c r="AE48" i="56"/>
  <c r="AJ48" i="56"/>
  <c r="AF48" i="56"/>
  <c r="AR48" i="56"/>
  <c r="Y48" i="56"/>
  <c r="AC48" i="56"/>
  <c r="AO48" i="56"/>
  <c r="BC48" i="56"/>
  <c r="AN48" i="56"/>
  <c r="G33" i="56"/>
  <c r="H33" i="56"/>
  <c r="C33" i="56"/>
  <c r="D33" i="56"/>
  <c r="Q32" i="56" l="1"/>
  <c r="R32" i="56" s="1"/>
  <c r="S32" i="56"/>
  <c r="T32" i="56" s="1"/>
  <c r="Q33" i="56"/>
  <c r="R33" i="56" s="1"/>
  <c r="S33" i="56"/>
  <c r="T33" i="56" s="1"/>
  <c r="D45" i="56"/>
  <c r="K32" i="56"/>
  <c r="C45" i="56"/>
  <c r="J32" i="56"/>
  <c r="D46" i="56"/>
  <c r="K33" i="56"/>
  <c r="C46" i="56"/>
  <c r="J33" i="56"/>
  <c r="H46" i="56"/>
  <c r="O33" i="56"/>
  <c r="G46" i="56"/>
  <c r="N33" i="56"/>
  <c r="D48" i="56"/>
  <c r="C48" i="56"/>
  <c r="H48" i="56"/>
  <c r="G48" i="56"/>
  <c r="D56" i="56" l="1"/>
  <c r="D83" i="56" s="1"/>
  <c r="C56" i="56"/>
  <c r="C83" i="56" s="1"/>
  <c r="Q56" i="56" l="1"/>
  <c r="R56" i="56" s="1"/>
  <c r="S56" i="56"/>
  <c r="T56" i="56" s="1"/>
  <c r="C79" i="56"/>
  <c r="J56" i="56"/>
  <c r="H79" i="56"/>
  <c r="O56" i="56"/>
  <c r="G79" i="56"/>
  <c r="N56" i="56"/>
  <c r="D79" i="56"/>
  <c r="K56" i="56"/>
  <c r="AC77" i="56"/>
  <c r="AJ77" i="56"/>
  <c r="AD77" i="56"/>
  <c r="AN77" i="56"/>
  <c r="AZ77" i="56"/>
  <c r="X77" i="56"/>
  <c r="AA77" i="56"/>
  <c r="AK77" i="56"/>
  <c r="AL77" i="56"/>
  <c r="BA77" i="56"/>
  <c r="AS77" i="56"/>
  <c r="BF77" i="56"/>
  <c r="AE77" i="56"/>
  <c r="AM77" i="56"/>
  <c r="AP77" i="56"/>
  <c r="BB77" i="56"/>
  <c r="AX77" i="56"/>
  <c r="AT77" i="56"/>
  <c r="AR77" i="56"/>
  <c r="AV77" i="56"/>
  <c r="AF77" i="56"/>
  <c r="Y77" i="56"/>
  <c r="AQ77" i="56"/>
  <c r="AU77" i="56"/>
  <c r="Z77" i="56"/>
  <c r="AW77" i="56"/>
  <c r="AY77" i="56"/>
  <c r="BG77" i="56"/>
  <c r="AH77" i="56"/>
  <c r="AG77" i="56"/>
  <c r="AI77" i="56"/>
  <c r="AB77" i="56"/>
  <c r="AO77" i="56"/>
  <c r="BE77" i="56"/>
  <c r="BC77" i="56"/>
  <c r="BD77" i="56"/>
  <c r="BB89" i="56" l="1"/>
  <c r="Z90" i="56"/>
  <c r="Y89" i="56"/>
  <c r="AR90" i="56"/>
  <c r="BF90" i="56"/>
  <c r="BC89" i="56"/>
  <c r="AV89" i="56"/>
  <c r="AO89" i="56"/>
  <c r="AT90" i="56"/>
  <c r="AS89" i="56"/>
  <c r="X90" i="56"/>
  <c r="BA89" i="56"/>
  <c r="BC90" i="56"/>
  <c r="AE89" i="56"/>
  <c r="AQ89" i="56"/>
  <c r="AJ89" i="56"/>
  <c r="AB89" i="56"/>
  <c r="AK89" i="56"/>
  <c r="BG89" i="56"/>
  <c r="AC89" i="56"/>
  <c r="AM89" i="56"/>
  <c r="AG89" i="56"/>
  <c r="AO90" i="56"/>
  <c r="AH90" i="56"/>
  <c r="AX89" i="56"/>
  <c r="X89" i="56"/>
  <c r="AX90" i="56"/>
  <c r="AS90" i="56"/>
  <c r="AN90" i="56"/>
  <c r="AW89" i="56"/>
  <c r="AI89" i="56"/>
  <c r="AA89" i="56"/>
  <c r="AB90" i="56"/>
  <c r="BG90" i="56"/>
  <c r="AU90" i="56"/>
  <c r="BB90" i="56"/>
  <c r="BA90" i="56"/>
  <c r="AD90" i="56"/>
  <c r="BE89" i="56"/>
  <c r="BD90" i="56"/>
  <c r="AT89" i="56"/>
  <c r="BF89" i="56"/>
  <c r="AU89" i="56"/>
  <c r="AQ90" i="56"/>
  <c r="Y90" i="56"/>
  <c r="AL90" i="56"/>
  <c r="AJ90" i="56"/>
  <c r="BE90" i="56"/>
  <c r="BD89" i="56"/>
  <c r="AL89" i="56"/>
  <c r="AH89" i="56"/>
  <c r="AF89" i="56"/>
  <c r="AY90" i="56"/>
  <c r="AP89" i="56"/>
  <c r="AF90" i="56"/>
  <c r="AM90" i="56"/>
  <c r="Z89" i="56"/>
  <c r="AC90" i="56"/>
  <c r="AD89" i="56"/>
  <c r="AR89" i="56"/>
  <c r="AN89" i="56"/>
  <c r="AY89" i="56"/>
  <c r="AI90" i="56"/>
  <c r="AW90" i="56"/>
  <c r="AZ89" i="56"/>
  <c r="AG92" i="56"/>
  <c r="AG90" i="56"/>
  <c r="AZ92" i="56"/>
  <c r="AZ90" i="56"/>
  <c r="AP92" i="56"/>
  <c r="AP90" i="56"/>
  <c r="AA92" i="56"/>
  <c r="AA90" i="56"/>
  <c r="AV92" i="56"/>
  <c r="AV90" i="56"/>
  <c r="AE92" i="56"/>
  <c r="AE90" i="56"/>
  <c r="AK92" i="56"/>
  <c r="AK90" i="56"/>
  <c r="BD92" i="56"/>
  <c r="Z92" i="56"/>
  <c r="BF92" i="56"/>
  <c r="AJ92" i="56"/>
  <c r="BC92" i="56"/>
  <c r="AO92" i="56"/>
  <c r="AH92" i="56"/>
  <c r="AY92" i="56"/>
  <c r="AU92" i="56"/>
  <c r="BB92" i="56"/>
  <c r="AS92" i="56"/>
  <c r="AN92" i="56"/>
  <c r="AC92" i="56"/>
  <c r="BE92" i="56"/>
  <c r="BG92" i="56"/>
  <c r="AQ92" i="56"/>
  <c r="AF92" i="56"/>
  <c r="AR92" i="56"/>
  <c r="BA92" i="56"/>
  <c r="AD92" i="56"/>
  <c r="AB92" i="56"/>
  <c r="AI92" i="56"/>
  <c r="AW92" i="56"/>
  <c r="Y92" i="56"/>
  <c r="AT92" i="56"/>
  <c r="AX92" i="56"/>
  <c r="AM92" i="56"/>
  <c r="AL92" i="56"/>
  <c r="X92" i="56"/>
  <c r="G77" i="56"/>
  <c r="H77" i="56"/>
  <c r="C77" i="56"/>
  <c r="D77" i="56"/>
  <c r="Q77" i="56" l="1"/>
  <c r="R77" i="56" s="1"/>
  <c r="S77" i="56"/>
  <c r="T77" i="56" s="1"/>
  <c r="D89" i="56"/>
  <c r="K76" i="56"/>
  <c r="O77" i="56"/>
  <c r="H90" i="56"/>
  <c r="C90" i="56"/>
  <c r="J77" i="56"/>
  <c r="C89" i="56"/>
  <c r="J76" i="56"/>
  <c r="N76" i="56"/>
  <c r="G89" i="56"/>
  <c r="D90" i="56"/>
  <c r="K77" i="56"/>
  <c r="G90" i="56"/>
  <c r="N77" i="56"/>
  <c r="H89" i="56"/>
  <c r="O76" i="56"/>
  <c r="D92" i="56"/>
  <c r="C92" i="56"/>
  <c r="H92" i="56"/>
  <c r="G92" i="56"/>
  <c r="C8" i="38" l="1"/>
  <c r="F7" i="49"/>
  <c r="F7" i="19"/>
  <c r="F24" i="49" l="1"/>
  <c r="F33" i="49"/>
  <c r="F25" i="49"/>
  <c r="F18" i="49"/>
  <c r="F22" i="49"/>
  <c r="F11" i="49"/>
  <c r="F10" i="49"/>
  <c r="F23" i="49"/>
  <c r="F26" i="49"/>
  <c r="F32" i="49"/>
  <c r="F27" i="49"/>
  <c r="F9" i="49"/>
  <c r="F13" i="49"/>
  <c r="F12" i="49"/>
  <c r="F34" i="49"/>
  <c r="F8" i="49"/>
  <c r="F14" i="49"/>
  <c r="F15" i="49"/>
  <c r="F17" i="49"/>
  <c r="F19" i="49"/>
  <c r="F21" i="49"/>
  <c r="F28" i="49"/>
  <c r="F29" i="49"/>
  <c r="F30" i="49"/>
  <c r="F36" i="49"/>
  <c r="F36" i="19"/>
  <c r="F26" i="19"/>
  <c r="F17" i="19"/>
  <c r="F8" i="19"/>
  <c r="F34" i="19"/>
  <c r="F25" i="19"/>
  <c r="F15" i="19"/>
  <c r="F33" i="19"/>
  <c r="F24" i="19"/>
  <c r="F14" i="19"/>
  <c r="F32" i="19"/>
  <c r="F23" i="19"/>
  <c r="F13" i="19"/>
  <c r="F30" i="19"/>
  <c r="Z30" i="82" s="1"/>
  <c r="F22" i="19"/>
  <c r="F12" i="19"/>
  <c r="F29" i="19"/>
  <c r="F21" i="19"/>
  <c r="F11" i="19"/>
  <c r="F28" i="19"/>
  <c r="F19" i="19"/>
  <c r="F10" i="19"/>
  <c r="F27" i="19"/>
  <c r="F18" i="19"/>
  <c r="F9" i="19"/>
  <c r="G58" i="164"/>
  <c r="A5" i="164" s="1"/>
  <c r="A3" i="164"/>
  <c r="A3" i="163"/>
  <c r="BX56" i="1"/>
  <c r="BX135" i="1"/>
  <c r="BX29" i="1"/>
  <c r="BX116" i="1"/>
  <c r="BX75" i="1"/>
  <c r="BX120" i="1"/>
  <c r="BX17" i="1"/>
  <c r="BX106" i="1"/>
  <c r="BX96" i="1"/>
  <c r="BX155" i="1"/>
  <c r="BX117" i="1"/>
  <c r="BX149" i="1"/>
  <c r="BX110" i="1"/>
  <c r="BX76" i="1"/>
  <c r="BX147" i="1"/>
  <c r="BX126" i="1"/>
  <c r="BX34" i="1"/>
  <c r="BX6" i="1"/>
  <c r="BX64" i="1"/>
  <c r="Z20" i="81"/>
  <c r="BX54" i="1"/>
  <c r="BX68" i="1"/>
  <c r="BX40" i="1"/>
  <c r="M13" i="47"/>
  <c r="BX92" i="1"/>
  <c r="BX44" i="1"/>
  <c r="BX109" i="1"/>
  <c r="BX21" i="1"/>
  <c r="BX99" i="1"/>
  <c r="BX101" i="1"/>
  <c r="BX85" i="1"/>
  <c r="BX24" i="1"/>
  <c r="BX39" i="1"/>
  <c r="BX142" i="1"/>
  <c r="BX123" i="1"/>
  <c r="BX31" i="1"/>
  <c r="BX118" i="1"/>
  <c r="BX144" i="1"/>
  <c r="BX45" i="1"/>
  <c r="BX69" i="1"/>
  <c r="BX100" i="1"/>
  <c r="BX133" i="1"/>
  <c r="BX145" i="1"/>
  <c r="Z38" i="81"/>
  <c r="Z39" i="81"/>
  <c r="Z15" i="81"/>
  <c r="Z14" i="81"/>
  <c r="BX73" i="1"/>
  <c r="M14" i="47"/>
  <c r="BX134" i="1"/>
  <c r="BX47" i="1"/>
  <c r="BX139" i="1"/>
  <c r="BX95" i="1"/>
  <c r="M20" i="47"/>
  <c r="BX48" i="1"/>
  <c r="BX104" i="1"/>
  <c r="BX78" i="1"/>
  <c r="BX89" i="1"/>
  <c r="BX19" i="1"/>
  <c r="BX51" i="1"/>
  <c r="BX84" i="1"/>
  <c r="BX46" i="1"/>
  <c r="BX93" i="1"/>
  <c r="BX146" i="1"/>
  <c r="BX152" i="1"/>
  <c r="BX61" i="1"/>
  <c r="BX150" i="1"/>
  <c r="BX151" i="1"/>
  <c r="Z43" i="81"/>
  <c r="BX112" i="1"/>
  <c r="M11" i="47"/>
  <c r="BX74" i="1"/>
  <c r="BX140" i="1"/>
  <c r="BX11" i="1"/>
  <c r="BX156" i="1"/>
  <c r="BX105" i="1"/>
  <c r="BX103" i="1"/>
  <c r="BX111" i="1"/>
  <c r="BX128" i="1"/>
  <c r="BX91" i="1"/>
  <c r="BX52" i="1"/>
  <c r="BX129" i="1"/>
  <c r="BX55" i="1"/>
  <c r="BX60" i="1"/>
  <c r="BX94" i="1"/>
  <c r="BX125" i="1"/>
  <c r="M9" i="47"/>
  <c r="M15" i="47"/>
  <c r="BX7" i="1"/>
  <c r="BX62" i="1"/>
  <c r="BX37" i="1"/>
  <c r="BX38" i="1"/>
  <c r="BX27" i="1"/>
  <c r="BX97" i="1"/>
  <c r="BX26" i="1"/>
  <c r="BX154" i="1"/>
  <c r="BX77" i="1"/>
  <c r="BX16" i="1"/>
  <c r="BX50" i="1"/>
  <c r="BX114" i="1"/>
  <c r="BX148" i="1"/>
  <c r="BX66" i="1"/>
  <c r="BX115" i="1"/>
  <c r="BX79" i="1"/>
  <c r="BX102" i="1"/>
  <c r="BX8" i="1"/>
  <c r="BX90" i="1"/>
  <c r="BX138" i="1"/>
  <c r="BX141" i="1"/>
  <c r="BX153" i="1"/>
  <c r="BX35" i="1"/>
  <c r="BX98" i="1"/>
  <c r="M18" i="47"/>
  <c r="BX12" i="1"/>
  <c r="BX53" i="1"/>
  <c r="BX20" i="1"/>
  <c r="BX42" i="1"/>
  <c r="BX23" i="1"/>
  <c r="BX25" i="1"/>
  <c r="BX33" i="1"/>
  <c r="BX49" i="1"/>
  <c r="BX41" i="1"/>
  <c r="BX65" i="1"/>
  <c r="BX132" i="1"/>
  <c r="BX136" i="1"/>
  <c r="BX121" i="1"/>
  <c r="BX63" i="1"/>
  <c r="BX108" i="1"/>
  <c r="BX22" i="1"/>
  <c r="BX137" i="1"/>
  <c r="BX119" i="1"/>
  <c r="Z44" i="81"/>
  <c r="Z18" i="81"/>
  <c r="Z19" i="81"/>
  <c r="G43" i="73"/>
  <c r="F23" i="47"/>
  <c r="M8" i="47"/>
  <c r="BX57" i="1"/>
  <c r="BX14" i="1"/>
  <c r="BX82" i="1"/>
  <c r="BX122" i="1"/>
  <c r="BX70" i="1"/>
  <c r="BX10" i="1"/>
  <c r="BX124" i="1"/>
  <c r="BX28" i="1"/>
  <c r="BX88" i="1"/>
  <c r="BX15" i="1"/>
  <c r="BX157" i="1"/>
  <c r="BX59" i="1"/>
  <c r="BX32" i="1"/>
  <c r="BX107" i="1"/>
  <c r="BX58" i="1"/>
  <c r="Z9" i="81"/>
  <c r="M19" i="47"/>
  <c r="BX87" i="1"/>
  <c r="BX83" i="1"/>
  <c r="BX36" i="1"/>
  <c r="BX18" i="1"/>
  <c r="BX81" i="1"/>
  <c r="BX67" i="1"/>
  <c r="BX71" i="1"/>
  <c r="BX127" i="1"/>
  <c r="BX86" i="1"/>
  <c r="BX43" i="1"/>
  <c r="BX131" i="1"/>
  <c r="BX30" i="1"/>
  <c r="BX80" i="1"/>
  <c r="BX113" i="1"/>
  <c r="BX13" i="1"/>
  <c r="BX143" i="1"/>
  <c r="BX130" i="1"/>
  <c r="BX72" i="1"/>
  <c r="Z42" i="81"/>
  <c r="V28" i="81"/>
  <c r="A5" i="93"/>
  <c r="Z37" i="81"/>
  <c r="Z35" i="81"/>
  <c r="Z13" i="81"/>
  <c r="Z11" i="81"/>
  <c r="F32" i="56"/>
  <c r="U32" i="56" s="1"/>
  <c r="V32" i="56" s="1"/>
  <c r="A3" i="93"/>
  <c r="A3" i="49"/>
  <c r="Z8" i="81"/>
  <c r="Z33" i="81"/>
  <c r="Z32" i="81"/>
  <c r="A3" i="53"/>
  <c r="A3" i="84"/>
  <c r="F10" i="47"/>
  <c r="U10" i="47" s="1"/>
  <c r="V10" i="47" s="1"/>
  <c r="V8" i="47"/>
  <c r="G32" i="73"/>
  <c r="G24" i="73"/>
  <c r="G25" i="73" s="1"/>
  <c r="G44" i="73" s="1"/>
  <c r="F12" i="53"/>
  <c r="N12" i="53" s="1"/>
  <c r="O12" i="53" s="1"/>
  <c r="F33" i="56"/>
  <c r="U33" i="56" s="1"/>
  <c r="V33" i="56" s="1"/>
  <c r="F77" i="56"/>
  <c r="U77" i="56" s="1"/>
  <c r="V77" i="56" s="1"/>
  <c r="F46" i="8"/>
  <c r="F18" i="8"/>
  <c r="F14" i="83"/>
  <c r="U14" i="83" s="1"/>
  <c r="V14" i="83" s="1"/>
  <c r="F26" i="83"/>
  <c r="U26" i="83" s="1"/>
  <c r="V26" i="83" s="1"/>
  <c r="F28" i="53"/>
  <c r="N28" i="53" s="1"/>
  <c r="O28" i="53" s="1"/>
  <c r="A3" i="58"/>
  <c r="A3" i="8"/>
  <c r="A3" i="72"/>
  <c r="A3" i="74"/>
  <c r="A3" i="56"/>
  <c r="A3" i="81"/>
  <c r="A3" i="47"/>
  <c r="A3" i="82"/>
  <c r="A3" i="19"/>
  <c r="A3" i="73"/>
  <c r="A3" i="55"/>
  <c r="A3" i="83"/>
  <c r="M39" i="187" l="1"/>
  <c r="M42" i="187"/>
  <c r="M33" i="187"/>
  <c r="M35" i="187"/>
  <c r="M37" i="187"/>
  <c r="M44" i="187"/>
  <c r="M34" i="187"/>
  <c r="M40" i="187"/>
  <c r="M38" i="187"/>
  <c r="M45" i="187"/>
  <c r="M36" i="187"/>
  <c r="M43" i="187"/>
  <c r="M41" i="187"/>
  <c r="M46" i="187"/>
  <c r="M47" i="187"/>
  <c r="M11" i="187"/>
  <c r="M9" i="187"/>
  <c r="M16" i="187"/>
  <c r="M13" i="187"/>
  <c r="M7" i="187"/>
  <c r="M18" i="187"/>
  <c r="M8" i="187"/>
  <c r="M14" i="187"/>
  <c r="M10" i="187"/>
  <c r="M19" i="187"/>
  <c r="M17" i="187"/>
  <c r="M12" i="187"/>
  <c r="M20" i="187"/>
  <c r="M15" i="187"/>
  <c r="M21" i="187"/>
  <c r="F22" i="8"/>
  <c r="F23" i="8"/>
  <c r="F24" i="8"/>
  <c r="F21" i="8"/>
  <c r="F52" i="8"/>
  <c r="F49" i="8"/>
  <c r="F50" i="8"/>
  <c r="F51" i="8"/>
  <c r="M43" i="8"/>
  <c r="M45" i="8"/>
  <c r="M40" i="8"/>
  <c r="M38" i="8"/>
  <c r="M37" i="8"/>
  <c r="M44" i="8"/>
  <c r="M41" i="8"/>
  <c r="M42" i="8"/>
  <c r="M39" i="8"/>
  <c r="M16" i="8"/>
  <c r="M10" i="8"/>
  <c r="M11" i="8"/>
  <c r="M14" i="8"/>
  <c r="M12" i="8"/>
  <c r="M15" i="8"/>
  <c r="M13" i="8"/>
  <c r="M9" i="8"/>
  <c r="M17" i="8"/>
  <c r="U18" i="8"/>
  <c r="V18" i="8" s="1"/>
  <c r="S46" i="8"/>
  <c r="T46" i="8" s="1"/>
  <c r="G34" i="58"/>
  <c r="A5" i="58" s="1"/>
  <c r="G46" i="58"/>
  <c r="F28" i="83"/>
  <c r="F16" i="83"/>
  <c r="M74" i="56"/>
  <c r="M14" i="55"/>
  <c r="M36" i="55"/>
  <c r="M64" i="56"/>
  <c r="M22" i="56"/>
  <c r="F23" i="55"/>
  <c r="Z28" i="82"/>
  <c r="Z24" i="82"/>
  <c r="Z23" i="82"/>
  <c r="Z22" i="82"/>
  <c r="Z29" i="82"/>
  <c r="Z27" i="82"/>
  <c r="Z26" i="82"/>
  <c r="Z25" i="82"/>
  <c r="F34" i="53"/>
  <c r="F20" i="8"/>
  <c r="F40" i="55"/>
  <c r="M21" i="56"/>
  <c r="M27" i="56"/>
  <c r="M12" i="56"/>
  <c r="F40" i="56"/>
  <c r="F44" i="56"/>
  <c r="F30" i="53"/>
  <c r="M59" i="56"/>
  <c r="F87" i="56"/>
  <c r="M65" i="56"/>
  <c r="M15" i="55"/>
  <c r="M77" i="56"/>
  <c r="F90" i="56"/>
  <c r="F17" i="53"/>
  <c r="M8" i="8"/>
  <c r="F80" i="56"/>
  <c r="F82" i="56"/>
  <c r="M24" i="56"/>
  <c r="M57" i="56"/>
  <c r="M30" i="55"/>
  <c r="F39" i="56"/>
  <c r="F32" i="53"/>
  <c r="M16" i="56"/>
  <c r="M14" i="56"/>
  <c r="M10" i="83"/>
  <c r="M8" i="83"/>
  <c r="M17" i="56"/>
  <c r="F89" i="56"/>
  <c r="M76" i="56"/>
  <c r="M61" i="56"/>
  <c r="F31" i="53"/>
  <c r="F14" i="53"/>
  <c r="M58" i="56"/>
  <c r="F27" i="8"/>
  <c r="F37" i="56"/>
  <c r="F88" i="56"/>
  <c r="M20" i="83"/>
  <c r="F18" i="55"/>
  <c r="M23" i="56"/>
  <c r="F43" i="56"/>
  <c r="M66" i="56"/>
  <c r="F25" i="8"/>
  <c r="F41" i="56"/>
  <c r="F53" i="8"/>
  <c r="F35" i="56"/>
  <c r="M26" i="83"/>
  <c r="F45" i="56"/>
  <c r="M32" i="56"/>
  <c r="F38" i="56"/>
  <c r="M54" i="56"/>
  <c r="M10" i="56"/>
  <c r="M8" i="55"/>
  <c r="M69" i="56"/>
  <c r="M19" i="56"/>
  <c r="M8" i="56"/>
  <c r="M68" i="56"/>
  <c r="F56" i="8"/>
  <c r="M16" i="55"/>
  <c r="F24" i="55"/>
  <c r="F24" i="47"/>
  <c r="M10" i="47"/>
  <c r="M11" i="56"/>
  <c r="M18" i="56"/>
  <c r="M55" i="56"/>
  <c r="M13" i="83"/>
  <c r="F48" i="8"/>
  <c r="M26" i="56"/>
  <c r="F26" i="8"/>
  <c r="M30" i="56"/>
  <c r="M56" i="56"/>
  <c r="F16" i="53"/>
  <c r="F15" i="53"/>
  <c r="M14" i="83"/>
  <c r="F58" i="8"/>
  <c r="M46" i="8"/>
  <c r="M25" i="83"/>
  <c r="M22" i="83"/>
  <c r="M21" i="83"/>
  <c r="M23" i="84"/>
  <c r="M23" i="83"/>
  <c r="M24" i="83"/>
  <c r="M25" i="84"/>
  <c r="M22" i="84"/>
  <c r="M21" i="84"/>
  <c r="M20" i="84"/>
  <c r="M24" i="84"/>
  <c r="M26" i="84"/>
  <c r="M37" i="55"/>
  <c r="F41" i="55"/>
  <c r="M31" i="55"/>
  <c r="M34" i="55"/>
  <c r="F44" i="55"/>
  <c r="M33" i="55"/>
  <c r="F43" i="55"/>
  <c r="F45" i="55"/>
  <c r="F42" i="55"/>
  <c r="M35" i="55"/>
  <c r="M32" i="55"/>
  <c r="F46" i="56"/>
  <c r="M33" i="56"/>
  <c r="F46" i="55"/>
  <c r="M38" i="55"/>
  <c r="F29" i="8"/>
  <c r="F55" i="8"/>
  <c r="M71" i="56"/>
  <c r="F57" i="8"/>
  <c r="F86" i="56"/>
  <c r="M60" i="56"/>
  <c r="M20" i="56"/>
  <c r="F83" i="56"/>
  <c r="F36" i="56"/>
  <c r="M36" i="8"/>
  <c r="M62" i="56"/>
  <c r="F28" i="8"/>
  <c r="F79" i="56"/>
  <c r="M25" i="56"/>
  <c r="Z10" i="81"/>
  <c r="Z24" i="81" s="1"/>
  <c r="F18" i="53"/>
  <c r="M9" i="83"/>
  <c r="M53" i="56"/>
  <c r="M63" i="56"/>
  <c r="M75" i="56"/>
  <c r="M73" i="56"/>
  <c r="M67" i="56"/>
  <c r="M9" i="56"/>
  <c r="M72" i="56"/>
  <c r="F54" i="8"/>
  <c r="F81" i="56"/>
  <c r="M15" i="56"/>
  <c r="F33" i="53"/>
  <c r="F30" i="8"/>
  <c r="M18" i="8"/>
  <c r="M31" i="56"/>
  <c r="F22" i="55"/>
  <c r="M11" i="83"/>
  <c r="F20" i="55"/>
  <c r="M8" i="84"/>
  <c r="F21" i="55"/>
  <c r="M13" i="55"/>
  <c r="M10" i="55"/>
  <c r="M11" i="55"/>
  <c r="M9" i="55"/>
  <c r="M12" i="84"/>
  <c r="F19" i="55"/>
  <c r="M11" i="84"/>
  <c r="M10" i="84"/>
  <c r="M9" i="84"/>
  <c r="M13" i="84"/>
  <c r="M12" i="55"/>
  <c r="M14" i="84"/>
  <c r="F85" i="56"/>
  <c r="F84" i="56"/>
  <c r="M29" i="56"/>
  <c r="M28" i="56"/>
  <c r="M52" i="56"/>
  <c r="M13" i="56"/>
  <c r="M12" i="83"/>
  <c r="F42" i="56"/>
  <c r="M70" i="56"/>
  <c r="Z8" i="82"/>
  <c r="Z32" i="82"/>
  <c r="Z19" i="82"/>
  <c r="Z15" i="82"/>
  <c r="Z18" i="82"/>
  <c r="Z34" i="82"/>
  <c r="Z9" i="82"/>
  <c r="Z14" i="82"/>
  <c r="Z10" i="82"/>
  <c r="Z17" i="82"/>
  <c r="Z13" i="82"/>
  <c r="Z33" i="82"/>
  <c r="Z12" i="82"/>
  <c r="F48" i="55"/>
  <c r="Z34" i="81"/>
  <c r="Z48" i="81" s="1"/>
  <c r="Z11" i="82"/>
  <c r="F16" i="49"/>
  <c r="F20" i="49" s="1"/>
  <c r="F31" i="49"/>
  <c r="F35" i="49" s="1"/>
  <c r="F37" i="49" s="1"/>
  <c r="F92" i="56"/>
  <c r="F60" i="8"/>
  <c r="F12" i="47"/>
  <c r="U12" i="47" s="1"/>
  <c r="V12" i="47" s="1"/>
  <c r="F20" i="53"/>
  <c r="F48" i="56"/>
  <c r="F26" i="55"/>
  <c r="F32" i="8"/>
  <c r="U46" i="8"/>
  <c r="V46" i="8" s="1"/>
  <c r="F31" i="19"/>
  <c r="Z21" i="82"/>
  <c r="Z38" i="82"/>
  <c r="F16" i="19"/>
  <c r="F36" i="53"/>
  <c r="G33" i="73"/>
  <c r="G45" i="73" s="1"/>
  <c r="E44" i="151"/>
  <c r="E55" i="151"/>
  <c r="E50" i="151"/>
  <c r="E45" i="151"/>
  <c r="E25" i="151"/>
  <c r="A5" i="83" l="1"/>
  <c r="Z12" i="81"/>
  <c r="Z25" i="81" s="1"/>
  <c r="M12" i="47"/>
  <c r="F25" i="47"/>
  <c r="A5" i="55"/>
  <c r="A5" i="53"/>
  <c r="A5" i="56"/>
  <c r="A5" i="8"/>
  <c r="G41" i="73"/>
  <c r="G46" i="73" s="1"/>
  <c r="Z36" i="81"/>
  <c r="Z49" i="81" s="1"/>
  <c r="F39" i="49"/>
  <c r="A5" i="49" s="1"/>
  <c r="F16" i="47"/>
  <c r="U16" i="47" s="1"/>
  <c r="V16" i="47" s="1"/>
  <c r="F35" i="19"/>
  <c r="Z31" i="82"/>
  <c r="Z16" i="82"/>
  <c r="F20" i="19"/>
  <c r="E22" i="151"/>
  <c r="E46" i="151"/>
  <c r="E20" i="151"/>
  <c r="E51" i="151"/>
  <c r="E49" i="151"/>
  <c r="E39" i="151"/>
  <c r="E18" i="151"/>
  <c r="E42" i="151"/>
  <c r="E19" i="151"/>
  <c r="E24" i="151"/>
  <c r="E40" i="151"/>
  <c r="M16" i="47" l="1"/>
  <c r="Z40" i="81"/>
  <c r="Z16" i="81"/>
  <c r="F28" i="47"/>
  <c r="A5" i="47" s="1"/>
  <c r="F21" i="47"/>
  <c r="U21" i="47" s="1"/>
  <c r="V21" i="47" s="1"/>
  <c r="Z35" i="82"/>
  <c r="F37" i="19"/>
  <c r="Z39" i="82" s="1"/>
  <c r="Z20" i="82"/>
  <c r="E16" i="151"/>
  <c r="E43" i="151"/>
  <c r="E56" i="151"/>
  <c r="V52" i="81" l="1"/>
  <c r="A5" i="81" s="1"/>
  <c r="S48" i="74"/>
  <c r="M21" i="47"/>
  <c r="F26" i="47"/>
  <c r="Z45" i="81"/>
  <c r="Z50" i="81" s="1"/>
  <c r="Z21" i="81"/>
  <c r="Z26" i="81" s="1"/>
  <c r="F39" i="19"/>
  <c r="A5" i="19" s="1"/>
  <c r="E17" i="151"/>
  <c r="E36" i="151"/>
  <c r="E29" i="151"/>
  <c r="E12" i="151"/>
  <c r="E11" i="151"/>
  <c r="E27" i="151"/>
  <c r="E15" i="151"/>
  <c r="E13" i="151"/>
  <c r="E38" i="151"/>
  <c r="E28" i="151"/>
</calcChain>
</file>

<file path=xl/sharedStrings.xml><?xml version="1.0" encoding="utf-8"?>
<sst xmlns="http://schemas.openxmlformats.org/spreadsheetml/2006/main" count="1574" uniqueCount="691">
  <si>
    <t>Account #</t>
  </si>
  <si>
    <t>Account description</t>
  </si>
  <si>
    <t>#</t>
  </si>
  <si>
    <t>FSLI</t>
  </si>
  <si>
    <t>Sub-account</t>
  </si>
  <si>
    <t>US$ in thousands</t>
  </si>
  <si>
    <t>$
Change</t>
  </si>
  <si>
    <t>%
Change</t>
  </si>
  <si>
    <t>Cost of goods sold</t>
  </si>
  <si>
    <t>Gross profit</t>
  </si>
  <si>
    <t>Operating expenses</t>
  </si>
  <si>
    <t>Operating income</t>
  </si>
  <si>
    <t>Net income (loss)</t>
  </si>
  <si>
    <t>EBITDA addbacks</t>
  </si>
  <si>
    <t>Interest expense</t>
  </si>
  <si>
    <t>Income taxes</t>
  </si>
  <si>
    <t>Depreciation and amortization</t>
  </si>
  <si>
    <t>Reported EBITDA</t>
  </si>
  <si>
    <t>NQ</t>
  </si>
  <si>
    <t>Operating margin</t>
  </si>
  <si>
    <t>Reported EBITDA margin</t>
  </si>
  <si>
    <t>Revenue</t>
  </si>
  <si>
    <t>1 = BS, 2 = IS</t>
  </si>
  <si>
    <t>Entity</t>
  </si>
  <si>
    <t>Elimination?</t>
  </si>
  <si>
    <t>Sub-account #2</t>
  </si>
  <si>
    <t>Management adjusted EBITDA</t>
  </si>
  <si>
    <t>Due diligence adjustments</t>
  </si>
  <si>
    <t>Ref.</t>
  </si>
  <si>
    <t>Due diligence adjusted EBITDA</t>
  </si>
  <si>
    <t>Top customers</t>
  </si>
  <si>
    <t>check</t>
  </si>
  <si>
    <t>Cash and cash equivalents</t>
  </si>
  <si>
    <t>Accounts receivable, net</t>
  </si>
  <si>
    <t>Inventory</t>
  </si>
  <si>
    <t>Current assets</t>
  </si>
  <si>
    <t>Fixed assets, net</t>
  </si>
  <si>
    <t>Total assets</t>
  </si>
  <si>
    <t>Accounts payable</t>
  </si>
  <si>
    <t>Accrued expenses</t>
  </si>
  <si>
    <t>Current liabilities</t>
  </si>
  <si>
    <t>Total liabilities</t>
  </si>
  <si>
    <t>Equity</t>
  </si>
  <si>
    <t>Total liabilities and equity</t>
  </si>
  <si>
    <t>Total</t>
  </si>
  <si>
    <t>Check</t>
  </si>
  <si>
    <t>Trade receivables</t>
  </si>
  <si>
    <t>Entity 1</t>
  </si>
  <si>
    <t>Entity 2</t>
  </si>
  <si>
    <t>Sub-account #3</t>
  </si>
  <si>
    <t>Entity 3</t>
  </si>
  <si>
    <t>Payroll and related costs</t>
  </si>
  <si>
    <t>Period 1</t>
  </si>
  <si>
    <t>Period 2</t>
  </si>
  <si>
    <t>Period 3</t>
  </si>
  <si>
    <t>Accumulated depreciation</t>
  </si>
  <si>
    <t>Intangible assets, net</t>
  </si>
  <si>
    <t>Gross profit margin</t>
  </si>
  <si>
    <t>Vehicles</t>
  </si>
  <si>
    <t>Vehicle loan</t>
  </si>
  <si>
    <t>Leasehold improvements</t>
  </si>
  <si>
    <t>Current period net income</t>
  </si>
  <si>
    <t>Less: Intercompany</t>
  </si>
  <si>
    <t>Comments</t>
  </si>
  <si>
    <t>Net revenue</t>
  </si>
  <si>
    <t>Other operating expenses</t>
  </si>
  <si>
    <t>Other expense (income)</t>
  </si>
  <si>
    <t>Key metrics</t>
  </si>
  <si>
    <t>Management adjustments</t>
  </si>
  <si>
    <t>Order</t>
  </si>
  <si>
    <t>Period 3.5</t>
  </si>
  <si>
    <t>A</t>
  </si>
  <si>
    <t>B</t>
  </si>
  <si>
    <t>Entity 4</t>
  </si>
  <si>
    <t>Entity 5</t>
  </si>
  <si>
    <t>Entity 6</t>
  </si>
  <si>
    <t>C</t>
  </si>
  <si>
    <t>D</t>
  </si>
  <si>
    <t>E</t>
  </si>
  <si>
    <t>F</t>
  </si>
  <si>
    <t>All</t>
  </si>
  <si>
    <t>Entity 7</t>
  </si>
  <si>
    <t>&lt;&gt;""</t>
  </si>
  <si>
    <t>&lt;&lt;DO NO DELETE</t>
  </si>
  <si>
    <t>Use drop down to change entity, &lt;&gt;"" =All</t>
  </si>
  <si>
    <t>Adjusted</t>
  </si>
  <si>
    <t>Shareholder's equity</t>
  </si>
  <si>
    <t>Preferred stock</t>
  </si>
  <si>
    <t>Retained earnings</t>
  </si>
  <si>
    <t>Common stock</t>
  </si>
  <si>
    <t>Opening balance</t>
  </si>
  <si>
    <t>Add: Issued during the year</t>
  </si>
  <si>
    <t>Add: Other adjustments</t>
  </si>
  <si>
    <t>Closing balance</t>
  </si>
  <si>
    <t>Add: Net income during the year</t>
  </si>
  <si>
    <t>Net income during the period</t>
  </si>
  <si>
    <t>Add: Increase/ (decrease)</t>
  </si>
  <si>
    <t>Other adjustments</t>
  </si>
  <si>
    <t>Client information</t>
  </si>
  <si>
    <t>Client</t>
  </si>
  <si>
    <t>Target</t>
  </si>
  <si>
    <t>Buy-side/ Sell-side</t>
  </si>
  <si>
    <t>Project name</t>
  </si>
  <si>
    <t>Currency</t>
  </si>
  <si>
    <t>Historical period</t>
  </si>
  <si>
    <t>MA</t>
  </si>
  <si>
    <t>DD</t>
  </si>
  <si>
    <t>GROSS</t>
  </si>
  <si>
    <t>NET</t>
  </si>
  <si>
    <t>Group/ ungroup rows depending on GROSS v NET presentation</t>
  </si>
  <si>
    <t>Benefits as % of total wages</t>
  </si>
  <si>
    <t>Payroll taxes as % of total wages</t>
  </si>
  <si>
    <t>Average headcount</t>
  </si>
  <si>
    <t>Average compensation</t>
  </si>
  <si>
    <t>Salaries and wages</t>
  </si>
  <si>
    <t>Bonus</t>
  </si>
  <si>
    <t>Benefits</t>
  </si>
  <si>
    <t>Payroll taxes</t>
  </si>
  <si>
    <t>Gross margin</t>
  </si>
  <si>
    <t>Combining quality of earnings</t>
  </si>
  <si>
    <t>Bank account activities</t>
  </si>
  <si>
    <t>Deposits</t>
  </si>
  <si>
    <t>Top vendors</t>
  </si>
  <si>
    <t>Prepaid expenses</t>
  </si>
  <si>
    <t>Revenue / Sales</t>
  </si>
  <si>
    <t>Sales</t>
  </si>
  <si>
    <t>Net sales</t>
  </si>
  <si>
    <t>Cost of sales</t>
  </si>
  <si>
    <t>Cost of revenue</t>
  </si>
  <si>
    <t>COGS</t>
  </si>
  <si>
    <t>Interest expense, net</t>
  </si>
  <si>
    <t>$ change and percentage change</t>
  </si>
  <si>
    <t>IS</t>
  </si>
  <si>
    <t>BS</t>
  </si>
  <si>
    <t>Cumm IS.</t>
  </si>
  <si>
    <t>Entity 8</t>
  </si>
  <si>
    <t>Entity 9</t>
  </si>
  <si>
    <t>Entity 10</t>
  </si>
  <si>
    <t>Entity 11</t>
  </si>
  <si>
    <t>Entity 12</t>
  </si>
  <si>
    <t>Entity 13</t>
  </si>
  <si>
    <t>G</t>
  </si>
  <si>
    <t>H</t>
  </si>
  <si>
    <t>I</t>
  </si>
  <si>
    <t>J</t>
  </si>
  <si>
    <t>K</t>
  </si>
  <si>
    <t>L</t>
  </si>
  <si>
    <t>M</t>
  </si>
  <si>
    <t>Current portion of long term debt</t>
  </si>
  <si>
    <t>Line of credit</t>
  </si>
  <si>
    <t>Other assets</t>
  </si>
  <si>
    <t>Other long-term liabilities</t>
  </si>
  <si>
    <t>Other current assets</t>
  </si>
  <si>
    <t>Trade payables</t>
  </si>
  <si>
    <t>Operating expense</t>
  </si>
  <si>
    <t>Sparkline</t>
  </si>
  <si>
    <t>Trend</t>
  </si>
  <si>
    <t>Elim.</t>
  </si>
  <si>
    <t>PF</t>
  </si>
  <si>
    <t>TB</t>
  </si>
  <si>
    <t>KPI</t>
  </si>
  <si>
    <t>QofE&gt;&gt;</t>
  </si>
  <si>
    <t>QofE</t>
  </si>
  <si>
    <t>Adjusting IS</t>
  </si>
  <si>
    <t>IS =&gt;</t>
  </si>
  <si>
    <t>CoS</t>
  </si>
  <si>
    <t>CoS- detailed</t>
  </si>
  <si>
    <t>Opex</t>
  </si>
  <si>
    <t>Opex- detailed</t>
  </si>
  <si>
    <t>Payroll &amp; related</t>
  </si>
  <si>
    <t>Other IE</t>
  </si>
  <si>
    <t>WC =&gt;</t>
  </si>
  <si>
    <t>NWC</t>
  </si>
  <si>
    <t>Adjusted NWC</t>
  </si>
  <si>
    <t>BS =&gt;</t>
  </si>
  <si>
    <t>Cash</t>
  </si>
  <si>
    <t>AR</t>
  </si>
  <si>
    <t>AR aging</t>
  </si>
  <si>
    <t>Prepaid</t>
  </si>
  <si>
    <t>OCA</t>
  </si>
  <si>
    <t>PP&amp;E</t>
  </si>
  <si>
    <t>AP aging</t>
  </si>
  <si>
    <t>Other LT Liab.</t>
  </si>
  <si>
    <t>Recon =&gt;</t>
  </si>
  <si>
    <t>Debt and debt-like</t>
  </si>
  <si>
    <t>CPOR</t>
  </si>
  <si>
    <t>CPOE</t>
  </si>
  <si>
    <t>Table of contents</t>
  </si>
  <si>
    <t>Index</t>
  </si>
  <si>
    <t>Sheet Name</t>
  </si>
  <si>
    <t>Link</t>
  </si>
  <si>
    <t>Depreciation</t>
  </si>
  <si>
    <t>Amortization</t>
  </si>
  <si>
    <t>Select description for Sales / COGS / Interest expense / D&amp;A</t>
  </si>
  <si>
    <t>Adjusting BS</t>
  </si>
  <si>
    <t>EBITDA bridge</t>
  </si>
  <si>
    <t>Adjusted BS</t>
  </si>
  <si>
    <t>Top10 cust by year</t>
  </si>
  <si>
    <t>Other current liabilities</t>
  </si>
  <si>
    <t>OCL</t>
  </si>
  <si>
    <t>NI</t>
  </si>
  <si>
    <t>CNI</t>
  </si>
  <si>
    <t>Sales growth</t>
  </si>
  <si>
    <t>Net income</t>
  </si>
  <si>
    <t>Detailed BS</t>
  </si>
  <si>
    <t>Inv aging</t>
  </si>
  <si>
    <t>Quality of earnings</t>
  </si>
  <si>
    <t>Pro forma adjustments</t>
  </si>
  <si>
    <t>Pro forma adjusted EBITDA</t>
  </si>
  <si>
    <t>Income statements</t>
  </si>
  <si>
    <t>Detailed income statements</t>
  </si>
  <si>
    <t>Consolidating income statements</t>
  </si>
  <si>
    <t>Balance sheets</t>
  </si>
  <si>
    <t>Summary reported balance sheets</t>
  </si>
  <si>
    <t>Consolidating balance sheets</t>
  </si>
  <si>
    <t>Consolidating income statements - reported</t>
  </si>
  <si>
    <t>Consolidating income statements - adjusted</t>
  </si>
  <si>
    <t>Reported</t>
  </si>
  <si>
    <t>Important message for any person not authorized by CohnReznick LLP to have access to this databook</t>
  </si>
  <si>
    <t xml:space="preserve">Any person who is not an addressee of this databook or who has not executed and delivered to CohnReznick a Release Letter acceptable to CohnReznick is not authorized to view or have access to this databook.  </t>
  </si>
  <si>
    <t>Should any person who (i) is not CohnReznick’s addressee client, or (ii) has not executed and delivered a release letter, obtain access to and read this databook, by reading this databook, such person accepts and agrees to the following terms without modification or reservation:</t>
  </si>
  <si>
    <t>1.The reader of this databook understands that the work performed by CohnReznick was performed in accordance with instructions provided by our addressee client and was performed exclusively for our addressee client’s sole benefit and use and not for the benefit or use of any other party.</t>
  </si>
  <si>
    <t xml:space="preserve">2.The reader of this databook acknowledges that this databook was prepared at the direction of our addressee client and may not include all procedures deemed necessary for the purposes of the reader. </t>
  </si>
  <si>
    <t>3.The reader agrees that CohnReznick, its partners, employees and agents neither owe nor accept any duty or responsibility to it, whether in contract or in tort (including without limitation, negligence and breach of statutory duty), and shall not be liable in respect of any loss, damage or expense whatsoever nature which is caused by any use the reader may choose to make of this databook, or which is otherwise consequently relied upon, upon the gaining of access to the databook by the reader.  Further, the reader agrees that this databook is not to be referred to or quoted, in whole or in part, in any prospectus, registration statement, offering circular, public filing, loan, other agreement or document and not to distribute the databook without CohnReznick prior consent.</t>
  </si>
  <si>
    <t>Cash receipts</t>
  </si>
  <si>
    <t/>
  </si>
  <si>
    <t>Acc#</t>
  </si>
  <si>
    <t>trensfers</t>
  </si>
  <si>
    <t>Acc# net total</t>
  </si>
  <si>
    <t>Source: Bank statements</t>
  </si>
  <si>
    <t>Interest income</t>
  </si>
  <si>
    <t>Reported IS - detailed</t>
  </si>
  <si>
    <t>Adjusted IS - detailed</t>
  </si>
  <si>
    <t>GM &amp; Seasonality</t>
  </si>
  <si>
    <t>FCF</t>
  </si>
  <si>
    <t>Cash transactions</t>
  </si>
  <si>
    <t>Minimum</t>
  </si>
  <si>
    <t>Maximum</t>
  </si>
  <si>
    <t>Average</t>
  </si>
  <si>
    <t>AP</t>
  </si>
  <si>
    <t>Select description for EBITDA</t>
  </si>
  <si>
    <t>Definitional EBITDA</t>
  </si>
  <si>
    <t>DSO</t>
  </si>
  <si>
    <t>DIO</t>
  </si>
  <si>
    <t>DPO</t>
  </si>
  <si>
    <t>BS metrics =&gt;</t>
  </si>
  <si>
    <t>CCC</t>
  </si>
  <si>
    <t>Period 4</t>
  </si>
  <si>
    <t>Period 4.5</t>
  </si>
  <si>
    <t>Project Platinum</t>
  </si>
  <si>
    <t>Buy-side</t>
  </si>
  <si>
    <t>JM Consulting, LLC</t>
  </si>
  <si>
    <t>CSP Enterprises, LLC</t>
  </si>
  <si>
    <t>0005156007392</t>
  </si>
  <si>
    <t>0005158130167</t>
  </si>
  <si>
    <t>0005158130183</t>
  </si>
  <si>
    <t>243250223 - Chevy Chase</t>
  </si>
  <si>
    <t>244371580 - Chevy Chase</t>
  </si>
  <si>
    <t>970129446 - Allfirst</t>
  </si>
  <si>
    <t>ACCOUNTANT</t>
  </si>
  <si>
    <t>Accounts Payable</t>
  </si>
  <si>
    <t>Accrued Expenses</t>
  </si>
  <si>
    <t>Accrued Purchase Receipts</t>
  </si>
  <si>
    <t>Accumulated Depreciation</t>
  </si>
  <si>
    <t>ADJ - DUPLICATE INVOICES DLL</t>
  </si>
  <si>
    <t>ADVERTISING</t>
  </si>
  <si>
    <t>Ask My Accountant</t>
  </si>
  <si>
    <t>ATG-030501</t>
  </si>
  <si>
    <t>Attorney Fees</t>
  </si>
  <si>
    <t>AUTO EXPENSES:Fuel</t>
  </si>
  <si>
    <t>AUTO EXPENSES:Insurance</t>
  </si>
  <si>
    <t>AUTO EXPENSES:Mileage, Parking, Tolls &amp; Misc.</t>
  </si>
  <si>
    <t>Bank Charges and Fees</t>
  </si>
  <si>
    <t>BB&amp;T - 2009 Nissan Titan</t>
  </si>
  <si>
    <t>BB&amp;T - 2011 Int'l Delivery Trk</t>
  </si>
  <si>
    <t>BB&amp;T Bank - LOC</t>
  </si>
  <si>
    <t>BUSINESS IDA</t>
  </si>
  <si>
    <t>Capital Contributions</t>
  </si>
  <si>
    <t>Charitable Donations</t>
  </si>
  <si>
    <t>Child Support</t>
  </si>
  <si>
    <t>Contractor - PROPOSAL WRITER CI</t>
  </si>
  <si>
    <t>Contractor-Wages</t>
  </si>
  <si>
    <t>Contractor-Web Design</t>
  </si>
  <si>
    <t>COST OF GOODS SOLD</t>
  </si>
  <si>
    <t>CREDIT - DELL TO DLL</t>
  </si>
  <si>
    <t>CRM TOOL - SEWP</t>
  </si>
  <si>
    <t>CSP ENTERPRISES, LLC - 4313</t>
  </si>
  <si>
    <t>Current Portion of Long Term De</t>
  </si>
  <si>
    <t>Customer Invoices</t>
  </si>
  <si>
    <t>Customer Invoices:Unbilled Accounts Receivable</t>
  </si>
  <si>
    <t>Deferred Rent</t>
  </si>
  <si>
    <t>DELL CREDIT MEMOS</t>
  </si>
  <si>
    <t>DEPOSIT - CLOUD BLUE RECYCLING</t>
  </si>
  <si>
    <t>DEPOSIT - MISC</t>
  </si>
  <si>
    <t>DEPOSIT - RMA</t>
  </si>
  <si>
    <t>DEPOSIT- OWNER PAYCHECK</t>
  </si>
  <si>
    <t>Depreciation Expense</t>
  </si>
  <si>
    <t>DLL CREDITS</t>
  </si>
  <si>
    <t>DLL-FDA PAYMENTS</t>
  </si>
  <si>
    <t>Due from members</t>
  </si>
  <si>
    <t>Entertainment</t>
  </si>
  <si>
    <t>Ford Credit - 2008 Van</t>
  </si>
  <si>
    <t>Ford Credit - 2013 Expedition</t>
  </si>
  <si>
    <t>Freight and Shipping Costs</t>
  </si>
  <si>
    <t>Furniture and Equipment</t>
  </si>
  <si>
    <t>Gain on sale/trade of assets</t>
  </si>
  <si>
    <t>GSA FEES</t>
  </si>
  <si>
    <t>HARDWARE</t>
  </si>
  <si>
    <t>Insurance - Business</t>
  </si>
  <si>
    <t>Insurance Expense</t>
  </si>
  <si>
    <t>Interest Expense</t>
  </si>
  <si>
    <t>Interest Income</t>
  </si>
  <si>
    <t>Inventory Adjustment</t>
  </si>
  <si>
    <t>Inventory Asset</t>
  </si>
  <si>
    <t>Inventory Asset:Rebate Reserve</t>
  </si>
  <si>
    <t>Inventory Deposit</t>
  </si>
  <si>
    <t>Leasehold Improvements</t>
  </si>
  <si>
    <t>Loan Costs</t>
  </si>
  <si>
    <t>Loan Costs:Amortization - Loan Costs</t>
  </si>
  <si>
    <t>Loan from Vespers</t>
  </si>
  <si>
    <t>M&amp;T Bank - 2007 Ford</t>
  </si>
  <si>
    <t>Merchant Account Fees</t>
  </si>
  <si>
    <t>MIF REIMBURSEMENT</t>
  </si>
  <si>
    <t>Misc.</t>
  </si>
  <si>
    <t>Miscellaneous Expense</t>
  </si>
  <si>
    <t>Money market</t>
  </si>
  <si>
    <t>ON-SITE SERVICE</t>
  </si>
  <si>
    <t>Opening Balance Equity</t>
  </si>
  <si>
    <t>Owners Draw</t>
  </si>
  <si>
    <t>Owners Draw:401k PSP Contrb - Brian</t>
  </si>
  <si>
    <t>Owners Draw:401k PSP Contrb - Sherry</t>
  </si>
  <si>
    <t>Owners Draw:Cash</t>
  </si>
  <si>
    <t>Owners Draw:Child Support</t>
  </si>
  <si>
    <t>Owners Draw:Contributions (tax ded)</t>
  </si>
  <si>
    <t>Owners Draw:Gifts</t>
  </si>
  <si>
    <t>Owners Draw:Health Insurance</t>
  </si>
  <si>
    <t>Owners Draw:Home Improvements</t>
  </si>
  <si>
    <t>Owners Draw:Home Repairs &amp; Maint</t>
  </si>
  <si>
    <t>Owners Draw:Home Utilities</t>
  </si>
  <si>
    <t>Owners Draw:Medical</t>
  </si>
  <si>
    <t>Owners Draw:Miscellaneous</t>
  </si>
  <si>
    <t>Owners Draw:Mortgage - Home &amp; Land</t>
  </si>
  <si>
    <t>Owners Draw:Taxes</t>
  </si>
  <si>
    <t>Owners Draw:Tilco - VSB Mgmt</t>
  </si>
  <si>
    <t>Owners Equity</t>
  </si>
  <si>
    <t>Payroll Expenses</t>
  </si>
  <si>
    <t>Payroll Expenses:Employee Bonuses</t>
  </si>
  <si>
    <t>Payroll Expenses:Employee Wages</t>
  </si>
  <si>
    <t>Payroll Expenses:Employer Payroll Taxes</t>
  </si>
  <si>
    <t>Payroll Expenses:Officer Wages</t>
  </si>
  <si>
    <t>Penalties and interest payable</t>
  </si>
  <si>
    <t>Pension Plan/Profit Sharing</t>
  </si>
  <si>
    <t>Pension/Profit Sharing Payable</t>
  </si>
  <si>
    <t>PETTY CASH</t>
  </si>
  <si>
    <t>PNC BANK - OPERATING - 6022</t>
  </si>
  <si>
    <t>PNC- LINE OF CREDIT</t>
  </si>
  <si>
    <t>PNC- REVOLVER ACCOUNT</t>
  </si>
  <si>
    <t>Prepaid FDA Mainteance contract</t>
  </si>
  <si>
    <t>Prepaid Insurance</t>
  </si>
  <si>
    <t>Prepaid real estate tax</t>
  </si>
  <si>
    <t>Professional Fees</t>
  </si>
  <si>
    <t>Property Taxes</t>
  </si>
  <si>
    <t>Purchases - Hardware for Resale</t>
  </si>
  <si>
    <t>RBC WEALTH - 401K - BRIAN</t>
  </si>
  <si>
    <t>RBC WEALTH 401K - SHERRY</t>
  </si>
  <si>
    <t>REFUND - CREDIT MEMOS</t>
  </si>
  <si>
    <t>Rent Expense</t>
  </si>
  <si>
    <t>Rent Payable</t>
  </si>
  <si>
    <t>Repairs &amp; Maintenance</t>
  </si>
  <si>
    <t>Salary</t>
  </si>
  <si>
    <t>Sales - Accessories</t>
  </si>
  <si>
    <t>Sales - Hardware</t>
  </si>
  <si>
    <t>Sales - Service Support &amp; Maint</t>
  </si>
  <si>
    <t>Sales - Software</t>
  </si>
  <si>
    <t>Sales Tax Payable</t>
  </si>
  <si>
    <t>SECURITY - TILCO</t>
  </si>
  <si>
    <t>SEP - RETIREMENT</t>
  </si>
  <si>
    <t>SEP-RETIREMENT (SHERRY)</t>
  </si>
  <si>
    <t>SERVICES</t>
  </si>
  <si>
    <t>Services Due</t>
  </si>
  <si>
    <t>SEWP Fees</t>
  </si>
  <si>
    <t>SEWP PROPOSAL GRAPHICS</t>
  </si>
  <si>
    <t>Shipping and Delivery Income</t>
  </si>
  <si>
    <t>Taxes</t>
  </si>
  <si>
    <t>TEMPORARY HELP</t>
  </si>
  <si>
    <t>Undeposited Funds</t>
  </si>
  <si>
    <t>Unearned Revenue</t>
  </si>
  <si>
    <t>USPTO - DLL</t>
  </si>
  <si>
    <t>Utilities</t>
  </si>
  <si>
    <t>Utilities:Garbage &amp; Recycling</t>
  </si>
  <si>
    <t>Utilities:Telephone - TILCO</t>
  </si>
  <si>
    <t>Utilities:Utilities - ELECTRIC TILCO</t>
  </si>
  <si>
    <t>Utilities:UTILITIES - GAS TILCO PROPERTY</t>
  </si>
  <si>
    <t>Utilities:Utilities - VOIP-INTERNET TILCO</t>
  </si>
  <si>
    <t>Utilities:UTILITIES-CELL PHONE</t>
  </si>
  <si>
    <t>Vendor Rebate Receivable</t>
  </si>
  <si>
    <t>VOID</t>
  </si>
  <si>
    <t>VSB MANAGEMENT, LLC</t>
  </si>
  <si>
    <t>Wages and payroll tax accrual</t>
  </si>
  <si>
    <t>Web Design</t>
  </si>
  <si>
    <t>Website</t>
  </si>
  <si>
    <t>WEFI - PAYOFF</t>
  </si>
  <si>
    <t>Wells Fargo Business LOC</t>
  </si>
  <si>
    <t>WESTWIND -DLL</t>
  </si>
  <si>
    <t>Chevy chase</t>
  </si>
  <si>
    <t>Allfirst</t>
  </si>
  <si>
    <t>Professional fees</t>
  </si>
  <si>
    <t>Accountant</t>
  </si>
  <si>
    <t>Accrued purchase receipts</t>
  </si>
  <si>
    <t>Duplicate invoices DLL</t>
  </si>
  <si>
    <t>Advertising</t>
  </si>
  <si>
    <t>Ask my accountant</t>
  </si>
  <si>
    <t>Attorney fees</t>
  </si>
  <si>
    <t>Auto expenses</t>
  </si>
  <si>
    <t>Fuel</t>
  </si>
  <si>
    <t>Insurance</t>
  </si>
  <si>
    <t>Mileage, parking, tolls etc</t>
  </si>
  <si>
    <t>Bank charges and fees</t>
  </si>
  <si>
    <t>BB&amp;T bank</t>
  </si>
  <si>
    <t>Business IDA</t>
  </si>
  <si>
    <t>Capital contributions</t>
  </si>
  <si>
    <t>Charitable donations</t>
  </si>
  <si>
    <t>Child support</t>
  </si>
  <si>
    <t>Contract labor</t>
  </si>
  <si>
    <t>Proposal writer CI</t>
  </si>
  <si>
    <t>Wages</t>
  </si>
  <si>
    <t>Web design</t>
  </si>
  <si>
    <t>Credit - Dell to DLL</t>
  </si>
  <si>
    <t>CRM tool - SEWP</t>
  </si>
  <si>
    <t>CSP - 4113</t>
  </si>
  <si>
    <t>Deferred rent</t>
  </si>
  <si>
    <t>Credit memo</t>
  </si>
  <si>
    <t>Cloud blue recycling</t>
  </si>
  <si>
    <t>Miscellaneous</t>
  </si>
  <si>
    <t>RMA</t>
  </si>
  <si>
    <t>Deposit- owner paycheck</t>
  </si>
  <si>
    <t>DLLC credits</t>
  </si>
  <si>
    <t>FDA payments</t>
  </si>
  <si>
    <t>Freight and shipping costs</t>
  </si>
  <si>
    <t>Furniture and equipment</t>
  </si>
  <si>
    <t>GSA fees</t>
  </si>
  <si>
    <t>Hardware</t>
  </si>
  <si>
    <t>Insurance expenses</t>
  </si>
  <si>
    <t>Business</t>
  </si>
  <si>
    <t>Other</t>
  </si>
  <si>
    <t>Inventory adjustment</t>
  </si>
  <si>
    <t>Inventory asset</t>
  </si>
  <si>
    <t>Rebate reserve</t>
  </si>
  <si>
    <t>Inventory deposit</t>
  </si>
  <si>
    <t>Loan costs</t>
  </si>
  <si>
    <t>Amortization - loan costs</t>
  </si>
  <si>
    <t>Loan from vespers</t>
  </si>
  <si>
    <t>Merchant account fees</t>
  </si>
  <si>
    <t>MIF reimbursement</t>
  </si>
  <si>
    <t>Miscellaneous expense</t>
  </si>
  <si>
    <t>On-site service</t>
  </si>
  <si>
    <t>Opening balance equity</t>
  </si>
  <si>
    <t>Owners draw</t>
  </si>
  <si>
    <t>Owners equity</t>
  </si>
  <si>
    <t>Payroll expenses</t>
  </si>
  <si>
    <t>Employee bonuses</t>
  </si>
  <si>
    <t>Employee wages</t>
  </si>
  <si>
    <t>Employer payroll taxes</t>
  </si>
  <si>
    <t>Officer wages</t>
  </si>
  <si>
    <t>Pension plan/profit sharing</t>
  </si>
  <si>
    <t>Pension/profit sharing payable</t>
  </si>
  <si>
    <t>Petty cash</t>
  </si>
  <si>
    <t>Pnc bank - operating - 6022</t>
  </si>
  <si>
    <t>PNC</t>
  </si>
  <si>
    <t>Revolver account</t>
  </si>
  <si>
    <t>Prepaid insurance</t>
  </si>
  <si>
    <t>Property taxes</t>
  </si>
  <si>
    <t>Purchases</t>
  </si>
  <si>
    <t>Hardware for resale</t>
  </si>
  <si>
    <t>RBC wealth</t>
  </si>
  <si>
    <t>Refund</t>
  </si>
  <si>
    <t>Credit memos</t>
  </si>
  <si>
    <t>Rent expense</t>
  </si>
  <si>
    <t>Rent payable</t>
  </si>
  <si>
    <t>Repairs and maintenance</t>
  </si>
  <si>
    <t>Accessories</t>
  </si>
  <si>
    <t>Service support and maintenance</t>
  </si>
  <si>
    <t>Software</t>
  </si>
  <si>
    <t>Sales tax payable</t>
  </si>
  <si>
    <t>Security - TILCO</t>
  </si>
  <si>
    <t>SEP - retirement</t>
  </si>
  <si>
    <t>Services</t>
  </si>
  <si>
    <t>Services due</t>
  </si>
  <si>
    <t>SEWP fees</t>
  </si>
  <si>
    <t>SEWP proposal graphics</t>
  </si>
  <si>
    <t>Shipping and delivery income</t>
  </si>
  <si>
    <t>Temporary help</t>
  </si>
  <si>
    <t>Undeposited funds</t>
  </si>
  <si>
    <t>Unearned revenue</t>
  </si>
  <si>
    <t>Garbage and recycling</t>
  </si>
  <si>
    <t>Telephone TILCO</t>
  </si>
  <si>
    <t>Electric TILCO</t>
  </si>
  <si>
    <t>Gas TILCO property</t>
  </si>
  <si>
    <t>VOIP</t>
  </si>
  <si>
    <t>Cellphone</t>
  </si>
  <si>
    <t>Vendor rebate receivable</t>
  </si>
  <si>
    <t>Void</t>
  </si>
  <si>
    <t>VSB management, llc</t>
  </si>
  <si>
    <t>WEDI - payoff</t>
  </si>
  <si>
    <t>Wells fargo business</t>
  </si>
  <si>
    <t>Westwind - DLL</t>
  </si>
  <si>
    <t>CR-001</t>
  </si>
  <si>
    <t>CR-002</t>
  </si>
  <si>
    <t>CR-003</t>
  </si>
  <si>
    <t>CR-004</t>
  </si>
  <si>
    <t>CR-005</t>
  </si>
  <si>
    <t>CR-006</t>
  </si>
  <si>
    <t>CR-007</t>
  </si>
  <si>
    <t>CR-008</t>
  </si>
  <si>
    <t>CR-009</t>
  </si>
  <si>
    <t>CR-010</t>
  </si>
  <si>
    <t>CR-011</t>
  </si>
  <si>
    <t>CR-012</t>
  </si>
  <si>
    <t>CR-013</t>
  </si>
  <si>
    <t>CR-014</t>
  </si>
  <si>
    <t>CR-015</t>
  </si>
  <si>
    <t>CR-016</t>
  </si>
  <si>
    <t>CR-017</t>
  </si>
  <si>
    <t>CR-018</t>
  </si>
  <si>
    <t>CR-019</t>
  </si>
  <si>
    <t>CR-020</t>
  </si>
  <si>
    <t>CR-021</t>
  </si>
  <si>
    <t>CR-022</t>
  </si>
  <si>
    <t>CR-023</t>
  </si>
  <si>
    <t>CR-024</t>
  </si>
  <si>
    <t>CR-025</t>
  </si>
  <si>
    <t>CR-026</t>
  </si>
  <si>
    <t>CR-027</t>
  </si>
  <si>
    <t>CR-028</t>
  </si>
  <si>
    <t>CR-029</t>
  </si>
  <si>
    <t>CR-030</t>
  </si>
  <si>
    <t>CR-031</t>
  </si>
  <si>
    <t>CR-032</t>
  </si>
  <si>
    <t>CR-033</t>
  </si>
  <si>
    <t>CR-034</t>
  </si>
  <si>
    <t>CR-035</t>
  </si>
  <si>
    <t>CR-036</t>
  </si>
  <si>
    <t>CR-037</t>
  </si>
  <si>
    <t>CR-038</t>
  </si>
  <si>
    <t>CR-039</t>
  </si>
  <si>
    <t>CR-040</t>
  </si>
  <si>
    <t>CR-041</t>
  </si>
  <si>
    <t>CR-042</t>
  </si>
  <si>
    <t>CR-043</t>
  </si>
  <si>
    <t>CR-044</t>
  </si>
  <si>
    <t>CR-045</t>
  </si>
  <si>
    <t>CR-046</t>
  </si>
  <si>
    <t>CR-047</t>
  </si>
  <si>
    <t>CR-048</t>
  </si>
  <si>
    <t>CR-049</t>
  </si>
  <si>
    <t>CR-050</t>
  </si>
  <si>
    <t>CR-051</t>
  </si>
  <si>
    <t>CR-052</t>
  </si>
  <si>
    <t>CR-053</t>
  </si>
  <si>
    <t>CR-054</t>
  </si>
  <si>
    <t>CR-055</t>
  </si>
  <si>
    <t>CR-056</t>
  </si>
  <si>
    <t>CR-057</t>
  </si>
  <si>
    <t>CR-058</t>
  </si>
  <si>
    <t>CR-059</t>
  </si>
  <si>
    <t>CR-060</t>
  </si>
  <si>
    <t>CR-061</t>
  </si>
  <si>
    <t>CR-062</t>
  </si>
  <si>
    <t>CR-063</t>
  </si>
  <si>
    <t>CR-064</t>
  </si>
  <si>
    <t>CR-065</t>
  </si>
  <si>
    <t>CR-066</t>
  </si>
  <si>
    <t>CR-067</t>
  </si>
  <si>
    <t>CR-068</t>
  </si>
  <si>
    <t>CR-069</t>
  </si>
  <si>
    <t>CR-070</t>
  </si>
  <si>
    <t>CR-071</t>
  </si>
  <si>
    <t>CR-072</t>
  </si>
  <si>
    <t>CR-073</t>
  </si>
  <si>
    <t>CR-074</t>
  </si>
  <si>
    <t>CR-075</t>
  </si>
  <si>
    <t>CR-076</t>
  </si>
  <si>
    <t>CR-077</t>
  </si>
  <si>
    <t>CR-078</t>
  </si>
  <si>
    <t>CR-079</t>
  </si>
  <si>
    <t>CR-080</t>
  </si>
  <si>
    <t>CR-081</t>
  </si>
  <si>
    <t>CR-082</t>
  </si>
  <si>
    <t>CR-083</t>
  </si>
  <si>
    <t>CR-084</t>
  </si>
  <si>
    <t>CR-085</t>
  </si>
  <si>
    <t>CR-086</t>
  </si>
  <si>
    <t>CR-087</t>
  </si>
  <si>
    <t>CR-088</t>
  </si>
  <si>
    <t>CR-089</t>
  </si>
  <si>
    <t>CR-090</t>
  </si>
  <si>
    <t>CR-091</t>
  </si>
  <si>
    <t>CR-092</t>
  </si>
  <si>
    <t>CR-093</t>
  </si>
  <si>
    <t>CR-094</t>
  </si>
  <si>
    <t>CR-095</t>
  </si>
  <si>
    <t>CR-096</t>
  </si>
  <si>
    <t>CR-097</t>
  </si>
  <si>
    <t>CR-098</t>
  </si>
  <si>
    <t>CR-099</t>
  </si>
  <si>
    <t>CR-100</t>
  </si>
  <si>
    <t>CR-101</t>
  </si>
  <si>
    <t>CR-102</t>
  </si>
  <si>
    <t>CR-103</t>
  </si>
  <si>
    <t>CR-104</t>
  </si>
  <si>
    <t>CR-105</t>
  </si>
  <si>
    <t>CR-106</t>
  </si>
  <si>
    <t>CR-107</t>
  </si>
  <si>
    <t>CR-108</t>
  </si>
  <si>
    <t>CR-109</t>
  </si>
  <si>
    <t>CR-110</t>
  </si>
  <si>
    <t>CR-111</t>
  </si>
  <si>
    <t>CR-112</t>
  </si>
  <si>
    <t>CR-113</t>
  </si>
  <si>
    <t>CR-114</t>
  </si>
  <si>
    <t>CR-115</t>
  </si>
  <si>
    <t>CR-116</t>
  </si>
  <si>
    <t>CR-117</t>
  </si>
  <si>
    <t>CR-118</t>
  </si>
  <si>
    <t>CR-119</t>
  </si>
  <si>
    <t>CR-120</t>
  </si>
  <si>
    <t>CR-121</t>
  </si>
  <si>
    <t>CR-122</t>
  </si>
  <si>
    <t>CR-123</t>
  </si>
  <si>
    <t>CR-124</t>
  </si>
  <si>
    <t>CR-125</t>
  </si>
  <si>
    <t>CR-126</t>
  </si>
  <si>
    <t>CR-127</t>
  </si>
  <si>
    <t>CR-128</t>
  </si>
  <si>
    <t>CR-129</t>
  </si>
  <si>
    <t>CR-130</t>
  </si>
  <si>
    <t>CR-131</t>
  </si>
  <si>
    <t>CR-132</t>
  </si>
  <si>
    <t>CR-133</t>
  </si>
  <si>
    <t>CR-134</t>
  </si>
  <si>
    <t>CR-135</t>
  </si>
  <si>
    <t>CR-136</t>
  </si>
  <si>
    <t>CR-137</t>
  </si>
  <si>
    <t>CR-138</t>
  </si>
  <si>
    <t>CR-139</t>
  </si>
  <si>
    <t>CR-140</t>
  </si>
  <si>
    <t>CR-141</t>
  </si>
  <si>
    <t>CR-142</t>
  </si>
  <si>
    <t>CR-143</t>
  </si>
  <si>
    <t>CR-144</t>
  </si>
  <si>
    <t>CR-145</t>
  </si>
  <si>
    <t>CR-146</t>
  </si>
  <si>
    <t>CR-147</t>
  </si>
  <si>
    <t>CR-148</t>
  </si>
  <si>
    <t>CR-149</t>
  </si>
  <si>
    <t>CR-150</t>
  </si>
  <si>
    <t>CR-151</t>
  </si>
  <si>
    <t>CR-152</t>
  </si>
  <si>
    <t>Blank</t>
  </si>
  <si>
    <t>CR comments</t>
  </si>
  <si>
    <t>Prepaid maintenance</t>
  </si>
  <si>
    <t>Utilization</t>
  </si>
  <si>
    <t>Salaries and related costs</t>
  </si>
  <si>
    <t>Fringe benefits and related costs</t>
  </si>
  <si>
    <t>Reconciling IS (Rev)</t>
  </si>
  <si>
    <t>Reconciling BS (Rev)</t>
  </si>
  <si>
    <t>Discuss volatility in revenue across months. Why did revenue decline in FY20 and discuss subsequent increase in FY21.</t>
  </si>
  <si>
    <t>Discuss nature of account.</t>
  </si>
  <si>
    <t>Discuss increase from FY19 to FY20.</t>
  </si>
  <si>
    <t>Discuss trend highlighted on right.</t>
  </si>
  <si>
    <t>Discuss overall increase in revenue in Historical period and increase in Aug-21.</t>
  </si>
  <si>
    <t>Discuss decrease from FY19 to FY20 and volatility in expenses.</t>
  </si>
  <si>
    <t>Discuss large amounts in Aug-19 and Oct-19 and explain overall decrease in expenses.</t>
  </si>
  <si>
    <t>Discuss nature of income and decline FY20 onwards.</t>
  </si>
  <si>
    <t>Discuss decline from FY19 to FY20 and subsequent increase in FY21.</t>
  </si>
  <si>
    <t>Discuss decline from FY19 to FY21.</t>
  </si>
  <si>
    <t>Discuss nature of account and credit balances.</t>
  </si>
  <si>
    <t>Discuss accounting policy.</t>
  </si>
  <si>
    <t>Discuss accounting policy and rise from FY20 to FY21.</t>
  </si>
  <si>
    <t>Discuss decline from FY19 to FY20 and subsequent rise in FY21.</t>
  </si>
  <si>
    <t>Discuss decline from FY20 to FY21.</t>
  </si>
  <si>
    <t>Discuss increase from FY20 to FY21.</t>
  </si>
  <si>
    <t>Discuss increase from FY19 to FY20 and expense in Jan-22.</t>
  </si>
  <si>
    <t>Discuss nature of accounting.</t>
  </si>
  <si>
    <t>Discuss large amounts in Apr-19 and Nov-20.</t>
  </si>
  <si>
    <t>Discuss why petty cash is lying in expenses.</t>
  </si>
  <si>
    <t>Discuss overall decrease in Historical Period.</t>
  </si>
  <si>
    <t>Discuss volatility in expenses across months. Why did expense decline in FY20 and discuss subsequent increase in FY21. Explain decline from YTD21 to YTD22. Please provide breakdown.</t>
  </si>
  <si>
    <t>Discuss trend highlighted on left.</t>
  </si>
  <si>
    <t>Unbilled AR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</si>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</sst>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0_);\(0.00\)"/>
    <numFmt numFmtId="165" formatCode="[$-409]mmm\-yy;@"/>
    <numFmt numFmtId="166" formatCode="#,##0;\(#,##0\);\-"/>
    <numFmt numFmtId="167" formatCode="0.0%"/>
    <numFmt numFmtId="168" formatCode="_(* #,##0_);_(* \(#,##0\);_(* &quot;-&quot;??_);_(@_)"/>
    <numFmt numFmtId="169" formatCode="[$-F800]dddd\,\ mmmm\ dd\,\ yyyy"/>
    <numFmt numFmtId="170" formatCode="0.0%;\(0.0%\)"/>
    <numFmt numFmtId="171" formatCode="#,##0\ ;\(#,##0\);\-"/>
    <numFmt numFmtId="172" formatCode="0%;\(0%\)"/>
    <numFmt numFmtId="173" formatCode="#,##0;\(#,##0\);&quot;-&quot;"/>
    <numFmt numFmtId="174" formatCode="_(* #,##0.0_);_(* \(#,##0.0\);_(* &quot; - &quot;_);_(@_)"/>
    <numFmt numFmtId="175" formatCode="#,##0_);\(#,##0\);&quot; - &quot;_);@_)"/>
    <numFmt numFmtId="176" formatCode="#,##0.00000_);\(#,##0.00000\);&quot; - &quot;_);@_)"/>
  </numFmts>
  <fonts count="66" x14ac:knownFonts="1">
    <font>
      <sz val="11"/>
      <color theme="1"/>
      <name val="Calibri"/>
      <family val="2"/>
      <scheme val="minor"/>
    </font>
    <font>
      <sz val="8"/>
      <color theme="1"/>
      <name val="Segoe UI"/>
      <family val="2"/>
    </font>
    <font>
      <sz val="8"/>
      <color theme="1"/>
      <name val="Segoe UI"/>
      <family val="2"/>
    </font>
    <font>
      <sz val="8"/>
      <color theme="1"/>
      <name val="Segoe UI"/>
      <family val="2"/>
    </font>
    <font>
      <sz val="8"/>
      <color theme="1"/>
      <name val="Segoe UI"/>
      <family val="2"/>
    </font>
    <font>
      <sz val="8"/>
      <color theme="1"/>
      <name val="Segoe UI"/>
      <family val="2"/>
    </font>
    <font>
      <sz val="11"/>
      <color theme="1"/>
      <name val="Calibri"/>
      <family val="2"/>
      <scheme val="minor"/>
    </font>
    <font>
      <sz val="24"/>
      <color rgb="FF4F2D7F"/>
      <name val="Garamond"/>
      <family val="1"/>
    </font>
    <font>
      <b/>
      <sz val="10"/>
      <color rgb="FF808080"/>
      <name val="Arial Narrow"/>
      <family val="2"/>
    </font>
    <font>
      <sz val="8"/>
      <color theme="1"/>
      <name val="Cambria"/>
      <family val="2"/>
      <scheme val="major"/>
    </font>
    <font>
      <b/>
      <sz val="8"/>
      <color rgb="FF4F2D7F"/>
      <name val="Cambria"/>
      <family val="2"/>
      <scheme val="major"/>
    </font>
    <font>
      <sz val="8"/>
      <color rgb="FF7F7F7F"/>
      <name val="Cambria"/>
      <family val="2"/>
      <scheme val="major"/>
    </font>
    <font>
      <b/>
      <sz val="8"/>
      <color rgb="FF7F7F7F"/>
      <name val="Cambria"/>
      <family val="2"/>
      <scheme val="major"/>
    </font>
    <font>
      <b/>
      <sz val="24"/>
      <color rgb="FF4F2D7F"/>
      <name val="Garamond"/>
      <family val="1"/>
    </font>
    <font>
      <b/>
      <sz val="24"/>
      <color rgb="FF808080"/>
      <name val="Arial Narrow"/>
      <family val="2"/>
    </font>
    <font>
      <b/>
      <sz val="11"/>
      <color theme="1"/>
      <name val="Calibri"/>
      <family val="1"/>
      <scheme val="minor"/>
    </font>
    <font>
      <sz val="36"/>
      <color theme="2"/>
      <name val="Calibri"/>
      <family val="2"/>
      <scheme val="minor"/>
    </font>
    <font>
      <sz val="20"/>
      <color theme="3"/>
      <name val="Calibri"/>
      <family val="2"/>
      <scheme val="minor"/>
    </font>
    <font>
      <sz val="8"/>
      <color theme="1"/>
      <name val="Calibri"/>
      <family val="2"/>
      <scheme val="minor"/>
    </font>
    <font>
      <b/>
      <sz val="8"/>
      <color theme="0"/>
      <name val="Segoe UI"/>
      <family val="2"/>
    </font>
    <font>
      <b/>
      <sz val="8"/>
      <color rgb="FFE05206"/>
      <name val="Segoe UI"/>
      <family val="2"/>
    </font>
    <font>
      <sz val="8"/>
      <color theme="1"/>
      <name val="Segoe UI"/>
      <family val="2"/>
    </font>
    <font>
      <sz val="8"/>
      <color rgb="FF37424A"/>
      <name val="Segoe UI"/>
      <family val="2"/>
    </font>
    <font>
      <sz val="8"/>
      <color theme="0"/>
      <name val="Segoe UI"/>
      <family val="2"/>
    </font>
    <font>
      <b/>
      <sz val="8"/>
      <color theme="1"/>
      <name val="Segoe UI"/>
      <family val="2"/>
    </font>
    <font>
      <b/>
      <sz val="8"/>
      <color rgb="FFFFFFFF"/>
      <name val="Segoe UI"/>
      <family val="2"/>
    </font>
    <font>
      <b/>
      <sz val="8"/>
      <color rgb="FF003A70"/>
      <name val="Segoe UI"/>
      <family val="2"/>
    </font>
    <font>
      <b/>
      <sz val="8"/>
      <color rgb="FF37424A"/>
      <name val="Segoe UI"/>
      <family val="2"/>
    </font>
    <font>
      <i/>
      <sz val="8"/>
      <color rgb="FF37424A"/>
      <name val="Segoe UI"/>
      <family val="2"/>
    </font>
    <font>
      <b/>
      <sz val="9"/>
      <color rgb="FF003A70"/>
      <name val="Segoe UI"/>
      <family val="2"/>
    </font>
    <font>
      <b/>
      <i/>
      <sz val="8"/>
      <color rgb="FF37424A"/>
      <name val="Segoe UI"/>
      <family val="2"/>
    </font>
    <font>
      <b/>
      <i/>
      <sz val="8"/>
      <color rgb="FF003A70"/>
      <name val="Segoe UI"/>
      <family val="2"/>
    </font>
    <font>
      <sz val="8"/>
      <color rgb="FFFFFFFF"/>
      <name val="Segoe UI"/>
      <family val="2"/>
    </font>
    <font>
      <sz val="8"/>
      <color rgb="FFFF0000"/>
      <name val="Segoe UI"/>
      <family val="2"/>
    </font>
    <font>
      <b/>
      <sz val="8"/>
      <color rgb="FF0070C0"/>
      <name val="Segoe UI"/>
      <family val="2"/>
    </font>
    <font>
      <sz val="11"/>
      <color theme="1"/>
      <name val="Segoe UI"/>
      <family val="2"/>
    </font>
    <font>
      <i/>
      <sz val="8"/>
      <color theme="1"/>
      <name val="Segoe UI"/>
      <family val="2"/>
    </font>
    <font>
      <sz val="9"/>
      <color rgb="FF303A3F"/>
      <name val="Segoe UI"/>
      <family val="2"/>
    </font>
    <font>
      <sz val="20"/>
      <color rgb="FF003A70"/>
      <name val="Segoe UI"/>
      <family val="2"/>
    </font>
    <font>
      <sz val="8"/>
      <color rgb="FFE05206"/>
      <name val="Segoe UI"/>
      <family val="2"/>
    </font>
    <font>
      <i/>
      <sz val="8"/>
      <color rgb="FFE05206"/>
      <name val="Segoe UI"/>
      <family val="2"/>
    </font>
    <font>
      <i/>
      <sz val="8"/>
      <color rgb="FFBFBFBF"/>
      <name val="Segoe UI"/>
      <family val="2"/>
    </font>
    <font>
      <b/>
      <sz val="8"/>
      <name val="Segoe UI"/>
      <family val="2"/>
    </font>
    <font>
      <b/>
      <i/>
      <sz val="8"/>
      <color theme="1"/>
      <name val="Segoe UI"/>
      <family val="2"/>
    </font>
    <font>
      <sz val="9"/>
      <color theme="1"/>
      <name val="Segoe UI"/>
      <family val="2"/>
    </font>
    <font>
      <sz val="9"/>
      <color rgb="FF003A70"/>
      <name val="Segoe UI"/>
      <family val="2"/>
    </font>
    <font>
      <sz val="10"/>
      <color theme="1"/>
      <name val="Segoe UI"/>
      <family val="2"/>
    </font>
    <font>
      <sz val="11"/>
      <color rgb="FFFF0000"/>
      <name val="Segoe UI"/>
      <family val="2"/>
    </font>
    <font>
      <sz val="8"/>
      <name val="Segoe UI"/>
      <family val="2"/>
    </font>
    <font>
      <i/>
      <sz val="11"/>
      <color theme="1"/>
      <name val="Segoe UI"/>
      <family val="2"/>
    </font>
    <font>
      <sz val="8"/>
      <name val="Calibri"/>
      <family val="2"/>
      <scheme val="minor"/>
    </font>
    <font>
      <b/>
      <sz val="11"/>
      <color theme="1"/>
      <name val="Segoe UI"/>
      <family val="2"/>
    </font>
    <font>
      <sz val="9"/>
      <name val="Times New Roman"/>
      <family val="1"/>
    </font>
    <font>
      <sz val="10"/>
      <name val="Arial"/>
      <family val="2"/>
    </font>
    <font>
      <sz val="10"/>
      <name val="Times New Roman"/>
      <family val="1"/>
    </font>
    <font>
      <b/>
      <sz val="14"/>
      <color rgb="FF808080"/>
      <name val="Arial"/>
      <family val="2"/>
    </font>
    <font>
      <sz val="8"/>
      <name val="Arial Narrow"/>
      <family val="2"/>
    </font>
    <font>
      <b/>
      <sz val="8"/>
      <name val="Arial Narrow"/>
      <family val="2"/>
    </font>
    <font>
      <b/>
      <sz val="10"/>
      <name val="Times New Roman"/>
      <family val="1"/>
    </font>
    <font>
      <b/>
      <sz val="10"/>
      <name val="Arial Narrow"/>
      <family val="2"/>
    </font>
    <font>
      <b/>
      <sz val="10"/>
      <name val="Arial"/>
      <family val="2"/>
    </font>
    <font>
      <sz val="8"/>
      <name val="Times New Roman"/>
      <family val="1"/>
    </font>
    <font>
      <b/>
      <sz val="11"/>
      <color theme="1"/>
      <name val="Calibri"/>
      <family val="2"/>
      <scheme val="minor"/>
    </font>
    <font>
      <sz val="10"/>
      <color theme="1"/>
      <name val="Calibri"/>
      <family val="2"/>
      <scheme val="minor"/>
    </font>
    <font>
      <u/>
      <sz val="10"/>
      <color theme="10"/>
      <name val="Calibri"/>
      <family val="2"/>
      <scheme val="minor"/>
    </font>
    <font>
      <sz val="8"/>
      <color rgb="FF003A70"/>
      <name val="Segoe UI"/>
      <family val="2"/>
    </font>
  </fonts>
  <fills count="17">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003A70"/>
        <bgColor indexed="64"/>
      </patternFill>
    </fill>
    <fill>
      <patternFill patternType="solid">
        <fgColor rgb="FF697177"/>
        <bgColor indexed="64"/>
      </patternFill>
    </fill>
    <fill>
      <patternFill patternType="solid">
        <fgColor rgb="FFA1A9C3"/>
        <bgColor indexed="64"/>
      </patternFill>
    </fill>
    <fill>
      <patternFill patternType="solid">
        <fgColor rgb="FFD9DCDF"/>
        <bgColor indexed="64"/>
      </patternFill>
    </fill>
    <fill>
      <patternFill patternType="solid">
        <fgColor rgb="FFFBCAA6"/>
        <bgColor indexed="64"/>
      </patternFill>
    </fill>
    <fill>
      <patternFill patternType="solid">
        <fgColor rgb="FFE0E3EC"/>
        <bgColor indexed="64"/>
      </patternFill>
    </fill>
    <fill>
      <patternFill patternType="solid">
        <fgColor rgb="FFFFFFCC"/>
        <bgColor indexed="64"/>
      </patternFill>
    </fill>
    <fill>
      <patternFill patternType="solid">
        <fgColor theme="2" tint="-9.9978637043366805E-2"/>
        <bgColor indexed="64"/>
      </patternFill>
    </fill>
    <fill>
      <patternFill patternType="solid">
        <fgColor rgb="FFFFFF66"/>
        <bgColor indexed="64"/>
      </patternFill>
    </fill>
    <fill>
      <patternFill patternType="solid">
        <fgColor rgb="FFFFFF00"/>
        <bgColor indexed="64"/>
      </patternFill>
    </fill>
    <fill>
      <patternFill patternType="solid">
        <fgColor rgb="FF99FF33"/>
        <bgColor indexed="64"/>
      </patternFill>
    </fill>
    <fill>
      <patternFill patternType="solid">
        <fgColor theme="9" tint="0.59999389629810485"/>
        <bgColor indexed="64"/>
      </patternFill>
    </fill>
    <fill>
      <patternFill patternType="solid">
        <fgColor theme="8" tint="0.59999389629810485"/>
        <bgColor indexed="64"/>
      </patternFill>
    </fill>
  </fills>
  <borders count="30">
    <border>
      <left/>
      <right/>
      <top/>
      <bottom/>
      <diagonal/>
    </border>
    <border>
      <left/>
      <right/>
      <top style="dashed">
        <color rgb="FFBFBFBF"/>
      </top>
      <bottom/>
      <diagonal/>
    </border>
    <border>
      <left/>
      <right/>
      <top style="dashed">
        <color rgb="FFBFBFBF"/>
      </top>
      <bottom style="dashed">
        <color rgb="FFBFBFBF"/>
      </bottom>
      <diagonal/>
    </border>
    <border>
      <left/>
      <right/>
      <top/>
      <bottom style="dashed">
        <color rgb="FFBFBFBF"/>
      </bottom>
      <diagonal/>
    </border>
    <border>
      <left/>
      <right/>
      <top/>
      <bottom style="thin">
        <color indexed="9"/>
      </bottom>
      <diagonal/>
    </border>
    <border>
      <left/>
      <right/>
      <top style="thin">
        <color rgb="FF697177"/>
      </top>
      <bottom style="medium">
        <color rgb="FF697177"/>
      </bottom>
      <diagonal/>
    </border>
    <border>
      <left/>
      <right/>
      <top/>
      <bottom style="medium">
        <color rgb="FF697177"/>
      </bottom>
      <diagonal/>
    </border>
    <border>
      <left/>
      <right/>
      <top style="thin">
        <color rgb="FF697177"/>
      </top>
      <bottom/>
      <diagonal/>
    </border>
    <border>
      <left/>
      <right/>
      <top/>
      <bottom style="thin">
        <color rgb="FF697177"/>
      </bottom>
      <diagonal/>
    </border>
    <border>
      <left/>
      <right/>
      <top style="thin">
        <color rgb="FF697177"/>
      </top>
      <bottom style="thin">
        <color rgb="FF697177"/>
      </bottom>
      <diagonal/>
    </border>
    <border>
      <left/>
      <right style="dashed">
        <color rgb="FF697177"/>
      </right>
      <top/>
      <bottom/>
      <diagonal/>
    </border>
    <border>
      <left/>
      <right style="dashed">
        <color rgb="FF697177"/>
      </right>
      <top/>
      <bottom style="thin">
        <color rgb="FF697177"/>
      </bottom>
      <diagonal/>
    </border>
    <border>
      <left/>
      <right style="dashed">
        <color rgb="FF697177"/>
      </right>
      <top style="thin">
        <color rgb="FF697177"/>
      </top>
      <bottom style="medium">
        <color rgb="FF697177"/>
      </bottom>
      <diagonal/>
    </border>
    <border>
      <left/>
      <right style="dashed">
        <color rgb="FF697177"/>
      </right>
      <top style="thin">
        <color rgb="FF697177"/>
      </top>
      <bottom/>
      <diagonal/>
    </border>
    <border>
      <left style="dashed">
        <color rgb="FF697177"/>
      </left>
      <right/>
      <top/>
      <bottom/>
      <diagonal/>
    </border>
    <border>
      <left style="dashed">
        <color rgb="FF697177"/>
      </left>
      <right/>
      <top/>
      <bottom style="thin">
        <color rgb="FF697177"/>
      </bottom>
      <diagonal/>
    </border>
    <border>
      <left/>
      <right/>
      <top/>
      <bottom style="thin">
        <color rgb="FF003A70"/>
      </bottom>
      <diagonal/>
    </border>
    <border>
      <left/>
      <right/>
      <top/>
      <bottom style="thin">
        <color rgb="FFA1A9C3"/>
      </bottom>
      <diagonal/>
    </border>
    <border>
      <left/>
      <right/>
      <top style="medium">
        <color rgb="FF697177"/>
      </top>
      <bottom/>
      <diagonal/>
    </border>
    <border>
      <left/>
      <right/>
      <top style="thin">
        <color rgb="FF808080"/>
      </top>
      <bottom style="thin">
        <color rgb="FF808080"/>
      </bottom>
      <diagonal/>
    </border>
    <border>
      <left style="dashed">
        <color rgb="FF697177"/>
      </left>
      <right style="dashed">
        <color rgb="FF697177"/>
      </right>
      <top style="thin">
        <color indexed="25"/>
      </top>
      <bottom style="thin">
        <color indexed="25"/>
      </bottom>
      <diagonal/>
    </border>
    <border>
      <left style="medium">
        <color theme="1" tint="0.499984740745262"/>
      </left>
      <right style="medium">
        <color theme="1" tint="0.499984740745262"/>
      </right>
      <top/>
      <bottom style="thin">
        <color rgb="FF808080"/>
      </bottom>
      <diagonal/>
    </border>
    <border>
      <left style="medium">
        <color theme="1" tint="0.499984740745262"/>
      </left>
      <right style="medium">
        <color theme="1" tint="0.499984740745262"/>
      </right>
      <top style="medium">
        <color theme="1" tint="0.499984740745262"/>
      </top>
      <bottom style="thin">
        <color rgb="FF808080"/>
      </bottom>
      <diagonal/>
    </border>
    <border>
      <left style="dashed">
        <color rgb="FF697177"/>
      </left>
      <right style="dashed">
        <color rgb="FF697177"/>
      </right>
      <top/>
      <bottom/>
      <diagonal/>
    </border>
    <border>
      <left style="medium">
        <color theme="1" tint="0.499984740745262"/>
      </left>
      <right style="medium">
        <color theme="1" tint="0.499984740745262"/>
      </right>
      <top/>
      <bottom/>
      <diagonal/>
    </border>
    <border>
      <left style="dashed">
        <color rgb="FF697177"/>
      </left>
      <right style="dashed">
        <color rgb="FF697177"/>
      </right>
      <top style="thin">
        <color rgb="FF697177"/>
      </top>
      <bottom style="thin">
        <color rgb="FF697177"/>
      </bottom>
      <diagonal/>
    </border>
    <border>
      <left style="medium">
        <color theme="1" tint="0.499984740745262"/>
      </left>
      <right style="medium">
        <color theme="1" tint="0.499984740745262"/>
      </right>
      <top style="thin">
        <color rgb="FF697177"/>
      </top>
      <bottom style="thin">
        <color rgb="FF697177"/>
      </bottom>
      <diagonal/>
    </border>
    <border>
      <left/>
      <right/>
      <top style="thin">
        <color rgb="FF697177"/>
      </top>
      <bottom style="thin">
        <color auto="1"/>
      </bottom>
      <diagonal/>
    </border>
    <border>
      <left/>
      <right/>
      <top style="thin">
        <color rgb="FF697177"/>
      </top>
      <bottom style="thin">
        <color theme="1"/>
      </bottom>
      <diagonal/>
    </border>
    <border>
      <left/>
      <right style="dashed">
        <color rgb="FF697177"/>
      </right>
      <top style="thin">
        <color rgb="FF697177"/>
      </top>
      <bottom style="thin">
        <color auto="1"/>
      </bottom>
      <diagonal/>
    </border>
  </borders>
  <cellStyleXfs count="5">
    <xf numFmtId="0" fontId="0" fillId="0" borderId="0"/>
    <xf numFmtId="43" fontId="6" fillId="0" borderId="0" applyFont="0" applyFill="0" applyBorder="0" applyAlignment="0" applyProtection="0"/>
    <xf numFmtId="0" fontId="63" fillId="0" borderId="0"/>
    <xf numFmtId="0" fontId="64" fillId="0" borderId="0" applyNumberFormat="0" applyFill="0" applyBorder="0" applyAlignment="0" applyProtection="0"/>
    <xf numFmtId="43" fontId="63" fillId="0" borderId="0" applyFont="0" applyFill="0" applyBorder="0" applyAlignment="0" applyProtection="0"/>
  </cellStyleXfs>
  <cellXfs count="558">
    <xf numFmtId="0" fontId="0" fillId="0" borderId="0" xfId="0"/>
    <xf numFmtId="0" fontId="25" fillId="5" borderId="0" xfId="0" applyFont="1" applyFill="1" applyAlignment="1">
      <alignment horizontal="left" wrapText="1"/>
    </xf>
    <xf numFmtId="0" fontId="6" fillId="3" borderId="0" xfId="0" applyFont="1" applyFill="1"/>
    <xf numFmtId="0" fontId="6" fillId="3" borderId="0" xfId="0" applyFont="1" applyFill="1" applyAlignment="1">
      <alignment horizontal="left"/>
    </xf>
    <xf numFmtId="0" fontId="7" fillId="3" borderId="0" xfId="0" applyFont="1" applyFill="1"/>
    <xf numFmtId="0" fontId="7" fillId="3" borderId="0" xfId="0" applyFont="1" applyFill="1" applyAlignment="1">
      <alignment horizontal="left"/>
    </xf>
    <xf numFmtId="0" fontId="6" fillId="3" borderId="0" xfId="0" applyFont="1" applyFill="1" applyBorder="1" applyAlignment="1">
      <alignment horizontal="left"/>
    </xf>
    <xf numFmtId="0" fontId="6" fillId="3" borderId="0" xfId="0" applyFont="1" applyFill="1" applyBorder="1"/>
    <xf numFmtId="0" fontId="9" fillId="3" borderId="0" xfId="0" applyFont="1" applyFill="1" applyBorder="1"/>
    <xf numFmtId="0" fontId="10" fillId="3" borderId="0" xfId="0" applyFont="1" applyFill="1" applyBorder="1" applyAlignment="1">
      <alignment horizontal="left" vertical="center" readingOrder="1"/>
    </xf>
    <xf numFmtId="0" fontId="11" fillId="3" borderId="0" xfId="0" applyFont="1" applyFill="1" applyBorder="1" applyAlignment="1">
      <alignment horizontal="left" vertical="center" readingOrder="1"/>
    </xf>
    <xf numFmtId="0" fontId="12" fillId="3" borderId="0" xfId="0" applyFont="1" applyFill="1" applyBorder="1" applyAlignment="1">
      <alignment horizontal="left" vertical="center" readingOrder="1"/>
    </xf>
    <xf numFmtId="0" fontId="12" fillId="3" borderId="0" xfId="0" applyFont="1" applyFill="1" applyBorder="1" applyAlignment="1">
      <alignment horizontal="left" vertical="center"/>
    </xf>
    <xf numFmtId="0" fontId="13" fillId="0" borderId="0" xfId="0" applyFont="1" applyAlignment="1">
      <alignment horizontal="left" vertical="center" readingOrder="1"/>
    </xf>
    <xf numFmtId="0" fontId="14" fillId="0" borderId="0" xfId="0" applyFont="1" applyAlignment="1">
      <alignment horizontal="left" vertical="center" readingOrder="1"/>
    </xf>
    <xf numFmtId="0" fontId="15" fillId="3" borderId="0" xfId="0" applyFont="1" applyFill="1"/>
    <xf numFmtId="0" fontId="16" fillId="0" borderId="0" xfId="0" applyFont="1" applyAlignment="1">
      <alignment horizontal="left"/>
    </xf>
    <xf numFmtId="0" fontId="17" fillId="0" borderId="0" xfId="0" applyFont="1" applyAlignment="1">
      <alignment horizontal="left"/>
    </xf>
    <xf numFmtId="0" fontId="18" fillId="0" borderId="0" xfId="0" applyFont="1" applyAlignment="1">
      <alignment horizontal="left"/>
    </xf>
    <xf numFmtId="0" fontId="10" fillId="3" borderId="0" xfId="0" applyFont="1" applyFill="1" applyBorder="1" applyAlignment="1">
      <alignment horizontal="left" vertical="center"/>
    </xf>
    <xf numFmtId="0" fontId="21" fillId="0" borderId="0" xfId="0" applyFont="1" applyBorder="1"/>
    <xf numFmtId="168" fontId="22" fillId="2" borderId="0" xfId="0" applyNumberFormat="1" applyFont="1" applyFill="1" applyBorder="1" applyAlignment="1">
      <alignment horizontal="left"/>
    </xf>
    <xf numFmtId="0" fontId="21" fillId="0" borderId="0" xfId="0" applyFont="1" applyBorder="1" applyAlignment="1"/>
    <xf numFmtId="0" fontId="24" fillId="0" borderId="0" xfId="0" applyFont="1"/>
    <xf numFmtId="166" fontId="22" fillId="3" borderId="3" xfId="0" applyNumberFormat="1" applyFont="1" applyFill="1" applyBorder="1" applyAlignment="1">
      <alignment horizontal="left"/>
    </xf>
    <xf numFmtId="168" fontId="22" fillId="3" borderId="2" xfId="0" applyNumberFormat="1" applyFont="1" applyFill="1" applyBorder="1" applyAlignment="1">
      <alignment horizontal="left"/>
    </xf>
    <xf numFmtId="0" fontId="21" fillId="0" borderId="0" xfId="0" applyFont="1"/>
    <xf numFmtId="166" fontId="22" fillId="3" borderId="2" xfId="0" applyNumberFormat="1" applyFont="1" applyFill="1" applyBorder="1" applyAlignment="1">
      <alignment horizontal="left"/>
    </xf>
    <xf numFmtId="0" fontId="21" fillId="0" borderId="0" xfId="0" applyFont="1" applyAlignment="1"/>
    <xf numFmtId="166" fontId="22" fillId="2" borderId="0" xfId="0" applyNumberFormat="1" applyFont="1" applyFill="1" applyBorder="1" applyAlignment="1">
      <alignment horizontal="right"/>
    </xf>
    <xf numFmtId="166" fontId="22" fillId="2" borderId="0" xfId="0" applyNumberFormat="1" applyFont="1" applyFill="1" applyBorder="1" applyAlignment="1">
      <alignment horizontal="left"/>
    </xf>
    <xf numFmtId="166" fontId="22" fillId="2" borderId="0" xfId="0" applyNumberFormat="1" applyFont="1" applyFill="1" applyBorder="1" applyAlignment="1">
      <alignment horizontal="left" vertical="center" wrapText="1"/>
    </xf>
    <xf numFmtId="166" fontId="27" fillId="2" borderId="5" xfId="0" applyNumberFormat="1" applyFont="1" applyFill="1" applyBorder="1" applyAlignment="1">
      <alignment horizontal="left" vertical="center" wrapText="1"/>
    </xf>
    <xf numFmtId="165" fontId="25" fillId="4" borderId="0" xfId="0" quotePrefix="1" applyNumberFormat="1" applyFont="1" applyFill="1" applyBorder="1" applyAlignment="1">
      <alignment horizontal="right" wrapText="1"/>
    </xf>
    <xf numFmtId="49" fontId="25" fillId="4" borderId="0" xfId="0" applyNumberFormat="1" applyFont="1" applyFill="1" applyBorder="1" applyAlignment="1">
      <alignment horizontal="left" wrapText="1"/>
    </xf>
    <xf numFmtId="165" fontId="25" fillId="4" borderId="0" xfId="0" applyNumberFormat="1" applyFont="1" applyFill="1" applyBorder="1" applyAlignment="1">
      <alignment horizontal="right" wrapText="1"/>
    </xf>
    <xf numFmtId="0" fontId="25" fillId="4" borderId="0" xfId="0" applyFont="1" applyFill="1" applyBorder="1" applyAlignment="1">
      <alignment horizontal="left" wrapText="1"/>
    </xf>
    <xf numFmtId="0" fontId="25" fillId="4" borderId="0" xfId="0" applyFont="1" applyFill="1" applyBorder="1" applyAlignment="1">
      <alignment horizontal="right" wrapText="1"/>
    </xf>
    <xf numFmtId="168" fontId="22" fillId="2" borderId="0" xfId="0" applyNumberFormat="1" applyFont="1" applyFill="1" applyBorder="1" applyAlignment="1">
      <alignment horizontal="right"/>
    </xf>
    <xf numFmtId="168" fontId="22" fillId="2" borderId="0" xfId="0" applyNumberFormat="1" applyFont="1" applyFill="1" applyBorder="1" applyAlignment="1">
      <alignment horizontal="right" vertical="center"/>
    </xf>
    <xf numFmtId="3" fontId="22" fillId="2" borderId="0" xfId="0" applyNumberFormat="1" applyFont="1" applyFill="1" applyBorder="1"/>
    <xf numFmtId="168" fontId="22" fillId="2" borderId="0" xfId="0" applyNumberFormat="1" applyFont="1" applyFill="1" applyBorder="1"/>
    <xf numFmtId="3" fontId="27" fillId="2" borderId="5" xfId="0" applyNumberFormat="1" applyFont="1" applyFill="1" applyBorder="1" applyAlignment="1">
      <alignment horizontal="left" vertical="center" wrapText="1"/>
    </xf>
    <xf numFmtId="3" fontId="27" fillId="2" borderId="1" xfId="0" applyNumberFormat="1" applyFont="1" applyFill="1" applyBorder="1"/>
    <xf numFmtId="0" fontId="25" fillId="4" borderId="0" xfId="0" applyFont="1" applyFill="1" applyAlignment="1">
      <alignment horizontal="left" wrapText="1"/>
    </xf>
    <xf numFmtId="3" fontId="22" fillId="2" borderId="0" xfId="0" applyNumberFormat="1" applyFont="1" applyFill="1" applyAlignment="1">
      <alignment horizontal="left" vertical="center" wrapText="1"/>
    </xf>
    <xf numFmtId="168" fontId="22" fillId="2" borderId="0" xfId="0" applyNumberFormat="1" applyFont="1" applyFill="1" applyAlignment="1">
      <alignment horizontal="right" vertical="center"/>
    </xf>
    <xf numFmtId="49" fontId="25" fillId="4" borderId="0" xfId="0" applyNumberFormat="1" applyFont="1" applyFill="1" applyBorder="1" applyAlignment="1">
      <alignment horizontal="left"/>
    </xf>
    <xf numFmtId="3" fontId="27" fillId="2" borderId="5" xfId="0" applyNumberFormat="1" applyFont="1" applyFill="1" applyBorder="1" applyAlignment="1">
      <alignment horizontal="left"/>
    </xf>
    <xf numFmtId="170" fontId="22" fillId="2" borderId="8" xfId="0" applyNumberFormat="1" applyFont="1" applyFill="1" applyBorder="1" applyAlignment="1">
      <alignment horizontal="right"/>
    </xf>
    <xf numFmtId="170" fontId="27" fillId="2" borderId="0" xfId="0" applyNumberFormat="1" applyFont="1" applyFill="1" applyBorder="1" applyAlignment="1">
      <alignment horizontal="right"/>
    </xf>
    <xf numFmtId="14" fontId="25" fillId="4" borderId="0" xfId="0" applyNumberFormat="1" applyFont="1" applyFill="1" applyBorder="1" applyAlignment="1">
      <alignment horizontal="right" wrapText="1"/>
    </xf>
    <xf numFmtId="0" fontId="25" fillId="4" borderId="0" xfId="0" applyNumberFormat="1" applyFont="1" applyFill="1" applyBorder="1" applyAlignment="1">
      <alignment horizontal="right" wrapText="1"/>
    </xf>
    <xf numFmtId="166" fontId="27" fillId="2" borderId="5" xfId="0" applyNumberFormat="1" applyFont="1" applyFill="1" applyBorder="1" applyAlignment="1">
      <alignment horizontal="right"/>
    </xf>
    <xf numFmtId="168" fontId="28" fillId="2" borderId="0" xfId="0" applyNumberFormat="1" applyFont="1" applyFill="1" applyBorder="1" applyAlignment="1">
      <alignment horizontal="right"/>
    </xf>
    <xf numFmtId="3" fontId="25" fillId="4" borderId="0" xfId="0" applyNumberFormat="1" applyFont="1" applyFill="1" applyBorder="1" applyAlignment="1">
      <alignment horizontal="right" wrapText="1"/>
    </xf>
    <xf numFmtId="170" fontId="27" fillId="2" borderId="5" xfId="0" applyNumberFormat="1" applyFont="1" applyFill="1" applyBorder="1" applyAlignment="1">
      <alignment horizontal="right"/>
    </xf>
    <xf numFmtId="170" fontId="27" fillId="2" borderId="12" xfId="0" applyNumberFormat="1" applyFont="1" applyFill="1" applyBorder="1" applyAlignment="1">
      <alignment horizontal="right"/>
    </xf>
    <xf numFmtId="170" fontId="22" fillId="2" borderId="0" xfId="0" applyNumberFormat="1" applyFont="1" applyFill="1" applyBorder="1" applyAlignment="1">
      <alignment horizontal="right"/>
    </xf>
    <xf numFmtId="170" fontId="22" fillId="2" borderId="10" xfId="0" applyNumberFormat="1" applyFont="1" applyFill="1" applyBorder="1" applyAlignment="1">
      <alignment horizontal="right"/>
    </xf>
    <xf numFmtId="166" fontId="27" fillId="2" borderId="7" xfId="0" applyNumberFormat="1" applyFont="1" applyFill="1" applyBorder="1" applyAlignment="1">
      <alignment horizontal="right"/>
    </xf>
    <xf numFmtId="166" fontId="28" fillId="2" borderId="0" xfId="0" applyNumberFormat="1" applyFont="1" applyFill="1" applyBorder="1" applyAlignment="1">
      <alignment horizontal="left"/>
    </xf>
    <xf numFmtId="170" fontId="30" fillId="2" borderId="5" xfId="0" applyNumberFormat="1" applyFont="1" applyFill="1" applyBorder="1" applyAlignment="1">
      <alignment horizontal="right"/>
    </xf>
    <xf numFmtId="3" fontId="30" fillId="2" borderId="5" xfId="0" applyNumberFormat="1" applyFont="1" applyFill="1" applyBorder="1" applyAlignment="1">
      <alignment horizontal="left"/>
    </xf>
    <xf numFmtId="166" fontId="28" fillId="2" borderId="0" xfId="0" applyNumberFormat="1" applyFont="1" applyFill="1" applyBorder="1" applyAlignment="1">
      <alignment horizontal="left" vertical="center" wrapText="1"/>
    </xf>
    <xf numFmtId="3" fontId="30" fillId="2" borderId="5" xfId="0" applyNumberFormat="1" applyFont="1" applyFill="1" applyBorder="1" applyAlignment="1">
      <alignment horizontal="left" vertical="center" wrapText="1"/>
    </xf>
    <xf numFmtId="166" fontId="27" fillId="2" borderId="5" xfId="0" applyNumberFormat="1" applyFont="1" applyFill="1" applyBorder="1" applyAlignment="1">
      <alignment horizontal="left"/>
    </xf>
    <xf numFmtId="166" fontId="27" fillId="2" borderId="0" xfId="0" applyNumberFormat="1" applyFont="1" applyFill="1" applyBorder="1" applyAlignment="1">
      <alignment horizontal="left"/>
    </xf>
    <xf numFmtId="166" fontId="27" fillId="2" borderId="7" xfId="0" applyNumberFormat="1" applyFont="1" applyFill="1" applyBorder="1" applyAlignment="1">
      <alignment horizontal="left"/>
    </xf>
    <xf numFmtId="166" fontId="22" fillId="2" borderId="7" xfId="0" applyNumberFormat="1" applyFont="1" applyFill="1" applyBorder="1" applyAlignment="1">
      <alignment horizontal="left"/>
    </xf>
    <xf numFmtId="166" fontId="22" fillId="3" borderId="0" xfId="0" applyNumberFormat="1" applyFont="1" applyFill="1" applyBorder="1" applyAlignment="1">
      <alignment horizontal="left"/>
    </xf>
    <xf numFmtId="0" fontId="22" fillId="0" borderId="0" xfId="0" applyFont="1"/>
    <xf numFmtId="166" fontId="26" fillId="2" borderId="0" xfId="0" applyNumberFormat="1" applyFont="1" applyFill="1" applyBorder="1" applyAlignment="1">
      <alignment horizontal="left"/>
    </xf>
    <xf numFmtId="166" fontId="31" fillId="2" borderId="0" xfId="0" applyNumberFormat="1" applyFont="1" applyFill="1" applyBorder="1" applyAlignment="1">
      <alignment horizontal="left"/>
    </xf>
    <xf numFmtId="0" fontId="27" fillId="0" borderId="0" xfId="0" applyFont="1"/>
    <xf numFmtId="3" fontId="28" fillId="2" borderId="6" xfId="0" applyNumberFormat="1" applyFont="1" applyFill="1" applyBorder="1" applyAlignment="1">
      <alignment horizontal="left"/>
    </xf>
    <xf numFmtId="0" fontId="27" fillId="0" borderId="3" xfId="0" applyFont="1" applyBorder="1"/>
    <xf numFmtId="0" fontId="22" fillId="0" borderId="3" xfId="0" applyFont="1" applyBorder="1"/>
    <xf numFmtId="3" fontId="27" fillId="2" borderId="0" xfId="0" applyNumberFormat="1" applyFont="1" applyFill="1" applyBorder="1"/>
    <xf numFmtId="0" fontId="22" fillId="0" borderId="0" xfId="0" applyFont="1" applyBorder="1" applyAlignment="1">
      <alignment horizontal="left"/>
    </xf>
    <xf numFmtId="0" fontId="22" fillId="0" borderId="0" xfId="0" applyFont="1" applyBorder="1"/>
    <xf numFmtId="0" fontId="22" fillId="2" borderId="0" xfId="0" applyFont="1" applyFill="1" applyBorder="1"/>
    <xf numFmtId="170" fontId="22" fillId="2" borderId="7" xfId="0" applyNumberFormat="1" applyFont="1" applyFill="1" applyBorder="1" applyAlignment="1">
      <alignment horizontal="right"/>
    </xf>
    <xf numFmtId="170" fontId="22" fillId="2" borderId="11" xfId="0" applyNumberFormat="1" applyFont="1" applyFill="1" applyBorder="1" applyAlignment="1">
      <alignment horizontal="right"/>
    </xf>
    <xf numFmtId="3" fontId="22" fillId="0" borderId="0" xfId="0" applyNumberFormat="1" applyFont="1"/>
    <xf numFmtId="0" fontId="22" fillId="0" borderId="0" xfId="0" applyFont="1" applyAlignment="1">
      <alignment horizontal="left" indent="1"/>
    </xf>
    <xf numFmtId="0" fontId="22" fillId="0" borderId="7" xfId="0" applyFont="1" applyBorder="1"/>
    <xf numFmtId="0" fontId="22" fillId="0" borderId="7" xfId="0" applyFont="1" applyBorder="1" applyAlignment="1">
      <alignment horizontal="left"/>
    </xf>
    <xf numFmtId="168" fontId="22" fillId="0" borderId="0" xfId="0" applyNumberFormat="1" applyFont="1"/>
    <xf numFmtId="0" fontId="22" fillId="0" borderId="0" xfId="0" applyFont="1" applyFill="1"/>
    <xf numFmtId="0" fontId="22" fillId="0" borderId="0" xfId="0" applyFont="1" applyFill="1" applyAlignment="1">
      <alignment horizontal="left"/>
    </xf>
    <xf numFmtId="170" fontId="22" fillId="2" borderId="13" xfId="0" applyNumberFormat="1" applyFont="1" applyFill="1" applyBorder="1" applyAlignment="1">
      <alignment horizontal="right"/>
    </xf>
    <xf numFmtId="0" fontId="22" fillId="0" borderId="8" xfId="0" applyFont="1" applyBorder="1"/>
    <xf numFmtId="0" fontId="22" fillId="0" borderId="8" xfId="0" applyFont="1" applyBorder="1" applyAlignment="1">
      <alignment horizontal="left"/>
    </xf>
    <xf numFmtId="0" fontId="22" fillId="0" borderId="8" xfId="0" applyFont="1" applyBorder="1" applyAlignment="1">
      <alignment horizontal="left" indent="1"/>
    </xf>
    <xf numFmtId="170" fontId="22" fillId="2" borderId="5" xfId="0" applyNumberFormat="1" applyFont="1" applyFill="1" applyBorder="1" applyAlignment="1">
      <alignment horizontal="right"/>
    </xf>
    <xf numFmtId="170" fontId="22" fillId="2" borderId="12" xfId="0" applyNumberFormat="1" applyFont="1" applyFill="1" applyBorder="1" applyAlignment="1">
      <alignment horizontal="right"/>
    </xf>
    <xf numFmtId="0" fontId="27" fillId="0" borderId="5" xfId="0" applyFont="1" applyBorder="1" applyAlignment="1">
      <alignment horizontal="left"/>
    </xf>
    <xf numFmtId="166" fontId="22" fillId="3" borderId="0" xfId="0" applyNumberFormat="1" applyFont="1" applyFill="1" applyBorder="1" applyAlignment="1">
      <alignment horizontal="left" indent="1"/>
    </xf>
    <xf numFmtId="0" fontId="26" fillId="2" borderId="0" xfId="0" applyFont="1" applyFill="1" applyBorder="1" applyAlignment="1">
      <alignment horizontal="left"/>
    </xf>
    <xf numFmtId="166" fontId="22" fillId="3" borderId="8" xfId="0" applyNumberFormat="1" applyFont="1" applyFill="1" applyBorder="1" applyAlignment="1">
      <alignment horizontal="left" indent="1"/>
    </xf>
    <xf numFmtId="49" fontId="25" fillId="6" borderId="0" xfId="0" applyNumberFormat="1" applyFont="1" applyFill="1" applyBorder="1" applyAlignment="1">
      <alignment horizontal="right" wrapText="1"/>
    </xf>
    <xf numFmtId="0" fontId="25" fillId="6" borderId="0" xfId="0" applyNumberFormat="1" applyFont="1" applyFill="1" applyBorder="1" applyAlignment="1">
      <alignment horizontal="right" wrapText="1"/>
    </xf>
    <xf numFmtId="14" fontId="25" fillId="0" borderId="0" xfId="0" applyNumberFormat="1" applyFont="1" applyFill="1" applyBorder="1" applyAlignment="1">
      <alignment horizontal="right" wrapText="1"/>
    </xf>
    <xf numFmtId="0" fontId="25" fillId="5" borderId="0" xfId="0" applyNumberFormat="1" applyFont="1" applyFill="1" applyBorder="1" applyAlignment="1">
      <alignment horizontal="center" wrapText="1"/>
    </xf>
    <xf numFmtId="0" fontId="25" fillId="5" borderId="0" xfId="0" applyFont="1" applyFill="1" applyBorder="1" applyAlignment="1">
      <alignment horizontal="left" wrapText="1"/>
    </xf>
    <xf numFmtId="0" fontId="32" fillId="0" borderId="0" xfId="0" applyFont="1" applyBorder="1"/>
    <xf numFmtId="0" fontId="29" fillId="2" borderId="0" xfId="0" applyFont="1" applyFill="1" applyBorder="1" applyAlignment="1">
      <alignment horizontal="centerContinuous"/>
    </xf>
    <xf numFmtId="14" fontId="29" fillId="2" borderId="0" xfId="0" applyNumberFormat="1" applyFont="1" applyFill="1" applyBorder="1" applyAlignment="1">
      <alignment horizontal="centerContinuous"/>
    </xf>
    <xf numFmtId="169" fontId="29" fillId="2" borderId="0" xfId="0" quotePrefix="1" applyNumberFormat="1" applyFont="1" applyFill="1" applyBorder="1" applyAlignment="1">
      <alignment horizontal="centerContinuous"/>
    </xf>
    <xf numFmtId="166" fontId="22" fillId="2" borderId="9" xfId="0" applyNumberFormat="1" applyFont="1" applyFill="1" applyBorder="1" applyAlignment="1">
      <alignment horizontal="left"/>
    </xf>
    <xf numFmtId="166" fontId="27" fillId="2" borderId="9" xfId="0" applyNumberFormat="1" applyFont="1" applyFill="1" applyBorder="1" applyAlignment="1">
      <alignment horizontal="left"/>
    </xf>
    <xf numFmtId="166" fontId="22" fillId="2" borderId="8" xfId="0" applyNumberFormat="1" applyFont="1" applyFill="1" applyBorder="1" applyAlignment="1">
      <alignment horizontal="left"/>
    </xf>
    <xf numFmtId="166" fontId="22" fillId="2" borderId="8" xfId="0" applyNumberFormat="1" applyFont="1" applyFill="1" applyBorder="1" applyAlignment="1">
      <alignment horizontal="right"/>
    </xf>
    <xf numFmtId="166" fontId="27" fillId="3" borderId="7" xfId="0" applyNumberFormat="1" applyFont="1" applyFill="1" applyBorder="1" applyAlignment="1">
      <alignment horizontal="left"/>
    </xf>
    <xf numFmtId="170" fontId="28" fillId="2" borderId="0" xfId="0" applyNumberFormat="1" applyFont="1" applyFill="1" applyBorder="1" applyAlignment="1">
      <alignment horizontal="right"/>
    </xf>
    <xf numFmtId="170" fontId="28" fillId="2" borderId="6" xfId="0" applyNumberFormat="1" applyFont="1" applyFill="1" applyBorder="1" applyAlignment="1">
      <alignment horizontal="right"/>
    </xf>
    <xf numFmtId="0" fontId="34" fillId="0" borderId="0" xfId="0" applyFont="1"/>
    <xf numFmtId="0" fontId="29" fillId="2" borderId="0" xfId="0" applyFont="1" applyFill="1" applyBorder="1" applyAlignment="1">
      <alignment horizontal="left"/>
    </xf>
    <xf numFmtId="0" fontId="20" fillId="2" borderId="0" xfId="0" applyFont="1" applyFill="1" applyBorder="1" applyAlignment="1">
      <alignment horizontal="left"/>
    </xf>
    <xf numFmtId="0" fontId="21" fillId="3" borderId="0" xfId="0" applyFont="1" applyFill="1" applyBorder="1"/>
    <xf numFmtId="0" fontId="21" fillId="3" borderId="0" xfId="0" applyFont="1" applyFill="1"/>
    <xf numFmtId="0" fontId="36" fillId="3" borderId="0" xfId="0" applyFont="1" applyFill="1"/>
    <xf numFmtId="3" fontId="22" fillId="2" borderId="5" xfId="0" applyNumberFormat="1" applyFont="1" applyFill="1" applyBorder="1" applyAlignment="1">
      <alignment horizontal="left"/>
    </xf>
    <xf numFmtId="170" fontId="28" fillId="2" borderId="5" xfId="0" applyNumberFormat="1" applyFont="1" applyFill="1" applyBorder="1" applyAlignment="1">
      <alignment horizontal="right"/>
    </xf>
    <xf numFmtId="0" fontId="37" fillId="0" borderId="0" xfId="0" applyFont="1" applyAlignment="1">
      <alignment horizontal="left" vertical="center" wrapText="1" readingOrder="1"/>
    </xf>
    <xf numFmtId="0" fontId="38" fillId="0" borderId="0" xfId="0" applyFont="1" applyAlignment="1">
      <alignment wrapText="1"/>
    </xf>
    <xf numFmtId="0" fontId="35" fillId="0" borderId="0" xfId="0" applyFont="1"/>
    <xf numFmtId="0" fontId="35" fillId="0" borderId="0" xfId="0" applyFont="1" applyAlignment="1">
      <alignment horizontal="left" wrapText="1"/>
    </xf>
    <xf numFmtId="0" fontId="35" fillId="0" borderId="0" xfId="0" applyFont="1" applyFill="1" applyAlignment="1">
      <alignment horizontal="left" wrapText="1"/>
    </xf>
    <xf numFmtId="43" fontId="35" fillId="0" borderId="0" xfId="0" applyNumberFormat="1" applyFont="1" applyAlignment="1">
      <alignment horizontal="left" wrapText="1"/>
    </xf>
    <xf numFmtId="43" fontId="35" fillId="0" borderId="0" xfId="0" applyNumberFormat="1" applyFont="1" applyFill="1" applyAlignment="1">
      <alignment horizontal="left" wrapText="1"/>
    </xf>
    <xf numFmtId="0" fontId="19" fillId="0" borderId="0" xfId="0" applyFont="1" applyFill="1" applyBorder="1" applyAlignment="1">
      <alignment horizontal="left" wrapText="1"/>
    </xf>
    <xf numFmtId="3" fontId="22" fillId="2" borderId="0" xfId="0" applyNumberFormat="1" applyFont="1" applyFill="1" applyBorder="1" applyAlignment="1">
      <alignment horizontal="left" wrapText="1"/>
    </xf>
    <xf numFmtId="3" fontId="22" fillId="0" borderId="0" xfId="0" applyNumberFormat="1" applyFont="1" applyFill="1" applyBorder="1" applyAlignment="1">
      <alignment horizontal="left" wrapText="1"/>
    </xf>
    <xf numFmtId="166" fontId="39" fillId="2" borderId="0" xfId="0" applyNumberFormat="1" applyFont="1" applyFill="1" applyBorder="1" applyAlignment="1">
      <alignment horizontal="left"/>
    </xf>
    <xf numFmtId="166" fontId="26" fillId="3" borderId="0" xfId="0" applyNumberFormat="1" applyFont="1" applyFill="1" applyBorder="1" applyAlignment="1">
      <alignment horizontal="center"/>
    </xf>
    <xf numFmtId="166" fontId="40" fillId="2" borderId="0" xfId="0" applyNumberFormat="1" applyFont="1" applyFill="1" applyBorder="1" applyAlignment="1">
      <alignment horizontal="left"/>
    </xf>
    <xf numFmtId="165" fontId="25" fillId="4" borderId="0" xfId="0" applyNumberFormat="1" applyFont="1" applyFill="1" applyBorder="1"/>
    <xf numFmtId="0" fontId="36" fillId="0" borderId="0" xfId="0" applyFont="1" applyAlignment="1">
      <alignment horizontal="left" wrapText="1"/>
    </xf>
    <xf numFmtId="0" fontId="36" fillId="0" borderId="0" xfId="0" applyFont="1" applyFill="1" applyAlignment="1">
      <alignment horizontal="left" wrapText="1"/>
    </xf>
    <xf numFmtId="166" fontId="40" fillId="2" borderId="0" xfId="0" applyNumberFormat="1" applyFont="1" applyFill="1" applyBorder="1" applyAlignment="1">
      <alignment horizontal="right"/>
    </xf>
    <xf numFmtId="166" fontId="21" fillId="0" borderId="0" xfId="0" applyNumberFormat="1" applyFont="1"/>
    <xf numFmtId="0" fontId="42" fillId="2" borderId="0" xfId="0" applyFont="1" applyFill="1" applyBorder="1" applyAlignment="1">
      <alignment horizontal="left"/>
    </xf>
    <xf numFmtId="165" fontId="25" fillId="4" borderId="0" xfId="0" quotePrefix="1" applyNumberFormat="1" applyFont="1" applyFill="1" applyBorder="1" applyAlignment="1">
      <alignment horizontal="right"/>
    </xf>
    <xf numFmtId="166" fontId="30" fillId="2" borderId="0" xfId="0" applyNumberFormat="1" applyFont="1" applyFill="1" applyBorder="1" applyAlignment="1">
      <alignment horizontal="right"/>
    </xf>
    <xf numFmtId="0" fontId="36" fillId="0" borderId="0" xfId="0" applyFont="1"/>
    <xf numFmtId="0" fontId="36" fillId="0" borderId="0" xfId="0" applyFont="1" applyBorder="1"/>
    <xf numFmtId="167" fontId="21" fillId="0" borderId="0" xfId="0" applyNumberFormat="1" applyFont="1"/>
    <xf numFmtId="170" fontId="21" fillId="0" borderId="0" xfId="0" applyNumberFormat="1" applyFont="1" applyBorder="1"/>
    <xf numFmtId="170" fontId="21" fillId="0" borderId="0" xfId="0" applyNumberFormat="1" applyFont="1" applyFill="1" applyBorder="1"/>
    <xf numFmtId="0" fontId="21" fillId="0" borderId="0" xfId="0" applyFont="1" applyFill="1"/>
    <xf numFmtId="168" fontId="21" fillId="0" borderId="0" xfId="0" applyNumberFormat="1" applyFont="1" applyBorder="1"/>
    <xf numFmtId="0" fontId="21" fillId="0" borderId="0" xfId="0" applyFont="1" applyFill="1" applyBorder="1"/>
    <xf numFmtId="166" fontId="27" fillId="2" borderId="0" xfId="0" applyNumberFormat="1" applyFont="1" applyFill="1" applyBorder="1" applyAlignment="1">
      <alignment horizontal="right"/>
    </xf>
    <xf numFmtId="167" fontId="27" fillId="2" borderId="0" xfId="0" applyNumberFormat="1" applyFont="1" applyFill="1" applyBorder="1" applyAlignment="1">
      <alignment horizontal="right"/>
    </xf>
    <xf numFmtId="167" fontId="30" fillId="2" borderId="0" xfId="0" applyNumberFormat="1" applyFont="1" applyFill="1" applyBorder="1" applyAlignment="1">
      <alignment horizontal="right"/>
    </xf>
    <xf numFmtId="170" fontId="30" fillId="2" borderId="0" xfId="0" applyNumberFormat="1" applyFont="1" applyFill="1" applyBorder="1" applyAlignment="1">
      <alignment horizontal="right"/>
    </xf>
    <xf numFmtId="0" fontId="43" fillId="0" borderId="0" xfId="0" applyFont="1"/>
    <xf numFmtId="3" fontId="27" fillId="2" borderId="0" xfId="0" applyNumberFormat="1" applyFont="1" applyFill="1" applyBorder="1" applyAlignment="1">
      <alignment horizontal="left"/>
    </xf>
    <xf numFmtId="168" fontId="30" fillId="2" borderId="0" xfId="0" applyNumberFormat="1" applyFont="1" applyFill="1" applyBorder="1" applyAlignment="1">
      <alignment horizontal="right"/>
    </xf>
    <xf numFmtId="167" fontId="28" fillId="2" borderId="0" xfId="0" applyNumberFormat="1" applyFont="1" applyFill="1" applyBorder="1" applyAlignment="1">
      <alignment horizontal="right"/>
    </xf>
    <xf numFmtId="168" fontId="27" fillId="2" borderId="0" xfId="0" applyNumberFormat="1" applyFont="1" applyFill="1" applyBorder="1" applyAlignment="1">
      <alignment horizontal="right"/>
    </xf>
    <xf numFmtId="3" fontId="28" fillId="2" borderId="0" xfId="0" applyNumberFormat="1" applyFont="1" applyFill="1" applyBorder="1" applyAlignment="1">
      <alignment horizontal="left"/>
    </xf>
    <xf numFmtId="0" fontId="24" fillId="0" borderId="0" xfId="0" applyFont="1" applyBorder="1"/>
    <xf numFmtId="9" fontId="21" fillId="0" borderId="0" xfId="0" applyNumberFormat="1" applyFont="1" applyAlignment="1">
      <alignment wrapText="1"/>
    </xf>
    <xf numFmtId="0" fontId="21" fillId="0" borderId="0" xfId="0" applyFont="1" applyAlignment="1">
      <alignment wrapText="1"/>
    </xf>
    <xf numFmtId="9" fontId="21" fillId="0" borderId="0" xfId="0" applyNumberFormat="1" applyFont="1"/>
    <xf numFmtId="9" fontId="21" fillId="0" borderId="0" xfId="0" applyNumberFormat="1" applyFont="1" applyBorder="1"/>
    <xf numFmtId="3" fontId="28" fillId="2" borderId="5" xfId="0" applyNumberFormat="1" applyFont="1" applyFill="1" applyBorder="1" applyAlignment="1">
      <alignment horizontal="left"/>
    </xf>
    <xf numFmtId="0" fontId="21" fillId="0" borderId="0" xfId="0" applyFont="1" applyBorder="1" applyAlignment="1">
      <alignment wrapText="1"/>
    </xf>
    <xf numFmtId="168" fontId="28" fillId="2" borderId="0" xfId="0" applyNumberFormat="1" applyFont="1" applyFill="1" applyBorder="1" applyAlignment="1">
      <alignment horizontal="left"/>
    </xf>
    <xf numFmtId="0" fontId="22" fillId="3" borderId="3" xfId="0" applyFont="1" applyFill="1" applyBorder="1"/>
    <xf numFmtId="168" fontId="22" fillId="3" borderId="3" xfId="0" applyNumberFormat="1" applyFont="1" applyFill="1" applyBorder="1" applyAlignment="1">
      <alignment horizontal="left"/>
    </xf>
    <xf numFmtId="3" fontId="22" fillId="6" borderId="1" xfId="0" applyNumberFormat="1" applyFont="1" applyFill="1" applyBorder="1"/>
    <xf numFmtId="3" fontId="22" fillId="6" borderId="0" xfId="0" applyNumberFormat="1" applyFont="1" applyFill="1" applyBorder="1"/>
    <xf numFmtId="169" fontId="22" fillId="7" borderId="1" xfId="0" applyNumberFormat="1" applyFont="1" applyFill="1" applyBorder="1" applyAlignment="1">
      <alignment horizontal="left"/>
    </xf>
    <xf numFmtId="169" fontId="22" fillId="7" borderId="0" xfId="0" applyNumberFormat="1" applyFont="1" applyFill="1" applyBorder="1" applyAlignment="1">
      <alignment horizontal="left"/>
    </xf>
    <xf numFmtId="3" fontId="22" fillId="7" borderId="1" xfId="0" applyNumberFormat="1" applyFont="1" applyFill="1" applyBorder="1"/>
    <xf numFmtId="3" fontId="22" fillId="7" borderId="0" xfId="0" applyNumberFormat="1" applyFont="1" applyFill="1" applyBorder="1"/>
    <xf numFmtId="0" fontId="33" fillId="0" borderId="0" xfId="0" applyFont="1"/>
    <xf numFmtId="166" fontId="22" fillId="7" borderId="0" xfId="0" applyNumberFormat="1" applyFont="1" applyFill="1" applyBorder="1" applyAlignment="1">
      <alignment horizontal="right"/>
    </xf>
    <xf numFmtId="170" fontId="28" fillId="7" borderId="0" xfId="0" applyNumberFormat="1" applyFont="1" applyFill="1" applyBorder="1" applyAlignment="1">
      <alignment horizontal="right"/>
    </xf>
    <xf numFmtId="170" fontId="28" fillId="7" borderId="6" xfId="0" applyNumberFormat="1" applyFont="1" applyFill="1" applyBorder="1" applyAlignment="1">
      <alignment horizontal="right"/>
    </xf>
    <xf numFmtId="166" fontId="22" fillId="6" borderId="0" xfId="0" applyNumberFormat="1" applyFont="1" applyFill="1" applyBorder="1" applyAlignment="1">
      <alignment horizontal="right"/>
    </xf>
    <xf numFmtId="166" fontId="22" fillId="0" borderId="0" xfId="0" applyNumberFormat="1" applyFont="1" applyFill="1"/>
    <xf numFmtId="170" fontId="22" fillId="7" borderId="3" xfId="0" applyNumberFormat="1" applyFont="1" applyFill="1" applyBorder="1" applyAlignment="1">
      <alignment horizontal="right"/>
    </xf>
    <xf numFmtId="170" fontId="22" fillId="7" borderId="2" xfId="0" applyNumberFormat="1" applyFont="1" applyFill="1" applyBorder="1" applyAlignment="1">
      <alignment horizontal="right"/>
    </xf>
    <xf numFmtId="170" fontId="22" fillId="8" borderId="2" xfId="0" applyNumberFormat="1" applyFont="1" applyFill="1" applyBorder="1" applyAlignment="1"/>
    <xf numFmtId="3" fontId="27" fillId="2" borderId="5" xfId="0" applyNumberFormat="1" applyFont="1" applyFill="1" applyBorder="1" applyAlignment="1">
      <alignment horizontal="left" vertical="center"/>
    </xf>
    <xf numFmtId="170" fontId="28" fillId="6" borderId="0" xfId="0" applyNumberFormat="1" applyFont="1" applyFill="1" applyBorder="1" applyAlignment="1">
      <alignment horizontal="right"/>
    </xf>
    <xf numFmtId="170" fontId="28" fillId="6" borderId="6" xfId="0" applyNumberFormat="1" applyFont="1" applyFill="1" applyBorder="1" applyAlignment="1">
      <alignment horizontal="right"/>
    </xf>
    <xf numFmtId="168" fontId="22" fillId="0" borderId="0" xfId="0" applyNumberFormat="1" applyFont="1" applyFill="1" applyBorder="1" applyAlignment="1">
      <alignment horizontal="right"/>
    </xf>
    <xf numFmtId="168" fontId="27" fillId="0" borderId="0" xfId="0" applyNumberFormat="1" applyFont="1" applyFill="1" applyBorder="1" applyAlignment="1">
      <alignment horizontal="right"/>
    </xf>
    <xf numFmtId="170" fontId="28" fillId="0" borderId="0" xfId="0" applyNumberFormat="1" applyFont="1" applyFill="1" applyBorder="1" applyAlignment="1">
      <alignment horizontal="right"/>
    </xf>
    <xf numFmtId="0" fontId="44" fillId="0" borderId="0" xfId="0" applyFont="1"/>
    <xf numFmtId="49" fontId="29" fillId="2" borderId="0" xfId="0" applyNumberFormat="1" applyFont="1" applyFill="1" applyBorder="1" applyAlignment="1">
      <alignment horizontal="center"/>
    </xf>
    <xf numFmtId="0" fontId="22" fillId="0" borderId="0" xfId="0" applyFont="1" applyAlignment="1">
      <alignment horizontal="left"/>
    </xf>
    <xf numFmtId="0" fontId="26" fillId="0" borderId="0" xfId="0" applyFont="1"/>
    <xf numFmtId="0" fontId="27" fillId="7" borderId="0" xfId="0" applyFont="1" applyFill="1"/>
    <xf numFmtId="0" fontId="22" fillId="7" borderId="0" xfId="0" applyFont="1" applyFill="1"/>
    <xf numFmtId="168" fontId="21" fillId="0" borderId="0" xfId="0" applyNumberFormat="1" applyFont="1"/>
    <xf numFmtId="171" fontId="22" fillId="2" borderId="0" xfId="0" applyNumberFormat="1" applyFont="1" applyFill="1" applyBorder="1" applyAlignment="1">
      <alignment horizontal="right"/>
    </xf>
    <xf numFmtId="171" fontId="22" fillId="2" borderId="0" xfId="0" applyNumberFormat="1" applyFont="1" applyFill="1" applyBorder="1" applyAlignment="1">
      <alignment horizontal="right" vertical="center"/>
    </xf>
    <xf numFmtId="164" fontId="19" fillId="4" borderId="16" xfId="0" applyNumberFormat="1" applyFont="1" applyFill="1" applyBorder="1" applyAlignment="1">
      <alignment horizontal="center"/>
    </xf>
    <xf numFmtId="0" fontId="19" fillId="4" borderId="16" xfId="0" applyFont="1" applyFill="1" applyBorder="1" applyAlignment="1"/>
    <xf numFmtId="165" fontId="19" fillId="4" borderId="16" xfId="0" applyNumberFormat="1" applyFont="1" applyFill="1" applyBorder="1"/>
    <xf numFmtId="14" fontId="19" fillId="4" borderId="4" xfId="0" applyNumberFormat="1" applyFont="1" applyFill="1" applyBorder="1" applyAlignment="1">
      <alignment horizontal="right" wrapText="1"/>
    </xf>
    <xf numFmtId="3" fontId="19" fillId="4" borderId="4" xfId="0" applyNumberFormat="1" applyFont="1" applyFill="1" applyBorder="1" applyAlignment="1">
      <alignment horizontal="right" wrapText="1"/>
    </xf>
    <xf numFmtId="3" fontId="19" fillId="4" borderId="4" xfId="0" applyNumberFormat="1" applyFont="1" applyFill="1" applyBorder="1" applyAlignment="1">
      <alignment horizontal="center" wrapText="1"/>
    </xf>
    <xf numFmtId="165" fontId="19" fillId="4" borderId="0" xfId="0" applyNumberFormat="1" applyFont="1" applyFill="1" applyBorder="1"/>
    <xf numFmtId="171" fontId="27" fillId="2" borderId="9" xfId="0" applyNumberFormat="1" applyFont="1" applyFill="1" applyBorder="1" applyAlignment="1">
      <alignment horizontal="right"/>
    </xf>
    <xf numFmtId="171" fontId="22" fillId="2" borderId="9" xfId="0" applyNumberFormat="1" applyFont="1" applyFill="1" applyBorder="1" applyAlignment="1">
      <alignment horizontal="right"/>
    </xf>
    <xf numFmtId="171" fontId="27" fillId="2" borderId="5" xfId="0" applyNumberFormat="1" applyFont="1" applyFill="1" applyBorder="1" applyAlignment="1">
      <alignment horizontal="right"/>
    </xf>
    <xf numFmtId="171" fontId="22" fillId="2" borderId="7" xfId="0" applyNumberFormat="1" applyFont="1" applyFill="1" applyBorder="1" applyAlignment="1">
      <alignment horizontal="right"/>
    </xf>
    <xf numFmtId="171" fontId="22" fillId="2" borderId="5" xfId="0" applyNumberFormat="1" applyFont="1" applyFill="1" applyBorder="1" applyAlignment="1">
      <alignment horizontal="right"/>
    </xf>
    <xf numFmtId="171" fontId="21" fillId="0" borderId="0" xfId="0" applyNumberFormat="1" applyFont="1"/>
    <xf numFmtId="171" fontId="22" fillId="2" borderId="8" xfId="0" applyNumberFormat="1" applyFont="1" applyFill="1" applyBorder="1" applyAlignment="1">
      <alignment horizontal="right"/>
    </xf>
    <xf numFmtId="171" fontId="22" fillId="2" borderId="0" xfId="0" applyNumberFormat="1" applyFont="1" applyFill="1" applyBorder="1"/>
    <xf numFmtId="171" fontId="22" fillId="2" borderId="0" xfId="0" applyNumberFormat="1" applyFont="1" applyFill="1"/>
    <xf numFmtId="171" fontId="22" fillId="2" borderId="8" xfId="0" applyNumberFormat="1" applyFont="1" applyFill="1" applyBorder="1"/>
    <xf numFmtId="171" fontId="22" fillId="2" borderId="7" xfId="0" applyNumberFormat="1" applyFont="1" applyFill="1" applyBorder="1"/>
    <xf numFmtId="171" fontId="28" fillId="2" borderId="0" xfId="0" applyNumberFormat="1" applyFont="1" applyFill="1" applyBorder="1" applyAlignment="1">
      <alignment horizontal="right"/>
    </xf>
    <xf numFmtId="171" fontId="22" fillId="2" borderId="14" xfId="0" applyNumberFormat="1" applyFont="1" applyFill="1" applyBorder="1"/>
    <xf numFmtId="171" fontId="22" fillId="2" borderId="15" xfId="0" applyNumberFormat="1" applyFont="1" applyFill="1" applyBorder="1"/>
    <xf numFmtId="171" fontId="27" fillId="2" borderId="5" xfId="0" applyNumberFormat="1" applyFont="1" applyFill="1" applyBorder="1" applyAlignment="1">
      <alignment horizontal="right" vertical="center"/>
    </xf>
    <xf numFmtId="171" fontId="22" fillId="2" borderId="0" xfId="0" applyNumberFormat="1" applyFont="1" applyFill="1" applyAlignment="1">
      <alignment horizontal="right" vertical="center"/>
    </xf>
    <xf numFmtId="0" fontId="21" fillId="0" borderId="0" xfId="0" applyFont="1" applyAlignment="1">
      <alignment horizontal="right"/>
    </xf>
    <xf numFmtId="0" fontId="21" fillId="0" borderId="0" xfId="0" applyFont="1" applyBorder="1" applyAlignment="1">
      <alignment horizontal="right"/>
    </xf>
    <xf numFmtId="171" fontId="22" fillId="2" borderId="0" xfId="0" applyNumberFormat="1" applyFont="1" applyFill="1" applyAlignment="1">
      <alignment vertical="center"/>
    </xf>
    <xf numFmtId="171" fontId="22" fillId="2" borderId="0" xfId="0" applyNumberFormat="1" applyFont="1" applyFill="1" applyBorder="1" applyAlignment="1">
      <alignment vertical="center"/>
    </xf>
    <xf numFmtId="171" fontId="21" fillId="0" borderId="0" xfId="0" applyNumberFormat="1" applyFont="1" applyAlignment="1"/>
    <xf numFmtId="171" fontId="21" fillId="0" borderId="0" xfId="0" applyNumberFormat="1" applyFont="1" applyBorder="1"/>
    <xf numFmtId="171" fontId="22" fillId="7" borderId="0" xfId="0" applyNumberFormat="1" applyFont="1" applyFill="1" applyBorder="1" applyAlignment="1">
      <alignment horizontal="right"/>
    </xf>
    <xf numFmtId="171" fontId="22" fillId="6" borderId="0" xfId="0" applyNumberFormat="1" applyFont="1" applyFill="1" applyBorder="1" applyAlignment="1">
      <alignment horizontal="right"/>
    </xf>
    <xf numFmtId="171" fontId="27" fillId="2" borderId="7" xfId="0" applyNumberFormat="1" applyFont="1" applyFill="1" applyBorder="1" applyAlignment="1">
      <alignment horizontal="right"/>
    </xf>
    <xf numFmtId="171" fontId="27" fillId="7" borderId="7" xfId="0" applyNumberFormat="1" applyFont="1" applyFill="1" applyBorder="1" applyAlignment="1">
      <alignment horizontal="right"/>
    </xf>
    <xf numFmtId="171" fontId="27" fillId="6" borderId="7" xfId="0" applyNumberFormat="1" applyFont="1" applyFill="1" applyBorder="1" applyAlignment="1">
      <alignment horizontal="right"/>
    </xf>
    <xf numFmtId="171" fontId="27" fillId="7" borderId="5" xfId="0" applyNumberFormat="1" applyFont="1" applyFill="1" applyBorder="1" applyAlignment="1">
      <alignment horizontal="right"/>
    </xf>
    <xf numFmtId="171" fontId="27" fillId="6" borderId="5" xfId="0" applyNumberFormat="1" applyFont="1" applyFill="1" applyBorder="1" applyAlignment="1">
      <alignment horizontal="right"/>
    </xf>
    <xf numFmtId="171" fontId="22" fillId="0" borderId="0" xfId="0" applyNumberFormat="1" applyFont="1" applyFill="1"/>
    <xf numFmtId="171" fontId="21" fillId="0" borderId="0" xfId="0" applyNumberFormat="1" applyFont="1" applyAlignment="1">
      <alignment horizontal="right"/>
    </xf>
    <xf numFmtId="170" fontId="36" fillId="3" borderId="0" xfId="0" applyNumberFormat="1" applyFont="1" applyFill="1" applyBorder="1"/>
    <xf numFmtId="170" fontId="36" fillId="0" borderId="0" xfId="0" applyNumberFormat="1" applyFont="1" applyAlignment="1">
      <alignment horizontal="left" wrapText="1"/>
    </xf>
    <xf numFmtId="170" fontId="36" fillId="0" borderId="0" xfId="0" applyNumberFormat="1" applyFont="1" applyFill="1" applyAlignment="1">
      <alignment horizontal="left" wrapText="1"/>
    </xf>
    <xf numFmtId="170" fontId="36" fillId="0" borderId="0" xfId="0" applyNumberFormat="1" applyFont="1" applyBorder="1" applyAlignment="1">
      <alignment horizontal="left" wrapText="1"/>
    </xf>
    <xf numFmtId="170" fontId="36" fillId="0" borderId="0" xfId="0" applyNumberFormat="1" applyFont="1" applyFill="1" applyBorder="1" applyAlignment="1">
      <alignment horizontal="left" wrapText="1"/>
    </xf>
    <xf numFmtId="170" fontId="36" fillId="3" borderId="0" xfId="0" applyNumberFormat="1" applyFont="1" applyFill="1"/>
    <xf numFmtId="171" fontId="27" fillId="6" borderId="9" xfId="0" applyNumberFormat="1" applyFont="1" applyFill="1" applyBorder="1" applyAlignment="1">
      <alignment horizontal="right"/>
    </xf>
    <xf numFmtId="171" fontId="22" fillId="6" borderId="9" xfId="0" applyNumberFormat="1" applyFont="1" applyFill="1" applyBorder="1" applyAlignment="1">
      <alignment horizontal="right"/>
    </xf>
    <xf numFmtId="170" fontId="36" fillId="0" borderId="0" xfId="0" applyNumberFormat="1" applyFont="1" applyBorder="1"/>
    <xf numFmtId="170" fontId="41" fillId="2" borderId="0" xfId="0" applyNumberFormat="1" applyFont="1" applyFill="1" applyBorder="1" applyAlignment="1">
      <alignment horizontal="right"/>
    </xf>
    <xf numFmtId="170" fontId="36" fillId="0" borderId="0" xfId="0" applyNumberFormat="1" applyFont="1"/>
    <xf numFmtId="171" fontId="22" fillId="3" borderId="0" xfId="0" applyNumberFormat="1" applyFont="1" applyFill="1" applyBorder="1" applyAlignment="1">
      <alignment horizontal="right"/>
    </xf>
    <xf numFmtId="171" fontId="22" fillId="7" borderId="3" xfId="0" applyNumberFormat="1" applyFont="1" applyFill="1" applyBorder="1" applyAlignment="1">
      <alignment horizontal="right"/>
    </xf>
    <xf numFmtId="171" fontId="22" fillId="8" borderId="3" xfId="0" applyNumberFormat="1" applyFont="1" applyFill="1" applyBorder="1" applyAlignment="1">
      <alignment horizontal="right"/>
    </xf>
    <xf numFmtId="171" fontId="22" fillId="7" borderId="2" xfId="0" applyNumberFormat="1" applyFont="1" applyFill="1" applyBorder="1" applyAlignment="1">
      <alignment horizontal="right"/>
    </xf>
    <xf numFmtId="171" fontId="22" fillId="8" borderId="2" xfId="0" applyNumberFormat="1" applyFont="1" applyFill="1" applyBorder="1" applyAlignment="1">
      <alignment horizontal="right"/>
    </xf>
    <xf numFmtId="0" fontId="45" fillId="0" borderId="0" xfId="0" applyFont="1"/>
    <xf numFmtId="0" fontId="45" fillId="0" borderId="0" xfId="0" applyFont="1" applyBorder="1"/>
    <xf numFmtId="171" fontId="21" fillId="2" borderId="0" xfId="0" applyNumberFormat="1" applyFont="1" applyFill="1" applyBorder="1" applyAlignment="1">
      <alignment horizontal="left"/>
    </xf>
    <xf numFmtId="0" fontId="46" fillId="0" borderId="0" xfId="0" applyFont="1"/>
    <xf numFmtId="0" fontId="20" fillId="2" borderId="0" xfId="0" applyFont="1" applyFill="1" applyBorder="1" applyAlignment="1">
      <alignment horizontal="right"/>
    </xf>
    <xf numFmtId="0" fontId="47" fillId="0" borderId="0" xfId="0" applyFont="1"/>
    <xf numFmtId="9" fontId="48" fillId="2" borderId="0" xfId="0" applyNumberFormat="1" applyFont="1" applyFill="1" applyBorder="1" applyAlignment="1">
      <alignment horizontal="left"/>
    </xf>
    <xf numFmtId="14" fontId="20" fillId="2" borderId="0" xfId="0" applyNumberFormat="1" applyFont="1" applyFill="1" applyBorder="1" applyAlignment="1">
      <alignment horizontal="centerContinuous"/>
    </xf>
    <xf numFmtId="0" fontId="20" fillId="2" borderId="0" xfId="0" applyFont="1" applyFill="1" applyBorder="1" applyAlignment="1">
      <alignment horizontal="centerContinuous"/>
    </xf>
    <xf numFmtId="0" fontId="24" fillId="0" borderId="0" xfId="0" applyFont="1" applyFill="1"/>
    <xf numFmtId="0" fontId="35" fillId="0" borderId="0" xfId="0" applyFont="1" applyFill="1" applyBorder="1"/>
    <xf numFmtId="0" fontId="35" fillId="0" borderId="0" xfId="0" applyFont="1" applyBorder="1"/>
    <xf numFmtId="169" fontId="20" fillId="2" borderId="0" xfId="0" applyNumberFormat="1" applyFont="1" applyFill="1" applyBorder="1" applyAlignment="1">
      <alignment horizontal="centerContinuous"/>
    </xf>
    <xf numFmtId="9" fontId="21" fillId="0" borderId="0" xfId="0" applyNumberFormat="1" applyFont="1" applyFill="1"/>
    <xf numFmtId="43" fontId="21" fillId="0" borderId="0" xfId="0" applyNumberFormat="1" applyFont="1"/>
    <xf numFmtId="9" fontId="21" fillId="0" borderId="0" xfId="0" applyNumberFormat="1" applyFont="1" applyBorder="1" applyAlignment="1">
      <alignment wrapText="1"/>
    </xf>
    <xf numFmtId="0" fontId="33" fillId="0" borderId="0" xfId="0" applyFont="1" applyFill="1"/>
    <xf numFmtId="0" fontId="35" fillId="0" borderId="0" xfId="0" applyFont="1" applyFill="1"/>
    <xf numFmtId="0" fontId="21" fillId="0" borderId="0" xfId="0" applyFont="1" applyAlignment="1">
      <alignment horizontal="left"/>
    </xf>
    <xf numFmtId="0" fontId="35" fillId="0" borderId="0" xfId="0" applyFont="1" applyBorder="1" applyAlignment="1">
      <alignment wrapText="1"/>
    </xf>
    <xf numFmtId="0" fontId="20" fillId="2" borderId="0" xfId="0" applyFont="1" applyFill="1" applyBorder="1" applyAlignment="1">
      <alignment horizontal="center"/>
    </xf>
    <xf numFmtId="0" fontId="49" fillId="0" borderId="0" xfId="0" applyFont="1" applyBorder="1" applyAlignment="1">
      <alignment wrapText="1"/>
    </xf>
    <xf numFmtId="0" fontId="49" fillId="0" borderId="0" xfId="0" applyFont="1" applyBorder="1"/>
    <xf numFmtId="0" fontId="35" fillId="0" borderId="0" xfId="0" applyFont="1" applyFill="1" applyBorder="1" applyAlignment="1">
      <alignment wrapText="1"/>
    </xf>
    <xf numFmtId="169" fontId="22" fillId="0" borderId="0" xfId="0" applyNumberFormat="1" applyFont="1" applyFill="1" applyBorder="1" applyAlignment="1">
      <alignment horizontal="left"/>
    </xf>
    <xf numFmtId="171" fontId="27" fillId="2" borderId="5" xfId="0" applyNumberFormat="1" applyFont="1" applyFill="1" applyBorder="1"/>
    <xf numFmtId="3" fontId="29" fillId="2" borderId="0" xfId="0" applyNumberFormat="1" applyFont="1" applyFill="1" applyAlignment="1">
      <alignment horizontal="left"/>
    </xf>
    <xf numFmtId="0" fontId="29" fillId="2" borderId="0" xfId="0" applyFont="1" applyFill="1" applyAlignment="1">
      <alignment horizontal="left"/>
    </xf>
    <xf numFmtId="0" fontId="29" fillId="2" borderId="0" xfId="0" applyFont="1" applyFill="1" applyAlignment="1">
      <alignment horizontal="centerContinuous"/>
    </xf>
    <xf numFmtId="14" fontId="25" fillId="4" borderId="0" xfId="0" applyNumberFormat="1" applyFont="1" applyFill="1" applyAlignment="1">
      <alignment horizontal="right" wrapText="1"/>
    </xf>
    <xf numFmtId="0" fontId="25" fillId="5" borderId="0" xfId="0" applyFont="1" applyFill="1" applyAlignment="1">
      <alignment horizontal="center" wrapText="1"/>
    </xf>
    <xf numFmtId="166" fontId="22" fillId="2" borderId="0" xfId="0" applyNumberFormat="1" applyFont="1" applyFill="1" applyAlignment="1">
      <alignment horizontal="left" vertical="center" wrapText="1"/>
    </xf>
    <xf numFmtId="169" fontId="22" fillId="6" borderId="0" xfId="0" applyNumberFormat="1" applyFont="1" applyFill="1" applyBorder="1" applyAlignment="1">
      <alignment horizontal="left"/>
    </xf>
    <xf numFmtId="3" fontId="22" fillId="6" borderId="17" xfId="0" applyNumberFormat="1" applyFont="1" applyFill="1" applyBorder="1"/>
    <xf numFmtId="169" fontId="22" fillId="6" borderId="17" xfId="0" applyNumberFormat="1" applyFont="1" applyFill="1" applyBorder="1" applyAlignment="1">
      <alignment horizontal="left"/>
    </xf>
    <xf numFmtId="171" fontId="22" fillId="0" borderId="0" xfId="0" applyNumberFormat="1" applyFont="1"/>
    <xf numFmtId="171" fontId="21" fillId="0" borderId="0" xfId="0" applyNumberFormat="1" applyFont="1" applyAlignment="1">
      <alignment horizontal="left"/>
    </xf>
    <xf numFmtId="171" fontId="24" fillId="2" borderId="0" xfId="0" applyNumberFormat="1" applyFont="1" applyFill="1" applyBorder="1" applyAlignment="1">
      <alignment horizontal="left"/>
    </xf>
    <xf numFmtId="171" fontId="21" fillId="0" borderId="0" xfId="0" applyNumberFormat="1" applyFont="1" applyFill="1" applyAlignment="1">
      <alignment horizontal="left"/>
    </xf>
    <xf numFmtId="171" fontId="24" fillId="4" borderId="16" xfId="0" applyNumberFormat="1" applyFont="1" applyFill="1" applyBorder="1" applyAlignment="1">
      <alignment horizontal="left"/>
    </xf>
    <xf numFmtId="170" fontId="27" fillId="2" borderId="7" xfId="0" applyNumberFormat="1" applyFont="1" applyFill="1" applyBorder="1" applyAlignment="1">
      <alignment horizontal="right"/>
    </xf>
    <xf numFmtId="168" fontId="30" fillId="0" borderId="0" xfId="0" applyNumberFormat="1" applyFont="1" applyFill="1" applyBorder="1" applyAlignment="1">
      <alignment horizontal="right"/>
    </xf>
    <xf numFmtId="170" fontId="27" fillId="2" borderId="13" xfId="0" applyNumberFormat="1" applyFont="1" applyFill="1" applyBorder="1" applyAlignment="1">
      <alignment horizontal="right"/>
    </xf>
    <xf numFmtId="0" fontId="18" fillId="0" borderId="0" xfId="0" applyFont="1"/>
    <xf numFmtId="166" fontId="22" fillId="0" borderId="0" xfId="0" applyNumberFormat="1" applyFont="1"/>
    <xf numFmtId="166" fontId="22" fillId="2" borderId="2" xfId="0" applyNumberFormat="1" applyFont="1" applyFill="1" applyBorder="1" applyAlignment="1">
      <alignment horizontal="left"/>
    </xf>
    <xf numFmtId="166" fontId="22" fillId="2" borderId="3" xfId="0" applyNumberFormat="1" applyFont="1" applyFill="1" applyBorder="1" applyAlignment="1">
      <alignment horizontal="left"/>
    </xf>
    <xf numFmtId="171" fontId="22" fillId="2" borderId="18" xfId="0" applyNumberFormat="1" applyFont="1" applyFill="1" applyBorder="1"/>
    <xf numFmtId="170" fontId="22" fillId="2" borderId="18" xfId="0" applyNumberFormat="1" applyFont="1" applyFill="1" applyBorder="1" applyAlignment="1">
      <alignment horizontal="right"/>
    </xf>
    <xf numFmtId="0" fontId="25" fillId="4" borderId="16" xfId="0" applyFont="1" applyFill="1" applyBorder="1" applyAlignment="1">
      <alignment horizontal="left" wrapText="1"/>
    </xf>
    <xf numFmtId="14" fontId="25" fillId="4" borderId="16" xfId="0" applyNumberFormat="1" applyFont="1" applyFill="1" applyBorder="1" applyAlignment="1">
      <alignment horizontal="right" wrapText="1"/>
    </xf>
    <xf numFmtId="168" fontId="28" fillId="2" borderId="6" xfId="0" applyNumberFormat="1" applyFont="1" applyFill="1" applyBorder="1" applyAlignment="1">
      <alignment horizontal="left"/>
    </xf>
    <xf numFmtId="168" fontId="28" fillId="2" borderId="6" xfId="0" applyNumberFormat="1" applyFont="1" applyFill="1" applyBorder="1" applyAlignment="1">
      <alignment horizontal="right"/>
    </xf>
    <xf numFmtId="3" fontId="22" fillId="0" borderId="0" xfId="0" applyNumberFormat="1" applyFont="1" applyAlignment="1">
      <alignment horizontal="left"/>
    </xf>
    <xf numFmtId="0" fontId="28" fillId="2" borderId="0" xfId="0" applyNumberFormat="1" applyFont="1" applyFill="1" applyBorder="1" applyAlignment="1">
      <alignment horizontal="left"/>
    </xf>
    <xf numFmtId="0" fontId="28" fillId="2" borderId="6" xfId="0" applyNumberFormat="1" applyFont="1" applyFill="1" applyBorder="1" applyAlignment="1">
      <alignment horizontal="left"/>
    </xf>
    <xf numFmtId="0" fontId="22" fillId="2" borderId="0" xfId="0" applyNumberFormat="1" applyFont="1" applyFill="1" applyBorder="1" applyAlignment="1">
      <alignment horizontal="left"/>
    </xf>
    <xf numFmtId="0" fontId="22" fillId="0" borderId="0" xfId="0" applyFont="1" applyFill="1" applyBorder="1" applyAlignment="1">
      <alignment horizontal="left"/>
    </xf>
    <xf numFmtId="0" fontId="22" fillId="0" borderId="0" xfId="0" applyFont="1" applyFill="1" applyBorder="1"/>
    <xf numFmtId="0" fontId="25" fillId="5" borderId="8" xfId="0" applyNumberFormat="1" applyFont="1" applyFill="1" applyBorder="1" applyAlignment="1">
      <alignment horizontal="center" wrapText="1"/>
    </xf>
    <xf numFmtId="171" fontId="21" fillId="2" borderId="0" xfId="0" applyNumberFormat="1" applyFont="1" applyFill="1" applyAlignment="1">
      <alignment horizontal="left"/>
    </xf>
    <xf numFmtId="0" fontId="27" fillId="2" borderId="0" xfId="0" applyFont="1" applyFill="1" applyAlignment="1">
      <alignment horizontal="left"/>
    </xf>
    <xf numFmtId="165" fontId="25" fillId="0" borderId="0" xfId="0" quotePrefix="1" applyNumberFormat="1" applyFont="1" applyAlignment="1">
      <alignment horizontal="right"/>
    </xf>
    <xf numFmtId="165" fontId="25" fillId="4" borderId="0" xfId="0" applyNumberFormat="1" applyFont="1" applyFill="1"/>
    <xf numFmtId="171" fontId="22" fillId="0" borderId="0" xfId="0" applyNumberFormat="1" applyFont="1" applyBorder="1"/>
    <xf numFmtId="171" fontId="27" fillId="0" borderId="0" xfId="0" applyNumberFormat="1" applyFont="1" applyAlignment="1">
      <alignment horizontal="right"/>
    </xf>
    <xf numFmtId="3" fontId="25" fillId="4" borderId="16" xfId="0" applyNumberFormat="1" applyFont="1" applyFill="1" applyBorder="1" applyAlignment="1">
      <alignment wrapText="1"/>
    </xf>
    <xf numFmtId="3" fontId="25" fillId="4" borderId="16" xfId="0" applyNumberFormat="1" applyFont="1" applyFill="1" applyBorder="1" applyAlignment="1">
      <alignment horizontal="left" wrapText="1"/>
    </xf>
    <xf numFmtId="0" fontId="25" fillId="4" borderId="16" xfId="0" applyFont="1" applyFill="1" applyBorder="1" applyAlignment="1">
      <alignment wrapText="1"/>
    </xf>
    <xf numFmtId="165" fontId="25" fillId="4" borderId="16" xfId="0" quotePrefix="1" applyNumberFormat="1" applyFont="1" applyFill="1" applyBorder="1" applyAlignment="1">
      <alignment horizontal="right"/>
    </xf>
    <xf numFmtId="0" fontId="5" fillId="0" borderId="0" xfId="0" applyFont="1"/>
    <xf numFmtId="170" fontId="5" fillId="0" borderId="0" xfId="0" applyNumberFormat="1" applyFont="1" applyBorder="1"/>
    <xf numFmtId="0" fontId="5" fillId="0" borderId="0" xfId="0" applyFont="1" applyAlignment="1"/>
    <xf numFmtId="170" fontId="5" fillId="0" borderId="0" xfId="0" applyNumberFormat="1" applyFont="1" applyBorder="1" applyAlignment="1"/>
    <xf numFmtId="0" fontId="35" fillId="0" borderId="0" xfId="0" applyFont="1" applyBorder="1" applyAlignment="1"/>
    <xf numFmtId="0" fontId="5" fillId="0" borderId="0" xfId="0" applyFont="1" applyBorder="1"/>
    <xf numFmtId="0" fontId="22" fillId="10" borderId="0" xfId="0" applyFont="1" applyFill="1" applyAlignment="1">
      <alignment horizontal="left" indent="1"/>
    </xf>
    <xf numFmtId="171" fontId="27" fillId="2" borderId="0" xfId="0" applyNumberFormat="1" applyFont="1" applyFill="1" applyBorder="1" applyAlignment="1">
      <alignment horizontal="right"/>
    </xf>
    <xf numFmtId="170" fontId="27" fillId="2" borderId="10" xfId="0" applyNumberFormat="1" applyFont="1" applyFill="1" applyBorder="1" applyAlignment="1">
      <alignment horizontal="right"/>
    </xf>
    <xf numFmtId="171" fontId="22" fillId="0" borderId="0" xfId="0" applyNumberFormat="1" applyFont="1" applyFill="1" applyBorder="1"/>
    <xf numFmtId="0" fontId="0" fillId="0" borderId="0" xfId="0" applyFill="1"/>
    <xf numFmtId="0" fontId="27" fillId="0" borderId="5" xfId="0" applyFont="1" applyBorder="1" applyAlignment="1"/>
    <xf numFmtId="3" fontId="22" fillId="0" borderId="0" xfId="0" applyNumberFormat="1" applyFont="1" applyBorder="1" applyAlignment="1">
      <alignment horizontal="left"/>
    </xf>
    <xf numFmtId="0" fontId="22" fillId="10" borderId="8" xfId="0" applyFont="1" applyFill="1" applyBorder="1" applyAlignment="1">
      <alignment horizontal="left" indent="1"/>
    </xf>
    <xf numFmtId="171" fontId="22" fillId="0" borderId="8" xfId="0" applyNumberFormat="1" applyFont="1" applyFill="1" applyBorder="1"/>
    <xf numFmtId="3" fontId="22" fillId="0" borderId="8" xfId="0" applyNumberFormat="1" applyFont="1" applyBorder="1" applyAlignment="1">
      <alignment horizontal="left"/>
    </xf>
    <xf numFmtId="172" fontId="22" fillId="2" borderId="11" xfId="0" applyNumberFormat="1" applyFont="1" applyFill="1" applyBorder="1" applyAlignment="1">
      <alignment horizontal="right"/>
    </xf>
    <xf numFmtId="0" fontId="22" fillId="2" borderId="0" xfId="0" applyNumberFormat="1" applyFont="1" applyFill="1" applyBorder="1" applyAlignment="1"/>
    <xf numFmtId="168" fontId="5" fillId="0" borderId="0" xfId="1" applyNumberFormat="1" applyFont="1"/>
    <xf numFmtId="168" fontId="5" fillId="0" borderId="0" xfId="1" applyNumberFormat="1" applyFont="1" applyFill="1"/>
    <xf numFmtId="0" fontId="51" fillId="0" borderId="0" xfId="0" applyFont="1" applyBorder="1" applyAlignment="1">
      <alignment wrapText="1"/>
    </xf>
    <xf numFmtId="170" fontId="24" fillId="0" borderId="0" xfId="0" applyNumberFormat="1" applyFont="1" applyBorder="1"/>
    <xf numFmtId="0" fontId="51" fillId="0" borderId="0" xfId="0" applyFont="1" applyBorder="1"/>
    <xf numFmtId="166" fontId="28" fillId="2" borderId="6" xfId="0" applyNumberFormat="1" applyFont="1" applyFill="1" applyBorder="1" applyAlignment="1">
      <alignment horizontal="left" vertical="center" wrapText="1" indent="1"/>
    </xf>
    <xf numFmtId="170" fontId="28" fillId="2" borderId="6" xfId="0" applyNumberFormat="1" applyFont="1" applyFill="1" applyBorder="1" applyAlignment="1">
      <alignment horizontal="right" vertical="center" wrapText="1"/>
    </xf>
    <xf numFmtId="0" fontId="27" fillId="0" borderId="0" xfId="0" applyFont="1" applyBorder="1" applyAlignment="1">
      <alignment horizontal="left"/>
    </xf>
    <xf numFmtId="171" fontId="27" fillId="2" borderId="0" xfId="0" applyNumberFormat="1" applyFont="1" applyFill="1" applyBorder="1"/>
    <xf numFmtId="0" fontId="27" fillId="0" borderId="5" xfId="0" applyFont="1" applyBorder="1"/>
    <xf numFmtId="0" fontId="27" fillId="0" borderId="0" xfId="0" applyFont="1" applyBorder="1"/>
    <xf numFmtId="0" fontId="27" fillId="0" borderId="0" xfId="0" applyFont="1" applyBorder="1" applyAlignment="1"/>
    <xf numFmtId="171" fontId="22" fillId="2" borderId="0" xfId="0" applyNumberFormat="1" applyFont="1" applyFill="1" applyBorder="1" applyAlignment="1"/>
    <xf numFmtId="171" fontId="22" fillId="0" borderId="0" xfId="0" applyNumberFormat="1" applyFont="1" applyFill="1" applyBorder="1" applyAlignment="1"/>
    <xf numFmtId="171" fontId="22" fillId="0" borderId="10" xfId="0" applyNumberFormat="1" applyFont="1" applyFill="1" applyBorder="1" applyAlignment="1"/>
    <xf numFmtId="166" fontId="22" fillId="0" borderId="0" xfId="0" applyNumberFormat="1" applyFont="1" applyFill="1" applyBorder="1"/>
    <xf numFmtId="171" fontId="27" fillId="0" borderId="0" xfId="0" applyNumberFormat="1" applyFont="1" applyFill="1" applyBorder="1"/>
    <xf numFmtId="0" fontId="27" fillId="0" borderId="7" xfId="0" applyFont="1" applyBorder="1" applyAlignment="1">
      <alignment horizontal="left"/>
    </xf>
    <xf numFmtId="0" fontId="5" fillId="9" borderId="0" xfId="0" applyFont="1" applyFill="1" applyBorder="1"/>
    <xf numFmtId="166" fontId="21" fillId="0" borderId="0" xfId="0" applyNumberFormat="1" applyFont="1" applyAlignment="1">
      <alignment horizontal="left"/>
    </xf>
    <xf numFmtId="49" fontId="21" fillId="0" borderId="0" xfId="0" applyNumberFormat="1" applyFont="1" applyAlignment="1">
      <alignment horizontal="left"/>
    </xf>
    <xf numFmtId="173" fontId="52" fillId="0" borderId="0" xfId="0" applyNumberFormat="1" applyFont="1"/>
    <xf numFmtId="0" fontId="0" fillId="0" borderId="0" xfId="0"/>
    <xf numFmtId="0" fontId="0" fillId="0" borderId="0" xfId="0"/>
    <xf numFmtId="0" fontId="54" fillId="0" borderId="0" xfId="0" applyFont="1" applyFill="1"/>
    <xf numFmtId="173" fontId="54" fillId="0" borderId="0" xfId="0" applyNumberFormat="1" applyFont="1" applyAlignment="1">
      <alignment vertical="top"/>
    </xf>
    <xf numFmtId="0" fontId="53" fillId="0" borderId="0" xfId="0" applyFont="1"/>
    <xf numFmtId="0" fontId="55" fillId="0" borderId="0" xfId="0" applyFont="1"/>
    <xf numFmtId="0" fontId="0" fillId="0" borderId="0" xfId="0"/>
    <xf numFmtId="173" fontId="54" fillId="0" borderId="0" xfId="0" applyNumberFormat="1" applyFont="1" applyFill="1" applyBorder="1"/>
    <xf numFmtId="49" fontId="54" fillId="0" borderId="0" xfId="0" applyNumberFormat="1" applyFont="1" applyFill="1" applyBorder="1"/>
    <xf numFmtId="174" fontId="54" fillId="0" borderId="0" xfId="0" applyNumberFormat="1" applyFont="1" applyFill="1" applyBorder="1"/>
    <xf numFmtId="49" fontId="25" fillId="4" borderId="0" xfId="0" applyNumberFormat="1" applyFont="1" applyFill="1" applyAlignment="1">
      <alignment horizontal="left" wrapText="1"/>
    </xf>
    <xf numFmtId="0" fontId="23" fillId="4" borderId="19" xfId="0" applyFont="1" applyFill="1" applyBorder="1"/>
    <xf numFmtId="0" fontId="19" fillId="4" borderId="0" xfId="0" applyFont="1" applyFill="1" applyAlignment="1">
      <alignment horizontal="left" wrapText="1"/>
    </xf>
    <xf numFmtId="0" fontId="19" fillId="4" borderId="20" xfId="0" applyFont="1" applyFill="1" applyBorder="1"/>
    <xf numFmtId="0" fontId="19" fillId="4" borderId="0" xfId="0" applyFont="1" applyFill="1"/>
    <xf numFmtId="0" fontId="19" fillId="4" borderId="20" xfId="0" applyFont="1" applyFill="1" applyBorder="1" applyAlignment="1">
      <alignment horizontal="center" wrapText="1"/>
    </xf>
    <xf numFmtId="49" fontId="19" fillId="4" borderId="21" xfId="0" applyNumberFormat="1" applyFont="1" applyFill="1" applyBorder="1"/>
    <xf numFmtId="0" fontId="0" fillId="0" borderId="0" xfId="0" applyFill="1" applyBorder="1"/>
    <xf numFmtId="49" fontId="19" fillId="4" borderId="22" xfId="0" applyNumberFormat="1" applyFont="1" applyFill="1" applyBorder="1"/>
    <xf numFmtId="17" fontId="56" fillId="0" borderId="0" xfId="0" quotePrefix="1" applyNumberFormat="1" applyFont="1" applyFill="1"/>
    <xf numFmtId="0" fontId="56" fillId="0" borderId="0" xfId="0" applyFont="1"/>
    <xf numFmtId="0" fontId="56" fillId="0" borderId="0" xfId="0" applyFont="1" applyFill="1" applyBorder="1"/>
    <xf numFmtId="0" fontId="56" fillId="0" borderId="23" xfId="0" applyFont="1" applyFill="1" applyBorder="1"/>
    <xf numFmtId="0" fontId="57" fillId="0" borderId="24" xfId="0" applyFont="1" applyFill="1" applyBorder="1"/>
    <xf numFmtId="168" fontId="54" fillId="0" borderId="0" xfId="1" applyNumberFormat="1" applyFont="1" applyFill="1" applyAlignment="1">
      <alignment horizontal="right" vertical="top"/>
    </xf>
    <xf numFmtId="0" fontId="53" fillId="0" borderId="0" xfId="0" applyFont="1" applyAlignment="1">
      <alignment vertical="top"/>
    </xf>
    <xf numFmtId="0" fontId="0" fillId="0" borderId="0" xfId="0" applyAlignment="1">
      <alignment vertical="top"/>
    </xf>
    <xf numFmtId="0" fontId="56" fillId="0" borderId="0" xfId="0" applyFont="1"/>
    <xf numFmtId="0" fontId="57" fillId="0" borderId="0" xfId="0" applyFont="1"/>
    <xf numFmtId="0" fontId="57" fillId="0" borderId="9" xfId="0" applyFont="1" applyFill="1" applyBorder="1"/>
    <xf numFmtId="0" fontId="57" fillId="0" borderId="9" xfId="0" applyFont="1" applyBorder="1"/>
    <xf numFmtId="0" fontId="57" fillId="0" borderId="9" xfId="0" applyFont="1" applyFill="1" applyBorder="1"/>
    <xf numFmtId="0" fontId="57" fillId="0" borderId="25" xfId="0" applyFont="1" applyFill="1" applyBorder="1"/>
    <xf numFmtId="0" fontId="57" fillId="0" borderId="26" xfId="0" applyFont="1" applyFill="1" applyBorder="1"/>
    <xf numFmtId="0" fontId="58" fillId="0" borderId="0" xfId="0" applyFont="1" applyFill="1"/>
    <xf numFmtId="0" fontId="59" fillId="0" borderId="0" xfId="0" applyFont="1"/>
    <xf numFmtId="0" fontId="60" fillId="0" borderId="0" xfId="0" applyFont="1"/>
    <xf numFmtId="0" fontId="0" fillId="0" borderId="0" xfId="0"/>
    <xf numFmtId="173" fontId="61" fillId="0" borderId="0" xfId="0" applyNumberFormat="1" applyFont="1" applyFill="1" applyBorder="1"/>
    <xf numFmtId="174" fontId="61" fillId="0" borderId="0" xfId="0" applyNumberFormat="1" applyFont="1" applyFill="1" applyBorder="1"/>
    <xf numFmtId="173" fontId="61" fillId="0" borderId="0" xfId="0" applyNumberFormat="1" applyFont="1" applyFill="1"/>
    <xf numFmtId="176" fontId="54" fillId="0" borderId="0" xfId="0" applyNumberFormat="1" applyFont="1" applyFill="1"/>
    <xf numFmtId="175" fontId="54" fillId="0" borderId="0" xfId="0" applyNumberFormat="1" applyFont="1" applyFill="1"/>
    <xf numFmtId="168" fontId="54" fillId="0" borderId="0" xfId="1" applyNumberFormat="1" applyFont="1" applyFill="1" applyAlignment="1">
      <alignment horizontal="left" vertical="top" wrapText="1"/>
    </xf>
    <xf numFmtId="173" fontId="54" fillId="0" borderId="0" xfId="0" applyNumberFormat="1" applyFont="1" applyFill="1"/>
    <xf numFmtId="0" fontId="54" fillId="0" borderId="0" xfId="0" applyFont="1" applyFill="1" applyBorder="1"/>
    <xf numFmtId="0" fontId="20" fillId="0" borderId="0" xfId="0" applyFont="1" applyFill="1" applyBorder="1" applyAlignment="1">
      <alignment horizontal="left"/>
    </xf>
    <xf numFmtId="165" fontId="25" fillId="0" borderId="0" xfId="0" applyNumberFormat="1" applyFont="1" applyFill="1" applyBorder="1"/>
    <xf numFmtId="171" fontId="22" fillId="0" borderId="0" xfId="0" applyNumberFormat="1" applyFont="1" applyFill="1" applyBorder="1" applyAlignment="1">
      <alignment horizontal="right"/>
    </xf>
    <xf numFmtId="171" fontId="27" fillId="0" borderId="0" xfId="0" applyNumberFormat="1" applyFont="1" applyFill="1" applyBorder="1" applyAlignment="1">
      <alignment horizontal="right"/>
    </xf>
    <xf numFmtId="170" fontId="30" fillId="0" borderId="0" xfId="0" applyNumberFormat="1" applyFont="1" applyFill="1" applyBorder="1" applyAlignment="1">
      <alignment horizontal="right"/>
    </xf>
    <xf numFmtId="168" fontId="22" fillId="0" borderId="0" xfId="0" applyNumberFormat="1" applyFont="1" applyFill="1" applyAlignment="1">
      <alignment horizontal="right" vertical="center"/>
    </xf>
    <xf numFmtId="171" fontId="22" fillId="0" borderId="0" xfId="0" applyNumberFormat="1" applyFont="1" applyFill="1" applyAlignment="1">
      <alignment vertical="center"/>
    </xf>
    <xf numFmtId="171" fontId="22" fillId="0" borderId="0" xfId="0" applyNumberFormat="1" applyFont="1" applyFill="1" applyAlignment="1">
      <alignment horizontal="right" vertical="center"/>
    </xf>
    <xf numFmtId="171" fontId="21" fillId="0" borderId="0" xfId="0" applyNumberFormat="1" applyFont="1" applyFill="1"/>
    <xf numFmtId="171" fontId="22" fillId="2" borderId="0" xfId="0" applyNumberFormat="1" applyFont="1" applyFill="1" applyBorder="1" applyAlignment="1">
      <alignment horizontal="left"/>
    </xf>
    <xf numFmtId="171" fontId="27" fillId="2" borderId="5" xfId="0" applyNumberFormat="1" applyFont="1" applyFill="1" applyBorder="1" applyAlignment="1">
      <alignment horizontal="left"/>
    </xf>
    <xf numFmtId="170" fontId="28" fillId="2" borderId="0" xfId="0" applyNumberFormat="1" applyFont="1" applyFill="1" applyBorder="1" applyAlignment="1">
      <alignment horizontal="left"/>
    </xf>
    <xf numFmtId="170" fontId="28" fillId="2" borderId="6" xfId="0" applyNumberFormat="1" applyFont="1" applyFill="1" applyBorder="1" applyAlignment="1">
      <alignment horizontal="left"/>
    </xf>
    <xf numFmtId="171" fontId="22" fillId="0" borderId="0" xfId="0" applyNumberFormat="1" applyFont="1" applyAlignment="1">
      <alignment horizontal="left"/>
    </xf>
    <xf numFmtId="0" fontId="21" fillId="0" borderId="0" xfId="0" applyFont="1" applyBorder="1" applyAlignment="1">
      <alignment horizontal="left"/>
    </xf>
    <xf numFmtId="171" fontId="22" fillId="0" borderId="0" xfId="0" applyNumberFormat="1" applyFont="1" applyFill="1" applyBorder="1" applyAlignment="1">
      <alignment horizontal="left"/>
    </xf>
    <xf numFmtId="171" fontId="22" fillId="0" borderId="8" xfId="0" applyNumberFormat="1" applyFont="1" applyFill="1" applyBorder="1" applyAlignment="1">
      <alignment horizontal="left"/>
    </xf>
    <xf numFmtId="171" fontId="27" fillId="0" borderId="0" xfId="0" applyNumberFormat="1" applyFont="1" applyFill="1" applyBorder="1" applyAlignment="1">
      <alignment horizontal="left"/>
    </xf>
    <xf numFmtId="168" fontId="5" fillId="0" borderId="0" xfId="1" applyNumberFormat="1" applyFont="1" applyFill="1" applyAlignment="1">
      <alignment horizontal="left"/>
    </xf>
    <xf numFmtId="0" fontId="0" fillId="0" borderId="0" xfId="0" applyFill="1" applyAlignment="1">
      <alignment horizontal="left"/>
    </xf>
    <xf numFmtId="0" fontId="21" fillId="0" borderId="0" xfId="0" applyFont="1" applyFill="1" applyBorder="1" applyAlignment="1">
      <alignment horizontal="left"/>
    </xf>
    <xf numFmtId="168" fontId="27" fillId="2" borderId="0" xfId="0" applyNumberFormat="1" applyFont="1" applyFill="1" applyBorder="1" applyAlignment="1">
      <alignment horizontal="left"/>
    </xf>
    <xf numFmtId="170" fontId="30" fillId="2" borderId="5" xfId="0" applyNumberFormat="1" applyFont="1" applyFill="1" applyBorder="1" applyAlignment="1">
      <alignment horizontal="left"/>
    </xf>
    <xf numFmtId="168" fontId="30" fillId="2" borderId="0" xfId="0" applyNumberFormat="1" applyFont="1" applyFill="1" applyBorder="1" applyAlignment="1">
      <alignment horizontal="left"/>
    </xf>
    <xf numFmtId="0" fontId="35" fillId="0" borderId="0" xfId="0" applyFont="1" applyBorder="1" applyAlignment="1">
      <alignment horizontal="left"/>
    </xf>
    <xf numFmtId="170" fontId="22" fillId="2" borderId="0" xfId="0" applyNumberFormat="1" applyFont="1" applyFill="1" applyBorder="1" applyAlignment="1">
      <alignment horizontal="left"/>
    </xf>
    <xf numFmtId="166" fontId="27" fillId="2" borderId="7" xfId="0" applyNumberFormat="1" applyFont="1" applyFill="1" applyBorder="1" applyAlignment="1">
      <alignment horizontal="left" vertical="center" wrapText="1"/>
    </xf>
    <xf numFmtId="171" fontId="27" fillId="2" borderId="7" xfId="0" applyNumberFormat="1" applyFont="1" applyFill="1" applyBorder="1" applyAlignment="1">
      <alignment horizontal="right" vertical="center"/>
    </xf>
    <xf numFmtId="0" fontId="5" fillId="0" borderId="0" xfId="0" applyFont="1" applyFill="1" applyBorder="1"/>
    <xf numFmtId="0" fontId="29" fillId="0" borderId="0" xfId="0" applyFont="1" applyFill="1" applyBorder="1" applyAlignment="1">
      <alignment horizontal="center"/>
    </xf>
    <xf numFmtId="0" fontId="25" fillId="0" borderId="0" xfId="0" applyNumberFormat="1" applyFont="1" applyFill="1" applyBorder="1" applyAlignment="1">
      <alignment horizontal="right" wrapText="1"/>
    </xf>
    <xf numFmtId="170" fontId="22" fillId="0" borderId="0" xfId="0" applyNumberFormat="1" applyFont="1" applyFill="1" applyBorder="1" applyAlignment="1">
      <alignment horizontal="right"/>
    </xf>
    <xf numFmtId="171" fontId="22" fillId="11" borderId="0" xfId="0" applyNumberFormat="1" applyFont="1" applyFill="1" applyBorder="1"/>
    <xf numFmtId="171" fontId="27" fillId="11" borderId="5" xfId="0" applyNumberFormat="1" applyFont="1" applyFill="1" applyBorder="1"/>
    <xf numFmtId="0" fontId="25" fillId="0" borderId="0" xfId="0" applyFont="1" applyFill="1" applyBorder="1" applyAlignment="1">
      <alignment horizontal="left" wrapText="1"/>
    </xf>
    <xf numFmtId="171" fontId="22" fillId="11" borderId="0" xfId="0" applyNumberFormat="1" applyFont="1" applyFill="1"/>
    <xf numFmtId="171" fontId="27" fillId="11" borderId="7" xfId="0" applyNumberFormat="1" applyFont="1" applyFill="1" applyBorder="1" applyAlignment="1">
      <alignment horizontal="right"/>
    </xf>
    <xf numFmtId="171" fontId="27" fillId="11" borderId="5" xfId="0" applyNumberFormat="1" applyFont="1" applyFill="1" applyBorder="1" applyAlignment="1">
      <alignment horizontal="right"/>
    </xf>
    <xf numFmtId="0" fontId="4" fillId="0" borderId="0" xfId="0" applyFont="1" applyBorder="1"/>
    <xf numFmtId="0" fontId="4" fillId="0" borderId="0" xfId="0" applyFont="1" applyBorder="1" applyAlignment="1">
      <alignment wrapText="1"/>
    </xf>
    <xf numFmtId="0" fontId="62" fillId="0" borderId="0" xfId="0" applyFont="1"/>
    <xf numFmtId="171" fontId="27" fillId="2" borderId="5" xfId="0" applyNumberFormat="1" applyFont="1" applyFill="1" applyBorder="1" applyAlignment="1"/>
    <xf numFmtId="171" fontId="27" fillId="0" borderId="5" xfId="0" applyNumberFormat="1" applyFont="1" applyFill="1" applyBorder="1" applyAlignment="1"/>
    <xf numFmtId="170" fontId="24" fillId="0" borderId="0" xfId="0" applyNumberFormat="1" applyFont="1" applyBorder="1" applyAlignment="1"/>
    <xf numFmtId="0" fontId="51" fillId="0" borderId="0" xfId="0" applyFont="1" applyBorder="1" applyAlignment="1"/>
    <xf numFmtId="171" fontId="27" fillId="0" borderId="5" xfId="0" applyNumberFormat="1" applyFont="1" applyFill="1" applyBorder="1" applyAlignment="1">
      <alignment horizontal="left"/>
    </xf>
    <xf numFmtId="0" fontId="24" fillId="0" borderId="0" xfId="0" applyFont="1" applyAlignment="1"/>
    <xf numFmtId="0" fontId="35" fillId="0" borderId="0" xfId="0" applyFont="1"/>
    <xf numFmtId="171" fontId="3" fillId="0" borderId="0" xfId="0" applyNumberFormat="1" applyFont="1" applyAlignment="1">
      <alignment horizontal="left"/>
    </xf>
    <xf numFmtId="0" fontId="45" fillId="0" borderId="0" xfId="0" applyFont="1"/>
    <xf numFmtId="0" fontId="29" fillId="0" borderId="0" xfId="0" applyFont="1" applyFill="1" applyBorder="1" applyAlignment="1">
      <alignment horizontal="centerContinuous"/>
    </xf>
    <xf numFmtId="171" fontId="22" fillId="11" borderId="8" xfId="0" applyNumberFormat="1" applyFont="1" applyFill="1" applyBorder="1"/>
    <xf numFmtId="171" fontId="22" fillId="11" borderId="7" xfId="0" applyNumberFormat="1" applyFont="1" applyFill="1" applyBorder="1"/>
    <xf numFmtId="171" fontId="27" fillId="11" borderId="0" xfId="0" applyNumberFormat="1" applyFont="1" applyFill="1" applyBorder="1"/>
    <xf numFmtId="0" fontId="2" fillId="0" borderId="0" xfId="0" applyFont="1"/>
    <xf numFmtId="3" fontId="27" fillId="0" borderId="5" xfId="0" applyNumberFormat="1" applyFont="1" applyBorder="1" applyAlignment="1">
      <alignment horizontal="left"/>
    </xf>
    <xf numFmtId="0" fontId="19" fillId="4" borderId="3" xfId="0" applyFont="1" applyFill="1" applyBorder="1" applyAlignment="1">
      <alignment horizontal="centerContinuous" wrapText="1"/>
    </xf>
    <xf numFmtId="171" fontId="21" fillId="0" borderId="0" xfId="0" applyNumberFormat="1" applyFont="1" applyBorder="1" applyAlignment="1">
      <alignment wrapText="1"/>
    </xf>
    <xf numFmtId="171" fontId="21" fillId="0" borderId="0" xfId="0" applyNumberFormat="1" applyFont="1" applyFill="1" applyBorder="1"/>
    <xf numFmtId="0" fontId="1" fillId="0" borderId="0" xfId="0" applyFont="1"/>
    <xf numFmtId="43" fontId="1" fillId="0" borderId="0" xfId="1" applyFont="1"/>
    <xf numFmtId="43" fontId="1" fillId="0" borderId="0" xfId="1" applyFont="1" applyBorder="1"/>
    <xf numFmtId="43" fontId="1" fillId="0" borderId="0" xfId="0" applyNumberFormat="1" applyFont="1"/>
    <xf numFmtId="171" fontId="1" fillId="0" borderId="0" xfId="0" applyNumberFormat="1" applyFont="1" applyAlignment="1">
      <alignment horizontal="left"/>
    </xf>
    <xf numFmtId="171" fontId="20" fillId="2" borderId="0" xfId="0" applyNumberFormat="1" applyFont="1" applyFill="1" applyAlignment="1">
      <alignment horizontal="left"/>
    </xf>
    <xf numFmtId="0" fontId="20" fillId="2" borderId="0" xfId="0" applyFont="1" applyFill="1" applyAlignment="1">
      <alignment horizontal="left"/>
    </xf>
    <xf numFmtId="0" fontId="20" fillId="2" borderId="0" xfId="0" applyFont="1" applyFill="1" applyAlignment="1">
      <alignment horizontal="centerContinuous"/>
    </xf>
    <xf numFmtId="49" fontId="25" fillId="6" borderId="0" xfId="0" applyNumberFormat="1" applyFont="1" applyFill="1" applyAlignment="1">
      <alignment horizontal="right" wrapText="1"/>
    </xf>
    <xf numFmtId="170" fontId="22" fillId="2" borderId="0" xfId="0" applyNumberFormat="1" applyFont="1" applyFill="1" applyAlignment="1">
      <alignment horizontal="right"/>
    </xf>
    <xf numFmtId="171" fontId="22" fillId="0" borderId="0" xfId="0" applyNumberFormat="1" applyFont="1" applyAlignment="1">
      <alignment horizontal="right" vertical="center"/>
    </xf>
    <xf numFmtId="0" fontId="65" fillId="0" borderId="0" xfId="0" applyFont="1"/>
    <xf numFmtId="171" fontId="27" fillId="0" borderId="7" xfId="0" applyNumberFormat="1" applyFont="1" applyBorder="1" applyAlignment="1">
      <alignment horizontal="right" vertical="center"/>
    </xf>
    <xf numFmtId="0" fontId="65" fillId="0" borderId="0" xfId="0" applyFont="1" applyAlignment="1">
      <alignment vertical="top" wrapText="1"/>
    </xf>
    <xf numFmtId="166" fontId="27" fillId="2" borderId="27" xfId="0" applyNumberFormat="1" applyFont="1" applyFill="1" applyBorder="1" applyAlignment="1">
      <alignment horizontal="left" vertical="center" wrapText="1"/>
    </xf>
    <xf numFmtId="171" fontId="27" fillId="0" borderId="27" xfId="0" applyNumberFormat="1" applyFont="1" applyBorder="1" applyAlignment="1">
      <alignment horizontal="right" vertical="center"/>
    </xf>
    <xf numFmtId="170" fontId="27" fillId="2" borderId="28" xfId="0" applyNumberFormat="1" applyFont="1" applyFill="1" applyBorder="1" applyAlignment="1">
      <alignment horizontal="right"/>
    </xf>
    <xf numFmtId="171" fontId="27" fillId="2" borderId="27" xfId="0" applyNumberFormat="1" applyFont="1" applyFill="1" applyBorder="1" applyAlignment="1">
      <alignment horizontal="right" vertical="center"/>
    </xf>
    <xf numFmtId="170" fontId="27" fillId="2" borderId="29" xfId="0" applyNumberFormat="1" applyFont="1" applyFill="1" applyBorder="1" applyAlignment="1">
      <alignment horizontal="right"/>
    </xf>
    <xf numFmtId="170" fontId="27" fillId="2" borderId="27" xfId="0" applyNumberFormat="1" applyFont="1" applyFill="1" applyBorder="1" applyAlignment="1">
      <alignment horizontal="right"/>
    </xf>
    <xf numFmtId="166" fontId="22" fillId="2" borderId="7" xfId="0" applyNumberFormat="1" applyFont="1" applyFill="1" applyBorder="1" applyAlignment="1">
      <alignment horizontal="left" vertical="center" wrapText="1"/>
    </xf>
    <xf numFmtId="171" fontId="22" fillId="0" borderId="7" xfId="0" applyNumberFormat="1" applyFont="1" applyBorder="1" applyAlignment="1">
      <alignment horizontal="right" vertical="center"/>
    </xf>
    <xf numFmtId="171" fontId="22" fillId="2" borderId="7" xfId="0" applyNumberFormat="1" applyFont="1" applyFill="1" applyBorder="1" applyAlignment="1">
      <alignment horizontal="right" vertical="center"/>
    </xf>
    <xf numFmtId="0" fontId="65" fillId="0" borderId="0" xfId="0" applyFont="1" applyAlignment="1">
      <alignment wrapText="1"/>
    </xf>
    <xf numFmtId="166" fontId="31" fillId="2" borderId="0" xfId="0" applyNumberFormat="1" applyFont="1" applyFill="1" applyAlignment="1">
      <alignment horizontal="left"/>
    </xf>
    <xf numFmtId="168" fontId="27" fillId="2" borderId="0" xfId="0" applyNumberFormat="1" applyFont="1" applyFill="1" applyAlignment="1">
      <alignment horizontal="right"/>
    </xf>
    <xf numFmtId="166" fontId="27" fillId="2" borderId="0" xfId="0" applyNumberFormat="1" applyFont="1" applyFill="1" applyAlignment="1">
      <alignment horizontal="right"/>
    </xf>
    <xf numFmtId="167" fontId="27" fillId="2" borderId="0" xfId="0" applyNumberFormat="1" applyFont="1" applyFill="1" applyAlignment="1">
      <alignment horizontal="right"/>
    </xf>
    <xf numFmtId="3" fontId="28" fillId="2" borderId="0" xfId="0" applyNumberFormat="1" applyFont="1" applyFill="1" applyAlignment="1">
      <alignment horizontal="left"/>
    </xf>
    <xf numFmtId="170" fontId="28" fillId="2" borderId="0" xfId="0" applyNumberFormat="1" applyFont="1" applyFill="1" applyAlignment="1">
      <alignment horizontal="right"/>
    </xf>
    <xf numFmtId="168" fontId="1" fillId="0" borderId="0" xfId="0" applyNumberFormat="1" applyFont="1"/>
    <xf numFmtId="166" fontId="28" fillId="2" borderId="0" xfId="0" applyNumberFormat="1" applyFont="1" applyFill="1" applyAlignment="1">
      <alignment horizontal="right"/>
    </xf>
    <xf numFmtId="167" fontId="28" fillId="2" borderId="0" xfId="0" applyNumberFormat="1" applyFont="1" applyFill="1" applyAlignment="1">
      <alignment horizontal="right"/>
    </xf>
    <xf numFmtId="168" fontId="28" fillId="0" borderId="0" xfId="0" applyNumberFormat="1" applyFont="1" applyAlignment="1">
      <alignment horizontal="right"/>
    </xf>
    <xf numFmtId="43" fontId="36" fillId="0" borderId="0" xfId="1" applyFont="1" applyBorder="1"/>
    <xf numFmtId="43" fontId="28" fillId="2" borderId="0" xfId="1" applyFont="1" applyFill="1" applyBorder="1" applyAlignment="1">
      <alignment horizontal="right"/>
    </xf>
    <xf numFmtId="0" fontId="65" fillId="0" borderId="0" xfId="0" applyFont="1" applyAlignment="1">
      <alignment vertical="top"/>
    </xf>
    <xf numFmtId="171" fontId="1" fillId="0" borderId="0" xfId="0" applyNumberFormat="1" applyFont="1"/>
    <xf numFmtId="166" fontId="28" fillId="2" borderId="0" xfId="0" applyNumberFormat="1" applyFont="1" applyFill="1" applyAlignment="1">
      <alignment horizontal="left"/>
    </xf>
    <xf numFmtId="166" fontId="30" fillId="2" borderId="0" xfId="0" applyNumberFormat="1" applyFont="1" applyFill="1" applyAlignment="1">
      <alignment horizontal="right"/>
    </xf>
    <xf numFmtId="167" fontId="30" fillId="2" borderId="0" xfId="0" applyNumberFormat="1" applyFont="1" applyFill="1" applyAlignment="1">
      <alignment horizontal="right"/>
    </xf>
    <xf numFmtId="168" fontId="27" fillId="0" borderId="0" xfId="0" applyNumberFormat="1" applyFont="1" applyAlignment="1">
      <alignment horizontal="right"/>
    </xf>
    <xf numFmtId="170" fontId="28" fillId="0" borderId="0" xfId="0" applyNumberFormat="1" applyFont="1" applyAlignment="1">
      <alignment horizontal="right"/>
    </xf>
    <xf numFmtId="168" fontId="28" fillId="2" borderId="0" xfId="1" applyNumberFormat="1" applyFont="1" applyFill="1" applyAlignment="1">
      <alignment horizontal="right"/>
    </xf>
    <xf numFmtId="168" fontId="28" fillId="2" borderId="6" xfId="1" applyNumberFormat="1" applyFont="1" applyFill="1" applyBorder="1" applyAlignment="1">
      <alignment horizontal="right"/>
    </xf>
    <xf numFmtId="168" fontId="28" fillId="0" borderId="6" xfId="1" applyNumberFormat="1" applyFont="1" applyFill="1" applyBorder="1" applyAlignment="1">
      <alignment horizontal="right"/>
    </xf>
    <xf numFmtId="171" fontId="22" fillId="12" borderId="0" xfId="0" applyNumberFormat="1" applyFont="1" applyFill="1" applyBorder="1"/>
    <xf numFmtId="3" fontId="25" fillId="0" borderId="0" xfId="0" applyNumberFormat="1" applyFont="1" applyFill="1" applyBorder="1" applyAlignment="1">
      <alignment horizontal="left" wrapText="1"/>
    </xf>
    <xf numFmtId="0" fontId="27" fillId="0" borderId="0" xfId="0" applyFont="1" applyFill="1" applyBorder="1" applyAlignment="1">
      <alignment horizontal="left"/>
    </xf>
    <xf numFmtId="0" fontId="27" fillId="0" borderId="0" xfId="0" applyFont="1" applyFill="1" applyBorder="1"/>
    <xf numFmtId="166" fontId="26" fillId="0" borderId="0" xfId="0" applyNumberFormat="1" applyFont="1" applyFill="1" applyBorder="1" applyAlignment="1">
      <alignment horizontal="left"/>
    </xf>
    <xf numFmtId="168" fontId="28" fillId="0" borderId="0" xfId="0" applyNumberFormat="1" applyFont="1" applyFill="1" applyBorder="1" applyAlignment="1">
      <alignment horizontal="left"/>
    </xf>
    <xf numFmtId="3" fontId="22" fillId="0" borderId="0" xfId="0" applyNumberFormat="1" applyFont="1" applyFill="1" applyBorder="1"/>
    <xf numFmtId="168" fontId="22" fillId="0" borderId="0" xfId="0" applyNumberFormat="1" applyFont="1" applyFill="1" applyBorder="1"/>
    <xf numFmtId="171" fontId="22" fillId="12" borderId="0" xfId="0" applyNumberFormat="1" applyFont="1" applyFill="1"/>
    <xf numFmtId="171" fontId="22" fillId="12" borderId="8" xfId="0" applyNumberFormat="1" applyFont="1" applyFill="1" applyBorder="1"/>
    <xf numFmtId="170" fontId="28" fillId="12" borderId="0" xfId="0" applyNumberFormat="1" applyFont="1" applyFill="1" applyBorder="1" applyAlignment="1">
      <alignment horizontal="right"/>
    </xf>
    <xf numFmtId="166" fontId="22" fillId="13" borderId="3" xfId="0" applyNumberFormat="1" applyFont="1" applyFill="1" applyBorder="1" applyAlignment="1">
      <alignment horizontal="left"/>
    </xf>
    <xf numFmtId="166" fontId="22" fillId="13" borderId="2" xfId="0" applyNumberFormat="1" applyFont="1" applyFill="1" applyBorder="1" applyAlignment="1">
      <alignment horizontal="left"/>
    </xf>
    <xf numFmtId="0" fontId="22" fillId="13" borderId="0" xfId="0" applyFont="1" applyFill="1" applyBorder="1"/>
    <xf numFmtId="0" fontId="22" fillId="13" borderId="0" xfId="0" applyFont="1" applyFill="1" applyBorder="1" applyAlignment="1">
      <alignment horizontal="left"/>
    </xf>
    <xf numFmtId="166" fontId="22" fillId="14" borderId="3" xfId="0" applyNumberFormat="1" applyFont="1" applyFill="1" applyBorder="1" applyAlignment="1">
      <alignment horizontal="left"/>
    </xf>
    <xf numFmtId="166" fontId="22" fillId="14" borderId="2" xfId="0" applyNumberFormat="1" applyFont="1" applyFill="1" applyBorder="1" applyAlignment="1">
      <alignment horizontal="left"/>
    </xf>
    <xf numFmtId="0" fontId="22" fillId="14" borderId="0" xfId="0" applyFont="1" applyFill="1" applyBorder="1"/>
    <xf numFmtId="0" fontId="22" fillId="14" borderId="0" xfId="0" applyFont="1" applyFill="1" applyBorder="1" applyAlignment="1">
      <alignment horizontal="left"/>
    </xf>
    <xf numFmtId="0" fontId="22" fillId="15" borderId="0" xfId="0" applyFont="1" applyFill="1" applyBorder="1"/>
    <xf numFmtId="0" fontId="22" fillId="15" borderId="0" xfId="0" applyFont="1" applyFill="1" applyBorder="1" applyAlignment="1">
      <alignment horizontal="left"/>
    </xf>
    <xf numFmtId="0" fontId="22" fillId="15" borderId="8" xfId="0" applyFont="1" applyFill="1" applyBorder="1"/>
    <xf numFmtId="0" fontId="22" fillId="15" borderId="8" xfId="0" applyFont="1" applyFill="1" applyBorder="1" applyAlignment="1">
      <alignment horizontal="left"/>
    </xf>
    <xf numFmtId="0" fontId="22" fillId="16" borderId="8" xfId="0" applyFont="1" applyFill="1" applyBorder="1"/>
    <xf numFmtId="0" fontId="22" fillId="16" borderId="8" xfId="0" applyFont="1" applyFill="1" applyBorder="1" applyAlignment="1">
      <alignment horizontal="left"/>
    </xf>
    <xf numFmtId="0" fontId="22" fillId="16" borderId="0" xfId="0" applyFont="1" applyFill="1"/>
    <xf numFmtId="0" fontId="22" fillId="16" borderId="0" xfId="0" applyFont="1" applyFill="1" applyAlignment="1">
      <alignment horizontal="left"/>
    </xf>
    <xf numFmtId="0" fontId="8" fillId="0" borderId="0" xfId="0" applyFont="1" applyAlignment="1">
      <alignment horizontal="left" vertical="top" wrapText="1" readingOrder="1"/>
    </xf>
    <xf numFmtId="17" fontId="6" fillId="3" borderId="0" xfId="0" quotePrefix="1" applyNumberFormat="1" applyFont="1" applyFill="1" applyAlignment="1">
      <alignment horizontal="left"/>
    </xf>
    <xf numFmtId="3" fontId="22" fillId="7" borderId="1" xfId="0" applyNumberFormat="1" applyFont="1" applyFill="1" applyBorder="1" applyAlignment="1"/>
    <xf numFmtId="3" fontId="22" fillId="7" borderId="0" xfId="0" applyNumberFormat="1" applyFont="1" applyFill="1" applyBorder="1" applyAlignment="1"/>
    <xf numFmtId="3" fontId="22" fillId="6" borderId="0" xfId="0" applyNumberFormat="1" applyFont="1" applyFill="1" applyBorder="1" applyAlignment="1"/>
    <xf numFmtId="168" fontId="22" fillId="0" borderId="0" xfId="0" applyNumberFormat="1" applyFont="1" applyAlignment="1">
      <alignment horizontal="center" vertical="center"/>
    </xf>
    <xf numFmtId="168" fontId="22" fillId="0" borderId="8" xfId="0" applyNumberFormat="1" applyFont="1" applyBorder="1" applyAlignment="1">
      <alignment horizontal="center" vertical="center"/>
    </xf>
    <xf numFmtId="0" fontId="22" fillId="0" borderId="0" xfId="0" applyFont="1" applyAlignment="1">
      <alignment horizontal="center" vertical="center"/>
    </xf>
    <xf numFmtId="0" fontId="22" fillId="0" borderId="8" xfId="0" applyFont="1" applyBorder="1" applyAlignment="1">
      <alignment horizontal="center" vertical="center"/>
    </xf>
    <xf numFmtId="0" fontId="29" fillId="2" borderId="0" xfId="0" applyFont="1" applyFill="1" applyAlignment="1">
      <alignment horizontal="center"/>
    </xf>
    <xf numFmtId="0" fontId="65" fillId="0" borderId="0" xfId="0" applyFont="1" applyAlignment="1">
      <alignment horizontal="left" vertical="top" wrapText="1"/>
    </xf>
    <xf numFmtId="0" fontId="29" fillId="2" borderId="0" xfId="0" applyFont="1" applyFill="1" applyBorder="1" applyAlignment="1">
      <alignment horizontal="center"/>
    </xf>
  </cellXfs>
  <cellStyles count="5">
    <cellStyle name="Comma" xfId="1" builtinId="3"/>
    <cellStyle name="Comma 2" xfId="4" xr:uid="{6F9184F5-187A-4C55-9AFF-43EEB0BBDE3D}"/>
    <cellStyle name="Hyperlink 2" xfId="3" xr:uid="{9CEC313C-C275-4586-B092-24468A2D953E}"/>
    <cellStyle name="Normal" xfId="0" builtinId="0"/>
    <cellStyle name="Normal 2" xfId="2" xr:uid="{654A54E5-8EB8-47FF-9161-CFB5874842F1}"/>
  </cellStyles>
  <dxfs count="1">
    <dxf>
      <font>
        <color rgb="FF9C0006"/>
      </font>
      <fill>
        <patternFill>
          <bgColor rgb="FFFFC7CE"/>
        </patternFill>
      </fill>
    </dxf>
  </dxfs>
  <tableStyles count="1" defaultTableStyle="TableStyleMedium2" defaultPivotStyle="PivotStyleLight16">
    <tableStyle name="Invisible" pivot="0" table="0" count="0" xr9:uid="{930B13CA-44AD-48D8-BE46-C894DB20BBD8}"/>
  </tableStyles>
  <colors>
    <mruColors>
      <color rgb="FF99FF33"/>
      <color rgb="FFFFFF66"/>
      <color rgb="FFCCFF66"/>
      <color rgb="FF37424A"/>
      <color rgb="FF697177"/>
      <color rgb="FF003A70"/>
      <color rgb="FFE0E3EC"/>
      <color rgb="FFA1A9C3"/>
      <color rgb="FFFFFFCC"/>
      <color rgb="FFD9DC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9.xml"/><Relationship Id="rId21" Type="http://schemas.openxmlformats.org/officeDocument/2006/relationships/worksheet" Target="worksheets/sheet21.xml"/><Relationship Id="rId34" Type="http://schemas.openxmlformats.org/officeDocument/2006/relationships/externalLink" Target="externalLinks/externalLink4.xml"/><Relationship Id="rId42" Type="http://schemas.openxmlformats.org/officeDocument/2006/relationships/externalLink" Target="externalLinks/externalLink12.xml"/><Relationship Id="rId47" Type="http://schemas.openxmlformats.org/officeDocument/2006/relationships/externalLink" Target="externalLinks/externalLink17.xml"/><Relationship Id="rId50" Type="http://schemas.openxmlformats.org/officeDocument/2006/relationships/externalLink" Target="externalLinks/externalLink20.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externalLink" Target="externalLinks/externalLink7.xml"/><Relationship Id="rId40" Type="http://schemas.openxmlformats.org/officeDocument/2006/relationships/externalLink" Target="externalLinks/externalLink10.xml"/><Relationship Id="rId45" Type="http://schemas.openxmlformats.org/officeDocument/2006/relationships/externalLink" Target="externalLinks/externalLink1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4" Type="http://schemas.openxmlformats.org/officeDocument/2006/relationships/externalLink" Target="externalLinks/externalLink1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 Id="rId43" Type="http://schemas.openxmlformats.org/officeDocument/2006/relationships/externalLink" Target="externalLinks/externalLink13.xml"/><Relationship Id="rId48" Type="http://schemas.openxmlformats.org/officeDocument/2006/relationships/externalLink" Target="externalLinks/externalLink18.xml"/><Relationship Id="rId8" Type="http://schemas.openxmlformats.org/officeDocument/2006/relationships/worksheet" Target="worksheets/sheet8.xml"/><Relationship Id="rId51" Type="http://schemas.openxmlformats.org/officeDocument/2006/relationships/externalLink" Target="externalLinks/externalLink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externalLink" Target="externalLinks/externalLink8.xml"/><Relationship Id="rId46" Type="http://schemas.openxmlformats.org/officeDocument/2006/relationships/externalLink" Target="externalLinks/externalLink16.xml"/><Relationship Id="rId20" Type="http://schemas.openxmlformats.org/officeDocument/2006/relationships/worksheet" Target="worksheets/sheet20.xml"/><Relationship Id="rId41" Type="http://schemas.openxmlformats.org/officeDocument/2006/relationships/externalLink" Target="externalLinks/externalLink1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6.xml"/><Relationship Id="rId49" Type="http://schemas.openxmlformats.org/officeDocument/2006/relationships/externalLink" Target="externalLinks/externalLink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900" b="1" i="0" u="none">
                <a:solidFill>
                  <a:srgbClr val="003A70"/>
                </a:solidFill>
                <a:latin typeface="Segoe UI" panose="020B0502040204020203" pitchFamily="34" charset="0"/>
              </a:defRPr>
            </a:pPr>
            <a:r>
              <a:rPr lang="en-US" sz="900" b="1" i="0" u="none">
                <a:solidFill>
                  <a:srgbClr val="003A70"/>
                </a:solidFill>
                <a:latin typeface="Segoe UI" panose="020B0502040204020203" pitchFamily="34" charset="0"/>
              </a:rPr>
              <a:t>Gross margin- reported</a:t>
            </a:r>
          </a:p>
        </c:rich>
      </c:tx>
      <c:overlay val="0"/>
      <c:spPr>
        <a:noFill/>
        <a:extLst>
          <a:ext uri="{909E8E84-426E-40DD-AFC4-6F175D3DCCD1}">
            <a14:hiddenFill xmlns:a14="http://schemas.microsoft.com/office/drawing/2010/main">
              <a:noFill/>
            </a14:hiddenFill>
          </a:ext>
        </a:extLst>
      </c:spPr>
    </c:title>
    <c:autoTitleDeleted val="0"/>
    <c:plotArea>
      <c:layout>
        <c:manualLayout>
          <c:xMode val="edge"/>
          <c:yMode val="edge"/>
          <c:x val="5.2741116118122718E-2"/>
          <c:y val="0.1097254538567453"/>
          <c:w val="0.94160149533243176"/>
          <c:h val="0.77271546682016534"/>
        </c:manualLayout>
      </c:layout>
      <c:barChart>
        <c:barDir val="col"/>
        <c:grouping val="clustered"/>
        <c:varyColors val="0"/>
        <c:ser>
          <c:idx val="0"/>
          <c:order val="0"/>
          <c:tx>
            <c:strRef>
              <c:f>'GM &amp; Seasonality'!$B$8</c:f>
              <c:strCache>
                <c:ptCount val="1"/>
                <c:pt idx="0">
                  <c:v>#REF!</c:v>
                </c:pt>
              </c:strCache>
            </c:strRef>
          </c:tx>
          <c:spPr>
            <a:solidFill>
              <a:srgbClr val="003A70"/>
            </a:solidFill>
            <a:ln w="25400">
              <a:noFill/>
            </a:ln>
          </c:spPr>
          <c:invertIfNegative val="0"/>
          <c:cat>
            <c:numRef>
              <c:f>'GM &amp; Seasonality'!$C$14:$AX$14</c:f>
              <c:numCache>
                <c:formatCode>[$-409]mmm\-yy;@</c:formatCode>
                <c:ptCount val="38"/>
                <c:pt idx="0">
                  <c:v>43496</c:v>
                </c:pt>
                <c:pt idx="1">
                  <c:v>43524</c:v>
                </c:pt>
                <c:pt idx="2">
                  <c:v>43555</c:v>
                </c:pt>
                <c:pt idx="3">
                  <c:v>43585</c:v>
                </c:pt>
                <c:pt idx="4">
                  <c:v>43616</c:v>
                </c:pt>
                <c:pt idx="5">
                  <c:v>43646</c:v>
                </c:pt>
                <c:pt idx="6">
                  <c:v>43677</c:v>
                </c:pt>
                <c:pt idx="7">
                  <c:v>43708</c:v>
                </c:pt>
                <c:pt idx="8">
                  <c:v>43738</c:v>
                </c:pt>
                <c:pt idx="9">
                  <c:v>43769</c:v>
                </c:pt>
                <c:pt idx="10">
                  <c:v>43799</c:v>
                </c:pt>
                <c:pt idx="11">
                  <c:v>43830</c:v>
                </c:pt>
                <c:pt idx="12">
                  <c:v>43861</c:v>
                </c:pt>
                <c:pt idx="13">
                  <c:v>43890</c:v>
                </c:pt>
                <c:pt idx="14">
                  <c:v>43921</c:v>
                </c:pt>
                <c:pt idx="15">
                  <c:v>43951</c:v>
                </c:pt>
                <c:pt idx="16">
                  <c:v>43982</c:v>
                </c:pt>
                <c:pt idx="17">
                  <c:v>44012</c:v>
                </c:pt>
                <c:pt idx="18">
                  <c:v>44043</c:v>
                </c:pt>
                <c:pt idx="19">
                  <c:v>44074</c:v>
                </c:pt>
                <c:pt idx="20">
                  <c:v>44104</c:v>
                </c:pt>
                <c:pt idx="21">
                  <c:v>44135</c:v>
                </c:pt>
                <c:pt idx="22">
                  <c:v>44165</c:v>
                </c:pt>
                <c:pt idx="23">
                  <c:v>44196</c:v>
                </c:pt>
                <c:pt idx="24">
                  <c:v>44227</c:v>
                </c:pt>
                <c:pt idx="25">
                  <c:v>44255</c:v>
                </c:pt>
                <c:pt idx="26">
                  <c:v>44286</c:v>
                </c:pt>
                <c:pt idx="27">
                  <c:v>44316</c:v>
                </c:pt>
                <c:pt idx="28">
                  <c:v>44347</c:v>
                </c:pt>
                <c:pt idx="29">
                  <c:v>44377</c:v>
                </c:pt>
                <c:pt idx="30">
                  <c:v>44408</c:v>
                </c:pt>
                <c:pt idx="31">
                  <c:v>44439</c:v>
                </c:pt>
                <c:pt idx="32">
                  <c:v>44469</c:v>
                </c:pt>
                <c:pt idx="33">
                  <c:v>44500</c:v>
                </c:pt>
                <c:pt idx="34">
                  <c:v>44530</c:v>
                </c:pt>
                <c:pt idx="35">
                  <c:v>44561</c:v>
                </c:pt>
                <c:pt idx="36">
                  <c:v>44592</c:v>
                </c:pt>
                <c:pt idx="37">
                  <c:v>44620</c:v>
                </c:pt>
              </c:numCache>
            </c:numRef>
          </c:cat>
          <c:val>
            <c:numRef>
              <c:f>'GM &amp; Seasonality'!$C$8:$AX$8</c:f>
              <c:numCache>
                <c:formatCode>#,##0\ ;\(#,##0\);\-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7B28-42EA-8CD3-BC5D865065F6}"/>
            </c:ext>
          </c:extLst>
        </c:ser>
        <c:dLbls>
          <c:showLegendKey val="0"/>
          <c:showVal val="0"/>
          <c:showCatName val="0"/>
          <c:showSerName val="0"/>
          <c:showPercent val="0"/>
          <c:showBubbleSize val="0"/>
        </c:dLbls>
        <c:gapWidth val="80"/>
        <c:axId val="535288064"/>
        <c:axId val="535287736"/>
      </c:barChart>
      <c:lineChart>
        <c:grouping val="standard"/>
        <c:varyColors val="0"/>
        <c:ser>
          <c:idx val="1"/>
          <c:order val="1"/>
          <c:tx>
            <c:strRef>
              <c:f>'GM &amp; Seasonality'!$B$11</c:f>
              <c:strCache>
                <c:ptCount val="1"/>
                <c:pt idx="0">
                  <c:v>Gross margin</c:v>
                </c:pt>
              </c:strCache>
            </c:strRef>
          </c:tx>
          <c:spPr>
            <a:ln w="19050">
              <a:solidFill>
                <a:srgbClr val="425C8A"/>
              </a:solidFill>
              <a:prstDash val="solid"/>
            </a:ln>
          </c:spPr>
          <c:marker>
            <c:symbol val="none"/>
          </c:marker>
          <c:cat>
            <c:numRef>
              <c:f>'GM &amp; Seasonality'!$C$7:$AX$7</c:f>
              <c:numCache>
                <c:formatCode>[$-409]mmm\-yy;@</c:formatCode>
                <c:ptCount val="38"/>
                <c:pt idx="0">
                  <c:v>43496</c:v>
                </c:pt>
                <c:pt idx="1">
                  <c:v>43524</c:v>
                </c:pt>
                <c:pt idx="2">
                  <c:v>43555</c:v>
                </c:pt>
                <c:pt idx="3">
                  <c:v>43585</c:v>
                </c:pt>
                <c:pt idx="4">
                  <c:v>43616</c:v>
                </c:pt>
                <c:pt idx="5">
                  <c:v>43646</c:v>
                </c:pt>
                <c:pt idx="6">
                  <c:v>43677</c:v>
                </c:pt>
                <c:pt idx="7">
                  <c:v>43708</c:v>
                </c:pt>
                <c:pt idx="8">
                  <c:v>43738</c:v>
                </c:pt>
                <c:pt idx="9">
                  <c:v>43769</c:v>
                </c:pt>
                <c:pt idx="10">
                  <c:v>43799</c:v>
                </c:pt>
                <c:pt idx="11">
                  <c:v>43830</c:v>
                </c:pt>
                <c:pt idx="12">
                  <c:v>43861</c:v>
                </c:pt>
                <c:pt idx="13">
                  <c:v>43890</c:v>
                </c:pt>
                <c:pt idx="14">
                  <c:v>43921</c:v>
                </c:pt>
                <c:pt idx="15">
                  <c:v>43951</c:v>
                </c:pt>
                <c:pt idx="16">
                  <c:v>43982</c:v>
                </c:pt>
                <c:pt idx="17">
                  <c:v>44012</c:v>
                </c:pt>
                <c:pt idx="18">
                  <c:v>44043</c:v>
                </c:pt>
                <c:pt idx="19">
                  <c:v>44074</c:v>
                </c:pt>
                <c:pt idx="20">
                  <c:v>44104</c:v>
                </c:pt>
                <c:pt idx="21">
                  <c:v>44135</c:v>
                </c:pt>
                <c:pt idx="22">
                  <c:v>44165</c:v>
                </c:pt>
                <c:pt idx="23">
                  <c:v>44196</c:v>
                </c:pt>
                <c:pt idx="24">
                  <c:v>44227</c:v>
                </c:pt>
                <c:pt idx="25">
                  <c:v>44255</c:v>
                </c:pt>
                <c:pt idx="26">
                  <c:v>44286</c:v>
                </c:pt>
                <c:pt idx="27">
                  <c:v>44316</c:v>
                </c:pt>
                <c:pt idx="28">
                  <c:v>44347</c:v>
                </c:pt>
                <c:pt idx="29">
                  <c:v>44377</c:v>
                </c:pt>
                <c:pt idx="30">
                  <c:v>44408</c:v>
                </c:pt>
                <c:pt idx="31">
                  <c:v>44439</c:v>
                </c:pt>
                <c:pt idx="32">
                  <c:v>44469</c:v>
                </c:pt>
                <c:pt idx="33">
                  <c:v>44500</c:v>
                </c:pt>
                <c:pt idx="34">
                  <c:v>44530</c:v>
                </c:pt>
                <c:pt idx="35">
                  <c:v>44561</c:v>
                </c:pt>
                <c:pt idx="36">
                  <c:v>44592</c:v>
                </c:pt>
                <c:pt idx="37">
                  <c:v>44620</c:v>
                </c:pt>
              </c:numCache>
            </c:numRef>
          </c:cat>
          <c:val>
            <c:numRef>
              <c:f>'GM &amp; Seasonality'!$C$11:$AX$11</c:f>
              <c:numCache>
                <c:formatCode>0.0%;\(0.0%\)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smooth val="0"/>
          <c:extLst>
            <c:ext xmlns:c16="http://schemas.microsoft.com/office/drawing/2014/chart" uri="{C3380CC4-5D6E-409C-BE32-E72D297353CC}">
              <c16:uniqueId val="{00000001-7B28-42EA-8CD3-BC5D865065F6}"/>
            </c:ext>
          </c:extLst>
        </c:ser>
        <c:dLbls>
          <c:showLegendKey val="0"/>
          <c:showVal val="0"/>
          <c:showCatName val="0"/>
          <c:showSerName val="0"/>
          <c:showPercent val="0"/>
          <c:showBubbleSize val="0"/>
        </c:dLbls>
        <c:marker val="1"/>
        <c:smooth val="0"/>
        <c:axId val="535306432"/>
        <c:axId val="535287080"/>
      </c:lineChart>
      <c:dateAx>
        <c:axId val="535288064"/>
        <c:scaling>
          <c:orientation val="minMax"/>
        </c:scaling>
        <c:delete val="0"/>
        <c:axPos val="b"/>
        <c:numFmt formatCode="[$-409]mmm\-yy;@" sourceLinked="1"/>
        <c:majorTickMark val="none"/>
        <c:minorTickMark val="none"/>
        <c:tickLblPos val="low"/>
        <c:spPr>
          <a:ln w="6350" cmpd="sng">
            <a:solidFill>
              <a:srgbClr val="B2B6B9"/>
            </a:solidFill>
          </a:ln>
        </c:spPr>
        <c:txPr>
          <a:bodyPr/>
          <a:lstStyle/>
          <a:p>
            <a:pPr>
              <a:defRPr sz="800" b="0" i="0" u="none">
                <a:solidFill>
                  <a:srgbClr val="37424A"/>
                </a:solidFill>
                <a:latin typeface="Segoe UI"/>
                <a:ea typeface="Segoe UI"/>
                <a:cs typeface="Segoe UI"/>
              </a:defRPr>
            </a:pPr>
            <a:endParaRPr lang="en-US"/>
          </a:p>
        </c:txPr>
        <c:crossAx val="535287736"/>
        <c:crosses val="autoZero"/>
        <c:auto val="1"/>
        <c:lblOffset val="100"/>
        <c:baseTimeUnit val="months"/>
      </c:dateAx>
      <c:valAx>
        <c:axId val="535287736"/>
        <c:scaling>
          <c:orientation val="minMax"/>
        </c:scaling>
        <c:delete val="0"/>
        <c:axPos val="l"/>
        <c:title>
          <c:tx>
            <c:strRef>
              <c:f>'GM &amp; Seasonality'!$B$14</c:f>
              <c:strCache>
                <c:ptCount val="1"/>
                <c:pt idx="0">
                  <c:v>US$ in thousands</c:v>
                </c:pt>
              </c:strCache>
            </c:strRef>
          </c:tx>
          <c:overlay val="0"/>
          <c:txPr>
            <a:bodyPr rot="-5400000" vert="horz"/>
            <a:lstStyle/>
            <a:p>
              <a:pPr>
                <a:defRPr sz="800" b="0" i="0" u="none">
                  <a:solidFill>
                    <a:srgbClr val="37424A"/>
                  </a:solidFill>
                  <a:latin typeface="Segoe UI"/>
                  <a:ea typeface="Segoe UI"/>
                  <a:cs typeface="Segoe UI"/>
                </a:defRPr>
              </a:pPr>
              <a:endParaRPr lang="en-US"/>
            </a:p>
          </c:txPr>
        </c:title>
        <c:numFmt formatCode="#,##0;\(#,##0\);0" sourceLinked="0"/>
        <c:majorTickMark val="none"/>
        <c:minorTickMark val="none"/>
        <c:tickLblPos val="nextTo"/>
        <c:spPr>
          <a:ln w="6350" cmpd="sng">
            <a:solidFill>
              <a:srgbClr val="B2B6B9"/>
            </a:solidFill>
          </a:ln>
        </c:spPr>
        <c:txPr>
          <a:bodyPr/>
          <a:lstStyle/>
          <a:p>
            <a:pPr>
              <a:defRPr sz="800" b="0" i="0" u="none">
                <a:solidFill>
                  <a:srgbClr val="37424A"/>
                </a:solidFill>
                <a:latin typeface="Segoe UI"/>
                <a:ea typeface="Segoe UI"/>
                <a:cs typeface="Segoe UI"/>
              </a:defRPr>
            </a:pPr>
            <a:endParaRPr lang="en-US"/>
          </a:p>
        </c:txPr>
        <c:crossAx val="535288064"/>
        <c:crosses val="autoZero"/>
        <c:crossBetween val="between"/>
      </c:valAx>
      <c:valAx>
        <c:axId val="535287080"/>
        <c:scaling>
          <c:orientation val="minMax"/>
        </c:scaling>
        <c:delete val="0"/>
        <c:axPos val="r"/>
        <c:numFmt formatCode="0.0%;\(0.0%\)" sourceLinked="1"/>
        <c:majorTickMark val="out"/>
        <c:minorTickMark val="none"/>
        <c:tickLblPos val="nextTo"/>
        <c:spPr>
          <a:ln w="9525">
            <a:noFill/>
          </a:ln>
        </c:spPr>
        <c:txPr>
          <a:bodyPr/>
          <a:lstStyle/>
          <a:p>
            <a:pPr>
              <a:defRPr sz="800" b="0" i="0" u="none">
                <a:solidFill>
                  <a:srgbClr val="37424A"/>
                </a:solidFill>
                <a:latin typeface="Segoe UI"/>
                <a:ea typeface="Segoe UI"/>
                <a:cs typeface="Segoe UI"/>
              </a:defRPr>
            </a:pPr>
            <a:endParaRPr lang="en-US"/>
          </a:p>
        </c:txPr>
        <c:crossAx val="535306432"/>
        <c:crosses val="max"/>
        <c:crossBetween val="between"/>
      </c:valAx>
      <c:dateAx>
        <c:axId val="535306432"/>
        <c:scaling>
          <c:orientation val="minMax"/>
        </c:scaling>
        <c:delete val="1"/>
        <c:axPos val="b"/>
        <c:numFmt formatCode="[$-409]mmm\-yy;@" sourceLinked="1"/>
        <c:majorTickMark val="out"/>
        <c:minorTickMark val="none"/>
        <c:tickLblPos val="nextTo"/>
        <c:crossAx val="535287080"/>
        <c:crosses val="autoZero"/>
        <c:auto val="1"/>
        <c:lblOffset val="100"/>
        <c:baseTimeUnit val="months"/>
      </c:dateAx>
      <c:spPr>
        <a:noFill/>
        <a:ln w="25400">
          <a:noFill/>
        </a:ln>
        <a:extLst>
          <a:ext uri="{909E8E84-426E-40DD-AFC4-6F175D3DCCD1}">
            <a14:hiddenFill xmlns:a14="http://schemas.microsoft.com/office/drawing/2010/main">
              <a:solidFill>
                <a:sysClr val="window" lastClr="FFFFFF"/>
              </a:solidFill>
            </a14:hiddenFill>
          </a:ext>
        </a:extLst>
      </c:spPr>
    </c:plotArea>
    <c:legend>
      <c:legendPos val="b"/>
      <c:overlay val="0"/>
      <c:spPr>
        <a:noFill/>
        <a:ln w="25400">
          <a:noFill/>
        </a:ln>
        <a:effectLst/>
        <a:extLst>
          <a:ext uri="{909E8E84-426E-40DD-AFC4-6F175D3DCCD1}">
            <a14:hiddenFill xmlns:a14="http://schemas.microsoft.com/office/drawing/2010/main">
              <a:noFill/>
            </a14:hiddenFill>
          </a:ext>
        </a:extLst>
      </c:spPr>
      <c:txPr>
        <a:bodyPr/>
        <a:lstStyle/>
        <a:p>
          <a:pPr>
            <a:defRPr sz="800" b="0" i="0" u="none">
              <a:solidFill>
                <a:srgbClr val="37424A"/>
              </a:solidFill>
              <a:latin typeface="Segoe UI"/>
              <a:ea typeface="Segoe UI"/>
              <a:cs typeface="Segoe UI"/>
            </a:defRPr>
          </a:pPr>
          <a:endParaRPr lang="en-US"/>
        </a:p>
      </c:txPr>
    </c:legend>
    <c:plotVisOnly val="1"/>
    <c:dispBlanksAs val="gap"/>
    <c:showDLblsOverMax val="0"/>
  </c:chart>
  <c:spPr>
    <a:solidFill>
      <a:srgbClr val="FFFFFF"/>
    </a:solidFill>
    <a:ln w="25400">
      <a:noFill/>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800" b="0" i="0" u="none">
          <a:solidFill>
            <a:srgbClr val="37424A"/>
          </a:solidFill>
          <a:latin typeface="Segoe UI"/>
          <a:ea typeface="Segoe UI"/>
          <a:cs typeface="Segoe U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900" b="1" i="0" u="none">
                <a:solidFill>
                  <a:srgbClr val="003A70"/>
                </a:solidFill>
                <a:latin typeface="Segoe UI" panose="020B0502040204020203" pitchFamily="34" charset="0"/>
              </a:defRPr>
            </a:pPr>
            <a:r>
              <a:rPr lang="en-US" sz="900" b="1" i="0" u="none">
                <a:solidFill>
                  <a:srgbClr val="003A70"/>
                </a:solidFill>
                <a:latin typeface="Segoe UI" panose="020B0502040204020203" pitchFamily="34" charset="0"/>
              </a:rPr>
              <a:t>Gross margin- adjusted</a:t>
            </a:r>
          </a:p>
        </c:rich>
      </c:tx>
      <c:overlay val="0"/>
      <c:spPr>
        <a:noFill/>
        <a:extLst>
          <a:ext uri="{909E8E84-426E-40DD-AFC4-6F175D3DCCD1}">
            <a14:hiddenFill xmlns:a14="http://schemas.microsoft.com/office/drawing/2010/main">
              <a:noFill/>
            </a14:hiddenFill>
          </a:ext>
        </a:extLst>
      </c:spPr>
    </c:title>
    <c:autoTitleDeleted val="0"/>
    <c:plotArea>
      <c:layout>
        <c:manualLayout>
          <c:xMode val="edge"/>
          <c:yMode val="edge"/>
          <c:x val="5.2741116118122718E-2"/>
          <c:y val="0.1097254538567453"/>
          <c:w val="0.94160149533243176"/>
          <c:h val="0.77271546682016534"/>
        </c:manualLayout>
      </c:layout>
      <c:barChart>
        <c:barDir val="col"/>
        <c:grouping val="clustered"/>
        <c:varyColors val="0"/>
        <c:ser>
          <c:idx val="0"/>
          <c:order val="0"/>
          <c:tx>
            <c:strRef>
              <c:f>'GM &amp; Seasonality'!$B$15</c:f>
              <c:strCache>
                <c:ptCount val="1"/>
                <c:pt idx="0">
                  <c:v>#REF!</c:v>
                </c:pt>
              </c:strCache>
            </c:strRef>
          </c:tx>
          <c:spPr>
            <a:solidFill>
              <a:srgbClr val="003A70"/>
            </a:solidFill>
            <a:ln w="25400">
              <a:noFill/>
            </a:ln>
          </c:spPr>
          <c:invertIfNegative val="0"/>
          <c:cat>
            <c:numRef>
              <c:f>'GM &amp; Seasonality'!$C$14:$AX$14</c:f>
              <c:numCache>
                <c:formatCode>[$-409]mmm\-yy;@</c:formatCode>
                <c:ptCount val="38"/>
                <c:pt idx="0">
                  <c:v>43496</c:v>
                </c:pt>
                <c:pt idx="1">
                  <c:v>43524</c:v>
                </c:pt>
                <c:pt idx="2">
                  <c:v>43555</c:v>
                </c:pt>
                <c:pt idx="3">
                  <c:v>43585</c:v>
                </c:pt>
                <c:pt idx="4">
                  <c:v>43616</c:v>
                </c:pt>
                <c:pt idx="5">
                  <c:v>43646</c:v>
                </c:pt>
                <c:pt idx="6">
                  <c:v>43677</c:v>
                </c:pt>
                <c:pt idx="7">
                  <c:v>43708</c:v>
                </c:pt>
                <c:pt idx="8">
                  <c:v>43738</c:v>
                </c:pt>
                <c:pt idx="9">
                  <c:v>43769</c:v>
                </c:pt>
                <c:pt idx="10">
                  <c:v>43799</c:v>
                </c:pt>
                <c:pt idx="11">
                  <c:v>43830</c:v>
                </c:pt>
                <c:pt idx="12">
                  <c:v>43861</c:v>
                </c:pt>
                <c:pt idx="13">
                  <c:v>43890</c:v>
                </c:pt>
                <c:pt idx="14">
                  <c:v>43921</c:v>
                </c:pt>
                <c:pt idx="15">
                  <c:v>43951</c:v>
                </c:pt>
                <c:pt idx="16">
                  <c:v>43982</c:v>
                </c:pt>
                <c:pt idx="17">
                  <c:v>44012</c:v>
                </c:pt>
                <c:pt idx="18">
                  <c:v>44043</c:v>
                </c:pt>
                <c:pt idx="19">
                  <c:v>44074</c:v>
                </c:pt>
                <c:pt idx="20">
                  <c:v>44104</c:v>
                </c:pt>
                <c:pt idx="21">
                  <c:v>44135</c:v>
                </c:pt>
                <c:pt idx="22">
                  <c:v>44165</c:v>
                </c:pt>
                <c:pt idx="23">
                  <c:v>44196</c:v>
                </c:pt>
                <c:pt idx="24">
                  <c:v>44227</c:v>
                </c:pt>
                <c:pt idx="25">
                  <c:v>44255</c:v>
                </c:pt>
                <c:pt idx="26">
                  <c:v>44286</c:v>
                </c:pt>
                <c:pt idx="27">
                  <c:v>44316</c:v>
                </c:pt>
                <c:pt idx="28">
                  <c:v>44347</c:v>
                </c:pt>
                <c:pt idx="29">
                  <c:v>44377</c:v>
                </c:pt>
                <c:pt idx="30">
                  <c:v>44408</c:v>
                </c:pt>
                <c:pt idx="31">
                  <c:v>44439</c:v>
                </c:pt>
                <c:pt idx="32">
                  <c:v>44469</c:v>
                </c:pt>
                <c:pt idx="33">
                  <c:v>44500</c:v>
                </c:pt>
                <c:pt idx="34">
                  <c:v>44530</c:v>
                </c:pt>
                <c:pt idx="35">
                  <c:v>44561</c:v>
                </c:pt>
                <c:pt idx="36">
                  <c:v>44592</c:v>
                </c:pt>
                <c:pt idx="37">
                  <c:v>44620</c:v>
                </c:pt>
              </c:numCache>
            </c:numRef>
          </c:cat>
          <c:val>
            <c:numRef>
              <c:f>'GM &amp; Seasonality'!$C$15:$AX$15</c:f>
              <c:numCache>
                <c:formatCode>#,##0\ ;\(#,##0\);\-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77B6-4B36-B433-12D68FFF9AF2}"/>
            </c:ext>
          </c:extLst>
        </c:ser>
        <c:dLbls>
          <c:showLegendKey val="0"/>
          <c:showVal val="0"/>
          <c:showCatName val="0"/>
          <c:showSerName val="0"/>
          <c:showPercent val="0"/>
          <c:showBubbleSize val="0"/>
        </c:dLbls>
        <c:gapWidth val="80"/>
        <c:axId val="535288064"/>
        <c:axId val="535287736"/>
      </c:barChart>
      <c:lineChart>
        <c:grouping val="standard"/>
        <c:varyColors val="0"/>
        <c:ser>
          <c:idx val="1"/>
          <c:order val="1"/>
          <c:tx>
            <c:strRef>
              <c:f>'GM &amp; Seasonality'!$B$18</c:f>
              <c:strCache>
                <c:ptCount val="1"/>
                <c:pt idx="0">
                  <c:v>Gross margin</c:v>
                </c:pt>
              </c:strCache>
            </c:strRef>
          </c:tx>
          <c:spPr>
            <a:ln w="19050">
              <a:solidFill>
                <a:srgbClr val="425C8A"/>
              </a:solidFill>
              <a:prstDash val="solid"/>
            </a:ln>
          </c:spPr>
          <c:marker>
            <c:symbol val="none"/>
          </c:marker>
          <c:cat>
            <c:numRef>
              <c:f>'GM &amp; Seasonality'!$C$14:$AX$14</c:f>
              <c:numCache>
                <c:formatCode>[$-409]mmm\-yy;@</c:formatCode>
                <c:ptCount val="38"/>
                <c:pt idx="0">
                  <c:v>43496</c:v>
                </c:pt>
                <c:pt idx="1">
                  <c:v>43524</c:v>
                </c:pt>
                <c:pt idx="2">
                  <c:v>43555</c:v>
                </c:pt>
                <c:pt idx="3">
                  <c:v>43585</c:v>
                </c:pt>
                <c:pt idx="4">
                  <c:v>43616</c:v>
                </c:pt>
                <c:pt idx="5">
                  <c:v>43646</c:v>
                </c:pt>
                <c:pt idx="6">
                  <c:v>43677</c:v>
                </c:pt>
                <c:pt idx="7">
                  <c:v>43708</c:v>
                </c:pt>
                <c:pt idx="8">
                  <c:v>43738</c:v>
                </c:pt>
                <c:pt idx="9">
                  <c:v>43769</c:v>
                </c:pt>
                <c:pt idx="10">
                  <c:v>43799</c:v>
                </c:pt>
                <c:pt idx="11">
                  <c:v>43830</c:v>
                </c:pt>
                <c:pt idx="12">
                  <c:v>43861</c:v>
                </c:pt>
                <c:pt idx="13">
                  <c:v>43890</c:v>
                </c:pt>
                <c:pt idx="14">
                  <c:v>43921</c:v>
                </c:pt>
                <c:pt idx="15">
                  <c:v>43951</c:v>
                </c:pt>
                <c:pt idx="16">
                  <c:v>43982</c:v>
                </c:pt>
                <c:pt idx="17">
                  <c:v>44012</c:v>
                </c:pt>
                <c:pt idx="18">
                  <c:v>44043</c:v>
                </c:pt>
                <c:pt idx="19">
                  <c:v>44074</c:v>
                </c:pt>
                <c:pt idx="20">
                  <c:v>44104</c:v>
                </c:pt>
                <c:pt idx="21">
                  <c:v>44135</c:v>
                </c:pt>
                <c:pt idx="22">
                  <c:v>44165</c:v>
                </c:pt>
                <c:pt idx="23">
                  <c:v>44196</c:v>
                </c:pt>
                <c:pt idx="24">
                  <c:v>44227</c:v>
                </c:pt>
                <c:pt idx="25">
                  <c:v>44255</c:v>
                </c:pt>
                <c:pt idx="26">
                  <c:v>44286</c:v>
                </c:pt>
                <c:pt idx="27">
                  <c:v>44316</c:v>
                </c:pt>
                <c:pt idx="28">
                  <c:v>44347</c:v>
                </c:pt>
                <c:pt idx="29">
                  <c:v>44377</c:v>
                </c:pt>
                <c:pt idx="30">
                  <c:v>44408</c:v>
                </c:pt>
                <c:pt idx="31">
                  <c:v>44439</c:v>
                </c:pt>
                <c:pt idx="32">
                  <c:v>44469</c:v>
                </c:pt>
                <c:pt idx="33">
                  <c:v>44500</c:v>
                </c:pt>
                <c:pt idx="34">
                  <c:v>44530</c:v>
                </c:pt>
                <c:pt idx="35">
                  <c:v>44561</c:v>
                </c:pt>
                <c:pt idx="36">
                  <c:v>44592</c:v>
                </c:pt>
                <c:pt idx="37">
                  <c:v>44620</c:v>
                </c:pt>
              </c:numCache>
            </c:numRef>
          </c:cat>
          <c:val>
            <c:numRef>
              <c:f>'GM &amp; Seasonality'!$C$18:$AX$18</c:f>
              <c:numCache>
                <c:formatCode>0.0%;\(0.0%\)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smooth val="0"/>
          <c:extLst>
            <c:ext xmlns:c16="http://schemas.microsoft.com/office/drawing/2014/chart" uri="{C3380CC4-5D6E-409C-BE32-E72D297353CC}">
              <c16:uniqueId val="{00000001-77B6-4B36-B433-12D68FFF9AF2}"/>
            </c:ext>
          </c:extLst>
        </c:ser>
        <c:dLbls>
          <c:showLegendKey val="0"/>
          <c:showVal val="0"/>
          <c:showCatName val="0"/>
          <c:showSerName val="0"/>
          <c:showPercent val="0"/>
          <c:showBubbleSize val="0"/>
        </c:dLbls>
        <c:marker val="1"/>
        <c:smooth val="0"/>
        <c:axId val="535306432"/>
        <c:axId val="535287080"/>
      </c:lineChart>
      <c:dateAx>
        <c:axId val="535288064"/>
        <c:scaling>
          <c:orientation val="minMax"/>
        </c:scaling>
        <c:delete val="0"/>
        <c:axPos val="b"/>
        <c:numFmt formatCode="[$-409]mmm\-yy;@" sourceLinked="1"/>
        <c:majorTickMark val="none"/>
        <c:minorTickMark val="none"/>
        <c:tickLblPos val="low"/>
        <c:spPr>
          <a:ln w="6350" cmpd="sng">
            <a:solidFill>
              <a:srgbClr val="B2B6B9"/>
            </a:solidFill>
          </a:ln>
        </c:spPr>
        <c:txPr>
          <a:bodyPr/>
          <a:lstStyle/>
          <a:p>
            <a:pPr>
              <a:defRPr sz="800" b="0" i="0" u="none">
                <a:solidFill>
                  <a:srgbClr val="37424A"/>
                </a:solidFill>
                <a:latin typeface="Segoe UI"/>
                <a:ea typeface="Segoe UI"/>
                <a:cs typeface="Segoe UI"/>
              </a:defRPr>
            </a:pPr>
            <a:endParaRPr lang="en-US"/>
          </a:p>
        </c:txPr>
        <c:crossAx val="535287736"/>
        <c:crosses val="autoZero"/>
        <c:auto val="1"/>
        <c:lblOffset val="100"/>
        <c:baseTimeUnit val="months"/>
      </c:dateAx>
      <c:valAx>
        <c:axId val="535287736"/>
        <c:scaling>
          <c:orientation val="minMax"/>
        </c:scaling>
        <c:delete val="0"/>
        <c:axPos val="l"/>
        <c:title>
          <c:tx>
            <c:strRef>
              <c:f>'GM &amp; Seasonality'!$B$14</c:f>
              <c:strCache>
                <c:ptCount val="1"/>
                <c:pt idx="0">
                  <c:v>US$ in thousands</c:v>
                </c:pt>
              </c:strCache>
            </c:strRef>
          </c:tx>
          <c:overlay val="0"/>
          <c:txPr>
            <a:bodyPr rot="-5400000" vert="horz"/>
            <a:lstStyle/>
            <a:p>
              <a:pPr>
                <a:defRPr sz="800" b="0" i="0" u="none">
                  <a:solidFill>
                    <a:srgbClr val="37424A"/>
                  </a:solidFill>
                  <a:latin typeface="Segoe UI"/>
                  <a:ea typeface="Segoe UI"/>
                  <a:cs typeface="Segoe UI"/>
                </a:defRPr>
              </a:pPr>
              <a:endParaRPr lang="en-US"/>
            </a:p>
          </c:txPr>
        </c:title>
        <c:numFmt formatCode="#,##0;\(#,##0\);0" sourceLinked="0"/>
        <c:majorTickMark val="none"/>
        <c:minorTickMark val="none"/>
        <c:tickLblPos val="nextTo"/>
        <c:spPr>
          <a:ln w="6350" cmpd="sng">
            <a:solidFill>
              <a:srgbClr val="B2B6B9"/>
            </a:solidFill>
          </a:ln>
        </c:spPr>
        <c:txPr>
          <a:bodyPr/>
          <a:lstStyle/>
          <a:p>
            <a:pPr>
              <a:defRPr sz="800" b="0" i="0" u="none">
                <a:solidFill>
                  <a:srgbClr val="37424A"/>
                </a:solidFill>
                <a:latin typeface="Segoe UI"/>
                <a:ea typeface="Segoe UI"/>
                <a:cs typeface="Segoe UI"/>
              </a:defRPr>
            </a:pPr>
            <a:endParaRPr lang="en-US"/>
          </a:p>
        </c:txPr>
        <c:crossAx val="535288064"/>
        <c:crosses val="autoZero"/>
        <c:crossBetween val="between"/>
      </c:valAx>
      <c:valAx>
        <c:axId val="535287080"/>
        <c:scaling>
          <c:orientation val="minMax"/>
        </c:scaling>
        <c:delete val="0"/>
        <c:axPos val="r"/>
        <c:numFmt formatCode="0.0%;\(0.0%\)" sourceLinked="1"/>
        <c:majorTickMark val="out"/>
        <c:minorTickMark val="none"/>
        <c:tickLblPos val="nextTo"/>
        <c:spPr>
          <a:ln w="9525">
            <a:noFill/>
          </a:ln>
        </c:spPr>
        <c:txPr>
          <a:bodyPr/>
          <a:lstStyle/>
          <a:p>
            <a:pPr>
              <a:defRPr sz="800" b="0" i="0" u="none">
                <a:solidFill>
                  <a:srgbClr val="37424A"/>
                </a:solidFill>
                <a:latin typeface="Segoe UI"/>
                <a:ea typeface="Segoe UI"/>
                <a:cs typeface="Segoe UI"/>
              </a:defRPr>
            </a:pPr>
            <a:endParaRPr lang="en-US"/>
          </a:p>
        </c:txPr>
        <c:crossAx val="535306432"/>
        <c:crosses val="max"/>
        <c:crossBetween val="between"/>
      </c:valAx>
      <c:dateAx>
        <c:axId val="535306432"/>
        <c:scaling>
          <c:orientation val="minMax"/>
        </c:scaling>
        <c:delete val="1"/>
        <c:axPos val="b"/>
        <c:numFmt formatCode="[$-409]mmm\-yy;@" sourceLinked="1"/>
        <c:majorTickMark val="out"/>
        <c:minorTickMark val="none"/>
        <c:tickLblPos val="nextTo"/>
        <c:crossAx val="535287080"/>
        <c:crosses val="autoZero"/>
        <c:auto val="1"/>
        <c:lblOffset val="100"/>
        <c:baseTimeUnit val="months"/>
      </c:dateAx>
      <c:spPr>
        <a:noFill/>
        <a:ln w="25400">
          <a:noFill/>
        </a:ln>
        <a:extLst>
          <a:ext uri="{909E8E84-426E-40DD-AFC4-6F175D3DCCD1}">
            <a14:hiddenFill xmlns:a14="http://schemas.microsoft.com/office/drawing/2010/main">
              <a:solidFill>
                <a:sysClr val="window" lastClr="FFFFFF"/>
              </a:solidFill>
            </a14:hiddenFill>
          </a:ext>
        </a:extLst>
      </c:spPr>
    </c:plotArea>
    <c:legend>
      <c:legendPos val="b"/>
      <c:overlay val="0"/>
      <c:spPr>
        <a:noFill/>
        <a:ln w="25400">
          <a:noFill/>
        </a:ln>
        <a:effectLst/>
        <a:extLst>
          <a:ext uri="{909E8E84-426E-40DD-AFC4-6F175D3DCCD1}">
            <a14:hiddenFill xmlns:a14="http://schemas.microsoft.com/office/drawing/2010/main">
              <a:noFill/>
            </a14:hiddenFill>
          </a:ext>
        </a:extLst>
      </c:spPr>
      <c:txPr>
        <a:bodyPr/>
        <a:lstStyle/>
        <a:p>
          <a:pPr>
            <a:defRPr sz="800" b="0" i="0" u="none">
              <a:solidFill>
                <a:srgbClr val="37424A"/>
              </a:solidFill>
              <a:latin typeface="Segoe UI"/>
              <a:ea typeface="Segoe UI"/>
              <a:cs typeface="Segoe UI"/>
            </a:defRPr>
          </a:pPr>
          <a:endParaRPr lang="en-US"/>
        </a:p>
      </c:txPr>
    </c:legend>
    <c:plotVisOnly val="1"/>
    <c:dispBlanksAs val="gap"/>
    <c:showDLblsOverMax val="0"/>
  </c:chart>
  <c:spPr>
    <a:solidFill>
      <a:srgbClr val="FFFFFF"/>
    </a:solidFill>
    <a:ln w="25400">
      <a:noFill/>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800" b="0" i="0" u="none">
          <a:solidFill>
            <a:srgbClr val="37424A"/>
          </a:solidFill>
          <a:latin typeface="Segoe UI"/>
          <a:ea typeface="Segoe UI"/>
          <a:cs typeface="Segoe U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rtl="0">
              <a:defRPr lang="en-US" sz="900" b="1" i="0" u="none" strike="noStrike" kern="1200" baseline="0">
                <a:solidFill>
                  <a:srgbClr val="003A70"/>
                </a:solidFill>
                <a:latin typeface="Segoe UI" panose="020B0502040204020203" pitchFamily="34" charset="0"/>
                <a:ea typeface="Segoe UI"/>
                <a:cs typeface="Segoe UI"/>
              </a:defRPr>
            </a:pPr>
            <a:r>
              <a:rPr lang="en-US" sz="900" b="1" i="0" u="none" strike="noStrike" kern="1200" baseline="0">
                <a:solidFill>
                  <a:srgbClr val="003A70"/>
                </a:solidFill>
                <a:latin typeface="Segoe UI" panose="020B0502040204020203" pitchFamily="34" charset="0"/>
                <a:ea typeface="Segoe UI"/>
                <a:cs typeface="Segoe UI"/>
              </a:rPr>
              <a:t>Adjusted revenue seasonality</a:t>
            </a:r>
          </a:p>
        </c:rich>
      </c:tx>
      <c:overlay val="0"/>
      <c:spPr>
        <a:noFill/>
        <a:extLst>
          <a:ext uri="{909E8E84-426E-40DD-AFC4-6F175D3DCCD1}">
            <a14:hiddenFill xmlns:a14="http://schemas.microsoft.com/office/drawing/2010/main">
              <a:noFill/>
            </a14:hiddenFill>
          </a:ext>
        </a:extLst>
      </c:spPr>
    </c:title>
    <c:autoTitleDeleted val="0"/>
    <c:plotArea>
      <c:layout>
        <c:manualLayout>
          <c:xMode val="edge"/>
          <c:yMode val="edge"/>
          <c:x val="5.7018469021647533E-2"/>
          <c:y val="0.13254901546518547"/>
          <c:w val="0.93686532302728209"/>
          <c:h val="0.72543887315292699"/>
        </c:manualLayout>
      </c:layout>
      <c:lineChart>
        <c:grouping val="standard"/>
        <c:varyColors val="0"/>
        <c:ser>
          <c:idx val="0"/>
          <c:order val="0"/>
          <c:tx>
            <c:strRef>
              <c:f>'GM &amp; Seasonality'!$B$46</c:f>
              <c:strCache>
                <c:ptCount val="1"/>
                <c:pt idx="0">
                  <c:v>2019</c:v>
                </c:pt>
              </c:strCache>
            </c:strRef>
          </c:tx>
          <c:spPr>
            <a:ln w="19050">
              <a:solidFill>
                <a:srgbClr val="003A70"/>
              </a:solidFill>
              <a:prstDash val="solid"/>
            </a:ln>
          </c:spPr>
          <c:marker>
            <c:symbol val="none"/>
          </c:marker>
          <c:cat>
            <c:strRef>
              <c:f>'GM &amp; Seasonality'!$C$45:$N$45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'GM &amp; Seasonality'!$C$46:$N$46</c:f>
              <c:numCache>
                <c:formatCode>#,##0\ ;\(#,##0\);\-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FCD7-4AA5-B98F-BEC04E2AD9C2}"/>
            </c:ext>
          </c:extLst>
        </c:ser>
        <c:ser>
          <c:idx val="1"/>
          <c:order val="1"/>
          <c:tx>
            <c:strRef>
              <c:f>'GM &amp; Seasonality'!$B$47</c:f>
              <c:strCache>
                <c:ptCount val="1"/>
                <c:pt idx="0">
                  <c:v>2020</c:v>
                </c:pt>
              </c:strCache>
            </c:strRef>
          </c:tx>
          <c:spPr>
            <a:ln w="19050">
              <a:solidFill>
                <a:srgbClr val="A1A9C3"/>
              </a:solidFill>
              <a:prstDash val="solid"/>
            </a:ln>
          </c:spPr>
          <c:marker>
            <c:symbol val="none"/>
          </c:marker>
          <c:cat>
            <c:strRef>
              <c:f>'GM &amp; Seasonality'!$C$45:$N$45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'GM &amp; Seasonality'!$C$47:$N$47</c:f>
              <c:numCache>
                <c:formatCode>#,##0\ ;\(#,##0\);\-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FCD7-4AA5-B98F-BEC04E2AD9C2}"/>
            </c:ext>
          </c:extLst>
        </c:ser>
        <c:ser>
          <c:idx val="2"/>
          <c:order val="2"/>
          <c:tx>
            <c:strRef>
              <c:f>'GM &amp; Seasonality'!$B$48</c:f>
              <c:strCache>
                <c:ptCount val="1"/>
                <c:pt idx="0">
                  <c:v>2021</c:v>
                </c:pt>
              </c:strCache>
            </c:strRef>
          </c:tx>
          <c:spPr>
            <a:ln w="19050">
              <a:solidFill>
                <a:srgbClr val="425C8A"/>
              </a:solidFill>
              <a:prstDash val="solid"/>
            </a:ln>
          </c:spPr>
          <c:marker>
            <c:symbol val="none"/>
          </c:marker>
          <c:cat>
            <c:strRef>
              <c:f>'GM &amp; Seasonality'!$C$45:$N$45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'GM &amp; Seasonality'!$C$48:$N$48</c:f>
              <c:numCache>
                <c:formatCode>#,##0\ ;\(#,##0\);\-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FCD7-4AA5-B98F-BEC04E2AD9C2}"/>
            </c:ext>
          </c:extLst>
        </c:ser>
        <c:ser>
          <c:idx val="3"/>
          <c:order val="3"/>
          <c:tx>
            <c:strRef>
              <c:f>'GM &amp; Seasonality'!$B$49</c:f>
              <c:strCache>
                <c:ptCount val="1"/>
                <c:pt idx="0">
                  <c:v>2022</c:v>
                </c:pt>
              </c:strCache>
            </c:strRef>
          </c:tx>
          <c:spPr>
            <a:ln w="19050">
              <a:solidFill>
                <a:srgbClr val="E0E3EC"/>
              </a:solidFill>
              <a:prstDash val="solid"/>
            </a:ln>
          </c:spPr>
          <c:marker>
            <c:symbol val="none"/>
          </c:marker>
          <c:cat>
            <c:strRef>
              <c:f>'GM &amp; Seasonality'!$C$45:$N$45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'GM &amp; Seasonality'!$C$49:$N$49</c:f>
              <c:numCache>
                <c:formatCode>#,##0\ ;\(#,##0\);\-</c:formatCode>
                <c:ptCount val="12"/>
                <c:pt idx="0">
                  <c:v>0</c:v>
                </c:pt>
                <c:pt idx="1">
                  <c:v>0</c:v>
                </c:pt>
              </c:numCache>
            </c:numRef>
          </c:val>
          <c:smooth val="0"/>
          <c:extLst>
            <c:ext xmlns:c16="http://schemas.microsoft.com/office/drawing/2014/chart" uri="{C3380CC4-5D6E-409C-BE32-E72D297353CC}">
              <c16:uniqueId val="{00000001-CCA5-4611-B6D3-566B8B221A4B}"/>
            </c:ext>
          </c:extLst>
        </c:ser>
        <c:dLbls>
          <c:showLegendKey val="0"/>
          <c:showVal val="0"/>
          <c:showCatName val="0"/>
          <c:showSerName val="0"/>
          <c:showPercent val="0"/>
          <c:showBubbleSize val="0"/>
        </c:dLbls>
        <c:smooth val="0"/>
        <c:axId val="1729815999"/>
        <c:axId val="1729821823"/>
      </c:lineChart>
      <c:catAx>
        <c:axId val="1729815999"/>
        <c:scaling>
          <c:orientation val="minMax"/>
        </c:scaling>
        <c:delete val="0"/>
        <c:axPos val="b"/>
        <c:numFmt formatCode="General" sourceLinked="1"/>
        <c:majorTickMark val="none"/>
        <c:minorTickMark val="none"/>
        <c:tickLblPos val="nextTo"/>
        <c:spPr>
          <a:ln w="6350" cmpd="sng">
            <a:solidFill>
              <a:srgbClr val="B2B6B9"/>
            </a:solidFill>
          </a:ln>
        </c:spPr>
        <c:txPr>
          <a:bodyPr/>
          <a:lstStyle/>
          <a:p>
            <a:pPr>
              <a:defRPr sz="800" b="0" i="0" u="none">
                <a:solidFill>
                  <a:srgbClr val="37424A"/>
                </a:solidFill>
                <a:latin typeface="Segoe UI"/>
                <a:ea typeface="Segoe UI"/>
                <a:cs typeface="Segoe UI"/>
              </a:defRPr>
            </a:pPr>
            <a:endParaRPr lang="en-US"/>
          </a:p>
        </c:txPr>
        <c:crossAx val="1729821823"/>
        <c:crosses val="autoZero"/>
        <c:auto val="1"/>
        <c:lblAlgn val="ctr"/>
        <c:lblOffset val="100"/>
        <c:noMultiLvlLbl val="0"/>
      </c:catAx>
      <c:valAx>
        <c:axId val="1729821823"/>
        <c:scaling>
          <c:orientation val="minMax"/>
        </c:scaling>
        <c:delete val="0"/>
        <c:axPos val="l"/>
        <c:title>
          <c:tx>
            <c:strRef>
              <c:f>'GM &amp; Seasonality'!$B$14</c:f>
              <c:strCache>
                <c:ptCount val="1"/>
                <c:pt idx="0">
                  <c:v>US$ in thousands</c:v>
                </c:pt>
              </c:strCache>
            </c:strRef>
          </c:tx>
          <c:overlay val="0"/>
          <c:txPr>
            <a:bodyPr rot="-5400000" vert="horz"/>
            <a:lstStyle/>
            <a:p>
              <a:pPr>
                <a:defRPr sz="800" b="0" i="0" u="none">
                  <a:solidFill>
                    <a:srgbClr val="37424A"/>
                  </a:solidFill>
                  <a:latin typeface="Segoe UI"/>
                  <a:ea typeface="Segoe UI"/>
                  <a:cs typeface="Segoe UI"/>
                </a:defRPr>
              </a:pPr>
              <a:endParaRPr lang="en-US"/>
            </a:p>
          </c:txPr>
        </c:title>
        <c:numFmt formatCode="#,##0\ ;\(#,##0\);\-" sourceLinked="1"/>
        <c:majorTickMark val="none"/>
        <c:minorTickMark val="none"/>
        <c:tickLblPos val="nextTo"/>
        <c:spPr>
          <a:ln w="6350" cmpd="sng">
            <a:solidFill>
              <a:srgbClr val="B2B6B9"/>
            </a:solidFill>
          </a:ln>
        </c:spPr>
        <c:txPr>
          <a:bodyPr/>
          <a:lstStyle/>
          <a:p>
            <a:pPr>
              <a:defRPr sz="800" b="0" i="0" u="none">
                <a:solidFill>
                  <a:srgbClr val="37424A"/>
                </a:solidFill>
                <a:latin typeface="Segoe UI"/>
                <a:ea typeface="Segoe UI"/>
                <a:cs typeface="Segoe UI"/>
              </a:defRPr>
            </a:pPr>
            <a:endParaRPr lang="en-US"/>
          </a:p>
        </c:txPr>
        <c:crossAx val="1729815999"/>
        <c:crosses val="autoZero"/>
        <c:crossBetween val="between"/>
      </c:valAx>
      <c:spPr>
        <a:noFill/>
        <a:ln w="25400">
          <a:noFill/>
        </a:ln>
        <a:extLst>
          <a:ext uri="{909E8E84-426E-40DD-AFC4-6F175D3DCCD1}">
            <a14:hiddenFill xmlns:a14="http://schemas.microsoft.com/office/drawing/2010/main">
              <a:solidFill>
                <a:sysClr val="window" lastClr="FFFFFF"/>
              </a:solidFill>
            </a14:hiddenFill>
          </a:ext>
        </a:extLst>
      </c:spPr>
    </c:plotArea>
    <c:legend>
      <c:legendPos val="b"/>
      <c:overlay val="0"/>
      <c:spPr>
        <a:noFill/>
        <a:ln w="25400">
          <a:noFill/>
        </a:ln>
        <a:effectLst/>
        <a:extLst>
          <a:ext uri="{909E8E84-426E-40DD-AFC4-6F175D3DCCD1}">
            <a14:hiddenFill xmlns:a14="http://schemas.microsoft.com/office/drawing/2010/main">
              <a:noFill/>
            </a14:hiddenFill>
          </a:ext>
        </a:extLst>
      </c:spPr>
      <c:txPr>
        <a:bodyPr/>
        <a:lstStyle/>
        <a:p>
          <a:pPr>
            <a:defRPr sz="800" b="0" i="0" u="none">
              <a:solidFill>
                <a:srgbClr val="37424A"/>
              </a:solidFill>
              <a:latin typeface="Segoe UI"/>
              <a:ea typeface="Segoe UI"/>
              <a:cs typeface="Segoe UI"/>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25400">
      <a:noFill/>
    </a:ln>
    <a:effectLst/>
  </c:spPr>
  <c:txPr>
    <a:bodyPr/>
    <a:lstStyle/>
    <a:p>
      <a:pPr>
        <a:defRPr sz="800" b="0" i="0" u="none">
          <a:solidFill>
            <a:srgbClr val="37424A"/>
          </a:solidFill>
          <a:latin typeface="Segoe UI"/>
          <a:ea typeface="Segoe UI"/>
          <a:cs typeface="Segoe U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rtl="0">
              <a:defRPr lang="en-US" sz="900" b="1" i="0" u="none" strike="noStrike" kern="1200" baseline="0">
                <a:solidFill>
                  <a:srgbClr val="003A70"/>
                </a:solidFill>
                <a:latin typeface="Segoe UI" panose="020B0502040204020203" pitchFamily="34" charset="0"/>
                <a:ea typeface="Segoe UI"/>
                <a:cs typeface="Segoe UI"/>
              </a:defRPr>
            </a:pPr>
            <a:r>
              <a:rPr lang="en-US" sz="900" b="1" i="0" u="none" strike="noStrike" kern="1200" baseline="0">
                <a:solidFill>
                  <a:srgbClr val="003A70"/>
                </a:solidFill>
                <a:latin typeface="Segoe UI" panose="020B0502040204020203" pitchFamily="34" charset="0"/>
                <a:ea typeface="Segoe UI"/>
                <a:cs typeface="Segoe UI"/>
              </a:rPr>
              <a:t>Adjusted GP seasonality</a:t>
            </a:r>
          </a:p>
        </c:rich>
      </c:tx>
      <c:overlay val="0"/>
      <c:spPr>
        <a:noFill/>
        <a:extLst>
          <a:ext uri="{909E8E84-426E-40DD-AFC4-6F175D3DCCD1}">
            <a14:hiddenFill xmlns:a14="http://schemas.microsoft.com/office/drawing/2010/main">
              <a:noFill/>
            </a14:hiddenFill>
          </a:ext>
        </a:extLst>
      </c:spPr>
    </c:title>
    <c:autoTitleDeleted val="0"/>
    <c:plotArea>
      <c:layout>
        <c:manualLayout>
          <c:xMode val="edge"/>
          <c:yMode val="edge"/>
          <c:x val="5.7018469021647533E-2"/>
          <c:y val="0.13254901546518547"/>
          <c:w val="0.93686532302728209"/>
          <c:h val="0.72543887315292699"/>
        </c:manualLayout>
      </c:layout>
      <c:lineChart>
        <c:grouping val="standard"/>
        <c:varyColors val="0"/>
        <c:ser>
          <c:idx val="0"/>
          <c:order val="0"/>
          <c:tx>
            <c:strRef>
              <c:f>'GM &amp; Seasonality'!$B$51</c:f>
              <c:strCache>
                <c:ptCount val="1"/>
                <c:pt idx="0">
                  <c:v>2019</c:v>
                </c:pt>
              </c:strCache>
            </c:strRef>
          </c:tx>
          <c:spPr>
            <a:ln w="19050">
              <a:solidFill>
                <a:srgbClr val="003A70"/>
              </a:solidFill>
              <a:prstDash val="solid"/>
            </a:ln>
          </c:spPr>
          <c:marker>
            <c:symbol val="none"/>
          </c:marker>
          <c:cat>
            <c:strRef>
              <c:f>'GM &amp; Seasonality'!$C$45:$N$45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'GM &amp; Seasonality'!$C$51:$N$51</c:f>
              <c:numCache>
                <c:formatCode>#,##0\ ;\(#,##0\);\-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0512-4B6C-8283-94F751062958}"/>
            </c:ext>
          </c:extLst>
        </c:ser>
        <c:ser>
          <c:idx val="1"/>
          <c:order val="1"/>
          <c:tx>
            <c:strRef>
              <c:f>'GM &amp; Seasonality'!$B$52</c:f>
              <c:strCache>
                <c:ptCount val="1"/>
                <c:pt idx="0">
                  <c:v>2020</c:v>
                </c:pt>
              </c:strCache>
            </c:strRef>
          </c:tx>
          <c:spPr>
            <a:ln w="19050">
              <a:solidFill>
                <a:srgbClr val="A1A9C3"/>
              </a:solidFill>
              <a:prstDash val="solid"/>
            </a:ln>
          </c:spPr>
          <c:marker>
            <c:symbol val="none"/>
          </c:marker>
          <c:cat>
            <c:strRef>
              <c:f>'GM &amp; Seasonality'!$C$45:$N$45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'GM &amp; Seasonality'!$C$52:$N$52</c:f>
              <c:numCache>
                <c:formatCode>#,##0\ ;\(#,##0\);\-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0512-4B6C-8283-94F751062958}"/>
            </c:ext>
          </c:extLst>
        </c:ser>
        <c:ser>
          <c:idx val="2"/>
          <c:order val="2"/>
          <c:tx>
            <c:strRef>
              <c:f>'GM &amp; Seasonality'!$B$53</c:f>
              <c:strCache>
                <c:ptCount val="1"/>
                <c:pt idx="0">
                  <c:v>2021</c:v>
                </c:pt>
              </c:strCache>
            </c:strRef>
          </c:tx>
          <c:spPr>
            <a:ln w="19050">
              <a:solidFill>
                <a:srgbClr val="425C8A"/>
              </a:solidFill>
              <a:prstDash val="solid"/>
            </a:ln>
          </c:spPr>
          <c:marker>
            <c:symbol val="none"/>
          </c:marker>
          <c:cat>
            <c:strRef>
              <c:f>'GM &amp; Seasonality'!$C$45:$N$45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'GM &amp; Seasonality'!$C$53:$N$53</c:f>
              <c:numCache>
                <c:formatCode>#,##0\ ;\(#,##0\);\-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0512-4B6C-8283-94F751062958}"/>
            </c:ext>
          </c:extLst>
        </c:ser>
        <c:ser>
          <c:idx val="3"/>
          <c:order val="3"/>
          <c:tx>
            <c:strRef>
              <c:f>'GM &amp; Seasonality'!$B$54</c:f>
              <c:strCache>
                <c:ptCount val="1"/>
                <c:pt idx="0">
                  <c:v>2022</c:v>
                </c:pt>
              </c:strCache>
            </c:strRef>
          </c:tx>
          <c:spPr>
            <a:ln w="19050">
              <a:solidFill>
                <a:srgbClr val="E0E3EC"/>
              </a:solidFill>
              <a:prstDash val="solid"/>
            </a:ln>
          </c:spPr>
          <c:marker>
            <c:symbol val="none"/>
          </c:marker>
          <c:cat>
            <c:strRef>
              <c:f>'GM &amp; Seasonality'!$C$45:$N$45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'GM &amp; Seasonality'!$C$54:$N$54</c:f>
              <c:numCache>
                <c:formatCode>#,##0\ ;\(#,##0\);\-</c:formatCode>
                <c:ptCount val="12"/>
                <c:pt idx="0">
                  <c:v>0</c:v>
                </c:pt>
                <c:pt idx="1">
                  <c:v>0</c:v>
                </c:pt>
              </c:numCache>
            </c:numRef>
          </c:val>
          <c:smooth val="0"/>
          <c:extLst>
            <c:ext xmlns:c16="http://schemas.microsoft.com/office/drawing/2014/chart" uri="{C3380CC4-5D6E-409C-BE32-E72D297353CC}">
              <c16:uniqueId val="{00000001-F49A-4E65-9A46-CCCD214D31C8}"/>
            </c:ext>
          </c:extLst>
        </c:ser>
        <c:dLbls>
          <c:showLegendKey val="0"/>
          <c:showVal val="0"/>
          <c:showCatName val="0"/>
          <c:showSerName val="0"/>
          <c:showPercent val="0"/>
          <c:showBubbleSize val="0"/>
        </c:dLbls>
        <c:smooth val="0"/>
        <c:axId val="1729815999"/>
        <c:axId val="1729821823"/>
      </c:lineChart>
      <c:catAx>
        <c:axId val="1729815999"/>
        <c:scaling>
          <c:orientation val="minMax"/>
        </c:scaling>
        <c:delete val="0"/>
        <c:axPos val="b"/>
        <c:numFmt formatCode="General" sourceLinked="1"/>
        <c:majorTickMark val="none"/>
        <c:minorTickMark val="none"/>
        <c:tickLblPos val="nextTo"/>
        <c:spPr>
          <a:ln w="6350" cmpd="sng">
            <a:solidFill>
              <a:srgbClr val="B2B6B9"/>
            </a:solidFill>
          </a:ln>
        </c:spPr>
        <c:txPr>
          <a:bodyPr/>
          <a:lstStyle/>
          <a:p>
            <a:pPr>
              <a:defRPr sz="800" b="0" i="0" u="none">
                <a:solidFill>
                  <a:srgbClr val="37424A"/>
                </a:solidFill>
                <a:latin typeface="Segoe UI"/>
                <a:ea typeface="Segoe UI"/>
                <a:cs typeface="Segoe UI"/>
              </a:defRPr>
            </a:pPr>
            <a:endParaRPr lang="en-US"/>
          </a:p>
        </c:txPr>
        <c:crossAx val="1729821823"/>
        <c:crosses val="autoZero"/>
        <c:auto val="1"/>
        <c:lblAlgn val="ctr"/>
        <c:lblOffset val="100"/>
        <c:noMultiLvlLbl val="0"/>
      </c:catAx>
      <c:valAx>
        <c:axId val="1729821823"/>
        <c:scaling>
          <c:orientation val="minMax"/>
        </c:scaling>
        <c:delete val="0"/>
        <c:axPos val="l"/>
        <c:title>
          <c:tx>
            <c:strRef>
              <c:f>'GM &amp; Seasonality'!$B$14</c:f>
              <c:strCache>
                <c:ptCount val="1"/>
                <c:pt idx="0">
                  <c:v>US$ in thousands</c:v>
                </c:pt>
              </c:strCache>
            </c:strRef>
          </c:tx>
          <c:overlay val="0"/>
          <c:txPr>
            <a:bodyPr rot="-5400000" vert="horz"/>
            <a:lstStyle/>
            <a:p>
              <a:pPr>
                <a:defRPr sz="800" b="0" i="0" u="none">
                  <a:solidFill>
                    <a:srgbClr val="37424A"/>
                  </a:solidFill>
                  <a:latin typeface="Segoe UI"/>
                  <a:ea typeface="Segoe UI"/>
                  <a:cs typeface="Segoe UI"/>
                </a:defRPr>
              </a:pPr>
              <a:endParaRPr lang="en-US"/>
            </a:p>
          </c:txPr>
        </c:title>
        <c:numFmt formatCode="#,##0\ ;\(#,##0\);\-" sourceLinked="1"/>
        <c:majorTickMark val="none"/>
        <c:minorTickMark val="none"/>
        <c:tickLblPos val="nextTo"/>
        <c:spPr>
          <a:ln w="6350" cmpd="sng">
            <a:solidFill>
              <a:srgbClr val="B2B6B9"/>
            </a:solidFill>
          </a:ln>
        </c:spPr>
        <c:txPr>
          <a:bodyPr/>
          <a:lstStyle/>
          <a:p>
            <a:pPr>
              <a:defRPr sz="800" b="0" i="0" u="none">
                <a:solidFill>
                  <a:srgbClr val="37424A"/>
                </a:solidFill>
                <a:latin typeface="Segoe UI"/>
                <a:ea typeface="Segoe UI"/>
                <a:cs typeface="Segoe UI"/>
              </a:defRPr>
            </a:pPr>
            <a:endParaRPr lang="en-US"/>
          </a:p>
        </c:txPr>
        <c:crossAx val="1729815999"/>
        <c:crosses val="autoZero"/>
        <c:crossBetween val="between"/>
      </c:valAx>
      <c:spPr>
        <a:noFill/>
        <a:ln w="25400">
          <a:noFill/>
        </a:ln>
        <a:extLst>
          <a:ext uri="{909E8E84-426E-40DD-AFC4-6F175D3DCCD1}">
            <a14:hiddenFill xmlns:a14="http://schemas.microsoft.com/office/drawing/2010/main">
              <a:solidFill>
                <a:sysClr val="window" lastClr="FFFFFF"/>
              </a:solidFill>
            </a14:hiddenFill>
          </a:ext>
        </a:extLst>
      </c:spPr>
    </c:plotArea>
    <c:legend>
      <c:legendPos val="b"/>
      <c:overlay val="0"/>
      <c:spPr>
        <a:noFill/>
        <a:ln w="25400">
          <a:noFill/>
        </a:ln>
        <a:effectLst/>
        <a:extLst>
          <a:ext uri="{909E8E84-426E-40DD-AFC4-6F175D3DCCD1}">
            <a14:hiddenFill xmlns:a14="http://schemas.microsoft.com/office/drawing/2010/main">
              <a:noFill/>
            </a14:hiddenFill>
          </a:ext>
        </a:extLst>
      </c:spPr>
      <c:txPr>
        <a:bodyPr/>
        <a:lstStyle/>
        <a:p>
          <a:pPr>
            <a:defRPr sz="800" b="0" i="0" u="none">
              <a:solidFill>
                <a:srgbClr val="37424A"/>
              </a:solidFill>
              <a:latin typeface="Segoe UI"/>
              <a:ea typeface="Segoe UI"/>
              <a:cs typeface="Segoe UI"/>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25400">
      <a:noFill/>
    </a:ln>
    <a:effectLst/>
  </c:spPr>
  <c:txPr>
    <a:bodyPr/>
    <a:lstStyle/>
    <a:p>
      <a:pPr>
        <a:defRPr sz="800" b="0" i="0" u="none">
          <a:solidFill>
            <a:srgbClr val="37424A"/>
          </a:solidFill>
          <a:latin typeface="Segoe UI"/>
          <a:ea typeface="Segoe UI"/>
          <a:cs typeface="Segoe UI"/>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rtl="0">
              <a:defRPr lang="en-US" sz="900" b="1" i="0" u="none" strike="noStrike" kern="1200" baseline="0">
                <a:solidFill>
                  <a:srgbClr val="003A70"/>
                </a:solidFill>
                <a:latin typeface="Segoe UI" panose="020B0502040204020203" pitchFamily="34" charset="0"/>
                <a:ea typeface="Segoe UI"/>
                <a:cs typeface="Segoe UI"/>
              </a:defRPr>
            </a:pPr>
            <a:r>
              <a:rPr lang="en-US" sz="900" b="1" i="0" u="none" strike="noStrike" kern="1200" baseline="0">
                <a:solidFill>
                  <a:srgbClr val="003A70"/>
                </a:solidFill>
                <a:latin typeface="Segoe UI" panose="020B0502040204020203" pitchFamily="34" charset="0"/>
                <a:ea typeface="Segoe UI"/>
                <a:cs typeface="Segoe UI"/>
              </a:rPr>
              <a:t>Reported revenue seasonality</a:t>
            </a:r>
          </a:p>
        </c:rich>
      </c:tx>
      <c:overlay val="0"/>
      <c:spPr>
        <a:noFill/>
        <a:extLst>
          <a:ext uri="{909E8E84-426E-40DD-AFC4-6F175D3DCCD1}">
            <a14:hiddenFill xmlns:a14="http://schemas.microsoft.com/office/drawing/2010/main">
              <a:noFill/>
            </a14:hiddenFill>
          </a:ext>
        </a:extLst>
      </c:spPr>
    </c:title>
    <c:autoTitleDeleted val="0"/>
    <c:plotArea>
      <c:layout>
        <c:manualLayout>
          <c:xMode val="edge"/>
          <c:yMode val="edge"/>
          <c:x val="5.7018469021647533E-2"/>
          <c:y val="0.13254901546518547"/>
          <c:w val="0.93686532302728209"/>
          <c:h val="0.72543887315292699"/>
        </c:manualLayout>
      </c:layout>
      <c:lineChart>
        <c:grouping val="standard"/>
        <c:varyColors val="0"/>
        <c:ser>
          <c:idx val="0"/>
          <c:order val="0"/>
          <c:tx>
            <c:strRef>
              <c:f>'GM &amp; Seasonality'!$B$78</c:f>
              <c:strCache>
                <c:ptCount val="1"/>
                <c:pt idx="0">
                  <c:v>2019</c:v>
                </c:pt>
              </c:strCache>
            </c:strRef>
          </c:tx>
          <c:spPr>
            <a:ln w="19050">
              <a:solidFill>
                <a:srgbClr val="003A70"/>
              </a:solidFill>
              <a:prstDash val="solid"/>
            </a:ln>
          </c:spPr>
          <c:marker>
            <c:symbol val="none"/>
          </c:marker>
          <c:cat>
            <c:strRef>
              <c:f>'GM &amp; Seasonality'!$C$45:$N$45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'GM &amp; Seasonality'!$C$78:$N$78</c:f>
              <c:numCache>
                <c:formatCode>#,##0\ ;\(#,##0\);\-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7B32-4055-BAA1-8401AC76DD3C}"/>
            </c:ext>
          </c:extLst>
        </c:ser>
        <c:ser>
          <c:idx val="1"/>
          <c:order val="1"/>
          <c:tx>
            <c:strRef>
              <c:f>'GM &amp; Seasonality'!$B$79</c:f>
              <c:strCache>
                <c:ptCount val="1"/>
                <c:pt idx="0">
                  <c:v>2020</c:v>
                </c:pt>
              </c:strCache>
            </c:strRef>
          </c:tx>
          <c:spPr>
            <a:ln w="19050">
              <a:solidFill>
                <a:srgbClr val="A1A9C3"/>
              </a:solidFill>
              <a:prstDash val="solid"/>
            </a:ln>
          </c:spPr>
          <c:marker>
            <c:symbol val="none"/>
          </c:marker>
          <c:cat>
            <c:strRef>
              <c:f>'GM &amp; Seasonality'!$C$45:$N$45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'GM &amp; Seasonality'!$C$79:$N$79</c:f>
              <c:numCache>
                <c:formatCode>#,##0\ ;\(#,##0\);\-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7B32-4055-BAA1-8401AC76DD3C}"/>
            </c:ext>
          </c:extLst>
        </c:ser>
        <c:ser>
          <c:idx val="2"/>
          <c:order val="2"/>
          <c:tx>
            <c:strRef>
              <c:f>'GM &amp; Seasonality'!$B$80</c:f>
              <c:strCache>
                <c:ptCount val="1"/>
                <c:pt idx="0">
                  <c:v>2021</c:v>
                </c:pt>
              </c:strCache>
            </c:strRef>
          </c:tx>
          <c:spPr>
            <a:ln w="19050">
              <a:solidFill>
                <a:srgbClr val="425C8A"/>
              </a:solidFill>
              <a:prstDash val="solid"/>
            </a:ln>
          </c:spPr>
          <c:marker>
            <c:symbol val="none"/>
          </c:marker>
          <c:cat>
            <c:strRef>
              <c:f>'GM &amp; Seasonality'!$C$45:$N$45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'GM &amp; Seasonality'!$C$80:$N$80</c:f>
              <c:numCache>
                <c:formatCode>#,##0\ ;\(#,##0\);\-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7B32-4055-BAA1-8401AC76DD3C}"/>
            </c:ext>
          </c:extLst>
        </c:ser>
        <c:ser>
          <c:idx val="3"/>
          <c:order val="3"/>
          <c:tx>
            <c:strRef>
              <c:f>'GM &amp; Seasonality'!$B$81</c:f>
              <c:strCache>
                <c:ptCount val="1"/>
                <c:pt idx="0">
                  <c:v>2022</c:v>
                </c:pt>
              </c:strCache>
            </c:strRef>
          </c:tx>
          <c:spPr>
            <a:ln w="19050">
              <a:solidFill>
                <a:srgbClr val="E0E3EC"/>
              </a:solidFill>
              <a:prstDash val="solid"/>
            </a:ln>
          </c:spPr>
          <c:marker>
            <c:symbol val="none"/>
          </c:marker>
          <c:cat>
            <c:strRef>
              <c:f>'GM &amp; Seasonality'!$C$45:$N$45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'GM &amp; Seasonality'!$C$81:$N$81</c:f>
              <c:numCache>
                <c:formatCode>#,##0\ ;\(#,##0\);\-</c:formatCode>
                <c:ptCount val="12"/>
                <c:pt idx="0">
                  <c:v>0</c:v>
                </c:pt>
                <c:pt idx="1">
                  <c:v>0</c:v>
                </c:pt>
              </c:numCache>
            </c:numRef>
          </c:val>
          <c:smooth val="0"/>
          <c:extLst>
            <c:ext xmlns:c16="http://schemas.microsoft.com/office/drawing/2014/chart" uri="{C3380CC4-5D6E-409C-BE32-E72D297353CC}">
              <c16:uniqueId val="{00000001-0FCD-43CC-8EA7-CCBFD4D2BBC6}"/>
            </c:ext>
          </c:extLst>
        </c:ser>
        <c:dLbls>
          <c:showLegendKey val="0"/>
          <c:showVal val="0"/>
          <c:showCatName val="0"/>
          <c:showSerName val="0"/>
          <c:showPercent val="0"/>
          <c:showBubbleSize val="0"/>
        </c:dLbls>
        <c:smooth val="0"/>
        <c:axId val="1729815999"/>
        <c:axId val="1729821823"/>
      </c:lineChart>
      <c:catAx>
        <c:axId val="1729815999"/>
        <c:scaling>
          <c:orientation val="minMax"/>
        </c:scaling>
        <c:delete val="0"/>
        <c:axPos val="b"/>
        <c:numFmt formatCode="General" sourceLinked="1"/>
        <c:majorTickMark val="none"/>
        <c:minorTickMark val="none"/>
        <c:tickLblPos val="nextTo"/>
        <c:spPr>
          <a:ln w="6350" cmpd="sng">
            <a:solidFill>
              <a:srgbClr val="B2B6B9"/>
            </a:solidFill>
          </a:ln>
        </c:spPr>
        <c:txPr>
          <a:bodyPr/>
          <a:lstStyle/>
          <a:p>
            <a:pPr>
              <a:defRPr sz="800" b="0" i="0" u="none">
                <a:solidFill>
                  <a:srgbClr val="37424A"/>
                </a:solidFill>
                <a:latin typeface="Segoe UI"/>
                <a:ea typeface="Segoe UI"/>
                <a:cs typeface="Segoe UI"/>
              </a:defRPr>
            </a:pPr>
            <a:endParaRPr lang="en-US"/>
          </a:p>
        </c:txPr>
        <c:crossAx val="1729821823"/>
        <c:crosses val="autoZero"/>
        <c:auto val="1"/>
        <c:lblAlgn val="ctr"/>
        <c:lblOffset val="100"/>
        <c:noMultiLvlLbl val="0"/>
      </c:catAx>
      <c:valAx>
        <c:axId val="1729821823"/>
        <c:scaling>
          <c:orientation val="minMax"/>
        </c:scaling>
        <c:delete val="0"/>
        <c:axPos val="l"/>
        <c:title>
          <c:tx>
            <c:strRef>
              <c:f>'GM &amp; Seasonality'!$B$14</c:f>
              <c:strCache>
                <c:ptCount val="1"/>
                <c:pt idx="0">
                  <c:v>US$ in thousands</c:v>
                </c:pt>
              </c:strCache>
            </c:strRef>
          </c:tx>
          <c:overlay val="0"/>
          <c:txPr>
            <a:bodyPr rot="-5400000" vert="horz"/>
            <a:lstStyle/>
            <a:p>
              <a:pPr>
                <a:defRPr sz="800" b="0" i="0" u="none">
                  <a:solidFill>
                    <a:srgbClr val="37424A"/>
                  </a:solidFill>
                  <a:latin typeface="Segoe UI"/>
                  <a:ea typeface="Segoe UI"/>
                  <a:cs typeface="Segoe UI"/>
                </a:defRPr>
              </a:pPr>
              <a:endParaRPr lang="en-US"/>
            </a:p>
          </c:txPr>
        </c:title>
        <c:numFmt formatCode="#,##0\ ;\(#,##0\);\-" sourceLinked="1"/>
        <c:majorTickMark val="none"/>
        <c:minorTickMark val="none"/>
        <c:tickLblPos val="nextTo"/>
        <c:spPr>
          <a:ln w="6350" cmpd="sng">
            <a:solidFill>
              <a:srgbClr val="B2B6B9"/>
            </a:solidFill>
          </a:ln>
        </c:spPr>
        <c:txPr>
          <a:bodyPr/>
          <a:lstStyle/>
          <a:p>
            <a:pPr>
              <a:defRPr sz="800" b="0" i="0" u="none">
                <a:solidFill>
                  <a:srgbClr val="37424A"/>
                </a:solidFill>
                <a:latin typeface="Segoe UI"/>
                <a:ea typeface="Segoe UI"/>
                <a:cs typeface="Segoe UI"/>
              </a:defRPr>
            </a:pPr>
            <a:endParaRPr lang="en-US"/>
          </a:p>
        </c:txPr>
        <c:crossAx val="1729815999"/>
        <c:crosses val="autoZero"/>
        <c:crossBetween val="between"/>
      </c:valAx>
      <c:spPr>
        <a:noFill/>
        <a:ln w="25400">
          <a:noFill/>
        </a:ln>
        <a:extLst>
          <a:ext uri="{909E8E84-426E-40DD-AFC4-6F175D3DCCD1}">
            <a14:hiddenFill xmlns:a14="http://schemas.microsoft.com/office/drawing/2010/main">
              <a:solidFill>
                <a:sysClr val="window" lastClr="FFFFFF"/>
              </a:solidFill>
            </a14:hiddenFill>
          </a:ext>
        </a:extLst>
      </c:spPr>
    </c:plotArea>
    <c:legend>
      <c:legendPos val="b"/>
      <c:overlay val="0"/>
      <c:spPr>
        <a:noFill/>
        <a:ln w="25400">
          <a:noFill/>
        </a:ln>
        <a:effectLst/>
        <a:extLst>
          <a:ext uri="{909E8E84-426E-40DD-AFC4-6F175D3DCCD1}">
            <a14:hiddenFill xmlns:a14="http://schemas.microsoft.com/office/drawing/2010/main">
              <a:noFill/>
            </a14:hiddenFill>
          </a:ext>
        </a:extLst>
      </c:spPr>
      <c:txPr>
        <a:bodyPr/>
        <a:lstStyle/>
        <a:p>
          <a:pPr>
            <a:defRPr sz="800" b="0" i="0" u="none">
              <a:solidFill>
                <a:srgbClr val="37424A"/>
              </a:solidFill>
              <a:latin typeface="Segoe UI"/>
              <a:ea typeface="Segoe UI"/>
              <a:cs typeface="Segoe UI"/>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25400">
      <a:noFill/>
    </a:ln>
    <a:effectLst/>
  </c:spPr>
  <c:txPr>
    <a:bodyPr/>
    <a:lstStyle/>
    <a:p>
      <a:pPr>
        <a:defRPr sz="800" b="0" i="0" u="none">
          <a:solidFill>
            <a:srgbClr val="37424A"/>
          </a:solidFill>
          <a:latin typeface="Segoe UI"/>
          <a:ea typeface="Segoe UI"/>
          <a:cs typeface="Segoe UI"/>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rtl="0">
              <a:defRPr lang="en-US" sz="900" b="1" i="0" u="none" strike="noStrike" kern="1200" baseline="0">
                <a:solidFill>
                  <a:srgbClr val="003A70"/>
                </a:solidFill>
                <a:latin typeface="Segoe UI" panose="020B0502040204020203" pitchFamily="34" charset="0"/>
                <a:ea typeface="Segoe UI"/>
                <a:cs typeface="Segoe UI"/>
              </a:defRPr>
            </a:pPr>
            <a:r>
              <a:rPr lang="en-US" sz="900" b="1" i="0" u="none" strike="noStrike" kern="1200" baseline="0">
                <a:solidFill>
                  <a:srgbClr val="003A70"/>
                </a:solidFill>
                <a:latin typeface="Segoe UI" panose="020B0502040204020203" pitchFamily="34" charset="0"/>
                <a:ea typeface="Segoe UI"/>
                <a:cs typeface="Segoe UI"/>
              </a:rPr>
              <a:t>Reported GP seasonality</a:t>
            </a:r>
          </a:p>
        </c:rich>
      </c:tx>
      <c:overlay val="0"/>
      <c:spPr>
        <a:noFill/>
        <a:extLst>
          <a:ext uri="{909E8E84-426E-40DD-AFC4-6F175D3DCCD1}">
            <a14:hiddenFill xmlns:a14="http://schemas.microsoft.com/office/drawing/2010/main">
              <a:noFill/>
            </a14:hiddenFill>
          </a:ext>
        </a:extLst>
      </c:spPr>
    </c:title>
    <c:autoTitleDeleted val="0"/>
    <c:plotArea>
      <c:layout>
        <c:manualLayout>
          <c:xMode val="edge"/>
          <c:yMode val="edge"/>
          <c:x val="5.7018469021647533E-2"/>
          <c:y val="0.13254901546518547"/>
          <c:w val="0.93686532302728209"/>
          <c:h val="0.72543887315292699"/>
        </c:manualLayout>
      </c:layout>
      <c:lineChart>
        <c:grouping val="standard"/>
        <c:varyColors val="0"/>
        <c:ser>
          <c:idx val="0"/>
          <c:order val="0"/>
          <c:tx>
            <c:strRef>
              <c:f>'GM &amp; Seasonality'!$B$83</c:f>
              <c:strCache>
                <c:ptCount val="1"/>
                <c:pt idx="0">
                  <c:v>2019</c:v>
                </c:pt>
              </c:strCache>
            </c:strRef>
          </c:tx>
          <c:spPr>
            <a:ln w="19050">
              <a:solidFill>
                <a:srgbClr val="003A70"/>
              </a:solidFill>
              <a:prstDash val="solid"/>
            </a:ln>
          </c:spPr>
          <c:marker>
            <c:symbol val="none"/>
          </c:marker>
          <c:cat>
            <c:strRef>
              <c:f>'GM &amp; Seasonality'!$C$45:$N$45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'GM &amp; Seasonality'!$C$83:$N$83</c:f>
              <c:numCache>
                <c:formatCode>#,##0\ ;\(#,##0\);\-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B1AC-4CFC-BA06-C1E3B9FDE9B5}"/>
            </c:ext>
          </c:extLst>
        </c:ser>
        <c:ser>
          <c:idx val="1"/>
          <c:order val="1"/>
          <c:tx>
            <c:strRef>
              <c:f>'GM &amp; Seasonality'!$B$84</c:f>
              <c:strCache>
                <c:ptCount val="1"/>
                <c:pt idx="0">
                  <c:v>2020</c:v>
                </c:pt>
              </c:strCache>
            </c:strRef>
          </c:tx>
          <c:spPr>
            <a:ln w="19050">
              <a:solidFill>
                <a:srgbClr val="A1A9C3"/>
              </a:solidFill>
              <a:prstDash val="solid"/>
            </a:ln>
          </c:spPr>
          <c:marker>
            <c:symbol val="none"/>
          </c:marker>
          <c:cat>
            <c:strRef>
              <c:f>'GM &amp; Seasonality'!$C$45:$N$45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'GM &amp; Seasonality'!$C$84:$N$84</c:f>
              <c:numCache>
                <c:formatCode>#,##0\ ;\(#,##0\);\-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B1AC-4CFC-BA06-C1E3B9FDE9B5}"/>
            </c:ext>
          </c:extLst>
        </c:ser>
        <c:ser>
          <c:idx val="2"/>
          <c:order val="2"/>
          <c:tx>
            <c:strRef>
              <c:f>'GM &amp; Seasonality'!$B$85</c:f>
              <c:strCache>
                <c:ptCount val="1"/>
                <c:pt idx="0">
                  <c:v>2021</c:v>
                </c:pt>
              </c:strCache>
            </c:strRef>
          </c:tx>
          <c:spPr>
            <a:ln w="19050">
              <a:solidFill>
                <a:srgbClr val="425C8A"/>
              </a:solidFill>
              <a:prstDash val="solid"/>
            </a:ln>
          </c:spPr>
          <c:marker>
            <c:symbol val="none"/>
          </c:marker>
          <c:cat>
            <c:strRef>
              <c:f>'GM &amp; Seasonality'!$C$45:$N$45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'GM &amp; Seasonality'!$C$85:$N$85</c:f>
              <c:numCache>
                <c:formatCode>#,##0\ ;\(#,##0\);\-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B1AC-4CFC-BA06-C1E3B9FDE9B5}"/>
            </c:ext>
          </c:extLst>
        </c:ser>
        <c:ser>
          <c:idx val="3"/>
          <c:order val="3"/>
          <c:tx>
            <c:strRef>
              <c:f>'GM &amp; Seasonality'!$B$86</c:f>
              <c:strCache>
                <c:ptCount val="1"/>
                <c:pt idx="0">
                  <c:v>2022</c:v>
                </c:pt>
              </c:strCache>
            </c:strRef>
          </c:tx>
          <c:spPr>
            <a:ln w="19050">
              <a:solidFill>
                <a:srgbClr val="E0E3EC"/>
              </a:solidFill>
              <a:prstDash val="solid"/>
            </a:ln>
          </c:spPr>
          <c:marker>
            <c:symbol val="none"/>
          </c:marker>
          <c:cat>
            <c:strRef>
              <c:f>'GM &amp; Seasonality'!$C$45:$N$45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'GM &amp; Seasonality'!$C$86:$N$86</c:f>
              <c:numCache>
                <c:formatCode>#,##0\ ;\(#,##0\);\-</c:formatCode>
                <c:ptCount val="12"/>
                <c:pt idx="0">
                  <c:v>0</c:v>
                </c:pt>
                <c:pt idx="1">
                  <c:v>0</c:v>
                </c:pt>
              </c:numCache>
            </c:numRef>
          </c:val>
          <c:smooth val="0"/>
          <c:extLst>
            <c:ext xmlns:c16="http://schemas.microsoft.com/office/drawing/2014/chart" uri="{C3380CC4-5D6E-409C-BE32-E72D297353CC}">
              <c16:uniqueId val="{00000001-7F18-412A-878D-76E6C757DBE5}"/>
            </c:ext>
          </c:extLst>
        </c:ser>
        <c:dLbls>
          <c:showLegendKey val="0"/>
          <c:showVal val="0"/>
          <c:showCatName val="0"/>
          <c:showSerName val="0"/>
          <c:showPercent val="0"/>
          <c:showBubbleSize val="0"/>
        </c:dLbls>
        <c:smooth val="0"/>
        <c:axId val="1729815999"/>
        <c:axId val="1729821823"/>
      </c:lineChart>
      <c:catAx>
        <c:axId val="1729815999"/>
        <c:scaling>
          <c:orientation val="minMax"/>
        </c:scaling>
        <c:delete val="0"/>
        <c:axPos val="b"/>
        <c:numFmt formatCode="General" sourceLinked="1"/>
        <c:majorTickMark val="none"/>
        <c:minorTickMark val="none"/>
        <c:tickLblPos val="nextTo"/>
        <c:spPr>
          <a:ln w="6350" cmpd="sng">
            <a:solidFill>
              <a:srgbClr val="B2B6B9"/>
            </a:solidFill>
          </a:ln>
        </c:spPr>
        <c:txPr>
          <a:bodyPr/>
          <a:lstStyle/>
          <a:p>
            <a:pPr>
              <a:defRPr sz="800" b="0" i="0" u="none">
                <a:solidFill>
                  <a:srgbClr val="37424A"/>
                </a:solidFill>
                <a:latin typeface="Segoe UI"/>
                <a:ea typeface="Segoe UI"/>
                <a:cs typeface="Segoe UI"/>
              </a:defRPr>
            </a:pPr>
            <a:endParaRPr lang="en-US"/>
          </a:p>
        </c:txPr>
        <c:crossAx val="1729821823"/>
        <c:crosses val="autoZero"/>
        <c:auto val="1"/>
        <c:lblAlgn val="ctr"/>
        <c:lblOffset val="100"/>
        <c:noMultiLvlLbl val="0"/>
      </c:catAx>
      <c:valAx>
        <c:axId val="1729821823"/>
        <c:scaling>
          <c:orientation val="minMax"/>
        </c:scaling>
        <c:delete val="0"/>
        <c:axPos val="l"/>
        <c:title>
          <c:tx>
            <c:strRef>
              <c:f>'GM &amp; Seasonality'!$B$14</c:f>
              <c:strCache>
                <c:ptCount val="1"/>
                <c:pt idx="0">
                  <c:v>US$ in thousands</c:v>
                </c:pt>
              </c:strCache>
            </c:strRef>
          </c:tx>
          <c:overlay val="0"/>
          <c:txPr>
            <a:bodyPr rot="-5400000" vert="horz"/>
            <a:lstStyle/>
            <a:p>
              <a:pPr>
                <a:defRPr sz="800" b="0" i="0" u="none">
                  <a:solidFill>
                    <a:srgbClr val="37424A"/>
                  </a:solidFill>
                  <a:latin typeface="Segoe UI"/>
                  <a:ea typeface="Segoe UI"/>
                  <a:cs typeface="Segoe UI"/>
                </a:defRPr>
              </a:pPr>
              <a:endParaRPr lang="en-US"/>
            </a:p>
          </c:txPr>
        </c:title>
        <c:numFmt formatCode="#,##0\ ;\(#,##0\);\-" sourceLinked="1"/>
        <c:majorTickMark val="none"/>
        <c:minorTickMark val="none"/>
        <c:tickLblPos val="nextTo"/>
        <c:spPr>
          <a:ln w="6350" cmpd="sng">
            <a:solidFill>
              <a:srgbClr val="B2B6B9"/>
            </a:solidFill>
          </a:ln>
        </c:spPr>
        <c:txPr>
          <a:bodyPr/>
          <a:lstStyle/>
          <a:p>
            <a:pPr>
              <a:defRPr sz="800" b="0" i="0" u="none">
                <a:solidFill>
                  <a:srgbClr val="37424A"/>
                </a:solidFill>
                <a:latin typeface="Segoe UI"/>
                <a:ea typeface="Segoe UI"/>
                <a:cs typeface="Segoe UI"/>
              </a:defRPr>
            </a:pPr>
            <a:endParaRPr lang="en-US"/>
          </a:p>
        </c:txPr>
        <c:crossAx val="1729815999"/>
        <c:crosses val="autoZero"/>
        <c:crossBetween val="between"/>
      </c:valAx>
      <c:spPr>
        <a:noFill/>
        <a:ln w="25400">
          <a:noFill/>
        </a:ln>
        <a:extLst>
          <a:ext uri="{909E8E84-426E-40DD-AFC4-6F175D3DCCD1}">
            <a14:hiddenFill xmlns:a14="http://schemas.microsoft.com/office/drawing/2010/main">
              <a:solidFill>
                <a:sysClr val="window" lastClr="FFFFFF"/>
              </a:solidFill>
            </a14:hiddenFill>
          </a:ext>
        </a:extLst>
      </c:spPr>
    </c:plotArea>
    <c:legend>
      <c:legendPos val="b"/>
      <c:overlay val="0"/>
      <c:spPr>
        <a:noFill/>
        <a:ln w="25400">
          <a:noFill/>
        </a:ln>
        <a:effectLst/>
        <a:extLst>
          <a:ext uri="{909E8E84-426E-40DD-AFC4-6F175D3DCCD1}">
            <a14:hiddenFill xmlns:a14="http://schemas.microsoft.com/office/drawing/2010/main">
              <a:noFill/>
            </a14:hiddenFill>
          </a:ext>
        </a:extLst>
      </c:spPr>
      <c:txPr>
        <a:bodyPr/>
        <a:lstStyle/>
        <a:p>
          <a:pPr>
            <a:defRPr sz="800" b="0" i="0" u="none">
              <a:solidFill>
                <a:srgbClr val="37424A"/>
              </a:solidFill>
              <a:latin typeface="Segoe UI"/>
              <a:ea typeface="Segoe UI"/>
              <a:cs typeface="Segoe UI"/>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25400">
      <a:noFill/>
    </a:ln>
    <a:effectLst/>
  </c:spPr>
  <c:txPr>
    <a:bodyPr/>
    <a:lstStyle/>
    <a:p>
      <a:pPr>
        <a:defRPr sz="800" b="0" i="0" u="none">
          <a:solidFill>
            <a:srgbClr val="37424A"/>
          </a:solidFill>
          <a:latin typeface="Segoe UI"/>
          <a:ea typeface="Segoe UI"/>
          <a:cs typeface="Segoe U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wmf"/></Relationships>
</file>

<file path=xl/drawings/drawing1.xml><?xml version="1.0" encoding="utf-8"?>
<xdr:wsDr xmlns:xdr="http://schemas.openxmlformats.org/drawingml/2006/spreadsheetDrawing" xmlns:a="http://schemas.openxmlformats.org/drawingml/2006/main">
  <xdr:oneCellAnchor>
    <xdr:from>
      <xdr:col>0</xdr:col>
      <xdr:colOff>8283</xdr:colOff>
      <xdr:row>3</xdr:row>
      <xdr:rowOff>71970</xdr:rowOff>
    </xdr:from>
    <xdr:ext cx="9893990" cy="5610046"/>
    <xdr:pic>
      <xdr:nvPicPr>
        <xdr:cNvPr id="2" name="Picture 1" descr="A group of people standing in a room&#10;&#10;Description generated with very high confidence">
          <a:extLst>
            <a:ext uri="{FF2B5EF4-FFF2-40B4-BE49-F238E27FC236}">
              <a16:creationId xmlns:a16="http://schemas.microsoft.com/office/drawing/2014/main" id="{A5C6D234-FAE9-49D4-A527-E2A0A7A65B6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049" t="11477" r="1912" b="273"/>
        <a:stretch/>
      </xdr:blipFill>
      <xdr:spPr>
        <a:xfrm>
          <a:off x="8283" y="700620"/>
          <a:ext cx="9893990" cy="5610046"/>
        </a:xfrm>
        <a:prstGeom prst="rect">
          <a:avLst/>
        </a:prstGeom>
      </xdr:spPr>
    </xdr:pic>
    <xdr:clientData/>
  </xdr:oneCellAnchor>
  <xdr:twoCellAnchor>
    <xdr:from>
      <xdr:col>12</xdr:col>
      <xdr:colOff>132371</xdr:colOff>
      <xdr:row>0</xdr:row>
      <xdr:rowOff>74129</xdr:rowOff>
    </xdr:from>
    <xdr:to>
      <xdr:col>16</xdr:col>
      <xdr:colOff>131832</xdr:colOff>
      <xdr:row>3</xdr:row>
      <xdr:rowOff>35116</xdr:rowOff>
    </xdr:to>
    <xdr:grpSp>
      <xdr:nvGrpSpPr>
        <xdr:cNvPr id="3" name="Group 2">
          <a:extLst>
            <a:ext uri="{FF2B5EF4-FFF2-40B4-BE49-F238E27FC236}">
              <a16:creationId xmlns:a16="http://schemas.microsoft.com/office/drawing/2014/main" id="{4A0C2E76-72C4-48AC-9CAE-3458A585433B}"/>
            </a:ext>
          </a:extLst>
        </xdr:cNvPr>
        <xdr:cNvGrpSpPr>
          <a:grpSpLocks noChangeAspect="1"/>
        </xdr:cNvGrpSpPr>
      </xdr:nvGrpSpPr>
      <xdr:grpSpPr>
        <a:xfrm>
          <a:off x="7530121" y="74129"/>
          <a:ext cx="2539461" cy="589637"/>
          <a:chOff x="4079875" y="5200650"/>
          <a:chExt cx="4468813" cy="1044575"/>
        </a:xfrm>
      </xdr:grpSpPr>
      <xdr:sp macro="" textlink="">
        <xdr:nvSpPr>
          <xdr:cNvPr id="4" name="AutoShape 42">
            <a:extLst>
              <a:ext uri="{FF2B5EF4-FFF2-40B4-BE49-F238E27FC236}">
                <a16:creationId xmlns:a16="http://schemas.microsoft.com/office/drawing/2014/main" id="{F3FA6B52-CC86-4546-9C44-60FCED172006}"/>
              </a:ext>
            </a:extLst>
          </xdr:cNvPr>
          <xdr:cNvSpPr>
            <a:spLocks noChangeAspect="1" noChangeArrowheads="1" noTextEdit="1"/>
          </xdr:cNvSpPr>
        </xdr:nvSpPr>
        <xdr:spPr bwMode="auto">
          <a:xfrm>
            <a:off x="4079875" y="5203825"/>
            <a:ext cx="4468813"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5" name="Freeform 44">
            <a:extLst>
              <a:ext uri="{FF2B5EF4-FFF2-40B4-BE49-F238E27FC236}">
                <a16:creationId xmlns:a16="http://schemas.microsoft.com/office/drawing/2014/main" id="{3C28177F-A117-4BD6-95CB-9E7CE1256BE8}"/>
              </a:ext>
            </a:extLst>
          </xdr:cNvPr>
          <xdr:cNvSpPr>
            <a:spLocks/>
          </xdr:cNvSpPr>
        </xdr:nvSpPr>
        <xdr:spPr bwMode="auto">
          <a:xfrm>
            <a:off x="4079875" y="5524500"/>
            <a:ext cx="319088" cy="434975"/>
          </a:xfrm>
          <a:custGeom>
            <a:avLst/>
            <a:gdLst>
              <a:gd name="T0" fmla="*/ 60 w 100"/>
              <a:gd name="T1" fmla="*/ 116 h 136"/>
              <a:gd name="T2" fmla="*/ 24 w 100"/>
              <a:gd name="T3" fmla="*/ 68 h 136"/>
              <a:gd name="T4" fmla="*/ 61 w 100"/>
              <a:gd name="T5" fmla="*/ 20 h 136"/>
              <a:gd name="T6" fmla="*/ 85 w 100"/>
              <a:gd name="T7" fmla="*/ 32 h 136"/>
              <a:gd name="T8" fmla="*/ 98 w 100"/>
              <a:gd name="T9" fmla="*/ 17 h 136"/>
              <a:gd name="T10" fmla="*/ 60 w 100"/>
              <a:gd name="T11" fmla="*/ 0 h 136"/>
              <a:gd name="T12" fmla="*/ 0 w 100"/>
              <a:gd name="T13" fmla="*/ 68 h 136"/>
              <a:gd name="T14" fmla="*/ 59 w 100"/>
              <a:gd name="T15" fmla="*/ 136 h 136"/>
              <a:gd name="T16" fmla="*/ 100 w 100"/>
              <a:gd name="T17" fmla="*/ 117 h 136"/>
              <a:gd name="T18" fmla="*/ 88 w 100"/>
              <a:gd name="T19" fmla="*/ 102 h 136"/>
              <a:gd name="T20" fmla="*/ 60 w 100"/>
              <a:gd name="T21" fmla="*/ 116 h 1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Lst>
            <a:rect l="0" t="0" r="r" b="b"/>
            <a:pathLst>
              <a:path w="100" h="136">
                <a:moveTo>
                  <a:pt x="60" y="116"/>
                </a:moveTo>
                <a:cubicBezTo>
                  <a:pt x="38" y="116"/>
                  <a:pt x="24" y="98"/>
                  <a:pt x="24" y="68"/>
                </a:cubicBezTo>
                <a:cubicBezTo>
                  <a:pt x="24" y="38"/>
                  <a:pt x="39" y="20"/>
                  <a:pt x="61" y="20"/>
                </a:cubicBezTo>
                <a:cubicBezTo>
                  <a:pt x="71" y="20"/>
                  <a:pt x="79" y="25"/>
                  <a:pt x="85" y="32"/>
                </a:cubicBezTo>
                <a:cubicBezTo>
                  <a:pt x="98" y="17"/>
                  <a:pt x="98" y="17"/>
                  <a:pt x="98" y="17"/>
                </a:cubicBezTo>
                <a:cubicBezTo>
                  <a:pt x="90" y="8"/>
                  <a:pt x="77" y="0"/>
                  <a:pt x="60" y="0"/>
                </a:cubicBezTo>
                <a:cubicBezTo>
                  <a:pt x="27" y="0"/>
                  <a:pt x="0" y="26"/>
                  <a:pt x="0" y="68"/>
                </a:cubicBezTo>
                <a:cubicBezTo>
                  <a:pt x="0" y="112"/>
                  <a:pt x="26" y="136"/>
                  <a:pt x="59" y="136"/>
                </a:cubicBezTo>
                <a:cubicBezTo>
                  <a:pt x="76" y="136"/>
                  <a:pt x="90" y="129"/>
                  <a:pt x="100" y="117"/>
                </a:cubicBezTo>
                <a:cubicBezTo>
                  <a:pt x="88" y="102"/>
                  <a:pt x="88" y="102"/>
                  <a:pt x="88" y="102"/>
                </a:cubicBezTo>
                <a:cubicBezTo>
                  <a:pt x="81" y="110"/>
                  <a:pt x="72" y="116"/>
                  <a:pt x="60" y="116"/>
                </a:cubicBezTo>
                <a:close/>
              </a:path>
            </a:pathLst>
          </a:custGeom>
          <a:solidFill>
            <a:srgbClr val="45556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6" name="Freeform 45">
            <a:extLst>
              <a:ext uri="{FF2B5EF4-FFF2-40B4-BE49-F238E27FC236}">
                <a16:creationId xmlns:a16="http://schemas.microsoft.com/office/drawing/2014/main" id="{4F9E7EA6-3A1E-4C59-A6AA-B2B39283BAE7}"/>
              </a:ext>
            </a:extLst>
          </xdr:cNvPr>
          <xdr:cNvSpPr>
            <a:spLocks noEditPoints="1"/>
          </xdr:cNvSpPr>
        </xdr:nvSpPr>
        <xdr:spPr bwMode="auto">
          <a:xfrm>
            <a:off x="4443413" y="5629275"/>
            <a:ext cx="296863" cy="330200"/>
          </a:xfrm>
          <a:custGeom>
            <a:avLst/>
            <a:gdLst>
              <a:gd name="T0" fmla="*/ 47 w 93"/>
              <a:gd name="T1" fmla="*/ 0 h 103"/>
              <a:gd name="T2" fmla="*/ 0 w 93"/>
              <a:gd name="T3" fmla="*/ 51 h 103"/>
              <a:gd name="T4" fmla="*/ 47 w 93"/>
              <a:gd name="T5" fmla="*/ 103 h 103"/>
              <a:gd name="T6" fmla="*/ 93 w 93"/>
              <a:gd name="T7" fmla="*/ 51 h 103"/>
              <a:gd name="T8" fmla="*/ 47 w 93"/>
              <a:gd name="T9" fmla="*/ 0 h 103"/>
              <a:gd name="T10" fmla="*/ 47 w 93"/>
              <a:gd name="T11" fmla="*/ 84 h 103"/>
              <a:gd name="T12" fmla="*/ 24 w 93"/>
              <a:gd name="T13" fmla="*/ 51 h 103"/>
              <a:gd name="T14" fmla="*/ 47 w 93"/>
              <a:gd name="T15" fmla="*/ 19 h 103"/>
              <a:gd name="T16" fmla="*/ 70 w 93"/>
              <a:gd name="T17" fmla="*/ 51 h 103"/>
              <a:gd name="T18" fmla="*/ 47 w 93"/>
              <a:gd name="T19" fmla="*/ 84 h 10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93" h="103">
                <a:moveTo>
                  <a:pt x="47" y="0"/>
                </a:moveTo>
                <a:cubicBezTo>
                  <a:pt x="22" y="0"/>
                  <a:pt x="0" y="19"/>
                  <a:pt x="0" y="51"/>
                </a:cubicBezTo>
                <a:cubicBezTo>
                  <a:pt x="0" y="84"/>
                  <a:pt x="22" y="103"/>
                  <a:pt x="47" y="103"/>
                </a:cubicBezTo>
                <a:cubicBezTo>
                  <a:pt x="71" y="103"/>
                  <a:pt x="93" y="84"/>
                  <a:pt x="93" y="51"/>
                </a:cubicBezTo>
                <a:cubicBezTo>
                  <a:pt x="93" y="19"/>
                  <a:pt x="71" y="0"/>
                  <a:pt x="47" y="0"/>
                </a:cubicBezTo>
                <a:close/>
                <a:moveTo>
                  <a:pt x="47" y="84"/>
                </a:moveTo>
                <a:cubicBezTo>
                  <a:pt x="32" y="84"/>
                  <a:pt x="24" y="71"/>
                  <a:pt x="24" y="51"/>
                </a:cubicBezTo>
                <a:cubicBezTo>
                  <a:pt x="24" y="32"/>
                  <a:pt x="32" y="19"/>
                  <a:pt x="47" y="19"/>
                </a:cubicBezTo>
                <a:cubicBezTo>
                  <a:pt x="61" y="19"/>
                  <a:pt x="70" y="32"/>
                  <a:pt x="70" y="51"/>
                </a:cubicBezTo>
                <a:cubicBezTo>
                  <a:pt x="70" y="71"/>
                  <a:pt x="61" y="84"/>
                  <a:pt x="47" y="84"/>
                </a:cubicBezTo>
                <a:close/>
              </a:path>
            </a:pathLst>
          </a:custGeom>
          <a:solidFill>
            <a:srgbClr val="45556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7" name="Freeform 46">
            <a:extLst>
              <a:ext uri="{FF2B5EF4-FFF2-40B4-BE49-F238E27FC236}">
                <a16:creationId xmlns:a16="http://schemas.microsoft.com/office/drawing/2014/main" id="{4DA155CB-7F0A-4510-B055-5CED42AE4CB4}"/>
              </a:ext>
            </a:extLst>
          </xdr:cNvPr>
          <xdr:cNvSpPr>
            <a:spLocks/>
          </xdr:cNvSpPr>
        </xdr:nvSpPr>
        <xdr:spPr bwMode="auto">
          <a:xfrm>
            <a:off x="4810125" y="5499100"/>
            <a:ext cx="268288" cy="450850"/>
          </a:xfrm>
          <a:custGeom>
            <a:avLst/>
            <a:gdLst>
              <a:gd name="T0" fmla="*/ 54 w 84"/>
              <a:gd name="T1" fmla="*/ 41 h 141"/>
              <a:gd name="T2" fmla="*/ 22 w 84"/>
              <a:gd name="T3" fmla="*/ 56 h 141"/>
              <a:gd name="T4" fmla="*/ 23 w 84"/>
              <a:gd name="T5" fmla="*/ 37 h 141"/>
              <a:gd name="T6" fmla="*/ 23 w 84"/>
              <a:gd name="T7" fmla="*/ 0 h 141"/>
              <a:gd name="T8" fmla="*/ 0 w 84"/>
              <a:gd name="T9" fmla="*/ 0 h 141"/>
              <a:gd name="T10" fmla="*/ 0 w 84"/>
              <a:gd name="T11" fmla="*/ 141 h 141"/>
              <a:gd name="T12" fmla="*/ 23 w 84"/>
              <a:gd name="T13" fmla="*/ 141 h 141"/>
              <a:gd name="T14" fmla="*/ 23 w 84"/>
              <a:gd name="T15" fmla="*/ 73 h 141"/>
              <a:gd name="T16" fmla="*/ 45 w 84"/>
              <a:gd name="T17" fmla="*/ 61 h 141"/>
              <a:gd name="T18" fmla="*/ 61 w 84"/>
              <a:gd name="T19" fmla="*/ 83 h 141"/>
              <a:gd name="T20" fmla="*/ 61 w 84"/>
              <a:gd name="T21" fmla="*/ 141 h 141"/>
              <a:gd name="T22" fmla="*/ 84 w 84"/>
              <a:gd name="T23" fmla="*/ 141 h 141"/>
              <a:gd name="T24" fmla="*/ 84 w 84"/>
              <a:gd name="T25" fmla="*/ 80 h 141"/>
              <a:gd name="T26" fmla="*/ 54 w 84"/>
              <a:gd name="T27" fmla="*/ 41 h 14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84" h="141">
                <a:moveTo>
                  <a:pt x="54" y="41"/>
                </a:moveTo>
                <a:cubicBezTo>
                  <a:pt x="40" y="41"/>
                  <a:pt x="30" y="48"/>
                  <a:pt x="22" y="56"/>
                </a:cubicBezTo>
                <a:cubicBezTo>
                  <a:pt x="23" y="37"/>
                  <a:pt x="23" y="37"/>
                  <a:pt x="23" y="37"/>
                </a:cubicBezTo>
                <a:cubicBezTo>
                  <a:pt x="23" y="0"/>
                  <a:pt x="23" y="0"/>
                  <a:pt x="23" y="0"/>
                </a:cubicBezTo>
                <a:cubicBezTo>
                  <a:pt x="0" y="0"/>
                  <a:pt x="0" y="0"/>
                  <a:pt x="0" y="0"/>
                </a:cubicBezTo>
                <a:cubicBezTo>
                  <a:pt x="0" y="141"/>
                  <a:pt x="0" y="141"/>
                  <a:pt x="0" y="141"/>
                </a:cubicBezTo>
                <a:cubicBezTo>
                  <a:pt x="23" y="141"/>
                  <a:pt x="23" y="141"/>
                  <a:pt x="23" y="141"/>
                </a:cubicBezTo>
                <a:cubicBezTo>
                  <a:pt x="23" y="73"/>
                  <a:pt x="23" y="73"/>
                  <a:pt x="23" y="73"/>
                </a:cubicBezTo>
                <a:cubicBezTo>
                  <a:pt x="31" y="65"/>
                  <a:pt x="37" y="61"/>
                  <a:pt x="45" y="61"/>
                </a:cubicBezTo>
                <a:cubicBezTo>
                  <a:pt x="56" y="61"/>
                  <a:pt x="61" y="67"/>
                  <a:pt x="61" y="83"/>
                </a:cubicBezTo>
                <a:cubicBezTo>
                  <a:pt x="61" y="141"/>
                  <a:pt x="61" y="141"/>
                  <a:pt x="61" y="141"/>
                </a:cubicBezTo>
                <a:cubicBezTo>
                  <a:pt x="84" y="141"/>
                  <a:pt x="84" y="141"/>
                  <a:pt x="84" y="141"/>
                </a:cubicBezTo>
                <a:cubicBezTo>
                  <a:pt x="84" y="80"/>
                  <a:pt x="84" y="80"/>
                  <a:pt x="84" y="80"/>
                </a:cubicBezTo>
                <a:cubicBezTo>
                  <a:pt x="84" y="55"/>
                  <a:pt x="75" y="41"/>
                  <a:pt x="54" y="41"/>
                </a:cubicBezTo>
                <a:close/>
              </a:path>
            </a:pathLst>
          </a:custGeom>
          <a:solidFill>
            <a:srgbClr val="45556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8" name="Freeform 47">
            <a:extLst>
              <a:ext uri="{FF2B5EF4-FFF2-40B4-BE49-F238E27FC236}">
                <a16:creationId xmlns:a16="http://schemas.microsoft.com/office/drawing/2014/main" id="{8028A5FD-530D-4169-B93A-8D9BEDB84880}"/>
              </a:ext>
            </a:extLst>
          </xdr:cNvPr>
          <xdr:cNvSpPr>
            <a:spLocks/>
          </xdr:cNvSpPr>
        </xdr:nvSpPr>
        <xdr:spPr bwMode="auto">
          <a:xfrm>
            <a:off x="5167313" y="5629275"/>
            <a:ext cx="265113" cy="320675"/>
          </a:xfrm>
          <a:custGeom>
            <a:avLst/>
            <a:gdLst>
              <a:gd name="T0" fmla="*/ 53 w 83"/>
              <a:gd name="T1" fmla="*/ 0 h 100"/>
              <a:gd name="T2" fmla="*/ 21 w 83"/>
              <a:gd name="T3" fmla="*/ 15 h 100"/>
              <a:gd name="T4" fmla="*/ 20 w 83"/>
              <a:gd name="T5" fmla="*/ 15 h 100"/>
              <a:gd name="T6" fmla="*/ 18 w 83"/>
              <a:gd name="T7" fmla="*/ 2 h 100"/>
              <a:gd name="T8" fmla="*/ 0 w 83"/>
              <a:gd name="T9" fmla="*/ 2 h 100"/>
              <a:gd name="T10" fmla="*/ 0 w 83"/>
              <a:gd name="T11" fmla="*/ 100 h 100"/>
              <a:gd name="T12" fmla="*/ 23 w 83"/>
              <a:gd name="T13" fmla="*/ 100 h 100"/>
              <a:gd name="T14" fmla="*/ 23 w 83"/>
              <a:gd name="T15" fmla="*/ 32 h 100"/>
              <a:gd name="T16" fmla="*/ 45 w 83"/>
              <a:gd name="T17" fmla="*/ 20 h 100"/>
              <a:gd name="T18" fmla="*/ 60 w 83"/>
              <a:gd name="T19" fmla="*/ 42 h 100"/>
              <a:gd name="T20" fmla="*/ 60 w 83"/>
              <a:gd name="T21" fmla="*/ 100 h 100"/>
              <a:gd name="T22" fmla="*/ 83 w 83"/>
              <a:gd name="T23" fmla="*/ 100 h 100"/>
              <a:gd name="T24" fmla="*/ 83 w 83"/>
              <a:gd name="T25" fmla="*/ 39 h 100"/>
              <a:gd name="T26" fmla="*/ 53 w 83"/>
              <a:gd name="T27" fmla="*/ 0 h 1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83" h="100">
                <a:moveTo>
                  <a:pt x="53" y="0"/>
                </a:moveTo>
                <a:cubicBezTo>
                  <a:pt x="40" y="0"/>
                  <a:pt x="30" y="7"/>
                  <a:pt x="21" y="15"/>
                </a:cubicBezTo>
                <a:cubicBezTo>
                  <a:pt x="20" y="15"/>
                  <a:pt x="20" y="15"/>
                  <a:pt x="20" y="15"/>
                </a:cubicBezTo>
                <a:cubicBezTo>
                  <a:pt x="18" y="2"/>
                  <a:pt x="18" y="2"/>
                  <a:pt x="18" y="2"/>
                </a:cubicBezTo>
                <a:cubicBezTo>
                  <a:pt x="0" y="2"/>
                  <a:pt x="0" y="2"/>
                  <a:pt x="0" y="2"/>
                </a:cubicBezTo>
                <a:cubicBezTo>
                  <a:pt x="0" y="100"/>
                  <a:pt x="0" y="100"/>
                  <a:pt x="0" y="100"/>
                </a:cubicBezTo>
                <a:cubicBezTo>
                  <a:pt x="23" y="100"/>
                  <a:pt x="23" y="100"/>
                  <a:pt x="23" y="100"/>
                </a:cubicBezTo>
                <a:cubicBezTo>
                  <a:pt x="23" y="32"/>
                  <a:pt x="23" y="32"/>
                  <a:pt x="23" y="32"/>
                </a:cubicBezTo>
                <a:cubicBezTo>
                  <a:pt x="31" y="24"/>
                  <a:pt x="36" y="20"/>
                  <a:pt x="45" y="20"/>
                </a:cubicBezTo>
                <a:cubicBezTo>
                  <a:pt x="56" y="20"/>
                  <a:pt x="60" y="26"/>
                  <a:pt x="60" y="42"/>
                </a:cubicBezTo>
                <a:cubicBezTo>
                  <a:pt x="60" y="100"/>
                  <a:pt x="60" y="100"/>
                  <a:pt x="60" y="100"/>
                </a:cubicBezTo>
                <a:cubicBezTo>
                  <a:pt x="83" y="100"/>
                  <a:pt x="83" y="100"/>
                  <a:pt x="83" y="100"/>
                </a:cubicBezTo>
                <a:cubicBezTo>
                  <a:pt x="83" y="39"/>
                  <a:pt x="83" y="39"/>
                  <a:pt x="83" y="39"/>
                </a:cubicBezTo>
                <a:cubicBezTo>
                  <a:pt x="83" y="14"/>
                  <a:pt x="74" y="0"/>
                  <a:pt x="53" y="0"/>
                </a:cubicBezTo>
                <a:close/>
              </a:path>
            </a:pathLst>
          </a:custGeom>
          <a:solidFill>
            <a:srgbClr val="45556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9" name="Freeform 48">
            <a:extLst>
              <a:ext uri="{FF2B5EF4-FFF2-40B4-BE49-F238E27FC236}">
                <a16:creationId xmlns:a16="http://schemas.microsoft.com/office/drawing/2014/main" id="{5F5D1203-5F2E-43B0-B338-9F210843A8FC}"/>
              </a:ext>
            </a:extLst>
          </xdr:cNvPr>
          <xdr:cNvSpPr>
            <a:spLocks noEditPoints="1"/>
          </xdr:cNvSpPr>
        </xdr:nvSpPr>
        <xdr:spPr bwMode="auto">
          <a:xfrm>
            <a:off x="5521325" y="5534025"/>
            <a:ext cx="309563" cy="415925"/>
          </a:xfrm>
          <a:custGeom>
            <a:avLst/>
            <a:gdLst>
              <a:gd name="T0" fmla="*/ 92 w 97"/>
              <a:gd name="T1" fmla="*/ 38 h 130"/>
              <a:gd name="T2" fmla="*/ 44 w 97"/>
              <a:gd name="T3" fmla="*/ 0 h 130"/>
              <a:gd name="T4" fmla="*/ 0 w 97"/>
              <a:gd name="T5" fmla="*/ 0 h 130"/>
              <a:gd name="T6" fmla="*/ 0 w 97"/>
              <a:gd name="T7" fmla="*/ 130 h 130"/>
              <a:gd name="T8" fmla="*/ 23 w 97"/>
              <a:gd name="T9" fmla="*/ 130 h 130"/>
              <a:gd name="T10" fmla="*/ 23 w 97"/>
              <a:gd name="T11" fmla="*/ 79 h 130"/>
              <a:gd name="T12" fmla="*/ 43 w 97"/>
              <a:gd name="T13" fmla="*/ 79 h 130"/>
              <a:gd name="T14" fmla="*/ 71 w 97"/>
              <a:gd name="T15" fmla="*/ 130 h 130"/>
              <a:gd name="T16" fmla="*/ 97 w 97"/>
              <a:gd name="T17" fmla="*/ 130 h 130"/>
              <a:gd name="T18" fmla="*/ 66 w 97"/>
              <a:gd name="T19" fmla="*/ 76 h 130"/>
              <a:gd name="T20" fmla="*/ 92 w 97"/>
              <a:gd name="T21" fmla="*/ 38 h 130"/>
              <a:gd name="T22" fmla="*/ 23 w 97"/>
              <a:gd name="T23" fmla="*/ 18 h 130"/>
              <a:gd name="T24" fmla="*/ 42 w 97"/>
              <a:gd name="T25" fmla="*/ 18 h 130"/>
              <a:gd name="T26" fmla="*/ 69 w 97"/>
              <a:gd name="T27" fmla="*/ 38 h 130"/>
              <a:gd name="T28" fmla="*/ 42 w 97"/>
              <a:gd name="T29" fmla="*/ 61 h 130"/>
              <a:gd name="T30" fmla="*/ 23 w 97"/>
              <a:gd name="T31" fmla="*/ 61 h 130"/>
              <a:gd name="T32" fmla="*/ 23 w 97"/>
              <a:gd name="T33" fmla="*/ 18 h 13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97" h="130">
                <a:moveTo>
                  <a:pt x="92" y="38"/>
                </a:moveTo>
                <a:cubicBezTo>
                  <a:pt x="92" y="9"/>
                  <a:pt x="71" y="0"/>
                  <a:pt x="44" y="0"/>
                </a:cubicBezTo>
                <a:cubicBezTo>
                  <a:pt x="0" y="0"/>
                  <a:pt x="0" y="0"/>
                  <a:pt x="0" y="0"/>
                </a:cubicBezTo>
                <a:cubicBezTo>
                  <a:pt x="0" y="130"/>
                  <a:pt x="0" y="130"/>
                  <a:pt x="0" y="130"/>
                </a:cubicBezTo>
                <a:cubicBezTo>
                  <a:pt x="23" y="130"/>
                  <a:pt x="23" y="130"/>
                  <a:pt x="23" y="130"/>
                </a:cubicBezTo>
                <a:cubicBezTo>
                  <a:pt x="23" y="79"/>
                  <a:pt x="23" y="79"/>
                  <a:pt x="23" y="79"/>
                </a:cubicBezTo>
                <a:cubicBezTo>
                  <a:pt x="43" y="79"/>
                  <a:pt x="43" y="79"/>
                  <a:pt x="43" y="79"/>
                </a:cubicBezTo>
                <a:cubicBezTo>
                  <a:pt x="71" y="130"/>
                  <a:pt x="71" y="130"/>
                  <a:pt x="71" y="130"/>
                </a:cubicBezTo>
                <a:cubicBezTo>
                  <a:pt x="97" y="130"/>
                  <a:pt x="97" y="130"/>
                  <a:pt x="97" y="130"/>
                </a:cubicBezTo>
                <a:cubicBezTo>
                  <a:pt x="66" y="76"/>
                  <a:pt x="66" y="76"/>
                  <a:pt x="66" y="76"/>
                </a:cubicBezTo>
                <a:cubicBezTo>
                  <a:pt x="82" y="70"/>
                  <a:pt x="92" y="58"/>
                  <a:pt x="92" y="38"/>
                </a:cubicBezTo>
                <a:close/>
                <a:moveTo>
                  <a:pt x="23" y="18"/>
                </a:moveTo>
                <a:cubicBezTo>
                  <a:pt x="42" y="18"/>
                  <a:pt x="42" y="18"/>
                  <a:pt x="42" y="18"/>
                </a:cubicBezTo>
                <a:cubicBezTo>
                  <a:pt x="60" y="18"/>
                  <a:pt x="69" y="23"/>
                  <a:pt x="69" y="38"/>
                </a:cubicBezTo>
                <a:cubicBezTo>
                  <a:pt x="69" y="53"/>
                  <a:pt x="60" y="61"/>
                  <a:pt x="42" y="61"/>
                </a:cubicBezTo>
                <a:cubicBezTo>
                  <a:pt x="23" y="61"/>
                  <a:pt x="23" y="61"/>
                  <a:pt x="23" y="61"/>
                </a:cubicBezTo>
                <a:lnTo>
                  <a:pt x="23" y="18"/>
                </a:lnTo>
                <a:close/>
              </a:path>
            </a:pathLst>
          </a:custGeom>
          <a:solidFill>
            <a:srgbClr val="45556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10" name="Freeform 49">
            <a:extLst>
              <a:ext uri="{FF2B5EF4-FFF2-40B4-BE49-F238E27FC236}">
                <a16:creationId xmlns:a16="http://schemas.microsoft.com/office/drawing/2014/main" id="{5D81C6FE-3182-457B-8812-E739C3A418B3}"/>
              </a:ext>
            </a:extLst>
          </xdr:cNvPr>
          <xdr:cNvSpPr>
            <a:spLocks noEditPoints="1"/>
          </xdr:cNvSpPr>
        </xdr:nvSpPr>
        <xdr:spPr bwMode="auto">
          <a:xfrm>
            <a:off x="5865813" y="5629275"/>
            <a:ext cx="274638" cy="330200"/>
          </a:xfrm>
          <a:custGeom>
            <a:avLst/>
            <a:gdLst>
              <a:gd name="T0" fmla="*/ 45 w 86"/>
              <a:gd name="T1" fmla="*/ 0 h 103"/>
              <a:gd name="T2" fmla="*/ 0 w 86"/>
              <a:gd name="T3" fmla="*/ 51 h 103"/>
              <a:gd name="T4" fmla="*/ 48 w 86"/>
              <a:gd name="T5" fmla="*/ 103 h 103"/>
              <a:gd name="T6" fmla="*/ 82 w 86"/>
              <a:gd name="T7" fmla="*/ 92 h 103"/>
              <a:gd name="T8" fmla="*/ 74 w 86"/>
              <a:gd name="T9" fmla="*/ 78 h 103"/>
              <a:gd name="T10" fmla="*/ 51 w 86"/>
              <a:gd name="T11" fmla="*/ 85 h 103"/>
              <a:gd name="T12" fmla="*/ 22 w 86"/>
              <a:gd name="T13" fmla="*/ 58 h 103"/>
              <a:gd name="T14" fmla="*/ 85 w 86"/>
              <a:gd name="T15" fmla="*/ 58 h 103"/>
              <a:gd name="T16" fmla="*/ 86 w 86"/>
              <a:gd name="T17" fmla="*/ 46 h 103"/>
              <a:gd name="T18" fmla="*/ 45 w 86"/>
              <a:gd name="T19" fmla="*/ 0 h 103"/>
              <a:gd name="T20" fmla="*/ 22 w 86"/>
              <a:gd name="T21" fmla="*/ 42 h 103"/>
              <a:gd name="T22" fmla="*/ 46 w 86"/>
              <a:gd name="T23" fmla="*/ 18 h 103"/>
              <a:gd name="T24" fmla="*/ 66 w 86"/>
              <a:gd name="T25" fmla="*/ 42 h 103"/>
              <a:gd name="T26" fmla="*/ 22 w 86"/>
              <a:gd name="T27" fmla="*/ 42 h 10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86" h="103">
                <a:moveTo>
                  <a:pt x="45" y="0"/>
                </a:moveTo>
                <a:cubicBezTo>
                  <a:pt x="22" y="0"/>
                  <a:pt x="0" y="19"/>
                  <a:pt x="0" y="51"/>
                </a:cubicBezTo>
                <a:cubicBezTo>
                  <a:pt x="0" y="84"/>
                  <a:pt x="21" y="103"/>
                  <a:pt x="48" y="103"/>
                </a:cubicBezTo>
                <a:cubicBezTo>
                  <a:pt x="61" y="103"/>
                  <a:pt x="73" y="99"/>
                  <a:pt x="82" y="92"/>
                </a:cubicBezTo>
                <a:cubicBezTo>
                  <a:pt x="74" y="78"/>
                  <a:pt x="74" y="78"/>
                  <a:pt x="74" y="78"/>
                </a:cubicBezTo>
                <a:cubicBezTo>
                  <a:pt x="67" y="82"/>
                  <a:pt x="60" y="85"/>
                  <a:pt x="51" y="85"/>
                </a:cubicBezTo>
                <a:cubicBezTo>
                  <a:pt x="35" y="85"/>
                  <a:pt x="24" y="75"/>
                  <a:pt x="22" y="58"/>
                </a:cubicBezTo>
                <a:cubicBezTo>
                  <a:pt x="85" y="58"/>
                  <a:pt x="85" y="58"/>
                  <a:pt x="85" y="58"/>
                </a:cubicBezTo>
                <a:cubicBezTo>
                  <a:pt x="85" y="55"/>
                  <a:pt x="86" y="51"/>
                  <a:pt x="86" y="46"/>
                </a:cubicBezTo>
                <a:cubicBezTo>
                  <a:pt x="86" y="19"/>
                  <a:pt x="72" y="0"/>
                  <a:pt x="45" y="0"/>
                </a:cubicBezTo>
                <a:close/>
                <a:moveTo>
                  <a:pt x="22" y="42"/>
                </a:moveTo>
                <a:cubicBezTo>
                  <a:pt x="24" y="26"/>
                  <a:pt x="34" y="18"/>
                  <a:pt x="46" y="18"/>
                </a:cubicBezTo>
                <a:cubicBezTo>
                  <a:pt x="59" y="18"/>
                  <a:pt x="66" y="27"/>
                  <a:pt x="66" y="42"/>
                </a:cubicBezTo>
                <a:lnTo>
                  <a:pt x="22" y="42"/>
                </a:lnTo>
                <a:close/>
              </a:path>
            </a:pathLst>
          </a:custGeom>
          <a:solidFill>
            <a:srgbClr val="45556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11" name="Freeform 50">
            <a:extLst>
              <a:ext uri="{FF2B5EF4-FFF2-40B4-BE49-F238E27FC236}">
                <a16:creationId xmlns:a16="http://schemas.microsoft.com/office/drawing/2014/main" id="{E59E7805-047F-40ED-BCBE-CCBE6F57034A}"/>
              </a:ext>
            </a:extLst>
          </xdr:cNvPr>
          <xdr:cNvSpPr>
            <a:spLocks/>
          </xdr:cNvSpPr>
        </xdr:nvSpPr>
        <xdr:spPr bwMode="auto">
          <a:xfrm>
            <a:off x="6181725" y="5635625"/>
            <a:ext cx="246063" cy="314325"/>
          </a:xfrm>
          <a:custGeom>
            <a:avLst/>
            <a:gdLst>
              <a:gd name="T0" fmla="*/ 151 w 155"/>
              <a:gd name="T1" fmla="*/ 27 h 198"/>
              <a:gd name="T2" fmla="*/ 151 w 155"/>
              <a:gd name="T3" fmla="*/ 0 h 198"/>
              <a:gd name="T4" fmla="*/ 10 w 155"/>
              <a:gd name="T5" fmla="*/ 0 h 198"/>
              <a:gd name="T6" fmla="*/ 10 w 155"/>
              <a:gd name="T7" fmla="*/ 39 h 198"/>
              <a:gd name="T8" fmla="*/ 93 w 155"/>
              <a:gd name="T9" fmla="*/ 39 h 198"/>
              <a:gd name="T10" fmla="*/ 0 w 155"/>
              <a:gd name="T11" fmla="*/ 174 h 198"/>
              <a:gd name="T12" fmla="*/ 0 w 155"/>
              <a:gd name="T13" fmla="*/ 198 h 198"/>
              <a:gd name="T14" fmla="*/ 155 w 155"/>
              <a:gd name="T15" fmla="*/ 198 h 198"/>
              <a:gd name="T16" fmla="*/ 155 w 155"/>
              <a:gd name="T17" fmla="*/ 162 h 198"/>
              <a:gd name="T18" fmla="*/ 58 w 155"/>
              <a:gd name="T19" fmla="*/ 162 h 198"/>
              <a:gd name="T20" fmla="*/ 151 w 155"/>
              <a:gd name="T21" fmla="*/ 27 h 19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Lst>
            <a:rect l="0" t="0" r="r" b="b"/>
            <a:pathLst>
              <a:path w="155" h="198">
                <a:moveTo>
                  <a:pt x="151" y="27"/>
                </a:moveTo>
                <a:lnTo>
                  <a:pt x="151" y="0"/>
                </a:lnTo>
                <a:lnTo>
                  <a:pt x="10" y="0"/>
                </a:lnTo>
                <a:lnTo>
                  <a:pt x="10" y="39"/>
                </a:lnTo>
                <a:lnTo>
                  <a:pt x="93" y="39"/>
                </a:lnTo>
                <a:lnTo>
                  <a:pt x="0" y="174"/>
                </a:lnTo>
                <a:lnTo>
                  <a:pt x="0" y="198"/>
                </a:lnTo>
                <a:lnTo>
                  <a:pt x="155" y="198"/>
                </a:lnTo>
                <a:lnTo>
                  <a:pt x="155" y="162"/>
                </a:lnTo>
                <a:lnTo>
                  <a:pt x="58" y="162"/>
                </a:lnTo>
                <a:lnTo>
                  <a:pt x="151" y="27"/>
                </a:lnTo>
                <a:close/>
              </a:path>
            </a:pathLst>
          </a:custGeom>
          <a:solidFill>
            <a:srgbClr val="45556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12" name="Freeform 51">
            <a:extLst>
              <a:ext uri="{FF2B5EF4-FFF2-40B4-BE49-F238E27FC236}">
                <a16:creationId xmlns:a16="http://schemas.microsoft.com/office/drawing/2014/main" id="{04063886-7F74-4895-A006-AD3C0C3F091F}"/>
              </a:ext>
            </a:extLst>
          </xdr:cNvPr>
          <xdr:cNvSpPr>
            <a:spLocks/>
          </xdr:cNvSpPr>
        </xdr:nvSpPr>
        <xdr:spPr bwMode="auto">
          <a:xfrm>
            <a:off x="6497638" y="5629275"/>
            <a:ext cx="268288" cy="320675"/>
          </a:xfrm>
          <a:custGeom>
            <a:avLst/>
            <a:gdLst>
              <a:gd name="T0" fmla="*/ 53 w 84"/>
              <a:gd name="T1" fmla="*/ 0 h 100"/>
              <a:gd name="T2" fmla="*/ 21 w 84"/>
              <a:gd name="T3" fmla="*/ 15 h 100"/>
              <a:gd name="T4" fmla="*/ 21 w 84"/>
              <a:gd name="T5" fmla="*/ 15 h 100"/>
              <a:gd name="T6" fmla="*/ 19 w 84"/>
              <a:gd name="T7" fmla="*/ 2 h 100"/>
              <a:gd name="T8" fmla="*/ 0 w 84"/>
              <a:gd name="T9" fmla="*/ 2 h 100"/>
              <a:gd name="T10" fmla="*/ 0 w 84"/>
              <a:gd name="T11" fmla="*/ 100 h 100"/>
              <a:gd name="T12" fmla="*/ 23 w 84"/>
              <a:gd name="T13" fmla="*/ 100 h 100"/>
              <a:gd name="T14" fmla="*/ 23 w 84"/>
              <a:gd name="T15" fmla="*/ 32 h 100"/>
              <a:gd name="T16" fmla="*/ 45 w 84"/>
              <a:gd name="T17" fmla="*/ 20 h 100"/>
              <a:gd name="T18" fmla="*/ 61 w 84"/>
              <a:gd name="T19" fmla="*/ 42 h 100"/>
              <a:gd name="T20" fmla="*/ 61 w 84"/>
              <a:gd name="T21" fmla="*/ 100 h 100"/>
              <a:gd name="T22" fmla="*/ 84 w 84"/>
              <a:gd name="T23" fmla="*/ 100 h 100"/>
              <a:gd name="T24" fmla="*/ 84 w 84"/>
              <a:gd name="T25" fmla="*/ 39 h 100"/>
              <a:gd name="T26" fmla="*/ 53 w 84"/>
              <a:gd name="T27" fmla="*/ 0 h 1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84" h="100">
                <a:moveTo>
                  <a:pt x="53" y="0"/>
                </a:moveTo>
                <a:cubicBezTo>
                  <a:pt x="40" y="0"/>
                  <a:pt x="30" y="7"/>
                  <a:pt x="21" y="15"/>
                </a:cubicBezTo>
                <a:cubicBezTo>
                  <a:pt x="21" y="15"/>
                  <a:pt x="21" y="15"/>
                  <a:pt x="21" y="15"/>
                </a:cubicBezTo>
                <a:cubicBezTo>
                  <a:pt x="19" y="2"/>
                  <a:pt x="19" y="2"/>
                  <a:pt x="19" y="2"/>
                </a:cubicBezTo>
                <a:cubicBezTo>
                  <a:pt x="0" y="2"/>
                  <a:pt x="0" y="2"/>
                  <a:pt x="0" y="2"/>
                </a:cubicBezTo>
                <a:cubicBezTo>
                  <a:pt x="0" y="100"/>
                  <a:pt x="0" y="100"/>
                  <a:pt x="0" y="100"/>
                </a:cubicBezTo>
                <a:cubicBezTo>
                  <a:pt x="23" y="100"/>
                  <a:pt x="23" y="100"/>
                  <a:pt x="23" y="100"/>
                </a:cubicBezTo>
                <a:cubicBezTo>
                  <a:pt x="23" y="32"/>
                  <a:pt x="23" y="32"/>
                  <a:pt x="23" y="32"/>
                </a:cubicBezTo>
                <a:cubicBezTo>
                  <a:pt x="31" y="24"/>
                  <a:pt x="37" y="20"/>
                  <a:pt x="45" y="20"/>
                </a:cubicBezTo>
                <a:cubicBezTo>
                  <a:pt x="56" y="20"/>
                  <a:pt x="61" y="26"/>
                  <a:pt x="61" y="42"/>
                </a:cubicBezTo>
                <a:cubicBezTo>
                  <a:pt x="61" y="100"/>
                  <a:pt x="61" y="100"/>
                  <a:pt x="61" y="100"/>
                </a:cubicBezTo>
                <a:cubicBezTo>
                  <a:pt x="84" y="100"/>
                  <a:pt x="84" y="100"/>
                  <a:pt x="84" y="100"/>
                </a:cubicBezTo>
                <a:cubicBezTo>
                  <a:pt x="84" y="39"/>
                  <a:pt x="84" y="39"/>
                  <a:pt x="84" y="39"/>
                </a:cubicBezTo>
                <a:cubicBezTo>
                  <a:pt x="84" y="14"/>
                  <a:pt x="75" y="0"/>
                  <a:pt x="53" y="0"/>
                </a:cubicBezTo>
                <a:close/>
              </a:path>
            </a:pathLst>
          </a:custGeom>
          <a:solidFill>
            <a:srgbClr val="45556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13" name="Oval 12">
            <a:extLst>
              <a:ext uri="{FF2B5EF4-FFF2-40B4-BE49-F238E27FC236}">
                <a16:creationId xmlns:a16="http://schemas.microsoft.com/office/drawing/2014/main" id="{3633BF87-B490-4589-AA4F-65A96813999C}"/>
              </a:ext>
            </a:extLst>
          </xdr:cNvPr>
          <xdr:cNvSpPr>
            <a:spLocks noChangeArrowheads="1"/>
          </xdr:cNvSpPr>
        </xdr:nvSpPr>
        <xdr:spPr bwMode="auto">
          <a:xfrm>
            <a:off x="6832600" y="5499100"/>
            <a:ext cx="92075" cy="82550"/>
          </a:xfrm>
          <a:prstGeom prst="ellipse">
            <a:avLst/>
          </a:prstGeom>
          <a:solidFill>
            <a:srgbClr val="45556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14" name="Rectangle 13">
            <a:extLst>
              <a:ext uri="{FF2B5EF4-FFF2-40B4-BE49-F238E27FC236}">
                <a16:creationId xmlns:a16="http://schemas.microsoft.com/office/drawing/2014/main" id="{87C52781-9812-4D42-93D4-5D32C1C8BF1D}"/>
              </a:ext>
            </a:extLst>
          </xdr:cNvPr>
          <xdr:cNvSpPr>
            <a:spLocks noChangeArrowheads="1"/>
          </xdr:cNvSpPr>
        </xdr:nvSpPr>
        <xdr:spPr bwMode="auto">
          <a:xfrm>
            <a:off x="6842125" y="5635625"/>
            <a:ext cx="73025" cy="314325"/>
          </a:xfrm>
          <a:prstGeom prst="rect">
            <a:avLst/>
          </a:prstGeom>
          <a:solidFill>
            <a:srgbClr val="45556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15" name="Freeform 54">
            <a:extLst>
              <a:ext uri="{FF2B5EF4-FFF2-40B4-BE49-F238E27FC236}">
                <a16:creationId xmlns:a16="http://schemas.microsoft.com/office/drawing/2014/main" id="{D028CD83-1F15-4398-B6C0-B7B7C4F8EE11}"/>
              </a:ext>
            </a:extLst>
          </xdr:cNvPr>
          <xdr:cNvSpPr>
            <a:spLocks/>
          </xdr:cNvSpPr>
        </xdr:nvSpPr>
        <xdr:spPr bwMode="auto">
          <a:xfrm>
            <a:off x="6988175" y="5629275"/>
            <a:ext cx="252413" cy="330200"/>
          </a:xfrm>
          <a:custGeom>
            <a:avLst/>
            <a:gdLst>
              <a:gd name="T0" fmla="*/ 49 w 79"/>
              <a:gd name="T1" fmla="*/ 84 h 103"/>
              <a:gd name="T2" fmla="*/ 23 w 79"/>
              <a:gd name="T3" fmla="*/ 51 h 103"/>
              <a:gd name="T4" fmla="*/ 50 w 79"/>
              <a:gd name="T5" fmla="*/ 19 h 103"/>
              <a:gd name="T6" fmla="*/ 67 w 79"/>
              <a:gd name="T7" fmla="*/ 26 h 103"/>
              <a:gd name="T8" fmla="*/ 78 w 79"/>
              <a:gd name="T9" fmla="*/ 11 h 103"/>
              <a:gd name="T10" fmla="*/ 49 w 79"/>
              <a:gd name="T11" fmla="*/ 0 h 103"/>
              <a:gd name="T12" fmla="*/ 0 w 79"/>
              <a:gd name="T13" fmla="*/ 51 h 103"/>
              <a:gd name="T14" fmla="*/ 47 w 79"/>
              <a:gd name="T15" fmla="*/ 103 h 103"/>
              <a:gd name="T16" fmla="*/ 79 w 79"/>
              <a:gd name="T17" fmla="*/ 91 h 103"/>
              <a:gd name="T18" fmla="*/ 70 w 79"/>
              <a:gd name="T19" fmla="*/ 76 h 103"/>
              <a:gd name="T20" fmla="*/ 49 w 79"/>
              <a:gd name="T21" fmla="*/ 84 h 10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Lst>
            <a:rect l="0" t="0" r="r" b="b"/>
            <a:pathLst>
              <a:path w="79" h="103">
                <a:moveTo>
                  <a:pt x="49" y="84"/>
                </a:moveTo>
                <a:cubicBezTo>
                  <a:pt x="34" y="84"/>
                  <a:pt x="23" y="71"/>
                  <a:pt x="23" y="51"/>
                </a:cubicBezTo>
                <a:cubicBezTo>
                  <a:pt x="23" y="32"/>
                  <a:pt x="34" y="19"/>
                  <a:pt x="50" y="19"/>
                </a:cubicBezTo>
                <a:cubicBezTo>
                  <a:pt x="56" y="19"/>
                  <a:pt x="61" y="21"/>
                  <a:pt x="67" y="26"/>
                </a:cubicBezTo>
                <a:cubicBezTo>
                  <a:pt x="78" y="11"/>
                  <a:pt x="78" y="11"/>
                  <a:pt x="78" y="11"/>
                </a:cubicBezTo>
                <a:cubicBezTo>
                  <a:pt x="71" y="5"/>
                  <a:pt x="61" y="0"/>
                  <a:pt x="49" y="0"/>
                </a:cubicBezTo>
                <a:cubicBezTo>
                  <a:pt x="23" y="0"/>
                  <a:pt x="0" y="19"/>
                  <a:pt x="0" y="51"/>
                </a:cubicBezTo>
                <a:cubicBezTo>
                  <a:pt x="0" y="84"/>
                  <a:pt x="20" y="103"/>
                  <a:pt x="47" y="103"/>
                </a:cubicBezTo>
                <a:cubicBezTo>
                  <a:pt x="58" y="103"/>
                  <a:pt x="70" y="99"/>
                  <a:pt x="79" y="91"/>
                </a:cubicBezTo>
                <a:cubicBezTo>
                  <a:pt x="70" y="76"/>
                  <a:pt x="70" y="76"/>
                  <a:pt x="70" y="76"/>
                </a:cubicBezTo>
                <a:cubicBezTo>
                  <a:pt x="64" y="80"/>
                  <a:pt x="57" y="84"/>
                  <a:pt x="49" y="84"/>
                </a:cubicBezTo>
                <a:close/>
              </a:path>
            </a:pathLst>
          </a:custGeom>
          <a:solidFill>
            <a:srgbClr val="45556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16" name="Freeform 55">
            <a:extLst>
              <a:ext uri="{FF2B5EF4-FFF2-40B4-BE49-F238E27FC236}">
                <a16:creationId xmlns:a16="http://schemas.microsoft.com/office/drawing/2014/main" id="{43D8142E-BF91-40A5-AE18-CAE303B7A7BE}"/>
              </a:ext>
            </a:extLst>
          </xdr:cNvPr>
          <xdr:cNvSpPr>
            <a:spLocks/>
          </xdr:cNvSpPr>
        </xdr:nvSpPr>
        <xdr:spPr bwMode="auto">
          <a:xfrm>
            <a:off x="7304088" y="5499100"/>
            <a:ext cx="280988" cy="450850"/>
          </a:xfrm>
          <a:custGeom>
            <a:avLst/>
            <a:gdLst>
              <a:gd name="T0" fmla="*/ 103 w 177"/>
              <a:gd name="T1" fmla="*/ 167 h 284"/>
              <a:gd name="T2" fmla="*/ 169 w 177"/>
              <a:gd name="T3" fmla="*/ 86 h 284"/>
              <a:gd name="T4" fmla="*/ 119 w 177"/>
              <a:gd name="T5" fmla="*/ 86 h 284"/>
              <a:gd name="T6" fmla="*/ 47 w 177"/>
              <a:gd name="T7" fmla="*/ 177 h 284"/>
              <a:gd name="T8" fmla="*/ 45 w 177"/>
              <a:gd name="T9" fmla="*/ 177 h 284"/>
              <a:gd name="T10" fmla="*/ 45 w 177"/>
              <a:gd name="T11" fmla="*/ 0 h 284"/>
              <a:gd name="T12" fmla="*/ 0 w 177"/>
              <a:gd name="T13" fmla="*/ 0 h 284"/>
              <a:gd name="T14" fmla="*/ 0 w 177"/>
              <a:gd name="T15" fmla="*/ 284 h 284"/>
              <a:gd name="T16" fmla="*/ 45 w 177"/>
              <a:gd name="T17" fmla="*/ 284 h 284"/>
              <a:gd name="T18" fmla="*/ 45 w 177"/>
              <a:gd name="T19" fmla="*/ 234 h 284"/>
              <a:gd name="T20" fmla="*/ 75 w 177"/>
              <a:gd name="T21" fmla="*/ 199 h 284"/>
              <a:gd name="T22" fmla="*/ 127 w 177"/>
              <a:gd name="T23" fmla="*/ 284 h 284"/>
              <a:gd name="T24" fmla="*/ 177 w 177"/>
              <a:gd name="T25" fmla="*/ 284 h 284"/>
              <a:gd name="T26" fmla="*/ 103 w 177"/>
              <a:gd name="T27" fmla="*/ 167 h 2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77" h="284">
                <a:moveTo>
                  <a:pt x="103" y="167"/>
                </a:moveTo>
                <a:lnTo>
                  <a:pt x="169" y="86"/>
                </a:lnTo>
                <a:lnTo>
                  <a:pt x="119" y="86"/>
                </a:lnTo>
                <a:lnTo>
                  <a:pt x="47" y="177"/>
                </a:lnTo>
                <a:lnTo>
                  <a:pt x="45" y="177"/>
                </a:lnTo>
                <a:lnTo>
                  <a:pt x="45" y="0"/>
                </a:lnTo>
                <a:lnTo>
                  <a:pt x="0" y="0"/>
                </a:lnTo>
                <a:lnTo>
                  <a:pt x="0" y="284"/>
                </a:lnTo>
                <a:lnTo>
                  <a:pt x="45" y="284"/>
                </a:lnTo>
                <a:lnTo>
                  <a:pt x="45" y="234"/>
                </a:lnTo>
                <a:lnTo>
                  <a:pt x="75" y="199"/>
                </a:lnTo>
                <a:lnTo>
                  <a:pt x="127" y="284"/>
                </a:lnTo>
                <a:lnTo>
                  <a:pt x="177" y="284"/>
                </a:lnTo>
                <a:lnTo>
                  <a:pt x="103" y="167"/>
                </a:lnTo>
                <a:close/>
              </a:path>
            </a:pathLst>
          </a:custGeom>
          <a:solidFill>
            <a:srgbClr val="45556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17" name="Oval 16">
            <a:extLst>
              <a:ext uri="{FF2B5EF4-FFF2-40B4-BE49-F238E27FC236}">
                <a16:creationId xmlns:a16="http://schemas.microsoft.com/office/drawing/2014/main" id="{35FFA92A-CA71-49D5-B1DB-B5C9512B3160}"/>
              </a:ext>
            </a:extLst>
          </xdr:cNvPr>
          <xdr:cNvSpPr>
            <a:spLocks noChangeArrowheads="1"/>
          </xdr:cNvSpPr>
        </xdr:nvSpPr>
        <xdr:spPr bwMode="auto">
          <a:xfrm>
            <a:off x="7151688" y="6113463"/>
            <a:ext cx="44450" cy="44450"/>
          </a:xfrm>
          <a:prstGeom prst="ellipse">
            <a:avLst/>
          </a:prstGeom>
          <a:solidFill>
            <a:srgbClr val="F47B2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18" name="Oval 17">
            <a:extLst>
              <a:ext uri="{FF2B5EF4-FFF2-40B4-BE49-F238E27FC236}">
                <a16:creationId xmlns:a16="http://schemas.microsoft.com/office/drawing/2014/main" id="{290AD389-B32A-400F-8A90-D6C116F4AB5A}"/>
              </a:ext>
            </a:extLst>
          </xdr:cNvPr>
          <xdr:cNvSpPr>
            <a:spLocks noChangeArrowheads="1"/>
          </xdr:cNvSpPr>
        </xdr:nvSpPr>
        <xdr:spPr bwMode="auto">
          <a:xfrm>
            <a:off x="5913438" y="6113463"/>
            <a:ext cx="44450" cy="44450"/>
          </a:xfrm>
          <a:prstGeom prst="ellipse">
            <a:avLst/>
          </a:prstGeom>
          <a:solidFill>
            <a:srgbClr val="F47B2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19" name="Freeform 58">
            <a:extLst>
              <a:ext uri="{FF2B5EF4-FFF2-40B4-BE49-F238E27FC236}">
                <a16:creationId xmlns:a16="http://schemas.microsoft.com/office/drawing/2014/main" id="{836E65B5-CF5D-4C9F-BFE5-5BB371D22AF6}"/>
              </a:ext>
            </a:extLst>
          </xdr:cNvPr>
          <xdr:cNvSpPr>
            <a:spLocks/>
          </xdr:cNvSpPr>
        </xdr:nvSpPr>
        <xdr:spPr bwMode="auto">
          <a:xfrm>
            <a:off x="6883400" y="6078538"/>
            <a:ext cx="88900" cy="115888"/>
          </a:xfrm>
          <a:custGeom>
            <a:avLst/>
            <a:gdLst>
              <a:gd name="T0" fmla="*/ 16 w 28"/>
              <a:gd name="T1" fmla="*/ 36 h 36"/>
              <a:gd name="T2" fmla="*/ 10 w 28"/>
              <a:gd name="T3" fmla="*/ 35 h 36"/>
              <a:gd name="T4" fmla="*/ 5 w 28"/>
              <a:gd name="T5" fmla="*/ 32 h 36"/>
              <a:gd name="T6" fmla="*/ 2 w 28"/>
              <a:gd name="T7" fmla="*/ 26 h 36"/>
              <a:gd name="T8" fmla="*/ 0 w 28"/>
              <a:gd name="T9" fmla="*/ 18 h 36"/>
              <a:gd name="T10" fmla="*/ 2 w 28"/>
              <a:gd name="T11" fmla="*/ 10 h 36"/>
              <a:gd name="T12" fmla="*/ 5 w 28"/>
              <a:gd name="T13" fmla="*/ 4 h 36"/>
              <a:gd name="T14" fmla="*/ 10 w 28"/>
              <a:gd name="T15" fmla="*/ 1 h 36"/>
              <a:gd name="T16" fmla="*/ 17 w 28"/>
              <a:gd name="T17" fmla="*/ 0 h 36"/>
              <a:gd name="T18" fmla="*/ 23 w 28"/>
              <a:gd name="T19" fmla="*/ 1 h 36"/>
              <a:gd name="T20" fmla="*/ 27 w 28"/>
              <a:gd name="T21" fmla="*/ 4 h 36"/>
              <a:gd name="T22" fmla="*/ 23 w 28"/>
              <a:gd name="T23" fmla="*/ 8 h 36"/>
              <a:gd name="T24" fmla="*/ 20 w 28"/>
              <a:gd name="T25" fmla="*/ 6 h 36"/>
              <a:gd name="T26" fmla="*/ 17 w 28"/>
              <a:gd name="T27" fmla="*/ 5 h 36"/>
              <a:gd name="T28" fmla="*/ 13 w 28"/>
              <a:gd name="T29" fmla="*/ 6 h 36"/>
              <a:gd name="T30" fmla="*/ 10 w 28"/>
              <a:gd name="T31" fmla="*/ 8 h 36"/>
              <a:gd name="T32" fmla="*/ 8 w 28"/>
              <a:gd name="T33" fmla="*/ 13 h 36"/>
              <a:gd name="T34" fmla="*/ 7 w 28"/>
              <a:gd name="T35" fmla="*/ 18 h 36"/>
              <a:gd name="T36" fmla="*/ 9 w 28"/>
              <a:gd name="T37" fmla="*/ 27 h 36"/>
              <a:gd name="T38" fmla="*/ 17 w 28"/>
              <a:gd name="T39" fmla="*/ 31 h 36"/>
              <a:gd name="T40" fmla="*/ 21 w 28"/>
              <a:gd name="T41" fmla="*/ 30 h 36"/>
              <a:gd name="T42" fmla="*/ 24 w 28"/>
              <a:gd name="T43" fmla="*/ 27 h 36"/>
              <a:gd name="T44" fmla="*/ 28 w 28"/>
              <a:gd name="T45" fmla="*/ 31 h 36"/>
              <a:gd name="T46" fmla="*/ 23 w 28"/>
              <a:gd name="T47" fmla="*/ 35 h 36"/>
              <a:gd name="T48" fmla="*/ 16 w 28"/>
              <a:gd name="T49" fmla="*/ 36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28" h="36">
                <a:moveTo>
                  <a:pt x="16" y="36"/>
                </a:moveTo>
                <a:cubicBezTo>
                  <a:pt x="14" y="36"/>
                  <a:pt x="12" y="36"/>
                  <a:pt x="10" y="35"/>
                </a:cubicBezTo>
                <a:cubicBezTo>
                  <a:pt x="8" y="34"/>
                  <a:pt x="6" y="33"/>
                  <a:pt x="5" y="32"/>
                </a:cubicBezTo>
                <a:cubicBezTo>
                  <a:pt x="4" y="30"/>
                  <a:pt x="2" y="28"/>
                  <a:pt x="2" y="26"/>
                </a:cubicBezTo>
                <a:cubicBezTo>
                  <a:pt x="1" y="24"/>
                  <a:pt x="0" y="21"/>
                  <a:pt x="0" y="18"/>
                </a:cubicBezTo>
                <a:cubicBezTo>
                  <a:pt x="0" y="15"/>
                  <a:pt x="1" y="13"/>
                  <a:pt x="2" y="10"/>
                </a:cubicBezTo>
                <a:cubicBezTo>
                  <a:pt x="2" y="8"/>
                  <a:pt x="4" y="6"/>
                  <a:pt x="5" y="4"/>
                </a:cubicBezTo>
                <a:cubicBezTo>
                  <a:pt x="7" y="3"/>
                  <a:pt x="8" y="2"/>
                  <a:pt x="10" y="1"/>
                </a:cubicBezTo>
                <a:cubicBezTo>
                  <a:pt x="12" y="0"/>
                  <a:pt x="14" y="0"/>
                  <a:pt x="17" y="0"/>
                </a:cubicBezTo>
                <a:cubicBezTo>
                  <a:pt x="19" y="0"/>
                  <a:pt x="21" y="0"/>
                  <a:pt x="23" y="1"/>
                </a:cubicBezTo>
                <a:cubicBezTo>
                  <a:pt x="24" y="2"/>
                  <a:pt x="26" y="3"/>
                  <a:pt x="27" y="4"/>
                </a:cubicBezTo>
                <a:cubicBezTo>
                  <a:pt x="23" y="8"/>
                  <a:pt x="23" y="8"/>
                  <a:pt x="23" y="8"/>
                </a:cubicBezTo>
                <a:cubicBezTo>
                  <a:pt x="23" y="7"/>
                  <a:pt x="22" y="6"/>
                  <a:pt x="20" y="6"/>
                </a:cubicBezTo>
                <a:cubicBezTo>
                  <a:pt x="19" y="5"/>
                  <a:pt x="18" y="5"/>
                  <a:pt x="17" y="5"/>
                </a:cubicBezTo>
                <a:cubicBezTo>
                  <a:pt x="15" y="5"/>
                  <a:pt x="14" y="5"/>
                  <a:pt x="13" y="6"/>
                </a:cubicBezTo>
                <a:cubicBezTo>
                  <a:pt x="12" y="7"/>
                  <a:pt x="10" y="7"/>
                  <a:pt x="10" y="8"/>
                </a:cubicBezTo>
                <a:cubicBezTo>
                  <a:pt x="9" y="10"/>
                  <a:pt x="8" y="11"/>
                  <a:pt x="8" y="13"/>
                </a:cubicBezTo>
                <a:cubicBezTo>
                  <a:pt x="7" y="14"/>
                  <a:pt x="7" y="16"/>
                  <a:pt x="7" y="18"/>
                </a:cubicBezTo>
                <a:cubicBezTo>
                  <a:pt x="7" y="22"/>
                  <a:pt x="8" y="25"/>
                  <a:pt x="9" y="27"/>
                </a:cubicBezTo>
                <a:cubicBezTo>
                  <a:pt x="11" y="30"/>
                  <a:pt x="14" y="31"/>
                  <a:pt x="17" y="31"/>
                </a:cubicBezTo>
                <a:cubicBezTo>
                  <a:pt x="18" y="31"/>
                  <a:pt x="20" y="31"/>
                  <a:pt x="21" y="30"/>
                </a:cubicBezTo>
                <a:cubicBezTo>
                  <a:pt x="22" y="29"/>
                  <a:pt x="23" y="28"/>
                  <a:pt x="24" y="27"/>
                </a:cubicBezTo>
                <a:cubicBezTo>
                  <a:pt x="28" y="31"/>
                  <a:pt x="28" y="31"/>
                  <a:pt x="28" y="31"/>
                </a:cubicBezTo>
                <a:cubicBezTo>
                  <a:pt x="26" y="33"/>
                  <a:pt x="24" y="34"/>
                  <a:pt x="23" y="35"/>
                </a:cubicBezTo>
                <a:cubicBezTo>
                  <a:pt x="21" y="36"/>
                  <a:pt x="19" y="36"/>
                  <a:pt x="16" y="36"/>
                </a:cubicBezTo>
                <a:close/>
              </a:path>
            </a:pathLst>
          </a:custGeom>
          <a:solidFill>
            <a:srgbClr val="45575E"/>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20" name="Freeform 59">
            <a:extLst>
              <a:ext uri="{FF2B5EF4-FFF2-40B4-BE49-F238E27FC236}">
                <a16:creationId xmlns:a16="http://schemas.microsoft.com/office/drawing/2014/main" id="{09DED1B0-B826-4AE8-9AF8-28C72AFA3561}"/>
              </a:ext>
            </a:extLst>
          </xdr:cNvPr>
          <xdr:cNvSpPr>
            <a:spLocks/>
          </xdr:cNvSpPr>
        </xdr:nvSpPr>
        <xdr:spPr bwMode="auto">
          <a:xfrm>
            <a:off x="6389688" y="6078538"/>
            <a:ext cx="85725" cy="115888"/>
          </a:xfrm>
          <a:custGeom>
            <a:avLst/>
            <a:gdLst>
              <a:gd name="T0" fmla="*/ 13 w 27"/>
              <a:gd name="T1" fmla="*/ 36 h 36"/>
              <a:gd name="T2" fmla="*/ 8 w 27"/>
              <a:gd name="T3" fmla="*/ 35 h 36"/>
              <a:gd name="T4" fmla="*/ 4 w 27"/>
              <a:gd name="T5" fmla="*/ 32 h 36"/>
              <a:gd name="T6" fmla="*/ 1 w 27"/>
              <a:gd name="T7" fmla="*/ 27 h 36"/>
              <a:gd name="T8" fmla="*/ 0 w 27"/>
              <a:gd name="T9" fmla="*/ 20 h 36"/>
              <a:gd name="T10" fmla="*/ 0 w 27"/>
              <a:gd name="T11" fmla="*/ 0 h 36"/>
              <a:gd name="T12" fmla="*/ 6 w 27"/>
              <a:gd name="T13" fmla="*/ 0 h 36"/>
              <a:gd name="T14" fmla="*/ 6 w 27"/>
              <a:gd name="T15" fmla="*/ 20 h 36"/>
              <a:gd name="T16" fmla="*/ 7 w 27"/>
              <a:gd name="T17" fmla="*/ 25 h 36"/>
              <a:gd name="T18" fmla="*/ 8 w 27"/>
              <a:gd name="T19" fmla="*/ 28 h 36"/>
              <a:gd name="T20" fmla="*/ 10 w 27"/>
              <a:gd name="T21" fmla="*/ 30 h 36"/>
              <a:gd name="T22" fmla="*/ 13 w 27"/>
              <a:gd name="T23" fmla="*/ 31 h 36"/>
              <a:gd name="T24" fmla="*/ 16 w 27"/>
              <a:gd name="T25" fmla="*/ 30 h 36"/>
              <a:gd name="T26" fmla="*/ 19 w 27"/>
              <a:gd name="T27" fmla="*/ 28 h 36"/>
              <a:gd name="T28" fmla="*/ 20 w 27"/>
              <a:gd name="T29" fmla="*/ 25 h 36"/>
              <a:gd name="T30" fmla="*/ 21 w 27"/>
              <a:gd name="T31" fmla="*/ 20 h 36"/>
              <a:gd name="T32" fmla="*/ 21 w 27"/>
              <a:gd name="T33" fmla="*/ 0 h 36"/>
              <a:gd name="T34" fmla="*/ 27 w 27"/>
              <a:gd name="T35" fmla="*/ 0 h 36"/>
              <a:gd name="T36" fmla="*/ 27 w 27"/>
              <a:gd name="T37" fmla="*/ 20 h 36"/>
              <a:gd name="T38" fmla="*/ 26 w 27"/>
              <a:gd name="T39" fmla="*/ 27 h 36"/>
              <a:gd name="T40" fmla="*/ 23 w 27"/>
              <a:gd name="T41" fmla="*/ 32 h 36"/>
              <a:gd name="T42" fmla="*/ 19 w 27"/>
              <a:gd name="T43" fmla="*/ 35 h 36"/>
              <a:gd name="T44" fmla="*/ 13 w 27"/>
              <a:gd name="T45" fmla="*/ 36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Lst>
            <a:rect l="0" t="0" r="r" b="b"/>
            <a:pathLst>
              <a:path w="27" h="36">
                <a:moveTo>
                  <a:pt x="13" y="36"/>
                </a:moveTo>
                <a:cubicBezTo>
                  <a:pt x="11" y="36"/>
                  <a:pt x="9" y="36"/>
                  <a:pt x="8" y="35"/>
                </a:cubicBezTo>
                <a:cubicBezTo>
                  <a:pt x="6" y="35"/>
                  <a:pt x="5" y="34"/>
                  <a:pt x="4" y="32"/>
                </a:cubicBezTo>
                <a:cubicBezTo>
                  <a:pt x="2" y="31"/>
                  <a:pt x="1" y="29"/>
                  <a:pt x="1" y="27"/>
                </a:cubicBezTo>
                <a:cubicBezTo>
                  <a:pt x="0" y="25"/>
                  <a:pt x="0" y="23"/>
                  <a:pt x="0" y="20"/>
                </a:cubicBezTo>
                <a:cubicBezTo>
                  <a:pt x="0" y="0"/>
                  <a:pt x="0" y="0"/>
                  <a:pt x="0" y="0"/>
                </a:cubicBezTo>
                <a:cubicBezTo>
                  <a:pt x="6" y="0"/>
                  <a:pt x="6" y="0"/>
                  <a:pt x="6" y="0"/>
                </a:cubicBezTo>
                <a:cubicBezTo>
                  <a:pt x="6" y="20"/>
                  <a:pt x="6" y="20"/>
                  <a:pt x="6" y="20"/>
                </a:cubicBezTo>
                <a:cubicBezTo>
                  <a:pt x="6" y="22"/>
                  <a:pt x="6" y="24"/>
                  <a:pt x="7" y="25"/>
                </a:cubicBezTo>
                <a:cubicBezTo>
                  <a:pt x="7" y="27"/>
                  <a:pt x="8" y="28"/>
                  <a:pt x="8" y="28"/>
                </a:cubicBezTo>
                <a:cubicBezTo>
                  <a:pt x="9" y="29"/>
                  <a:pt x="10" y="30"/>
                  <a:pt x="10" y="30"/>
                </a:cubicBezTo>
                <a:cubicBezTo>
                  <a:pt x="11" y="30"/>
                  <a:pt x="12" y="31"/>
                  <a:pt x="13" y="31"/>
                </a:cubicBezTo>
                <a:cubicBezTo>
                  <a:pt x="14" y="31"/>
                  <a:pt x="15" y="30"/>
                  <a:pt x="16" y="30"/>
                </a:cubicBezTo>
                <a:cubicBezTo>
                  <a:pt x="17" y="30"/>
                  <a:pt x="18" y="29"/>
                  <a:pt x="19" y="28"/>
                </a:cubicBezTo>
                <a:cubicBezTo>
                  <a:pt x="19" y="28"/>
                  <a:pt x="20" y="27"/>
                  <a:pt x="20" y="25"/>
                </a:cubicBezTo>
                <a:cubicBezTo>
                  <a:pt x="21" y="24"/>
                  <a:pt x="21" y="22"/>
                  <a:pt x="21" y="20"/>
                </a:cubicBezTo>
                <a:cubicBezTo>
                  <a:pt x="21" y="0"/>
                  <a:pt x="21" y="0"/>
                  <a:pt x="21" y="0"/>
                </a:cubicBezTo>
                <a:cubicBezTo>
                  <a:pt x="27" y="0"/>
                  <a:pt x="27" y="0"/>
                  <a:pt x="27" y="0"/>
                </a:cubicBezTo>
                <a:cubicBezTo>
                  <a:pt x="27" y="20"/>
                  <a:pt x="27" y="20"/>
                  <a:pt x="27" y="20"/>
                </a:cubicBezTo>
                <a:cubicBezTo>
                  <a:pt x="27" y="23"/>
                  <a:pt x="26" y="25"/>
                  <a:pt x="26" y="27"/>
                </a:cubicBezTo>
                <a:cubicBezTo>
                  <a:pt x="25" y="29"/>
                  <a:pt x="24" y="31"/>
                  <a:pt x="23" y="32"/>
                </a:cubicBezTo>
                <a:cubicBezTo>
                  <a:pt x="22" y="34"/>
                  <a:pt x="21" y="35"/>
                  <a:pt x="19" y="35"/>
                </a:cubicBezTo>
                <a:cubicBezTo>
                  <a:pt x="17" y="36"/>
                  <a:pt x="15" y="36"/>
                  <a:pt x="13" y="36"/>
                </a:cubicBezTo>
                <a:close/>
              </a:path>
            </a:pathLst>
          </a:custGeom>
          <a:solidFill>
            <a:srgbClr val="45575E"/>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21" name="Freeform 60">
            <a:extLst>
              <a:ext uri="{FF2B5EF4-FFF2-40B4-BE49-F238E27FC236}">
                <a16:creationId xmlns:a16="http://schemas.microsoft.com/office/drawing/2014/main" id="{DC014155-59B4-48ED-87BE-4D4C7E43823A}"/>
              </a:ext>
            </a:extLst>
          </xdr:cNvPr>
          <xdr:cNvSpPr>
            <a:spLocks noEditPoints="1"/>
          </xdr:cNvSpPr>
        </xdr:nvSpPr>
        <xdr:spPr bwMode="auto">
          <a:xfrm>
            <a:off x="6035675" y="6078538"/>
            <a:ext cx="98425" cy="115888"/>
          </a:xfrm>
          <a:custGeom>
            <a:avLst/>
            <a:gdLst>
              <a:gd name="T0" fmla="*/ 0 w 31"/>
              <a:gd name="T1" fmla="*/ 36 h 36"/>
              <a:gd name="T2" fmla="*/ 12 w 31"/>
              <a:gd name="T3" fmla="*/ 0 h 36"/>
              <a:gd name="T4" fmla="*/ 19 w 31"/>
              <a:gd name="T5" fmla="*/ 0 h 36"/>
              <a:gd name="T6" fmla="*/ 31 w 31"/>
              <a:gd name="T7" fmla="*/ 36 h 36"/>
              <a:gd name="T8" fmla="*/ 24 w 31"/>
              <a:gd name="T9" fmla="*/ 36 h 36"/>
              <a:gd name="T10" fmla="*/ 22 w 31"/>
              <a:gd name="T11" fmla="*/ 26 h 36"/>
              <a:gd name="T12" fmla="*/ 10 w 31"/>
              <a:gd name="T13" fmla="*/ 26 h 36"/>
              <a:gd name="T14" fmla="*/ 7 w 31"/>
              <a:gd name="T15" fmla="*/ 36 h 36"/>
              <a:gd name="T16" fmla="*/ 0 w 31"/>
              <a:gd name="T17" fmla="*/ 36 h 36"/>
              <a:gd name="T18" fmla="*/ 12 w 31"/>
              <a:gd name="T19" fmla="*/ 17 h 36"/>
              <a:gd name="T20" fmla="*/ 11 w 31"/>
              <a:gd name="T21" fmla="*/ 21 h 36"/>
              <a:gd name="T22" fmla="*/ 20 w 31"/>
              <a:gd name="T23" fmla="*/ 21 h 36"/>
              <a:gd name="T24" fmla="*/ 19 w 31"/>
              <a:gd name="T25" fmla="*/ 17 h 36"/>
              <a:gd name="T26" fmla="*/ 17 w 31"/>
              <a:gd name="T27" fmla="*/ 11 h 36"/>
              <a:gd name="T28" fmla="*/ 16 w 31"/>
              <a:gd name="T29" fmla="*/ 5 h 36"/>
              <a:gd name="T30" fmla="*/ 15 w 31"/>
              <a:gd name="T31" fmla="*/ 5 h 36"/>
              <a:gd name="T32" fmla="*/ 14 w 31"/>
              <a:gd name="T33" fmla="*/ 11 h 36"/>
              <a:gd name="T34" fmla="*/ 12 w 31"/>
              <a:gd name="T35" fmla="*/ 17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31" h="36">
                <a:moveTo>
                  <a:pt x="0" y="36"/>
                </a:moveTo>
                <a:cubicBezTo>
                  <a:pt x="12" y="0"/>
                  <a:pt x="12" y="0"/>
                  <a:pt x="12" y="0"/>
                </a:cubicBezTo>
                <a:cubicBezTo>
                  <a:pt x="19" y="0"/>
                  <a:pt x="19" y="0"/>
                  <a:pt x="19" y="0"/>
                </a:cubicBezTo>
                <a:cubicBezTo>
                  <a:pt x="31" y="36"/>
                  <a:pt x="31" y="36"/>
                  <a:pt x="31" y="36"/>
                </a:cubicBezTo>
                <a:cubicBezTo>
                  <a:pt x="24" y="36"/>
                  <a:pt x="24" y="36"/>
                  <a:pt x="24" y="36"/>
                </a:cubicBezTo>
                <a:cubicBezTo>
                  <a:pt x="22" y="26"/>
                  <a:pt x="22" y="26"/>
                  <a:pt x="22" y="26"/>
                </a:cubicBezTo>
                <a:cubicBezTo>
                  <a:pt x="10" y="26"/>
                  <a:pt x="10" y="26"/>
                  <a:pt x="10" y="26"/>
                </a:cubicBezTo>
                <a:cubicBezTo>
                  <a:pt x="7" y="36"/>
                  <a:pt x="7" y="36"/>
                  <a:pt x="7" y="36"/>
                </a:cubicBezTo>
                <a:lnTo>
                  <a:pt x="0" y="36"/>
                </a:lnTo>
                <a:close/>
                <a:moveTo>
                  <a:pt x="12" y="17"/>
                </a:moveTo>
                <a:cubicBezTo>
                  <a:pt x="11" y="21"/>
                  <a:pt x="11" y="21"/>
                  <a:pt x="11" y="21"/>
                </a:cubicBezTo>
                <a:cubicBezTo>
                  <a:pt x="20" y="21"/>
                  <a:pt x="20" y="21"/>
                  <a:pt x="20" y="21"/>
                </a:cubicBezTo>
                <a:cubicBezTo>
                  <a:pt x="19" y="17"/>
                  <a:pt x="19" y="17"/>
                  <a:pt x="19" y="17"/>
                </a:cubicBezTo>
                <a:cubicBezTo>
                  <a:pt x="18" y="15"/>
                  <a:pt x="18" y="13"/>
                  <a:pt x="17" y="11"/>
                </a:cubicBezTo>
                <a:cubicBezTo>
                  <a:pt x="17" y="9"/>
                  <a:pt x="16" y="7"/>
                  <a:pt x="16" y="5"/>
                </a:cubicBezTo>
                <a:cubicBezTo>
                  <a:pt x="15" y="5"/>
                  <a:pt x="15" y="5"/>
                  <a:pt x="15" y="5"/>
                </a:cubicBezTo>
                <a:cubicBezTo>
                  <a:pt x="15" y="7"/>
                  <a:pt x="14" y="9"/>
                  <a:pt x="14" y="11"/>
                </a:cubicBezTo>
                <a:cubicBezTo>
                  <a:pt x="13" y="13"/>
                  <a:pt x="13" y="15"/>
                  <a:pt x="12" y="17"/>
                </a:cubicBezTo>
                <a:close/>
              </a:path>
            </a:pathLst>
          </a:custGeom>
          <a:solidFill>
            <a:srgbClr val="45575E"/>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22" name="Freeform 61">
            <a:extLst>
              <a:ext uri="{FF2B5EF4-FFF2-40B4-BE49-F238E27FC236}">
                <a16:creationId xmlns:a16="http://schemas.microsoft.com/office/drawing/2014/main" id="{242BB931-CEB8-49DF-B9C2-353495F5CDB7}"/>
              </a:ext>
            </a:extLst>
          </xdr:cNvPr>
          <xdr:cNvSpPr>
            <a:spLocks noEditPoints="1"/>
          </xdr:cNvSpPr>
        </xdr:nvSpPr>
        <xdr:spPr bwMode="auto">
          <a:xfrm>
            <a:off x="6630988" y="6078538"/>
            <a:ext cx="96838" cy="115888"/>
          </a:xfrm>
          <a:custGeom>
            <a:avLst/>
            <a:gdLst>
              <a:gd name="T0" fmla="*/ 0 w 30"/>
              <a:gd name="T1" fmla="*/ 36 h 36"/>
              <a:gd name="T2" fmla="*/ 11 w 30"/>
              <a:gd name="T3" fmla="*/ 0 h 36"/>
              <a:gd name="T4" fmla="*/ 19 w 30"/>
              <a:gd name="T5" fmla="*/ 0 h 36"/>
              <a:gd name="T6" fmla="*/ 30 w 30"/>
              <a:gd name="T7" fmla="*/ 36 h 36"/>
              <a:gd name="T8" fmla="*/ 24 w 30"/>
              <a:gd name="T9" fmla="*/ 36 h 36"/>
              <a:gd name="T10" fmla="*/ 21 w 30"/>
              <a:gd name="T11" fmla="*/ 26 h 36"/>
              <a:gd name="T12" fmla="*/ 9 w 30"/>
              <a:gd name="T13" fmla="*/ 26 h 36"/>
              <a:gd name="T14" fmla="*/ 6 w 30"/>
              <a:gd name="T15" fmla="*/ 36 h 36"/>
              <a:gd name="T16" fmla="*/ 0 w 30"/>
              <a:gd name="T17" fmla="*/ 36 h 36"/>
              <a:gd name="T18" fmla="*/ 12 w 30"/>
              <a:gd name="T19" fmla="*/ 17 h 36"/>
              <a:gd name="T20" fmla="*/ 10 w 30"/>
              <a:gd name="T21" fmla="*/ 21 h 36"/>
              <a:gd name="T22" fmla="*/ 19 w 30"/>
              <a:gd name="T23" fmla="*/ 21 h 36"/>
              <a:gd name="T24" fmla="*/ 18 w 30"/>
              <a:gd name="T25" fmla="*/ 17 h 36"/>
              <a:gd name="T26" fmla="*/ 17 w 30"/>
              <a:gd name="T27" fmla="*/ 11 h 36"/>
              <a:gd name="T28" fmla="*/ 15 w 30"/>
              <a:gd name="T29" fmla="*/ 5 h 36"/>
              <a:gd name="T30" fmla="*/ 15 w 30"/>
              <a:gd name="T31" fmla="*/ 5 h 36"/>
              <a:gd name="T32" fmla="*/ 13 w 30"/>
              <a:gd name="T33" fmla="*/ 11 h 36"/>
              <a:gd name="T34" fmla="*/ 12 w 30"/>
              <a:gd name="T35" fmla="*/ 17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30" h="36">
                <a:moveTo>
                  <a:pt x="0" y="36"/>
                </a:moveTo>
                <a:cubicBezTo>
                  <a:pt x="11" y="0"/>
                  <a:pt x="11" y="0"/>
                  <a:pt x="11" y="0"/>
                </a:cubicBezTo>
                <a:cubicBezTo>
                  <a:pt x="19" y="0"/>
                  <a:pt x="19" y="0"/>
                  <a:pt x="19" y="0"/>
                </a:cubicBezTo>
                <a:cubicBezTo>
                  <a:pt x="30" y="36"/>
                  <a:pt x="30" y="36"/>
                  <a:pt x="30" y="36"/>
                </a:cubicBezTo>
                <a:cubicBezTo>
                  <a:pt x="24" y="36"/>
                  <a:pt x="24" y="36"/>
                  <a:pt x="24" y="36"/>
                </a:cubicBezTo>
                <a:cubicBezTo>
                  <a:pt x="21" y="26"/>
                  <a:pt x="21" y="26"/>
                  <a:pt x="21" y="26"/>
                </a:cubicBezTo>
                <a:cubicBezTo>
                  <a:pt x="9" y="26"/>
                  <a:pt x="9" y="26"/>
                  <a:pt x="9" y="26"/>
                </a:cubicBezTo>
                <a:cubicBezTo>
                  <a:pt x="6" y="36"/>
                  <a:pt x="6" y="36"/>
                  <a:pt x="6" y="36"/>
                </a:cubicBezTo>
                <a:lnTo>
                  <a:pt x="0" y="36"/>
                </a:lnTo>
                <a:close/>
                <a:moveTo>
                  <a:pt x="12" y="17"/>
                </a:moveTo>
                <a:cubicBezTo>
                  <a:pt x="10" y="21"/>
                  <a:pt x="10" y="21"/>
                  <a:pt x="10" y="21"/>
                </a:cubicBezTo>
                <a:cubicBezTo>
                  <a:pt x="19" y="21"/>
                  <a:pt x="19" y="21"/>
                  <a:pt x="19" y="21"/>
                </a:cubicBezTo>
                <a:cubicBezTo>
                  <a:pt x="18" y="17"/>
                  <a:pt x="18" y="17"/>
                  <a:pt x="18" y="17"/>
                </a:cubicBezTo>
                <a:cubicBezTo>
                  <a:pt x="18" y="15"/>
                  <a:pt x="17" y="13"/>
                  <a:pt x="17" y="11"/>
                </a:cubicBezTo>
                <a:cubicBezTo>
                  <a:pt x="16" y="9"/>
                  <a:pt x="15" y="7"/>
                  <a:pt x="15" y="5"/>
                </a:cubicBezTo>
                <a:cubicBezTo>
                  <a:pt x="15" y="5"/>
                  <a:pt x="15" y="5"/>
                  <a:pt x="15" y="5"/>
                </a:cubicBezTo>
                <a:cubicBezTo>
                  <a:pt x="14" y="7"/>
                  <a:pt x="14" y="9"/>
                  <a:pt x="13" y="11"/>
                </a:cubicBezTo>
                <a:cubicBezTo>
                  <a:pt x="13" y="13"/>
                  <a:pt x="12" y="15"/>
                  <a:pt x="12" y="17"/>
                </a:cubicBezTo>
                <a:close/>
              </a:path>
            </a:pathLst>
          </a:custGeom>
          <a:solidFill>
            <a:srgbClr val="45575E"/>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23" name="Freeform 62">
            <a:extLst>
              <a:ext uri="{FF2B5EF4-FFF2-40B4-BE49-F238E27FC236}">
                <a16:creationId xmlns:a16="http://schemas.microsoft.com/office/drawing/2014/main" id="{BEA89B5B-4C1E-404C-9DD5-9F539C53F435}"/>
              </a:ext>
            </a:extLst>
          </xdr:cNvPr>
          <xdr:cNvSpPr>
            <a:spLocks noEditPoints="1"/>
          </xdr:cNvSpPr>
        </xdr:nvSpPr>
        <xdr:spPr bwMode="auto">
          <a:xfrm>
            <a:off x="6513513" y="6078538"/>
            <a:ext cx="85725" cy="115888"/>
          </a:xfrm>
          <a:custGeom>
            <a:avLst/>
            <a:gdLst>
              <a:gd name="T0" fmla="*/ 0 w 27"/>
              <a:gd name="T1" fmla="*/ 36 h 36"/>
              <a:gd name="T2" fmla="*/ 0 w 27"/>
              <a:gd name="T3" fmla="*/ 0 h 36"/>
              <a:gd name="T4" fmla="*/ 12 w 27"/>
              <a:gd name="T5" fmla="*/ 0 h 36"/>
              <a:gd name="T6" fmla="*/ 18 w 27"/>
              <a:gd name="T7" fmla="*/ 1 h 36"/>
              <a:gd name="T8" fmla="*/ 22 w 27"/>
              <a:gd name="T9" fmla="*/ 3 h 36"/>
              <a:gd name="T10" fmla="*/ 25 w 27"/>
              <a:gd name="T11" fmla="*/ 6 h 36"/>
              <a:gd name="T12" fmla="*/ 26 w 27"/>
              <a:gd name="T13" fmla="*/ 11 h 36"/>
              <a:gd name="T14" fmla="*/ 24 w 27"/>
              <a:gd name="T15" fmla="*/ 17 h 36"/>
              <a:gd name="T16" fmla="*/ 18 w 27"/>
              <a:gd name="T17" fmla="*/ 21 h 36"/>
              <a:gd name="T18" fmla="*/ 27 w 27"/>
              <a:gd name="T19" fmla="*/ 36 h 36"/>
              <a:gd name="T20" fmla="*/ 20 w 27"/>
              <a:gd name="T21" fmla="*/ 36 h 36"/>
              <a:gd name="T22" fmla="*/ 12 w 27"/>
              <a:gd name="T23" fmla="*/ 22 h 36"/>
              <a:gd name="T24" fmla="*/ 7 w 27"/>
              <a:gd name="T25" fmla="*/ 22 h 36"/>
              <a:gd name="T26" fmla="*/ 7 w 27"/>
              <a:gd name="T27" fmla="*/ 36 h 36"/>
              <a:gd name="T28" fmla="*/ 0 w 27"/>
              <a:gd name="T29" fmla="*/ 36 h 36"/>
              <a:gd name="T30" fmla="*/ 7 w 27"/>
              <a:gd name="T31" fmla="*/ 17 h 36"/>
              <a:gd name="T32" fmla="*/ 12 w 27"/>
              <a:gd name="T33" fmla="*/ 17 h 36"/>
              <a:gd name="T34" fmla="*/ 17 w 27"/>
              <a:gd name="T35" fmla="*/ 15 h 36"/>
              <a:gd name="T36" fmla="*/ 19 w 27"/>
              <a:gd name="T37" fmla="*/ 11 h 36"/>
              <a:gd name="T38" fmla="*/ 17 w 27"/>
              <a:gd name="T39" fmla="*/ 6 h 36"/>
              <a:gd name="T40" fmla="*/ 12 w 27"/>
              <a:gd name="T41" fmla="*/ 5 h 36"/>
              <a:gd name="T42" fmla="*/ 7 w 27"/>
              <a:gd name="T43" fmla="*/ 5 h 36"/>
              <a:gd name="T44" fmla="*/ 7 w 27"/>
              <a:gd name="T45" fmla="*/ 17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Lst>
            <a:rect l="0" t="0" r="r" b="b"/>
            <a:pathLst>
              <a:path w="27" h="36">
                <a:moveTo>
                  <a:pt x="0" y="36"/>
                </a:moveTo>
                <a:cubicBezTo>
                  <a:pt x="0" y="0"/>
                  <a:pt x="0" y="0"/>
                  <a:pt x="0" y="0"/>
                </a:cubicBezTo>
                <a:cubicBezTo>
                  <a:pt x="12" y="0"/>
                  <a:pt x="12" y="0"/>
                  <a:pt x="12" y="0"/>
                </a:cubicBezTo>
                <a:cubicBezTo>
                  <a:pt x="14" y="0"/>
                  <a:pt x="16" y="0"/>
                  <a:pt x="18" y="1"/>
                </a:cubicBezTo>
                <a:cubicBezTo>
                  <a:pt x="19" y="1"/>
                  <a:pt x="21" y="2"/>
                  <a:pt x="22" y="3"/>
                </a:cubicBezTo>
                <a:cubicBezTo>
                  <a:pt x="23" y="3"/>
                  <a:pt x="24" y="4"/>
                  <a:pt x="25" y="6"/>
                </a:cubicBezTo>
                <a:cubicBezTo>
                  <a:pt x="25" y="7"/>
                  <a:pt x="26" y="9"/>
                  <a:pt x="26" y="11"/>
                </a:cubicBezTo>
                <a:cubicBezTo>
                  <a:pt x="26" y="13"/>
                  <a:pt x="25" y="16"/>
                  <a:pt x="24" y="17"/>
                </a:cubicBezTo>
                <a:cubicBezTo>
                  <a:pt x="22" y="19"/>
                  <a:pt x="21" y="20"/>
                  <a:pt x="18" y="21"/>
                </a:cubicBezTo>
                <a:cubicBezTo>
                  <a:pt x="27" y="36"/>
                  <a:pt x="27" y="36"/>
                  <a:pt x="27" y="36"/>
                </a:cubicBezTo>
                <a:cubicBezTo>
                  <a:pt x="20" y="36"/>
                  <a:pt x="20" y="36"/>
                  <a:pt x="20" y="36"/>
                </a:cubicBezTo>
                <a:cubicBezTo>
                  <a:pt x="12" y="22"/>
                  <a:pt x="12" y="22"/>
                  <a:pt x="12" y="22"/>
                </a:cubicBezTo>
                <a:cubicBezTo>
                  <a:pt x="7" y="22"/>
                  <a:pt x="7" y="22"/>
                  <a:pt x="7" y="22"/>
                </a:cubicBezTo>
                <a:cubicBezTo>
                  <a:pt x="7" y="36"/>
                  <a:pt x="7" y="36"/>
                  <a:pt x="7" y="36"/>
                </a:cubicBezTo>
                <a:lnTo>
                  <a:pt x="0" y="36"/>
                </a:lnTo>
                <a:close/>
                <a:moveTo>
                  <a:pt x="7" y="17"/>
                </a:moveTo>
                <a:cubicBezTo>
                  <a:pt x="12" y="17"/>
                  <a:pt x="12" y="17"/>
                  <a:pt x="12" y="17"/>
                </a:cubicBezTo>
                <a:cubicBezTo>
                  <a:pt x="14" y="17"/>
                  <a:pt x="16" y="16"/>
                  <a:pt x="17" y="15"/>
                </a:cubicBezTo>
                <a:cubicBezTo>
                  <a:pt x="19" y="14"/>
                  <a:pt x="19" y="13"/>
                  <a:pt x="19" y="11"/>
                </a:cubicBezTo>
                <a:cubicBezTo>
                  <a:pt x="19" y="9"/>
                  <a:pt x="19" y="7"/>
                  <a:pt x="17" y="6"/>
                </a:cubicBezTo>
                <a:cubicBezTo>
                  <a:pt x="16" y="6"/>
                  <a:pt x="14" y="5"/>
                  <a:pt x="12" y="5"/>
                </a:cubicBezTo>
                <a:cubicBezTo>
                  <a:pt x="7" y="5"/>
                  <a:pt x="7" y="5"/>
                  <a:pt x="7" y="5"/>
                </a:cubicBezTo>
                <a:lnTo>
                  <a:pt x="7" y="17"/>
                </a:lnTo>
                <a:close/>
              </a:path>
            </a:pathLst>
          </a:custGeom>
          <a:solidFill>
            <a:srgbClr val="45575E"/>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24" name="Freeform 63">
            <a:extLst>
              <a:ext uri="{FF2B5EF4-FFF2-40B4-BE49-F238E27FC236}">
                <a16:creationId xmlns:a16="http://schemas.microsoft.com/office/drawing/2014/main" id="{3F118362-ADD9-4327-BDCA-F7FF316FF11C}"/>
              </a:ext>
            </a:extLst>
          </xdr:cNvPr>
          <xdr:cNvSpPr>
            <a:spLocks noEditPoints="1"/>
          </xdr:cNvSpPr>
        </xdr:nvSpPr>
        <xdr:spPr bwMode="auto">
          <a:xfrm>
            <a:off x="4970463" y="6078538"/>
            <a:ext cx="98425" cy="115888"/>
          </a:xfrm>
          <a:custGeom>
            <a:avLst/>
            <a:gdLst>
              <a:gd name="T0" fmla="*/ 0 w 31"/>
              <a:gd name="T1" fmla="*/ 36 h 36"/>
              <a:gd name="T2" fmla="*/ 12 w 31"/>
              <a:gd name="T3" fmla="*/ 0 h 36"/>
              <a:gd name="T4" fmla="*/ 19 w 31"/>
              <a:gd name="T5" fmla="*/ 0 h 36"/>
              <a:gd name="T6" fmla="*/ 31 w 31"/>
              <a:gd name="T7" fmla="*/ 36 h 36"/>
              <a:gd name="T8" fmla="*/ 24 w 31"/>
              <a:gd name="T9" fmla="*/ 36 h 36"/>
              <a:gd name="T10" fmla="*/ 21 w 31"/>
              <a:gd name="T11" fmla="*/ 26 h 36"/>
              <a:gd name="T12" fmla="*/ 9 w 31"/>
              <a:gd name="T13" fmla="*/ 26 h 36"/>
              <a:gd name="T14" fmla="*/ 6 w 31"/>
              <a:gd name="T15" fmla="*/ 36 h 36"/>
              <a:gd name="T16" fmla="*/ 0 w 31"/>
              <a:gd name="T17" fmla="*/ 36 h 36"/>
              <a:gd name="T18" fmla="*/ 12 w 31"/>
              <a:gd name="T19" fmla="*/ 17 h 36"/>
              <a:gd name="T20" fmla="*/ 11 w 31"/>
              <a:gd name="T21" fmla="*/ 21 h 36"/>
              <a:gd name="T22" fmla="*/ 20 w 31"/>
              <a:gd name="T23" fmla="*/ 21 h 36"/>
              <a:gd name="T24" fmla="*/ 18 w 31"/>
              <a:gd name="T25" fmla="*/ 17 h 36"/>
              <a:gd name="T26" fmla="*/ 17 w 31"/>
              <a:gd name="T27" fmla="*/ 11 h 36"/>
              <a:gd name="T28" fmla="*/ 15 w 31"/>
              <a:gd name="T29" fmla="*/ 5 h 36"/>
              <a:gd name="T30" fmla="*/ 15 w 31"/>
              <a:gd name="T31" fmla="*/ 5 h 36"/>
              <a:gd name="T32" fmla="*/ 14 w 31"/>
              <a:gd name="T33" fmla="*/ 11 h 36"/>
              <a:gd name="T34" fmla="*/ 12 w 31"/>
              <a:gd name="T35" fmla="*/ 17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31" h="36">
                <a:moveTo>
                  <a:pt x="0" y="36"/>
                </a:moveTo>
                <a:cubicBezTo>
                  <a:pt x="12" y="0"/>
                  <a:pt x="12" y="0"/>
                  <a:pt x="12" y="0"/>
                </a:cubicBezTo>
                <a:cubicBezTo>
                  <a:pt x="19" y="0"/>
                  <a:pt x="19" y="0"/>
                  <a:pt x="19" y="0"/>
                </a:cubicBezTo>
                <a:cubicBezTo>
                  <a:pt x="31" y="36"/>
                  <a:pt x="31" y="36"/>
                  <a:pt x="31" y="36"/>
                </a:cubicBezTo>
                <a:cubicBezTo>
                  <a:pt x="24" y="36"/>
                  <a:pt x="24" y="36"/>
                  <a:pt x="24" y="36"/>
                </a:cubicBezTo>
                <a:cubicBezTo>
                  <a:pt x="21" y="26"/>
                  <a:pt x="21" y="26"/>
                  <a:pt x="21" y="26"/>
                </a:cubicBezTo>
                <a:cubicBezTo>
                  <a:pt x="9" y="26"/>
                  <a:pt x="9" y="26"/>
                  <a:pt x="9" y="26"/>
                </a:cubicBezTo>
                <a:cubicBezTo>
                  <a:pt x="6" y="36"/>
                  <a:pt x="6" y="36"/>
                  <a:pt x="6" y="36"/>
                </a:cubicBezTo>
                <a:lnTo>
                  <a:pt x="0" y="36"/>
                </a:lnTo>
                <a:close/>
                <a:moveTo>
                  <a:pt x="12" y="17"/>
                </a:moveTo>
                <a:cubicBezTo>
                  <a:pt x="11" y="21"/>
                  <a:pt x="11" y="21"/>
                  <a:pt x="11" y="21"/>
                </a:cubicBezTo>
                <a:cubicBezTo>
                  <a:pt x="20" y="21"/>
                  <a:pt x="20" y="21"/>
                  <a:pt x="20" y="21"/>
                </a:cubicBezTo>
                <a:cubicBezTo>
                  <a:pt x="18" y="17"/>
                  <a:pt x="18" y="17"/>
                  <a:pt x="18" y="17"/>
                </a:cubicBezTo>
                <a:cubicBezTo>
                  <a:pt x="18" y="15"/>
                  <a:pt x="17" y="13"/>
                  <a:pt x="17" y="11"/>
                </a:cubicBezTo>
                <a:cubicBezTo>
                  <a:pt x="16" y="9"/>
                  <a:pt x="16" y="7"/>
                  <a:pt x="15" y="5"/>
                </a:cubicBezTo>
                <a:cubicBezTo>
                  <a:pt x="15" y="5"/>
                  <a:pt x="15" y="5"/>
                  <a:pt x="15" y="5"/>
                </a:cubicBezTo>
                <a:cubicBezTo>
                  <a:pt x="15" y="7"/>
                  <a:pt x="14" y="9"/>
                  <a:pt x="14" y="11"/>
                </a:cubicBezTo>
                <a:cubicBezTo>
                  <a:pt x="13" y="13"/>
                  <a:pt x="12" y="15"/>
                  <a:pt x="12" y="17"/>
                </a:cubicBezTo>
                <a:close/>
              </a:path>
            </a:pathLst>
          </a:custGeom>
          <a:solidFill>
            <a:srgbClr val="45575E"/>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25" name="Freeform 64">
            <a:extLst>
              <a:ext uri="{FF2B5EF4-FFF2-40B4-BE49-F238E27FC236}">
                <a16:creationId xmlns:a16="http://schemas.microsoft.com/office/drawing/2014/main" id="{A9B1BDB9-5737-4F9A-A79B-C32EE7122504}"/>
              </a:ext>
            </a:extLst>
          </xdr:cNvPr>
          <xdr:cNvSpPr>
            <a:spLocks noEditPoints="1"/>
          </xdr:cNvSpPr>
        </xdr:nvSpPr>
        <xdr:spPr bwMode="auto">
          <a:xfrm>
            <a:off x="5097463" y="6078538"/>
            <a:ext cx="85725" cy="115888"/>
          </a:xfrm>
          <a:custGeom>
            <a:avLst/>
            <a:gdLst>
              <a:gd name="T0" fmla="*/ 0 w 27"/>
              <a:gd name="T1" fmla="*/ 36 h 36"/>
              <a:gd name="T2" fmla="*/ 0 w 27"/>
              <a:gd name="T3" fmla="*/ 0 h 36"/>
              <a:gd name="T4" fmla="*/ 10 w 27"/>
              <a:gd name="T5" fmla="*/ 0 h 36"/>
              <a:gd name="T6" fmla="*/ 23 w 27"/>
              <a:gd name="T7" fmla="*/ 4 h 36"/>
              <a:gd name="T8" fmla="*/ 27 w 27"/>
              <a:gd name="T9" fmla="*/ 18 h 36"/>
              <a:gd name="T10" fmla="*/ 26 w 27"/>
              <a:gd name="T11" fmla="*/ 25 h 36"/>
              <a:gd name="T12" fmla="*/ 23 w 27"/>
              <a:gd name="T13" fmla="*/ 31 h 36"/>
              <a:gd name="T14" fmla="*/ 17 w 27"/>
              <a:gd name="T15" fmla="*/ 34 h 36"/>
              <a:gd name="T16" fmla="*/ 10 w 27"/>
              <a:gd name="T17" fmla="*/ 36 h 36"/>
              <a:gd name="T18" fmla="*/ 0 w 27"/>
              <a:gd name="T19" fmla="*/ 36 h 36"/>
              <a:gd name="T20" fmla="*/ 7 w 27"/>
              <a:gd name="T21" fmla="*/ 30 h 36"/>
              <a:gd name="T22" fmla="*/ 9 w 27"/>
              <a:gd name="T23" fmla="*/ 30 h 36"/>
              <a:gd name="T24" fmla="*/ 18 w 27"/>
              <a:gd name="T25" fmla="*/ 27 h 36"/>
              <a:gd name="T26" fmla="*/ 21 w 27"/>
              <a:gd name="T27" fmla="*/ 18 h 36"/>
              <a:gd name="T28" fmla="*/ 18 w 27"/>
              <a:gd name="T29" fmla="*/ 8 h 36"/>
              <a:gd name="T30" fmla="*/ 9 w 27"/>
              <a:gd name="T31" fmla="*/ 5 h 36"/>
              <a:gd name="T32" fmla="*/ 7 w 27"/>
              <a:gd name="T33" fmla="*/ 5 h 36"/>
              <a:gd name="T34" fmla="*/ 7 w 27"/>
              <a:gd name="T35" fmla="*/ 30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27" h="36">
                <a:moveTo>
                  <a:pt x="0" y="36"/>
                </a:moveTo>
                <a:cubicBezTo>
                  <a:pt x="0" y="0"/>
                  <a:pt x="0" y="0"/>
                  <a:pt x="0" y="0"/>
                </a:cubicBezTo>
                <a:cubicBezTo>
                  <a:pt x="10" y="0"/>
                  <a:pt x="10" y="0"/>
                  <a:pt x="10" y="0"/>
                </a:cubicBezTo>
                <a:cubicBezTo>
                  <a:pt x="15" y="0"/>
                  <a:pt x="20" y="1"/>
                  <a:pt x="23" y="4"/>
                </a:cubicBezTo>
                <a:cubicBezTo>
                  <a:pt x="26" y="7"/>
                  <a:pt x="27" y="12"/>
                  <a:pt x="27" y="18"/>
                </a:cubicBezTo>
                <a:cubicBezTo>
                  <a:pt x="27" y="21"/>
                  <a:pt x="27" y="23"/>
                  <a:pt x="26" y="25"/>
                </a:cubicBezTo>
                <a:cubicBezTo>
                  <a:pt x="25" y="28"/>
                  <a:pt x="24" y="30"/>
                  <a:pt x="23" y="31"/>
                </a:cubicBezTo>
                <a:cubicBezTo>
                  <a:pt x="21" y="33"/>
                  <a:pt x="19" y="34"/>
                  <a:pt x="17" y="34"/>
                </a:cubicBezTo>
                <a:cubicBezTo>
                  <a:pt x="15" y="35"/>
                  <a:pt x="13" y="36"/>
                  <a:pt x="10" y="36"/>
                </a:cubicBezTo>
                <a:lnTo>
                  <a:pt x="0" y="36"/>
                </a:lnTo>
                <a:close/>
                <a:moveTo>
                  <a:pt x="7" y="30"/>
                </a:moveTo>
                <a:cubicBezTo>
                  <a:pt x="9" y="30"/>
                  <a:pt x="9" y="30"/>
                  <a:pt x="9" y="30"/>
                </a:cubicBezTo>
                <a:cubicBezTo>
                  <a:pt x="13" y="30"/>
                  <a:pt x="16" y="29"/>
                  <a:pt x="18" y="27"/>
                </a:cubicBezTo>
                <a:cubicBezTo>
                  <a:pt x="20" y="25"/>
                  <a:pt x="21" y="22"/>
                  <a:pt x="21" y="18"/>
                </a:cubicBezTo>
                <a:cubicBezTo>
                  <a:pt x="21" y="13"/>
                  <a:pt x="20" y="10"/>
                  <a:pt x="18" y="8"/>
                </a:cubicBezTo>
                <a:cubicBezTo>
                  <a:pt x="16" y="6"/>
                  <a:pt x="13" y="5"/>
                  <a:pt x="9" y="5"/>
                </a:cubicBezTo>
                <a:cubicBezTo>
                  <a:pt x="7" y="5"/>
                  <a:pt x="7" y="5"/>
                  <a:pt x="7" y="5"/>
                </a:cubicBezTo>
                <a:lnTo>
                  <a:pt x="7" y="30"/>
                </a:lnTo>
                <a:close/>
              </a:path>
            </a:pathLst>
          </a:custGeom>
          <a:solidFill>
            <a:srgbClr val="45575E"/>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26" name="Freeform 65">
            <a:extLst>
              <a:ext uri="{FF2B5EF4-FFF2-40B4-BE49-F238E27FC236}">
                <a16:creationId xmlns:a16="http://schemas.microsoft.com/office/drawing/2014/main" id="{57ED97A2-3907-4485-BBAA-B85847CD11C5}"/>
              </a:ext>
            </a:extLst>
          </xdr:cNvPr>
          <xdr:cNvSpPr>
            <a:spLocks/>
          </xdr:cNvSpPr>
        </xdr:nvSpPr>
        <xdr:spPr bwMode="auto">
          <a:xfrm>
            <a:off x="5208588" y="6078538"/>
            <a:ext cx="93663" cy="115888"/>
          </a:xfrm>
          <a:custGeom>
            <a:avLst/>
            <a:gdLst>
              <a:gd name="T0" fmla="*/ 11 w 29"/>
              <a:gd name="T1" fmla="*/ 36 h 36"/>
              <a:gd name="T2" fmla="*/ 0 w 29"/>
              <a:gd name="T3" fmla="*/ 0 h 36"/>
              <a:gd name="T4" fmla="*/ 6 w 29"/>
              <a:gd name="T5" fmla="*/ 0 h 36"/>
              <a:gd name="T6" fmla="*/ 11 w 29"/>
              <a:gd name="T7" fmla="*/ 18 h 36"/>
              <a:gd name="T8" fmla="*/ 13 w 29"/>
              <a:gd name="T9" fmla="*/ 24 h 36"/>
              <a:gd name="T10" fmla="*/ 14 w 29"/>
              <a:gd name="T11" fmla="*/ 29 h 36"/>
              <a:gd name="T12" fmla="*/ 15 w 29"/>
              <a:gd name="T13" fmla="*/ 29 h 36"/>
              <a:gd name="T14" fmla="*/ 16 w 29"/>
              <a:gd name="T15" fmla="*/ 24 h 36"/>
              <a:gd name="T16" fmla="*/ 18 w 29"/>
              <a:gd name="T17" fmla="*/ 18 h 36"/>
              <a:gd name="T18" fmla="*/ 23 w 29"/>
              <a:gd name="T19" fmla="*/ 0 h 36"/>
              <a:gd name="T20" fmla="*/ 29 w 29"/>
              <a:gd name="T21" fmla="*/ 0 h 36"/>
              <a:gd name="T22" fmla="*/ 18 w 29"/>
              <a:gd name="T23" fmla="*/ 36 h 36"/>
              <a:gd name="T24" fmla="*/ 11 w 29"/>
              <a:gd name="T25" fmla="*/ 36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29" h="36">
                <a:moveTo>
                  <a:pt x="11" y="36"/>
                </a:moveTo>
                <a:cubicBezTo>
                  <a:pt x="0" y="0"/>
                  <a:pt x="0" y="0"/>
                  <a:pt x="0" y="0"/>
                </a:cubicBezTo>
                <a:cubicBezTo>
                  <a:pt x="6" y="0"/>
                  <a:pt x="6" y="0"/>
                  <a:pt x="6" y="0"/>
                </a:cubicBezTo>
                <a:cubicBezTo>
                  <a:pt x="11" y="18"/>
                  <a:pt x="11" y="18"/>
                  <a:pt x="11" y="18"/>
                </a:cubicBezTo>
                <a:cubicBezTo>
                  <a:pt x="12" y="20"/>
                  <a:pt x="12" y="22"/>
                  <a:pt x="13" y="24"/>
                </a:cubicBezTo>
                <a:cubicBezTo>
                  <a:pt x="13" y="25"/>
                  <a:pt x="14" y="27"/>
                  <a:pt x="14" y="29"/>
                </a:cubicBezTo>
                <a:cubicBezTo>
                  <a:pt x="15" y="29"/>
                  <a:pt x="15" y="29"/>
                  <a:pt x="15" y="29"/>
                </a:cubicBezTo>
                <a:cubicBezTo>
                  <a:pt x="15" y="27"/>
                  <a:pt x="16" y="25"/>
                  <a:pt x="16" y="24"/>
                </a:cubicBezTo>
                <a:cubicBezTo>
                  <a:pt x="17" y="22"/>
                  <a:pt x="17" y="20"/>
                  <a:pt x="18" y="18"/>
                </a:cubicBezTo>
                <a:cubicBezTo>
                  <a:pt x="23" y="0"/>
                  <a:pt x="23" y="0"/>
                  <a:pt x="23" y="0"/>
                </a:cubicBezTo>
                <a:cubicBezTo>
                  <a:pt x="29" y="0"/>
                  <a:pt x="29" y="0"/>
                  <a:pt x="29" y="0"/>
                </a:cubicBezTo>
                <a:cubicBezTo>
                  <a:pt x="18" y="36"/>
                  <a:pt x="18" y="36"/>
                  <a:pt x="18" y="36"/>
                </a:cubicBezTo>
                <a:lnTo>
                  <a:pt x="11" y="36"/>
                </a:lnTo>
                <a:close/>
              </a:path>
            </a:pathLst>
          </a:custGeom>
          <a:solidFill>
            <a:srgbClr val="45575E"/>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27" name="Rectangle 26">
            <a:extLst>
              <a:ext uri="{FF2B5EF4-FFF2-40B4-BE49-F238E27FC236}">
                <a16:creationId xmlns:a16="http://schemas.microsoft.com/office/drawing/2014/main" id="{8D57CEB3-CCDC-4927-AB16-B731DE616C5C}"/>
              </a:ext>
            </a:extLst>
          </xdr:cNvPr>
          <xdr:cNvSpPr>
            <a:spLocks noChangeArrowheads="1"/>
          </xdr:cNvSpPr>
        </xdr:nvSpPr>
        <xdr:spPr bwMode="auto">
          <a:xfrm>
            <a:off x="5334000" y="6078538"/>
            <a:ext cx="19050" cy="115888"/>
          </a:xfrm>
          <a:prstGeom prst="rect">
            <a:avLst/>
          </a:prstGeom>
          <a:solidFill>
            <a:srgbClr val="45575E"/>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28" name="Freeform 67">
            <a:extLst>
              <a:ext uri="{FF2B5EF4-FFF2-40B4-BE49-F238E27FC236}">
                <a16:creationId xmlns:a16="http://schemas.microsoft.com/office/drawing/2014/main" id="{9BC0468B-E1CA-48E8-BD4B-C4BDBF48B58C}"/>
              </a:ext>
            </a:extLst>
          </xdr:cNvPr>
          <xdr:cNvSpPr>
            <a:spLocks/>
          </xdr:cNvSpPr>
        </xdr:nvSpPr>
        <xdr:spPr bwMode="auto">
          <a:xfrm>
            <a:off x="5391150" y="6075363"/>
            <a:ext cx="82550" cy="119063"/>
          </a:xfrm>
          <a:custGeom>
            <a:avLst/>
            <a:gdLst>
              <a:gd name="T0" fmla="*/ 13 w 26"/>
              <a:gd name="T1" fmla="*/ 37 h 37"/>
              <a:gd name="T2" fmla="*/ 6 w 26"/>
              <a:gd name="T3" fmla="*/ 36 h 37"/>
              <a:gd name="T4" fmla="*/ 0 w 26"/>
              <a:gd name="T5" fmla="*/ 32 h 37"/>
              <a:gd name="T6" fmla="*/ 4 w 26"/>
              <a:gd name="T7" fmla="*/ 28 h 37"/>
              <a:gd name="T8" fmla="*/ 8 w 26"/>
              <a:gd name="T9" fmla="*/ 31 h 37"/>
              <a:gd name="T10" fmla="*/ 13 w 26"/>
              <a:gd name="T11" fmla="*/ 32 h 37"/>
              <a:gd name="T12" fmla="*/ 18 w 26"/>
              <a:gd name="T13" fmla="*/ 30 h 37"/>
              <a:gd name="T14" fmla="*/ 19 w 26"/>
              <a:gd name="T15" fmla="*/ 27 h 37"/>
              <a:gd name="T16" fmla="*/ 19 w 26"/>
              <a:gd name="T17" fmla="*/ 25 h 37"/>
              <a:gd name="T18" fmla="*/ 18 w 26"/>
              <a:gd name="T19" fmla="*/ 24 h 37"/>
              <a:gd name="T20" fmla="*/ 16 w 26"/>
              <a:gd name="T21" fmla="*/ 23 h 37"/>
              <a:gd name="T22" fmla="*/ 14 w 26"/>
              <a:gd name="T23" fmla="*/ 22 h 37"/>
              <a:gd name="T24" fmla="*/ 9 w 26"/>
              <a:gd name="T25" fmla="*/ 20 h 37"/>
              <a:gd name="T26" fmla="*/ 6 w 26"/>
              <a:gd name="T27" fmla="*/ 18 h 37"/>
              <a:gd name="T28" fmla="*/ 4 w 26"/>
              <a:gd name="T29" fmla="*/ 17 h 37"/>
              <a:gd name="T30" fmla="*/ 2 w 26"/>
              <a:gd name="T31" fmla="*/ 14 h 37"/>
              <a:gd name="T32" fmla="*/ 2 w 26"/>
              <a:gd name="T33" fmla="*/ 10 h 37"/>
              <a:gd name="T34" fmla="*/ 3 w 26"/>
              <a:gd name="T35" fmla="*/ 6 h 37"/>
              <a:gd name="T36" fmla="*/ 5 w 26"/>
              <a:gd name="T37" fmla="*/ 3 h 37"/>
              <a:gd name="T38" fmla="*/ 9 w 26"/>
              <a:gd name="T39" fmla="*/ 1 h 37"/>
              <a:gd name="T40" fmla="*/ 14 w 26"/>
              <a:gd name="T41" fmla="*/ 0 h 37"/>
              <a:gd name="T42" fmla="*/ 20 w 26"/>
              <a:gd name="T43" fmla="*/ 2 h 37"/>
              <a:gd name="T44" fmla="*/ 25 w 26"/>
              <a:gd name="T45" fmla="*/ 5 h 37"/>
              <a:gd name="T46" fmla="*/ 21 w 26"/>
              <a:gd name="T47" fmla="*/ 9 h 37"/>
              <a:gd name="T48" fmla="*/ 18 w 26"/>
              <a:gd name="T49" fmla="*/ 7 h 37"/>
              <a:gd name="T50" fmla="*/ 14 w 26"/>
              <a:gd name="T51" fmla="*/ 6 h 37"/>
              <a:gd name="T52" fmla="*/ 10 w 26"/>
              <a:gd name="T53" fmla="*/ 7 h 37"/>
              <a:gd name="T54" fmla="*/ 8 w 26"/>
              <a:gd name="T55" fmla="*/ 10 h 37"/>
              <a:gd name="T56" fmla="*/ 9 w 26"/>
              <a:gd name="T57" fmla="*/ 12 h 37"/>
              <a:gd name="T58" fmla="*/ 10 w 26"/>
              <a:gd name="T59" fmla="*/ 13 h 37"/>
              <a:gd name="T60" fmla="*/ 12 w 26"/>
              <a:gd name="T61" fmla="*/ 14 h 37"/>
              <a:gd name="T62" fmla="*/ 14 w 26"/>
              <a:gd name="T63" fmla="*/ 15 h 37"/>
              <a:gd name="T64" fmla="*/ 19 w 26"/>
              <a:gd name="T65" fmla="*/ 17 h 37"/>
              <a:gd name="T66" fmla="*/ 21 w 26"/>
              <a:gd name="T67" fmla="*/ 19 h 37"/>
              <a:gd name="T68" fmla="*/ 24 w 26"/>
              <a:gd name="T69" fmla="*/ 21 h 37"/>
              <a:gd name="T70" fmla="*/ 25 w 26"/>
              <a:gd name="T71" fmla="*/ 23 h 37"/>
              <a:gd name="T72" fmla="*/ 26 w 26"/>
              <a:gd name="T73" fmla="*/ 27 h 37"/>
              <a:gd name="T74" fmla="*/ 25 w 26"/>
              <a:gd name="T75" fmla="*/ 31 h 37"/>
              <a:gd name="T76" fmla="*/ 22 w 26"/>
              <a:gd name="T77" fmla="*/ 34 h 37"/>
              <a:gd name="T78" fmla="*/ 18 w 26"/>
              <a:gd name="T79" fmla="*/ 36 h 37"/>
              <a:gd name="T80" fmla="*/ 13 w 26"/>
              <a:gd name="T81" fmla="*/ 37 h 3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26" h="37">
                <a:moveTo>
                  <a:pt x="13" y="37"/>
                </a:moveTo>
                <a:cubicBezTo>
                  <a:pt x="11" y="37"/>
                  <a:pt x="8" y="37"/>
                  <a:pt x="6" y="36"/>
                </a:cubicBezTo>
                <a:cubicBezTo>
                  <a:pt x="4" y="35"/>
                  <a:pt x="2" y="34"/>
                  <a:pt x="0" y="32"/>
                </a:cubicBezTo>
                <a:cubicBezTo>
                  <a:pt x="4" y="28"/>
                  <a:pt x="4" y="28"/>
                  <a:pt x="4" y="28"/>
                </a:cubicBezTo>
                <a:cubicBezTo>
                  <a:pt x="5" y="29"/>
                  <a:pt x="7" y="30"/>
                  <a:pt x="8" y="31"/>
                </a:cubicBezTo>
                <a:cubicBezTo>
                  <a:pt x="10" y="31"/>
                  <a:pt x="11" y="32"/>
                  <a:pt x="13" y="32"/>
                </a:cubicBezTo>
                <a:cubicBezTo>
                  <a:pt x="15" y="32"/>
                  <a:pt x="17" y="31"/>
                  <a:pt x="18" y="30"/>
                </a:cubicBezTo>
                <a:cubicBezTo>
                  <a:pt x="19" y="30"/>
                  <a:pt x="19" y="29"/>
                  <a:pt x="19" y="27"/>
                </a:cubicBezTo>
                <a:cubicBezTo>
                  <a:pt x="19" y="26"/>
                  <a:pt x="19" y="26"/>
                  <a:pt x="19" y="25"/>
                </a:cubicBezTo>
                <a:cubicBezTo>
                  <a:pt x="19" y="25"/>
                  <a:pt x="18" y="24"/>
                  <a:pt x="18" y="24"/>
                </a:cubicBezTo>
                <a:cubicBezTo>
                  <a:pt x="17" y="24"/>
                  <a:pt x="17" y="23"/>
                  <a:pt x="16" y="23"/>
                </a:cubicBezTo>
                <a:cubicBezTo>
                  <a:pt x="15" y="23"/>
                  <a:pt x="15" y="22"/>
                  <a:pt x="14" y="22"/>
                </a:cubicBezTo>
                <a:cubicBezTo>
                  <a:pt x="9" y="20"/>
                  <a:pt x="9" y="20"/>
                  <a:pt x="9" y="20"/>
                </a:cubicBezTo>
                <a:cubicBezTo>
                  <a:pt x="8" y="19"/>
                  <a:pt x="7" y="19"/>
                  <a:pt x="6" y="18"/>
                </a:cubicBezTo>
                <a:cubicBezTo>
                  <a:pt x="5" y="18"/>
                  <a:pt x="5" y="17"/>
                  <a:pt x="4" y="17"/>
                </a:cubicBezTo>
                <a:cubicBezTo>
                  <a:pt x="3" y="16"/>
                  <a:pt x="3" y="15"/>
                  <a:pt x="2" y="14"/>
                </a:cubicBezTo>
                <a:cubicBezTo>
                  <a:pt x="2" y="13"/>
                  <a:pt x="2" y="12"/>
                  <a:pt x="2" y="10"/>
                </a:cubicBezTo>
                <a:cubicBezTo>
                  <a:pt x="2" y="9"/>
                  <a:pt x="2" y="8"/>
                  <a:pt x="3" y="6"/>
                </a:cubicBezTo>
                <a:cubicBezTo>
                  <a:pt x="3" y="5"/>
                  <a:pt x="4" y="4"/>
                  <a:pt x="5" y="3"/>
                </a:cubicBezTo>
                <a:cubicBezTo>
                  <a:pt x="6" y="2"/>
                  <a:pt x="7" y="2"/>
                  <a:pt x="9" y="1"/>
                </a:cubicBezTo>
                <a:cubicBezTo>
                  <a:pt x="10" y="1"/>
                  <a:pt x="12" y="0"/>
                  <a:pt x="14" y="0"/>
                </a:cubicBezTo>
                <a:cubicBezTo>
                  <a:pt x="16" y="0"/>
                  <a:pt x="18" y="1"/>
                  <a:pt x="20" y="2"/>
                </a:cubicBezTo>
                <a:cubicBezTo>
                  <a:pt x="22" y="2"/>
                  <a:pt x="23" y="4"/>
                  <a:pt x="25" y="5"/>
                </a:cubicBezTo>
                <a:cubicBezTo>
                  <a:pt x="21" y="9"/>
                  <a:pt x="21" y="9"/>
                  <a:pt x="21" y="9"/>
                </a:cubicBezTo>
                <a:cubicBezTo>
                  <a:pt x="20" y="8"/>
                  <a:pt x="19" y="7"/>
                  <a:pt x="18" y="7"/>
                </a:cubicBezTo>
                <a:cubicBezTo>
                  <a:pt x="17" y="6"/>
                  <a:pt x="15" y="6"/>
                  <a:pt x="14" y="6"/>
                </a:cubicBezTo>
                <a:cubicBezTo>
                  <a:pt x="12" y="6"/>
                  <a:pt x="11" y="6"/>
                  <a:pt x="10" y="7"/>
                </a:cubicBezTo>
                <a:cubicBezTo>
                  <a:pt x="9" y="8"/>
                  <a:pt x="8" y="9"/>
                  <a:pt x="8" y="10"/>
                </a:cubicBezTo>
                <a:cubicBezTo>
                  <a:pt x="8" y="11"/>
                  <a:pt x="8" y="11"/>
                  <a:pt x="9" y="12"/>
                </a:cubicBezTo>
                <a:cubicBezTo>
                  <a:pt x="9" y="12"/>
                  <a:pt x="9" y="13"/>
                  <a:pt x="10" y="13"/>
                </a:cubicBezTo>
                <a:cubicBezTo>
                  <a:pt x="10" y="13"/>
                  <a:pt x="11" y="14"/>
                  <a:pt x="12" y="14"/>
                </a:cubicBezTo>
                <a:cubicBezTo>
                  <a:pt x="12" y="14"/>
                  <a:pt x="13" y="15"/>
                  <a:pt x="14" y="15"/>
                </a:cubicBezTo>
                <a:cubicBezTo>
                  <a:pt x="19" y="17"/>
                  <a:pt x="19" y="17"/>
                  <a:pt x="19" y="17"/>
                </a:cubicBezTo>
                <a:cubicBezTo>
                  <a:pt x="20" y="17"/>
                  <a:pt x="21" y="18"/>
                  <a:pt x="21" y="19"/>
                </a:cubicBezTo>
                <a:cubicBezTo>
                  <a:pt x="22" y="19"/>
                  <a:pt x="23" y="20"/>
                  <a:pt x="24" y="21"/>
                </a:cubicBezTo>
                <a:cubicBezTo>
                  <a:pt x="24" y="21"/>
                  <a:pt x="25" y="22"/>
                  <a:pt x="25" y="23"/>
                </a:cubicBezTo>
                <a:cubicBezTo>
                  <a:pt x="26" y="24"/>
                  <a:pt x="26" y="25"/>
                  <a:pt x="26" y="27"/>
                </a:cubicBezTo>
                <a:cubicBezTo>
                  <a:pt x="26" y="28"/>
                  <a:pt x="25" y="29"/>
                  <a:pt x="25" y="31"/>
                </a:cubicBezTo>
                <a:cubicBezTo>
                  <a:pt x="24" y="32"/>
                  <a:pt x="23" y="33"/>
                  <a:pt x="22" y="34"/>
                </a:cubicBezTo>
                <a:cubicBezTo>
                  <a:pt x="21" y="35"/>
                  <a:pt x="20" y="36"/>
                  <a:pt x="18" y="36"/>
                </a:cubicBezTo>
                <a:cubicBezTo>
                  <a:pt x="17" y="37"/>
                  <a:pt x="15" y="37"/>
                  <a:pt x="13" y="37"/>
                </a:cubicBezTo>
                <a:close/>
              </a:path>
            </a:pathLst>
          </a:custGeom>
          <a:solidFill>
            <a:srgbClr val="45575E"/>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29" name="Freeform 68">
            <a:extLst>
              <a:ext uri="{FF2B5EF4-FFF2-40B4-BE49-F238E27FC236}">
                <a16:creationId xmlns:a16="http://schemas.microsoft.com/office/drawing/2014/main" id="{1DBD4692-666C-4182-8BB8-389F1AB1CD5E}"/>
              </a:ext>
            </a:extLst>
          </xdr:cNvPr>
          <xdr:cNvSpPr>
            <a:spLocks/>
          </xdr:cNvSpPr>
        </xdr:nvSpPr>
        <xdr:spPr bwMode="auto">
          <a:xfrm>
            <a:off x="6159500" y="6078538"/>
            <a:ext cx="82550" cy="115888"/>
          </a:xfrm>
          <a:custGeom>
            <a:avLst/>
            <a:gdLst>
              <a:gd name="T0" fmla="*/ 13 w 26"/>
              <a:gd name="T1" fmla="*/ 36 h 36"/>
              <a:gd name="T2" fmla="*/ 6 w 26"/>
              <a:gd name="T3" fmla="*/ 35 h 36"/>
              <a:gd name="T4" fmla="*/ 0 w 26"/>
              <a:gd name="T5" fmla="*/ 31 h 36"/>
              <a:gd name="T6" fmla="*/ 4 w 26"/>
              <a:gd name="T7" fmla="*/ 27 h 36"/>
              <a:gd name="T8" fmla="*/ 8 w 26"/>
              <a:gd name="T9" fmla="*/ 30 h 36"/>
              <a:gd name="T10" fmla="*/ 13 w 26"/>
              <a:gd name="T11" fmla="*/ 31 h 36"/>
              <a:gd name="T12" fmla="*/ 18 w 26"/>
              <a:gd name="T13" fmla="*/ 30 h 36"/>
              <a:gd name="T14" fmla="*/ 19 w 26"/>
              <a:gd name="T15" fmla="*/ 26 h 36"/>
              <a:gd name="T16" fmla="*/ 19 w 26"/>
              <a:gd name="T17" fmla="*/ 25 h 36"/>
              <a:gd name="T18" fmla="*/ 18 w 26"/>
              <a:gd name="T19" fmla="*/ 23 h 36"/>
              <a:gd name="T20" fmla="*/ 16 w 26"/>
              <a:gd name="T21" fmla="*/ 22 h 36"/>
              <a:gd name="T22" fmla="*/ 14 w 26"/>
              <a:gd name="T23" fmla="*/ 21 h 36"/>
              <a:gd name="T24" fmla="*/ 9 w 26"/>
              <a:gd name="T25" fmla="*/ 19 h 36"/>
              <a:gd name="T26" fmla="*/ 6 w 26"/>
              <a:gd name="T27" fmla="*/ 18 h 36"/>
              <a:gd name="T28" fmla="*/ 4 w 26"/>
              <a:gd name="T29" fmla="*/ 16 h 36"/>
              <a:gd name="T30" fmla="*/ 2 w 26"/>
              <a:gd name="T31" fmla="*/ 13 h 36"/>
              <a:gd name="T32" fmla="*/ 2 w 26"/>
              <a:gd name="T33" fmla="*/ 10 h 36"/>
              <a:gd name="T34" fmla="*/ 3 w 26"/>
              <a:gd name="T35" fmla="*/ 6 h 36"/>
              <a:gd name="T36" fmla="*/ 5 w 26"/>
              <a:gd name="T37" fmla="*/ 2 h 36"/>
              <a:gd name="T38" fmla="*/ 9 w 26"/>
              <a:gd name="T39" fmla="*/ 0 h 36"/>
              <a:gd name="T40" fmla="*/ 14 w 26"/>
              <a:gd name="T41" fmla="*/ 0 h 36"/>
              <a:gd name="T42" fmla="*/ 20 w 26"/>
              <a:gd name="T43" fmla="*/ 1 h 36"/>
              <a:gd name="T44" fmla="*/ 25 w 26"/>
              <a:gd name="T45" fmla="*/ 4 h 36"/>
              <a:gd name="T46" fmla="*/ 21 w 26"/>
              <a:gd name="T47" fmla="*/ 8 h 36"/>
              <a:gd name="T48" fmla="*/ 18 w 26"/>
              <a:gd name="T49" fmla="*/ 6 h 36"/>
              <a:gd name="T50" fmla="*/ 14 w 26"/>
              <a:gd name="T51" fmla="*/ 5 h 36"/>
              <a:gd name="T52" fmla="*/ 10 w 26"/>
              <a:gd name="T53" fmla="*/ 6 h 36"/>
              <a:gd name="T54" fmla="*/ 8 w 26"/>
              <a:gd name="T55" fmla="*/ 9 h 36"/>
              <a:gd name="T56" fmla="*/ 9 w 26"/>
              <a:gd name="T57" fmla="*/ 11 h 36"/>
              <a:gd name="T58" fmla="*/ 10 w 26"/>
              <a:gd name="T59" fmla="*/ 12 h 36"/>
              <a:gd name="T60" fmla="*/ 12 w 26"/>
              <a:gd name="T61" fmla="*/ 13 h 36"/>
              <a:gd name="T62" fmla="*/ 14 w 26"/>
              <a:gd name="T63" fmla="*/ 14 h 36"/>
              <a:gd name="T64" fmla="*/ 19 w 26"/>
              <a:gd name="T65" fmla="*/ 16 h 36"/>
              <a:gd name="T66" fmla="*/ 21 w 26"/>
              <a:gd name="T67" fmla="*/ 18 h 36"/>
              <a:gd name="T68" fmla="*/ 24 w 26"/>
              <a:gd name="T69" fmla="*/ 20 h 36"/>
              <a:gd name="T70" fmla="*/ 25 w 26"/>
              <a:gd name="T71" fmla="*/ 22 h 36"/>
              <a:gd name="T72" fmla="*/ 26 w 26"/>
              <a:gd name="T73" fmla="*/ 26 h 36"/>
              <a:gd name="T74" fmla="*/ 25 w 26"/>
              <a:gd name="T75" fmla="*/ 30 h 36"/>
              <a:gd name="T76" fmla="*/ 22 w 26"/>
              <a:gd name="T77" fmla="*/ 33 h 36"/>
              <a:gd name="T78" fmla="*/ 18 w 26"/>
              <a:gd name="T79" fmla="*/ 36 h 36"/>
              <a:gd name="T80" fmla="*/ 13 w 26"/>
              <a:gd name="T81" fmla="*/ 36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26" h="36">
                <a:moveTo>
                  <a:pt x="13" y="36"/>
                </a:moveTo>
                <a:cubicBezTo>
                  <a:pt x="11" y="36"/>
                  <a:pt x="8" y="36"/>
                  <a:pt x="6" y="35"/>
                </a:cubicBezTo>
                <a:cubicBezTo>
                  <a:pt x="4" y="34"/>
                  <a:pt x="2" y="33"/>
                  <a:pt x="0" y="31"/>
                </a:cubicBezTo>
                <a:cubicBezTo>
                  <a:pt x="4" y="27"/>
                  <a:pt x="4" y="27"/>
                  <a:pt x="4" y="27"/>
                </a:cubicBezTo>
                <a:cubicBezTo>
                  <a:pt x="5" y="28"/>
                  <a:pt x="7" y="29"/>
                  <a:pt x="8" y="30"/>
                </a:cubicBezTo>
                <a:cubicBezTo>
                  <a:pt x="10" y="31"/>
                  <a:pt x="11" y="31"/>
                  <a:pt x="13" y="31"/>
                </a:cubicBezTo>
                <a:cubicBezTo>
                  <a:pt x="15" y="31"/>
                  <a:pt x="17" y="31"/>
                  <a:pt x="18" y="30"/>
                </a:cubicBezTo>
                <a:cubicBezTo>
                  <a:pt x="19" y="29"/>
                  <a:pt x="19" y="28"/>
                  <a:pt x="19" y="26"/>
                </a:cubicBezTo>
                <a:cubicBezTo>
                  <a:pt x="19" y="26"/>
                  <a:pt x="19" y="25"/>
                  <a:pt x="19" y="25"/>
                </a:cubicBezTo>
                <a:cubicBezTo>
                  <a:pt x="19" y="24"/>
                  <a:pt x="18" y="24"/>
                  <a:pt x="18" y="23"/>
                </a:cubicBezTo>
                <a:cubicBezTo>
                  <a:pt x="17" y="23"/>
                  <a:pt x="17" y="22"/>
                  <a:pt x="16" y="22"/>
                </a:cubicBezTo>
                <a:cubicBezTo>
                  <a:pt x="15" y="22"/>
                  <a:pt x="15" y="21"/>
                  <a:pt x="14" y="21"/>
                </a:cubicBezTo>
                <a:cubicBezTo>
                  <a:pt x="9" y="19"/>
                  <a:pt x="9" y="19"/>
                  <a:pt x="9" y="19"/>
                </a:cubicBezTo>
                <a:cubicBezTo>
                  <a:pt x="8" y="19"/>
                  <a:pt x="7" y="18"/>
                  <a:pt x="6" y="18"/>
                </a:cubicBezTo>
                <a:cubicBezTo>
                  <a:pt x="5" y="17"/>
                  <a:pt x="5" y="16"/>
                  <a:pt x="4" y="16"/>
                </a:cubicBezTo>
                <a:cubicBezTo>
                  <a:pt x="3" y="15"/>
                  <a:pt x="3" y="14"/>
                  <a:pt x="2" y="13"/>
                </a:cubicBezTo>
                <a:cubicBezTo>
                  <a:pt x="2" y="12"/>
                  <a:pt x="2" y="11"/>
                  <a:pt x="2" y="10"/>
                </a:cubicBezTo>
                <a:cubicBezTo>
                  <a:pt x="2" y="8"/>
                  <a:pt x="2" y="7"/>
                  <a:pt x="3" y="6"/>
                </a:cubicBezTo>
                <a:cubicBezTo>
                  <a:pt x="3" y="4"/>
                  <a:pt x="4" y="3"/>
                  <a:pt x="5" y="2"/>
                </a:cubicBezTo>
                <a:cubicBezTo>
                  <a:pt x="6" y="2"/>
                  <a:pt x="7" y="1"/>
                  <a:pt x="9" y="0"/>
                </a:cubicBezTo>
                <a:cubicBezTo>
                  <a:pt x="10" y="0"/>
                  <a:pt x="12" y="0"/>
                  <a:pt x="14" y="0"/>
                </a:cubicBezTo>
                <a:cubicBezTo>
                  <a:pt x="16" y="0"/>
                  <a:pt x="18" y="0"/>
                  <a:pt x="20" y="1"/>
                </a:cubicBezTo>
                <a:cubicBezTo>
                  <a:pt x="22" y="2"/>
                  <a:pt x="23" y="3"/>
                  <a:pt x="25" y="4"/>
                </a:cubicBezTo>
                <a:cubicBezTo>
                  <a:pt x="21" y="8"/>
                  <a:pt x="21" y="8"/>
                  <a:pt x="21" y="8"/>
                </a:cubicBezTo>
                <a:cubicBezTo>
                  <a:pt x="20" y="7"/>
                  <a:pt x="19" y="6"/>
                  <a:pt x="18" y="6"/>
                </a:cubicBezTo>
                <a:cubicBezTo>
                  <a:pt x="17" y="5"/>
                  <a:pt x="15" y="5"/>
                  <a:pt x="14" y="5"/>
                </a:cubicBezTo>
                <a:cubicBezTo>
                  <a:pt x="12" y="5"/>
                  <a:pt x="11" y="5"/>
                  <a:pt x="10" y="6"/>
                </a:cubicBezTo>
                <a:cubicBezTo>
                  <a:pt x="9" y="7"/>
                  <a:pt x="8" y="8"/>
                  <a:pt x="8" y="9"/>
                </a:cubicBezTo>
                <a:cubicBezTo>
                  <a:pt x="8" y="10"/>
                  <a:pt x="8" y="11"/>
                  <a:pt x="9" y="11"/>
                </a:cubicBezTo>
                <a:cubicBezTo>
                  <a:pt x="9" y="11"/>
                  <a:pt x="9" y="12"/>
                  <a:pt x="10" y="12"/>
                </a:cubicBezTo>
                <a:cubicBezTo>
                  <a:pt x="10" y="13"/>
                  <a:pt x="11" y="13"/>
                  <a:pt x="12" y="13"/>
                </a:cubicBezTo>
                <a:cubicBezTo>
                  <a:pt x="12" y="14"/>
                  <a:pt x="13" y="14"/>
                  <a:pt x="14" y="14"/>
                </a:cubicBezTo>
                <a:cubicBezTo>
                  <a:pt x="19" y="16"/>
                  <a:pt x="19" y="16"/>
                  <a:pt x="19" y="16"/>
                </a:cubicBezTo>
                <a:cubicBezTo>
                  <a:pt x="20" y="17"/>
                  <a:pt x="21" y="17"/>
                  <a:pt x="21" y="18"/>
                </a:cubicBezTo>
                <a:cubicBezTo>
                  <a:pt x="22" y="18"/>
                  <a:pt x="23" y="19"/>
                  <a:pt x="24" y="20"/>
                </a:cubicBezTo>
                <a:cubicBezTo>
                  <a:pt x="24" y="21"/>
                  <a:pt x="25" y="21"/>
                  <a:pt x="25" y="22"/>
                </a:cubicBezTo>
                <a:cubicBezTo>
                  <a:pt x="26" y="23"/>
                  <a:pt x="26" y="25"/>
                  <a:pt x="26" y="26"/>
                </a:cubicBezTo>
                <a:cubicBezTo>
                  <a:pt x="26" y="27"/>
                  <a:pt x="25" y="29"/>
                  <a:pt x="25" y="30"/>
                </a:cubicBezTo>
                <a:cubicBezTo>
                  <a:pt x="24" y="31"/>
                  <a:pt x="23" y="32"/>
                  <a:pt x="22" y="33"/>
                </a:cubicBezTo>
                <a:cubicBezTo>
                  <a:pt x="21" y="34"/>
                  <a:pt x="20" y="35"/>
                  <a:pt x="18" y="36"/>
                </a:cubicBezTo>
                <a:cubicBezTo>
                  <a:pt x="17" y="36"/>
                  <a:pt x="15" y="36"/>
                  <a:pt x="13" y="36"/>
                </a:cubicBezTo>
                <a:close/>
              </a:path>
            </a:pathLst>
          </a:custGeom>
          <a:solidFill>
            <a:srgbClr val="45575E"/>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30" name="Freeform 69">
            <a:extLst>
              <a:ext uri="{FF2B5EF4-FFF2-40B4-BE49-F238E27FC236}">
                <a16:creationId xmlns:a16="http://schemas.microsoft.com/office/drawing/2014/main" id="{578C2754-E426-40FC-A86A-2F33E6C4CB14}"/>
              </a:ext>
            </a:extLst>
          </xdr:cNvPr>
          <xdr:cNvSpPr>
            <a:spLocks/>
          </xdr:cNvSpPr>
        </xdr:nvSpPr>
        <xdr:spPr bwMode="auto">
          <a:xfrm>
            <a:off x="6273800" y="6078538"/>
            <a:ext cx="80963" cy="115888"/>
          </a:xfrm>
          <a:custGeom>
            <a:avLst/>
            <a:gdLst>
              <a:gd name="T0" fmla="*/ 12 w 25"/>
              <a:gd name="T1" fmla="*/ 36 h 36"/>
              <a:gd name="T2" fmla="*/ 5 w 25"/>
              <a:gd name="T3" fmla="*/ 35 h 36"/>
              <a:gd name="T4" fmla="*/ 0 w 25"/>
              <a:gd name="T5" fmla="*/ 31 h 36"/>
              <a:gd name="T6" fmla="*/ 3 w 25"/>
              <a:gd name="T7" fmla="*/ 27 h 36"/>
              <a:gd name="T8" fmla="*/ 8 w 25"/>
              <a:gd name="T9" fmla="*/ 30 h 36"/>
              <a:gd name="T10" fmla="*/ 13 w 25"/>
              <a:gd name="T11" fmla="*/ 31 h 36"/>
              <a:gd name="T12" fmla="*/ 17 w 25"/>
              <a:gd name="T13" fmla="*/ 30 h 36"/>
              <a:gd name="T14" fmla="*/ 19 w 25"/>
              <a:gd name="T15" fmla="*/ 26 h 36"/>
              <a:gd name="T16" fmla="*/ 18 w 25"/>
              <a:gd name="T17" fmla="*/ 25 h 36"/>
              <a:gd name="T18" fmla="*/ 17 w 25"/>
              <a:gd name="T19" fmla="*/ 23 h 36"/>
              <a:gd name="T20" fmla="*/ 15 w 25"/>
              <a:gd name="T21" fmla="*/ 22 h 36"/>
              <a:gd name="T22" fmla="*/ 13 w 25"/>
              <a:gd name="T23" fmla="*/ 21 h 36"/>
              <a:gd name="T24" fmla="*/ 8 w 25"/>
              <a:gd name="T25" fmla="*/ 19 h 36"/>
              <a:gd name="T26" fmla="*/ 6 w 25"/>
              <a:gd name="T27" fmla="*/ 18 h 36"/>
              <a:gd name="T28" fmla="*/ 3 w 25"/>
              <a:gd name="T29" fmla="*/ 16 h 36"/>
              <a:gd name="T30" fmla="*/ 2 w 25"/>
              <a:gd name="T31" fmla="*/ 13 h 36"/>
              <a:gd name="T32" fmla="*/ 1 w 25"/>
              <a:gd name="T33" fmla="*/ 10 h 36"/>
              <a:gd name="T34" fmla="*/ 2 w 25"/>
              <a:gd name="T35" fmla="*/ 6 h 36"/>
              <a:gd name="T36" fmla="*/ 5 w 25"/>
              <a:gd name="T37" fmla="*/ 2 h 36"/>
              <a:gd name="T38" fmla="*/ 8 w 25"/>
              <a:gd name="T39" fmla="*/ 0 h 36"/>
              <a:gd name="T40" fmla="*/ 13 w 25"/>
              <a:gd name="T41" fmla="*/ 0 h 36"/>
              <a:gd name="T42" fmla="*/ 19 w 25"/>
              <a:gd name="T43" fmla="*/ 1 h 36"/>
              <a:gd name="T44" fmla="*/ 24 w 25"/>
              <a:gd name="T45" fmla="*/ 4 h 36"/>
              <a:gd name="T46" fmla="*/ 21 w 25"/>
              <a:gd name="T47" fmla="*/ 8 h 36"/>
              <a:gd name="T48" fmla="*/ 17 w 25"/>
              <a:gd name="T49" fmla="*/ 6 h 36"/>
              <a:gd name="T50" fmla="*/ 13 w 25"/>
              <a:gd name="T51" fmla="*/ 5 h 36"/>
              <a:gd name="T52" fmla="*/ 9 w 25"/>
              <a:gd name="T53" fmla="*/ 6 h 36"/>
              <a:gd name="T54" fmla="*/ 8 w 25"/>
              <a:gd name="T55" fmla="*/ 9 h 36"/>
              <a:gd name="T56" fmla="*/ 8 w 25"/>
              <a:gd name="T57" fmla="*/ 11 h 36"/>
              <a:gd name="T58" fmla="*/ 9 w 25"/>
              <a:gd name="T59" fmla="*/ 12 h 36"/>
              <a:gd name="T60" fmla="*/ 11 w 25"/>
              <a:gd name="T61" fmla="*/ 13 h 36"/>
              <a:gd name="T62" fmla="*/ 13 w 25"/>
              <a:gd name="T63" fmla="*/ 14 h 36"/>
              <a:gd name="T64" fmla="*/ 18 w 25"/>
              <a:gd name="T65" fmla="*/ 16 h 36"/>
              <a:gd name="T66" fmla="*/ 21 w 25"/>
              <a:gd name="T67" fmla="*/ 18 h 36"/>
              <a:gd name="T68" fmla="*/ 23 w 25"/>
              <a:gd name="T69" fmla="*/ 20 h 36"/>
              <a:gd name="T70" fmla="*/ 25 w 25"/>
              <a:gd name="T71" fmla="*/ 22 h 36"/>
              <a:gd name="T72" fmla="*/ 25 w 25"/>
              <a:gd name="T73" fmla="*/ 26 h 36"/>
              <a:gd name="T74" fmla="*/ 24 w 25"/>
              <a:gd name="T75" fmla="*/ 30 h 36"/>
              <a:gd name="T76" fmla="*/ 22 w 25"/>
              <a:gd name="T77" fmla="*/ 33 h 36"/>
              <a:gd name="T78" fmla="*/ 18 w 25"/>
              <a:gd name="T79" fmla="*/ 36 h 36"/>
              <a:gd name="T80" fmla="*/ 12 w 25"/>
              <a:gd name="T81" fmla="*/ 36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25" h="36">
                <a:moveTo>
                  <a:pt x="12" y="36"/>
                </a:moveTo>
                <a:cubicBezTo>
                  <a:pt x="10" y="36"/>
                  <a:pt x="8" y="36"/>
                  <a:pt x="5" y="35"/>
                </a:cubicBezTo>
                <a:cubicBezTo>
                  <a:pt x="3" y="34"/>
                  <a:pt x="1" y="33"/>
                  <a:pt x="0" y="31"/>
                </a:cubicBezTo>
                <a:cubicBezTo>
                  <a:pt x="3" y="27"/>
                  <a:pt x="3" y="27"/>
                  <a:pt x="3" y="27"/>
                </a:cubicBezTo>
                <a:cubicBezTo>
                  <a:pt x="5" y="28"/>
                  <a:pt x="6" y="29"/>
                  <a:pt x="8" y="30"/>
                </a:cubicBezTo>
                <a:cubicBezTo>
                  <a:pt x="9" y="31"/>
                  <a:pt x="11" y="31"/>
                  <a:pt x="13" y="31"/>
                </a:cubicBezTo>
                <a:cubicBezTo>
                  <a:pt x="15" y="31"/>
                  <a:pt x="16" y="31"/>
                  <a:pt x="17" y="30"/>
                </a:cubicBezTo>
                <a:cubicBezTo>
                  <a:pt x="18" y="29"/>
                  <a:pt x="19" y="28"/>
                  <a:pt x="19" y="26"/>
                </a:cubicBezTo>
                <a:cubicBezTo>
                  <a:pt x="19" y="26"/>
                  <a:pt x="19" y="25"/>
                  <a:pt x="18" y="25"/>
                </a:cubicBezTo>
                <a:cubicBezTo>
                  <a:pt x="18" y="24"/>
                  <a:pt x="18" y="24"/>
                  <a:pt x="17" y="23"/>
                </a:cubicBezTo>
                <a:cubicBezTo>
                  <a:pt x="17" y="23"/>
                  <a:pt x="16" y="22"/>
                  <a:pt x="15" y="22"/>
                </a:cubicBezTo>
                <a:cubicBezTo>
                  <a:pt x="15" y="22"/>
                  <a:pt x="14" y="21"/>
                  <a:pt x="13" y="21"/>
                </a:cubicBezTo>
                <a:cubicBezTo>
                  <a:pt x="8" y="19"/>
                  <a:pt x="8" y="19"/>
                  <a:pt x="8" y="19"/>
                </a:cubicBezTo>
                <a:cubicBezTo>
                  <a:pt x="7" y="19"/>
                  <a:pt x="7" y="18"/>
                  <a:pt x="6" y="18"/>
                </a:cubicBezTo>
                <a:cubicBezTo>
                  <a:pt x="5" y="17"/>
                  <a:pt x="4" y="16"/>
                  <a:pt x="3" y="16"/>
                </a:cubicBezTo>
                <a:cubicBezTo>
                  <a:pt x="3" y="15"/>
                  <a:pt x="2" y="14"/>
                  <a:pt x="2" y="13"/>
                </a:cubicBezTo>
                <a:cubicBezTo>
                  <a:pt x="1" y="12"/>
                  <a:pt x="1" y="11"/>
                  <a:pt x="1" y="10"/>
                </a:cubicBezTo>
                <a:cubicBezTo>
                  <a:pt x="1" y="8"/>
                  <a:pt x="1" y="7"/>
                  <a:pt x="2" y="6"/>
                </a:cubicBezTo>
                <a:cubicBezTo>
                  <a:pt x="3" y="4"/>
                  <a:pt x="3" y="3"/>
                  <a:pt x="5" y="2"/>
                </a:cubicBezTo>
                <a:cubicBezTo>
                  <a:pt x="6" y="2"/>
                  <a:pt x="7" y="1"/>
                  <a:pt x="8" y="0"/>
                </a:cubicBezTo>
                <a:cubicBezTo>
                  <a:pt x="10" y="0"/>
                  <a:pt x="11" y="0"/>
                  <a:pt x="13" y="0"/>
                </a:cubicBezTo>
                <a:cubicBezTo>
                  <a:pt x="15" y="0"/>
                  <a:pt x="17" y="0"/>
                  <a:pt x="19" y="1"/>
                </a:cubicBezTo>
                <a:cubicBezTo>
                  <a:pt x="21" y="2"/>
                  <a:pt x="23" y="3"/>
                  <a:pt x="24" y="4"/>
                </a:cubicBezTo>
                <a:cubicBezTo>
                  <a:pt x="21" y="8"/>
                  <a:pt x="21" y="8"/>
                  <a:pt x="21" y="8"/>
                </a:cubicBezTo>
                <a:cubicBezTo>
                  <a:pt x="20" y="7"/>
                  <a:pt x="18" y="6"/>
                  <a:pt x="17" y="6"/>
                </a:cubicBezTo>
                <a:cubicBezTo>
                  <a:pt x="16" y="5"/>
                  <a:pt x="15" y="5"/>
                  <a:pt x="13" y="5"/>
                </a:cubicBezTo>
                <a:cubicBezTo>
                  <a:pt x="11" y="5"/>
                  <a:pt x="10" y="5"/>
                  <a:pt x="9" y="6"/>
                </a:cubicBezTo>
                <a:cubicBezTo>
                  <a:pt x="8" y="7"/>
                  <a:pt x="8" y="8"/>
                  <a:pt x="8" y="9"/>
                </a:cubicBezTo>
                <a:cubicBezTo>
                  <a:pt x="8" y="10"/>
                  <a:pt x="8" y="11"/>
                  <a:pt x="8" y="11"/>
                </a:cubicBezTo>
                <a:cubicBezTo>
                  <a:pt x="8" y="11"/>
                  <a:pt x="9" y="12"/>
                  <a:pt x="9" y="12"/>
                </a:cubicBezTo>
                <a:cubicBezTo>
                  <a:pt x="10" y="13"/>
                  <a:pt x="10" y="13"/>
                  <a:pt x="11" y="13"/>
                </a:cubicBezTo>
                <a:cubicBezTo>
                  <a:pt x="12" y="14"/>
                  <a:pt x="12" y="14"/>
                  <a:pt x="13" y="14"/>
                </a:cubicBezTo>
                <a:cubicBezTo>
                  <a:pt x="18" y="16"/>
                  <a:pt x="18" y="16"/>
                  <a:pt x="18" y="16"/>
                </a:cubicBezTo>
                <a:cubicBezTo>
                  <a:pt x="19" y="17"/>
                  <a:pt x="20" y="17"/>
                  <a:pt x="21" y="18"/>
                </a:cubicBezTo>
                <a:cubicBezTo>
                  <a:pt x="22" y="18"/>
                  <a:pt x="23" y="19"/>
                  <a:pt x="23" y="20"/>
                </a:cubicBezTo>
                <a:cubicBezTo>
                  <a:pt x="24" y="21"/>
                  <a:pt x="24" y="21"/>
                  <a:pt x="25" y="22"/>
                </a:cubicBezTo>
                <a:cubicBezTo>
                  <a:pt x="25" y="23"/>
                  <a:pt x="25" y="25"/>
                  <a:pt x="25" y="26"/>
                </a:cubicBezTo>
                <a:cubicBezTo>
                  <a:pt x="25" y="27"/>
                  <a:pt x="25" y="29"/>
                  <a:pt x="24" y="30"/>
                </a:cubicBezTo>
                <a:cubicBezTo>
                  <a:pt x="24" y="31"/>
                  <a:pt x="23" y="32"/>
                  <a:pt x="22" y="33"/>
                </a:cubicBezTo>
                <a:cubicBezTo>
                  <a:pt x="21" y="34"/>
                  <a:pt x="19" y="35"/>
                  <a:pt x="18" y="36"/>
                </a:cubicBezTo>
                <a:cubicBezTo>
                  <a:pt x="16" y="36"/>
                  <a:pt x="14" y="36"/>
                  <a:pt x="12" y="36"/>
                </a:cubicBezTo>
                <a:close/>
              </a:path>
            </a:pathLst>
          </a:custGeom>
          <a:solidFill>
            <a:srgbClr val="45575E"/>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31" name="Freeform 70">
            <a:extLst>
              <a:ext uri="{FF2B5EF4-FFF2-40B4-BE49-F238E27FC236}">
                <a16:creationId xmlns:a16="http://schemas.microsoft.com/office/drawing/2014/main" id="{52352962-299E-4A62-A7AF-3C1D424E2B3D}"/>
              </a:ext>
            </a:extLst>
          </xdr:cNvPr>
          <xdr:cNvSpPr>
            <a:spLocks noEditPoints="1"/>
          </xdr:cNvSpPr>
        </xdr:nvSpPr>
        <xdr:spPr bwMode="auto">
          <a:xfrm>
            <a:off x="5505450" y="6075363"/>
            <a:ext cx="98425" cy="119063"/>
          </a:xfrm>
          <a:custGeom>
            <a:avLst/>
            <a:gdLst>
              <a:gd name="T0" fmla="*/ 15 w 31"/>
              <a:gd name="T1" fmla="*/ 37 h 37"/>
              <a:gd name="T2" fmla="*/ 9 w 31"/>
              <a:gd name="T3" fmla="*/ 36 h 37"/>
              <a:gd name="T4" fmla="*/ 4 w 31"/>
              <a:gd name="T5" fmla="*/ 32 h 37"/>
              <a:gd name="T6" fmla="*/ 1 w 31"/>
              <a:gd name="T7" fmla="*/ 26 h 37"/>
              <a:gd name="T8" fmla="*/ 0 w 31"/>
              <a:gd name="T9" fmla="*/ 19 h 37"/>
              <a:gd name="T10" fmla="*/ 1 w 31"/>
              <a:gd name="T11" fmla="*/ 11 h 37"/>
              <a:gd name="T12" fmla="*/ 4 w 31"/>
              <a:gd name="T13" fmla="*/ 5 h 37"/>
              <a:gd name="T14" fmla="*/ 9 w 31"/>
              <a:gd name="T15" fmla="*/ 2 h 37"/>
              <a:gd name="T16" fmla="*/ 15 w 31"/>
              <a:gd name="T17" fmla="*/ 0 h 37"/>
              <a:gd name="T18" fmla="*/ 22 w 31"/>
              <a:gd name="T19" fmla="*/ 2 h 37"/>
              <a:gd name="T20" fmla="*/ 27 w 31"/>
              <a:gd name="T21" fmla="*/ 5 h 37"/>
              <a:gd name="T22" fmla="*/ 30 w 31"/>
              <a:gd name="T23" fmla="*/ 11 h 37"/>
              <a:gd name="T24" fmla="*/ 31 w 31"/>
              <a:gd name="T25" fmla="*/ 19 h 37"/>
              <a:gd name="T26" fmla="*/ 30 w 31"/>
              <a:gd name="T27" fmla="*/ 26 h 37"/>
              <a:gd name="T28" fmla="*/ 27 w 31"/>
              <a:gd name="T29" fmla="*/ 32 h 37"/>
              <a:gd name="T30" fmla="*/ 22 w 31"/>
              <a:gd name="T31" fmla="*/ 36 h 37"/>
              <a:gd name="T32" fmla="*/ 15 w 31"/>
              <a:gd name="T33" fmla="*/ 37 h 37"/>
              <a:gd name="T34" fmla="*/ 15 w 31"/>
              <a:gd name="T35" fmla="*/ 32 h 37"/>
              <a:gd name="T36" fmla="*/ 19 w 31"/>
              <a:gd name="T37" fmla="*/ 31 h 37"/>
              <a:gd name="T38" fmla="*/ 22 w 31"/>
              <a:gd name="T39" fmla="*/ 28 h 37"/>
              <a:gd name="T40" fmla="*/ 24 w 31"/>
              <a:gd name="T41" fmla="*/ 24 h 37"/>
              <a:gd name="T42" fmla="*/ 25 w 31"/>
              <a:gd name="T43" fmla="*/ 19 h 37"/>
              <a:gd name="T44" fmla="*/ 22 w 31"/>
              <a:gd name="T45" fmla="*/ 9 h 37"/>
              <a:gd name="T46" fmla="*/ 15 w 31"/>
              <a:gd name="T47" fmla="*/ 6 h 37"/>
              <a:gd name="T48" fmla="*/ 9 w 31"/>
              <a:gd name="T49" fmla="*/ 9 h 37"/>
              <a:gd name="T50" fmla="*/ 6 w 31"/>
              <a:gd name="T51" fmla="*/ 19 h 37"/>
              <a:gd name="T52" fmla="*/ 7 w 31"/>
              <a:gd name="T53" fmla="*/ 24 h 37"/>
              <a:gd name="T54" fmla="*/ 9 w 31"/>
              <a:gd name="T55" fmla="*/ 28 h 37"/>
              <a:gd name="T56" fmla="*/ 12 w 31"/>
              <a:gd name="T57" fmla="*/ 31 h 37"/>
              <a:gd name="T58" fmla="*/ 15 w 31"/>
              <a:gd name="T59" fmla="*/ 32 h 3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Lst>
            <a:rect l="0" t="0" r="r" b="b"/>
            <a:pathLst>
              <a:path w="31" h="37">
                <a:moveTo>
                  <a:pt x="15" y="37"/>
                </a:moveTo>
                <a:cubicBezTo>
                  <a:pt x="13" y="37"/>
                  <a:pt x="11" y="37"/>
                  <a:pt x="9" y="36"/>
                </a:cubicBezTo>
                <a:cubicBezTo>
                  <a:pt x="7" y="35"/>
                  <a:pt x="6" y="34"/>
                  <a:pt x="4" y="32"/>
                </a:cubicBezTo>
                <a:cubicBezTo>
                  <a:pt x="3" y="31"/>
                  <a:pt x="2" y="29"/>
                  <a:pt x="1" y="26"/>
                </a:cubicBezTo>
                <a:cubicBezTo>
                  <a:pt x="0" y="24"/>
                  <a:pt x="0" y="22"/>
                  <a:pt x="0" y="19"/>
                </a:cubicBezTo>
                <a:cubicBezTo>
                  <a:pt x="0" y="16"/>
                  <a:pt x="0" y="13"/>
                  <a:pt x="1" y="11"/>
                </a:cubicBezTo>
                <a:cubicBezTo>
                  <a:pt x="2" y="9"/>
                  <a:pt x="3" y="7"/>
                  <a:pt x="4" y="5"/>
                </a:cubicBezTo>
                <a:cubicBezTo>
                  <a:pt x="6" y="4"/>
                  <a:pt x="7" y="2"/>
                  <a:pt x="9" y="2"/>
                </a:cubicBezTo>
                <a:cubicBezTo>
                  <a:pt x="11" y="1"/>
                  <a:pt x="13" y="0"/>
                  <a:pt x="15" y="0"/>
                </a:cubicBezTo>
                <a:cubicBezTo>
                  <a:pt x="18" y="0"/>
                  <a:pt x="20" y="1"/>
                  <a:pt x="22" y="2"/>
                </a:cubicBezTo>
                <a:cubicBezTo>
                  <a:pt x="24" y="2"/>
                  <a:pt x="25" y="4"/>
                  <a:pt x="27" y="5"/>
                </a:cubicBezTo>
                <a:cubicBezTo>
                  <a:pt x="28" y="7"/>
                  <a:pt x="29" y="9"/>
                  <a:pt x="30" y="11"/>
                </a:cubicBezTo>
                <a:cubicBezTo>
                  <a:pt x="31" y="13"/>
                  <a:pt x="31" y="16"/>
                  <a:pt x="31" y="19"/>
                </a:cubicBezTo>
                <a:cubicBezTo>
                  <a:pt x="31" y="22"/>
                  <a:pt x="31" y="24"/>
                  <a:pt x="30" y="26"/>
                </a:cubicBezTo>
                <a:cubicBezTo>
                  <a:pt x="29" y="29"/>
                  <a:pt x="28" y="31"/>
                  <a:pt x="27" y="32"/>
                </a:cubicBezTo>
                <a:cubicBezTo>
                  <a:pt x="25" y="34"/>
                  <a:pt x="24" y="35"/>
                  <a:pt x="22" y="36"/>
                </a:cubicBezTo>
                <a:cubicBezTo>
                  <a:pt x="20" y="37"/>
                  <a:pt x="18" y="37"/>
                  <a:pt x="15" y="37"/>
                </a:cubicBezTo>
                <a:close/>
                <a:moveTo>
                  <a:pt x="15" y="32"/>
                </a:moveTo>
                <a:cubicBezTo>
                  <a:pt x="17" y="32"/>
                  <a:pt x="18" y="31"/>
                  <a:pt x="19" y="31"/>
                </a:cubicBezTo>
                <a:cubicBezTo>
                  <a:pt x="20" y="30"/>
                  <a:pt x="21" y="29"/>
                  <a:pt x="22" y="28"/>
                </a:cubicBezTo>
                <a:cubicBezTo>
                  <a:pt x="23" y="27"/>
                  <a:pt x="24" y="26"/>
                  <a:pt x="24" y="24"/>
                </a:cubicBezTo>
                <a:cubicBezTo>
                  <a:pt x="24" y="22"/>
                  <a:pt x="25" y="21"/>
                  <a:pt x="25" y="19"/>
                </a:cubicBezTo>
                <a:cubicBezTo>
                  <a:pt x="25" y="15"/>
                  <a:pt x="24" y="12"/>
                  <a:pt x="22" y="9"/>
                </a:cubicBezTo>
                <a:cubicBezTo>
                  <a:pt x="21" y="7"/>
                  <a:pt x="18" y="6"/>
                  <a:pt x="15" y="6"/>
                </a:cubicBezTo>
                <a:cubicBezTo>
                  <a:pt x="13" y="6"/>
                  <a:pt x="10" y="7"/>
                  <a:pt x="9" y="9"/>
                </a:cubicBezTo>
                <a:cubicBezTo>
                  <a:pt x="7" y="12"/>
                  <a:pt x="6" y="15"/>
                  <a:pt x="6" y="19"/>
                </a:cubicBezTo>
                <a:cubicBezTo>
                  <a:pt x="6" y="21"/>
                  <a:pt x="7" y="22"/>
                  <a:pt x="7" y="24"/>
                </a:cubicBezTo>
                <a:cubicBezTo>
                  <a:pt x="7" y="26"/>
                  <a:pt x="8" y="27"/>
                  <a:pt x="9" y="28"/>
                </a:cubicBezTo>
                <a:cubicBezTo>
                  <a:pt x="10" y="29"/>
                  <a:pt x="11" y="30"/>
                  <a:pt x="12" y="31"/>
                </a:cubicBezTo>
                <a:cubicBezTo>
                  <a:pt x="13" y="31"/>
                  <a:pt x="14" y="32"/>
                  <a:pt x="15" y="32"/>
                </a:cubicBezTo>
                <a:close/>
              </a:path>
            </a:pathLst>
          </a:custGeom>
          <a:solidFill>
            <a:srgbClr val="45575E"/>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32" name="Freeform 71">
            <a:extLst>
              <a:ext uri="{FF2B5EF4-FFF2-40B4-BE49-F238E27FC236}">
                <a16:creationId xmlns:a16="http://schemas.microsoft.com/office/drawing/2014/main" id="{0F57E4B4-E130-4B27-A164-9252B9F9C408}"/>
              </a:ext>
            </a:extLst>
          </xdr:cNvPr>
          <xdr:cNvSpPr>
            <a:spLocks noEditPoints="1"/>
          </xdr:cNvSpPr>
        </xdr:nvSpPr>
        <xdr:spPr bwMode="auto">
          <a:xfrm>
            <a:off x="5646738" y="6078538"/>
            <a:ext cx="82550" cy="115888"/>
          </a:xfrm>
          <a:custGeom>
            <a:avLst/>
            <a:gdLst>
              <a:gd name="T0" fmla="*/ 0 w 26"/>
              <a:gd name="T1" fmla="*/ 36 h 36"/>
              <a:gd name="T2" fmla="*/ 0 w 26"/>
              <a:gd name="T3" fmla="*/ 0 h 36"/>
              <a:gd name="T4" fmla="*/ 12 w 26"/>
              <a:gd name="T5" fmla="*/ 0 h 36"/>
              <a:gd name="T6" fmla="*/ 17 w 26"/>
              <a:gd name="T7" fmla="*/ 1 h 36"/>
              <a:gd name="T8" fmla="*/ 21 w 26"/>
              <a:gd name="T9" fmla="*/ 2 h 36"/>
              <a:gd name="T10" fmla="*/ 24 w 26"/>
              <a:gd name="T11" fmla="*/ 6 h 36"/>
              <a:gd name="T12" fmla="*/ 25 w 26"/>
              <a:gd name="T13" fmla="*/ 11 h 36"/>
              <a:gd name="T14" fmla="*/ 23 w 26"/>
              <a:gd name="T15" fmla="*/ 17 h 36"/>
              <a:gd name="T16" fmla="*/ 18 w 26"/>
              <a:gd name="T17" fmla="*/ 21 h 36"/>
              <a:gd name="T18" fmla="*/ 26 w 26"/>
              <a:gd name="T19" fmla="*/ 36 h 36"/>
              <a:gd name="T20" fmla="*/ 19 w 26"/>
              <a:gd name="T21" fmla="*/ 36 h 36"/>
              <a:gd name="T22" fmla="*/ 11 w 26"/>
              <a:gd name="T23" fmla="*/ 22 h 36"/>
              <a:gd name="T24" fmla="*/ 6 w 26"/>
              <a:gd name="T25" fmla="*/ 22 h 36"/>
              <a:gd name="T26" fmla="*/ 6 w 26"/>
              <a:gd name="T27" fmla="*/ 36 h 36"/>
              <a:gd name="T28" fmla="*/ 0 w 26"/>
              <a:gd name="T29" fmla="*/ 36 h 36"/>
              <a:gd name="T30" fmla="*/ 6 w 26"/>
              <a:gd name="T31" fmla="*/ 17 h 36"/>
              <a:gd name="T32" fmla="*/ 11 w 26"/>
              <a:gd name="T33" fmla="*/ 17 h 36"/>
              <a:gd name="T34" fmla="*/ 17 w 26"/>
              <a:gd name="T35" fmla="*/ 15 h 36"/>
              <a:gd name="T36" fmla="*/ 19 w 26"/>
              <a:gd name="T37" fmla="*/ 11 h 36"/>
              <a:gd name="T38" fmla="*/ 17 w 26"/>
              <a:gd name="T39" fmla="*/ 6 h 36"/>
              <a:gd name="T40" fmla="*/ 11 w 26"/>
              <a:gd name="T41" fmla="*/ 5 h 36"/>
              <a:gd name="T42" fmla="*/ 6 w 26"/>
              <a:gd name="T43" fmla="*/ 5 h 36"/>
              <a:gd name="T44" fmla="*/ 6 w 26"/>
              <a:gd name="T45" fmla="*/ 17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Lst>
            <a:rect l="0" t="0" r="r" b="b"/>
            <a:pathLst>
              <a:path w="26" h="36">
                <a:moveTo>
                  <a:pt x="0" y="36"/>
                </a:moveTo>
                <a:cubicBezTo>
                  <a:pt x="0" y="0"/>
                  <a:pt x="0" y="0"/>
                  <a:pt x="0" y="0"/>
                </a:cubicBezTo>
                <a:cubicBezTo>
                  <a:pt x="12" y="0"/>
                  <a:pt x="12" y="0"/>
                  <a:pt x="12" y="0"/>
                </a:cubicBezTo>
                <a:cubicBezTo>
                  <a:pt x="14" y="0"/>
                  <a:pt x="15" y="0"/>
                  <a:pt x="17" y="1"/>
                </a:cubicBezTo>
                <a:cubicBezTo>
                  <a:pt x="19" y="1"/>
                  <a:pt x="20" y="2"/>
                  <a:pt x="21" y="2"/>
                </a:cubicBezTo>
                <a:cubicBezTo>
                  <a:pt x="22" y="3"/>
                  <a:pt x="23" y="4"/>
                  <a:pt x="24" y="6"/>
                </a:cubicBezTo>
                <a:cubicBezTo>
                  <a:pt x="24" y="7"/>
                  <a:pt x="25" y="9"/>
                  <a:pt x="25" y="11"/>
                </a:cubicBezTo>
                <a:cubicBezTo>
                  <a:pt x="25" y="13"/>
                  <a:pt x="24" y="15"/>
                  <a:pt x="23" y="17"/>
                </a:cubicBezTo>
                <a:cubicBezTo>
                  <a:pt x="22" y="19"/>
                  <a:pt x="20" y="20"/>
                  <a:pt x="18" y="21"/>
                </a:cubicBezTo>
                <a:cubicBezTo>
                  <a:pt x="26" y="36"/>
                  <a:pt x="26" y="36"/>
                  <a:pt x="26" y="36"/>
                </a:cubicBezTo>
                <a:cubicBezTo>
                  <a:pt x="19" y="36"/>
                  <a:pt x="19" y="36"/>
                  <a:pt x="19" y="36"/>
                </a:cubicBezTo>
                <a:cubicBezTo>
                  <a:pt x="11" y="22"/>
                  <a:pt x="11" y="22"/>
                  <a:pt x="11" y="22"/>
                </a:cubicBezTo>
                <a:cubicBezTo>
                  <a:pt x="6" y="22"/>
                  <a:pt x="6" y="22"/>
                  <a:pt x="6" y="22"/>
                </a:cubicBezTo>
                <a:cubicBezTo>
                  <a:pt x="6" y="36"/>
                  <a:pt x="6" y="36"/>
                  <a:pt x="6" y="36"/>
                </a:cubicBezTo>
                <a:lnTo>
                  <a:pt x="0" y="36"/>
                </a:lnTo>
                <a:close/>
                <a:moveTo>
                  <a:pt x="6" y="17"/>
                </a:moveTo>
                <a:cubicBezTo>
                  <a:pt x="11" y="17"/>
                  <a:pt x="11" y="17"/>
                  <a:pt x="11" y="17"/>
                </a:cubicBezTo>
                <a:cubicBezTo>
                  <a:pt x="14" y="17"/>
                  <a:pt x="15" y="16"/>
                  <a:pt x="17" y="15"/>
                </a:cubicBezTo>
                <a:cubicBezTo>
                  <a:pt x="18" y="14"/>
                  <a:pt x="19" y="13"/>
                  <a:pt x="19" y="11"/>
                </a:cubicBezTo>
                <a:cubicBezTo>
                  <a:pt x="19" y="9"/>
                  <a:pt x="18" y="7"/>
                  <a:pt x="17" y="6"/>
                </a:cubicBezTo>
                <a:cubicBezTo>
                  <a:pt x="15" y="5"/>
                  <a:pt x="14" y="5"/>
                  <a:pt x="11" y="5"/>
                </a:cubicBezTo>
                <a:cubicBezTo>
                  <a:pt x="6" y="5"/>
                  <a:pt x="6" y="5"/>
                  <a:pt x="6" y="5"/>
                </a:cubicBezTo>
                <a:lnTo>
                  <a:pt x="6" y="17"/>
                </a:lnTo>
                <a:close/>
              </a:path>
            </a:pathLst>
          </a:custGeom>
          <a:solidFill>
            <a:srgbClr val="45575E"/>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33" name="Freeform 72">
            <a:extLst>
              <a:ext uri="{FF2B5EF4-FFF2-40B4-BE49-F238E27FC236}">
                <a16:creationId xmlns:a16="http://schemas.microsoft.com/office/drawing/2014/main" id="{E28C2DBD-CBB1-48C8-A86D-8DC8E3A14EBA}"/>
              </a:ext>
            </a:extLst>
          </xdr:cNvPr>
          <xdr:cNvSpPr>
            <a:spLocks/>
          </xdr:cNvSpPr>
        </xdr:nvSpPr>
        <xdr:spPr bwMode="auto">
          <a:xfrm>
            <a:off x="5748338" y="6078538"/>
            <a:ext cx="88900" cy="115888"/>
          </a:xfrm>
          <a:custGeom>
            <a:avLst/>
            <a:gdLst>
              <a:gd name="T0" fmla="*/ 11 w 28"/>
              <a:gd name="T1" fmla="*/ 36 h 36"/>
              <a:gd name="T2" fmla="*/ 11 w 28"/>
              <a:gd name="T3" fmla="*/ 22 h 36"/>
              <a:gd name="T4" fmla="*/ 0 w 28"/>
              <a:gd name="T5" fmla="*/ 0 h 36"/>
              <a:gd name="T6" fmla="*/ 7 w 28"/>
              <a:gd name="T7" fmla="*/ 0 h 36"/>
              <a:gd name="T8" fmla="*/ 11 w 28"/>
              <a:gd name="T9" fmla="*/ 9 h 36"/>
              <a:gd name="T10" fmla="*/ 12 w 28"/>
              <a:gd name="T11" fmla="*/ 13 h 36"/>
              <a:gd name="T12" fmla="*/ 14 w 28"/>
              <a:gd name="T13" fmla="*/ 17 h 36"/>
              <a:gd name="T14" fmla="*/ 14 w 28"/>
              <a:gd name="T15" fmla="*/ 17 h 36"/>
              <a:gd name="T16" fmla="*/ 16 w 28"/>
              <a:gd name="T17" fmla="*/ 13 h 36"/>
              <a:gd name="T18" fmla="*/ 17 w 28"/>
              <a:gd name="T19" fmla="*/ 9 h 36"/>
              <a:gd name="T20" fmla="*/ 21 w 28"/>
              <a:gd name="T21" fmla="*/ 0 h 36"/>
              <a:gd name="T22" fmla="*/ 28 w 28"/>
              <a:gd name="T23" fmla="*/ 0 h 36"/>
              <a:gd name="T24" fmla="*/ 17 w 28"/>
              <a:gd name="T25" fmla="*/ 22 h 36"/>
              <a:gd name="T26" fmla="*/ 17 w 28"/>
              <a:gd name="T27" fmla="*/ 36 h 36"/>
              <a:gd name="T28" fmla="*/ 11 w 28"/>
              <a:gd name="T29" fmla="*/ 36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28" h="36">
                <a:moveTo>
                  <a:pt x="11" y="36"/>
                </a:moveTo>
                <a:cubicBezTo>
                  <a:pt x="11" y="22"/>
                  <a:pt x="11" y="22"/>
                  <a:pt x="11" y="22"/>
                </a:cubicBezTo>
                <a:cubicBezTo>
                  <a:pt x="0" y="0"/>
                  <a:pt x="0" y="0"/>
                  <a:pt x="0" y="0"/>
                </a:cubicBezTo>
                <a:cubicBezTo>
                  <a:pt x="7" y="0"/>
                  <a:pt x="7" y="0"/>
                  <a:pt x="7" y="0"/>
                </a:cubicBezTo>
                <a:cubicBezTo>
                  <a:pt x="11" y="9"/>
                  <a:pt x="11" y="9"/>
                  <a:pt x="11" y="9"/>
                </a:cubicBezTo>
                <a:cubicBezTo>
                  <a:pt x="11" y="10"/>
                  <a:pt x="12" y="12"/>
                  <a:pt x="12" y="13"/>
                </a:cubicBezTo>
                <a:cubicBezTo>
                  <a:pt x="13" y="14"/>
                  <a:pt x="13" y="16"/>
                  <a:pt x="14" y="17"/>
                </a:cubicBezTo>
                <a:cubicBezTo>
                  <a:pt x="14" y="17"/>
                  <a:pt x="14" y="17"/>
                  <a:pt x="14" y="17"/>
                </a:cubicBezTo>
                <a:cubicBezTo>
                  <a:pt x="15" y="16"/>
                  <a:pt x="15" y="14"/>
                  <a:pt x="16" y="13"/>
                </a:cubicBezTo>
                <a:cubicBezTo>
                  <a:pt x="16" y="12"/>
                  <a:pt x="17" y="10"/>
                  <a:pt x="17" y="9"/>
                </a:cubicBezTo>
                <a:cubicBezTo>
                  <a:pt x="21" y="0"/>
                  <a:pt x="21" y="0"/>
                  <a:pt x="21" y="0"/>
                </a:cubicBezTo>
                <a:cubicBezTo>
                  <a:pt x="28" y="0"/>
                  <a:pt x="28" y="0"/>
                  <a:pt x="28" y="0"/>
                </a:cubicBezTo>
                <a:cubicBezTo>
                  <a:pt x="17" y="22"/>
                  <a:pt x="17" y="22"/>
                  <a:pt x="17" y="22"/>
                </a:cubicBezTo>
                <a:cubicBezTo>
                  <a:pt x="17" y="36"/>
                  <a:pt x="17" y="36"/>
                  <a:pt x="17" y="36"/>
                </a:cubicBezTo>
                <a:lnTo>
                  <a:pt x="11" y="36"/>
                </a:lnTo>
                <a:close/>
              </a:path>
            </a:pathLst>
          </a:custGeom>
          <a:solidFill>
            <a:srgbClr val="45575E"/>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34" name="Freeform 73">
            <a:extLst>
              <a:ext uri="{FF2B5EF4-FFF2-40B4-BE49-F238E27FC236}">
                <a16:creationId xmlns:a16="http://schemas.microsoft.com/office/drawing/2014/main" id="{57E82D28-2576-4304-8E3C-016E0341DA0E}"/>
              </a:ext>
            </a:extLst>
          </xdr:cNvPr>
          <xdr:cNvSpPr>
            <a:spLocks/>
          </xdr:cNvSpPr>
        </xdr:nvSpPr>
        <xdr:spPr bwMode="auto">
          <a:xfrm>
            <a:off x="7278688" y="6078538"/>
            <a:ext cx="87313" cy="115888"/>
          </a:xfrm>
          <a:custGeom>
            <a:avLst/>
            <a:gdLst>
              <a:gd name="T0" fmla="*/ 20 w 55"/>
              <a:gd name="T1" fmla="*/ 73 h 73"/>
              <a:gd name="T2" fmla="*/ 20 w 55"/>
              <a:gd name="T3" fmla="*/ 12 h 73"/>
              <a:gd name="T4" fmla="*/ 0 w 55"/>
              <a:gd name="T5" fmla="*/ 12 h 73"/>
              <a:gd name="T6" fmla="*/ 0 w 55"/>
              <a:gd name="T7" fmla="*/ 0 h 73"/>
              <a:gd name="T8" fmla="*/ 55 w 55"/>
              <a:gd name="T9" fmla="*/ 0 h 73"/>
              <a:gd name="T10" fmla="*/ 55 w 55"/>
              <a:gd name="T11" fmla="*/ 12 h 73"/>
              <a:gd name="T12" fmla="*/ 32 w 55"/>
              <a:gd name="T13" fmla="*/ 12 h 73"/>
              <a:gd name="T14" fmla="*/ 32 w 55"/>
              <a:gd name="T15" fmla="*/ 73 h 73"/>
              <a:gd name="T16" fmla="*/ 20 w 55"/>
              <a:gd name="T17" fmla="*/ 73 h 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55" h="73">
                <a:moveTo>
                  <a:pt x="20" y="73"/>
                </a:moveTo>
                <a:lnTo>
                  <a:pt x="20" y="12"/>
                </a:lnTo>
                <a:lnTo>
                  <a:pt x="0" y="12"/>
                </a:lnTo>
                <a:lnTo>
                  <a:pt x="0" y="0"/>
                </a:lnTo>
                <a:lnTo>
                  <a:pt x="55" y="0"/>
                </a:lnTo>
                <a:lnTo>
                  <a:pt x="55" y="12"/>
                </a:lnTo>
                <a:lnTo>
                  <a:pt x="32" y="12"/>
                </a:lnTo>
                <a:lnTo>
                  <a:pt x="32" y="73"/>
                </a:lnTo>
                <a:lnTo>
                  <a:pt x="20" y="73"/>
                </a:lnTo>
                <a:close/>
              </a:path>
            </a:pathLst>
          </a:custGeom>
          <a:solidFill>
            <a:srgbClr val="45575E"/>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35" name="Freeform 74">
            <a:extLst>
              <a:ext uri="{FF2B5EF4-FFF2-40B4-BE49-F238E27FC236}">
                <a16:creationId xmlns:a16="http://schemas.microsoft.com/office/drawing/2014/main" id="{BA0F4370-99E5-4A4E-89CC-36B9F2820E1D}"/>
              </a:ext>
            </a:extLst>
          </xdr:cNvPr>
          <xdr:cNvSpPr>
            <a:spLocks noEditPoints="1"/>
          </xdr:cNvSpPr>
        </xdr:nvSpPr>
        <xdr:spPr bwMode="auto">
          <a:xfrm>
            <a:off x="7375525" y="6078538"/>
            <a:ext cx="98425" cy="115888"/>
          </a:xfrm>
          <a:custGeom>
            <a:avLst/>
            <a:gdLst>
              <a:gd name="T0" fmla="*/ 0 w 31"/>
              <a:gd name="T1" fmla="*/ 36 h 36"/>
              <a:gd name="T2" fmla="*/ 12 w 31"/>
              <a:gd name="T3" fmla="*/ 0 h 36"/>
              <a:gd name="T4" fmla="*/ 19 w 31"/>
              <a:gd name="T5" fmla="*/ 0 h 36"/>
              <a:gd name="T6" fmla="*/ 31 w 31"/>
              <a:gd name="T7" fmla="*/ 36 h 36"/>
              <a:gd name="T8" fmla="*/ 24 w 31"/>
              <a:gd name="T9" fmla="*/ 36 h 36"/>
              <a:gd name="T10" fmla="*/ 22 w 31"/>
              <a:gd name="T11" fmla="*/ 26 h 36"/>
              <a:gd name="T12" fmla="*/ 10 w 31"/>
              <a:gd name="T13" fmla="*/ 26 h 36"/>
              <a:gd name="T14" fmla="*/ 7 w 31"/>
              <a:gd name="T15" fmla="*/ 36 h 36"/>
              <a:gd name="T16" fmla="*/ 0 w 31"/>
              <a:gd name="T17" fmla="*/ 36 h 36"/>
              <a:gd name="T18" fmla="*/ 12 w 31"/>
              <a:gd name="T19" fmla="*/ 17 h 36"/>
              <a:gd name="T20" fmla="*/ 11 w 31"/>
              <a:gd name="T21" fmla="*/ 21 h 36"/>
              <a:gd name="T22" fmla="*/ 20 w 31"/>
              <a:gd name="T23" fmla="*/ 21 h 36"/>
              <a:gd name="T24" fmla="*/ 19 w 31"/>
              <a:gd name="T25" fmla="*/ 17 h 36"/>
              <a:gd name="T26" fmla="*/ 17 w 31"/>
              <a:gd name="T27" fmla="*/ 11 h 36"/>
              <a:gd name="T28" fmla="*/ 16 w 31"/>
              <a:gd name="T29" fmla="*/ 5 h 36"/>
              <a:gd name="T30" fmla="*/ 16 w 31"/>
              <a:gd name="T31" fmla="*/ 5 h 36"/>
              <a:gd name="T32" fmla="*/ 14 w 31"/>
              <a:gd name="T33" fmla="*/ 11 h 36"/>
              <a:gd name="T34" fmla="*/ 12 w 31"/>
              <a:gd name="T35" fmla="*/ 17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31" h="36">
                <a:moveTo>
                  <a:pt x="0" y="36"/>
                </a:moveTo>
                <a:cubicBezTo>
                  <a:pt x="12" y="0"/>
                  <a:pt x="12" y="0"/>
                  <a:pt x="12" y="0"/>
                </a:cubicBezTo>
                <a:cubicBezTo>
                  <a:pt x="19" y="0"/>
                  <a:pt x="19" y="0"/>
                  <a:pt x="19" y="0"/>
                </a:cubicBezTo>
                <a:cubicBezTo>
                  <a:pt x="31" y="36"/>
                  <a:pt x="31" y="36"/>
                  <a:pt x="31" y="36"/>
                </a:cubicBezTo>
                <a:cubicBezTo>
                  <a:pt x="24" y="36"/>
                  <a:pt x="24" y="36"/>
                  <a:pt x="24" y="36"/>
                </a:cubicBezTo>
                <a:cubicBezTo>
                  <a:pt x="22" y="26"/>
                  <a:pt x="22" y="26"/>
                  <a:pt x="22" y="26"/>
                </a:cubicBezTo>
                <a:cubicBezTo>
                  <a:pt x="10" y="26"/>
                  <a:pt x="10" y="26"/>
                  <a:pt x="10" y="26"/>
                </a:cubicBezTo>
                <a:cubicBezTo>
                  <a:pt x="7" y="36"/>
                  <a:pt x="7" y="36"/>
                  <a:pt x="7" y="36"/>
                </a:cubicBezTo>
                <a:lnTo>
                  <a:pt x="0" y="36"/>
                </a:lnTo>
                <a:close/>
                <a:moveTo>
                  <a:pt x="12" y="17"/>
                </a:moveTo>
                <a:cubicBezTo>
                  <a:pt x="11" y="21"/>
                  <a:pt x="11" y="21"/>
                  <a:pt x="11" y="21"/>
                </a:cubicBezTo>
                <a:cubicBezTo>
                  <a:pt x="20" y="21"/>
                  <a:pt x="20" y="21"/>
                  <a:pt x="20" y="21"/>
                </a:cubicBezTo>
                <a:cubicBezTo>
                  <a:pt x="19" y="17"/>
                  <a:pt x="19" y="17"/>
                  <a:pt x="19" y="17"/>
                </a:cubicBezTo>
                <a:cubicBezTo>
                  <a:pt x="18" y="15"/>
                  <a:pt x="18" y="13"/>
                  <a:pt x="17" y="11"/>
                </a:cubicBezTo>
                <a:cubicBezTo>
                  <a:pt x="17" y="9"/>
                  <a:pt x="16" y="7"/>
                  <a:pt x="16" y="5"/>
                </a:cubicBezTo>
                <a:cubicBezTo>
                  <a:pt x="16" y="5"/>
                  <a:pt x="16" y="5"/>
                  <a:pt x="16" y="5"/>
                </a:cubicBezTo>
                <a:cubicBezTo>
                  <a:pt x="15" y="7"/>
                  <a:pt x="15" y="9"/>
                  <a:pt x="14" y="11"/>
                </a:cubicBezTo>
                <a:cubicBezTo>
                  <a:pt x="14" y="13"/>
                  <a:pt x="13" y="15"/>
                  <a:pt x="12" y="17"/>
                </a:cubicBezTo>
                <a:close/>
              </a:path>
            </a:pathLst>
          </a:custGeom>
          <a:solidFill>
            <a:srgbClr val="45575E"/>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36" name="Freeform 75">
            <a:extLst>
              <a:ext uri="{FF2B5EF4-FFF2-40B4-BE49-F238E27FC236}">
                <a16:creationId xmlns:a16="http://schemas.microsoft.com/office/drawing/2014/main" id="{05884C32-B0C1-4862-9C07-E7986AEB088F}"/>
              </a:ext>
            </a:extLst>
          </xdr:cNvPr>
          <xdr:cNvSpPr>
            <a:spLocks/>
          </xdr:cNvSpPr>
        </xdr:nvSpPr>
        <xdr:spPr bwMode="auto">
          <a:xfrm>
            <a:off x="7493000" y="6078538"/>
            <a:ext cx="88900" cy="115888"/>
          </a:xfrm>
          <a:custGeom>
            <a:avLst/>
            <a:gdLst>
              <a:gd name="T0" fmla="*/ 0 w 28"/>
              <a:gd name="T1" fmla="*/ 36 h 36"/>
              <a:gd name="T2" fmla="*/ 10 w 28"/>
              <a:gd name="T3" fmla="*/ 17 h 36"/>
              <a:gd name="T4" fmla="*/ 1 w 28"/>
              <a:gd name="T5" fmla="*/ 0 h 36"/>
              <a:gd name="T6" fmla="*/ 8 w 28"/>
              <a:gd name="T7" fmla="*/ 0 h 36"/>
              <a:gd name="T8" fmla="*/ 12 w 28"/>
              <a:gd name="T9" fmla="*/ 8 h 36"/>
              <a:gd name="T10" fmla="*/ 13 w 28"/>
              <a:gd name="T11" fmla="*/ 11 h 36"/>
              <a:gd name="T12" fmla="*/ 14 w 28"/>
              <a:gd name="T13" fmla="*/ 14 h 36"/>
              <a:gd name="T14" fmla="*/ 15 w 28"/>
              <a:gd name="T15" fmla="*/ 14 h 36"/>
              <a:gd name="T16" fmla="*/ 16 w 28"/>
              <a:gd name="T17" fmla="*/ 11 h 36"/>
              <a:gd name="T18" fmla="*/ 17 w 28"/>
              <a:gd name="T19" fmla="*/ 8 h 36"/>
              <a:gd name="T20" fmla="*/ 21 w 28"/>
              <a:gd name="T21" fmla="*/ 0 h 36"/>
              <a:gd name="T22" fmla="*/ 27 w 28"/>
              <a:gd name="T23" fmla="*/ 0 h 36"/>
              <a:gd name="T24" fmla="*/ 18 w 28"/>
              <a:gd name="T25" fmla="*/ 18 h 36"/>
              <a:gd name="T26" fmla="*/ 28 w 28"/>
              <a:gd name="T27" fmla="*/ 36 h 36"/>
              <a:gd name="T28" fmla="*/ 21 w 28"/>
              <a:gd name="T29" fmla="*/ 36 h 36"/>
              <a:gd name="T30" fmla="*/ 17 w 28"/>
              <a:gd name="T31" fmla="*/ 27 h 36"/>
              <a:gd name="T32" fmla="*/ 15 w 28"/>
              <a:gd name="T33" fmla="*/ 25 h 36"/>
              <a:gd name="T34" fmla="*/ 14 w 28"/>
              <a:gd name="T35" fmla="*/ 22 h 36"/>
              <a:gd name="T36" fmla="*/ 14 w 28"/>
              <a:gd name="T37" fmla="*/ 22 h 36"/>
              <a:gd name="T38" fmla="*/ 12 w 28"/>
              <a:gd name="T39" fmla="*/ 25 h 36"/>
              <a:gd name="T40" fmla="*/ 11 w 28"/>
              <a:gd name="T41" fmla="*/ 27 h 36"/>
              <a:gd name="T42" fmla="*/ 7 w 28"/>
              <a:gd name="T43" fmla="*/ 36 h 36"/>
              <a:gd name="T44" fmla="*/ 0 w 28"/>
              <a:gd name="T45" fmla="*/ 36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Lst>
            <a:rect l="0" t="0" r="r" b="b"/>
            <a:pathLst>
              <a:path w="28" h="36">
                <a:moveTo>
                  <a:pt x="0" y="36"/>
                </a:moveTo>
                <a:cubicBezTo>
                  <a:pt x="10" y="17"/>
                  <a:pt x="10" y="17"/>
                  <a:pt x="10" y="17"/>
                </a:cubicBezTo>
                <a:cubicBezTo>
                  <a:pt x="1" y="0"/>
                  <a:pt x="1" y="0"/>
                  <a:pt x="1" y="0"/>
                </a:cubicBezTo>
                <a:cubicBezTo>
                  <a:pt x="8" y="0"/>
                  <a:pt x="8" y="0"/>
                  <a:pt x="8" y="0"/>
                </a:cubicBezTo>
                <a:cubicBezTo>
                  <a:pt x="12" y="8"/>
                  <a:pt x="12" y="8"/>
                  <a:pt x="12" y="8"/>
                </a:cubicBezTo>
                <a:cubicBezTo>
                  <a:pt x="12" y="9"/>
                  <a:pt x="13" y="10"/>
                  <a:pt x="13" y="11"/>
                </a:cubicBezTo>
                <a:cubicBezTo>
                  <a:pt x="13" y="12"/>
                  <a:pt x="14" y="12"/>
                  <a:pt x="14" y="14"/>
                </a:cubicBezTo>
                <a:cubicBezTo>
                  <a:pt x="15" y="14"/>
                  <a:pt x="15" y="14"/>
                  <a:pt x="15" y="14"/>
                </a:cubicBezTo>
                <a:cubicBezTo>
                  <a:pt x="15" y="12"/>
                  <a:pt x="15" y="12"/>
                  <a:pt x="16" y="11"/>
                </a:cubicBezTo>
                <a:cubicBezTo>
                  <a:pt x="16" y="10"/>
                  <a:pt x="17" y="9"/>
                  <a:pt x="17" y="8"/>
                </a:cubicBezTo>
                <a:cubicBezTo>
                  <a:pt x="21" y="0"/>
                  <a:pt x="21" y="0"/>
                  <a:pt x="21" y="0"/>
                </a:cubicBezTo>
                <a:cubicBezTo>
                  <a:pt x="27" y="0"/>
                  <a:pt x="27" y="0"/>
                  <a:pt x="27" y="0"/>
                </a:cubicBezTo>
                <a:cubicBezTo>
                  <a:pt x="18" y="18"/>
                  <a:pt x="18" y="18"/>
                  <a:pt x="18" y="18"/>
                </a:cubicBezTo>
                <a:cubicBezTo>
                  <a:pt x="28" y="36"/>
                  <a:pt x="28" y="36"/>
                  <a:pt x="28" y="36"/>
                </a:cubicBezTo>
                <a:cubicBezTo>
                  <a:pt x="21" y="36"/>
                  <a:pt x="21" y="36"/>
                  <a:pt x="21" y="36"/>
                </a:cubicBezTo>
                <a:cubicBezTo>
                  <a:pt x="17" y="27"/>
                  <a:pt x="17" y="27"/>
                  <a:pt x="17" y="27"/>
                </a:cubicBezTo>
                <a:cubicBezTo>
                  <a:pt x="16" y="26"/>
                  <a:pt x="16" y="26"/>
                  <a:pt x="15" y="25"/>
                </a:cubicBezTo>
                <a:cubicBezTo>
                  <a:pt x="15" y="24"/>
                  <a:pt x="14" y="23"/>
                  <a:pt x="14" y="22"/>
                </a:cubicBezTo>
                <a:cubicBezTo>
                  <a:pt x="14" y="22"/>
                  <a:pt x="14" y="22"/>
                  <a:pt x="14" y="22"/>
                </a:cubicBezTo>
                <a:cubicBezTo>
                  <a:pt x="13" y="23"/>
                  <a:pt x="13" y="24"/>
                  <a:pt x="12" y="25"/>
                </a:cubicBezTo>
                <a:cubicBezTo>
                  <a:pt x="12" y="26"/>
                  <a:pt x="11" y="26"/>
                  <a:pt x="11" y="27"/>
                </a:cubicBezTo>
                <a:cubicBezTo>
                  <a:pt x="7" y="36"/>
                  <a:pt x="7" y="36"/>
                  <a:pt x="7" y="36"/>
                </a:cubicBezTo>
                <a:lnTo>
                  <a:pt x="0" y="36"/>
                </a:lnTo>
                <a:close/>
              </a:path>
            </a:pathLst>
          </a:custGeom>
          <a:solidFill>
            <a:srgbClr val="45575E"/>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37" name="Freeform 76">
            <a:extLst>
              <a:ext uri="{FF2B5EF4-FFF2-40B4-BE49-F238E27FC236}">
                <a16:creationId xmlns:a16="http://schemas.microsoft.com/office/drawing/2014/main" id="{8B1B2FE0-9DC9-4413-A23B-985F5F0157D7}"/>
              </a:ext>
            </a:extLst>
          </xdr:cNvPr>
          <xdr:cNvSpPr>
            <a:spLocks/>
          </xdr:cNvSpPr>
        </xdr:nvSpPr>
        <xdr:spPr bwMode="auto">
          <a:xfrm>
            <a:off x="6765925" y="6078538"/>
            <a:ext cx="85725" cy="115888"/>
          </a:xfrm>
          <a:custGeom>
            <a:avLst/>
            <a:gdLst>
              <a:gd name="T0" fmla="*/ 0 w 27"/>
              <a:gd name="T1" fmla="*/ 36 h 36"/>
              <a:gd name="T2" fmla="*/ 0 w 27"/>
              <a:gd name="T3" fmla="*/ 0 h 36"/>
              <a:gd name="T4" fmla="*/ 7 w 27"/>
              <a:gd name="T5" fmla="*/ 0 h 36"/>
              <a:gd name="T6" fmla="*/ 18 w 27"/>
              <a:gd name="T7" fmla="*/ 20 h 36"/>
              <a:gd name="T8" fmla="*/ 21 w 27"/>
              <a:gd name="T9" fmla="*/ 28 h 36"/>
              <a:gd name="T10" fmla="*/ 22 w 27"/>
              <a:gd name="T11" fmla="*/ 28 h 36"/>
              <a:gd name="T12" fmla="*/ 21 w 27"/>
              <a:gd name="T13" fmla="*/ 22 h 36"/>
              <a:gd name="T14" fmla="*/ 21 w 27"/>
              <a:gd name="T15" fmla="*/ 16 h 36"/>
              <a:gd name="T16" fmla="*/ 21 w 27"/>
              <a:gd name="T17" fmla="*/ 0 h 36"/>
              <a:gd name="T18" fmla="*/ 27 w 27"/>
              <a:gd name="T19" fmla="*/ 0 h 36"/>
              <a:gd name="T20" fmla="*/ 27 w 27"/>
              <a:gd name="T21" fmla="*/ 36 h 36"/>
              <a:gd name="T22" fmla="*/ 20 w 27"/>
              <a:gd name="T23" fmla="*/ 36 h 36"/>
              <a:gd name="T24" fmla="*/ 9 w 27"/>
              <a:gd name="T25" fmla="*/ 16 h 36"/>
              <a:gd name="T26" fmla="*/ 6 w 27"/>
              <a:gd name="T27" fmla="*/ 8 h 36"/>
              <a:gd name="T28" fmla="*/ 5 w 27"/>
              <a:gd name="T29" fmla="*/ 8 h 36"/>
              <a:gd name="T30" fmla="*/ 6 w 27"/>
              <a:gd name="T31" fmla="*/ 14 h 36"/>
              <a:gd name="T32" fmla="*/ 6 w 27"/>
              <a:gd name="T33" fmla="*/ 20 h 36"/>
              <a:gd name="T34" fmla="*/ 6 w 27"/>
              <a:gd name="T35" fmla="*/ 36 h 36"/>
              <a:gd name="T36" fmla="*/ 0 w 27"/>
              <a:gd name="T37" fmla="*/ 36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27" h="36">
                <a:moveTo>
                  <a:pt x="0" y="36"/>
                </a:moveTo>
                <a:cubicBezTo>
                  <a:pt x="0" y="0"/>
                  <a:pt x="0" y="0"/>
                  <a:pt x="0" y="0"/>
                </a:cubicBezTo>
                <a:cubicBezTo>
                  <a:pt x="7" y="0"/>
                  <a:pt x="7" y="0"/>
                  <a:pt x="7" y="0"/>
                </a:cubicBezTo>
                <a:cubicBezTo>
                  <a:pt x="18" y="20"/>
                  <a:pt x="18" y="20"/>
                  <a:pt x="18" y="20"/>
                </a:cubicBezTo>
                <a:cubicBezTo>
                  <a:pt x="21" y="28"/>
                  <a:pt x="21" y="28"/>
                  <a:pt x="21" y="28"/>
                </a:cubicBezTo>
                <a:cubicBezTo>
                  <a:pt x="22" y="28"/>
                  <a:pt x="22" y="28"/>
                  <a:pt x="22" y="28"/>
                </a:cubicBezTo>
                <a:cubicBezTo>
                  <a:pt x="21" y="26"/>
                  <a:pt x="21" y="24"/>
                  <a:pt x="21" y="22"/>
                </a:cubicBezTo>
                <a:cubicBezTo>
                  <a:pt x="21" y="20"/>
                  <a:pt x="21" y="18"/>
                  <a:pt x="21" y="16"/>
                </a:cubicBezTo>
                <a:cubicBezTo>
                  <a:pt x="21" y="0"/>
                  <a:pt x="21" y="0"/>
                  <a:pt x="21" y="0"/>
                </a:cubicBezTo>
                <a:cubicBezTo>
                  <a:pt x="27" y="0"/>
                  <a:pt x="27" y="0"/>
                  <a:pt x="27" y="0"/>
                </a:cubicBezTo>
                <a:cubicBezTo>
                  <a:pt x="27" y="36"/>
                  <a:pt x="27" y="36"/>
                  <a:pt x="27" y="36"/>
                </a:cubicBezTo>
                <a:cubicBezTo>
                  <a:pt x="20" y="36"/>
                  <a:pt x="20" y="36"/>
                  <a:pt x="20" y="36"/>
                </a:cubicBezTo>
                <a:cubicBezTo>
                  <a:pt x="9" y="16"/>
                  <a:pt x="9" y="16"/>
                  <a:pt x="9" y="16"/>
                </a:cubicBezTo>
                <a:cubicBezTo>
                  <a:pt x="6" y="8"/>
                  <a:pt x="6" y="8"/>
                  <a:pt x="6" y="8"/>
                </a:cubicBezTo>
                <a:cubicBezTo>
                  <a:pt x="5" y="8"/>
                  <a:pt x="5" y="8"/>
                  <a:pt x="5" y="8"/>
                </a:cubicBezTo>
                <a:cubicBezTo>
                  <a:pt x="6" y="10"/>
                  <a:pt x="6" y="12"/>
                  <a:pt x="6" y="14"/>
                </a:cubicBezTo>
                <a:cubicBezTo>
                  <a:pt x="6" y="16"/>
                  <a:pt x="6" y="18"/>
                  <a:pt x="6" y="20"/>
                </a:cubicBezTo>
                <a:cubicBezTo>
                  <a:pt x="6" y="36"/>
                  <a:pt x="6" y="36"/>
                  <a:pt x="6" y="36"/>
                </a:cubicBezTo>
                <a:lnTo>
                  <a:pt x="0" y="36"/>
                </a:lnTo>
                <a:close/>
              </a:path>
            </a:pathLst>
          </a:custGeom>
          <a:solidFill>
            <a:srgbClr val="45575E"/>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38" name="Freeform 77">
            <a:extLst>
              <a:ext uri="{FF2B5EF4-FFF2-40B4-BE49-F238E27FC236}">
                <a16:creationId xmlns:a16="http://schemas.microsoft.com/office/drawing/2014/main" id="{6228DC91-B78F-4215-BF0B-B189AA65D17C}"/>
              </a:ext>
            </a:extLst>
          </xdr:cNvPr>
          <xdr:cNvSpPr>
            <a:spLocks/>
          </xdr:cNvSpPr>
        </xdr:nvSpPr>
        <xdr:spPr bwMode="auto">
          <a:xfrm>
            <a:off x="7002463" y="6078538"/>
            <a:ext cx="69850" cy="115888"/>
          </a:xfrm>
          <a:custGeom>
            <a:avLst/>
            <a:gdLst>
              <a:gd name="T0" fmla="*/ 0 w 44"/>
              <a:gd name="T1" fmla="*/ 0 h 73"/>
              <a:gd name="T2" fmla="*/ 44 w 44"/>
              <a:gd name="T3" fmla="*/ 0 h 73"/>
              <a:gd name="T4" fmla="*/ 44 w 44"/>
              <a:gd name="T5" fmla="*/ 12 h 73"/>
              <a:gd name="T6" fmla="*/ 12 w 44"/>
              <a:gd name="T7" fmla="*/ 12 h 73"/>
              <a:gd name="T8" fmla="*/ 12 w 44"/>
              <a:gd name="T9" fmla="*/ 30 h 73"/>
              <a:gd name="T10" fmla="*/ 38 w 44"/>
              <a:gd name="T11" fmla="*/ 30 h 73"/>
              <a:gd name="T12" fmla="*/ 38 w 44"/>
              <a:gd name="T13" fmla="*/ 40 h 73"/>
              <a:gd name="T14" fmla="*/ 12 w 44"/>
              <a:gd name="T15" fmla="*/ 40 h 73"/>
              <a:gd name="T16" fmla="*/ 12 w 44"/>
              <a:gd name="T17" fmla="*/ 61 h 73"/>
              <a:gd name="T18" fmla="*/ 44 w 44"/>
              <a:gd name="T19" fmla="*/ 61 h 73"/>
              <a:gd name="T20" fmla="*/ 44 w 44"/>
              <a:gd name="T21" fmla="*/ 73 h 73"/>
              <a:gd name="T22" fmla="*/ 0 w 44"/>
              <a:gd name="T23" fmla="*/ 73 h 73"/>
              <a:gd name="T24" fmla="*/ 0 w 44"/>
              <a:gd name="T25" fmla="*/ 0 h 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44" h="73">
                <a:moveTo>
                  <a:pt x="0" y="0"/>
                </a:moveTo>
                <a:lnTo>
                  <a:pt x="44" y="0"/>
                </a:lnTo>
                <a:lnTo>
                  <a:pt x="44" y="12"/>
                </a:lnTo>
                <a:lnTo>
                  <a:pt x="12" y="12"/>
                </a:lnTo>
                <a:lnTo>
                  <a:pt x="12" y="30"/>
                </a:lnTo>
                <a:lnTo>
                  <a:pt x="38" y="30"/>
                </a:lnTo>
                <a:lnTo>
                  <a:pt x="38" y="40"/>
                </a:lnTo>
                <a:lnTo>
                  <a:pt x="12" y="40"/>
                </a:lnTo>
                <a:lnTo>
                  <a:pt x="12" y="61"/>
                </a:lnTo>
                <a:lnTo>
                  <a:pt x="44" y="61"/>
                </a:lnTo>
                <a:lnTo>
                  <a:pt x="44" y="73"/>
                </a:lnTo>
                <a:lnTo>
                  <a:pt x="0" y="73"/>
                </a:lnTo>
                <a:lnTo>
                  <a:pt x="0" y="0"/>
                </a:lnTo>
                <a:close/>
              </a:path>
            </a:pathLst>
          </a:custGeom>
          <a:solidFill>
            <a:srgbClr val="45575E"/>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39" name="Freeform 78">
            <a:extLst>
              <a:ext uri="{FF2B5EF4-FFF2-40B4-BE49-F238E27FC236}">
                <a16:creationId xmlns:a16="http://schemas.microsoft.com/office/drawing/2014/main" id="{D07FEA10-1A0D-4B1C-BA6C-92478517AAF4}"/>
              </a:ext>
            </a:extLst>
          </xdr:cNvPr>
          <xdr:cNvSpPr>
            <a:spLocks noEditPoints="1"/>
          </xdr:cNvSpPr>
        </xdr:nvSpPr>
        <xdr:spPr bwMode="auto">
          <a:xfrm>
            <a:off x="7840663" y="5200650"/>
            <a:ext cx="704850" cy="1044575"/>
          </a:xfrm>
          <a:custGeom>
            <a:avLst/>
            <a:gdLst>
              <a:gd name="T0" fmla="*/ 148 w 221"/>
              <a:gd name="T1" fmla="*/ 29 h 326"/>
              <a:gd name="T2" fmla="*/ 154 w 221"/>
              <a:gd name="T3" fmla="*/ 0 h 326"/>
              <a:gd name="T4" fmla="*/ 0 w 221"/>
              <a:gd name="T5" fmla="*/ 326 h 326"/>
              <a:gd name="T6" fmla="*/ 65 w 221"/>
              <a:gd name="T7" fmla="*/ 290 h 326"/>
              <a:gd name="T8" fmla="*/ 82 w 221"/>
              <a:gd name="T9" fmla="*/ 291 h 326"/>
              <a:gd name="T10" fmla="*/ 221 w 221"/>
              <a:gd name="T11" fmla="*/ 152 h 326"/>
              <a:gd name="T12" fmla="*/ 148 w 221"/>
              <a:gd name="T13" fmla="*/ 29 h 326"/>
              <a:gd name="T14" fmla="*/ 97 w 221"/>
              <a:gd name="T15" fmla="*/ 251 h 326"/>
              <a:gd name="T16" fmla="*/ 139 w 221"/>
              <a:gd name="T17" fmla="*/ 69 h 326"/>
              <a:gd name="T18" fmla="*/ 182 w 221"/>
              <a:gd name="T19" fmla="*/ 152 h 326"/>
              <a:gd name="T20" fmla="*/ 97 w 221"/>
              <a:gd name="T21" fmla="*/ 251 h 32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Lst>
            <a:rect l="0" t="0" r="r" b="b"/>
            <a:pathLst>
              <a:path w="221" h="326">
                <a:moveTo>
                  <a:pt x="148" y="29"/>
                </a:moveTo>
                <a:cubicBezTo>
                  <a:pt x="154" y="0"/>
                  <a:pt x="154" y="0"/>
                  <a:pt x="154" y="0"/>
                </a:cubicBezTo>
                <a:cubicBezTo>
                  <a:pt x="0" y="326"/>
                  <a:pt x="0" y="326"/>
                  <a:pt x="0" y="326"/>
                </a:cubicBezTo>
                <a:cubicBezTo>
                  <a:pt x="65" y="290"/>
                  <a:pt x="65" y="290"/>
                  <a:pt x="65" y="290"/>
                </a:cubicBezTo>
                <a:cubicBezTo>
                  <a:pt x="71" y="291"/>
                  <a:pt x="76" y="291"/>
                  <a:pt x="82" y="291"/>
                </a:cubicBezTo>
                <a:cubicBezTo>
                  <a:pt x="159" y="291"/>
                  <a:pt x="221" y="229"/>
                  <a:pt x="221" y="152"/>
                </a:cubicBezTo>
                <a:cubicBezTo>
                  <a:pt x="221" y="99"/>
                  <a:pt x="192" y="52"/>
                  <a:pt x="148" y="29"/>
                </a:cubicBezTo>
                <a:moveTo>
                  <a:pt x="97" y="251"/>
                </a:moveTo>
                <a:cubicBezTo>
                  <a:pt x="139" y="69"/>
                  <a:pt x="139" y="69"/>
                  <a:pt x="139" y="69"/>
                </a:cubicBezTo>
                <a:cubicBezTo>
                  <a:pt x="165" y="87"/>
                  <a:pt x="182" y="117"/>
                  <a:pt x="182" y="152"/>
                </a:cubicBezTo>
                <a:cubicBezTo>
                  <a:pt x="182" y="202"/>
                  <a:pt x="145" y="244"/>
                  <a:pt x="97" y="251"/>
                </a:cubicBezTo>
              </a:path>
            </a:pathLst>
          </a:custGeom>
          <a:solidFill>
            <a:srgbClr val="F47B20"/>
          </a:solidFill>
          <a:ln w="9525">
            <a:noFill/>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sp macro="" textlink="">
        <xdr:nvSpPr>
          <xdr:cNvPr id="40" name="Freeform 79">
            <a:extLst>
              <a:ext uri="{FF2B5EF4-FFF2-40B4-BE49-F238E27FC236}">
                <a16:creationId xmlns:a16="http://schemas.microsoft.com/office/drawing/2014/main" id="{3D3D8A43-D483-4A24-B26C-F667671AD840}"/>
              </a:ext>
            </a:extLst>
          </xdr:cNvPr>
          <xdr:cNvSpPr>
            <a:spLocks/>
          </xdr:cNvSpPr>
        </xdr:nvSpPr>
        <xdr:spPr bwMode="auto">
          <a:xfrm>
            <a:off x="7658100" y="5241925"/>
            <a:ext cx="600075" cy="714375"/>
          </a:xfrm>
          <a:custGeom>
            <a:avLst/>
            <a:gdLst>
              <a:gd name="T0" fmla="*/ 152 w 188"/>
              <a:gd name="T1" fmla="*/ 56 h 223"/>
              <a:gd name="T2" fmla="*/ 39 w 188"/>
              <a:gd name="T3" fmla="*/ 147 h 223"/>
              <a:gd name="T4" fmla="*/ 39 w 188"/>
              <a:gd name="T5" fmla="*/ 139 h 223"/>
              <a:gd name="T6" fmla="*/ 139 w 188"/>
              <a:gd name="T7" fmla="*/ 39 h 223"/>
              <a:gd name="T8" fmla="*/ 163 w 188"/>
              <a:gd name="T9" fmla="*/ 42 h 223"/>
              <a:gd name="T10" fmla="*/ 188 w 188"/>
              <a:gd name="T11" fmla="*/ 8 h 223"/>
              <a:gd name="T12" fmla="*/ 139 w 188"/>
              <a:gd name="T13" fmla="*/ 0 h 223"/>
              <a:gd name="T14" fmla="*/ 0 w 188"/>
              <a:gd name="T15" fmla="*/ 139 h 223"/>
              <a:gd name="T16" fmla="*/ 28 w 188"/>
              <a:gd name="T17" fmla="*/ 223 h 223"/>
              <a:gd name="T18" fmla="*/ 152 w 188"/>
              <a:gd name="T19" fmla="*/ 56 h 22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88" h="223">
                <a:moveTo>
                  <a:pt x="152" y="56"/>
                </a:moveTo>
                <a:cubicBezTo>
                  <a:pt x="39" y="147"/>
                  <a:pt x="39" y="147"/>
                  <a:pt x="39" y="147"/>
                </a:cubicBezTo>
                <a:cubicBezTo>
                  <a:pt x="39" y="145"/>
                  <a:pt x="39" y="142"/>
                  <a:pt x="39" y="139"/>
                </a:cubicBezTo>
                <a:cubicBezTo>
                  <a:pt x="39" y="84"/>
                  <a:pt x="84" y="39"/>
                  <a:pt x="139" y="39"/>
                </a:cubicBezTo>
                <a:cubicBezTo>
                  <a:pt x="147" y="39"/>
                  <a:pt x="155" y="40"/>
                  <a:pt x="163" y="42"/>
                </a:cubicBezTo>
                <a:cubicBezTo>
                  <a:pt x="188" y="8"/>
                  <a:pt x="188" y="8"/>
                  <a:pt x="188" y="8"/>
                </a:cubicBezTo>
                <a:cubicBezTo>
                  <a:pt x="173" y="3"/>
                  <a:pt x="156" y="0"/>
                  <a:pt x="139" y="0"/>
                </a:cubicBezTo>
                <a:cubicBezTo>
                  <a:pt x="62" y="0"/>
                  <a:pt x="0" y="62"/>
                  <a:pt x="0" y="139"/>
                </a:cubicBezTo>
                <a:cubicBezTo>
                  <a:pt x="0" y="170"/>
                  <a:pt x="10" y="199"/>
                  <a:pt x="28" y="223"/>
                </a:cubicBezTo>
                <a:lnTo>
                  <a:pt x="152" y="56"/>
                </a:lnTo>
                <a:close/>
              </a:path>
            </a:pathLst>
          </a:custGeom>
          <a:solidFill>
            <a:srgbClr val="F47B20"/>
          </a:solidFill>
          <a:ln>
            <a:noFill/>
          </a:ln>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p>
        </xdr:txBody>
      </xdr:sp>
    </xdr:grpSp>
    <xdr:clientData/>
  </xdr:twoCellAnchor>
  <xdr:twoCellAnchor>
    <xdr:from>
      <xdr:col>1</xdr:col>
      <xdr:colOff>358757</xdr:colOff>
      <xdr:row>10</xdr:row>
      <xdr:rowOff>185763</xdr:rowOff>
    </xdr:from>
    <xdr:to>
      <xdr:col>14</xdr:col>
      <xdr:colOff>423949</xdr:colOff>
      <xdr:row>13</xdr:row>
      <xdr:rowOff>68567</xdr:rowOff>
    </xdr:to>
    <xdr:sp macro="" textlink="">
      <xdr:nvSpPr>
        <xdr:cNvPr id="41" name="Title 1">
          <a:extLst>
            <a:ext uri="{FF2B5EF4-FFF2-40B4-BE49-F238E27FC236}">
              <a16:creationId xmlns:a16="http://schemas.microsoft.com/office/drawing/2014/main" id="{92AFEB1B-437B-4306-9A12-26C789089FB7}"/>
            </a:ext>
          </a:extLst>
        </xdr:cNvPr>
        <xdr:cNvSpPr>
          <a:spLocks noGrp="1"/>
        </xdr:cNvSpPr>
      </xdr:nvSpPr>
      <xdr:spPr bwMode="gray">
        <a:xfrm>
          <a:off x="749282" y="2281263"/>
          <a:ext cx="7989992" cy="511454"/>
        </a:xfrm>
        <a:prstGeom prst="rect">
          <a:avLst/>
        </a:prstGeom>
      </xdr:spPr>
      <xdr:txBody>
        <a:bodyPr vert="horz" wrap="square" lIns="0" tIns="0" rIns="0" bIns="0" rtlCol="0" anchor="t" anchorCtr="0">
          <a:noAutofit/>
        </a:bodyPr>
        <a:lstStyle>
          <a:lvl1pPr algn="l" defTabSz="1147362" rtl="0" eaLnBrk="1" latinLnBrk="0" hangingPunct="1">
            <a:spcBef>
              <a:spcPct val="0"/>
            </a:spcBef>
            <a:buNone/>
            <a:defRPr sz="2800" kern="1200" cap="all" spc="110" baseline="0">
              <a:solidFill>
                <a:schemeClr val="accent1"/>
              </a:solidFill>
              <a:latin typeface="Impact" panose="020B0806030902050204" pitchFamily="34" charset="0"/>
              <a:ea typeface="+mj-ea"/>
              <a:cs typeface="+mj-cs"/>
            </a:defRPr>
          </a:lvl1pPr>
        </a:lstStyle>
        <a:p>
          <a:r>
            <a:rPr lang="en-US">
              <a:solidFill>
                <a:schemeClr val="bg1"/>
              </a:solidFill>
            </a:rPr>
            <a:t>Project</a:t>
          </a:r>
          <a:r>
            <a:rPr lang="en-US" baseline="0">
              <a:solidFill>
                <a:schemeClr val="bg1"/>
              </a:solidFill>
            </a:rPr>
            <a:t> PLATINUM</a:t>
          </a:r>
          <a:endParaRPr lang="en-US">
            <a:solidFill>
              <a:schemeClr val="bg1"/>
            </a:solidFill>
          </a:endParaRPr>
        </a:p>
      </xdr:txBody>
    </xdr:sp>
    <xdr:clientData/>
  </xdr:twoCellAnchor>
  <xdr:twoCellAnchor>
    <xdr:from>
      <xdr:col>1</xdr:col>
      <xdr:colOff>349232</xdr:colOff>
      <xdr:row>13</xdr:row>
      <xdr:rowOff>22967</xdr:rowOff>
    </xdr:from>
    <xdr:to>
      <xdr:col>14</xdr:col>
      <xdr:colOff>414424</xdr:colOff>
      <xdr:row>15</xdr:row>
      <xdr:rowOff>7272</xdr:rowOff>
    </xdr:to>
    <xdr:sp macro="" textlink="">
      <xdr:nvSpPr>
        <xdr:cNvPr id="42" name="Subtitle 2">
          <a:extLst>
            <a:ext uri="{FF2B5EF4-FFF2-40B4-BE49-F238E27FC236}">
              <a16:creationId xmlns:a16="http://schemas.microsoft.com/office/drawing/2014/main" id="{1546B29D-D1F4-4D7E-A914-6994ADF69D86}"/>
            </a:ext>
          </a:extLst>
        </xdr:cNvPr>
        <xdr:cNvSpPr>
          <a:spLocks noGrp="1"/>
        </xdr:cNvSpPr>
      </xdr:nvSpPr>
      <xdr:spPr bwMode="gray">
        <a:xfrm>
          <a:off x="739757" y="2747117"/>
          <a:ext cx="7989992" cy="403405"/>
        </a:xfrm>
        <a:prstGeom prst="rect">
          <a:avLst/>
        </a:prstGeom>
      </xdr:spPr>
      <xdr:txBody>
        <a:bodyPr vert="horz" wrap="square" lIns="0" tIns="0" rIns="0" bIns="0" rtlCol="0">
          <a:noAutofit/>
        </a:bodyPr>
        <a:lstStyle>
          <a:lvl1pPr marL="0" indent="0" algn="l" defTabSz="1147362" rtl="0" eaLnBrk="1" latinLnBrk="0" hangingPunct="1">
            <a:spcBef>
              <a:spcPts val="1000"/>
            </a:spcBef>
            <a:spcAft>
              <a:spcPts val="0"/>
            </a:spcAft>
            <a:buFont typeface="Arial" panose="020B0604020202020204" pitchFamily="34" charset="0"/>
            <a:buNone/>
            <a:defRPr sz="900" b="1" kern="1200">
              <a:solidFill>
                <a:schemeClr val="accent1"/>
              </a:solidFill>
              <a:latin typeface="+mn-lt"/>
              <a:ea typeface="+mn-ea"/>
              <a:cs typeface="+mn-cs"/>
            </a:defRPr>
          </a:lvl1pPr>
          <a:lvl2pPr marL="0" indent="0" algn="l" defTabSz="1147362" rtl="0" eaLnBrk="1" latinLnBrk="0" hangingPunct="1">
            <a:spcBef>
              <a:spcPts val="400"/>
            </a:spcBef>
            <a:buFont typeface="Arial" panose="020B0604020202020204" pitchFamily="34" charset="0"/>
            <a:buNone/>
            <a:defRPr sz="900" b="1" kern="1200">
              <a:solidFill>
                <a:srgbClr val="F57B20"/>
              </a:solidFill>
              <a:latin typeface="+mn-lt"/>
              <a:ea typeface="+mn-ea"/>
              <a:cs typeface="+mn-cs"/>
            </a:defRPr>
          </a:lvl2pPr>
          <a:lvl3pPr marL="0" indent="0" algn="l" defTabSz="1147362" rtl="0" eaLnBrk="1" latinLnBrk="0" hangingPunct="1">
            <a:spcBef>
              <a:spcPts val="500"/>
            </a:spcBef>
            <a:spcAft>
              <a:spcPts val="0"/>
            </a:spcAft>
            <a:buFont typeface="Arial" panose="020B0604020202020204" pitchFamily="34" charset="0"/>
            <a:buNone/>
            <a:defRPr sz="900" kern="1200" cap="all" baseline="0">
              <a:solidFill>
                <a:schemeClr val="accent1"/>
              </a:solidFill>
              <a:latin typeface="+mn-lt"/>
              <a:ea typeface="+mn-ea"/>
              <a:cs typeface="+mn-cs"/>
            </a:defRPr>
          </a:lvl3pPr>
          <a:lvl4pPr marL="0" indent="0" algn="l" defTabSz="1147362" rtl="0" eaLnBrk="1" latinLnBrk="0" hangingPunct="1">
            <a:lnSpc>
              <a:spcPct val="100000"/>
            </a:lnSpc>
            <a:spcBef>
              <a:spcPts val="600"/>
            </a:spcBef>
            <a:spcAft>
              <a:spcPts val="0"/>
            </a:spcAft>
            <a:buClr>
              <a:srgbClr val="325D8B"/>
            </a:buClr>
            <a:buFont typeface="Arial" panose="020B0604020202020204" pitchFamily="34" charset="0"/>
            <a:buNone/>
            <a:defRPr sz="900" kern="1200">
              <a:solidFill>
                <a:schemeClr val="tx1"/>
              </a:solidFill>
              <a:latin typeface="+mn-lt"/>
              <a:ea typeface="+mn-ea"/>
              <a:cs typeface="+mn-cs"/>
            </a:defRPr>
          </a:lvl4pPr>
          <a:lvl5pPr marL="144000" indent="-144000" algn="l" defTabSz="1147362" rtl="0" eaLnBrk="1" latinLnBrk="0" hangingPunct="1">
            <a:lnSpc>
              <a:spcPct val="100000"/>
            </a:lnSpc>
            <a:spcBef>
              <a:spcPts val="600"/>
            </a:spcBef>
            <a:spcAft>
              <a:spcPts val="0"/>
            </a:spcAft>
            <a:buClr>
              <a:schemeClr val="tx2"/>
            </a:buClr>
            <a:buFont typeface="Arial" panose="020B0604020202020204" pitchFamily="34" charset="0"/>
            <a:buChar char="•"/>
            <a:defRPr sz="900" kern="1200" baseline="0">
              <a:solidFill>
                <a:schemeClr val="tx1"/>
              </a:solidFill>
              <a:latin typeface="+mn-lt"/>
              <a:ea typeface="+mn-ea"/>
              <a:cs typeface="+mn-cs"/>
            </a:defRPr>
          </a:lvl5pPr>
          <a:lvl6pPr marL="288000" indent="-144000" algn="l" defTabSz="1147362" rtl="0" eaLnBrk="1" latinLnBrk="0" hangingPunct="1">
            <a:lnSpc>
              <a:spcPct val="100000"/>
            </a:lnSpc>
            <a:spcBef>
              <a:spcPts val="600"/>
            </a:spcBef>
            <a:spcAft>
              <a:spcPts val="0"/>
            </a:spcAft>
            <a:buClr>
              <a:schemeClr val="tx2"/>
            </a:buClr>
            <a:buFont typeface="Arial" panose="020B0604020202020204" pitchFamily="34" charset="0"/>
            <a:buChar char="–"/>
            <a:defRPr sz="900" kern="1200">
              <a:solidFill>
                <a:schemeClr val="tx1"/>
              </a:solidFill>
              <a:latin typeface="+mn-lt"/>
              <a:ea typeface="+mn-ea"/>
              <a:cs typeface="+mn-cs"/>
            </a:defRPr>
          </a:lvl6pPr>
          <a:lvl7pPr marL="432000" indent="-144000" algn="l" defTabSz="1147362" rtl="0" eaLnBrk="1" latinLnBrk="0" hangingPunct="1">
            <a:lnSpc>
              <a:spcPct val="100000"/>
            </a:lnSpc>
            <a:spcBef>
              <a:spcPts val="600"/>
            </a:spcBef>
            <a:spcAft>
              <a:spcPts val="0"/>
            </a:spcAft>
            <a:buClr>
              <a:schemeClr val="tx2"/>
            </a:buClr>
            <a:buFont typeface="Arial" panose="020B0604020202020204" pitchFamily="34" charset="0"/>
            <a:buChar char="•"/>
            <a:defRPr sz="900" kern="1200" baseline="0">
              <a:solidFill>
                <a:schemeClr val="tx1"/>
              </a:solidFill>
              <a:latin typeface="+mn-lt"/>
              <a:ea typeface="+mn-ea"/>
              <a:cs typeface="+mn-cs"/>
            </a:defRPr>
          </a:lvl7pPr>
          <a:lvl8pPr marL="576000" indent="-144000" algn="l" defTabSz="1147362" rtl="0" eaLnBrk="1" latinLnBrk="0" hangingPunct="1">
            <a:lnSpc>
              <a:spcPct val="100000"/>
            </a:lnSpc>
            <a:spcBef>
              <a:spcPts val="600"/>
            </a:spcBef>
            <a:spcAft>
              <a:spcPts val="0"/>
            </a:spcAft>
            <a:buClr>
              <a:schemeClr val="tx2"/>
            </a:buClr>
            <a:buFont typeface="Arial" panose="020B0604020202020204" pitchFamily="34" charset="0"/>
            <a:buChar char="–"/>
            <a:defRPr sz="900" kern="1200" baseline="0">
              <a:solidFill>
                <a:schemeClr val="tx1"/>
              </a:solidFill>
              <a:latin typeface="+mn-lt"/>
              <a:ea typeface="+mn-ea"/>
              <a:cs typeface="+mn-cs"/>
            </a:defRPr>
          </a:lvl8pPr>
          <a:lvl9pPr marL="720000" indent="-144000" algn="l" defTabSz="1147362" rtl="0" eaLnBrk="1" latinLnBrk="0" hangingPunct="1">
            <a:lnSpc>
              <a:spcPct val="100000"/>
            </a:lnSpc>
            <a:spcBef>
              <a:spcPts val="600"/>
            </a:spcBef>
            <a:spcAft>
              <a:spcPts val="0"/>
            </a:spcAft>
            <a:buClr>
              <a:schemeClr val="tx2"/>
            </a:buClr>
            <a:buFont typeface="Arial" panose="020B0604020202020204" pitchFamily="34" charset="0"/>
            <a:buChar char="•"/>
            <a:defRPr sz="900" kern="1200" baseline="0">
              <a:solidFill>
                <a:schemeClr val="tx1"/>
              </a:solidFill>
              <a:latin typeface="+mn-lt"/>
              <a:ea typeface="+mn-ea"/>
              <a:cs typeface="+mn-cs"/>
            </a:defRPr>
          </a:lvl9pPr>
        </a:lstStyle>
        <a:p>
          <a:r>
            <a:rPr lang="en-US" sz="1500">
              <a:solidFill>
                <a:schemeClr val="bg1"/>
              </a:solidFill>
            </a:rPr>
            <a:t>Financial Due Diligence</a:t>
          </a:r>
        </a:p>
      </xdr:txBody>
    </xdr:sp>
    <xdr:clientData/>
  </xdr:twoCellAnchor>
  <xdr:twoCellAnchor>
    <xdr:from>
      <xdr:col>1</xdr:col>
      <xdr:colOff>330182</xdr:colOff>
      <xdr:row>0</xdr:row>
      <xdr:rowOff>207710</xdr:rowOff>
    </xdr:from>
    <xdr:to>
      <xdr:col>4</xdr:col>
      <xdr:colOff>155299</xdr:colOff>
      <xdr:row>2</xdr:row>
      <xdr:rowOff>72839</xdr:rowOff>
    </xdr:to>
    <xdr:sp macro="" textlink="">
      <xdr:nvSpPr>
        <xdr:cNvPr id="43" name="Draft">
          <a:extLst>
            <a:ext uri="{FF2B5EF4-FFF2-40B4-BE49-F238E27FC236}">
              <a16:creationId xmlns:a16="http://schemas.microsoft.com/office/drawing/2014/main" id="{F9D7098A-687C-4B0F-A4BC-E198D9F29F0A}"/>
            </a:ext>
          </a:extLst>
        </xdr:cNvPr>
        <xdr:cNvSpPr txBox="1"/>
      </xdr:nvSpPr>
      <xdr:spPr>
        <a:xfrm>
          <a:off x="720707" y="207710"/>
          <a:ext cx="1653917" cy="284229"/>
        </a:xfrm>
        <a:prstGeom prst="rect">
          <a:avLst/>
        </a:prstGeom>
        <a:noFill/>
      </xdr:spPr>
      <xdr:txBody>
        <a:bodyPr wrap="square" lIns="0" tIns="0" rIns="0" bIns="0" rtlCol="0">
          <a:spAutoFit/>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pPr algn="l"/>
          <a:r>
            <a:rPr lang="en-US" sz="900" b="0">
              <a:solidFill>
                <a:schemeClr val="tx1"/>
              </a:solidFill>
              <a:latin typeface="+mn-lt"/>
              <a:ea typeface="Microsoft Sans Serif" panose="020B0604020202020204" pitchFamily="34" charset="0"/>
              <a:cs typeface="Microsoft Sans Serif" panose="020B0604020202020204" pitchFamily="34" charset="0"/>
            </a:rPr>
            <a:t>DRAFT</a:t>
          </a:r>
        </a:p>
        <a:p>
          <a:pPr algn="l"/>
          <a:r>
            <a:rPr lang="en-US" sz="900">
              <a:solidFill>
                <a:schemeClr val="tx1"/>
              </a:solidFill>
              <a:latin typeface="+mn-lt"/>
              <a:ea typeface="Microsoft Sans Serif" panose="020B0604020202020204" pitchFamily="34" charset="0"/>
              <a:cs typeface="Microsoft Sans Serif" panose="020B0604020202020204" pitchFamily="34" charset="0"/>
            </a:rPr>
            <a:t>For discussion purposes only</a:t>
          </a:r>
        </a:p>
      </xdr:txBody>
    </xdr:sp>
    <xdr:clientData/>
  </xdr:twoCellAnchor>
  <xdr:twoCellAnchor>
    <xdr:from>
      <xdr:col>1</xdr:col>
      <xdr:colOff>349939</xdr:colOff>
      <xdr:row>30</xdr:row>
      <xdr:rowOff>94008</xdr:rowOff>
    </xdr:from>
    <xdr:to>
      <xdr:col>6</xdr:col>
      <xdr:colOff>347868</xdr:colOff>
      <xdr:row>33</xdr:row>
      <xdr:rowOff>110573</xdr:rowOff>
    </xdr:to>
    <xdr:sp macro="" textlink="">
      <xdr:nvSpPr>
        <xdr:cNvPr id="44" name="Text Placeholder 8">
          <a:extLst>
            <a:ext uri="{FF2B5EF4-FFF2-40B4-BE49-F238E27FC236}">
              <a16:creationId xmlns:a16="http://schemas.microsoft.com/office/drawing/2014/main" id="{3FBECF81-4B20-484B-9791-0E010B58F58D}"/>
            </a:ext>
          </a:extLst>
        </xdr:cNvPr>
        <xdr:cNvSpPr>
          <a:spLocks noGrp="1"/>
        </xdr:cNvSpPr>
      </xdr:nvSpPr>
      <xdr:spPr bwMode="auto">
        <a:xfrm>
          <a:off x="740464" y="6380508"/>
          <a:ext cx="3045929" cy="645215"/>
        </a:xfrm>
        <a:prstGeom prst="rect">
          <a:avLst/>
        </a:prstGeom>
        <a:noFill/>
        <a:ln w="9525">
          <a:noFill/>
          <a:miter lim="800000"/>
          <a:headEnd/>
          <a:tailEnd/>
        </a:ln>
      </xdr:spPr>
      <xdr:txBody>
        <a:bodyPr vert="horz" wrap="square" lIns="0" tIns="0" rIns="0" bIns="0" numCol="1" anchor="b" anchorCtr="0" compatLnSpc="1">
          <a:prstTxWarp prst="textNoShape">
            <a:avLst/>
          </a:prstTxWarp>
          <a:noAutofit/>
        </a:bodyPr>
        <a:lstStyle>
          <a:lvl1pPr marL="0" indent="0" algn="l" rtl="0" eaLnBrk="1" fontAlgn="base" hangingPunct="1">
            <a:spcBef>
              <a:spcPts val="0"/>
            </a:spcBef>
            <a:spcAft>
              <a:spcPts val="0"/>
            </a:spcAft>
            <a:buClr>
              <a:srgbClr val="E05206"/>
            </a:buClr>
            <a:buFont typeface="Arial" charset="0"/>
            <a:defRPr sz="700" b="0" kern="1000" spc="0" baseline="0">
              <a:solidFill>
                <a:schemeClr val="tx1"/>
              </a:solidFill>
              <a:latin typeface="+mj-lt"/>
              <a:ea typeface="+mn-ea"/>
              <a:cs typeface="+mn-cs"/>
            </a:defRPr>
          </a:lvl1pPr>
          <a:lvl2pPr marL="0" indent="0" algn="l" rtl="0" eaLnBrk="1" fontAlgn="base" hangingPunct="1">
            <a:spcBef>
              <a:spcPts val="0"/>
            </a:spcBef>
            <a:spcAft>
              <a:spcPts val="400"/>
            </a:spcAft>
            <a:buClr>
              <a:srgbClr val="E05206"/>
            </a:buClr>
            <a:buFontTx/>
            <a:buNone/>
            <a:defRPr sz="900" kern="1000" spc="0" baseline="0">
              <a:solidFill>
                <a:schemeClr val="tx1"/>
              </a:solidFill>
              <a:latin typeface="+mn-lt"/>
              <a:ea typeface="+mn-ea"/>
              <a:cs typeface="+mn-cs"/>
            </a:defRPr>
          </a:lvl2pPr>
          <a:lvl3pPr marL="180975" indent="-180975" algn="l" rtl="0" eaLnBrk="1" fontAlgn="base" hangingPunct="1">
            <a:spcBef>
              <a:spcPts val="0"/>
            </a:spcBef>
            <a:spcAft>
              <a:spcPts val="400"/>
            </a:spcAft>
            <a:buClr>
              <a:schemeClr val="accent1"/>
            </a:buClr>
            <a:buFont typeface="Arial" panose="020B0604020202020204" pitchFamily="34" charset="0"/>
            <a:buChar char="•"/>
            <a:defRPr sz="900" kern="1000" spc="0" baseline="0">
              <a:solidFill>
                <a:schemeClr val="tx1"/>
              </a:solidFill>
              <a:latin typeface="+mn-lt"/>
              <a:ea typeface="+mn-ea"/>
              <a:cs typeface="+mn-cs"/>
            </a:defRPr>
          </a:lvl3pPr>
          <a:lvl4pPr marL="361950" indent="-180975" algn="l" rtl="0" eaLnBrk="1" fontAlgn="base" hangingPunct="1">
            <a:spcBef>
              <a:spcPts val="0"/>
            </a:spcBef>
            <a:spcAft>
              <a:spcPts val="400"/>
            </a:spcAft>
            <a:buClr>
              <a:schemeClr val="accent1"/>
            </a:buClr>
            <a:buFont typeface="Arial" panose="020B0604020202020204" pitchFamily="34" charset="0"/>
            <a:buChar char="−"/>
            <a:defRPr sz="900" kern="1000" spc="0" baseline="0">
              <a:solidFill>
                <a:schemeClr val="tx1"/>
              </a:solidFill>
              <a:latin typeface="+mn-lt"/>
              <a:ea typeface="+mn-ea"/>
              <a:cs typeface="+mn-cs"/>
            </a:defRPr>
          </a:lvl4pPr>
          <a:lvl5pPr marL="542925" indent="-180975" algn="l" rtl="0" eaLnBrk="1" fontAlgn="base" hangingPunct="1">
            <a:spcBef>
              <a:spcPts val="0"/>
            </a:spcBef>
            <a:spcAft>
              <a:spcPts val="400"/>
            </a:spcAft>
            <a:buClr>
              <a:schemeClr val="accent1"/>
            </a:buClr>
            <a:buFont typeface="Century Gothic" panose="020B0502020202020204" pitchFamily="34" charset="0"/>
            <a:buChar char="−"/>
            <a:defRPr sz="900" kern="1200">
              <a:solidFill>
                <a:schemeClr val="tx1"/>
              </a:solidFill>
              <a:latin typeface="+mn-lt"/>
              <a:ea typeface="+mn-ea"/>
              <a:cs typeface="+mn-cs"/>
            </a:defRPr>
          </a:lvl5pPr>
          <a:lvl6pPr marL="180975" indent="-180975" algn="l" defTabSz="914400" rtl="0" eaLnBrk="1" latinLnBrk="0" hangingPunct="1">
            <a:spcBef>
              <a:spcPts val="0"/>
            </a:spcBef>
            <a:spcAft>
              <a:spcPts val="400"/>
            </a:spcAft>
            <a:buClr>
              <a:schemeClr val="tx1"/>
            </a:buClr>
            <a:buFont typeface="+mj-lt"/>
            <a:buAutoNum type="arabicPeriod"/>
            <a:defRPr sz="900" kern="1200" baseline="0">
              <a:solidFill>
                <a:schemeClr val="tx1"/>
              </a:solidFill>
              <a:latin typeface="+mn-lt"/>
              <a:ea typeface="+mn-ea"/>
              <a:cs typeface="+mn-cs"/>
            </a:defRPr>
          </a:lvl6pPr>
          <a:lvl7pPr marL="357188" indent="-176213" algn="l" defTabSz="914400" rtl="0" eaLnBrk="1" latinLnBrk="0" hangingPunct="1">
            <a:spcBef>
              <a:spcPts val="0"/>
            </a:spcBef>
            <a:spcAft>
              <a:spcPts val="400"/>
            </a:spcAft>
            <a:buFont typeface="+mj-lt"/>
            <a:buAutoNum type="alphaLcPeriod"/>
            <a:defRPr sz="900" kern="1200">
              <a:solidFill>
                <a:schemeClr val="tx1"/>
              </a:solidFill>
              <a:latin typeface="+mn-lt"/>
              <a:ea typeface="+mn-ea"/>
              <a:cs typeface="+mn-cs"/>
            </a:defRPr>
          </a:lvl7pPr>
          <a:lvl8pPr marL="3429000" indent="-228600" algn="l" defTabSz="914400" rtl="0" eaLnBrk="1" latinLnBrk="0" hangingPunct="1">
            <a:spcBef>
              <a:spcPct val="20000"/>
            </a:spcBef>
            <a:buFont typeface="Arial" pitchFamily="34" charset="0"/>
            <a:buChar char="•"/>
            <a:defRPr sz="2000" kern="1200">
              <a:solidFill>
                <a:schemeClr val="tx1"/>
              </a:solidFill>
              <a:latin typeface="+mn-lt"/>
              <a:ea typeface="+mn-ea"/>
              <a:cs typeface="+mn-cs"/>
            </a:defRPr>
          </a:lvl8pPr>
          <a:lvl9pPr marL="3886200" indent="-228600" algn="l" defTabSz="914400" rtl="0" eaLnBrk="1" latinLnBrk="0" hangingPunct="1">
            <a:spcBef>
              <a:spcPct val="20000"/>
            </a:spcBef>
            <a:buFont typeface="Arial" pitchFamily="34" charset="0"/>
            <a:buChar char="•"/>
            <a:defRPr sz="2000" kern="1200">
              <a:solidFill>
                <a:schemeClr val="tx1"/>
              </a:solidFill>
              <a:latin typeface="+mn-lt"/>
              <a:ea typeface="+mn-ea"/>
              <a:cs typeface="+mn-cs"/>
            </a:defRPr>
          </a:lvl9pPr>
        </a:lstStyle>
        <a:p>
          <a:r>
            <a:rPr lang="en-US"/>
            <a:t>PRIVATE &amp; CONFIDENTIAL</a:t>
          </a:r>
        </a:p>
        <a:p>
          <a:r>
            <a:rPr lang="en-US"/>
            <a:t>Information contained herein is intended solely for the information and internal use of</a:t>
          </a:r>
          <a:r>
            <a:rPr lang="en-US" baseline="0"/>
            <a:t> </a:t>
          </a:r>
          <a:r>
            <a:rPr lang="en-US" b="1" baseline="0">
              <a:solidFill>
                <a:srgbClr val="FF0000"/>
              </a:solidFill>
            </a:rPr>
            <a:t>&lt;CLIENT NAME&gt;</a:t>
          </a:r>
          <a:r>
            <a:rPr lang="en-US" baseline="0"/>
            <a:t>. </a:t>
          </a:r>
          <a:r>
            <a:rPr lang="en-US"/>
            <a:t>and is not intended to be and should not be used by any other person or entity.  No other person or entity is entitled to rely, in any manner, or for any purpose, on this report.</a:t>
          </a:r>
        </a:p>
      </xdr:txBody>
    </xdr:sp>
    <xdr:clientData/>
  </xdr:twoCellAnchor>
  <xdr:oneCellAnchor>
    <xdr:from>
      <xdr:col>12</xdr:col>
      <xdr:colOff>40171</xdr:colOff>
      <xdr:row>31</xdr:row>
      <xdr:rowOff>39756</xdr:rowOff>
    </xdr:from>
    <xdr:ext cx="2456911" cy="322301"/>
    <xdr:pic>
      <xdr:nvPicPr>
        <xdr:cNvPr id="45" name="Picture 44">
          <a:extLst>
            <a:ext uri="{FF2B5EF4-FFF2-40B4-BE49-F238E27FC236}">
              <a16:creationId xmlns:a16="http://schemas.microsoft.com/office/drawing/2014/main" id="{6D014D18-58A1-4D95-8F11-F0A63B90429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136296" y="6535806"/>
          <a:ext cx="2456911" cy="322301"/>
        </a:xfrm>
        <a:prstGeom prst="rect">
          <a:avLst/>
        </a:prstGeom>
      </xdr:spPr>
    </xdr:pic>
    <xdr:clientData/>
  </xdr:oneCellAnchor>
  <xdr:twoCellAnchor>
    <xdr:from>
      <xdr:col>1</xdr:col>
      <xdr:colOff>349231</xdr:colOff>
      <xdr:row>10</xdr:row>
      <xdr:rowOff>37088</xdr:rowOff>
    </xdr:from>
    <xdr:to>
      <xdr:col>2</xdr:col>
      <xdr:colOff>400561</xdr:colOff>
      <xdr:row>10</xdr:row>
      <xdr:rowOff>171325</xdr:rowOff>
    </xdr:to>
    <xdr:grpSp>
      <xdr:nvGrpSpPr>
        <xdr:cNvPr id="46" name="Group 45">
          <a:extLst>
            <a:ext uri="{FF2B5EF4-FFF2-40B4-BE49-F238E27FC236}">
              <a16:creationId xmlns:a16="http://schemas.microsoft.com/office/drawing/2014/main" id="{23F8599F-471B-47A6-8901-9AD2E202111B}"/>
            </a:ext>
          </a:extLst>
        </xdr:cNvPr>
        <xdr:cNvGrpSpPr>
          <a:grpSpLocks noChangeAspect="1"/>
        </xdr:cNvGrpSpPr>
      </xdr:nvGrpSpPr>
      <xdr:grpSpPr>
        <a:xfrm>
          <a:off x="761981" y="2132588"/>
          <a:ext cx="686330" cy="134237"/>
          <a:chOff x="4719638" y="-757238"/>
          <a:chExt cx="1466850" cy="293687"/>
        </a:xfrm>
        <a:solidFill>
          <a:schemeClr val="bg1"/>
        </a:solidFill>
      </xdr:grpSpPr>
      <xdr:sp macro="" textlink="">
        <xdr:nvSpPr>
          <xdr:cNvPr id="47" name="Freeform 5">
            <a:extLst>
              <a:ext uri="{FF2B5EF4-FFF2-40B4-BE49-F238E27FC236}">
                <a16:creationId xmlns:a16="http://schemas.microsoft.com/office/drawing/2014/main" id="{751FBC2E-C31C-4B28-A405-208A12D2F1D8}"/>
              </a:ext>
            </a:extLst>
          </xdr:cNvPr>
          <xdr:cNvSpPr>
            <a:spLocks/>
          </xdr:cNvSpPr>
        </xdr:nvSpPr>
        <xdr:spPr bwMode="auto">
          <a:xfrm>
            <a:off x="4719638" y="-655638"/>
            <a:ext cx="1146175" cy="192087"/>
          </a:xfrm>
          <a:custGeom>
            <a:avLst/>
            <a:gdLst>
              <a:gd name="T0" fmla="*/ 0 w 722"/>
              <a:gd name="T1" fmla="*/ 0 h 121"/>
              <a:gd name="T2" fmla="*/ 0 w 722"/>
              <a:gd name="T3" fmla="*/ 121 h 121"/>
              <a:gd name="T4" fmla="*/ 637 w 722"/>
              <a:gd name="T5" fmla="*/ 121 h 121"/>
              <a:gd name="T6" fmla="*/ 722 w 722"/>
              <a:gd name="T7" fmla="*/ 0 h 121"/>
              <a:gd name="T8" fmla="*/ 0 w 722"/>
              <a:gd name="T9" fmla="*/ 0 h 121"/>
            </a:gdLst>
            <a:ahLst/>
            <a:cxnLst>
              <a:cxn ang="0">
                <a:pos x="T0" y="T1"/>
              </a:cxn>
              <a:cxn ang="0">
                <a:pos x="T2" y="T3"/>
              </a:cxn>
              <a:cxn ang="0">
                <a:pos x="T4" y="T5"/>
              </a:cxn>
              <a:cxn ang="0">
                <a:pos x="T6" y="T7"/>
              </a:cxn>
              <a:cxn ang="0">
                <a:pos x="T8" y="T9"/>
              </a:cxn>
            </a:cxnLst>
            <a:rect l="0" t="0" r="r" b="b"/>
            <a:pathLst>
              <a:path w="722" h="121">
                <a:moveTo>
                  <a:pt x="0" y="0"/>
                </a:moveTo>
                <a:lnTo>
                  <a:pt x="0" y="121"/>
                </a:lnTo>
                <a:lnTo>
                  <a:pt x="637" y="121"/>
                </a:lnTo>
                <a:lnTo>
                  <a:pt x="722" y="0"/>
                </a:lnTo>
                <a:lnTo>
                  <a:pt x="0" y="0"/>
                </a:ln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latin typeface="Microsoft Sans Serif" panose="020B0604020202020204" pitchFamily="34" charset="0"/>
            </a:endParaRPr>
          </a:p>
        </xdr:txBody>
      </xdr:sp>
      <xdr:sp macro="" textlink="">
        <xdr:nvSpPr>
          <xdr:cNvPr id="48" name="Freeform 6">
            <a:extLst>
              <a:ext uri="{FF2B5EF4-FFF2-40B4-BE49-F238E27FC236}">
                <a16:creationId xmlns:a16="http://schemas.microsoft.com/office/drawing/2014/main" id="{31F3599B-C58B-48F5-98AA-8D9F30CA068B}"/>
              </a:ext>
            </a:extLst>
          </xdr:cNvPr>
          <xdr:cNvSpPr>
            <a:spLocks/>
          </xdr:cNvSpPr>
        </xdr:nvSpPr>
        <xdr:spPr bwMode="auto">
          <a:xfrm>
            <a:off x="5865813" y="-757238"/>
            <a:ext cx="74613" cy="101600"/>
          </a:xfrm>
          <a:custGeom>
            <a:avLst/>
            <a:gdLst>
              <a:gd name="T0" fmla="*/ 47 w 47"/>
              <a:gd name="T1" fmla="*/ 0 h 64"/>
              <a:gd name="T2" fmla="*/ 0 w 47"/>
              <a:gd name="T3" fmla="*/ 64 h 64"/>
              <a:gd name="T4" fmla="*/ 32 w 47"/>
              <a:gd name="T5" fmla="*/ 64 h 64"/>
              <a:gd name="T6" fmla="*/ 47 w 47"/>
              <a:gd name="T7" fmla="*/ 0 h 64"/>
            </a:gdLst>
            <a:ahLst/>
            <a:cxnLst>
              <a:cxn ang="0">
                <a:pos x="T0" y="T1"/>
              </a:cxn>
              <a:cxn ang="0">
                <a:pos x="T2" y="T3"/>
              </a:cxn>
              <a:cxn ang="0">
                <a:pos x="T4" y="T5"/>
              </a:cxn>
              <a:cxn ang="0">
                <a:pos x="T6" y="T7"/>
              </a:cxn>
            </a:cxnLst>
            <a:rect l="0" t="0" r="r" b="b"/>
            <a:pathLst>
              <a:path w="47" h="64">
                <a:moveTo>
                  <a:pt x="47" y="0"/>
                </a:moveTo>
                <a:lnTo>
                  <a:pt x="0" y="64"/>
                </a:lnTo>
                <a:lnTo>
                  <a:pt x="32" y="64"/>
                </a:lnTo>
                <a:lnTo>
                  <a:pt x="47" y="0"/>
                </a:ln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latin typeface="Microsoft Sans Serif" panose="020B0604020202020204" pitchFamily="34" charset="0"/>
            </a:endParaRPr>
          </a:p>
        </xdr:txBody>
      </xdr:sp>
      <xdr:sp macro="" textlink="">
        <xdr:nvSpPr>
          <xdr:cNvPr id="49" name="Freeform 7">
            <a:extLst>
              <a:ext uri="{FF2B5EF4-FFF2-40B4-BE49-F238E27FC236}">
                <a16:creationId xmlns:a16="http://schemas.microsoft.com/office/drawing/2014/main" id="{41C58E32-D797-4155-9F2C-848FE81C4DDE}"/>
              </a:ext>
            </a:extLst>
          </xdr:cNvPr>
          <xdr:cNvSpPr>
            <a:spLocks/>
          </xdr:cNvSpPr>
        </xdr:nvSpPr>
        <xdr:spPr bwMode="auto">
          <a:xfrm>
            <a:off x="5875338" y="-655638"/>
            <a:ext cx="311150" cy="192087"/>
          </a:xfrm>
          <a:custGeom>
            <a:avLst/>
            <a:gdLst>
              <a:gd name="T0" fmla="*/ 26 w 196"/>
              <a:gd name="T1" fmla="*/ 0 h 121"/>
              <a:gd name="T2" fmla="*/ 0 w 196"/>
              <a:gd name="T3" fmla="*/ 121 h 121"/>
              <a:gd name="T4" fmla="*/ 196 w 196"/>
              <a:gd name="T5" fmla="*/ 121 h 121"/>
              <a:gd name="T6" fmla="*/ 196 w 196"/>
              <a:gd name="T7" fmla="*/ 0 h 121"/>
              <a:gd name="T8" fmla="*/ 26 w 196"/>
              <a:gd name="T9" fmla="*/ 0 h 121"/>
            </a:gdLst>
            <a:ahLst/>
            <a:cxnLst>
              <a:cxn ang="0">
                <a:pos x="T0" y="T1"/>
              </a:cxn>
              <a:cxn ang="0">
                <a:pos x="T2" y="T3"/>
              </a:cxn>
              <a:cxn ang="0">
                <a:pos x="T4" y="T5"/>
              </a:cxn>
              <a:cxn ang="0">
                <a:pos x="T6" y="T7"/>
              </a:cxn>
              <a:cxn ang="0">
                <a:pos x="T8" y="T9"/>
              </a:cxn>
            </a:cxnLst>
            <a:rect l="0" t="0" r="r" b="b"/>
            <a:pathLst>
              <a:path w="196" h="121">
                <a:moveTo>
                  <a:pt x="26" y="0"/>
                </a:moveTo>
                <a:lnTo>
                  <a:pt x="0" y="121"/>
                </a:lnTo>
                <a:lnTo>
                  <a:pt x="196" y="121"/>
                </a:lnTo>
                <a:lnTo>
                  <a:pt x="196" y="0"/>
                </a:lnTo>
                <a:lnTo>
                  <a:pt x="26" y="0"/>
                </a:ln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1018465" rtl="0" eaLnBrk="1" latinLnBrk="0" hangingPunct="1">
              <a:defRPr sz="2051" kern="1200">
                <a:solidFill>
                  <a:schemeClr val="tx1"/>
                </a:solidFill>
                <a:latin typeface="+mn-lt"/>
                <a:ea typeface="+mn-ea"/>
                <a:cs typeface="+mn-cs"/>
              </a:defRPr>
            </a:lvl1pPr>
            <a:lvl2pPr marL="509233" algn="l" defTabSz="1018465" rtl="0" eaLnBrk="1" latinLnBrk="0" hangingPunct="1">
              <a:defRPr sz="2051" kern="1200">
                <a:solidFill>
                  <a:schemeClr val="tx1"/>
                </a:solidFill>
                <a:latin typeface="+mn-lt"/>
                <a:ea typeface="+mn-ea"/>
                <a:cs typeface="+mn-cs"/>
              </a:defRPr>
            </a:lvl2pPr>
            <a:lvl3pPr marL="1018465" algn="l" defTabSz="1018465" rtl="0" eaLnBrk="1" latinLnBrk="0" hangingPunct="1">
              <a:defRPr sz="2051" kern="1200">
                <a:solidFill>
                  <a:schemeClr val="tx1"/>
                </a:solidFill>
                <a:latin typeface="+mn-lt"/>
                <a:ea typeface="+mn-ea"/>
                <a:cs typeface="+mn-cs"/>
              </a:defRPr>
            </a:lvl3pPr>
            <a:lvl4pPr marL="1527697" algn="l" defTabSz="1018465" rtl="0" eaLnBrk="1" latinLnBrk="0" hangingPunct="1">
              <a:defRPr sz="2051" kern="1200">
                <a:solidFill>
                  <a:schemeClr val="tx1"/>
                </a:solidFill>
                <a:latin typeface="+mn-lt"/>
                <a:ea typeface="+mn-ea"/>
                <a:cs typeface="+mn-cs"/>
              </a:defRPr>
            </a:lvl4pPr>
            <a:lvl5pPr marL="2036930" algn="l" defTabSz="1018465" rtl="0" eaLnBrk="1" latinLnBrk="0" hangingPunct="1">
              <a:defRPr sz="2051" kern="1200">
                <a:solidFill>
                  <a:schemeClr val="tx1"/>
                </a:solidFill>
                <a:latin typeface="+mn-lt"/>
                <a:ea typeface="+mn-ea"/>
                <a:cs typeface="+mn-cs"/>
              </a:defRPr>
            </a:lvl5pPr>
            <a:lvl6pPr marL="2546161" algn="l" defTabSz="1018465" rtl="0" eaLnBrk="1" latinLnBrk="0" hangingPunct="1">
              <a:defRPr sz="2051" kern="1200">
                <a:solidFill>
                  <a:schemeClr val="tx1"/>
                </a:solidFill>
                <a:latin typeface="+mn-lt"/>
                <a:ea typeface="+mn-ea"/>
                <a:cs typeface="+mn-cs"/>
              </a:defRPr>
            </a:lvl6pPr>
            <a:lvl7pPr marL="3055395" algn="l" defTabSz="1018465" rtl="0" eaLnBrk="1" latinLnBrk="0" hangingPunct="1">
              <a:defRPr sz="2051" kern="1200">
                <a:solidFill>
                  <a:schemeClr val="tx1"/>
                </a:solidFill>
                <a:latin typeface="+mn-lt"/>
                <a:ea typeface="+mn-ea"/>
                <a:cs typeface="+mn-cs"/>
              </a:defRPr>
            </a:lvl7pPr>
            <a:lvl8pPr marL="3564628" algn="l" defTabSz="1018465" rtl="0" eaLnBrk="1" latinLnBrk="0" hangingPunct="1">
              <a:defRPr sz="2051" kern="1200">
                <a:solidFill>
                  <a:schemeClr val="tx1"/>
                </a:solidFill>
                <a:latin typeface="+mn-lt"/>
                <a:ea typeface="+mn-ea"/>
                <a:cs typeface="+mn-cs"/>
              </a:defRPr>
            </a:lvl8pPr>
            <a:lvl9pPr marL="4073858" algn="l" defTabSz="1018465" rtl="0" eaLnBrk="1" latinLnBrk="0" hangingPunct="1">
              <a:defRPr sz="2051" kern="1200">
                <a:solidFill>
                  <a:schemeClr val="tx1"/>
                </a:solidFill>
                <a:latin typeface="+mn-lt"/>
                <a:ea typeface="+mn-ea"/>
                <a:cs typeface="+mn-cs"/>
              </a:defRPr>
            </a:lvl9pPr>
          </a:lstStyle>
          <a:p>
            <a:endParaRPr lang="en-US">
              <a:latin typeface="Microsoft Sans Serif" panose="020B0604020202020204" pitchFamily="34" charset="0"/>
            </a:endParaRPr>
          </a:p>
        </xdr:txBody>
      </xdr:sp>
    </xdr:grpSp>
    <xdr:clientData/>
  </xdr:twoCellAnchor>
  <xdr:twoCellAnchor>
    <xdr:from>
      <xdr:col>1</xdr:col>
      <xdr:colOff>389283</xdr:colOff>
      <xdr:row>24</xdr:row>
      <xdr:rowOff>24345</xdr:rowOff>
    </xdr:from>
    <xdr:to>
      <xdr:col>14</xdr:col>
      <xdr:colOff>454475</xdr:colOff>
      <xdr:row>26</xdr:row>
      <xdr:rowOff>8650</xdr:rowOff>
    </xdr:to>
    <xdr:sp macro="" textlink="">
      <xdr:nvSpPr>
        <xdr:cNvPr id="50" name="Subtitle 2">
          <a:extLst>
            <a:ext uri="{FF2B5EF4-FFF2-40B4-BE49-F238E27FC236}">
              <a16:creationId xmlns:a16="http://schemas.microsoft.com/office/drawing/2014/main" id="{855BB559-03CD-49C6-A1D8-0AF273C309DB}"/>
            </a:ext>
          </a:extLst>
        </xdr:cNvPr>
        <xdr:cNvSpPr>
          <a:spLocks noGrp="1"/>
        </xdr:cNvSpPr>
      </xdr:nvSpPr>
      <xdr:spPr bwMode="gray">
        <a:xfrm>
          <a:off x="779808" y="5053545"/>
          <a:ext cx="7989992" cy="403405"/>
        </a:xfrm>
        <a:prstGeom prst="rect">
          <a:avLst/>
        </a:prstGeom>
      </xdr:spPr>
      <xdr:txBody>
        <a:bodyPr vert="horz" wrap="square" lIns="0" tIns="0" rIns="0" bIns="0" rtlCol="0">
          <a:noAutofit/>
        </a:bodyPr>
        <a:lstStyle>
          <a:lvl1pPr marL="0" indent="0" algn="l" defTabSz="1147362" rtl="0" eaLnBrk="1" latinLnBrk="0" hangingPunct="1">
            <a:spcBef>
              <a:spcPts val="1000"/>
            </a:spcBef>
            <a:spcAft>
              <a:spcPts val="0"/>
            </a:spcAft>
            <a:buFont typeface="Arial" panose="020B0604020202020204" pitchFamily="34" charset="0"/>
            <a:buNone/>
            <a:defRPr sz="900" b="1" kern="1200">
              <a:solidFill>
                <a:schemeClr val="accent1"/>
              </a:solidFill>
              <a:latin typeface="+mn-lt"/>
              <a:ea typeface="+mn-ea"/>
              <a:cs typeface="+mn-cs"/>
            </a:defRPr>
          </a:lvl1pPr>
          <a:lvl2pPr marL="0" indent="0" algn="l" defTabSz="1147362" rtl="0" eaLnBrk="1" latinLnBrk="0" hangingPunct="1">
            <a:spcBef>
              <a:spcPts val="400"/>
            </a:spcBef>
            <a:buFont typeface="Arial" panose="020B0604020202020204" pitchFamily="34" charset="0"/>
            <a:buNone/>
            <a:defRPr sz="900" b="1" kern="1200">
              <a:solidFill>
                <a:srgbClr val="F57B20"/>
              </a:solidFill>
              <a:latin typeface="+mn-lt"/>
              <a:ea typeface="+mn-ea"/>
              <a:cs typeface="+mn-cs"/>
            </a:defRPr>
          </a:lvl2pPr>
          <a:lvl3pPr marL="0" indent="0" algn="l" defTabSz="1147362" rtl="0" eaLnBrk="1" latinLnBrk="0" hangingPunct="1">
            <a:spcBef>
              <a:spcPts val="500"/>
            </a:spcBef>
            <a:spcAft>
              <a:spcPts val="0"/>
            </a:spcAft>
            <a:buFont typeface="Arial" panose="020B0604020202020204" pitchFamily="34" charset="0"/>
            <a:buNone/>
            <a:defRPr sz="900" kern="1200" cap="all" baseline="0">
              <a:solidFill>
                <a:schemeClr val="accent1"/>
              </a:solidFill>
              <a:latin typeface="+mn-lt"/>
              <a:ea typeface="+mn-ea"/>
              <a:cs typeface="+mn-cs"/>
            </a:defRPr>
          </a:lvl3pPr>
          <a:lvl4pPr marL="0" indent="0" algn="l" defTabSz="1147362" rtl="0" eaLnBrk="1" latinLnBrk="0" hangingPunct="1">
            <a:lnSpc>
              <a:spcPct val="100000"/>
            </a:lnSpc>
            <a:spcBef>
              <a:spcPts val="600"/>
            </a:spcBef>
            <a:spcAft>
              <a:spcPts val="0"/>
            </a:spcAft>
            <a:buClr>
              <a:srgbClr val="325D8B"/>
            </a:buClr>
            <a:buFont typeface="Arial" panose="020B0604020202020204" pitchFamily="34" charset="0"/>
            <a:buNone/>
            <a:defRPr sz="900" kern="1200">
              <a:solidFill>
                <a:schemeClr val="tx1"/>
              </a:solidFill>
              <a:latin typeface="+mn-lt"/>
              <a:ea typeface="+mn-ea"/>
              <a:cs typeface="+mn-cs"/>
            </a:defRPr>
          </a:lvl4pPr>
          <a:lvl5pPr marL="144000" indent="-144000" algn="l" defTabSz="1147362" rtl="0" eaLnBrk="1" latinLnBrk="0" hangingPunct="1">
            <a:lnSpc>
              <a:spcPct val="100000"/>
            </a:lnSpc>
            <a:spcBef>
              <a:spcPts val="600"/>
            </a:spcBef>
            <a:spcAft>
              <a:spcPts val="0"/>
            </a:spcAft>
            <a:buClr>
              <a:schemeClr val="tx2"/>
            </a:buClr>
            <a:buFont typeface="Arial" panose="020B0604020202020204" pitchFamily="34" charset="0"/>
            <a:buChar char="•"/>
            <a:defRPr sz="900" kern="1200" baseline="0">
              <a:solidFill>
                <a:schemeClr val="tx1"/>
              </a:solidFill>
              <a:latin typeface="+mn-lt"/>
              <a:ea typeface="+mn-ea"/>
              <a:cs typeface="+mn-cs"/>
            </a:defRPr>
          </a:lvl5pPr>
          <a:lvl6pPr marL="288000" indent="-144000" algn="l" defTabSz="1147362" rtl="0" eaLnBrk="1" latinLnBrk="0" hangingPunct="1">
            <a:lnSpc>
              <a:spcPct val="100000"/>
            </a:lnSpc>
            <a:spcBef>
              <a:spcPts val="600"/>
            </a:spcBef>
            <a:spcAft>
              <a:spcPts val="0"/>
            </a:spcAft>
            <a:buClr>
              <a:schemeClr val="tx2"/>
            </a:buClr>
            <a:buFont typeface="Arial" panose="020B0604020202020204" pitchFamily="34" charset="0"/>
            <a:buChar char="–"/>
            <a:defRPr sz="900" kern="1200">
              <a:solidFill>
                <a:schemeClr val="tx1"/>
              </a:solidFill>
              <a:latin typeface="+mn-lt"/>
              <a:ea typeface="+mn-ea"/>
              <a:cs typeface="+mn-cs"/>
            </a:defRPr>
          </a:lvl6pPr>
          <a:lvl7pPr marL="432000" indent="-144000" algn="l" defTabSz="1147362" rtl="0" eaLnBrk="1" latinLnBrk="0" hangingPunct="1">
            <a:lnSpc>
              <a:spcPct val="100000"/>
            </a:lnSpc>
            <a:spcBef>
              <a:spcPts val="600"/>
            </a:spcBef>
            <a:spcAft>
              <a:spcPts val="0"/>
            </a:spcAft>
            <a:buClr>
              <a:schemeClr val="tx2"/>
            </a:buClr>
            <a:buFont typeface="Arial" panose="020B0604020202020204" pitchFamily="34" charset="0"/>
            <a:buChar char="•"/>
            <a:defRPr sz="900" kern="1200" baseline="0">
              <a:solidFill>
                <a:schemeClr val="tx1"/>
              </a:solidFill>
              <a:latin typeface="+mn-lt"/>
              <a:ea typeface="+mn-ea"/>
              <a:cs typeface="+mn-cs"/>
            </a:defRPr>
          </a:lvl7pPr>
          <a:lvl8pPr marL="576000" indent="-144000" algn="l" defTabSz="1147362" rtl="0" eaLnBrk="1" latinLnBrk="0" hangingPunct="1">
            <a:lnSpc>
              <a:spcPct val="100000"/>
            </a:lnSpc>
            <a:spcBef>
              <a:spcPts val="600"/>
            </a:spcBef>
            <a:spcAft>
              <a:spcPts val="0"/>
            </a:spcAft>
            <a:buClr>
              <a:schemeClr val="tx2"/>
            </a:buClr>
            <a:buFont typeface="Arial" panose="020B0604020202020204" pitchFamily="34" charset="0"/>
            <a:buChar char="–"/>
            <a:defRPr sz="900" kern="1200" baseline="0">
              <a:solidFill>
                <a:schemeClr val="tx1"/>
              </a:solidFill>
              <a:latin typeface="+mn-lt"/>
              <a:ea typeface="+mn-ea"/>
              <a:cs typeface="+mn-cs"/>
            </a:defRPr>
          </a:lvl8pPr>
          <a:lvl9pPr marL="720000" indent="-144000" algn="l" defTabSz="1147362" rtl="0" eaLnBrk="1" latinLnBrk="0" hangingPunct="1">
            <a:lnSpc>
              <a:spcPct val="100000"/>
            </a:lnSpc>
            <a:spcBef>
              <a:spcPts val="600"/>
            </a:spcBef>
            <a:spcAft>
              <a:spcPts val="0"/>
            </a:spcAft>
            <a:buClr>
              <a:schemeClr val="tx2"/>
            </a:buClr>
            <a:buFont typeface="Arial" panose="020B0604020202020204" pitchFamily="34" charset="0"/>
            <a:buChar char="•"/>
            <a:defRPr sz="900" kern="1200" baseline="0">
              <a:solidFill>
                <a:schemeClr val="tx1"/>
              </a:solidFill>
              <a:latin typeface="+mn-lt"/>
              <a:ea typeface="+mn-ea"/>
              <a:cs typeface="+mn-cs"/>
            </a:defRPr>
          </a:lvl9pPr>
        </a:lstStyle>
        <a:p>
          <a:r>
            <a:rPr lang="en-US" sz="1500" b="0">
              <a:solidFill>
                <a:schemeClr val="bg1"/>
              </a:solidFill>
            </a:rPr>
            <a:t>May 2022</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285750</xdr:colOff>
      <xdr:row>0</xdr:row>
      <xdr:rowOff>66675</xdr:rowOff>
    </xdr:from>
    <xdr:to>
      <xdr:col>11</xdr:col>
      <xdr:colOff>200025</xdr:colOff>
      <xdr:row>3</xdr:row>
      <xdr:rowOff>66675</xdr:rowOff>
    </xdr:to>
    <xdr:pic>
      <xdr:nvPicPr>
        <xdr:cNvPr id="2" name="Picture 1">
          <a:extLst>
            <a:ext uri="{FF2B5EF4-FFF2-40B4-BE49-F238E27FC236}">
              <a16:creationId xmlns:a16="http://schemas.microsoft.com/office/drawing/2014/main" id="{4CE10BFC-B4BE-4412-AF0D-775FA25633EB}"/>
            </a:ext>
          </a:extLst>
        </xdr:cNvPr>
        <xdr:cNvPicPr>
          <a:picLocks noChangeAspect="1"/>
        </xdr:cNvPicPr>
      </xdr:nvPicPr>
      <xdr:blipFill>
        <a:blip xmlns:r="http://schemas.openxmlformats.org/officeDocument/2006/relationships" r:embed="rId1"/>
        <a:stretch>
          <a:fillRect/>
        </a:stretch>
      </xdr:blipFill>
      <xdr:spPr>
        <a:xfrm>
          <a:off x="7305675" y="66675"/>
          <a:ext cx="533400" cy="571500"/>
        </a:xfrm>
        <a:prstGeom prst="rect">
          <a:avLst/>
        </a:prstGeom>
      </xdr:spPr>
    </xdr:pic>
    <xdr:clientData/>
  </xdr:twoCellAnchor>
  <xdr:twoCellAnchor editAs="oneCell">
    <xdr:from>
      <xdr:col>10</xdr:col>
      <xdr:colOff>285750</xdr:colOff>
      <xdr:row>0</xdr:row>
      <xdr:rowOff>66675</xdr:rowOff>
    </xdr:from>
    <xdr:to>
      <xdr:col>14</xdr:col>
      <xdr:colOff>323850</xdr:colOff>
      <xdr:row>3</xdr:row>
      <xdr:rowOff>66675</xdr:rowOff>
    </xdr:to>
    <xdr:pic>
      <xdr:nvPicPr>
        <xdr:cNvPr id="3" name="Picture 2">
          <a:extLst>
            <a:ext uri="{FF2B5EF4-FFF2-40B4-BE49-F238E27FC236}">
              <a16:creationId xmlns:a16="http://schemas.microsoft.com/office/drawing/2014/main" id="{8C5046BE-B3F7-4D70-8CE3-3E912C5255DA}"/>
            </a:ext>
          </a:extLst>
        </xdr:cNvPr>
        <xdr:cNvPicPr>
          <a:picLocks noChangeAspect="1"/>
        </xdr:cNvPicPr>
      </xdr:nvPicPr>
      <xdr:blipFill>
        <a:blip xmlns:r="http://schemas.openxmlformats.org/officeDocument/2006/relationships" r:embed="rId1"/>
        <a:stretch>
          <a:fillRect/>
        </a:stretch>
      </xdr:blipFill>
      <xdr:spPr>
        <a:xfrm>
          <a:off x="7305675" y="66675"/>
          <a:ext cx="2514600" cy="5715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123825</xdr:colOff>
      <xdr:row>2</xdr:row>
      <xdr:rowOff>104775</xdr:rowOff>
    </xdr:from>
    <xdr:to>
      <xdr:col>61</xdr:col>
      <xdr:colOff>371475</xdr:colOff>
      <xdr:row>5</xdr:row>
      <xdr:rowOff>104775</xdr:rowOff>
    </xdr:to>
    <xdr:pic>
      <xdr:nvPicPr>
        <xdr:cNvPr id="2" name="Picture 1">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1"/>
        <a:stretch>
          <a:fillRect/>
        </a:stretch>
      </xdr:blipFill>
      <xdr:spPr>
        <a:xfrm>
          <a:off x="4724400" y="485775"/>
          <a:ext cx="2638425" cy="5715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123825</xdr:colOff>
      <xdr:row>0</xdr:row>
      <xdr:rowOff>104775</xdr:rowOff>
    </xdr:from>
    <xdr:to>
      <xdr:col>6</xdr:col>
      <xdr:colOff>142875</xdr:colOff>
      <xdr:row>3</xdr:row>
      <xdr:rowOff>16059</xdr:rowOff>
    </xdr:to>
    <xdr:pic>
      <xdr:nvPicPr>
        <xdr:cNvPr id="2" name="Picture 1">
          <a:extLst>
            <a:ext uri="{FF2B5EF4-FFF2-40B4-BE49-F238E27FC236}">
              <a16:creationId xmlns:a16="http://schemas.microsoft.com/office/drawing/2014/main" id="{00000000-0008-0000-2D00-000002000000}"/>
            </a:ext>
          </a:extLst>
        </xdr:cNvPr>
        <xdr:cNvPicPr>
          <a:picLocks noChangeAspect="1"/>
        </xdr:cNvPicPr>
      </xdr:nvPicPr>
      <xdr:blipFill>
        <a:blip xmlns:r="http://schemas.openxmlformats.org/officeDocument/2006/relationships" r:embed="rId1"/>
        <a:stretch>
          <a:fillRect/>
        </a:stretch>
      </xdr:blipFill>
      <xdr:spPr>
        <a:xfrm>
          <a:off x="2457450" y="104775"/>
          <a:ext cx="2228850" cy="48278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17</xdr:col>
      <xdr:colOff>352425</xdr:colOff>
      <xdr:row>0</xdr:row>
      <xdr:rowOff>76200</xdr:rowOff>
    </xdr:from>
    <xdr:to>
      <xdr:col>23</xdr:col>
      <xdr:colOff>441325</xdr:colOff>
      <xdr:row>3</xdr:row>
      <xdr:rowOff>76200</xdr:rowOff>
    </xdr:to>
    <xdr:pic>
      <xdr:nvPicPr>
        <xdr:cNvPr id="2" name="Picture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a:stretch>
          <a:fillRect/>
        </a:stretch>
      </xdr:blipFill>
      <xdr:spPr>
        <a:xfrm>
          <a:off x="8724900" y="76200"/>
          <a:ext cx="2638425" cy="5715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11</xdr:col>
      <xdr:colOff>123825</xdr:colOff>
      <xdr:row>0</xdr:row>
      <xdr:rowOff>76200</xdr:rowOff>
    </xdr:from>
    <xdr:to>
      <xdr:col>16</xdr:col>
      <xdr:colOff>428625</xdr:colOff>
      <xdr:row>3</xdr:row>
      <xdr:rowOff>19050</xdr:rowOff>
    </xdr:to>
    <xdr:pic>
      <xdr:nvPicPr>
        <xdr:cNvPr id="2" name="Picture 1">
          <a:extLst>
            <a:ext uri="{FF2B5EF4-FFF2-40B4-BE49-F238E27FC236}">
              <a16:creationId xmlns:a16="http://schemas.microsoft.com/office/drawing/2014/main" id="{00000000-0008-0000-2C00-000002000000}"/>
            </a:ext>
          </a:extLst>
        </xdr:cNvPr>
        <xdr:cNvPicPr>
          <a:picLocks noChangeAspect="1"/>
        </xdr:cNvPicPr>
      </xdr:nvPicPr>
      <xdr:blipFill>
        <a:blip xmlns:r="http://schemas.openxmlformats.org/officeDocument/2006/relationships" r:embed="rId1"/>
        <a:stretch>
          <a:fillRect/>
        </a:stretch>
      </xdr:blipFill>
      <xdr:spPr>
        <a:xfrm>
          <a:off x="6505575" y="76200"/>
          <a:ext cx="2638425" cy="5715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638175</xdr:colOff>
      <xdr:row>0</xdr:row>
      <xdr:rowOff>161925</xdr:rowOff>
    </xdr:from>
    <xdr:to>
      <xdr:col>10</xdr:col>
      <xdr:colOff>3276600</xdr:colOff>
      <xdr:row>3</xdr:row>
      <xdr:rowOff>123825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5095875" y="161925"/>
          <a:ext cx="2638425" cy="5715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10</xdr:col>
      <xdr:colOff>180975</xdr:colOff>
      <xdr:row>0</xdr:row>
      <xdr:rowOff>57150</xdr:rowOff>
    </xdr:from>
    <xdr:to>
      <xdr:col>15</xdr:col>
      <xdr:colOff>95250</xdr:colOff>
      <xdr:row>3</xdr:row>
      <xdr:rowOff>57150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6477000" y="57150"/>
          <a:ext cx="2638425" cy="5715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12</xdr:col>
      <xdr:colOff>66675</xdr:colOff>
      <xdr:row>1</xdr:row>
      <xdr:rowOff>0</xdr:rowOff>
    </xdr:from>
    <xdr:to>
      <xdr:col>17</xdr:col>
      <xdr:colOff>295275</xdr:colOff>
      <xdr:row>4</xdr:row>
      <xdr:rowOff>0</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5429250" y="190500"/>
          <a:ext cx="2638425" cy="5715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5</xdr:col>
      <xdr:colOff>95250</xdr:colOff>
      <xdr:row>0</xdr:row>
      <xdr:rowOff>114300</xdr:rowOff>
    </xdr:from>
    <xdr:to>
      <xdr:col>10</xdr:col>
      <xdr:colOff>361950</xdr:colOff>
      <xdr:row>3</xdr:row>
      <xdr:rowOff>114300</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3819525" y="114300"/>
          <a:ext cx="2638425" cy="5715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1981200</xdr:colOff>
      <xdr:row>0</xdr:row>
      <xdr:rowOff>57151</xdr:rowOff>
    </xdr:from>
    <xdr:to>
      <xdr:col>5</xdr:col>
      <xdr:colOff>0</xdr:colOff>
      <xdr:row>2</xdr:row>
      <xdr:rowOff>139885</xdr:rowOff>
    </xdr:to>
    <xdr:pic>
      <xdr:nvPicPr>
        <xdr:cNvPr id="2" name="Picture 1">
          <a:extLst>
            <a:ext uri="{FF2B5EF4-FFF2-40B4-BE49-F238E27FC236}">
              <a16:creationId xmlns:a16="http://schemas.microsoft.com/office/drawing/2014/main" id="{00000000-0008-0000-2200-000002000000}"/>
            </a:ext>
          </a:extLst>
        </xdr:cNvPr>
        <xdr:cNvPicPr>
          <a:picLocks noChangeAspect="1"/>
        </xdr:cNvPicPr>
      </xdr:nvPicPr>
      <xdr:blipFill>
        <a:blip xmlns:r="http://schemas.openxmlformats.org/officeDocument/2006/relationships" r:embed="rId1"/>
        <a:stretch>
          <a:fillRect/>
        </a:stretch>
      </xdr:blipFill>
      <xdr:spPr>
        <a:xfrm>
          <a:off x="2228850" y="57151"/>
          <a:ext cx="2228850" cy="4827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318466" y="3133725"/>
    <xdr:ext cx="8368334" cy="3800475"/>
    <xdr:sp macro="" textlink="">
      <xdr:nvSpPr>
        <xdr:cNvPr id="2" name="Text Placeholder 20">
          <a:extLst>
            <a:ext uri="{FF2B5EF4-FFF2-40B4-BE49-F238E27FC236}">
              <a16:creationId xmlns:a16="http://schemas.microsoft.com/office/drawing/2014/main" id="{00000000-0008-0000-0100-000002000000}"/>
            </a:ext>
          </a:extLst>
        </xdr:cNvPr>
        <xdr:cNvSpPr>
          <a:spLocks noGrp="1"/>
        </xdr:cNvSpPr>
      </xdr:nvSpPr>
      <xdr:spPr bwMode="gray">
        <a:xfrm>
          <a:off x="318466" y="3133725"/>
          <a:ext cx="8368334" cy="3800475"/>
        </a:xfrm>
        <a:prstGeom prst="rect">
          <a:avLst/>
        </a:prstGeom>
      </xdr:spPr>
      <xdr:txBody>
        <a:bodyPr vert="horz" wrap="square" lIns="0" tIns="0" rIns="0" bIns="0" numCol="2" spcCol="144000" rtlCol="0">
          <a:noAutofit/>
        </a:bodyPr>
        <a:lstStyle>
          <a:lvl1pPr marL="0" indent="0" algn="l" defTabSz="914400" rtl="0" eaLnBrk="1" latinLnBrk="0" hangingPunct="1">
            <a:lnSpc>
              <a:spcPct val="100000"/>
            </a:lnSpc>
            <a:spcBef>
              <a:spcPts val="400"/>
            </a:spcBef>
            <a:buFont typeface="Arial" pitchFamily="34" charset="0"/>
            <a:buNone/>
            <a:defRPr sz="1200" b="1" kern="1200">
              <a:solidFill>
                <a:schemeClr val="tx2"/>
              </a:solidFill>
              <a:latin typeface="+mn-lt"/>
              <a:ea typeface="+mn-ea"/>
              <a:cs typeface="Arial" pitchFamily="34" charset="0"/>
            </a:defRPr>
          </a:lvl1pPr>
          <a:lvl2pPr marL="0" indent="0" algn="l" defTabSz="914400" rtl="0" eaLnBrk="1" latinLnBrk="0" hangingPunct="1">
            <a:lnSpc>
              <a:spcPct val="100000"/>
            </a:lnSpc>
            <a:spcBef>
              <a:spcPts val="400"/>
            </a:spcBef>
            <a:buFont typeface="Arial" pitchFamily="34" charset="0"/>
            <a:buNone/>
            <a:defRPr sz="1050" kern="1200">
              <a:solidFill>
                <a:schemeClr val="tx1"/>
              </a:solidFill>
              <a:latin typeface="+mn-lt"/>
              <a:ea typeface="+mn-ea"/>
              <a:cs typeface="+mn-cs"/>
            </a:defRPr>
          </a:lvl2pPr>
          <a:lvl3pPr marL="177800" indent="-177800" algn="l" defTabSz="914400" rtl="0" eaLnBrk="1" latinLnBrk="0" hangingPunct="1">
            <a:lnSpc>
              <a:spcPct val="100000"/>
            </a:lnSpc>
            <a:spcBef>
              <a:spcPts val="400"/>
            </a:spcBef>
            <a:buClr>
              <a:schemeClr val="accent6"/>
            </a:buClr>
            <a:buFont typeface="Arial" panose="020B0604020202020204" pitchFamily="34" charset="0"/>
            <a:buChar char="•"/>
            <a:defRPr sz="1050" kern="1200">
              <a:solidFill>
                <a:schemeClr val="tx1"/>
              </a:solidFill>
              <a:latin typeface="+mn-lt"/>
              <a:ea typeface="+mn-ea"/>
              <a:cs typeface="+mn-cs"/>
            </a:defRPr>
          </a:lvl3pPr>
          <a:lvl4pPr marL="361950" indent="-184150" algn="l" defTabSz="914400" rtl="0" eaLnBrk="1" latinLnBrk="0" hangingPunct="1">
            <a:lnSpc>
              <a:spcPct val="100000"/>
            </a:lnSpc>
            <a:spcBef>
              <a:spcPts val="400"/>
            </a:spcBef>
            <a:buClr>
              <a:schemeClr val="accent6"/>
            </a:buClr>
            <a:buFont typeface="Symbol" pitchFamily="18" charset="2"/>
            <a:buChar char=""/>
            <a:tabLst/>
            <a:defRPr sz="1050" kern="1200">
              <a:solidFill>
                <a:schemeClr val="tx1"/>
              </a:solidFill>
              <a:latin typeface="+mn-lt"/>
              <a:ea typeface="+mn-ea"/>
              <a:cs typeface="+mn-cs"/>
            </a:defRPr>
          </a:lvl4pPr>
          <a:lvl5pPr marL="539750" indent="-177800" algn="l" defTabSz="914400" rtl="0" eaLnBrk="1" latinLnBrk="0" hangingPunct="1">
            <a:lnSpc>
              <a:spcPct val="100000"/>
            </a:lnSpc>
            <a:spcBef>
              <a:spcPts val="400"/>
            </a:spcBef>
            <a:buClr>
              <a:schemeClr val="accent6"/>
            </a:buClr>
            <a:buFont typeface="Symbol" pitchFamily="18" charset="2"/>
            <a:buChar char=""/>
            <a:defRPr sz="1050" kern="1200">
              <a:solidFill>
                <a:schemeClr val="tx1"/>
              </a:solidFill>
              <a:latin typeface="+mn-lt"/>
              <a:ea typeface="+mn-ea"/>
              <a:cs typeface="+mn-cs"/>
            </a:defRPr>
          </a:lvl5pPr>
          <a:lvl6pPr marL="717550" indent="-177800" algn="l" defTabSz="914400" rtl="0" eaLnBrk="1" latinLnBrk="0" hangingPunct="1">
            <a:lnSpc>
              <a:spcPct val="100000"/>
            </a:lnSpc>
            <a:spcBef>
              <a:spcPts val="400"/>
            </a:spcBef>
            <a:buClr>
              <a:schemeClr val="bg2"/>
            </a:buClr>
            <a:buFont typeface="Symbol" pitchFamily="18" charset="2"/>
            <a:buChar char=""/>
            <a:defRPr sz="1000" kern="1200">
              <a:solidFill>
                <a:schemeClr val="tx1"/>
              </a:solidFill>
              <a:latin typeface="+mn-lt"/>
              <a:ea typeface="+mn-ea"/>
              <a:cs typeface="+mn-cs"/>
            </a:defRPr>
          </a:lvl6pPr>
          <a:lvl7pPr marL="895350" indent="-177800" algn="l" defTabSz="914400" rtl="0" eaLnBrk="1" latinLnBrk="0" hangingPunct="1">
            <a:lnSpc>
              <a:spcPct val="100000"/>
            </a:lnSpc>
            <a:spcBef>
              <a:spcPts val="400"/>
            </a:spcBef>
            <a:buClr>
              <a:schemeClr val="bg2"/>
            </a:buClr>
            <a:buFont typeface="Symbol" pitchFamily="18" charset="2"/>
            <a:buChar char=""/>
            <a:defRPr sz="1000" kern="1200">
              <a:solidFill>
                <a:schemeClr val="tx1"/>
              </a:solidFill>
              <a:latin typeface="+mn-lt"/>
              <a:ea typeface="+mn-ea"/>
              <a:cs typeface="+mn-cs"/>
            </a:defRPr>
          </a:lvl7pPr>
          <a:lvl8pPr marL="1079500" indent="-184150" algn="l" defTabSz="914400" rtl="0" eaLnBrk="1" latinLnBrk="0" hangingPunct="1">
            <a:lnSpc>
              <a:spcPct val="100000"/>
            </a:lnSpc>
            <a:spcBef>
              <a:spcPts val="400"/>
            </a:spcBef>
            <a:buClr>
              <a:schemeClr val="bg2"/>
            </a:buClr>
            <a:buFont typeface="Symbol" pitchFamily="18" charset="2"/>
            <a:buChar char=""/>
            <a:defRPr sz="1000" kern="1200">
              <a:solidFill>
                <a:schemeClr val="tx1"/>
              </a:solidFill>
              <a:latin typeface="+mn-lt"/>
              <a:ea typeface="+mn-ea"/>
              <a:cs typeface="+mn-cs"/>
            </a:defRPr>
          </a:lvl8pPr>
          <a:lvl9pPr marL="1257300" indent="-177800" algn="l" defTabSz="914400" rtl="0" eaLnBrk="1" latinLnBrk="0" hangingPunct="1">
            <a:lnSpc>
              <a:spcPct val="100000"/>
            </a:lnSpc>
            <a:spcBef>
              <a:spcPts val="400"/>
            </a:spcBef>
            <a:buClr>
              <a:schemeClr val="bg2"/>
            </a:buClr>
            <a:buFont typeface="Symbol" pitchFamily="18" charset="2"/>
            <a:buChar char=""/>
            <a:defRPr sz="1000" kern="1200" baseline="0">
              <a:solidFill>
                <a:schemeClr val="tx1"/>
              </a:solidFill>
              <a:latin typeface="+mn-lt"/>
              <a:ea typeface="+mn-ea"/>
              <a:cs typeface="+mn-cs"/>
            </a:defRPr>
          </a:lvl9pPr>
        </a:lstStyle>
        <a:p>
          <a:pPr rtl="0" eaLnBrk="1" fontAlgn="base" hangingPunct="1"/>
          <a:r>
            <a:rPr lang="en-US" sz="800" b="0" kern="1200" baseline="0">
              <a:solidFill>
                <a:sysClr val="windowText" lastClr="000000"/>
              </a:solidFill>
              <a:effectLst/>
              <a:latin typeface="Segoe UI" panose="020B0502040204020203" pitchFamily="34" charset="0"/>
              <a:ea typeface="+mn-ea"/>
              <a:cs typeface="Segoe UI" panose="020B0502040204020203" pitchFamily="34" charset="0"/>
            </a:rPr>
            <a:t>At your request and direction, we performed certain procedures, the purpose of which is to assist </a:t>
          </a:r>
          <a:r>
            <a:rPr lang="en-US" sz="800" b="0" kern="1200" baseline="0">
              <a:solidFill>
                <a:srgbClr val="FF0000"/>
              </a:solidFill>
              <a:effectLst/>
              <a:latin typeface="Segoe UI" panose="020B0502040204020203" pitchFamily="34" charset="0"/>
              <a:ea typeface="+mn-ea"/>
              <a:cs typeface="Segoe UI" panose="020B0502040204020203" pitchFamily="34" charset="0"/>
            </a:rPr>
            <a:t>[Company Name]</a:t>
          </a:r>
          <a:r>
            <a:rPr lang="en-US" sz="800" b="0" kern="1200" baseline="0">
              <a:solidFill>
                <a:sysClr val="windowText" lastClr="000000"/>
              </a:solidFill>
              <a:effectLst/>
              <a:latin typeface="Segoe UI" panose="020B0502040204020203" pitchFamily="34" charset="0"/>
              <a:ea typeface="+mn-ea"/>
              <a:cs typeface="Segoe UI" panose="020B0502040204020203" pitchFamily="34" charset="0"/>
            </a:rPr>
            <a:t> (the “Client”) in performing due diligence procedures with respect to a potential acquisition of </a:t>
          </a:r>
          <a:r>
            <a:rPr lang="en-US" sz="800" b="0" kern="1200" baseline="0">
              <a:solidFill>
                <a:srgbClr val="FF0000"/>
              </a:solidFill>
              <a:effectLst/>
              <a:latin typeface="Segoe UI" panose="020B0502040204020203" pitchFamily="34" charset="0"/>
              <a:ea typeface="+mn-ea"/>
              <a:cs typeface="Segoe UI" panose="020B0502040204020203" pitchFamily="34" charset="0"/>
            </a:rPr>
            <a:t>[Target Name]</a:t>
          </a:r>
          <a:r>
            <a:rPr lang="en-US" sz="800" b="0" kern="1200" baseline="0">
              <a:solidFill>
                <a:sysClr val="windowText" lastClr="000000"/>
              </a:solidFill>
              <a:effectLst/>
              <a:latin typeface="Segoe UI" panose="020B0502040204020203" pitchFamily="34" charset="0"/>
              <a:ea typeface="+mn-ea"/>
              <a:cs typeface="Segoe UI" panose="020B0502040204020203" pitchFamily="34" charset="0"/>
            </a:rPr>
            <a:t> (the “Target” or the “Company”). This report presents our findings based on the results of our procedures. </a:t>
          </a:r>
          <a:endParaRPr lang="en-US" sz="800" b="0">
            <a:solidFill>
              <a:sysClr val="windowText" lastClr="000000"/>
            </a:solidFill>
            <a:effectLst/>
            <a:latin typeface="Segoe UI" panose="020B0502040204020203" pitchFamily="34" charset="0"/>
            <a:cs typeface="Segoe UI" panose="020B0502040204020203" pitchFamily="34" charset="0"/>
          </a:endParaRPr>
        </a:p>
        <a:p>
          <a:pPr rtl="0" eaLnBrk="1" fontAlgn="base" hangingPunct="1"/>
          <a:r>
            <a:rPr lang="en-US" sz="800" b="0" kern="1200" baseline="0">
              <a:solidFill>
                <a:sysClr val="windowText" lastClr="000000"/>
              </a:solidFill>
              <a:effectLst/>
              <a:latin typeface="Segoe UI" panose="020B0502040204020203" pitchFamily="34" charset="0"/>
              <a:ea typeface="+mn-ea"/>
              <a:cs typeface="Segoe UI" panose="020B0502040204020203" pitchFamily="34" charset="0"/>
            </a:rPr>
            <a:t>The information presented is based on interviews with the representatives of the Company and information provided by the Company. We were not engaged to and did not conduct an audit, the objective of which is the expression of an opinion with respect to the historical statements and data included in this report. Accordingly, we do not express such an opinion. </a:t>
          </a:r>
          <a:endParaRPr lang="en-US" sz="800" b="0">
            <a:solidFill>
              <a:sysClr val="windowText" lastClr="000000"/>
            </a:solidFill>
            <a:effectLst/>
            <a:latin typeface="Segoe UI" panose="020B0502040204020203" pitchFamily="34" charset="0"/>
            <a:cs typeface="Segoe UI" panose="020B0502040204020203" pitchFamily="34" charset="0"/>
          </a:endParaRPr>
        </a:p>
        <a:p>
          <a:pPr rtl="0" eaLnBrk="1" fontAlgn="base" hangingPunct="1"/>
          <a:r>
            <a:rPr lang="en-US" sz="800" b="0" kern="1200" baseline="0">
              <a:solidFill>
                <a:sysClr val="windowText" lastClr="000000"/>
              </a:solidFill>
              <a:effectLst/>
              <a:latin typeface="Segoe UI" panose="020B0502040204020203" pitchFamily="34" charset="0"/>
              <a:ea typeface="+mn-ea"/>
              <a:cs typeface="Segoe UI" panose="020B0502040204020203" pitchFamily="34" charset="0"/>
            </a:rPr>
            <a:t>Our engagement was directed to those certain business activities and financial information that were identified by you as being of concern to the engagement. In performing our services, we performed inquiries and analyses based on the information made available to us, and we relied on the sufficiency, accuracy, and reliability of information provided by the Company, its representatives and you.</a:t>
          </a:r>
          <a:endParaRPr lang="en-US" sz="800" b="0">
            <a:solidFill>
              <a:sysClr val="windowText" lastClr="000000"/>
            </a:solidFill>
            <a:effectLst/>
            <a:latin typeface="Segoe UI" panose="020B0502040204020203" pitchFamily="34" charset="0"/>
            <a:cs typeface="Segoe UI" panose="020B0502040204020203" pitchFamily="34" charset="0"/>
          </a:endParaRPr>
        </a:p>
        <a:p>
          <a:pPr rtl="0" eaLnBrk="1" fontAlgn="base" hangingPunct="1"/>
          <a:r>
            <a:rPr lang="en-US" sz="800" b="0" kern="1200" baseline="0">
              <a:solidFill>
                <a:sysClr val="windowText" lastClr="000000"/>
              </a:solidFill>
              <a:effectLst/>
              <a:latin typeface="Segoe UI" panose="020B0502040204020203" pitchFamily="34" charset="0"/>
              <a:ea typeface="+mn-ea"/>
              <a:cs typeface="Segoe UI" panose="020B0502040204020203" pitchFamily="34" charset="0"/>
            </a:rPr>
            <a:t>We performed the procedures as described in our engagement letter dated </a:t>
          </a:r>
          <a:r>
            <a:rPr lang="en-US" sz="800" b="0" kern="1200" baseline="0">
              <a:solidFill>
                <a:srgbClr val="FF0000"/>
              </a:solidFill>
              <a:effectLst/>
              <a:latin typeface="Segoe UI" panose="020B0502040204020203" pitchFamily="34" charset="0"/>
              <a:ea typeface="+mn-ea"/>
              <a:cs typeface="Segoe UI" panose="020B0502040204020203" pitchFamily="34" charset="0"/>
            </a:rPr>
            <a:t>[______]</a:t>
          </a:r>
          <a:r>
            <a:rPr lang="en-US" sz="800" b="0" kern="1200" baseline="0">
              <a:solidFill>
                <a:sysClr val="windowText" lastClr="000000"/>
              </a:solidFill>
              <a:effectLst/>
              <a:latin typeface="Segoe UI" panose="020B0502040204020203" pitchFamily="34" charset="0"/>
              <a:ea typeface="+mn-ea"/>
              <a:cs typeface="Segoe UI" panose="020B0502040204020203" pitchFamily="34" charset="0"/>
            </a:rPr>
            <a:t>. The procedures were limited to those that you determined best met your informational needs and cannot be relied upon to disclose all significant matters about the Company or to disclose errors, fraud, or other illegal acts that may exist. Had we performed additional procedures or had we conducted an audit or review of the financial statements, other matters might have come to our attention that would have been reported to you.</a:t>
          </a:r>
          <a:endParaRPr lang="en-US" sz="800" b="0">
            <a:solidFill>
              <a:sysClr val="windowText" lastClr="000000"/>
            </a:solidFill>
            <a:effectLst/>
            <a:latin typeface="Segoe UI" panose="020B0502040204020203" pitchFamily="34" charset="0"/>
            <a:cs typeface="Segoe UI" panose="020B0502040204020203" pitchFamily="34" charset="0"/>
          </a:endParaRPr>
        </a:p>
        <a:p>
          <a:pPr rtl="0" eaLnBrk="1" fontAlgn="base" hangingPunct="1"/>
          <a:r>
            <a:rPr lang="en-US" sz="800" b="0" kern="1200" baseline="0">
              <a:solidFill>
                <a:sysClr val="windowText" lastClr="000000"/>
              </a:solidFill>
              <a:effectLst/>
              <a:latin typeface="Segoe UI" panose="020B0502040204020203" pitchFamily="34" charset="0"/>
              <a:ea typeface="+mn-ea"/>
              <a:cs typeface="Segoe UI" panose="020B0502040204020203" pitchFamily="34" charset="0"/>
            </a:rPr>
            <a:t>We have not performed any procedures to evaluate the reliability or completeness of the information obtained, except for agreeing certain information received from the Company to its accounting records, or otherwise specified herein. The financial information and data included herein have not been audited, reviewed, or compiled by us, and, accordingly, we assume no responsibility for them.</a:t>
          </a:r>
          <a:endParaRPr lang="en-US" sz="800" b="0">
            <a:solidFill>
              <a:sysClr val="windowText" lastClr="000000"/>
            </a:solidFill>
            <a:effectLst/>
            <a:latin typeface="Segoe UI" panose="020B0502040204020203" pitchFamily="34" charset="0"/>
            <a:cs typeface="Segoe UI" panose="020B0502040204020203" pitchFamily="34" charset="0"/>
          </a:endParaRPr>
        </a:p>
        <a:p>
          <a:pPr rtl="0" eaLnBrk="1" fontAlgn="base" hangingPunct="1"/>
          <a:r>
            <a:rPr lang="en-US" sz="800" b="0" kern="1200" baseline="0">
              <a:solidFill>
                <a:sysClr val="windowText" lastClr="000000"/>
              </a:solidFill>
              <a:effectLst/>
              <a:latin typeface="Segoe UI" panose="020B0502040204020203" pitchFamily="34" charset="0"/>
              <a:ea typeface="+mn-ea"/>
              <a:cs typeface="Segoe UI" panose="020B0502040204020203" pitchFamily="34" charset="0"/>
            </a:rPr>
            <a:t>The sufficiency of the procedures is solely the responsibility of those parties specified in the report. Consequently, we make no representation regarding the sufficiency of the procedures either for the purpose for which this report has been requested or for any other purpose. Had we performed additional procedures, other matters might have come to our attention that would have been reported to you. </a:t>
          </a:r>
          <a:endParaRPr lang="en-US" sz="800" b="0">
            <a:solidFill>
              <a:sysClr val="windowText" lastClr="000000"/>
            </a:solidFill>
            <a:effectLst/>
            <a:latin typeface="Segoe UI" panose="020B0502040204020203" pitchFamily="34" charset="0"/>
            <a:cs typeface="Segoe UI" panose="020B0502040204020203" pitchFamily="34" charset="0"/>
          </a:endParaRPr>
        </a:p>
        <a:p>
          <a:pPr rtl="0" eaLnBrk="1" fontAlgn="base" hangingPunct="1"/>
          <a:r>
            <a:rPr lang="en-US" sz="800" b="0" kern="1200" baseline="0">
              <a:solidFill>
                <a:sysClr val="windowText" lastClr="000000"/>
              </a:solidFill>
              <a:effectLst/>
              <a:latin typeface="Segoe UI" panose="020B0502040204020203" pitchFamily="34" charset="0"/>
              <a:ea typeface="+mn-ea"/>
              <a:cs typeface="Segoe UI" panose="020B0502040204020203" pitchFamily="34" charset="0"/>
            </a:rPr>
            <a:t>Due to its special nature, our report may not be suitable for any purpose other than to assist you in your evaluation of the Company. Consequently, our report is for your information and use only and should not be used by anyone else. Notwithstanding the foregoing, you may provide copies of the report to your legal representatives and other professional advisors solely for their informational use in connection with this transaction, provided that any such legal representative or other professional advisor has agreed to keep the Report confidential. </a:t>
          </a:r>
          <a:endParaRPr lang="en-US" sz="800" b="0">
            <a:solidFill>
              <a:sysClr val="windowText" lastClr="000000"/>
            </a:solidFill>
            <a:effectLst/>
            <a:latin typeface="Segoe UI" panose="020B0502040204020203" pitchFamily="34" charset="0"/>
            <a:cs typeface="Segoe UI" panose="020B0502040204020203" pitchFamily="34" charset="0"/>
          </a:endParaRPr>
        </a:p>
        <a:p>
          <a:pPr rtl="0" eaLnBrk="1" fontAlgn="base" hangingPunct="1"/>
          <a:r>
            <a:rPr lang="en-US" sz="800" b="0" kern="1200" baseline="0">
              <a:solidFill>
                <a:sysClr val="windowText" lastClr="000000"/>
              </a:solidFill>
              <a:effectLst/>
              <a:latin typeface="Segoe UI" panose="020B0502040204020203" pitchFamily="34" charset="0"/>
              <a:ea typeface="+mn-ea"/>
              <a:cs typeface="Segoe UI" panose="020B0502040204020203" pitchFamily="34" charset="0"/>
            </a:rPr>
            <a:t>In addition, our report is based on current circumstances. Given the fact that certain aspects of the transaction have either not been finalized or are not yet documented, certain changes may materially affect the financial information we received and are not considered in this report. We have no responsibility to update our report for events and circumstances that occur after </a:t>
          </a:r>
          <a:r>
            <a:rPr lang="en-US" sz="800" b="0" kern="1200" baseline="0">
              <a:solidFill>
                <a:srgbClr val="FF0000"/>
              </a:solidFill>
              <a:effectLst/>
              <a:latin typeface="Segoe UI" panose="020B0502040204020203" pitchFamily="34" charset="0"/>
              <a:ea typeface="+mn-ea"/>
              <a:cs typeface="Segoe UI" panose="020B0502040204020203" pitchFamily="34" charset="0"/>
            </a:rPr>
            <a:t>[Report Date].</a:t>
          </a:r>
        </a:p>
        <a:p>
          <a:pPr rtl="0" eaLnBrk="1" fontAlgn="base" hangingPunct="1"/>
          <a:endParaRPr lang="en-US" sz="800" b="0" kern="1200" baseline="0">
            <a:solidFill>
              <a:sysClr val="windowText" lastClr="000000"/>
            </a:solidFill>
            <a:effectLst/>
            <a:latin typeface="Segoe UI" panose="020B0502040204020203" pitchFamily="34" charset="0"/>
            <a:ea typeface="+mn-ea"/>
            <a:cs typeface="Segoe UI" panose="020B0502040204020203" pitchFamily="34" charset="0"/>
          </a:endParaRPr>
        </a:p>
        <a:p>
          <a:pPr rtl="0" eaLnBrk="1" fontAlgn="base" hangingPunct="1"/>
          <a:endParaRPr lang="en-US" sz="800" b="0" kern="1200" baseline="0">
            <a:solidFill>
              <a:sysClr val="windowText" lastClr="000000"/>
            </a:solidFill>
            <a:effectLst/>
            <a:latin typeface="Segoe UI" panose="020B0502040204020203" pitchFamily="34" charset="0"/>
            <a:ea typeface="+mn-ea"/>
            <a:cs typeface="Segoe UI" panose="020B0502040204020203" pitchFamily="34" charset="0"/>
          </a:endParaRPr>
        </a:p>
        <a:p>
          <a:pPr rtl="0" eaLnBrk="1" fontAlgn="base" hangingPunct="1"/>
          <a:endParaRPr lang="en-US" sz="800" b="0" kern="1200" baseline="0">
            <a:solidFill>
              <a:sysClr val="windowText" lastClr="000000"/>
            </a:solidFill>
            <a:effectLst/>
            <a:latin typeface="Segoe UI" panose="020B0502040204020203" pitchFamily="34" charset="0"/>
            <a:ea typeface="+mn-ea"/>
            <a:cs typeface="Segoe UI" panose="020B0502040204020203" pitchFamily="34" charset="0"/>
          </a:endParaRPr>
        </a:p>
        <a:p>
          <a:pPr rtl="0" eaLnBrk="1" fontAlgn="base" hangingPunct="1"/>
          <a:endParaRPr lang="en-US" sz="800" b="0" kern="1200" baseline="0">
            <a:solidFill>
              <a:sysClr val="windowText" lastClr="000000"/>
            </a:solidFill>
            <a:effectLst/>
            <a:latin typeface="Segoe UI" panose="020B0502040204020203" pitchFamily="34" charset="0"/>
            <a:ea typeface="+mn-ea"/>
            <a:cs typeface="Segoe UI" panose="020B0502040204020203" pitchFamily="34" charset="0"/>
          </a:endParaRPr>
        </a:p>
        <a:p>
          <a:pPr rtl="0" eaLnBrk="1" fontAlgn="base" hangingPunct="1"/>
          <a:endParaRPr lang="en-US" sz="800" b="0">
            <a:solidFill>
              <a:sysClr val="windowText" lastClr="000000"/>
            </a:solidFill>
            <a:effectLst/>
            <a:latin typeface="Segoe UI" panose="020B0502040204020203" pitchFamily="34" charset="0"/>
            <a:cs typeface="Segoe UI" panose="020B0502040204020203" pitchFamily="34" charset="0"/>
          </a:endParaRPr>
        </a:p>
        <a:p>
          <a:pPr rtl="0" eaLnBrk="1" fontAlgn="base" hangingPunct="1"/>
          <a:r>
            <a:rPr lang="en-US" sz="800" b="0" kern="1200" baseline="0">
              <a:solidFill>
                <a:sysClr val="windowText" lastClr="000000"/>
              </a:solidFill>
              <a:effectLst/>
              <a:latin typeface="Segoe UI" panose="020B0502040204020203" pitchFamily="34" charset="0"/>
              <a:ea typeface="+mn-ea"/>
              <a:cs typeface="Segoe UI" panose="020B0502040204020203" pitchFamily="34" charset="0"/>
            </a:rPr>
            <a:t>Very truly yours,</a:t>
          </a:r>
          <a:endParaRPr lang="en-US" sz="800" b="0">
            <a:solidFill>
              <a:sysClr val="windowText" lastClr="000000"/>
            </a:solidFill>
            <a:effectLst/>
            <a:latin typeface="Segoe UI" panose="020B0502040204020203" pitchFamily="34" charset="0"/>
            <a:cs typeface="Segoe UI" panose="020B0502040204020203" pitchFamily="34" charset="0"/>
          </a:endParaRPr>
        </a:p>
        <a:p>
          <a:pPr rtl="0" eaLnBrk="1" fontAlgn="base" hangingPunct="1"/>
          <a:r>
            <a:rPr lang="en-US" sz="800" b="0" kern="1200" baseline="0">
              <a:solidFill>
                <a:sysClr val="windowText" lastClr="000000"/>
              </a:solidFill>
              <a:effectLst/>
              <a:latin typeface="Segoe UI" panose="020B0502040204020203" pitchFamily="34" charset="0"/>
              <a:ea typeface="+mn-ea"/>
              <a:cs typeface="Segoe UI" panose="020B0502040204020203" pitchFamily="34" charset="0"/>
            </a:rPr>
            <a:t>CohnReznick LLP</a:t>
          </a:r>
          <a:endParaRPr lang="en-US" sz="800" b="0">
            <a:solidFill>
              <a:sysClr val="windowText" lastClr="000000"/>
            </a:solidFill>
            <a:effectLst/>
            <a:latin typeface="Segoe UI" panose="020B0502040204020203" pitchFamily="34" charset="0"/>
            <a:cs typeface="Segoe UI" panose="020B0502040204020203" pitchFamily="34" charset="0"/>
          </a:endParaRPr>
        </a:p>
      </xdr:txBody>
    </xdr:sp>
    <xdr:clientData/>
  </xdr:absoluteAnchor>
  <xdr:twoCellAnchor editAs="oneCell">
    <xdr:from>
      <xdr:col>9</xdr:col>
      <xdr:colOff>85725</xdr:colOff>
      <xdr:row>1</xdr:row>
      <xdr:rowOff>180975</xdr:rowOff>
    </xdr:from>
    <xdr:to>
      <xdr:col>13</xdr:col>
      <xdr:colOff>95250</xdr:colOff>
      <xdr:row>2</xdr:row>
      <xdr:rowOff>361950</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6000750" y="257175"/>
          <a:ext cx="2638425" cy="571500"/>
        </a:xfrm>
        <a:prstGeom prst="rect">
          <a:avLst/>
        </a:prstGeom>
      </xdr:spPr>
    </xdr:pic>
    <xdr:clientData/>
  </xdr:twoCellAnchor>
  <xdr:twoCellAnchor>
    <xdr:from>
      <xdr:col>0</xdr:col>
      <xdr:colOff>342900</xdr:colOff>
      <xdr:row>4</xdr:row>
      <xdr:rowOff>0</xdr:rowOff>
    </xdr:from>
    <xdr:to>
      <xdr:col>3</xdr:col>
      <xdr:colOff>242888</xdr:colOff>
      <xdr:row>4</xdr:row>
      <xdr:rowOff>136512</xdr:rowOff>
    </xdr:to>
    <xdr:sp macro="" textlink="">
      <xdr:nvSpPr>
        <xdr:cNvPr id="10" name="Text Placeholder 5">
          <a:extLst>
            <a:ext uri="{FF2B5EF4-FFF2-40B4-BE49-F238E27FC236}">
              <a16:creationId xmlns:a16="http://schemas.microsoft.com/office/drawing/2014/main" id="{00000000-0008-0000-0100-00000A000000}"/>
            </a:ext>
          </a:extLst>
        </xdr:cNvPr>
        <xdr:cNvSpPr>
          <a:spLocks noGrp="1"/>
        </xdr:cNvSpPr>
      </xdr:nvSpPr>
      <xdr:spPr bwMode="auto">
        <a:xfrm>
          <a:off x="342900" y="1228725"/>
          <a:ext cx="1871663" cy="136512"/>
        </a:xfrm>
        <a:prstGeom prst="rect">
          <a:avLst/>
        </a:prstGeom>
        <a:noFill/>
        <a:ln w="9525">
          <a:noFill/>
          <a:miter lim="800000"/>
          <a:headEnd/>
          <a:tailEnd/>
        </a:ln>
      </xdr:spPr>
      <xdr:txBody>
        <a:bodyPr vert="horz" wrap="square" lIns="0" tIns="0" rIns="0" bIns="0" numCol="1" anchor="t" anchorCtr="0" compatLnSpc="1">
          <a:prstTxWarp prst="textNoShape">
            <a:avLst/>
          </a:prstTxWarp>
          <a:spAutoFit/>
        </a:bodyPr>
        <a:lstStyle>
          <a:lvl1pPr marL="0" indent="0" algn="l" rtl="0" eaLnBrk="1" fontAlgn="base" hangingPunct="1">
            <a:spcBef>
              <a:spcPts val="0"/>
            </a:spcBef>
            <a:spcAft>
              <a:spcPts val="0"/>
            </a:spcAft>
            <a:buClr>
              <a:srgbClr val="E05206"/>
            </a:buClr>
            <a:buFont typeface="Arial" charset="0"/>
            <a:defRPr sz="900" b="0" kern="1000" spc="0" baseline="0">
              <a:solidFill>
                <a:schemeClr val="tx1"/>
              </a:solidFill>
              <a:latin typeface="+mn-lt"/>
              <a:ea typeface="+mn-ea"/>
              <a:cs typeface="+mn-cs"/>
            </a:defRPr>
          </a:lvl1pPr>
          <a:lvl2pPr marL="0" indent="0" algn="l" rtl="0" eaLnBrk="1" fontAlgn="base" hangingPunct="1">
            <a:spcBef>
              <a:spcPts val="0"/>
            </a:spcBef>
            <a:spcAft>
              <a:spcPts val="400"/>
            </a:spcAft>
            <a:buClr>
              <a:srgbClr val="E05206"/>
            </a:buClr>
            <a:buFontTx/>
            <a:buNone/>
            <a:defRPr sz="900" kern="1000" spc="0" baseline="0">
              <a:solidFill>
                <a:schemeClr val="tx1"/>
              </a:solidFill>
              <a:latin typeface="+mn-lt"/>
              <a:ea typeface="+mn-ea"/>
              <a:cs typeface="+mn-cs"/>
            </a:defRPr>
          </a:lvl2pPr>
          <a:lvl3pPr marL="180975" indent="-180975" algn="l" rtl="0" eaLnBrk="1" fontAlgn="base" hangingPunct="1">
            <a:spcBef>
              <a:spcPts val="0"/>
            </a:spcBef>
            <a:spcAft>
              <a:spcPts val="400"/>
            </a:spcAft>
            <a:buClr>
              <a:schemeClr val="accent1"/>
            </a:buClr>
            <a:buFont typeface="Arial" panose="020B0604020202020204" pitchFamily="34" charset="0"/>
            <a:buChar char="•"/>
            <a:defRPr sz="900" kern="1000" spc="0" baseline="0">
              <a:solidFill>
                <a:schemeClr val="tx1"/>
              </a:solidFill>
              <a:latin typeface="+mn-lt"/>
              <a:ea typeface="+mn-ea"/>
              <a:cs typeface="+mn-cs"/>
            </a:defRPr>
          </a:lvl3pPr>
          <a:lvl4pPr marL="361950" indent="-180975" algn="l" rtl="0" eaLnBrk="1" fontAlgn="base" hangingPunct="1">
            <a:spcBef>
              <a:spcPts val="0"/>
            </a:spcBef>
            <a:spcAft>
              <a:spcPts val="400"/>
            </a:spcAft>
            <a:buClr>
              <a:schemeClr val="accent1"/>
            </a:buClr>
            <a:buFont typeface="Arial" panose="020B0604020202020204" pitchFamily="34" charset="0"/>
            <a:buChar char="−"/>
            <a:defRPr sz="900" kern="1000" spc="0" baseline="0">
              <a:solidFill>
                <a:schemeClr val="tx1"/>
              </a:solidFill>
              <a:latin typeface="+mn-lt"/>
              <a:ea typeface="+mn-ea"/>
              <a:cs typeface="+mn-cs"/>
            </a:defRPr>
          </a:lvl4pPr>
          <a:lvl5pPr marL="542925" indent="-180975" algn="l" rtl="0" eaLnBrk="1" fontAlgn="base" hangingPunct="1">
            <a:spcBef>
              <a:spcPts val="0"/>
            </a:spcBef>
            <a:spcAft>
              <a:spcPts val="400"/>
            </a:spcAft>
            <a:buClr>
              <a:schemeClr val="accent1"/>
            </a:buClr>
            <a:buFont typeface="Century Gothic" panose="020B0502020202020204" pitchFamily="34" charset="0"/>
            <a:buChar char="−"/>
            <a:defRPr sz="900" kern="1200">
              <a:solidFill>
                <a:schemeClr val="tx1"/>
              </a:solidFill>
              <a:latin typeface="+mn-lt"/>
              <a:ea typeface="+mn-ea"/>
              <a:cs typeface="+mn-cs"/>
            </a:defRPr>
          </a:lvl5pPr>
          <a:lvl6pPr marL="180975" indent="-180975" algn="l" defTabSz="914400" rtl="0" eaLnBrk="1" latinLnBrk="0" hangingPunct="1">
            <a:spcBef>
              <a:spcPts val="0"/>
            </a:spcBef>
            <a:spcAft>
              <a:spcPts val="400"/>
            </a:spcAft>
            <a:buClr>
              <a:schemeClr val="tx1"/>
            </a:buClr>
            <a:buFont typeface="+mj-lt"/>
            <a:buAutoNum type="arabicPeriod"/>
            <a:defRPr sz="900" kern="1200" baseline="0">
              <a:solidFill>
                <a:schemeClr val="tx1"/>
              </a:solidFill>
              <a:latin typeface="+mn-lt"/>
              <a:ea typeface="+mn-ea"/>
              <a:cs typeface="+mn-cs"/>
            </a:defRPr>
          </a:lvl6pPr>
          <a:lvl7pPr marL="357188" indent="-176213" algn="l" defTabSz="914400" rtl="0" eaLnBrk="1" latinLnBrk="0" hangingPunct="1">
            <a:spcBef>
              <a:spcPts val="0"/>
            </a:spcBef>
            <a:spcAft>
              <a:spcPts val="400"/>
            </a:spcAft>
            <a:buFont typeface="+mj-lt"/>
            <a:buAutoNum type="alphaLcPeriod"/>
            <a:defRPr sz="900" kern="1200">
              <a:solidFill>
                <a:schemeClr val="tx1"/>
              </a:solidFill>
              <a:latin typeface="+mn-lt"/>
              <a:ea typeface="+mn-ea"/>
              <a:cs typeface="+mn-cs"/>
            </a:defRPr>
          </a:lvl7pPr>
          <a:lvl8pPr marL="3429000" indent="-228600" algn="l" defTabSz="914400" rtl="0" eaLnBrk="1" latinLnBrk="0" hangingPunct="1">
            <a:spcBef>
              <a:spcPct val="20000"/>
            </a:spcBef>
            <a:buFont typeface="Arial" pitchFamily="34" charset="0"/>
            <a:buChar char="•"/>
            <a:defRPr sz="2000" kern="1200">
              <a:solidFill>
                <a:schemeClr val="tx1"/>
              </a:solidFill>
              <a:latin typeface="+mn-lt"/>
              <a:ea typeface="+mn-ea"/>
              <a:cs typeface="+mn-cs"/>
            </a:defRPr>
          </a:lvl8pPr>
          <a:lvl9pPr marL="3886200" indent="-228600" algn="l" defTabSz="914400" rtl="0" eaLnBrk="1" latinLnBrk="0" hangingPunct="1">
            <a:spcBef>
              <a:spcPct val="20000"/>
            </a:spcBef>
            <a:buFont typeface="Arial" pitchFamily="34" charset="0"/>
            <a:buChar char="•"/>
            <a:defRPr sz="2000" kern="1200">
              <a:solidFill>
                <a:schemeClr val="tx1"/>
              </a:solidFill>
              <a:latin typeface="+mn-lt"/>
              <a:ea typeface="+mn-ea"/>
              <a:cs typeface="+mn-cs"/>
            </a:defRPr>
          </a:lvl9pPr>
        </a:lstStyle>
        <a:p>
          <a:r>
            <a:rPr lang="en-US" sz="800">
              <a:solidFill>
                <a:srgbClr val="FF0000"/>
              </a:solidFill>
              <a:latin typeface="Segoe UI" panose="020B0502040204020203" pitchFamily="34" charset="0"/>
              <a:cs typeface="Segoe UI" panose="020B0502040204020203" pitchFamily="34" charset="0"/>
            </a:rPr>
            <a:t>[Report date]</a:t>
          </a:r>
        </a:p>
      </xdr:txBody>
    </xdr:sp>
    <xdr:clientData/>
  </xdr:twoCellAnchor>
  <xdr:twoCellAnchor>
    <xdr:from>
      <xdr:col>0</xdr:col>
      <xdr:colOff>342900</xdr:colOff>
      <xdr:row>5</xdr:row>
      <xdr:rowOff>216446</xdr:rowOff>
    </xdr:from>
    <xdr:to>
      <xdr:col>3</xdr:col>
      <xdr:colOff>242888</xdr:colOff>
      <xdr:row>9</xdr:row>
      <xdr:rowOff>242484</xdr:rowOff>
    </xdr:to>
    <xdr:sp macro="" textlink="">
      <xdr:nvSpPr>
        <xdr:cNvPr id="11" name="Text Placeholder 6">
          <a:extLst>
            <a:ext uri="{FF2B5EF4-FFF2-40B4-BE49-F238E27FC236}">
              <a16:creationId xmlns:a16="http://schemas.microsoft.com/office/drawing/2014/main" id="{00000000-0008-0000-0100-00000B000000}"/>
            </a:ext>
          </a:extLst>
        </xdr:cNvPr>
        <xdr:cNvSpPr>
          <a:spLocks noGrp="1"/>
        </xdr:cNvSpPr>
      </xdr:nvSpPr>
      <xdr:spPr bwMode="auto">
        <a:xfrm>
          <a:off x="342900" y="1740446"/>
          <a:ext cx="1871663" cy="1169038"/>
        </a:xfrm>
        <a:prstGeom prst="rect">
          <a:avLst/>
        </a:prstGeom>
        <a:noFill/>
        <a:ln w="9525">
          <a:noFill/>
          <a:miter lim="800000"/>
          <a:headEnd/>
          <a:tailEnd/>
        </a:ln>
      </xdr:spPr>
      <xdr:txBody>
        <a:bodyPr vert="horz" wrap="square" lIns="0" tIns="0" rIns="0" bIns="0" numCol="1" anchor="t" anchorCtr="0" compatLnSpc="1">
          <a:prstTxWarp prst="textNoShape">
            <a:avLst/>
          </a:prstTxWarp>
          <a:spAutoFit/>
        </a:bodyPr>
        <a:lstStyle>
          <a:lvl1pPr marL="0" indent="0" algn="l" rtl="0" eaLnBrk="1" fontAlgn="base" hangingPunct="1">
            <a:spcBef>
              <a:spcPts val="0"/>
            </a:spcBef>
            <a:spcAft>
              <a:spcPts val="0"/>
            </a:spcAft>
            <a:buClr>
              <a:srgbClr val="E05206"/>
            </a:buClr>
            <a:buFont typeface="Arial" charset="0"/>
            <a:defRPr sz="900" b="0" kern="1000" spc="0" baseline="0">
              <a:solidFill>
                <a:schemeClr val="tx1"/>
              </a:solidFill>
              <a:latin typeface="+mn-lt"/>
              <a:ea typeface="+mn-ea"/>
              <a:cs typeface="+mn-cs"/>
            </a:defRPr>
          </a:lvl1pPr>
          <a:lvl2pPr marL="0" indent="0" algn="l" rtl="0" eaLnBrk="1" fontAlgn="base" hangingPunct="1">
            <a:spcBef>
              <a:spcPts val="600"/>
            </a:spcBef>
            <a:spcAft>
              <a:spcPts val="600"/>
            </a:spcAft>
            <a:buClr>
              <a:srgbClr val="E05206"/>
            </a:buClr>
            <a:buFontTx/>
            <a:buNone/>
            <a:defRPr sz="900" b="1" kern="1000" spc="0" baseline="0">
              <a:solidFill>
                <a:schemeClr val="accent1"/>
              </a:solidFill>
              <a:latin typeface="+mn-lt"/>
              <a:ea typeface="+mn-ea"/>
              <a:cs typeface="+mn-cs"/>
            </a:defRPr>
          </a:lvl2pPr>
          <a:lvl3pPr marL="180975" indent="-180975" algn="l" rtl="0" eaLnBrk="1" fontAlgn="base" hangingPunct="1">
            <a:spcBef>
              <a:spcPts val="0"/>
            </a:spcBef>
            <a:spcAft>
              <a:spcPts val="400"/>
            </a:spcAft>
            <a:buClr>
              <a:schemeClr val="accent1"/>
            </a:buClr>
            <a:buFont typeface="Arial" panose="020B0604020202020204" pitchFamily="34" charset="0"/>
            <a:buChar char="•"/>
            <a:defRPr sz="900" kern="1000" spc="0" baseline="0">
              <a:solidFill>
                <a:schemeClr val="tx1"/>
              </a:solidFill>
              <a:latin typeface="+mn-lt"/>
              <a:ea typeface="+mn-ea"/>
              <a:cs typeface="+mn-cs"/>
            </a:defRPr>
          </a:lvl3pPr>
          <a:lvl4pPr marL="361950" indent="-180975" algn="l" rtl="0" eaLnBrk="1" fontAlgn="base" hangingPunct="1">
            <a:spcBef>
              <a:spcPts val="0"/>
            </a:spcBef>
            <a:spcAft>
              <a:spcPts val="400"/>
            </a:spcAft>
            <a:buClr>
              <a:schemeClr val="accent1"/>
            </a:buClr>
            <a:buFont typeface="Arial" panose="020B0604020202020204" pitchFamily="34" charset="0"/>
            <a:buChar char="−"/>
            <a:defRPr sz="900" kern="1000" spc="0" baseline="0">
              <a:solidFill>
                <a:schemeClr val="tx1"/>
              </a:solidFill>
              <a:latin typeface="+mn-lt"/>
              <a:ea typeface="+mn-ea"/>
              <a:cs typeface="+mn-cs"/>
            </a:defRPr>
          </a:lvl4pPr>
          <a:lvl5pPr marL="542925" indent="-180975" algn="l" rtl="0" eaLnBrk="1" fontAlgn="base" hangingPunct="1">
            <a:spcBef>
              <a:spcPts val="0"/>
            </a:spcBef>
            <a:spcAft>
              <a:spcPts val="400"/>
            </a:spcAft>
            <a:buClr>
              <a:schemeClr val="accent1"/>
            </a:buClr>
            <a:buFont typeface="Century Gothic" panose="020B0502020202020204" pitchFamily="34" charset="0"/>
            <a:buChar char="−"/>
            <a:defRPr sz="900" kern="1200">
              <a:solidFill>
                <a:schemeClr val="tx1"/>
              </a:solidFill>
              <a:latin typeface="+mn-lt"/>
              <a:ea typeface="+mn-ea"/>
              <a:cs typeface="+mn-cs"/>
            </a:defRPr>
          </a:lvl5pPr>
          <a:lvl6pPr marL="180975" indent="-180975" algn="l" defTabSz="914400" rtl="0" eaLnBrk="1" latinLnBrk="0" hangingPunct="1">
            <a:spcBef>
              <a:spcPts val="0"/>
            </a:spcBef>
            <a:spcAft>
              <a:spcPts val="400"/>
            </a:spcAft>
            <a:buClr>
              <a:schemeClr val="tx1"/>
            </a:buClr>
            <a:buFont typeface="+mj-lt"/>
            <a:buAutoNum type="arabicPeriod"/>
            <a:defRPr sz="900" kern="1200" baseline="0">
              <a:solidFill>
                <a:schemeClr val="tx1"/>
              </a:solidFill>
              <a:latin typeface="+mn-lt"/>
              <a:ea typeface="+mn-ea"/>
              <a:cs typeface="+mn-cs"/>
            </a:defRPr>
          </a:lvl6pPr>
          <a:lvl7pPr marL="357188" indent="-176213" algn="l" defTabSz="914400" rtl="0" eaLnBrk="1" latinLnBrk="0" hangingPunct="1">
            <a:spcBef>
              <a:spcPts val="0"/>
            </a:spcBef>
            <a:spcAft>
              <a:spcPts val="400"/>
            </a:spcAft>
            <a:buFont typeface="+mj-lt"/>
            <a:buAutoNum type="alphaLcPeriod"/>
            <a:defRPr sz="900" kern="1200">
              <a:solidFill>
                <a:schemeClr val="tx1"/>
              </a:solidFill>
              <a:latin typeface="+mn-lt"/>
              <a:ea typeface="+mn-ea"/>
              <a:cs typeface="+mn-cs"/>
            </a:defRPr>
          </a:lvl7pPr>
          <a:lvl8pPr marL="3429000" indent="-228600" algn="l" defTabSz="914400" rtl="0" eaLnBrk="1" latinLnBrk="0" hangingPunct="1">
            <a:spcBef>
              <a:spcPct val="20000"/>
            </a:spcBef>
            <a:buFont typeface="Arial" pitchFamily="34" charset="0"/>
            <a:buChar char="•"/>
            <a:defRPr sz="2000" kern="1200">
              <a:solidFill>
                <a:schemeClr val="tx1"/>
              </a:solidFill>
              <a:latin typeface="+mn-lt"/>
              <a:ea typeface="+mn-ea"/>
              <a:cs typeface="+mn-cs"/>
            </a:defRPr>
          </a:lvl8pPr>
          <a:lvl9pPr marL="3886200" indent="-228600" algn="l" defTabSz="914400" rtl="0" eaLnBrk="1" latinLnBrk="0" hangingPunct="1">
            <a:spcBef>
              <a:spcPct val="20000"/>
            </a:spcBef>
            <a:buFont typeface="Arial" pitchFamily="34" charset="0"/>
            <a:buChar char="•"/>
            <a:defRPr sz="2000" kern="1200">
              <a:solidFill>
                <a:schemeClr val="tx1"/>
              </a:solidFill>
              <a:latin typeface="+mn-lt"/>
              <a:ea typeface="+mn-ea"/>
              <a:cs typeface="+mn-cs"/>
            </a:defRPr>
          </a:lvl9pPr>
        </a:lstStyle>
        <a:p>
          <a:r>
            <a:rPr lang="en-US" sz="800">
              <a:latin typeface="Segoe UI" panose="020B0502040204020203" pitchFamily="34" charset="0"/>
              <a:cs typeface="Segoe UI" panose="020B0502040204020203" pitchFamily="34" charset="0"/>
            </a:rPr>
            <a:t>Client Officer</a:t>
          </a:r>
        </a:p>
        <a:p>
          <a:r>
            <a:rPr lang="en-US" sz="800">
              <a:latin typeface="Segoe UI" panose="020B0502040204020203" pitchFamily="34" charset="0"/>
              <a:cs typeface="Segoe UI" panose="020B0502040204020203" pitchFamily="34" charset="0"/>
            </a:rPr>
            <a:t>Company name</a:t>
          </a:r>
        </a:p>
        <a:p>
          <a:r>
            <a:rPr lang="en-US" sz="800">
              <a:latin typeface="Segoe UI" panose="020B0502040204020203" pitchFamily="34" charset="0"/>
              <a:cs typeface="Segoe UI" panose="020B0502040204020203" pitchFamily="34" charset="0"/>
            </a:rPr>
            <a:t>Address 1</a:t>
          </a:r>
        </a:p>
        <a:p>
          <a:r>
            <a:rPr lang="en-US" sz="800">
              <a:latin typeface="Segoe UI" panose="020B0502040204020203" pitchFamily="34" charset="0"/>
              <a:cs typeface="Segoe UI" panose="020B0502040204020203" pitchFamily="34" charset="0"/>
            </a:rPr>
            <a:t>Address 2</a:t>
          </a:r>
        </a:p>
        <a:p>
          <a:r>
            <a:rPr lang="en-US" sz="800">
              <a:latin typeface="Segoe UI" panose="020B0502040204020203" pitchFamily="34" charset="0"/>
              <a:cs typeface="Segoe UI" panose="020B0502040204020203" pitchFamily="34" charset="0"/>
            </a:rPr>
            <a:t>Address 3</a:t>
          </a:r>
        </a:p>
        <a:p>
          <a:endParaRPr lang="en-US" sz="800">
            <a:latin typeface="Segoe UI" panose="020B0502040204020203" pitchFamily="34" charset="0"/>
            <a:cs typeface="Segoe UI" panose="020B0502040204020203" pitchFamily="34" charset="0"/>
          </a:endParaRPr>
        </a:p>
        <a:p>
          <a:r>
            <a:rPr lang="en-US" sz="800">
              <a:latin typeface="Segoe UI" panose="020B0502040204020203" pitchFamily="34" charset="0"/>
              <a:cs typeface="Segoe UI" panose="020B0502040204020203" pitchFamily="34" charset="0"/>
            </a:rPr>
            <a:t>Dear [</a:t>
          </a:r>
          <a:r>
            <a:rPr lang="en-US" sz="800">
              <a:solidFill>
                <a:srgbClr val="FF0000"/>
              </a:solidFill>
              <a:latin typeface="Segoe UI" panose="020B0502040204020203" pitchFamily="34" charset="0"/>
              <a:cs typeface="Segoe UI" panose="020B0502040204020203" pitchFamily="34" charset="0"/>
            </a:rPr>
            <a:t>Name]</a:t>
          </a:r>
          <a:r>
            <a:rPr lang="en-US" sz="800">
              <a:latin typeface="Segoe UI" panose="020B0502040204020203" pitchFamily="34" charset="0"/>
              <a:cs typeface="Segoe UI" panose="020B0502040204020203" pitchFamily="34" charset="0"/>
            </a:rPr>
            <a:t>,</a:t>
          </a:r>
        </a:p>
        <a:p>
          <a:pPr lvl="1"/>
          <a:r>
            <a:rPr lang="en-US" sz="800">
              <a:latin typeface="Segoe UI" panose="020B0502040204020203" pitchFamily="34" charset="0"/>
              <a:cs typeface="Segoe UI" panose="020B0502040204020203" pitchFamily="34" charset="0"/>
            </a:rPr>
            <a:t>[Subject]</a:t>
          </a:r>
        </a:p>
      </xdr:txBody>
    </xdr:sp>
    <xdr:clientData/>
  </xdr:twoCellAnchor>
  <xdr:twoCellAnchor>
    <xdr:from>
      <xdr:col>0</xdr:col>
      <xdr:colOff>28575</xdr:colOff>
      <xdr:row>1</xdr:row>
      <xdr:rowOff>28575</xdr:rowOff>
    </xdr:from>
    <xdr:to>
      <xdr:col>5</xdr:col>
      <xdr:colOff>23812</xdr:colOff>
      <xdr:row>2</xdr:row>
      <xdr:rowOff>377770</xdr:rowOff>
    </xdr:to>
    <xdr:sp macro="" textlink="">
      <xdr:nvSpPr>
        <xdr:cNvPr id="12" name="Rectangle 11">
          <a:extLst>
            <a:ext uri="{FF2B5EF4-FFF2-40B4-BE49-F238E27FC236}">
              <a16:creationId xmlns:a16="http://schemas.microsoft.com/office/drawing/2014/main" id="{00000000-0008-0000-0100-00000C000000}"/>
            </a:ext>
          </a:extLst>
        </xdr:cNvPr>
        <xdr:cNvSpPr/>
      </xdr:nvSpPr>
      <xdr:spPr>
        <a:xfrm>
          <a:off x="28575" y="104775"/>
          <a:ext cx="3281362" cy="739720"/>
        </a:xfrm>
        <a:prstGeom prst="rect">
          <a:avLst/>
        </a:prstGeom>
        <a:solidFill>
          <a:srgbClr val="00B0F0"/>
        </a:solidFill>
        <a:ln w="12700">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r>
            <a:rPr lang="en-US">
              <a:latin typeface="Segoe UI" panose="020B0502040204020203" pitchFamily="34" charset="0"/>
              <a:cs typeface="Segoe UI" panose="020B0502040204020203" pitchFamily="34" charset="0"/>
            </a:rPr>
            <a:t>Buy-side letter</a:t>
          </a:r>
        </a:p>
        <a:p>
          <a:pPr algn="ctr"/>
          <a:r>
            <a:rPr lang="en-US" sz="1000">
              <a:latin typeface="Segoe UI" panose="020B0502040204020203" pitchFamily="34" charset="0"/>
              <a:cs typeface="Segoe UI" panose="020B0502040204020203" pitchFamily="34" charset="0"/>
            </a:rPr>
            <a:t>(delete this box when finalizing)</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5229225</xdr:colOff>
      <xdr:row>0</xdr:row>
      <xdr:rowOff>76200</xdr:rowOff>
    </xdr:from>
    <xdr:to>
      <xdr:col>2</xdr:col>
      <xdr:colOff>9525</xdr:colOff>
      <xdr:row>3</xdr:row>
      <xdr:rowOff>76200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5362575" y="76200"/>
          <a:ext cx="2638425" cy="5715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361950</xdr:colOff>
      <xdr:row>0</xdr:row>
      <xdr:rowOff>95250</xdr:rowOff>
    </xdr:from>
    <xdr:to>
      <xdr:col>17</xdr:col>
      <xdr:colOff>352425</xdr:colOff>
      <xdr:row>3</xdr:row>
      <xdr:rowOff>95250</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3762375" y="95250"/>
          <a:ext cx="2638425" cy="5715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28575</xdr:colOff>
      <xdr:row>0</xdr:row>
      <xdr:rowOff>38100</xdr:rowOff>
    </xdr:from>
    <xdr:to>
      <xdr:col>17</xdr:col>
      <xdr:colOff>266700</xdr:colOff>
      <xdr:row>3</xdr:row>
      <xdr:rowOff>19050</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3829050" y="38100"/>
          <a:ext cx="2638425" cy="571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304800</xdr:colOff>
      <xdr:row>0</xdr:row>
      <xdr:rowOff>57150</xdr:rowOff>
    </xdr:from>
    <xdr:to>
      <xdr:col>15</xdr:col>
      <xdr:colOff>95250</xdr:colOff>
      <xdr:row>3</xdr:row>
      <xdr:rowOff>57150</xdr:rowOff>
    </xdr:to>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3705225" y="57150"/>
          <a:ext cx="2638425" cy="5715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304800</xdr:colOff>
      <xdr:row>20</xdr:row>
      <xdr:rowOff>123826</xdr:rowOff>
    </xdr:from>
    <xdr:to>
      <xdr:col>25</xdr:col>
      <xdr:colOff>762</xdr:colOff>
      <xdr:row>38</xdr:row>
      <xdr:rowOff>37809</xdr:rowOff>
    </xdr:to>
    <xdr:graphicFrame macro="">
      <xdr:nvGraphicFramePr>
        <xdr:cNvPr id="6" name="Chart 5">
          <a:extLst>
            <a:ext uri="{FF2B5EF4-FFF2-40B4-BE49-F238E27FC236}">
              <a16:creationId xmlns:a16="http://schemas.microsoft.com/office/drawing/2014/main" id="{00000000-0008-0000-1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352423</xdr:colOff>
      <xdr:row>20</xdr:row>
      <xdr:rowOff>117476</xdr:rowOff>
    </xdr:from>
    <xdr:to>
      <xdr:col>10</xdr:col>
      <xdr:colOff>9525</xdr:colOff>
      <xdr:row>38</xdr:row>
      <xdr:rowOff>31459</xdr:rowOff>
    </xdr:to>
    <xdr:graphicFrame macro="">
      <xdr:nvGraphicFramePr>
        <xdr:cNvPr id="7" name="Chart 4">
          <a:extLst>
            <a:ext uri="{FF2B5EF4-FFF2-40B4-BE49-F238E27FC236}">
              <a16:creationId xmlns:a16="http://schemas.microsoft.com/office/drawing/2014/main" id="{14213FC5-D8BF-4E14-8E4B-4BBB9494B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xdr:colOff>
      <xdr:row>56</xdr:row>
      <xdr:rowOff>19050</xdr:rowOff>
    </xdr:from>
    <xdr:to>
      <xdr:col>6</xdr:col>
      <xdr:colOff>95250</xdr:colOff>
      <xdr:row>71</xdr:row>
      <xdr:rowOff>123825</xdr:rowOff>
    </xdr:to>
    <xdr:graphicFrame macro="">
      <xdr:nvGraphicFramePr>
        <xdr:cNvPr id="2" name="Chart 1">
          <a:extLst>
            <a:ext uri="{FF2B5EF4-FFF2-40B4-BE49-F238E27FC236}">
              <a16:creationId xmlns:a16="http://schemas.microsoft.com/office/drawing/2014/main" id="{11984819-6E5B-41CC-9D03-4A2521E21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104775</xdr:colOff>
      <xdr:row>56</xdr:row>
      <xdr:rowOff>66675</xdr:rowOff>
    </xdr:from>
    <xdr:to>
      <xdr:col>18</xdr:col>
      <xdr:colOff>238125</xdr:colOff>
      <xdr:row>72</xdr:row>
      <xdr:rowOff>38100</xdr:rowOff>
    </xdr:to>
    <xdr:graphicFrame macro="">
      <xdr:nvGraphicFramePr>
        <xdr:cNvPr id="5" name="Chart 4">
          <a:extLst>
            <a:ext uri="{FF2B5EF4-FFF2-40B4-BE49-F238E27FC236}">
              <a16:creationId xmlns:a16="http://schemas.microsoft.com/office/drawing/2014/main" id="{6AFBDF21-CAE8-43D7-BA39-54ADF01BD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88</xdr:row>
      <xdr:rowOff>0</xdr:rowOff>
    </xdr:from>
    <xdr:to>
      <xdr:col>6</xdr:col>
      <xdr:colOff>85725</xdr:colOff>
      <xdr:row>103</xdr:row>
      <xdr:rowOff>104775</xdr:rowOff>
    </xdr:to>
    <xdr:graphicFrame macro="">
      <xdr:nvGraphicFramePr>
        <xdr:cNvPr id="8" name="Chart 7">
          <a:extLst>
            <a:ext uri="{FF2B5EF4-FFF2-40B4-BE49-F238E27FC236}">
              <a16:creationId xmlns:a16="http://schemas.microsoft.com/office/drawing/2014/main" id="{162A1F38-4A5D-4ECB-B2C4-49F5E9297E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38100</xdr:colOff>
      <xdr:row>88</xdr:row>
      <xdr:rowOff>0</xdr:rowOff>
    </xdr:from>
    <xdr:to>
      <xdr:col>18</xdr:col>
      <xdr:colOff>171450</xdr:colOff>
      <xdr:row>103</xdr:row>
      <xdr:rowOff>104775</xdr:rowOff>
    </xdr:to>
    <xdr:graphicFrame macro="">
      <xdr:nvGraphicFramePr>
        <xdr:cNvPr id="9" name="Chart 8">
          <a:extLst>
            <a:ext uri="{FF2B5EF4-FFF2-40B4-BE49-F238E27FC236}">
              <a16:creationId xmlns:a16="http://schemas.microsoft.com/office/drawing/2014/main" id="{61592137-A4BD-4BBA-A073-A3AA6CE4F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342900</xdr:colOff>
      <xdr:row>0</xdr:row>
      <xdr:rowOff>57150</xdr:rowOff>
    </xdr:from>
    <xdr:to>
      <xdr:col>14</xdr:col>
      <xdr:colOff>558800</xdr:colOff>
      <xdr:row>3</xdr:row>
      <xdr:rowOff>57150</xdr:rowOff>
    </xdr:to>
    <xdr:pic>
      <xdr:nvPicPr>
        <xdr:cNvPr id="2" name="Pictur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a:stretch>
          <a:fillRect/>
        </a:stretch>
      </xdr:blipFill>
      <xdr:spPr>
        <a:xfrm>
          <a:off x="3743325" y="57150"/>
          <a:ext cx="2663825" cy="5715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304800</xdr:colOff>
      <xdr:row>0</xdr:row>
      <xdr:rowOff>57150</xdr:rowOff>
    </xdr:from>
    <xdr:to>
      <xdr:col>15</xdr:col>
      <xdr:colOff>95250</xdr:colOff>
      <xdr:row>3</xdr:row>
      <xdr:rowOff>57150</xdr:rowOff>
    </xdr:to>
    <xdr:pic>
      <xdr:nvPicPr>
        <xdr:cNvPr id="2" name="Pictur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a:stretch>
          <a:fillRect/>
        </a:stretch>
      </xdr:blipFill>
      <xdr:spPr>
        <a:xfrm>
          <a:off x="3705225" y="57150"/>
          <a:ext cx="2638425" cy="571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Projects\Temp\NetRight\Links\IBNA\8514815_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mcmfile2\rsmei\ECM\Team%201\Aerospace%20&amp;%20Defense\Models%20&amp;%20Tools\VC%20Presentation\LBO%20Model%20+%20VC%20Pitch\Models%20and%20Tools%20-%20Valuation%20Comm.%20Model%20ver%20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rprdndfs01\ds_dfs\Ibd\Alpha_F\Fluor\Spreadsheets\June%202003%20HAL-KBR\Insert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rlink.ms.com/eqr/rlink/webapp/Research?action=streamFile&amp;docId=624815&amp;headline=Latest+Model&amp;docFileType=8&amp;linksrc=rl-res-site&amp;lastParam=/cov.n.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p-dc2fs1\global\E\Temp\NetRight\Links\IBNA\6203402_2"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cpart.sharepoint.com/Users/deiesod.EVERCORE2/AppData/Local/Microsoft/Windows/Temporary%20Internet%20Files/Content.Outlook/HVPGOLGL/Spares.xlsx"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Smoke%20Model%20v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U:\Clients\Clients-%20Pending\Shams%20Group\TSG%20-%20Valuation%20Model%20v1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s\gd\Users\Maximilien.Weiss\Documents\Physician%20Comp%20-%20PwC%2010.13.17%20EDITED%20v6.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p-dc2fs1\global\Users\skunkle\Documents\1.%20Projects\1.%20Project%20Teal%20(Deca%20Dental)\A&amp;M%20analysis\Databook\Project%20Teal%20-%20QofR%20databook%20DRAFT%2001%2004%2015%20v1.xlsb"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Westernvm03\msoffice\1-Engagements\1-Active%20Engagements\Sterling%20Lumber%20(Project%20Thunderbird)%20-5230980\5.%20CIM\2.%20Exhibits\Thunderbird_CIM%20Exhibits_v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inan.sharepoint.com/Users/Owner/Documents/OEP%20II/GENBAND/May%202010%20Model/Pro%20Forma%20Genband%20Financial%20Model%20(05%2004%2010)vs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F:\Finance%20&amp;%20Accounting\Monthly%20Financials\Income%20Statements\09%202007%20PLv4.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H:\H-Drive\ADMIN\DILIGENCE\eFolder\Diligence%202016-08-11\IIT%20-%20Diligence%20Request%20List%20-%202016-08-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Projects\CKE%20Restaurants\CKE%20Final%20LBO%20Folder%20-%20March%20'06\Recap\CKE%20Recap%20Model%20-%20Draf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seomvfs76\ksd\A\ABC%20Peanut%20Butter\2012\Financial%20Diligence\Combined%202010-2012%20v1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T:\Healthcare\02%20-%20MedTech%20Sector\Companies\Coherex\Private%20Placement%20-%20Series%20C\Valuation\Excel\Coherex%20Valuation%20v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bd\Alpha_H\Homebuilding\Comps\Compco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Projects\NrPortbl\IBNA\BHLEE\8377180_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EA40BB0\CIM%20Sources%20vCurren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ocuments%20and%20Settings/bhlee/Desktop/Project%20Gaucho%20-%20Base%20Case%204.24.06"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tables"/>
      <sheetName val="CKE Standalone LBO"/>
      <sheetName val="RAT Lease"/>
      <sheetName val="Rat"/>
      <sheetName val="PAC TABLES===&gt;"/>
      <sheetName val="S&amp;U"/>
      <sheetName val="Capitalization"/>
      <sheetName val="Credit Stats"/>
      <sheetName val="IS"/>
      <sheetName val="BS"/>
      <sheetName val="CF"/>
      <sheetName val="Collateral"/>
      <sheetName val="EBITDA Chart"/>
      <sheetName val="Remodel"/>
      <sheetName val="Achievability Tables"/>
      <sheetName val="Sheet1"/>
      <sheetName val="New Tables"/>
      <sheetName val="New Stores AUV"/>
      <sheetName val="Comp Stores"/>
      <sheetName val="Detailed CapexPAC"/>
      <sheetName val="Segment IS"/>
      <sheetName val="Base vs Sensitivity"/>
      <sheetName val="Sensitivity Credit Stats"/>
      <sheetName val="Interest Rate Credit Stats"/>
      <sheetName val="Sensitivity Driver"/>
      <sheetName val="Drivers"/>
      <sheetName val="Template"/>
      <sheetName val="Bank Template"/>
      <sheetName val="Bridge Template"/>
      <sheetName val="Fees"/>
      <sheetName val="Income Projection"/>
      <sheetName val="Tax Schedule"/>
      <sheetName val="YTD"/>
      <sheetName val="---&gt; Ares Model"/>
      <sheetName val="Ares LBO"/>
      <sheetName val="Franchise"/>
      <sheetName val="ROIC"/>
      <sheetName val="Summary"/>
      <sheetName val="CJ"/>
      <sheetName val="H"/>
      <sheetName val="LS"/>
      <sheetName val="EU Map"/>
      <sheetName val="NA Map"/>
      <sheetName val="test_tables"/>
      <sheetName val="CKE_Standalone_LBO"/>
      <sheetName val="RAT_Lease"/>
      <sheetName val="PAC_TABLES===&gt;"/>
      <sheetName val="Credit_Stats"/>
      <sheetName val="EBITDA_Chart"/>
      <sheetName val="Achievability_Tables"/>
      <sheetName val="New_Tables"/>
      <sheetName val="New_Stores_AUV"/>
      <sheetName val="Comp_Stores"/>
      <sheetName val="Detailed_CapexPAC"/>
      <sheetName val="Segment_IS"/>
      <sheetName val="Base_vs_Sensitivity"/>
      <sheetName val="Sensitivity_Credit_Stats"/>
      <sheetName val="Interest_Rate_Credit_Stats"/>
      <sheetName val="Sensitivity_Driver"/>
      <sheetName val="Bank_Template"/>
      <sheetName val="Bridge_Template"/>
      <sheetName val="Income_Projection"/>
      <sheetName val="Tax_Schedule"/>
      <sheetName val="---&gt;_Ares_Model"/>
      <sheetName val="Ares_LBO"/>
      <sheetName val="Seg P&amp;L"/>
      <sheetName val="test_tables1"/>
      <sheetName val="CKE_Standalone_LBO1"/>
      <sheetName val="RAT_Lease1"/>
      <sheetName val="PAC_TABLES===&gt;1"/>
      <sheetName val="Credit_Stats1"/>
      <sheetName val="EBITDA_Chart1"/>
      <sheetName val="Achievability_Tables1"/>
      <sheetName val="New_Tables1"/>
      <sheetName val="New_Stores_AUV1"/>
      <sheetName val="Comp_Stores1"/>
      <sheetName val="Detailed_CapexPAC1"/>
      <sheetName val="Segment_IS1"/>
      <sheetName val="Base_vs_Sensitivity1"/>
      <sheetName val="Sensitivity_Credit_Stats1"/>
      <sheetName val="Interest_Rate_Credit_Stats1"/>
      <sheetName val="Sensitivity_Driver1"/>
      <sheetName val="Bank_Template1"/>
      <sheetName val="Bridge_Template1"/>
      <sheetName val="Income_Projection1"/>
      <sheetName val="Tax_Schedule1"/>
      <sheetName val="---&gt;_Ares_Model1"/>
      <sheetName val="Ares_LBO1"/>
      <sheetName val="EU_Map"/>
      <sheetName val="NA_Map"/>
      <sheetName val="Seg_P&amp;L"/>
      <sheetName val="FDCC Segment 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and Tools Client Data"/>
      <sheetName val="IS - RSM Format"/>
      <sheetName val="Adj. IS"/>
      <sheetName val="Adj. BS"/>
      <sheetName val="LBO Model"/>
      <sheetName val="Depr"/>
      <sheetName val="Multiple Range"/>
      <sheetName val="Footbal Field"/>
      <sheetName val="FCF Calculation"/>
      <sheetName val="Proforma PL Account"/>
      <sheetName val="Hist. BS"/>
      <sheetName val="WACC Analysis Output"/>
      <sheetName val="Calculating Asset Beta"/>
      <sheetName val="Inputs"/>
      <sheetName val="Expeditors"/>
      <sheetName val="Def. Air Frt."/>
      <sheetName val="Model Output"/>
      <sheetName val="Vulcan DCF wo Acq"/>
      <sheetName val="Football Field"/>
      <sheetName val="CFF"/>
      <sheetName val="CFF PV"/>
      <sheetName val="All P&amp;C - deal values only"/>
      <sheetName val="Commission Calc"/>
      <sheetName val="Accretion Output"/>
      <sheetName val="NewCo to RLRN"/>
      <sheetName val="Projections vs Consensus"/>
      <sheetName val="Projections"/>
      <sheetName val="Model_and_Tools_Client_Data"/>
      <sheetName val="IS_-_RSM_Format"/>
      <sheetName val="Adj__IS"/>
      <sheetName val="Adj__BS"/>
      <sheetName val="LBO_Model"/>
      <sheetName val="Multiple_Range"/>
      <sheetName val="Footbal_Field"/>
      <sheetName val="FCF_Calculation"/>
      <sheetName val="Proforma_PL_Account"/>
      <sheetName val="Hist__BS"/>
      <sheetName val="WACC_Analysis_Output"/>
      <sheetName val="Calculating_Asset_Beta"/>
      <sheetName val="Def__Air_Frt_"/>
      <sheetName val="Model_Output"/>
      <sheetName val="Vulcan_DCF_wo_Acq"/>
      <sheetName val="Football_Field"/>
      <sheetName val="CFF_PV"/>
      <sheetName val="All_P&amp;C_-_deal_values_only"/>
      <sheetName val="Commission_Calc"/>
      <sheetName val="Accretion_Output"/>
      <sheetName val="NewCo_to_RLRN"/>
      <sheetName val="Projections_vs_Consensus"/>
      <sheetName val="Preslinks"/>
    </sheetNames>
    <sheetDataSet>
      <sheetData sheetId="0">
        <row r="1">
          <cell r="A1" t="str">
            <v>Profit and Loss Statement</v>
          </cell>
        </row>
      </sheetData>
      <sheetData sheetId="1">
        <row r="1">
          <cell r="A1" t="str">
            <v>Profit and Loss Statement</v>
          </cell>
          <cell r="B1">
            <v>2004</v>
          </cell>
          <cell r="C1">
            <v>2005</v>
          </cell>
          <cell r="D1">
            <v>2006</v>
          </cell>
          <cell r="E1">
            <v>2007</v>
          </cell>
          <cell r="F1">
            <v>2008</v>
          </cell>
          <cell r="G1" t="str">
            <v>2008 YTD</v>
          </cell>
          <cell r="I1">
            <v>2004</v>
          </cell>
          <cell r="J1">
            <v>2005</v>
          </cell>
          <cell r="K1">
            <v>2006</v>
          </cell>
          <cell r="L1">
            <v>2007</v>
          </cell>
          <cell r="M1">
            <v>2008</v>
          </cell>
        </row>
        <row r="2">
          <cell r="A2" t="str">
            <v>Revenue</v>
          </cell>
          <cell r="C2">
            <v>14316793.800000001</v>
          </cell>
          <cell r="D2">
            <v>13504138.039999999</v>
          </cell>
          <cell r="E2">
            <v>14740076.540000001</v>
          </cell>
          <cell r="F2">
            <v>15254665.84</v>
          </cell>
          <cell r="G2">
            <v>11204665.84</v>
          </cell>
          <cell r="H2" t="str">
            <v>Current Assets:</v>
          </cell>
        </row>
        <row r="3">
          <cell r="A3" t="str">
            <v>Direct Cost</v>
          </cell>
          <cell r="C3">
            <v>12526375.325000001</v>
          </cell>
          <cell r="D3">
            <v>10587487.593800001</v>
          </cell>
          <cell r="E3">
            <v>11260864.677999999</v>
          </cell>
          <cell r="F3">
            <v>10891731.064570768</v>
          </cell>
          <cell r="G3">
            <v>8148495.8799999999</v>
          </cell>
          <cell r="H3" t="str">
            <v>Cash and Cash Equivalents</v>
          </cell>
          <cell r="J3">
            <v>-22507.119999999999</v>
          </cell>
          <cell r="K3">
            <v>123145.67</v>
          </cell>
          <cell r="L3">
            <v>9837.18</v>
          </cell>
          <cell r="M3">
            <v>-102694.94</v>
          </cell>
        </row>
        <row r="4">
          <cell r="A4" t="str">
            <v>Gross Profit</v>
          </cell>
          <cell r="B4">
            <v>0</v>
          </cell>
          <cell r="C4">
            <v>1790418.4749999996</v>
          </cell>
          <cell r="D4">
            <v>2916650.4461999983</v>
          </cell>
          <cell r="E4">
            <v>3479211.8620000016</v>
          </cell>
          <cell r="F4">
            <v>4362934.775429232</v>
          </cell>
          <cell r="H4" t="str">
            <v>Receivables</v>
          </cell>
          <cell r="J4">
            <v>3133933.82</v>
          </cell>
          <cell r="K4">
            <v>3734606.66</v>
          </cell>
          <cell r="L4">
            <v>3068133.9000000004</v>
          </cell>
          <cell r="M4">
            <v>2314469.2999999998</v>
          </cell>
        </row>
        <row r="5">
          <cell r="A5" t="str">
            <v>Operating cost:</v>
          </cell>
          <cell r="G5">
            <v>6.2840059395250503E-2</v>
          </cell>
          <cell r="H5" t="str">
            <v>Inventory</v>
          </cell>
          <cell r="J5">
            <v>1518200.2475000001</v>
          </cell>
          <cell r="K5">
            <v>730740.65370000002</v>
          </cell>
          <cell r="L5">
            <v>942639.33569999994</v>
          </cell>
          <cell r="M5">
            <v>1102768.18</v>
          </cell>
        </row>
        <row r="6">
          <cell r="H6" t="str">
            <v>Prepaid expenses</v>
          </cell>
          <cell r="J6">
            <v>43103.92</v>
          </cell>
          <cell r="K6">
            <v>55136.13</v>
          </cell>
          <cell r="L6">
            <v>43086.14</v>
          </cell>
          <cell r="M6">
            <v>45099.61</v>
          </cell>
        </row>
        <row r="7">
          <cell r="A7" t="str">
            <v>G&amp;A</v>
          </cell>
          <cell r="B7">
            <v>0</v>
          </cell>
          <cell r="C7">
            <v>2659111.4800000004</v>
          </cell>
          <cell r="D7">
            <v>2416314.08</v>
          </cell>
          <cell r="E7">
            <v>2694705.4099999997</v>
          </cell>
          <cell r="F7">
            <v>3470824.9284090204</v>
          </cell>
        </row>
        <row r="8">
          <cell r="A8" t="str">
            <v>Total SG&amp;A</v>
          </cell>
          <cell r="B8">
            <v>0</v>
          </cell>
          <cell r="C8">
            <v>2659111.4800000004</v>
          </cell>
          <cell r="D8">
            <v>2416314.08</v>
          </cell>
          <cell r="E8">
            <v>2694705.4099999997</v>
          </cell>
          <cell r="F8">
            <v>3470824.9284090204</v>
          </cell>
        </row>
        <row r="9">
          <cell r="A9" t="str">
            <v>Operating Income</v>
          </cell>
          <cell r="B9">
            <v>0</v>
          </cell>
          <cell r="C9">
            <v>-868693.00500000082</v>
          </cell>
          <cell r="D9">
            <v>500336.36619999819</v>
          </cell>
          <cell r="E9">
            <v>784506.45200000191</v>
          </cell>
          <cell r="F9">
            <v>892109.84702021163</v>
          </cell>
          <cell r="H9" t="str">
            <v>Total Current Assets</v>
          </cell>
          <cell r="I9">
            <v>0</v>
          </cell>
          <cell r="J9">
            <v>4672730.8674999997</v>
          </cell>
          <cell r="K9">
            <v>4643629.1136999996</v>
          </cell>
          <cell r="L9">
            <v>4063696.5557000008</v>
          </cell>
          <cell r="M9">
            <v>3359642.15</v>
          </cell>
        </row>
        <row r="10">
          <cell r="A10" t="str">
            <v>Other income:</v>
          </cell>
          <cell r="H10" t="str">
            <v>Property and Equipment:</v>
          </cell>
        </row>
        <row r="11">
          <cell r="A11" t="str">
            <v>Interest Income</v>
          </cell>
          <cell r="B11">
            <v>0</v>
          </cell>
          <cell r="C11">
            <v>0</v>
          </cell>
          <cell r="D11">
            <v>0</v>
          </cell>
          <cell r="E11">
            <v>0</v>
          </cell>
          <cell r="F11">
            <v>0</v>
          </cell>
          <cell r="H11" t="str">
            <v xml:space="preserve">Property, plant and equipment </v>
          </cell>
          <cell r="J11">
            <v>3041183.59</v>
          </cell>
          <cell r="K11">
            <v>3166626.09</v>
          </cell>
          <cell r="L11">
            <v>3166626.09</v>
          </cell>
          <cell r="M11">
            <v>1660982.31</v>
          </cell>
        </row>
        <row r="12">
          <cell r="C12">
            <v>0</v>
          </cell>
          <cell r="D12">
            <v>0</v>
          </cell>
          <cell r="E12">
            <v>0</v>
          </cell>
          <cell r="F12">
            <v>0</v>
          </cell>
          <cell r="H12" t="str">
            <v>Acc. Depreciation</v>
          </cell>
          <cell r="J12">
            <v>-2496691.19</v>
          </cell>
          <cell r="K12">
            <v>-2595799.1100000003</v>
          </cell>
          <cell r="L12">
            <v>-2696629.9</v>
          </cell>
          <cell r="M12">
            <v>-105855.5</v>
          </cell>
        </row>
        <row r="13">
          <cell r="A13" t="str">
            <v>Other expense:</v>
          </cell>
          <cell r="H13" t="str">
            <v>Total Property and Equipment</v>
          </cell>
          <cell r="I13">
            <v>0</v>
          </cell>
          <cell r="J13">
            <v>544492.39999999991</v>
          </cell>
          <cell r="K13">
            <v>570826.97999999952</v>
          </cell>
          <cell r="L13">
            <v>469996.18999999994</v>
          </cell>
          <cell r="M13">
            <v>1555126.81</v>
          </cell>
        </row>
        <row r="14">
          <cell r="C14">
            <v>0</v>
          </cell>
          <cell r="D14">
            <v>0</v>
          </cell>
          <cell r="E14">
            <v>0</v>
          </cell>
          <cell r="F14">
            <v>0</v>
          </cell>
          <cell r="H14" t="str">
            <v>Goodwill</v>
          </cell>
          <cell r="J14">
            <v>0</v>
          </cell>
          <cell r="K14">
            <v>0</v>
          </cell>
          <cell r="L14">
            <v>0</v>
          </cell>
          <cell r="M14">
            <v>100000</v>
          </cell>
        </row>
        <row r="15">
          <cell r="H15" t="str">
            <v>Other Assets</v>
          </cell>
          <cell r="J15">
            <v>128035.22</v>
          </cell>
          <cell r="K15">
            <v>129311.51000000001</v>
          </cell>
          <cell r="L15">
            <v>130035.18</v>
          </cell>
          <cell r="M15">
            <v>36863.179999999993</v>
          </cell>
        </row>
        <row r="16">
          <cell r="A16" t="str">
            <v>Interest Expense</v>
          </cell>
          <cell r="C16">
            <v>-190881.33</v>
          </cell>
          <cell r="D16">
            <v>-269364.25000000006</v>
          </cell>
          <cell r="E16">
            <v>-218658.25</v>
          </cell>
          <cell r="F16">
            <v>-134844.84999999998</v>
          </cell>
          <cell r="H16" t="str">
            <v>Total Assets</v>
          </cell>
          <cell r="I16">
            <v>0</v>
          </cell>
          <cell r="J16">
            <v>5345258.4874999998</v>
          </cell>
          <cell r="K16">
            <v>5343767.6036999989</v>
          </cell>
          <cell r="L16">
            <v>4663727.9257000005</v>
          </cell>
          <cell r="M16">
            <v>5051632.1399999997</v>
          </cell>
        </row>
        <row r="17">
          <cell r="A17" t="str">
            <v>Other Expenses</v>
          </cell>
          <cell r="C17">
            <v>0</v>
          </cell>
          <cell r="D17">
            <v>0</v>
          </cell>
          <cell r="E17">
            <v>0</v>
          </cell>
          <cell r="F17">
            <v>0</v>
          </cell>
        </row>
        <row r="18">
          <cell r="A18" t="str">
            <v>Total Other income</v>
          </cell>
          <cell r="B18">
            <v>0</v>
          </cell>
          <cell r="C18">
            <v>-190881.33</v>
          </cell>
          <cell r="D18">
            <v>-269364.25000000006</v>
          </cell>
          <cell r="E18">
            <v>-218658.25</v>
          </cell>
          <cell r="F18">
            <v>-134844.84999999998</v>
          </cell>
          <cell r="H18" t="str">
            <v>Current Liabilities:</v>
          </cell>
        </row>
        <row r="19">
          <cell r="A19" t="str">
            <v>PBT</v>
          </cell>
          <cell r="B19">
            <v>0</v>
          </cell>
          <cell r="C19">
            <v>-1059574.3350000009</v>
          </cell>
          <cell r="D19">
            <v>230972.11619999813</v>
          </cell>
          <cell r="E19">
            <v>565848.20200000191</v>
          </cell>
          <cell r="F19">
            <v>757264.99702021165</v>
          </cell>
        </row>
        <row r="20">
          <cell r="A20" t="str">
            <v>Tax Provision</v>
          </cell>
          <cell r="C20">
            <v>0</v>
          </cell>
          <cell r="D20">
            <v>0</v>
          </cell>
          <cell r="E20">
            <v>0</v>
          </cell>
          <cell r="F20">
            <v>0</v>
          </cell>
          <cell r="H20" t="str">
            <v>Accounts payable and accruals</v>
          </cell>
          <cell r="J20">
            <v>1805632.8</v>
          </cell>
          <cell r="K20">
            <v>1404193.79</v>
          </cell>
          <cell r="L20">
            <v>1515705.42</v>
          </cell>
          <cell r="M20">
            <v>612850.55000000005</v>
          </cell>
        </row>
        <row r="21">
          <cell r="A21" t="str">
            <v>Net Income</v>
          </cell>
          <cell r="B21">
            <v>0</v>
          </cell>
          <cell r="C21">
            <v>-1059574.3350000009</v>
          </cell>
          <cell r="D21">
            <v>230972.11619999813</v>
          </cell>
          <cell r="E21">
            <v>565848.20200000191</v>
          </cell>
          <cell r="F21">
            <v>757264.99702021165</v>
          </cell>
          <cell r="H21" t="str">
            <v>Accrued Expenses</v>
          </cell>
          <cell r="J21">
            <v>618792.15999999992</v>
          </cell>
          <cell r="K21">
            <v>701404.2699999999</v>
          </cell>
          <cell r="L21">
            <v>850359.16999999993</v>
          </cell>
          <cell r="M21">
            <v>246714.89</v>
          </cell>
        </row>
        <row r="22">
          <cell r="H22" t="str">
            <v>Line of credit</v>
          </cell>
          <cell r="J22">
            <v>-9584.48</v>
          </cell>
          <cell r="K22">
            <v>-5944.34</v>
          </cell>
          <cell r="L22">
            <v>-2576.29</v>
          </cell>
          <cell r="M22">
            <v>0</v>
          </cell>
        </row>
        <row r="23">
          <cell r="A23" t="str">
            <v>Depreciation and Amortization</v>
          </cell>
          <cell r="C23">
            <v>130951.26000000001</v>
          </cell>
          <cell r="D23">
            <v>99107.920000000013</v>
          </cell>
          <cell r="E23">
            <v>100830.79</v>
          </cell>
          <cell r="F23">
            <v>172723.65</v>
          </cell>
          <cell r="H23" t="str">
            <v>Notes payable</v>
          </cell>
          <cell r="J23">
            <v>10624468.48</v>
          </cell>
          <cell r="K23">
            <v>10624468.48</v>
          </cell>
          <cell r="L23">
            <v>10624468.48</v>
          </cell>
          <cell r="M23">
            <v>1745496.15</v>
          </cell>
        </row>
        <row r="24">
          <cell r="A24" t="str">
            <v>Capex</v>
          </cell>
          <cell r="H24" t="str">
            <v>Rebate payable</v>
          </cell>
          <cell r="J24">
            <v>81616</v>
          </cell>
          <cell r="K24">
            <v>0</v>
          </cell>
          <cell r="L24">
            <v>0</v>
          </cell>
          <cell r="M24">
            <v>0</v>
          </cell>
        </row>
        <row r="25">
          <cell r="H25" t="str">
            <v>Cuurent portion on Long-term Debt</v>
          </cell>
        </row>
        <row r="26">
          <cell r="A26" t="str">
            <v>EBITDA</v>
          </cell>
          <cell r="C26">
            <v>-737741.74500000081</v>
          </cell>
          <cell r="D26">
            <v>599444.28619999823</v>
          </cell>
          <cell r="E26">
            <v>885337.24200000195</v>
          </cell>
          <cell r="F26">
            <v>1064833.4970202115</v>
          </cell>
        </row>
        <row r="27">
          <cell r="H27" t="str">
            <v>Total Current Liab.</v>
          </cell>
          <cell r="I27">
            <v>0</v>
          </cell>
          <cell r="J27">
            <v>13120924.960000001</v>
          </cell>
          <cell r="K27">
            <v>12724122.200000001</v>
          </cell>
          <cell r="L27">
            <v>12987956.780000001</v>
          </cell>
          <cell r="M27">
            <v>2605061.59</v>
          </cell>
        </row>
        <row r="29">
          <cell r="H29" t="str">
            <v>Long-term Debt</v>
          </cell>
          <cell r="J29">
            <v>2925486.58</v>
          </cell>
          <cell r="K29">
            <v>2982176.16</v>
          </cell>
          <cell r="L29">
            <v>1953798.13</v>
          </cell>
          <cell r="M29">
            <v>926022.89</v>
          </cell>
        </row>
        <row r="30">
          <cell r="H30" t="str">
            <v>Due to shareholders</v>
          </cell>
        </row>
        <row r="31">
          <cell r="H31" t="str">
            <v>Future income taxes payable</v>
          </cell>
        </row>
        <row r="33">
          <cell r="H33" t="str">
            <v>Shareholder's equity:</v>
          </cell>
        </row>
        <row r="34">
          <cell r="H34" t="str">
            <v>Share Capital</v>
          </cell>
        </row>
        <row r="35">
          <cell r="H35" t="str">
            <v>Retained earnings</v>
          </cell>
        </row>
        <row r="36">
          <cell r="H36" t="str">
            <v>Total shareholder's equitu</v>
          </cell>
          <cell r="I36">
            <v>0</v>
          </cell>
          <cell r="J36">
            <v>-10701153.052500002</v>
          </cell>
          <cell r="K36">
            <v>-10362530.756300002</v>
          </cell>
          <cell r="L36">
            <v>-10278026.984300001</v>
          </cell>
          <cell r="M36">
            <v>1520547.6599999997</v>
          </cell>
          <cell r="N36" t="str">
            <v>Adjusting figure</v>
          </cell>
        </row>
        <row r="37">
          <cell r="H37" t="str">
            <v>Total Liab. &amp; shareholder's equitu</v>
          </cell>
          <cell r="I37">
            <v>0</v>
          </cell>
          <cell r="J37">
            <v>5345258.4874999989</v>
          </cell>
          <cell r="K37">
            <v>5343767.6036999989</v>
          </cell>
          <cell r="L37">
            <v>4663727.9257000005</v>
          </cell>
          <cell r="M37">
            <v>5051632.1399999997</v>
          </cell>
        </row>
        <row r="39">
          <cell r="H39" t="str">
            <v>check</v>
          </cell>
          <cell r="I39">
            <v>0</v>
          </cell>
          <cell r="J39">
            <v>0</v>
          </cell>
          <cell r="K39">
            <v>0</v>
          </cell>
          <cell r="L39">
            <v>0</v>
          </cell>
          <cell r="M39">
            <v>0</v>
          </cell>
        </row>
      </sheetData>
      <sheetData sheetId="2"/>
      <sheetData sheetId="3"/>
      <sheetData sheetId="4">
        <row r="1">
          <cell r="A1" t="str">
            <v>Checks</v>
          </cell>
        </row>
      </sheetData>
      <sheetData sheetId="5">
        <row r="2">
          <cell r="B2" t="str">
            <v>CapEx and Depreciation Schedule</v>
          </cell>
        </row>
      </sheetData>
      <sheetData sheetId="6"/>
      <sheetData sheetId="7"/>
      <sheetData sheetId="8">
        <row r="1">
          <cell r="A1" t="str">
            <v>Transaction Case</v>
          </cell>
        </row>
      </sheetData>
      <sheetData sheetId="9">
        <row r="1">
          <cell r="A1" t="str">
            <v>Income Statement</v>
          </cell>
        </row>
      </sheetData>
      <sheetData sheetId="10">
        <row r="1">
          <cell r="A1" t="str">
            <v>Balance Sheet</v>
          </cell>
        </row>
      </sheetData>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A1" t="str">
            <v>Profit and Loss Statement</v>
          </cell>
        </row>
      </sheetData>
      <sheetData sheetId="28">
        <row r="1">
          <cell r="A1" t="str">
            <v>Profit and Loss Statement</v>
          </cell>
        </row>
      </sheetData>
      <sheetData sheetId="29"/>
      <sheetData sheetId="30"/>
      <sheetData sheetId="31">
        <row r="1">
          <cell r="A1" t="str">
            <v>Checks</v>
          </cell>
        </row>
      </sheetData>
      <sheetData sheetId="32"/>
      <sheetData sheetId="33"/>
      <sheetData sheetId="34">
        <row r="1">
          <cell r="A1" t="str">
            <v>Transaction Case</v>
          </cell>
        </row>
      </sheetData>
      <sheetData sheetId="35">
        <row r="1">
          <cell r="A1" t="str">
            <v>Income Statement</v>
          </cell>
        </row>
      </sheetData>
      <sheetData sheetId="36">
        <row r="1">
          <cell r="A1" t="str">
            <v>Balance Sheet</v>
          </cell>
        </row>
      </sheetData>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e"/>
      <sheetName val="Output Stock no 2003"/>
      <sheetName val="Output 50_50 no 2003"/>
      <sheetName val="Output Stock"/>
      <sheetName val="Output 50_50"/>
      <sheetName val="Output Cash"/>
      <sheetName val="MC"/>
      <sheetName val="__FDSCACHE__"/>
      <sheetName val="FLR"/>
      <sheetName val="HAL"/>
      <sheetName val="KBR"/>
      <sheetName val="FLR by Market"/>
      <sheetName val="Contrib"/>
      <sheetName val="Projects"/>
      <sheetName val="Valuation"/>
      <sheetName val="Management"/>
      <sheetName val="Charges"/>
      <sheetName val="Market Share Leadership"/>
      <sheetName val="Claims"/>
      <sheetName val="Net Liability"/>
      <sheetName val="Foster Wheeler"/>
      <sheetName val="FWC E&amp;C"/>
      <sheetName val="FWC Energy"/>
      <sheetName val="Turner Industries"/>
      <sheetName val="Shaw"/>
      <sheetName val="HAL CapTable"/>
      <sheetName val="Hist &amp; Proj Gross Profit"/>
      <sheetName val="Essential"/>
      <sheetName val="Private Co Comparison"/>
      <sheetName val="Output_Stock_no_2003"/>
      <sheetName val="Output_50_50_no_2003"/>
      <sheetName val="Output_Stock"/>
      <sheetName val="Output_50_50"/>
      <sheetName val="Output_Cash"/>
      <sheetName val="FLR_by_Market"/>
      <sheetName val="Market_Share_Leadership"/>
      <sheetName val="Net_Liability"/>
      <sheetName val="Foster_Wheeler"/>
      <sheetName val="FWC_E&amp;C"/>
      <sheetName val="FWC_Energy"/>
      <sheetName val="Turner_Industries"/>
      <sheetName val="HAL_CapTable"/>
      <sheetName val="Hist_&amp;_Proj_Gross_Profit"/>
      <sheetName val="Private_Co_Comparison"/>
      <sheetName val="Financials 2"/>
      <sheetName val="Margins"/>
      <sheetName val="Anrev"/>
      <sheetName val="BalSht"/>
      <sheetName val="Prod Sales"/>
      <sheetName val="Income"/>
      <sheetName val="Q_ProdSales"/>
      <sheetName val="CashFlo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5">
          <cell r="C5" t="str">
            <v>Category</v>
          </cell>
          <cell r="E5" t="str">
            <v># of Claims</v>
          </cell>
          <cell r="G5" t="str">
            <v>Description</v>
          </cell>
        </row>
        <row r="8">
          <cell r="C8" t="str">
            <v>Refractory Claims</v>
          </cell>
          <cell r="E8">
            <v>158000</v>
          </cell>
          <cell r="G8" t="str">
            <v>Asbestos was used in a small number of products manufactured by Harbison-Walker Refractories Company, which DII Industries acquired in 1967.  After the spin-off, DII and Harbison entered into coverage-in-place agreements with insurance companies which bot</v>
          </cell>
        </row>
        <row r="9">
          <cell r="C9" t="str">
            <v>Other DII Industries Claims</v>
          </cell>
          <cell r="E9">
            <v>164000</v>
          </cell>
          <cell r="G9" t="str">
            <v>Open and unresolved claims alleging injuries from asbestos used in other products formerly manufactured by DII.  Most of these involve gaskets and packing materials used in pumps and other industrial products.</v>
          </cell>
        </row>
        <row r="10">
          <cell r="C10" t="str">
            <v>Construction Claims</v>
          </cell>
          <cell r="E10">
            <v>67000</v>
          </cell>
          <cell r="G10" t="str">
            <v>Open and unresolved claims alleging injuries from asbestos in material used in construction and maintenance projects, most of which were conducted by Brown &amp; Root, Inc.</v>
          </cell>
        </row>
        <row r="11">
          <cell r="E11">
            <v>389000</v>
          </cell>
        </row>
        <row r="25">
          <cell r="C25" t="str">
            <v>For Graphs</v>
          </cell>
        </row>
        <row r="26">
          <cell r="D26" t="str">
            <v>#</v>
          </cell>
        </row>
        <row r="27">
          <cell r="C27" t="str">
            <v>Refractory Claims</v>
          </cell>
          <cell r="D27">
            <v>158000</v>
          </cell>
        </row>
        <row r="28">
          <cell r="C28" t="str">
            <v>Other DII Industries Claims</v>
          </cell>
          <cell r="D28">
            <v>164000</v>
          </cell>
        </row>
        <row r="29">
          <cell r="C29" t="str">
            <v>Construction Claims</v>
          </cell>
          <cell r="D29">
            <v>67000</v>
          </cell>
        </row>
        <row r="32">
          <cell r="D32" t="str">
            <v>$</v>
          </cell>
        </row>
        <row r="33">
          <cell r="C33" t="str">
            <v>Affected Industries</v>
          </cell>
          <cell r="D33">
            <v>45</v>
          </cell>
        </row>
        <row r="34">
          <cell r="C34" t="str">
            <v>Insurance</v>
          </cell>
          <cell r="D34">
            <v>45</v>
          </cell>
        </row>
        <row r="35">
          <cell r="C35" t="str">
            <v>Existing Trust Funds</v>
          </cell>
          <cell r="D35">
            <v>18</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row r="2">
          <cell r="B2" t="str">
            <v>FLUOR</v>
          </cell>
        </row>
      </sheetData>
      <sheetData sheetId="35">
        <row r="5">
          <cell r="C5" t="str">
            <v>Product Line</v>
          </cell>
        </row>
      </sheetData>
      <sheetData sheetId="36"/>
      <sheetData sheetId="37">
        <row r="3">
          <cell r="B3" t="str">
            <v>Pharm</v>
          </cell>
        </row>
      </sheetData>
      <sheetData sheetId="38"/>
      <sheetData sheetId="39"/>
      <sheetData sheetId="40">
        <row r="3">
          <cell r="B3" t="str">
            <v>Revenue</v>
          </cell>
        </row>
      </sheetData>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antDisclosures"/>
      <sheetName val="COV"/>
      <sheetName val="Income"/>
      <sheetName val="Margins"/>
      <sheetName val="CashFlow"/>
      <sheetName val="BalSht"/>
      <sheetName val="Prod Sales"/>
      <sheetName val="Q_ProdSales"/>
      <sheetName val="Anrev"/>
      <sheetName val="Scenarios"/>
      <sheetName val="DO NOT PUBLISH PAST THIS"/>
      <sheetName val="IndexInformation"/>
      <sheetName val="ModPubIndexInternal"/>
      <sheetName val="__FDSCACHE__"/>
      <sheetName val="Chart1"/>
      <sheetName val="Chart2"/>
      <sheetName val="Chart3"/>
      <sheetName val="Options"/>
      <sheetName val="Pension"/>
      <sheetName val="Goodwill"/>
      <sheetName val="MainCode"/>
      <sheetName val="Balance Sheet"/>
      <sheetName val="FY2012 Merchandise Gross Margin"/>
      <sheetName val="Prod_Sales"/>
      <sheetName val="DO_NOT_PUBLISH_PAST_THIS"/>
      <sheetName val="Industry Precede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203402_2"/>
      <sheetName val="Comps-Updated for McDonald memo"/>
      <sheetName val="Budg vs Act Summary"/>
      <sheetName val="Margin comps"/>
      <sheetName val="YTD CR &amp; LTM Combined"/>
      <sheetName val="EBITDA reconciled"/>
      <sheetName val="Business"/>
      <sheetName val="Business-region"/>
      <sheetName val="Capex"/>
      <sheetName val="Standalone-Synergies"/>
      <sheetName val="pcQueryData"/>
      <sheetName val="Comps-Updated_for_McDonald_memo"/>
      <sheetName val="Budg_vs_Act_Summary"/>
      <sheetName val="Margin_comps"/>
      <sheetName val="YTD_CR_&amp;_LTM_Combined"/>
      <sheetName val="EBITDA_reconciled"/>
      <sheetName val="HOSPICE OPSU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 SG&amp;A Analysis"/>
      <sheetName val="By-Product Forecasts&gt;&gt;&gt;"/>
      <sheetName val="ACR_by Product"/>
      <sheetName val="Artex_by Product"/>
      <sheetName val="Bridges&gt;&gt;&gt;"/>
      <sheetName val="Artex_Bridges"/>
      <sheetName val="ACR_Bridges"/>
      <sheetName val="Output_Revenue Bridge"/>
      <sheetName val="Output_Contribution Bridge"/>
      <sheetName val="Catego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A1" t="str">
            <v>Revenue Output Bridge ($m)</v>
          </cell>
        </row>
        <row r="3">
          <cell r="B3" t="str">
            <v>Historical Includes Mandates &amp; Programs. Post 2011, Core Business Only</v>
          </cell>
        </row>
        <row r="6">
          <cell r="C6">
            <v>2008</v>
          </cell>
          <cell r="I6">
            <v>2010</v>
          </cell>
          <cell r="O6">
            <v>2011</v>
          </cell>
          <cell r="T6">
            <v>2013</v>
          </cell>
          <cell r="Y6">
            <v>2016</v>
          </cell>
        </row>
        <row r="8">
          <cell r="C8" t="str">
            <v>Revenue 2008</v>
          </cell>
          <cell r="D8" t="str">
            <v>Price</v>
          </cell>
          <cell r="E8" t="str">
            <v>Volume</v>
          </cell>
          <cell r="F8" t="str">
            <v>Mandates &amp; Programs</v>
          </cell>
          <cell r="I8" t="str">
            <v>Revenue 2010</v>
          </cell>
          <cell r="J8" t="str">
            <v>Price</v>
          </cell>
          <cell r="K8" t="str">
            <v>Volume</v>
          </cell>
          <cell r="L8" t="str">
            <v>Mandates &amp; Programs</v>
          </cell>
          <cell r="O8" t="str">
            <v>Revenue 2011</v>
          </cell>
          <cell r="P8" t="str">
            <v>Price</v>
          </cell>
          <cell r="Q8" t="str">
            <v>Volume</v>
          </cell>
          <cell r="T8" t="str">
            <v>Revenue 2013</v>
          </cell>
          <cell r="U8" t="str">
            <v>Price</v>
          </cell>
          <cell r="V8" t="str">
            <v>Volume</v>
          </cell>
          <cell r="Y8" t="str">
            <v>Revenue 2016</v>
          </cell>
        </row>
        <row r="10">
          <cell r="A10">
            <v>1</v>
          </cell>
          <cell r="B10" t="str">
            <v>EPIRBs</v>
          </cell>
          <cell r="C10">
            <v>7.4882564500000006</v>
          </cell>
          <cell r="D10">
            <v>-6.1475951327972234E-3</v>
          </cell>
          <cell r="E10">
            <v>-1.9276955748672027</v>
          </cell>
          <cell r="G10">
            <v>0</v>
          </cell>
          <cell r="I10">
            <v>5.5544132800000003</v>
          </cell>
          <cell r="J10">
            <v>-0.13085724258085096</v>
          </cell>
          <cell r="K10">
            <v>-0.47685632364315877</v>
          </cell>
          <cell r="M10">
            <v>0</v>
          </cell>
          <cell r="O10">
            <v>4.9466997137759892</v>
          </cell>
          <cell r="P10">
            <v>-0.23290752498272252</v>
          </cell>
          <cell r="Q10">
            <v>0.38065074105950714</v>
          </cell>
          <cell r="R10">
            <v>0</v>
          </cell>
          <cell r="T10">
            <v>5.0944429298527742</v>
          </cell>
          <cell r="U10">
            <v>-0.14235289604131324</v>
          </cell>
          <cell r="V10">
            <v>1.9517925319549312</v>
          </cell>
          <cell r="W10">
            <v>0</v>
          </cell>
          <cell r="Y10">
            <v>6.9038825657663931</v>
          </cell>
        </row>
        <row r="11">
          <cell r="A11">
            <v>2</v>
          </cell>
          <cell r="B11" t="str">
            <v>PLBs</v>
          </cell>
          <cell r="C11">
            <v>15.06562285</v>
          </cell>
          <cell r="D11">
            <v>-0.7056454698199397</v>
          </cell>
          <cell r="E11">
            <v>0.40162749981994045</v>
          </cell>
          <cell r="F11">
            <v>-9.8309999999999995</v>
          </cell>
          <cell r="G11">
            <v>0</v>
          </cell>
          <cell r="I11">
            <v>4.9306048800000006</v>
          </cell>
          <cell r="J11">
            <v>-0.418388284042711</v>
          </cell>
          <cell r="K11">
            <v>1.1051354071574988</v>
          </cell>
          <cell r="L11">
            <v>-0.27900000000000003</v>
          </cell>
          <cell r="M11">
            <v>0</v>
          </cell>
          <cell r="O11">
            <v>5.3383520031147889</v>
          </cell>
          <cell r="P11">
            <v>-0.30234894641722454</v>
          </cell>
          <cell r="Q11">
            <v>2.2661581799098944</v>
          </cell>
          <cell r="R11">
            <v>0</v>
          </cell>
          <cell r="T11">
            <v>7.3021612366074571</v>
          </cell>
          <cell r="U11">
            <v>1.3321278285087428E-5</v>
          </cell>
          <cell r="V11">
            <v>0.19491663519982966</v>
          </cell>
          <cell r="W11">
            <v>0</v>
          </cell>
          <cell r="Y11">
            <v>7.4970911930855726</v>
          </cell>
        </row>
        <row r="12">
          <cell r="A12">
            <v>3</v>
          </cell>
          <cell r="B12" t="str">
            <v>Oxco and Other Beacons</v>
          </cell>
          <cell r="C12">
            <v>2.91588022</v>
          </cell>
          <cell r="D12">
            <v>8.0384906204109263E-2</v>
          </cell>
          <cell r="E12">
            <v>-1.0149799062041092</v>
          </cell>
          <cell r="G12">
            <v>2.1610000000116258E-5</v>
          </cell>
          <cell r="I12">
            <v>1.9812636099999998</v>
          </cell>
          <cell r="J12">
            <v>-0.20544449265858897</v>
          </cell>
          <cell r="K12">
            <v>-0.24133696148636247</v>
          </cell>
          <cell r="M12">
            <v>-2.1610000000782392E-5</v>
          </cell>
          <cell r="O12">
            <v>1.5345037658550491</v>
          </cell>
          <cell r="P12">
            <v>-5.1485517252287942E-2</v>
          </cell>
          <cell r="Q12">
            <v>0.17835704976475325</v>
          </cell>
          <cell r="R12">
            <v>0</v>
          </cell>
          <cell r="T12">
            <v>1.6613752983675139</v>
          </cell>
          <cell r="U12">
            <v>0</v>
          </cell>
          <cell r="V12">
            <v>0.2906718104461149</v>
          </cell>
          <cell r="W12">
            <v>0</v>
          </cell>
          <cell r="Y12">
            <v>1.9520471088136286</v>
          </cell>
        </row>
        <row r="13">
          <cell r="A13">
            <v>4</v>
          </cell>
          <cell r="B13" t="str">
            <v>BEACONS</v>
          </cell>
          <cell r="C13">
            <v>25.469759520000004</v>
          </cell>
          <cell r="D13">
            <v>-0.63140815874862755</v>
          </cell>
          <cell r="E13">
            <v>-2.5410479812513715</v>
          </cell>
          <cell r="F13">
            <v>-9.8309999999999995</v>
          </cell>
          <cell r="G13">
            <v>2.1610000006333507E-5</v>
          </cell>
          <cell r="I13">
            <v>12.46628177</v>
          </cell>
          <cell r="J13">
            <v>-0.75469001928215096</v>
          </cell>
          <cell r="K13">
            <v>0.38694212202797756</v>
          </cell>
          <cell r="L13">
            <v>-0.27900000000000003</v>
          </cell>
          <cell r="M13">
            <v>-2.160999999922808E-5</v>
          </cell>
          <cell r="O13">
            <v>11.819555482745827</v>
          </cell>
          <cell r="P13">
            <v>-0.58674198865223492</v>
          </cell>
          <cell r="Q13">
            <v>2.825165970734155</v>
          </cell>
          <cell r="R13">
            <v>0</v>
          </cell>
          <cell r="T13">
            <v>14.057979464827746</v>
          </cell>
          <cell r="U13">
            <v>-0.14233957476302814</v>
          </cell>
          <cell r="V13">
            <v>2.4373809776008759</v>
          </cell>
          <cell r="W13">
            <v>0</v>
          </cell>
          <cell r="Y13">
            <v>16.353020867665592</v>
          </cell>
        </row>
        <row r="14">
          <cell r="A14">
            <v>5</v>
          </cell>
          <cell r="B14" t="str">
            <v>LIGHTS</v>
          </cell>
          <cell r="C14">
            <v>16.689942849999991</v>
          </cell>
          <cell r="D14">
            <v>1.1790282654604995</v>
          </cell>
          <cell r="E14">
            <v>-3.6860957054604988</v>
          </cell>
          <cell r="G14">
            <v>0</v>
          </cell>
          <cell r="I14">
            <v>14.182875409999994</v>
          </cell>
          <cell r="J14">
            <v>-0.40602837093989197</v>
          </cell>
          <cell r="K14">
            <v>-0.93527367577296028</v>
          </cell>
          <cell r="M14">
            <v>0</v>
          </cell>
          <cell r="O14">
            <v>12.841573363287145</v>
          </cell>
          <cell r="P14">
            <v>1.1709520108833471E-2</v>
          </cell>
          <cell r="Q14">
            <v>0.60532859068481748</v>
          </cell>
          <cell r="R14">
            <v>0</v>
          </cell>
          <cell r="T14">
            <v>13.458611474080797</v>
          </cell>
          <cell r="U14">
            <v>-7.951334414023388E-2</v>
          </cell>
          <cell r="V14">
            <v>2.3020078374759647</v>
          </cell>
          <cell r="W14">
            <v>0</v>
          </cell>
          <cell r="Y14">
            <v>15.681105967416537</v>
          </cell>
        </row>
        <row r="15">
          <cell r="A15">
            <v>6</v>
          </cell>
          <cell r="B15" t="str">
            <v>OTHER</v>
          </cell>
          <cell r="C15">
            <v>4.8839759400000009</v>
          </cell>
          <cell r="D15">
            <v>0.91881848865822602</v>
          </cell>
          <cell r="E15">
            <v>-2.2509297786582261</v>
          </cell>
          <cell r="F15">
            <v>-0.10199999999999999</v>
          </cell>
          <cell r="G15">
            <v>0</v>
          </cell>
          <cell r="I15">
            <v>3.4498646499999999</v>
          </cell>
          <cell r="J15">
            <v>-7.2161968328284046E-2</v>
          </cell>
          <cell r="K15">
            <v>2.8611729356691009E-2</v>
          </cell>
          <cell r="M15">
            <v>0</v>
          </cell>
          <cell r="O15">
            <v>3.4063144110284065</v>
          </cell>
          <cell r="P15">
            <v>7.0060101092879306</v>
          </cell>
          <cell r="Q15">
            <v>-5.9019968299446841</v>
          </cell>
          <cell r="R15">
            <v>0</v>
          </cell>
          <cell r="T15">
            <v>4.5103276903716516</v>
          </cell>
          <cell r="U15">
            <v>-0.15807250000000034</v>
          </cell>
          <cell r="V15">
            <v>0.17321376443724695</v>
          </cell>
          <cell r="W15">
            <v>0</v>
          </cell>
          <cell r="Y15">
            <v>4.525468954808896</v>
          </cell>
        </row>
        <row r="16">
          <cell r="A16">
            <v>7</v>
          </cell>
          <cell r="B16" t="str">
            <v>ACR (ex AIS)</v>
          </cell>
          <cell r="C16">
            <v>47.04367830999999</v>
          </cell>
          <cell r="D16">
            <v>1.4664385953700978</v>
          </cell>
          <cell r="E16">
            <v>-8.4780734653700964</v>
          </cell>
          <cell r="F16">
            <v>-9.9329999999999998</v>
          </cell>
          <cell r="G16">
            <v>-7.3838999999864541E-4</v>
          </cell>
          <cell r="I16">
            <v>30.099781829999994</v>
          </cell>
          <cell r="J16">
            <v>-1.2328803585503272</v>
          </cell>
          <cell r="K16">
            <v>-0.51971982438829167</v>
          </cell>
          <cell r="L16">
            <v>-0.27900000000000003</v>
          </cell>
          <cell r="M16">
            <v>7.3838999999153998E-4</v>
          </cell>
          <cell r="O16">
            <v>28.067443257061381</v>
          </cell>
          <cell r="P16">
            <v>6.4309776407445289</v>
          </cell>
          <cell r="Q16">
            <v>-2.4715022685257115</v>
          </cell>
          <cell r="R16">
            <v>0</v>
          </cell>
          <cell r="T16">
            <v>32.026918629280189</v>
          </cell>
          <cell r="U16">
            <v>-0.37992541890326242</v>
          </cell>
          <cell r="V16">
            <v>4.9126025795140871</v>
          </cell>
          <cell r="W16">
            <v>0</v>
          </cell>
          <cell r="Y16">
            <v>36.559595789891027</v>
          </cell>
        </row>
        <row r="18">
          <cell r="A18">
            <v>8</v>
          </cell>
          <cell r="B18" t="str">
            <v>ELTs</v>
          </cell>
          <cell r="C18">
            <v>35.387238145999994</v>
          </cell>
          <cell r="D18">
            <v>0.20308905043785283</v>
          </cell>
          <cell r="E18">
            <v>-3.4984316914378528</v>
          </cell>
          <cell r="F18">
            <v>-18.2532</v>
          </cell>
          <cell r="G18">
            <v>0</v>
          </cell>
          <cell r="I18">
            <v>13.838695504999997</v>
          </cell>
          <cell r="J18">
            <v>0.32227405682134902</v>
          </cell>
          <cell r="K18">
            <v>-0.75020899182134848</v>
          </cell>
          <cell r="M18">
            <v>0</v>
          </cell>
          <cell r="O18">
            <v>13.410760570000001</v>
          </cell>
          <cell r="P18">
            <v>-1.5684677837659411</v>
          </cell>
          <cell r="Q18">
            <v>3.3728895775596248</v>
          </cell>
          <cell r="R18">
            <v>0</v>
          </cell>
          <cell r="T18">
            <v>15.215182363793684</v>
          </cell>
          <cell r="U18">
            <v>-0.47512747591901205</v>
          </cell>
          <cell r="V18">
            <v>3.9093836833087474</v>
          </cell>
          <cell r="W18">
            <v>0</v>
          </cell>
          <cell r="Y18">
            <v>18.649438571183413</v>
          </cell>
        </row>
        <row r="19">
          <cell r="A19">
            <v>9</v>
          </cell>
          <cell r="B19" t="str">
            <v>Test sets</v>
          </cell>
          <cell r="C19">
            <v>0.68645149999999999</v>
          </cell>
          <cell r="D19">
            <v>6.5315838308444826E-2</v>
          </cell>
          <cell r="E19">
            <v>-0.23085508830844484</v>
          </cell>
          <cell r="G19">
            <v>0</v>
          </cell>
          <cell r="I19">
            <v>0.52091224999999997</v>
          </cell>
          <cell r="J19">
            <v>-1.2838525837151898E-2</v>
          </cell>
          <cell r="K19">
            <v>-9.3453584162848158E-2</v>
          </cell>
          <cell r="M19">
            <v>0</v>
          </cell>
          <cell r="O19">
            <v>0.41462013999999997</v>
          </cell>
          <cell r="P19">
            <v>-3.0337164970847541E-2</v>
          </cell>
          <cell r="Q19">
            <v>5.6975690688835234E-2</v>
          </cell>
          <cell r="R19">
            <v>0</v>
          </cell>
          <cell r="T19">
            <v>0.44125866571798761</v>
          </cell>
          <cell r="U19">
            <v>-1.3867584117977175E-2</v>
          </cell>
          <cell r="V19">
            <v>8.332654906005918E-2</v>
          </cell>
          <cell r="W19">
            <v>0</v>
          </cell>
          <cell r="Y19">
            <v>0.5107176306600697</v>
          </cell>
        </row>
        <row r="20">
          <cell r="A20">
            <v>10</v>
          </cell>
          <cell r="B20" t="str">
            <v>Antennas, cables, &amp; accessories</v>
          </cell>
          <cell r="C20">
            <v>4.7463728389999993</v>
          </cell>
          <cell r="D20">
            <v>-6.1552733853239186E-2</v>
          </cell>
          <cell r="E20">
            <v>0.17866295485323902</v>
          </cell>
          <cell r="G20">
            <v>0</v>
          </cell>
          <cell r="I20">
            <v>4.8634830599999974</v>
          </cell>
          <cell r="J20">
            <v>0.78966823148467069</v>
          </cell>
          <cell r="K20">
            <v>-0.59426705148467063</v>
          </cell>
          <cell r="M20">
            <v>0</v>
          </cell>
          <cell r="O20">
            <v>5.0588842399999976</v>
          </cell>
          <cell r="P20">
            <v>-0.17461978114297311</v>
          </cell>
          <cell r="Q20">
            <v>5.4357268971326658E-2</v>
          </cell>
          <cell r="R20">
            <v>0</v>
          </cell>
          <cell r="T20">
            <v>4.9386217278283553</v>
          </cell>
          <cell r="U20">
            <v>-0.14162043220178744</v>
          </cell>
          <cell r="V20">
            <v>1.0564661935120796</v>
          </cell>
          <cell r="W20">
            <v>0</v>
          </cell>
          <cell r="Y20">
            <v>5.8534674891386489</v>
          </cell>
        </row>
        <row r="21">
          <cell r="A21">
            <v>11</v>
          </cell>
          <cell r="B21" t="str">
            <v>Repair parts</v>
          </cell>
          <cell r="C21">
            <v>4.7925591179999998</v>
          </cell>
          <cell r="D21">
            <v>0.43365821632212959</v>
          </cell>
          <cell r="E21">
            <v>-2.2881651687221307</v>
          </cell>
          <cell r="G21">
            <v>0</v>
          </cell>
          <cell r="I21">
            <v>2.938052165599998</v>
          </cell>
          <cell r="J21">
            <v>0.53068781813335852</v>
          </cell>
          <cell r="K21">
            <v>-0.45923041373335788</v>
          </cell>
          <cell r="M21">
            <v>0</v>
          </cell>
          <cell r="O21">
            <v>3.009509570000001</v>
          </cell>
          <cell r="P21">
            <v>-0.17805274080043687</v>
          </cell>
          <cell r="Q21">
            <v>4.1747578904041627E-2</v>
          </cell>
          <cell r="R21">
            <v>0</v>
          </cell>
          <cell r="T21">
            <v>2.873204408103605</v>
          </cell>
          <cell r="U21">
            <v>-7.0735035138467919E-2</v>
          </cell>
          <cell r="V21">
            <v>0.34333885456562724</v>
          </cell>
          <cell r="W21">
            <v>0</v>
          </cell>
          <cell r="Y21">
            <v>3.1458082275307659</v>
          </cell>
        </row>
        <row r="22">
          <cell r="A22">
            <v>12</v>
          </cell>
          <cell r="B22" t="str">
            <v>Repair service and Other</v>
          </cell>
          <cell r="C22">
            <v>0.6465210480000001</v>
          </cell>
          <cell r="D22">
            <v>-0.82177279499014932</v>
          </cell>
          <cell r="E22">
            <v>-3.2890678009850655E-2</v>
          </cell>
          <cell r="G22">
            <v>0</v>
          </cell>
          <cell r="I22">
            <v>-0.20814242499999999</v>
          </cell>
          <cell r="J22">
            <v>1466.5735633223942</v>
          </cell>
          <cell r="K22">
            <v>-1466.0818651473942</v>
          </cell>
          <cell r="M22">
            <v>2.2648549702353193E-14</v>
          </cell>
          <cell r="O22">
            <v>0.28355574999998234</v>
          </cell>
          <cell r="P22">
            <v>0.2805723498561753</v>
          </cell>
          <cell r="Q22">
            <v>-0.57003241252072401</v>
          </cell>
          <cell r="R22">
            <v>-3.9898639947466563E-17</v>
          </cell>
          <cell r="T22">
            <v>-5.9043126645663292E-3</v>
          </cell>
          <cell r="U22">
            <v>3.5472128023451739E-3</v>
          </cell>
          <cell r="V22">
            <v>-3.2745484071649835E-3</v>
          </cell>
          <cell r="W22">
            <v>-2.0816681711721685E-17</v>
          </cell>
          <cell r="Y22">
            <v>-5.631648269386118E-3</v>
          </cell>
        </row>
        <row r="23">
          <cell r="A23">
            <v>13</v>
          </cell>
          <cell r="B23" t="str">
            <v xml:space="preserve">Artex </v>
          </cell>
          <cell r="C23">
            <v>46.259142650999991</v>
          </cell>
          <cell r="D23">
            <v>-0.18126242377496132</v>
          </cell>
          <cell r="E23">
            <v>-5.8716796716250395</v>
          </cell>
          <cell r="F23">
            <v>-18.2532</v>
          </cell>
          <cell r="G23">
            <v>-5.3290705182007514E-14</v>
          </cell>
          <cell r="I23">
            <v>21.953000555600045</v>
          </cell>
          <cell r="J23">
            <v>1468.2033549029964</v>
          </cell>
          <cell r="K23">
            <v>-1467.9790251885963</v>
          </cell>
          <cell r="L23">
            <v>0</v>
          </cell>
          <cell r="M23">
            <v>8.8817841970012523E-14</v>
          </cell>
          <cell r="N23">
            <v>0</v>
          </cell>
          <cell r="O23">
            <v>22.177330269999995</v>
          </cell>
          <cell r="P23">
            <v>-1.6709051208240231</v>
          </cell>
          <cell r="Q23">
            <v>2.9559377036031047</v>
          </cell>
          <cell r="R23">
            <v>0</v>
          </cell>
          <cell r="T23">
            <v>23.462362852779066</v>
          </cell>
          <cell r="U23">
            <v>-0.69780331457489941</v>
          </cell>
          <cell r="V23">
            <v>5.3892407320393492</v>
          </cell>
          <cell r="W23">
            <v>0</v>
          </cell>
          <cell r="X23">
            <v>0</v>
          </cell>
          <cell r="Y23">
            <v>28.153800270243529</v>
          </cell>
        </row>
        <row r="25">
          <cell r="A25">
            <v>14</v>
          </cell>
          <cell r="B25" t="str">
            <v>ACR+ Artex</v>
          </cell>
          <cell r="C25">
            <v>93.302820960999981</v>
          </cell>
          <cell r="D25">
            <v>1.2851761715951364</v>
          </cell>
          <cell r="E25">
            <v>-14.349753136995137</v>
          </cell>
          <cell r="F25">
            <v>-28.186199999999999</v>
          </cell>
          <cell r="G25">
            <v>-7.3839000005193611E-4</v>
          </cell>
          <cell r="I25">
            <v>52.05278238560004</v>
          </cell>
          <cell r="J25">
            <v>1466.970474544446</v>
          </cell>
          <cell r="K25">
            <v>-1468.4987450129847</v>
          </cell>
          <cell r="L25">
            <v>-0.27900000000000003</v>
          </cell>
          <cell r="M25">
            <v>7.3838999993824928E-4</v>
          </cell>
          <cell r="O25">
            <v>50.244773527061376</v>
          </cell>
          <cell r="P25">
            <v>4.7600725199205058</v>
          </cell>
          <cell r="Q25">
            <v>0.48443543507739317</v>
          </cell>
          <cell r="R25">
            <v>0</v>
          </cell>
          <cell r="T25">
            <v>55.489281482059255</v>
          </cell>
          <cell r="U25">
            <v>-1.0777287334781618</v>
          </cell>
          <cell r="V25">
            <v>10.301843311553437</v>
          </cell>
          <cell r="W25">
            <v>0</v>
          </cell>
          <cell r="Y25">
            <v>64.713396060134556</v>
          </cell>
        </row>
        <row r="28">
          <cell r="B28" t="str">
            <v>Bridge Number</v>
          </cell>
          <cell r="C28">
            <v>14</v>
          </cell>
          <cell r="D28" t="str">
            <v>ACR+ Artex</v>
          </cell>
        </row>
        <row r="32">
          <cell r="B32" t="str">
            <v>ACR+ Artex Bridge</v>
          </cell>
          <cell r="C32">
            <v>93.302820960999981</v>
          </cell>
          <cell r="D32">
            <v>1.2851761715951364</v>
          </cell>
          <cell r="E32">
            <v>-14.349753136995137</v>
          </cell>
          <cell r="F32">
            <v>-28.186199999999999</v>
          </cell>
          <cell r="G32">
            <v>-7.3839000005193611E-4</v>
          </cell>
          <cell r="I32">
            <v>52.05278238560004</v>
          </cell>
          <cell r="J32">
            <v>1466.970474544446</v>
          </cell>
          <cell r="K32">
            <v>-1468.4987450129847</v>
          </cell>
          <cell r="L32">
            <v>-0.27900000000000003</v>
          </cell>
          <cell r="M32">
            <v>7.3838999993824928E-4</v>
          </cell>
          <cell r="O32">
            <v>50.244773527061376</v>
          </cell>
          <cell r="P32">
            <v>4.7600725199205058</v>
          </cell>
          <cell r="Q32">
            <v>0.48443543507739317</v>
          </cell>
          <cell r="R32">
            <v>0</v>
          </cell>
          <cell r="T32">
            <v>55.489281482059255</v>
          </cell>
          <cell r="U32">
            <v>-1.0777287334781618</v>
          </cell>
          <cell r="V32">
            <v>10.301843311553437</v>
          </cell>
          <cell r="W32">
            <v>0</v>
          </cell>
          <cell r="Y32">
            <v>64.713396060134556</v>
          </cell>
        </row>
        <row r="45">
          <cell r="AA45" t="str">
            <v>ACR+ Artex 2008 - 2011 Revenue Analysis $m</v>
          </cell>
        </row>
        <row r="55">
          <cell r="AA55" t="str">
            <v>ACR+ Artex 2011 - 2016 Revenue Analysis $m</v>
          </cell>
        </row>
        <row r="68">
          <cell r="AA68" t="str">
            <v>ACR+ Artex 2008 - 2016 Revenue Analysis $m</v>
          </cell>
        </row>
        <row r="86">
          <cell r="AD86" t="str">
            <v>Chart Data Layout</v>
          </cell>
        </row>
        <row r="87">
          <cell r="AB87" t="str">
            <v>Input</v>
          </cell>
          <cell r="AD87" t="str">
            <v>Board</v>
          </cell>
          <cell r="AE87" t="str">
            <v>Incr</v>
          </cell>
          <cell r="AF87" t="str">
            <v>Decr</v>
          </cell>
          <cell r="AG87" t="str">
            <v>Ghost</v>
          </cell>
        </row>
        <row r="88">
          <cell r="AA88" t="str">
            <v>Revenue
2008PF</v>
          </cell>
          <cell r="AB88">
            <v>93.302820960999981</v>
          </cell>
          <cell r="AD88">
            <v>93.302820960999981</v>
          </cell>
        </row>
        <row r="89">
          <cell r="AA89" t="str">
            <v>Price</v>
          </cell>
          <cell r="AB89">
            <v>1.2851761715951364</v>
          </cell>
          <cell r="AE89">
            <v>1.2851761715951364</v>
          </cell>
          <cell r="AF89">
            <v>0</v>
          </cell>
          <cell r="AG89">
            <v>93.302820960999981</v>
          </cell>
        </row>
        <row r="90">
          <cell r="AA90" t="str">
            <v>Volume</v>
          </cell>
          <cell r="AB90">
            <v>-14.349753136995137</v>
          </cell>
          <cell r="AE90">
            <v>0</v>
          </cell>
          <cell r="AF90">
            <v>14.349753136995137</v>
          </cell>
          <cell r="AG90">
            <v>80.238243995599987</v>
          </cell>
        </row>
        <row r="91">
          <cell r="AA91" t="str">
            <v>Mandates &amp; Programs</v>
          </cell>
          <cell r="AB91">
            <v>-28.186199999999999</v>
          </cell>
          <cell r="AE91">
            <v>0</v>
          </cell>
          <cell r="AF91">
            <v>28.186199999999999</v>
          </cell>
          <cell r="AG91">
            <v>52.052043995599988</v>
          </cell>
        </row>
        <row r="92">
          <cell r="AA92" t="str">
            <v>Revenue
2010PF</v>
          </cell>
          <cell r="AB92">
            <v>52.05278238560004</v>
          </cell>
          <cell r="AD92">
            <v>52.05278238560004</v>
          </cell>
        </row>
        <row r="93">
          <cell r="AA93" t="str">
            <v>Price</v>
          </cell>
          <cell r="AB93">
            <v>1466.970474544446</v>
          </cell>
          <cell r="AE93">
            <v>1466.970474544446</v>
          </cell>
          <cell r="AF93">
            <v>0</v>
          </cell>
          <cell r="AG93">
            <v>52.05278238560004</v>
          </cell>
        </row>
        <row r="94">
          <cell r="AA94" t="str">
            <v>Volume</v>
          </cell>
          <cell r="AB94">
            <v>-1468.4987450129847</v>
          </cell>
          <cell r="AE94">
            <v>0</v>
          </cell>
          <cell r="AF94">
            <v>1468.4987450129847</v>
          </cell>
          <cell r="AG94">
            <v>50.524511917061318</v>
          </cell>
        </row>
        <row r="95">
          <cell r="AA95" t="str">
            <v>Mandates &amp; Programs</v>
          </cell>
          <cell r="AB95">
            <v>-0.27900000000000003</v>
          </cell>
          <cell r="AE95">
            <v>0</v>
          </cell>
          <cell r="AF95">
            <v>0.27900000000000003</v>
          </cell>
          <cell r="AG95">
            <v>50.245511917061322</v>
          </cell>
          <cell r="AI95">
            <v>3.1</v>
          </cell>
        </row>
        <row r="96">
          <cell r="AA96" t="str">
            <v>Revenue
2011E</v>
          </cell>
          <cell r="AB96">
            <v>50.244773527061376</v>
          </cell>
          <cell r="AD96">
            <v>50.244773527061376</v>
          </cell>
          <cell r="AI96">
            <v>-3.1</v>
          </cell>
        </row>
        <row r="97">
          <cell r="AA97" t="str">
            <v>Price</v>
          </cell>
          <cell r="AB97">
            <v>4.7600725199205058</v>
          </cell>
          <cell r="AE97">
            <v>4.7600725199205058</v>
          </cell>
          <cell r="AF97">
            <v>0</v>
          </cell>
          <cell r="AG97">
            <v>50.244773527061376</v>
          </cell>
        </row>
        <row r="98">
          <cell r="AA98" t="str">
            <v>Volume</v>
          </cell>
          <cell r="AB98">
            <v>0.48443543507739317</v>
          </cell>
          <cell r="AE98">
            <v>0.48443543507739317</v>
          </cell>
          <cell r="AF98">
            <v>0</v>
          </cell>
          <cell r="AG98">
            <v>55.004846046981882</v>
          </cell>
        </row>
        <row r="99">
          <cell r="AA99" t="str">
            <v>Revenue
2013E</v>
          </cell>
          <cell r="AB99">
            <v>55.489281482059255</v>
          </cell>
          <cell r="AD99">
            <v>55.489281482059255</v>
          </cell>
        </row>
        <row r="100">
          <cell r="AA100" t="str">
            <v>Price</v>
          </cell>
          <cell r="AB100">
            <v>-1.0777287334781618</v>
          </cell>
          <cell r="AE100">
            <v>0</v>
          </cell>
          <cell r="AF100">
            <v>1.0777287334781618</v>
          </cell>
          <cell r="AG100">
            <v>54.411552748581094</v>
          </cell>
        </row>
        <row r="101">
          <cell r="AA101" t="str">
            <v>Volume</v>
          </cell>
          <cell r="AB101">
            <v>10.301843311553437</v>
          </cell>
          <cell r="AE101">
            <v>10.301843311553437</v>
          </cell>
          <cell r="AF101">
            <v>0</v>
          </cell>
          <cell r="AG101">
            <v>54.411552748581094</v>
          </cell>
        </row>
        <row r="102">
          <cell r="AA102" t="str">
            <v>Revenue
2016E</v>
          </cell>
          <cell r="AB102">
            <v>64.713396060134556</v>
          </cell>
          <cell r="AC102" t="str">
            <v>OK</v>
          </cell>
          <cell r="AD102">
            <v>64.713396060134556</v>
          </cell>
        </row>
        <row r="148">
          <cell r="W148" t="str">
            <v>x</v>
          </cell>
        </row>
      </sheetData>
      <sheetData sheetId="8" refreshError="1"/>
      <sheetData sheetId="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Fins Output"/>
      <sheetName val="Football Field"/>
      <sheetName val="Cash Flow"/>
      <sheetName val="Model"/>
      <sheetName val="Chart 1"/>
      <sheetName val="Various Prices"/>
    </sheetNames>
    <sheetDataSet>
      <sheetData sheetId="0" refreshError="1"/>
      <sheetData sheetId="1" refreshError="1">
        <row r="1">
          <cell r="DB1">
            <v>0.17733333333333334</v>
          </cell>
        </row>
        <row r="3">
          <cell r="G3" t="str">
            <v>Implied EBITDA</v>
          </cell>
          <cell r="H3">
            <v>0</v>
          </cell>
          <cell r="I3">
            <v>0</v>
          </cell>
          <cell r="J3">
            <v>0</v>
          </cell>
          <cell r="K3" t="str">
            <v>Enterprise Value</v>
          </cell>
          <cell r="L3">
            <v>0</v>
          </cell>
          <cell r="M3">
            <v>0</v>
          </cell>
          <cell r="N3">
            <v>0</v>
          </cell>
          <cell r="O3">
            <v>0</v>
          </cell>
          <cell r="P3" t="str">
            <v>Min.</v>
          </cell>
          <cell r="Q3" t="str">
            <v>Pref.</v>
          </cell>
          <cell r="R3" t="str">
            <v>Total</v>
          </cell>
          <cell r="S3">
            <v>0</v>
          </cell>
          <cell r="T3" t="str">
            <v>Implied Equity Value</v>
          </cell>
        </row>
        <row r="4">
          <cell r="B4" t="str">
            <v>Methodology</v>
          </cell>
          <cell r="C4">
            <v>0</v>
          </cell>
          <cell r="D4">
            <v>0</v>
          </cell>
          <cell r="E4" t="str">
            <v>Metric</v>
          </cell>
          <cell r="F4">
            <v>0</v>
          </cell>
          <cell r="G4" t="str">
            <v>Multiple Range</v>
          </cell>
          <cell r="H4">
            <v>0</v>
          </cell>
          <cell r="I4">
            <v>0</v>
          </cell>
          <cell r="J4">
            <v>0</v>
          </cell>
          <cell r="K4" t="str">
            <v>Range</v>
          </cell>
          <cell r="L4">
            <v>0</v>
          </cell>
          <cell r="M4">
            <v>0</v>
          </cell>
          <cell r="N4">
            <v>0</v>
          </cell>
          <cell r="O4" t="str">
            <v>Cash</v>
          </cell>
          <cell r="P4" t="str">
            <v>Interest</v>
          </cell>
          <cell r="Q4" t="str">
            <v>Stock</v>
          </cell>
          <cell r="R4" t="str">
            <v>Debt</v>
          </cell>
          <cell r="S4">
            <v>0</v>
          </cell>
          <cell r="T4" t="str">
            <v>Range</v>
          </cell>
          <cell r="U4">
            <v>0</v>
          </cell>
          <cell r="V4">
            <v>0</v>
          </cell>
          <cell r="W4">
            <v>0</v>
          </cell>
          <cell r="X4" t="str">
            <v>Enterprise Value Range</v>
          </cell>
        </row>
        <row r="6">
          <cell r="B6" t="str">
            <v>Comparable Trading Analysis</v>
          </cell>
        </row>
        <row r="7">
          <cell r="B7" t="str">
            <v>2007E EBITDA</v>
          </cell>
          <cell r="C7">
            <v>0</v>
          </cell>
          <cell r="D7">
            <v>0</v>
          </cell>
          <cell r="E7">
            <v>25.359000000000002</v>
          </cell>
          <cell r="F7">
            <v>0</v>
          </cell>
          <cell r="G7">
            <v>10</v>
          </cell>
          <cell r="H7" t="str">
            <v>to</v>
          </cell>
          <cell r="I7">
            <v>12</v>
          </cell>
          <cell r="J7">
            <v>0</v>
          </cell>
          <cell r="K7">
            <v>253.59000000000003</v>
          </cell>
          <cell r="L7" t="str">
            <v>to</v>
          </cell>
          <cell r="M7">
            <v>304.30799999999999</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1</v>
          </cell>
          <cell r="AZ7">
            <v>1</v>
          </cell>
          <cell r="BA7">
            <v>1</v>
          </cell>
          <cell r="BB7">
            <v>1</v>
          </cell>
          <cell r="BC7">
            <v>1</v>
          </cell>
          <cell r="BD7">
            <v>1</v>
          </cell>
          <cell r="BE7">
            <v>1</v>
          </cell>
          <cell r="BF7">
            <v>1</v>
          </cell>
          <cell r="BG7">
            <v>1</v>
          </cell>
          <cell r="BH7">
            <v>1</v>
          </cell>
          <cell r="BI7">
            <v>1</v>
          </cell>
          <cell r="BJ7">
            <v>1</v>
          </cell>
          <cell r="BK7">
            <v>1</v>
          </cell>
          <cell r="BL7">
            <v>1</v>
          </cell>
          <cell r="BM7">
            <v>1</v>
          </cell>
          <cell r="BN7">
            <v>1</v>
          </cell>
          <cell r="BO7">
            <v>1</v>
          </cell>
          <cell r="BP7">
            <v>1</v>
          </cell>
          <cell r="BQ7">
            <v>1</v>
          </cell>
          <cell r="BR7">
            <v>1</v>
          </cell>
          <cell r="BS7">
            <v>1</v>
          </cell>
          <cell r="BT7">
            <v>1</v>
          </cell>
          <cell r="BU7">
            <v>1</v>
          </cell>
          <cell r="BV7">
            <v>1</v>
          </cell>
          <cell r="BW7">
            <v>1</v>
          </cell>
          <cell r="BX7">
            <v>1</v>
          </cell>
          <cell r="BY7">
            <v>0</v>
          </cell>
          <cell r="BZ7">
            <v>0</v>
          </cell>
          <cell r="CA7">
            <v>0</v>
          </cell>
          <cell r="CB7">
            <v>0</v>
          </cell>
          <cell r="CC7">
            <v>0</v>
          </cell>
          <cell r="CD7">
            <v>0</v>
          </cell>
          <cell r="CE7">
            <v>0</v>
          </cell>
          <cell r="CF7">
            <v>0</v>
          </cell>
          <cell r="CG7">
            <v>0</v>
          </cell>
          <cell r="CH7">
            <v>0</v>
          </cell>
          <cell r="CI7">
            <v>0</v>
          </cell>
          <cell r="CJ7">
            <v>0</v>
          </cell>
          <cell r="CK7">
            <v>0</v>
          </cell>
          <cell r="CL7">
            <v>0</v>
          </cell>
          <cell r="CM7">
            <v>0</v>
          </cell>
          <cell r="CN7">
            <v>0</v>
          </cell>
          <cell r="CO7">
            <v>0</v>
          </cell>
          <cell r="CP7">
            <v>0</v>
          </cell>
          <cell r="CQ7">
            <v>0</v>
          </cell>
          <cell r="CR7">
            <v>0</v>
          </cell>
          <cell r="CS7">
            <v>0</v>
          </cell>
          <cell r="CT7">
            <v>0</v>
          </cell>
          <cell r="CU7">
            <v>0</v>
          </cell>
          <cell r="CV7">
            <v>0</v>
          </cell>
          <cell r="CW7">
            <v>0</v>
          </cell>
          <cell r="CX7">
            <v>0</v>
          </cell>
          <cell r="CY7">
            <v>0</v>
          </cell>
          <cell r="CZ7">
            <v>0</v>
          </cell>
        </row>
        <row r="9">
          <cell r="B9" t="str">
            <v>Publishers</v>
          </cell>
          <cell r="C9">
            <v>0</v>
          </cell>
          <cell r="D9">
            <v>0</v>
          </cell>
          <cell r="E9" t="e">
            <v>#REF!</v>
          </cell>
          <cell r="F9">
            <v>0</v>
          </cell>
          <cell r="G9">
            <v>10</v>
          </cell>
          <cell r="H9" t="str">
            <v>to</v>
          </cell>
          <cell r="I9">
            <v>12</v>
          </cell>
          <cell r="J9">
            <v>0</v>
          </cell>
          <cell r="K9" t="e">
            <v>#REF!</v>
          </cell>
          <cell r="L9" t="str">
            <v>to</v>
          </cell>
          <cell r="M9" t="e">
            <v>#REF!</v>
          </cell>
          <cell r="N9">
            <v>0</v>
          </cell>
          <cell r="O9">
            <v>0</v>
          </cell>
          <cell r="P9">
            <v>0</v>
          </cell>
          <cell r="Q9">
            <v>0</v>
          </cell>
          <cell r="R9">
            <v>0</v>
          </cell>
          <cell r="S9">
            <v>0</v>
          </cell>
          <cell r="T9">
            <v>0</v>
          </cell>
          <cell r="U9">
            <v>0</v>
          </cell>
          <cell r="V9">
            <v>0</v>
          </cell>
          <cell r="W9">
            <v>0</v>
          </cell>
          <cell r="X9" t="e">
            <v>#REF!</v>
          </cell>
          <cell r="Y9" t="e">
            <v>#REF!</v>
          </cell>
          <cell r="Z9" t="e">
            <v>#REF!</v>
          </cell>
          <cell r="AA9" t="e">
            <v>#REF!</v>
          </cell>
          <cell r="AB9" t="e">
            <v>#REF!</v>
          </cell>
          <cell r="AC9" t="e">
            <v>#REF!</v>
          </cell>
          <cell r="AD9" t="e">
            <v>#REF!</v>
          </cell>
          <cell r="AE9" t="e">
            <v>#REF!</v>
          </cell>
          <cell r="AF9" t="e">
            <v>#REF!</v>
          </cell>
          <cell r="AG9" t="e">
            <v>#REF!</v>
          </cell>
          <cell r="AH9" t="e">
            <v>#REF!</v>
          </cell>
          <cell r="AI9" t="e">
            <v>#REF!</v>
          </cell>
          <cell r="AJ9" t="e">
            <v>#REF!</v>
          </cell>
          <cell r="AK9" t="e">
            <v>#REF!</v>
          </cell>
          <cell r="AL9" t="e">
            <v>#REF!</v>
          </cell>
          <cell r="AM9" t="e">
            <v>#REF!</v>
          </cell>
          <cell r="AN9" t="e">
            <v>#REF!</v>
          </cell>
          <cell r="AO9" t="e">
            <v>#REF!</v>
          </cell>
          <cell r="AP9" t="e">
            <v>#REF!</v>
          </cell>
          <cell r="AQ9" t="e">
            <v>#REF!</v>
          </cell>
          <cell r="AR9" t="e">
            <v>#REF!</v>
          </cell>
          <cell r="AS9" t="e">
            <v>#REF!</v>
          </cell>
          <cell r="AT9" t="e">
            <v>#REF!</v>
          </cell>
          <cell r="AU9" t="e">
            <v>#REF!</v>
          </cell>
          <cell r="AV9" t="e">
            <v>#REF!</v>
          </cell>
          <cell r="AW9" t="e">
            <v>#REF!</v>
          </cell>
          <cell r="AX9" t="e">
            <v>#REF!</v>
          </cell>
          <cell r="AY9" t="e">
            <v>#REF!</v>
          </cell>
          <cell r="AZ9" t="e">
            <v>#REF!</v>
          </cell>
          <cell r="BA9" t="e">
            <v>#REF!</v>
          </cell>
          <cell r="BB9" t="e">
            <v>#REF!</v>
          </cell>
          <cell r="BC9" t="e">
            <v>#REF!</v>
          </cell>
          <cell r="BD9" t="e">
            <v>#REF!</v>
          </cell>
          <cell r="BE9" t="e">
            <v>#REF!</v>
          </cell>
          <cell r="BF9" t="e">
            <v>#REF!</v>
          </cell>
          <cell r="BG9" t="e">
            <v>#REF!</v>
          </cell>
          <cell r="BH9" t="e">
            <v>#REF!</v>
          </cell>
          <cell r="BI9" t="e">
            <v>#REF!</v>
          </cell>
          <cell r="BJ9" t="e">
            <v>#REF!</v>
          </cell>
          <cell r="BK9" t="e">
            <v>#REF!</v>
          </cell>
          <cell r="BL9" t="e">
            <v>#REF!</v>
          </cell>
          <cell r="BM9" t="e">
            <v>#REF!</v>
          </cell>
          <cell r="BN9" t="e">
            <v>#REF!</v>
          </cell>
          <cell r="BO9" t="e">
            <v>#REF!</v>
          </cell>
          <cell r="BP9" t="e">
            <v>#REF!</v>
          </cell>
          <cell r="BQ9" t="e">
            <v>#REF!</v>
          </cell>
          <cell r="BR9" t="e">
            <v>#REF!</v>
          </cell>
          <cell r="BS9" t="e">
            <v>#REF!</v>
          </cell>
          <cell r="BT9" t="e">
            <v>#REF!</v>
          </cell>
          <cell r="BU9" t="e">
            <v>#REF!</v>
          </cell>
          <cell r="BV9" t="e">
            <v>#REF!</v>
          </cell>
          <cell r="BW9" t="e">
            <v>#REF!</v>
          </cell>
          <cell r="BX9" t="e">
            <v>#REF!</v>
          </cell>
          <cell r="BY9" t="e">
            <v>#REF!</v>
          </cell>
          <cell r="BZ9" t="e">
            <v>#REF!</v>
          </cell>
          <cell r="CA9" t="e">
            <v>#REF!</v>
          </cell>
          <cell r="CB9" t="e">
            <v>#REF!</v>
          </cell>
          <cell r="CC9" t="e">
            <v>#REF!</v>
          </cell>
          <cell r="CD9" t="e">
            <v>#REF!</v>
          </cell>
          <cell r="CE9" t="e">
            <v>#REF!</v>
          </cell>
          <cell r="CF9" t="e">
            <v>#REF!</v>
          </cell>
          <cell r="CG9" t="e">
            <v>#REF!</v>
          </cell>
          <cell r="CH9" t="e">
            <v>#REF!</v>
          </cell>
          <cell r="CI9" t="e">
            <v>#REF!</v>
          </cell>
          <cell r="CJ9" t="e">
            <v>#REF!</v>
          </cell>
          <cell r="CK9" t="e">
            <v>#REF!</v>
          </cell>
          <cell r="CL9" t="e">
            <v>#REF!</v>
          </cell>
          <cell r="CM9" t="e">
            <v>#REF!</v>
          </cell>
          <cell r="CN9" t="e">
            <v>#REF!</v>
          </cell>
          <cell r="CO9" t="e">
            <v>#REF!</v>
          </cell>
          <cell r="CP9" t="e">
            <v>#REF!</v>
          </cell>
          <cell r="CQ9" t="e">
            <v>#REF!</v>
          </cell>
          <cell r="CR9" t="e">
            <v>#REF!</v>
          </cell>
          <cell r="CS9" t="e">
            <v>#REF!</v>
          </cell>
          <cell r="CT9" t="e">
            <v>#REF!</v>
          </cell>
          <cell r="CU9" t="e">
            <v>#REF!</v>
          </cell>
          <cell r="CV9" t="e">
            <v>#REF!</v>
          </cell>
          <cell r="CW9" t="e">
            <v>#REF!</v>
          </cell>
          <cell r="CX9" t="e">
            <v>#REF!</v>
          </cell>
          <cell r="CY9" t="e">
            <v>#REF!</v>
          </cell>
          <cell r="CZ9" t="e">
            <v>#REF!</v>
          </cell>
        </row>
        <row r="11">
          <cell r="B11" t="str">
            <v>2008P EBITDA</v>
          </cell>
          <cell r="C11">
            <v>0</v>
          </cell>
          <cell r="D11">
            <v>0</v>
          </cell>
          <cell r="E11">
            <v>17</v>
          </cell>
          <cell r="F11">
            <v>0</v>
          </cell>
          <cell r="G11">
            <v>9</v>
          </cell>
          <cell r="H11" t="str">
            <v>to</v>
          </cell>
          <cell r="I11">
            <v>10</v>
          </cell>
          <cell r="J11">
            <v>0</v>
          </cell>
          <cell r="K11">
            <v>153</v>
          </cell>
          <cell r="L11" t="str">
            <v>to</v>
          </cell>
          <cell r="M11">
            <v>170</v>
          </cell>
          <cell r="N11">
            <v>0</v>
          </cell>
          <cell r="O11">
            <v>0</v>
          </cell>
          <cell r="P11">
            <v>0</v>
          </cell>
          <cell r="Q11">
            <v>0</v>
          </cell>
          <cell r="R11">
            <v>0</v>
          </cell>
          <cell r="S11">
            <v>0</v>
          </cell>
          <cell r="T11">
            <v>153</v>
          </cell>
          <cell r="U11" t="str">
            <v>to</v>
          </cell>
          <cell r="V11">
            <v>170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0</v>
          </cell>
          <cell r="BT11">
            <v>0</v>
          </cell>
          <cell r="BU11">
            <v>0</v>
          </cell>
          <cell r="BV11">
            <v>0</v>
          </cell>
          <cell r="BW11">
            <v>0</v>
          </cell>
          <cell r="BX11">
            <v>0</v>
          </cell>
          <cell r="BY11">
            <v>0</v>
          </cell>
          <cell r="BZ11">
            <v>0</v>
          </cell>
          <cell r="CA11">
            <v>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v>0</v>
          </cell>
          <cell r="CS11">
            <v>0</v>
          </cell>
          <cell r="CT11">
            <v>0</v>
          </cell>
          <cell r="CU11">
            <v>0</v>
          </cell>
          <cell r="CV11">
            <v>0</v>
          </cell>
          <cell r="CW11">
            <v>0</v>
          </cell>
          <cell r="CX11">
            <v>0</v>
          </cell>
          <cell r="CY11">
            <v>0</v>
          </cell>
          <cell r="CZ11">
            <v>0</v>
          </cell>
        </row>
        <row r="12">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cell r="CA12">
            <v>0</v>
          </cell>
          <cell r="CB12">
            <v>0</v>
          </cell>
          <cell r="CC12">
            <v>0</v>
          </cell>
          <cell r="CD12">
            <v>0</v>
          </cell>
          <cell r="CE12">
            <v>0</v>
          </cell>
          <cell r="CF12">
            <v>0</v>
          </cell>
          <cell r="CG12">
            <v>0</v>
          </cell>
          <cell r="CH12">
            <v>0</v>
          </cell>
          <cell r="CI12">
            <v>0</v>
          </cell>
          <cell r="CJ12">
            <v>0</v>
          </cell>
          <cell r="CK12">
            <v>0</v>
          </cell>
          <cell r="CL12">
            <v>0</v>
          </cell>
          <cell r="CM12">
            <v>0</v>
          </cell>
          <cell r="CN12">
            <v>0</v>
          </cell>
          <cell r="CO12">
            <v>0</v>
          </cell>
          <cell r="CP12">
            <v>0</v>
          </cell>
          <cell r="CQ12">
            <v>0</v>
          </cell>
          <cell r="CR12">
            <v>0</v>
          </cell>
          <cell r="CS12">
            <v>0</v>
          </cell>
          <cell r="CT12">
            <v>0</v>
          </cell>
          <cell r="CU12">
            <v>0</v>
          </cell>
          <cell r="CV12">
            <v>0</v>
          </cell>
          <cell r="CW12">
            <v>0</v>
          </cell>
          <cell r="CX12">
            <v>0</v>
          </cell>
          <cell r="CY12">
            <v>0</v>
          </cell>
          <cell r="CZ12">
            <v>0</v>
          </cell>
        </row>
        <row r="13">
          <cell r="B13" t="str">
            <v>Precedent Transactions Analysis</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cell r="BL13">
            <v>0</v>
          </cell>
          <cell r="BM13">
            <v>0</v>
          </cell>
          <cell r="BN13">
            <v>0</v>
          </cell>
          <cell r="BO13">
            <v>0</v>
          </cell>
          <cell r="BP13">
            <v>0</v>
          </cell>
          <cell r="BQ13">
            <v>0</v>
          </cell>
          <cell r="BR13">
            <v>0</v>
          </cell>
          <cell r="BS13">
            <v>0</v>
          </cell>
          <cell r="BT13">
            <v>0</v>
          </cell>
          <cell r="BU13">
            <v>0</v>
          </cell>
          <cell r="BV13">
            <v>0</v>
          </cell>
          <cell r="BW13">
            <v>0</v>
          </cell>
          <cell r="BX13">
            <v>0</v>
          </cell>
          <cell r="BY13">
            <v>0</v>
          </cell>
          <cell r="BZ13">
            <v>0</v>
          </cell>
          <cell r="CA13">
            <v>0</v>
          </cell>
          <cell r="CB13">
            <v>0</v>
          </cell>
          <cell r="CC13">
            <v>0</v>
          </cell>
          <cell r="CD13">
            <v>0</v>
          </cell>
          <cell r="CE13">
            <v>0</v>
          </cell>
          <cell r="CF13">
            <v>0</v>
          </cell>
          <cell r="CG13">
            <v>0</v>
          </cell>
          <cell r="CH13">
            <v>0</v>
          </cell>
          <cell r="CI13">
            <v>0</v>
          </cell>
          <cell r="CJ13">
            <v>0</v>
          </cell>
          <cell r="CK13">
            <v>0</v>
          </cell>
          <cell r="CL13">
            <v>0</v>
          </cell>
          <cell r="CM13">
            <v>0</v>
          </cell>
          <cell r="CN13">
            <v>0</v>
          </cell>
          <cell r="CO13">
            <v>0</v>
          </cell>
          <cell r="CP13">
            <v>0</v>
          </cell>
          <cell r="CQ13">
            <v>0</v>
          </cell>
          <cell r="CR13">
            <v>0</v>
          </cell>
          <cell r="CS13">
            <v>0</v>
          </cell>
          <cell r="CT13">
            <v>0</v>
          </cell>
          <cell r="CU13">
            <v>0</v>
          </cell>
          <cell r="CV13">
            <v>0</v>
          </cell>
          <cell r="CW13">
            <v>0</v>
          </cell>
          <cell r="CX13">
            <v>0</v>
          </cell>
          <cell r="CY13">
            <v>0</v>
          </cell>
          <cell r="CZ13">
            <v>0</v>
          </cell>
        </row>
        <row r="14">
          <cell r="B14" t="str">
            <v>2007E EBITDA</v>
          </cell>
          <cell r="C14">
            <v>0</v>
          </cell>
          <cell r="D14">
            <v>0</v>
          </cell>
          <cell r="E14">
            <v>25.359000000000002</v>
          </cell>
          <cell r="F14">
            <v>0</v>
          </cell>
          <cell r="G14">
            <v>12</v>
          </cell>
          <cell r="H14" t="str">
            <v>to</v>
          </cell>
          <cell r="I14">
            <v>14</v>
          </cell>
          <cell r="J14">
            <v>0</v>
          </cell>
          <cell r="K14">
            <v>304.30799999999999</v>
          </cell>
          <cell r="L14" t="str">
            <v>to</v>
          </cell>
          <cell r="M14">
            <v>355.02600000000001</v>
          </cell>
          <cell r="N14">
            <v>0</v>
          </cell>
          <cell r="O14">
            <v>0</v>
          </cell>
          <cell r="P14">
            <v>0</v>
          </cell>
          <cell r="Q14">
            <v>0</v>
          </cell>
          <cell r="R14">
            <v>0</v>
          </cell>
          <cell r="S14">
            <v>0</v>
          </cell>
          <cell r="T14">
            <v>304.30799999999999</v>
          </cell>
          <cell r="U14" t="str">
            <v>to</v>
          </cell>
          <cell r="V14">
            <v>355.02600000000001</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1</v>
          </cell>
          <cell r="BZ14">
            <v>1</v>
          </cell>
          <cell r="CA14">
            <v>1</v>
          </cell>
          <cell r="CB14">
            <v>1</v>
          </cell>
          <cell r="CC14">
            <v>1</v>
          </cell>
          <cell r="CD14">
            <v>1</v>
          </cell>
          <cell r="CE14">
            <v>1</v>
          </cell>
          <cell r="CF14">
            <v>1</v>
          </cell>
          <cell r="CG14">
            <v>1</v>
          </cell>
          <cell r="CH14">
            <v>1</v>
          </cell>
          <cell r="CI14">
            <v>1</v>
          </cell>
          <cell r="CJ14">
            <v>1</v>
          </cell>
          <cell r="CK14">
            <v>1</v>
          </cell>
          <cell r="CL14">
            <v>1</v>
          </cell>
          <cell r="CM14">
            <v>1</v>
          </cell>
          <cell r="CN14">
            <v>1</v>
          </cell>
          <cell r="CO14">
            <v>1</v>
          </cell>
          <cell r="CP14">
            <v>1</v>
          </cell>
          <cell r="CQ14">
            <v>1</v>
          </cell>
          <cell r="CR14">
            <v>1</v>
          </cell>
          <cell r="CS14">
            <v>1</v>
          </cell>
          <cell r="CT14">
            <v>1</v>
          </cell>
          <cell r="CU14">
            <v>1</v>
          </cell>
          <cell r="CV14">
            <v>1</v>
          </cell>
          <cell r="CW14">
            <v>1</v>
          </cell>
          <cell r="CX14">
            <v>0</v>
          </cell>
          <cell r="CY14">
            <v>0</v>
          </cell>
          <cell r="CZ14">
            <v>0</v>
          </cell>
        </row>
        <row r="15">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v>0</v>
          </cell>
          <cell r="BK15">
            <v>0</v>
          </cell>
          <cell r="BL15">
            <v>0</v>
          </cell>
          <cell r="BM15">
            <v>0</v>
          </cell>
          <cell r="BN15">
            <v>0</v>
          </cell>
          <cell r="BO15">
            <v>0</v>
          </cell>
          <cell r="BP15">
            <v>0</v>
          </cell>
          <cell r="BQ15">
            <v>0</v>
          </cell>
          <cell r="BR15">
            <v>0</v>
          </cell>
          <cell r="BS15">
            <v>0</v>
          </cell>
          <cell r="BT15">
            <v>0</v>
          </cell>
          <cell r="BU15">
            <v>0</v>
          </cell>
          <cell r="BV15">
            <v>0</v>
          </cell>
          <cell r="BW15">
            <v>0</v>
          </cell>
          <cell r="BX15">
            <v>0</v>
          </cell>
          <cell r="BY15">
            <v>0</v>
          </cell>
          <cell r="BZ15">
            <v>0</v>
          </cell>
          <cell r="CA15">
            <v>0</v>
          </cell>
          <cell r="CB15">
            <v>0</v>
          </cell>
          <cell r="CC15">
            <v>0</v>
          </cell>
          <cell r="CD15">
            <v>0</v>
          </cell>
          <cell r="CE15">
            <v>0</v>
          </cell>
          <cell r="CF15">
            <v>0</v>
          </cell>
          <cell r="CG15">
            <v>0</v>
          </cell>
          <cell r="CH15">
            <v>0</v>
          </cell>
          <cell r="CI15">
            <v>0</v>
          </cell>
          <cell r="CJ15">
            <v>0</v>
          </cell>
          <cell r="CK15">
            <v>0</v>
          </cell>
          <cell r="CL15">
            <v>0</v>
          </cell>
          <cell r="CM15">
            <v>0</v>
          </cell>
          <cell r="CN15">
            <v>0</v>
          </cell>
          <cell r="CO15">
            <v>0</v>
          </cell>
          <cell r="CP15">
            <v>0</v>
          </cell>
          <cell r="CQ15">
            <v>0</v>
          </cell>
          <cell r="CR15">
            <v>0</v>
          </cell>
          <cell r="CS15">
            <v>0</v>
          </cell>
          <cell r="CT15">
            <v>0</v>
          </cell>
          <cell r="CU15">
            <v>0</v>
          </cell>
          <cell r="CV15">
            <v>0</v>
          </cell>
          <cell r="CW15">
            <v>0</v>
          </cell>
          <cell r="CX15">
            <v>0</v>
          </cell>
          <cell r="CY15">
            <v>0</v>
          </cell>
          <cell r="CZ15">
            <v>0</v>
          </cell>
        </row>
        <row r="16">
          <cell r="B16" t="str">
            <v xml:space="preserve">LBO </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cell r="BC16">
            <v>0</v>
          </cell>
          <cell r="BD16">
            <v>0</v>
          </cell>
          <cell r="BE16">
            <v>0</v>
          </cell>
          <cell r="BF16">
            <v>0</v>
          </cell>
          <cell r="BG16">
            <v>0</v>
          </cell>
          <cell r="BH16">
            <v>0</v>
          </cell>
          <cell r="BI16">
            <v>0</v>
          </cell>
          <cell r="BJ16">
            <v>0</v>
          </cell>
          <cell r="BK16">
            <v>0</v>
          </cell>
          <cell r="BL16">
            <v>0</v>
          </cell>
          <cell r="BM16">
            <v>0</v>
          </cell>
          <cell r="BN16">
            <v>0</v>
          </cell>
          <cell r="BO16">
            <v>0</v>
          </cell>
          <cell r="BP16">
            <v>0</v>
          </cell>
          <cell r="BQ16">
            <v>0</v>
          </cell>
          <cell r="BR16">
            <v>0</v>
          </cell>
          <cell r="BS16">
            <v>0</v>
          </cell>
          <cell r="BT16">
            <v>0</v>
          </cell>
          <cell r="BU16">
            <v>0</v>
          </cell>
          <cell r="BV16">
            <v>0</v>
          </cell>
          <cell r="BW16">
            <v>0</v>
          </cell>
          <cell r="BX16">
            <v>0</v>
          </cell>
          <cell r="BY16">
            <v>0</v>
          </cell>
          <cell r="BZ16">
            <v>0</v>
          </cell>
          <cell r="CA16">
            <v>0</v>
          </cell>
          <cell r="CB16">
            <v>0</v>
          </cell>
          <cell r="CC16">
            <v>0</v>
          </cell>
          <cell r="CD16">
            <v>0</v>
          </cell>
          <cell r="CE16">
            <v>0</v>
          </cell>
          <cell r="CF16">
            <v>0</v>
          </cell>
          <cell r="CG16">
            <v>0</v>
          </cell>
          <cell r="CH16">
            <v>0</v>
          </cell>
          <cell r="CI16">
            <v>0</v>
          </cell>
          <cell r="CJ16">
            <v>0</v>
          </cell>
          <cell r="CK16">
            <v>0</v>
          </cell>
          <cell r="CL16">
            <v>0</v>
          </cell>
          <cell r="CM16">
            <v>0</v>
          </cell>
          <cell r="CN16">
            <v>0</v>
          </cell>
          <cell r="CO16">
            <v>0</v>
          </cell>
          <cell r="CP16">
            <v>0</v>
          </cell>
          <cell r="CQ16">
            <v>0</v>
          </cell>
          <cell r="CR16">
            <v>0</v>
          </cell>
          <cell r="CS16">
            <v>0</v>
          </cell>
          <cell r="CT16">
            <v>0</v>
          </cell>
          <cell r="CU16">
            <v>0</v>
          </cell>
          <cell r="CV16">
            <v>0</v>
          </cell>
          <cell r="CW16">
            <v>0</v>
          </cell>
          <cell r="CX16">
            <v>0</v>
          </cell>
          <cell r="CY16">
            <v>0</v>
          </cell>
          <cell r="CZ16">
            <v>0</v>
          </cell>
        </row>
        <row r="17">
          <cell r="B17" t="str">
            <v>2007E EBITDA</v>
          </cell>
          <cell r="C17">
            <v>0</v>
          </cell>
          <cell r="D17">
            <v>0</v>
          </cell>
          <cell r="E17">
            <v>25.359000000000002</v>
          </cell>
          <cell r="F17">
            <v>0</v>
          </cell>
          <cell r="G17">
            <v>9.1592039035826911</v>
          </cell>
          <cell r="H17" t="str">
            <v>to</v>
          </cell>
          <cell r="I17">
            <v>10.723274022571648</v>
          </cell>
          <cell r="J17">
            <v>0</v>
          </cell>
          <cell r="K17">
            <v>232.26825179095349</v>
          </cell>
          <cell r="L17" t="str">
            <v>to</v>
          </cell>
          <cell r="M17">
            <v>271.93150593839442</v>
          </cell>
          <cell r="N17">
            <v>0</v>
          </cell>
          <cell r="O17">
            <v>0</v>
          </cell>
          <cell r="P17">
            <v>0</v>
          </cell>
          <cell r="Q17">
            <v>0</v>
          </cell>
          <cell r="R17">
            <v>0</v>
          </cell>
          <cell r="S17">
            <v>0</v>
          </cell>
          <cell r="T17">
            <v>232.26825179095349</v>
          </cell>
          <cell r="U17" t="str">
            <v>to</v>
          </cell>
          <cell r="V17">
            <v>271.93150593839442</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1</v>
          </cell>
          <cell r="AP17">
            <v>1</v>
          </cell>
          <cell r="AQ17">
            <v>1</v>
          </cell>
          <cell r="AR17">
            <v>1</v>
          </cell>
          <cell r="AS17">
            <v>1</v>
          </cell>
          <cell r="AT17">
            <v>1</v>
          </cell>
          <cell r="AU17">
            <v>1</v>
          </cell>
          <cell r="AV17">
            <v>1</v>
          </cell>
          <cell r="AW17">
            <v>1</v>
          </cell>
          <cell r="AX17">
            <v>1</v>
          </cell>
          <cell r="AY17">
            <v>1</v>
          </cell>
          <cell r="AZ17">
            <v>1</v>
          </cell>
          <cell r="BA17">
            <v>1</v>
          </cell>
          <cell r="BB17">
            <v>1</v>
          </cell>
          <cell r="BC17">
            <v>1</v>
          </cell>
          <cell r="BD17">
            <v>1</v>
          </cell>
          <cell r="BE17">
            <v>1</v>
          </cell>
          <cell r="BF17">
            <v>1</v>
          </cell>
          <cell r="BG17">
            <v>1</v>
          </cell>
          <cell r="BH17">
            <v>0</v>
          </cell>
          <cell r="BI17">
            <v>0</v>
          </cell>
          <cell r="BJ17">
            <v>0</v>
          </cell>
          <cell r="BK17">
            <v>0</v>
          </cell>
          <cell r="BL17">
            <v>0</v>
          </cell>
          <cell r="BM17">
            <v>0</v>
          </cell>
          <cell r="BN17">
            <v>0</v>
          </cell>
          <cell r="BO17">
            <v>0</v>
          </cell>
          <cell r="BP17">
            <v>0</v>
          </cell>
          <cell r="BQ17">
            <v>0</v>
          </cell>
          <cell r="BR17">
            <v>0</v>
          </cell>
          <cell r="BS17">
            <v>0</v>
          </cell>
          <cell r="BT17">
            <v>0</v>
          </cell>
          <cell r="BU17">
            <v>0</v>
          </cell>
          <cell r="BV17">
            <v>0</v>
          </cell>
          <cell r="BW17">
            <v>0</v>
          </cell>
          <cell r="BX17">
            <v>0</v>
          </cell>
          <cell r="BY17">
            <v>0</v>
          </cell>
          <cell r="BZ17">
            <v>0</v>
          </cell>
          <cell r="CA17">
            <v>0</v>
          </cell>
          <cell r="CB17">
            <v>0</v>
          </cell>
          <cell r="CC17">
            <v>0</v>
          </cell>
          <cell r="CD17">
            <v>0</v>
          </cell>
          <cell r="CE17">
            <v>0</v>
          </cell>
          <cell r="CF17">
            <v>0</v>
          </cell>
          <cell r="CG17">
            <v>0</v>
          </cell>
          <cell r="CH17">
            <v>0</v>
          </cell>
          <cell r="CI17">
            <v>0</v>
          </cell>
          <cell r="CJ17">
            <v>0</v>
          </cell>
          <cell r="CK17">
            <v>0</v>
          </cell>
          <cell r="CL17">
            <v>0</v>
          </cell>
          <cell r="CM17">
            <v>0</v>
          </cell>
          <cell r="CN17">
            <v>0</v>
          </cell>
          <cell r="CO17">
            <v>0</v>
          </cell>
          <cell r="CP17">
            <v>0</v>
          </cell>
          <cell r="CQ17">
            <v>0</v>
          </cell>
          <cell r="CR17">
            <v>0</v>
          </cell>
          <cell r="CS17">
            <v>0</v>
          </cell>
          <cell r="CT17">
            <v>0</v>
          </cell>
          <cell r="CU17">
            <v>0</v>
          </cell>
          <cell r="CV17">
            <v>0</v>
          </cell>
          <cell r="CW17">
            <v>0</v>
          </cell>
          <cell r="CX17">
            <v>0</v>
          </cell>
          <cell r="CY17">
            <v>0</v>
          </cell>
          <cell r="CZ17">
            <v>0</v>
          </cell>
        </row>
        <row r="19">
          <cell r="B19" t="str">
            <v xml:space="preserve">DCF </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0</v>
          </cell>
          <cell r="BF19">
            <v>0</v>
          </cell>
          <cell r="BG19">
            <v>0</v>
          </cell>
          <cell r="BH19">
            <v>0</v>
          </cell>
          <cell r="BI19">
            <v>0</v>
          </cell>
          <cell r="BJ19">
            <v>0</v>
          </cell>
          <cell r="BK19">
            <v>0</v>
          </cell>
          <cell r="BL19">
            <v>0</v>
          </cell>
          <cell r="BM19">
            <v>0</v>
          </cell>
          <cell r="BN19">
            <v>0</v>
          </cell>
          <cell r="BO19">
            <v>0</v>
          </cell>
          <cell r="BP19">
            <v>0</v>
          </cell>
          <cell r="BQ19">
            <v>0</v>
          </cell>
          <cell r="BR19">
            <v>0</v>
          </cell>
          <cell r="BS19">
            <v>0</v>
          </cell>
          <cell r="BT19">
            <v>0</v>
          </cell>
          <cell r="BU19">
            <v>0</v>
          </cell>
          <cell r="BV19">
            <v>0</v>
          </cell>
          <cell r="BW19">
            <v>0</v>
          </cell>
          <cell r="BX19">
            <v>0</v>
          </cell>
          <cell r="BY19">
            <v>0</v>
          </cell>
          <cell r="BZ19">
            <v>0</v>
          </cell>
          <cell r="CA19">
            <v>0</v>
          </cell>
          <cell r="CB19">
            <v>0</v>
          </cell>
          <cell r="CC19">
            <v>0</v>
          </cell>
          <cell r="CD19">
            <v>0</v>
          </cell>
          <cell r="CE19">
            <v>0</v>
          </cell>
          <cell r="CF19">
            <v>0</v>
          </cell>
          <cell r="CG19">
            <v>0</v>
          </cell>
          <cell r="CH19">
            <v>0</v>
          </cell>
          <cell r="CI19">
            <v>0</v>
          </cell>
          <cell r="CJ19">
            <v>0</v>
          </cell>
          <cell r="CK19">
            <v>0</v>
          </cell>
          <cell r="CL19">
            <v>0</v>
          </cell>
          <cell r="CM19">
            <v>0</v>
          </cell>
          <cell r="CN19">
            <v>0</v>
          </cell>
          <cell r="CO19">
            <v>0</v>
          </cell>
          <cell r="CP19">
            <v>0</v>
          </cell>
          <cell r="CQ19">
            <v>0</v>
          </cell>
          <cell r="CR19">
            <v>0</v>
          </cell>
          <cell r="CS19">
            <v>0</v>
          </cell>
          <cell r="CT19">
            <v>0</v>
          </cell>
          <cell r="CU19">
            <v>0</v>
          </cell>
          <cell r="CV19">
            <v>0</v>
          </cell>
          <cell r="CW19">
            <v>0</v>
          </cell>
          <cell r="CX19">
            <v>0</v>
          </cell>
          <cell r="CY19">
            <v>0</v>
          </cell>
          <cell r="CZ19">
            <v>0</v>
          </cell>
        </row>
        <row r="20">
          <cell r="B20" t="str">
            <v>2007E EBITDA</v>
          </cell>
          <cell r="C20">
            <v>0</v>
          </cell>
          <cell r="D20">
            <v>0</v>
          </cell>
          <cell r="E20">
            <v>25.359000000000002</v>
          </cell>
          <cell r="F20">
            <v>0</v>
          </cell>
          <cell r="G20">
            <v>9.9356183691571758</v>
          </cell>
          <cell r="H20" t="str">
            <v>to</v>
          </cell>
          <cell r="I20">
            <v>12.640738902133272</v>
          </cell>
          <cell r="J20">
            <v>0</v>
          </cell>
          <cell r="K20">
            <v>251.95734622345685</v>
          </cell>
          <cell r="L20" t="str">
            <v>to</v>
          </cell>
          <cell r="M20">
            <v>320.55649781919766</v>
          </cell>
          <cell r="N20">
            <v>0</v>
          </cell>
          <cell r="O20">
            <v>0</v>
          </cell>
          <cell r="P20">
            <v>0</v>
          </cell>
          <cell r="Q20">
            <v>0</v>
          </cell>
          <cell r="R20">
            <v>0</v>
          </cell>
          <cell r="S20">
            <v>0</v>
          </cell>
          <cell r="T20">
            <v>251.95734622345685</v>
          </cell>
          <cell r="U20" t="str">
            <v>to</v>
          </cell>
          <cell r="V20">
            <v>320.55649781919766</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1</v>
          </cell>
          <cell r="AY20">
            <v>1</v>
          </cell>
          <cell r="AZ20">
            <v>1</v>
          </cell>
          <cell r="BA20">
            <v>1</v>
          </cell>
          <cell r="BB20">
            <v>1</v>
          </cell>
          <cell r="BC20">
            <v>1</v>
          </cell>
          <cell r="BD20">
            <v>1</v>
          </cell>
          <cell r="BE20">
            <v>1</v>
          </cell>
          <cell r="BF20">
            <v>1</v>
          </cell>
          <cell r="BG20">
            <v>1</v>
          </cell>
          <cell r="BH20">
            <v>1</v>
          </cell>
          <cell r="BI20">
            <v>1</v>
          </cell>
          <cell r="BJ20">
            <v>1</v>
          </cell>
          <cell r="BK20">
            <v>1</v>
          </cell>
          <cell r="BL20">
            <v>1</v>
          </cell>
          <cell r="BM20">
            <v>1</v>
          </cell>
          <cell r="BN20">
            <v>1</v>
          </cell>
          <cell r="BO20">
            <v>1</v>
          </cell>
          <cell r="BP20">
            <v>1</v>
          </cell>
          <cell r="BQ20">
            <v>1</v>
          </cell>
          <cell r="BR20">
            <v>1</v>
          </cell>
          <cell r="BS20">
            <v>1</v>
          </cell>
          <cell r="BT20">
            <v>1</v>
          </cell>
          <cell r="BU20">
            <v>1</v>
          </cell>
          <cell r="BV20">
            <v>1</v>
          </cell>
          <cell r="BW20">
            <v>1</v>
          </cell>
          <cell r="BX20">
            <v>1</v>
          </cell>
          <cell r="BY20">
            <v>1</v>
          </cell>
          <cell r="BZ20">
            <v>1</v>
          </cell>
          <cell r="CA20">
            <v>1</v>
          </cell>
          <cell r="CB20">
            <v>1</v>
          </cell>
          <cell r="CC20">
            <v>1</v>
          </cell>
          <cell r="CD20">
            <v>1</v>
          </cell>
          <cell r="CE20">
            <v>1</v>
          </cell>
          <cell r="CF20">
            <v>1</v>
          </cell>
          <cell r="CG20">
            <v>0</v>
          </cell>
          <cell r="CH20">
            <v>0</v>
          </cell>
          <cell r="CI20">
            <v>0</v>
          </cell>
          <cell r="CJ20">
            <v>0</v>
          </cell>
          <cell r="CK20">
            <v>0</v>
          </cell>
          <cell r="CL20">
            <v>0</v>
          </cell>
          <cell r="CM20">
            <v>0</v>
          </cell>
          <cell r="CN20">
            <v>0</v>
          </cell>
          <cell r="CO20">
            <v>0</v>
          </cell>
          <cell r="CP20">
            <v>0</v>
          </cell>
          <cell r="CQ20">
            <v>0</v>
          </cell>
          <cell r="CR20">
            <v>0</v>
          </cell>
          <cell r="CS20">
            <v>0</v>
          </cell>
          <cell r="CT20">
            <v>0</v>
          </cell>
          <cell r="CU20">
            <v>0</v>
          </cell>
          <cell r="CV20">
            <v>0</v>
          </cell>
          <cell r="CW20">
            <v>0</v>
          </cell>
          <cell r="CX20">
            <v>0</v>
          </cell>
          <cell r="CY20">
            <v>0</v>
          </cell>
          <cell r="CZ20">
            <v>0</v>
          </cell>
        </row>
        <row r="24">
          <cell r="B24" t="str">
            <v>Preliminary Valuation Range</v>
          </cell>
          <cell r="C24">
            <v>0</v>
          </cell>
          <cell r="D24">
            <v>0</v>
          </cell>
          <cell r="E24">
            <v>25.359000000000002</v>
          </cell>
          <cell r="F24">
            <v>0</v>
          </cell>
          <cell r="G24">
            <v>10.65</v>
          </cell>
          <cell r="H24" t="str">
            <v>to</v>
          </cell>
          <cell r="I24">
            <v>12.6</v>
          </cell>
          <cell r="J24">
            <v>0</v>
          </cell>
          <cell r="K24">
            <v>270.07335</v>
          </cell>
          <cell r="L24" t="str">
            <v>to</v>
          </cell>
          <cell r="M24">
            <v>319.52340000000004</v>
          </cell>
          <cell r="N24">
            <v>0</v>
          </cell>
          <cell r="O24" t="e">
            <v>#REF!</v>
          </cell>
          <cell r="P24" t="e">
            <v>#REF!</v>
          </cell>
          <cell r="Q24" t="e">
            <v>#REF!</v>
          </cell>
          <cell r="R24" t="e">
            <v>#REF!</v>
          </cell>
          <cell r="S24">
            <v>0</v>
          </cell>
          <cell r="T24" t="e">
            <v>#REF!</v>
          </cell>
          <cell r="U24" t="str">
            <v>to</v>
          </cell>
          <cell r="V24" t="e">
            <v>#REF!</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1</v>
          </cell>
          <cell r="BI24">
            <v>1</v>
          </cell>
          <cell r="BJ24">
            <v>1</v>
          </cell>
          <cell r="BK24">
            <v>1</v>
          </cell>
          <cell r="BL24">
            <v>1</v>
          </cell>
          <cell r="BM24">
            <v>1</v>
          </cell>
          <cell r="BN24">
            <v>1</v>
          </cell>
          <cell r="BO24">
            <v>1</v>
          </cell>
          <cell r="BP24">
            <v>1</v>
          </cell>
          <cell r="BQ24">
            <v>1</v>
          </cell>
          <cell r="BR24">
            <v>1</v>
          </cell>
          <cell r="BS24">
            <v>1</v>
          </cell>
          <cell r="BT24">
            <v>1</v>
          </cell>
          <cell r="BU24">
            <v>1</v>
          </cell>
          <cell r="BV24">
            <v>1</v>
          </cell>
          <cell r="BW24">
            <v>1</v>
          </cell>
          <cell r="BX24">
            <v>1</v>
          </cell>
          <cell r="BY24">
            <v>1</v>
          </cell>
          <cell r="BZ24">
            <v>1</v>
          </cell>
          <cell r="CA24">
            <v>1</v>
          </cell>
          <cell r="CB24">
            <v>1</v>
          </cell>
          <cell r="CC24">
            <v>1</v>
          </cell>
          <cell r="CD24">
            <v>1</v>
          </cell>
          <cell r="CE24">
            <v>1</v>
          </cell>
          <cell r="CF24">
            <v>0</v>
          </cell>
          <cell r="CG24">
            <v>0</v>
          </cell>
          <cell r="CH24">
            <v>0</v>
          </cell>
          <cell r="CI24">
            <v>0</v>
          </cell>
          <cell r="CJ24">
            <v>0</v>
          </cell>
          <cell r="CK24">
            <v>0</v>
          </cell>
          <cell r="CL24">
            <v>0</v>
          </cell>
          <cell r="CM24">
            <v>0</v>
          </cell>
          <cell r="CN24">
            <v>0</v>
          </cell>
          <cell r="CO24">
            <v>0</v>
          </cell>
          <cell r="CP24">
            <v>0</v>
          </cell>
          <cell r="CQ24">
            <v>0</v>
          </cell>
          <cell r="CR24">
            <v>0</v>
          </cell>
          <cell r="CS24">
            <v>0</v>
          </cell>
          <cell r="CT24">
            <v>0</v>
          </cell>
          <cell r="CU24">
            <v>0</v>
          </cell>
          <cell r="CV24">
            <v>0</v>
          </cell>
          <cell r="CW24">
            <v>0</v>
          </cell>
          <cell r="CX24">
            <v>0</v>
          </cell>
          <cell r="CY24">
            <v>0</v>
          </cell>
          <cell r="CZ24">
            <v>0</v>
          </cell>
        </row>
        <row r="26">
          <cell r="X26">
            <v>200</v>
          </cell>
          <cell r="Y26">
            <v>202</v>
          </cell>
          <cell r="Z26">
            <v>204</v>
          </cell>
          <cell r="AA26">
            <v>206</v>
          </cell>
          <cell r="AB26">
            <v>208</v>
          </cell>
          <cell r="AC26">
            <v>210</v>
          </cell>
          <cell r="AD26">
            <v>212</v>
          </cell>
          <cell r="AE26">
            <v>214</v>
          </cell>
          <cell r="AF26">
            <v>216</v>
          </cell>
          <cell r="AG26">
            <v>218</v>
          </cell>
          <cell r="AH26">
            <v>220</v>
          </cell>
          <cell r="AI26">
            <v>222</v>
          </cell>
          <cell r="AJ26">
            <v>224</v>
          </cell>
          <cell r="AK26">
            <v>226</v>
          </cell>
          <cell r="AL26">
            <v>228</v>
          </cell>
          <cell r="AM26">
            <v>230</v>
          </cell>
          <cell r="AN26">
            <v>232</v>
          </cell>
          <cell r="AO26">
            <v>234</v>
          </cell>
          <cell r="AP26">
            <v>236</v>
          </cell>
          <cell r="AQ26">
            <v>238</v>
          </cell>
          <cell r="AR26">
            <v>240</v>
          </cell>
          <cell r="AS26">
            <v>242</v>
          </cell>
          <cell r="AT26">
            <v>244</v>
          </cell>
          <cell r="AU26">
            <v>246</v>
          </cell>
          <cell r="AV26">
            <v>248</v>
          </cell>
          <cell r="AW26">
            <v>250</v>
          </cell>
          <cell r="AX26">
            <v>252</v>
          </cell>
          <cell r="AY26">
            <v>254</v>
          </cell>
          <cell r="AZ26">
            <v>256</v>
          </cell>
          <cell r="BA26">
            <v>258</v>
          </cell>
          <cell r="BB26">
            <v>260</v>
          </cell>
          <cell r="BC26">
            <v>262</v>
          </cell>
          <cell r="BD26">
            <v>264</v>
          </cell>
          <cell r="BE26">
            <v>266</v>
          </cell>
          <cell r="BF26">
            <v>268</v>
          </cell>
          <cell r="BG26">
            <v>270</v>
          </cell>
          <cell r="BH26">
            <v>272</v>
          </cell>
          <cell r="BI26">
            <v>274</v>
          </cell>
          <cell r="BJ26">
            <v>276</v>
          </cell>
          <cell r="BK26">
            <v>278</v>
          </cell>
          <cell r="BL26">
            <v>280</v>
          </cell>
          <cell r="BM26">
            <v>282</v>
          </cell>
          <cell r="BN26">
            <v>284</v>
          </cell>
          <cell r="BO26">
            <v>286</v>
          </cell>
          <cell r="BP26">
            <v>288</v>
          </cell>
          <cell r="BQ26">
            <v>290</v>
          </cell>
          <cell r="BR26">
            <v>292</v>
          </cell>
          <cell r="BS26">
            <v>294</v>
          </cell>
          <cell r="BT26">
            <v>296</v>
          </cell>
          <cell r="BU26">
            <v>298</v>
          </cell>
          <cell r="BV26">
            <v>300</v>
          </cell>
          <cell r="BW26">
            <v>302</v>
          </cell>
          <cell r="BX26">
            <v>304</v>
          </cell>
          <cell r="BY26">
            <v>306</v>
          </cell>
          <cell r="BZ26">
            <v>308</v>
          </cell>
          <cell r="CA26">
            <v>310</v>
          </cell>
          <cell r="CB26">
            <v>312</v>
          </cell>
          <cell r="CC26">
            <v>314</v>
          </cell>
          <cell r="CD26">
            <v>316</v>
          </cell>
          <cell r="CE26">
            <v>318</v>
          </cell>
          <cell r="CF26">
            <v>320</v>
          </cell>
          <cell r="CG26">
            <v>322</v>
          </cell>
          <cell r="CH26">
            <v>324</v>
          </cell>
          <cell r="CI26">
            <v>326</v>
          </cell>
          <cell r="CJ26">
            <v>328</v>
          </cell>
          <cell r="CK26">
            <v>330</v>
          </cell>
          <cell r="CL26">
            <v>332</v>
          </cell>
          <cell r="CM26">
            <v>334</v>
          </cell>
          <cell r="CN26">
            <v>336</v>
          </cell>
          <cell r="CO26">
            <v>338</v>
          </cell>
          <cell r="CP26">
            <v>340</v>
          </cell>
          <cell r="CQ26">
            <v>342</v>
          </cell>
          <cell r="CR26">
            <v>344</v>
          </cell>
          <cell r="CS26">
            <v>346</v>
          </cell>
          <cell r="CT26">
            <v>348</v>
          </cell>
          <cell r="CU26">
            <v>350</v>
          </cell>
          <cell r="CV26">
            <v>352</v>
          </cell>
          <cell r="CW26">
            <v>354</v>
          </cell>
          <cell r="CX26">
            <v>356</v>
          </cell>
          <cell r="CY26">
            <v>358</v>
          </cell>
          <cell r="CZ26">
            <v>360</v>
          </cell>
        </row>
        <row r="28">
          <cell r="X28" t="str">
            <v>$200</v>
          </cell>
          <cell r="Y28">
            <v>0</v>
          </cell>
          <cell r="Z28">
            <v>0</v>
          </cell>
          <cell r="AA28">
            <v>0</v>
          </cell>
          <cell r="AB28">
            <v>0</v>
          </cell>
          <cell r="AC28">
            <v>0</v>
          </cell>
          <cell r="AD28">
            <v>0</v>
          </cell>
          <cell r="AE28">
            <v>0</v>
          </cell>
          <cell r="AF28">
            <v>0</v>
          </cell>
          <cell r="AG28">
            <v>0</v>
          </cell>
          <cell r="AH28" t="str">
            <v>$220</v>
          </cell>
          <cell r="AI28">
            <v>0</v>
          </cell>
          <cell r="AJ28">
            <v>0</v>
          </cell>
          <cell r="AK28">
            <v>0</v>
          </cell>
          <cell r="AL28">
            <v>0</v>
          </cell>
          <cell r="AM28">
            <v>0</v>
          </cell>
          <cell r="AN28">
            <v>0</v>
          </cell>
          <cell r="AO28">
            <v>0</v>
          </cell>
          <cell r="AP28">
            <v>0</v>
          </cell>
          <cell r="AQ28">
            <v>0</v>
          </cell>
          <cell r="AR28" t="str">
            <v>$240</v>
          </cell>
          <cell r="AS28">
            <v>0</v>
          </cell>
          <cell r="AT28">
            <v>0</v>
          </cell>
          <cell r="AU28">
            <v>0</v>
          </cell>
          <cell r="AV28">
            <v>0</v>
          </cell>
          <cell r="AW28">
            <v>0</v>
          </cell>
          <cell r="AX28">
            <v>0</v>
          </cell>
          <cell r="AY28">
            <v>0</v>
          </cell>
          <cell r="AZ28">
            <v>0</v>
          </cell>
          <cell r="BA28">
            <v>0</v>
          </cell>
          <cell r="BB28" t="str">
            <v>$260</v>
          </cell>
          <cell r="BC28">
            <v>0</v>
          </cell>
          <cell r="BD28">
            <v>0</v>
          </cell>
          <cell r="BE28">
            <v>0</v>
          </cell>
          <cell r="BF28">
            <v>0</v>
          </cell>
          <cell r="BG28">
            <v>0</v>
          </cell>
          <cell r="BH28">
            <v>0</v>
          </cell>
          <cell r="BI28">
            <v>0</v>
          </cell>
          <cell r="BJ28">
            <v>0</v>
          </cell>
          <cell r="BK28">
            <v>0</v>
          </cell>
          <cell r="BL28" t="str">
            <v>$280</v>
          </cell>
          <cell r="BM28">
            <v>0</v>
          </cell>
          <cell r="BN28">
            <v>0</v>
          </cell>
          <cell r="BO28">
            <v>0</v>
          </cell>
          <cell r="BP28">
            <v>0</v>
          </cell>
          <cell r="BQ28">
            <v>0</v>
          </cell>
          <cell r="BR28">
            <v>0</v>
          </cell>
          <cell r="BS28">
            <v>0</v>
          </cell>
          <cell r="BT28">
            <v>0</v>
          </cell>
          <cell r="BU28">
            <v>0</v>
          </cell>
          <cell r="BV28" t="str">
            <v>$300</v>
          </cell>
          <cell r="BW28">
            <v>0</v>
          </cell>
          <cell r="BX28">
            <v>0</v>
          </cell>
          <cell r="BY28">
            <v>0</v>
          </cell>
          <cell r="BZ28">
            <v>0</v>
          </cell>
          <cell r="CA28">
            <v>0</v>
          </cell>
          <cell r="CB28">
            <v>0</v>
          </cell>
          <cell r="CC28">
            <v>0</v>
          </cell>
          <cell r="CD28">
            <v>0</v>
          </cell>
          <cell r="CE28">
            <v>0</v>
          </cell>
          <cell r="CF28" t="str">
            <v>$320</v>
          </cell>
          <cell r="CG28">
            <v>0</v>
          </cell>
          <cell r="CH28">
            <v>0</v>
          </cell>
          <cell r="CI28">
            <v>0</v>
          </cell>
          <cell r="CJ28">
            <v>0</v>
          </cell>
          <cell r="CK28">
            <v>0</v>
          </cell>
          <cell r="CL28">
            <v>0</v>
          </cell>
          <cell r="CM28">
            <v>0</v>
          </cell>
          <cell r="CN28">
            <v>0</v>
          </cell>
          <cell r="CO28">
            <v>0</v>
          </cell>
          <cell r="CP28" t="str">
            <v>$340</v>
          </cell>
          <cell r="CQ28">
            <v>0</v>
          </cell>
          <cell r="CR28">
            <v>0</v>
          </cell>
          <cell r="CS28">
            <v>0</v>
          </cell>
          <cell r="CT28">
            <v>0</v>
          </cell>
          <cell r="CU28">
            <v>0</v>
          </cell>
          <cell r="CV28">
            <v>0</v>
          </cell>
          <cell r="CW28">
            <v>0</v>
          </cell>
          <cell r="CX28">
            <v>0</v>
          </cell>
          <cell r="CY28">
            <v>0</v>
          </cell>
          <cell r="CZ28" t="str">
            <v>$360</v>
          </cell>
        </row>
        <row r="34">
          <cell r="B34" t="str">
            <v>Begin</v>
          </cell>
          <cell r="C34">
            <v>0</v>
          </cell>
          <cell r="D34">
            <v>200</v>
          </cell>
        </row>
        <row r="35">
          <cell r="B35" t="str">
            <v>Increment</v>
          </cell>
          <cell r="C35">
            <v>0</v>
          </cell>
          <cell r="D35">
            <v>2</v>
          </cell>
        </row>
        <row r="41">
          <cell r="B41" t="str">
            <v>(1) Using the sensitivity table of IRR and exit multiple variables</v>
          </cell>
        </row>
      </sheetData>
      <sheetData sheetId="2" refreshError="1"/>
      <sheetData sheetId="3" refreshError="1"/>
      <sheetData sheetId="4" refreshError="1"/>
      <sheetData sheetId="5"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SG - Hist. &amp; Proj."/>
      <sheetName val="The Shams Group - Hist. &amp; Proj."/>
      <sheetName val="TSG - Bal. Sheet"/>
      <sheetName val="TSG - Rev. Proj."/>
      <sheetName val="MCM Format - PL"/>
      <sheetName val="Depreciation Schedule"/>
      <sheetName val="MCM Format - BS"/>
      <sheetName val="MCM Format - Working Capital"/>
      <sheetName val="DCF"/>
      <sheetName val="LBO"/>
      <sheetName val="Proforma PL Account"/>
      <sheetName val="Hist. BS"/>
      <sheetName val="WACC Analysis Output"/>
      <sheetName val="Calculating Asset Beta"/>
      <sheetName val="Public Comps Multiples"/>
      <sheetName val="Prec. Trx. Pitch"/>
      <sheetName val="Prec. Trx (07-09) Val Comm"/>
      <sheetName val="Multiple Range"/>
      <sheetName val="Football Field"/>
      <sheetName val="EV Sensitivity Analysis"/>
      <sheetName val="Peer Analysis"/>
      <sheetName val="Revenue Segmentation"/>
      <sheetName val="TSG Revenue"/>
      <sheetName val="Income Statements"/>
      <sheetName val="GCOM"/>
      <sheetName val="Output_Revenue Bridge"/>
      <sheetName val="Headcount and Oil Price"/>
      <sheetName val="BOE Stats"/>
      <sheetName val="Credit Stats"/>
    </sheetNames>
    <sheetDataSet>
      <sheetData sheetId="0"/>
      <sheetData sheetId="1"/>
      <sheetData sheetId="2"/>
      <sheetData sheetId="3"/>
      <sheetData sheetId="4"/>
      <sheetData sheetId="5"/>
      <sheetData sheetId="6"/>
      <sheetData sheetId="7"/>
      <sheetData sheetId="8"/>
      <sheetData sheetId="9"/>
      <sheetData sheetId="10"/>
      <sheetData sheetId="11">
        <row r="3">
          <cell r="B3" t="str">
            <v>Weighted Average Cost of Capital</v>
          </cell>
        </row>
      </sheetData>
      <sheetData sheetId="12">
        <row r="3">
          <cell r="B3" t="str">
            <v>Weighted Average Cost of Capital</v>
          </cell>
        </row>
        <row r="5">
          <cell r="B5" t="str">
            <v>Asset Beta Based - Generally Recommended Methodology</v>
          </cell>
        </row>
        <row r="8">
          <cell r="B8" t="str">
            <v>WACC Analysis</v>
          </cell>
          <cell r="G8" t="str">
            <v>Asset Beta Analysis</v>
          </cell>
        </row>
        <row r="10">
          <cell r="C10" t="str">
            <v>Low</v>
          </cell>
          <cell r="E10" t="str">
            <v>High</v>
          </cell>
          <cell r="I10" t="str">
            <v>Adjusted</v>
          </cell>
          <cell r="K10" t="str">
            <v>Market</v>
          </cell>
          <cell r="L10" t="str">
            <v>Asset</v>
          </cell>
        </row>
        <row r="11">
          <cell r="B11" t="str">
            <v>Cost of Equity</v>
          </cell>
          <cell r="G11" t="str">
            <v>Company</v>
          </cell>
          <cell r="I11" t="str">
            <v>Equity Beta</v>
          </cell>
          <cell r="J11" t="str">
            <v>Debt Beta</v>
          </cell>
          <cell r="K11" t="str">
            <v>Leverage</v>
          </cell>
          <cell r="L11" t="str">
            <v>Beta</v>
          </cell>
        </row>
        <row r="12">
          <cell r="B12" t="str">
            <v>U.S. Risk Free Rate (30 Year U.S. Treasury)</v>
          </cell>
          <cell r="C12">
            <v>3.7699999999999997E-2</v>
          </cell>
          <cell r="E12">
            <v>4.5499999999999999E-2</v>
          </cell>
          <cell r="G12" t="str">
            <v>Athenahealth, Inc.</v>
          </cell>
          <cell r="I12">
            <v>1.00064</v>
          </cell>
          <cell r="J12">
            <v>0</v>
          </cell>
          <cell r="K12">
            <v>8.27527956049985E-2</v>
          </cell>
          <cell r="L12">
            <v>0.94952384361017517</v>
          </cell>
        </row>
        <row r="13">
          <cell r="G13" t="str">
            <v>Cerner Corp.</v>
          </cell>
          <cell r="I13">
            <v>1.10616</v>
          </cell>
          <cell r="J13">
            <v>0</v>
          </cell>
          <cell r="K13">
            <v>9.4143242703235847E-2</v>
          </cell>
          <cell r="L13">
            <v>1.0337713778387692</v>
          </cell>
        </row>
        <row r="14">
          <cell r="B14" t="str">
            <v>Equity Market Risk Premium</v>
          </cell>
          <cell r="C14">
            <v>0.08</v>
          </cell>
          <cell r="E14">
            <v>0.11</v>
          </cell>
          <cell r="G14" t="str">
            <v>Eclipsys Corp.</v>
          </cell>
          <cell r="I14">
            <v>1.6939299999999999</v>
          </cell>
          <cell r="J14">
            <v>0</v>
          </cell>
          <cell r="K14">
            <v>0.20532598750019387</v>
          </cell>
          <cell r="L14">
            <v>1.4600401397150216</v>
          </cell>
        </row>
        <row r="15">
          <cell r="B15" t="str">
            <v>Asset Beta</v>
          </cell>
          <cell r="C15">
            <v>0.80570877155012255</v>
          </cell>
          <cell r="E15">
            <v>0.80570877155012255</v>
          </cell>
          <cell r="G15" t="str">
            <v>HMS Holdings Corp.</v>
          </cell>
          <cell r="I15">
            <v>0.13555</v>
          </cell>
          <cell r="J15">
            <v>0</v>
          </cell>
          <cell r="K15">
            <v>6.4820149806568444E-2</v>
          </cell>
          <cell r="L15">
            <v>0.1301595651638093</v>
          </cell>
        </row>
        <row r="16">
          <cell r="B16" t="str">
            <v>Relevered Equity Beta</v>
          </cell>
          <cell r="C16">
            <v>0.89280541391039869</v>
          </cell>
          <cell r="E16">
            <v>0.89280541391039869</v>
          </cell>
          <cell r="G16" t="str">
            <v>Allscripts-Misys Healthcare Solutions, Inc.</v>
          </cell>
          <cell r="I16" t="str">
            <v>NA</v>
          </cell>
          <cell r="J16">
            <v>0</v>
          </cell>
          <cell r="K16">
            <v>5.2901900359527479E-2</v>
          </cell>
          <cell r="L16" t="str">
            <v>NA</v>
          </cell>
        </row>
        <row r="17">
          <cell r="B17" t="str">
            <v>Debt Beta</v>
          </cell>
          <cell r="C17">
            <v>0.1</v>
          </cell>
          <cell r="E17">
            <v>0.1</v>
          </cell>
          <cell r="G17" t="str">
            <v>Phase Forward Inc.</v>
          </cell>
          <cell r="I17">
            <v>0.84862000000000004</v>
          </cell>
          <cell r="J17">
            <v>0</v>
          </cell>
          <cell r="K17">
            <v>0</v>
          </cell>
          <cell r="L17">
            <v>0.84862000000000004</v>
          </cell>
        </row>
        <row r="18">
          <cell r="B18" t="str">
            <v>Debt/Capitalization (Market)</v>
          </cell>
          <cell r="C18">
            <v>0.16166422450042592</v>
          </cell>
          <cell r="E18">
            <v>0.16166422450042592</v>
          </cell>
          <cell r="G18" t="str">
            <v>PSS World Medical Inc.</v>
          </cell>
          <cell r="I18">
            <v>0.75797000000000003</v>
          </cell>
          <cell r="J18">
            <v>0.3</v>
          </cell>
          <cell r="K18">
            <v>0.37024704056904761</v>
          </cell>
          <cell r="L18">
            <v>0.6358867882287571</v>
          </cell>
        </row>
        <row r="19">
          <cell r="B19" t="str">
            <v>Effective Marginal Tax Rate</v>
          </cell>
          <cell r="C19">
            <v>0.36</v>
          </cell>
          <cell r="E19">
            <v>0.36</v>
          </cell>
          <cell r="G19" t="str">
            <v>Quality Systems Inc.</v>
          </cell>
          <cell r="I19">
            <v>1.0677700000000001</v>
          </cell>
          <cell r="J19">
            <v>0</v>
          </cell>
          <cell r="K19">
            <v>0</v>
          </cell>
          <cell r="L19">
            <v>1.0677700000000001</v>
          </cell>
        </row>
        <row r="20">
          <cell r="B20" t="str">
            <v>Adjusted Equity Market Risk Premium</v>
          </cell>
          <cell r="C20">
            <v>7.1424433112831892E-2</v>
          </cell>
          <cell r="E20">
            <v>9.8208595530143855E-2</v>
          </cell>
          <cell r="G20" t="str">
            <v>Res-Care Inc.</v>
          </cell>
          <cell r="I20">
            <v>1.008</v>
          </cell>
          <cell r="J20">
            <v>0.3</v>
          </cell>
          <cell r="K20">
            <v>0.36027270483711749</v>
          </cell>
          <cell r="L20">
            <v>0.82150474558553066</v>
          </cell>
        </row>
        <row r="21">
          <cell r="B21" t="str">
            <v>Small Cap Risk Premium</v>
          </cell>
          <cell r="C21">
            <v>0.1</v>
          </cell>
          <cell r="E21">
            <v>0.15</v>
          </cell>
          <cell r="G21" t="str">
            <v>Vital Images Inc.</v>
          </cell>
          <cell r="I21">
            <v>1.2882400000000001</v>
          </cell>
          <cell r="J21">
            <v>0</v>
          </cell>
          <cell r="K21">
            <v>0</v>
          </cell>
          <cell r="L21">
            <v>1.2882400000000001</v>
          </cell>
        </row>
        <row r="22">
          <cell r="G22" t="str">
            <v>Computer Programs &amp; Systems Inc.</v>
          </cell>
          <cell r="I22">
            <v>0.55974000000000002</v>
          </cell>
          <cell r="J22">
            <v>0</v>
          </cell>
          <cell r="K22">
            <v>0</v>
          </cell>
          <cell r="L22">
            <v>0.55974000000000002</v>
          </cell>
        </row>
        <row r="23">
          <cell r="B23" t="str">
            <v>Cost of Equity</v>
          </cell>
          <cell r="C23">
            <v>0.20912443311283191</v>
          </cell>
          <cell r="E23">
            <v>0.29370859553014383</v>
          </cell>
          <cell r="G23" t="str">
            <v>MedAssets, Inc.</v>
          </cell>
          <cell r="I23" t="str">
            <v>NA</v>
          </cell>
          <cell r="J23">
            <v>0.3</v>
          </cell>
          <cell r="K23">
            <v>0.38332941797424408</v>
          </cell>
          <cell r="L23" t="str">
            <v>NA</v>
          </cell>
        </row>
        <row r="24">
          <cell r="G24" t="str">
            <v>AmerisourceBergen Corporation</v>
          </cell>
          <cell r="I24">
            <v>0.71416999999999997</v>
          </cell>
          <cell r="J24">
            <v>0.3</v>
          </cell>
          <cell r="K24">
            <v>0.29958722124101284</v>
          </cell>
          <cell r="L24">
            <v>0.62745886760640679</v>
          </cell>
        </row>
        <row r="25">
          <cell r="B25" t="str">
            <v>Cost of Debt</v>
          </cell>
          <cell r="G25" t="str">
            <v>McKesson Corp.</v>
          </cell>
          <cell r="I25">
            <v>0.84955000000000003</v>
          </cell>
          <cell r="J25">
            <v>0.3</v>
          </cell>
          <cell r="K25">
            <v>0.28576309794988608</v>
          </cell>
          <cell r="L25">
            <v>0.71918754795558137</v>
          </cell>
        </row>
        <row r="26">
          <cell r="B26" t="str">
            <v>U.S. Risk Free Rate (10 Year U.S. Treasury)</v>
          </cell>
          <cell r="C26">
            <v>3.7100000000000001E-2</v>
          </cell>
          <cell r="E26">
            <v>0.04</v>
          </cell>
          <cell r="G26" t="str">
            <v>Owens &amp; Minor Inc.</v>
          </cell>
          <cell r="I26">
            <v>0.39195000000000002</v>
          </cell>
          <cell r="J26">
            <v>0</v>
          </cell>
          <cell r="K26">
            <v>0.22581980896055637</v>
          </cell>
          <cell r="L26">
            <v>0.3323111544475415</v>
          </cell>
        </row>
        <row r="27">
          <cell r="B27" t="str">
            <v>Credit Spread</v>
          </cell>
          <cell r="C27">
            <v>4.6676799999999997E-2</v>
          </cell>
          <cell r="E27">
            <v>6.5500000000000003E-2</v>
          </cell>
        </row>
        <row r="28">
          <cell r="B28" t="str">
            <v>Cost of Debt (Pretax)</v>
          </cell>
          <cell r="C28">
            <v>8.3776799999999998E-2</v>
          </cell>
          <cell r="E28">
            <v>0.10550000000000001</v>
          </cell>
        </row>
        <row r="30">
          <cell r="B30" t="str">
            <v>Cost of Debt (After-tax)</v>
          </cell>
          <cell r="C30">
            <v>5.3617152000000001E-2</v>
          </cell>
          <cell r="E30">
            <v>6.7520000000000011E-2</v>
          </cell>
        </row>
        <row r="31">
          <cell r="G31" t="str">
            <v>Median</v>
          </cell>
          <cell r="I31">
            <v>0.84955000000000003</v>
          </cell>
          <cell r="J31">
            <v>0</v>
          </cell>
          <cell r="K31">
            <v>9.4143242703235847E-2</v>
          </cell>
          <cell r="L31">
            <v>0.82150474558553066</v>
          </cell>
        </row>
        <row r="32">
          <cell r="B32" t="str">
            <v>WACC</v>
          </cell>
          <cell r="C32">
            <v>0.1839844691075562</v>
          </cell>
          <cell r="E32">
            <v>0.25714199164292262</v>
          </cell>
          <cell r="G32" t="str">
            <v>Mean</v>
          </cell>
          <cell r="I32">
            <v>0.87863769230769229</v>
          </cell>
          <cell r="J32">
            <v>0.1</v>
          </cell>
          <cell r="K32">
            <v>0.16166422450042592</v>
          </cell>
          <cell r="L32">
            <v>0.80570877155012255</v>
          </cell>
        </row>
        <row r="45">
          <cell r="B45" t="str">
            <v>Weighted Average Cost of Capital</v>
          </cell>
        </row>
        <row r="46">
          <cell r="G46" t="str">
            <v>Equity Beta Analysis</v>
          </cell>
        </row>
        <row r="47">
          <cell r="B47" t="str">
            <v>Equity Beta Based</v>
          </cell>
        </row>
        <row r="48">
          <cell r="I48" t="str">
            <v>Adjusted</v>
          </cell>
          <cell r="J48" t="str">
            <v>Market</v>
          </cell>
        </row>
        <row r="49">
          <cell r="I49" t="str">
            <v>Equity Beta</v>
          </cell>
          <cell r="J49" t="str">
            <v>Leverage</v>
          </cell>
        </row>
        <row r="50">
          <cell r="B50" t="str">
            <v>WACC Analysis</v>
          </cell>
          <cell r="G50" t="str">
            <v>Athenahealth, Inc.</v>
          </cell>
          <cell r="I50">
            <v>1.00064</v>
          </cell>
          <cell r="J50">
            <v>8.27527956049985E-2</v>
          </cell>
        </row>
        <row r="51">
          <cell r="C51" t="str">
            <v>Low</v>
          </cell>
          <cell r="E51" t="str">
            <v>High</v>
          </cell>
          <cell r="G51" t="str">
            <v>Cerner Corp.</v>
          </cell>
          <cell r="I51">
            <v>1.10616</v>
          </cell>
          <cell r="J51">
            <v>9.4143242703235847E-2</v>
          </cell>
        </row>
        <row r="52">
          <cell r="B52" t="str">
            <v>Cost of Equity</v>
          </cell>
          <cell r="G52" t="str">
            <v>Eclipsys Corp.</v>
          </cell>
          <cell r="I52">
            <v>1.6939299999999999</v>
          </cell>
          <cell r="J52">
            <v>0.20532598750019387</v>
          </cell>
        </row>
        <row r="53">
          <cell r="B53" t="str">
            <v>U.S. Risk Free Rate (30 Year U.S. Treasury)</v>
          </cell>
          <cell r="C53">
            <v>3.7699999999999997E-2</v>
          </cell>
          <cell r="E53">
            <v>3.7699999999999997E-2</v>
          </cell>
          <cell r="G53" t="str">
            <v>HMS Holdings Corp.</v>
          </cell>
          <cell r="I53">
            <v>0.13555</v>
          </cell>
          <cell r="J53">
            <v>6.4820149806568444E-2</v>
          </cell>
        </row>
        <row r="54">
          <cell r="G54" t="str">
            <v>Allscripts-Misys Healthcare Solutions, Inc.</v>
          </cell>
          <cell r="I54" t="str">
            <v>NA</v>
          </cell>
          <cell r="J54">
            <v>5.2901900359527479E-2</v>
          </cell>
        </row>
        <row r="55">
          <cell r="B55" t="str">
            <v>Equity Market Risk Premium</v>
          </cell>
          <cell r="C55">
            <v>0.08</v>
          </cell>
          <cell r="E55">
            <v>0.11</v>
          </cell>
          <cell r="G55" t="str">
            <v>Phase Forward Inc.</v>
          </cell>
          <cell r="I55">
            <v>0.84862000000000004</v>
          </cell>
          <cell r="J55">
            <v>0</v>
          </cell>
        </row>
        <row r="56">
          <cell r="B56" t="str">
            <v>Equity Beta</v>
          </cell>
          <cell r="C56">
            <v>0.84955000000000003</v>
          </cell>
          <cell r="E56">
            <v>0.84955000000000003</v>
          </cell>
          <cell r="G56" t="str">
            <v>PSS World Medical Inc.</v>
          </cell>
          <cell r="I56">
            <v>0.75797000000000003</v>
          </cell>
          <cell r="J56">
            <v>0.37024704056904761</v>
          </cell>
        </row>
        <row r="57">
          <cell r="B57" t="str">
            <v>Adjusted Equity Market Risk Premium</v>
          </cell>
          <cell r="C57">
            <v>6.7964000000000011E-2</v>
          </cell>
          <cell r="E57">
            <v>9.3450500000000006E-2</v>
          </cell>
          <cell r="G57" t="str">
            <v>Quality Systems Inc.</v>
          </cell>
          <cell r="I57">
            <v>1.0677700000000001</v>
          </cell>
          <cell r="J57">
            <v>0</v>
          </cell>
        </row>
        <row r="58">
          <cell r="B58" t="str">
            <v>Small Cap Risk Premium</v>
          </cell>
          <cell r="C58">
            <v>0.1</v>
          </cell>
          <cell r="E58">
            <v>0.15</v>
          </cell>
          <cell r="G58" t="str">
            <v>Res-Care Inc.</v>
          </cell>
          <cell r="I58">
            <v>1.008</v>
          </cell>
          <cell r="J58">
            <v>0.36027270483711749</v>
          </cell>
        </row>
        <row r="59">
          <cell r="G59" t="str">
            <v>Vital Images Inc.</v>
          </cell>
          <cell r="I59">
            <v>1.2882400000000001</v>
          </cell>
          <cell r="J59">
            <v>0</v>
          </cell>
        </row>
        <row r="60">
          <cell r="B60" t="str">
            <v>Cost of Equity</v>
          </cell>
          <cell r="C60">
            <v>0.20566400000000001</v>
          </cell>
          <cell r="E60">
            <v>0.28115049999999997</v>
          </cell>
          <cell r="G60" t="str">
            <v>Computer Programs &amp; Systems Inc.</v>
          </cell>
          <cell r="I60">
            <v>0.55974000000000002</v>
          </cell>
          <cell r="J60">
            <v>0</v>
          </cell>
        </row>
        <row r="61">
          <cell r="G61" t="str">
            <v>MedAssets, Inc.</v>
          </cell>
          <cell r="I61" t="str">
            <v>NA</v>
          </cell>
          <cell r="J61">
            <v>0.38332941797424408</v>
          </cell>
        </row>
        <row r="62">
          <cell r="B62" t="str">
            <v>Cost of Debt</v>
          </cell>
          <cell r="G62" t="str">
            <v>AmerisourceBergen Corporation</v>
          </cell>
          <cell r="I62">
            <v>0.71416999999999997</v>
          </cell>
          <cell r="J62">
            <v>0.29958722124101284</v>
          </cell>
        </row>
        <row r="63">
          <cell r="B63" t="str">
            <v>U.S. Risk Free Rate (10 Year U.S. Treasury)</v>
          </cell>
          <cell r="C63">
            <v>3.7100000000000001E-2</v>
          </cell>
          <cell r="E63">
            <v>3.7100000000000001E-2</v>
          </cell>
          <cell r="G63" t="str">
            <v>McKesson Corp.</v>
          </cell>
          <cell r="I63">
            <v>0.84955000000000003</v>
          </cell>
          <cell r="J63">
            <v>0.28576309794988608</v>
          </cell>
        </row>
        <row r="64">
          <cell r="B64" t="str">
            <v>Credit Spread</v>
          </cell>
          <cell r="C64">
            <v>4.6676799999999997E-2</v>
          </cell>
          <cell r="E64">
            <v>4.6676799999999997E-2</v>
          </cell>
          <cell r="G64" t="str">
            <v>Owens &amp; Minor Inc.</v>
          </cell>
          <cell r="I64">
            <v>0.39195000000000002</v>
          </cell>
          <cell r="J64">
            <v>0.22581980896055637</v>
          </cell>
        </row>
        <row r="65">
          <cell r="B65" t="str">
            <v>Cost of Debt (Pretax)</v>
          </cell>
          <cell r="C65">
            <v>8.3776799999999998E-2</v>
          </cell>
          <cell r="E65">
            <v>8.3776799999999998E-2</v>
          </cell>
        </row>
        <row r="67">
          <cell r="B67" t="str">
            <v>Effective Marginal Tax Rate</v>
          </cell>
          <cell r="C67">
            <v>0.36</v>
          </cell>
          <cell r="E67">
            <v>0.36</v>
          </cell>
        </row>
        <row r="68">
          <cell r="B68" t="str">
            <v>Cost of Debt (After-tax)</v>
          </cell>
          <cell r="C68">
            <v>5.3617152000000001E-2</v>
          </cell>
          <cell r="E68">
            <v>5.3617152000000001E-2</v>
          </cell>
          <cell r="G68" t="str">
            <v>Median</v>
          </cell>
          <cell r="I68">
            <v>0.84955000000000003</v>
          </cell>
          <cell r="J68">
            <v>9.4143242703235847E-2</v>
          </cell>
        </row>
        <row r="69">
          <cell r="G69" t="str">
            <v>Mean</v>
          </cell>
          <cell r="I69">
            <v>0.87863769230769229</v>
          </cell>
          <cell r="J69">
            <v>0.16166422450042592</v>
          </cell>
        </row>
        <row r="70">
          <cell r="B70" t="str">
            <v>Debt/Capitalization (Market)</v>
          </cell>
          <cell r="C70">
            <v>0.16166422450042592</v>
          </cell>
          <cell r="E70">
            <v>0.16166422450042592</v>
          </cell>
        </row>
        <row r="72">
          <cell r="B72" t="str">
            <v>WACC</v>
          </cell>
          <cell r="C72">
            <v>0.18108346423034585</v>
          </cell>
          <cell r="E72">
            <v>0.24436649774759442</v>
          </cell>
        </row>
        <row r="75">
          <cell r="B75" t="str">
            <v>Average WACC</v>
          </cell>
          <cell r="C75">
            <v>0.18253396666895103</v>
          </cell>
          <cell r="E75">
            <v>0.25075424469525853</v>
          </cell>
        </row>
      </sheetData>
      <sheetData sheetId="13">
        <row r="2">
          <cell r="B2" t="str">
            <v>Calculating Asset Beta</v>
          </cell>
        </row>
      </sheetData>
      <sheetData sheetId="14"/>
      <sheetData sheetId="15"/>
      <sheetData sheetId="16"/>
      <sheetData sheetId="17">
        <row r="2">
          <cell r="C2" t="str">
            <v>Revenue</v>
          </cell>
        </row>
      </sheetData>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Info"/>
      <sheetName val="Adj. P&amp;L"/>
      <sheetName val="QoE"/>
      <sheetName val="P&amp;L Adj to MH specs"/>
      <sheetName val="(12 SUM FIN with Pre&amp;postloi"/>
      <sheetName val="(12 SUM FIN MAIN FOR PRES"/>
      <sheetName val="PwC Financials"/>
      <sheetName val="Rec to USAP EBPC"/>
      <sheetName val="(20 Part Time Distinctions"/>
      <sheetName val="PartTime New Pages"/>
      <sheetName val="For Presentation"/>
      <sheetName val="Sheet9"/>
      <sheetName val="Export of Class C's"/>
      <sheetName val="EBPC by Physician (2)"/>
      <sheetName val="Active"/>
      <sheetName val="Inactive"/>
      <sheetName val="FY16"/>
      <sheetName val="YTD Jul-16"/>
      <sheetName val="YTD Jul-17"/>
      <sheetName val="YTD Aug-17"/>
      <sheetName val="Line Ranking"/>
      <sheetName val="Rec to TB (3)"/>
      <sheetName val="Comp Detail (2)"/>
      <sheetName val="EBPC per GL (2)"/>
      <sheetName val="Units (2)"/>
      <sheetName val="Summaries - old aug - ned upd &gt;"/>
      <sheetName val="Rec to TB"/>
      <sheetName val="Comp Detail"/>
      <sheetName val="EBPC per GL"/>
      <sheetName val="Units"/>
      <sheetName val="FY16 SOURCE"/>
      <sheetName val="YTD Jul-16 SOURCE"/>
      <sheetName val="YTD Jul-17 SOURCE"/>
      <sheetName val="YTD Aug-16 SOURCE"/>
      <sheetName val="YTD Aug-17 SOURCE"/>
      <sheetName val="Phys. Mapping"/>
      <sheetName val="Physician Comp - PwC 10.1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2">
          <cell r="C22">
            <v>63906.987579999994</v>
          </cell>
        </row>
      </sheetData>
      <sheetData sheetId="22">
        <row r="113">
          <cell r="L113">
            <v>28748.648110000002</v>
          </cell>
        </row>
      </sheetData>
      <sheetData sheetId="23"/>
      <sheetData sheetId="24">
        <row r="209">
          <cell r="Y209">
            <v>1651179</v>
          </cell>
        </row>
      </sheetData>
      <sheetData sheetId="25"/>
      <sheetData sheetId="26"/>
      <sheetData sheetId="27"/>
      <sheetData sheetId="28"/>
      <sheetData sheetId="29"/>
      <sheetData sheetId="30"/>
      <sheetData sheetId="31"/>
      <sheetData sheetId="32"/>
      <sheetData sheetId="33"/>
      <sheetData sheetId="34"/>
      <sheetData sheetId="35"/>
      <sheetData sheetId="3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QR&gt;&gt;"/>
      <sheetName val="QR"/>
      <sheetName val="QR1a"/>
      <sheetName val="QR1b"/>
      <sheetName val="QR1c"/>
      <sheetName val="QR1d"/>
      <sheetName val="QR1e"/>
      <sheetName val="QR2a"/>
      <sheetName val="QR2b"/>
      <sheetName val="QR2P"/>
      <sheetName val="QR3"/>
      <sheetName val="QR4a"/>
      <sheetName val="QR4b"/>
      <sheetName val="QR4c"/>
      <sheetName val="QR4P"/>
      <sheetName val="QR5"/>
      <sheetName val="QR5P"/>
      <sheetName val="QR6"/>
      <sheetName val="QR6P"/>
      <sheetName val="QR7a"/>
      <sheetName val="QR7b"/>
      <sheetName val="QR7P"/>
      <sheetName val="QR8a"/>
      <sheetName val="QR8b"/>
      <sheetName val="QR8P"/>
      <sheetName val="QR9"/>
      <sheetName val="QR10a"/>
      <sheetName val="QR10b"/>
      <sheetName val="QR10P1"/>
      <sheetName val="QR10P2"/>
      <sheetName val="QR11a"/>
      <sheetName val="QR11c"/>
      <sheetName val="QR11b"/>
      <sheetName val="QR11d"/>
      <sheetName val="QR11P"/>
      <sheetName val="QR12"/>
      <sheetName val="AR1"/>
      <sheetName val="AR1.1"/>
      <sheetName val="AR1.2"/>
      <sheetName val="FDD"/>
      <sheetName val="Triangles&gt;&gt;"/>
      <sheetName val="TO1"/>
      <sheetName val="TD0"/>
      <sheetName val="TD1"/>
      <sheetName val="TD2"/>
      <sheetName val="TD3"/>
      <sheetName val="TD4"/>
      <sheetName val="TD5"/>
      <sheetName val="TD6"/>
      <sheetName val="TD6a"/>
      <sheetName val="TD6b"/>
      <sheetName val="TD7"/>
      <sheetName val="TD8"/>
      <sheetName val="TD9"/>
      <sheetName val="TD10"/>
      <sheetName val="TD11"/>
      <sheetName val="TD12"/>
      <sheetName val="TD13"/>
      <sheetName val="TD14"/>
      <sheetName val="TD15"/>
      <sheetName val="TD0P"/>
      <sheetName val="T15P"/>
      <sheetName val="TOP"/>
      <sheetName val="Linked tables&gt;&gt;"/>
      <sheetName val="ADA code mapping"/>
      <sheetName val="DOP date"/>
      <sheetName val="DOS date"/>
      <sheetName val="Old DOS for capitation pmts"/>
      <sheetName val="Clinic mapping"/>
      <sheetName val="Ortho indicator"/>
      <sheetName val="Payment mapping"/>
      <sheetName val="Payor mapping"/>
      <sheetName val="Metrocare indicator"/>
      <sheetName val="Project Teal - QofR databook DR"/>
      <sheetName val="AR1_1"/>
      <sheetName val="AR1_2"/>
      <sheetName val="Linked_tables&gt;&gt;"/>
      <sheetName val="ADA_code_mapping"/>
      <sheetName val="DOP_date"/>
      <sheetName val="DOS_date"/>
      <sheetName val="Old_DOS_for_capitation_pmts"/>
      <sheetName val="Clinic_mapping"/>
      <sheetName val="Ortho_indicator"/>
      <sheetName val="Payment_mapping"/>
      <sheetName val="Payor_mapping"/>
      <sheetName val="Metrocare_indicator"/>
      <sheetName val="Project_Teal_-_QofR_databook_D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sheetData sheetId="76"/>
      <sheetData sheetId="77"/>
      <sheetData sheetId="78"/>
      <sheetData sheetId="79"/>
      <sheetData sheetId="80"/>
      <sheetData sheetId="81"/>
      <sheetData sheetId="82"/>
      <sheetData sheetId="83"/>
      <sheetData sheetId="84"/>
      <sheetData sheetId="85"/>
      <sheetData sheetId="86"/>
      <sheetData sheetId="87"/>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lor Scheme"/>
      <sheetName val="IRL"/>
      <sheetName val="Company Overview"/>
      <sheetName val="Timeline"/>
      <sheetName val="Addresses"/>
      <sheetName val="Competitive Matrix"/>
      <sheetName val="Product Comparison to Mkt."/>
      <sheetName val="Employees"/>
      <sheetName val="Equipment Summary"/>
      <sheetName val="SLC Material Margin"/>
      <sheetName val="Top Customers (SLC)"/>
      <sheetName val="Top Purchases (SLC)"/>
      <sheetName val="Top Customers (MAS)"/>
      <sheetName val="1"/>
      <sheetName val="Top Purchases (MAS)"/>
      <sheetName val="Investment Considerations"/>
      <sheetName val="Industry&gt;&gt;"/>
      <sheetName val="Renewable Elec. Gen. by Fuel"/>
      <sheetName val="Pipeline &amp; Transmission Miles"/>
      <sheetName val="Hist. &amp; Proj. Trans. Invest."/>
      <sheetName val="Cthree Info - Dist. Spend $"/>
      <sheetName val="ARRA Overview"/>
      <sheetName val="Trans. Investment by Renewable"/>
      <sheetName val="Non-Hydro Renewable GW Capacity"/>
      <sheetName val="U.S. Wind Power Capacity"/>
      <sheetName val="Annual O&amp;M Costs by Project Age"/>
      <sheetName val="Wind Installations (GW)"/>
      <sheetName val="U.S. Distributed Wind Capacity"/>
      <sheetName val="U.S. Dist. Wind Cap. by Type"/>
      <sheetName val="2014 Distributed Wind Mkt."/>
      <sheetName val="Top States for Dist. Wind"/>
      <sheetName val="Hydropower IBIS"/>
      <sheetName val="Hydropower Funding"/>
      <sheetName val="Solar Power IBIS"/>
      <sheetName val="Solar Installations"/>
      <sheetName val="Infrastructure Req."/>
      <sheetName val="USDA REAP Wind Funding &amp; Awards"/>
      <sheetName val="US Wind Awards"/>
      <sheetName val="Natural Gas Summary"/>
      <sheetName val="Pipeline Age"/>
      <sheetName val="U.S. Pipeline Additions"/>
      <sheetName val="Pipeline Milage by Type"/>
      <sheetName val="Oil Pipeline IBIS"/>
      <sheetName val="Water Pipeline IBIS"/>
      <sheetName val="Water Infrastructure Needs"/>
      <sheetName val="Heavy Engineering Construction"/>
      <sheetName val="Road &amp; Highway Construction"/>
      <sheetName val="Bridge &amp; Elevated Highway"/>
      <sheetName val="Concert &amp; Event Planning"/>
      <sheetName val="Figure 5"/>
      <sheetName val="Meter Market"/>
      <sheetName val="ABI"/>
      <sheetName val="Revenue &amp; EBITDA"/>
      <sheetName val="Server Shipments"/>
      <sheetName val="COPQ"/>
      <sheetName val="Sales by Product Category"/>
      <sheetName val="Ownership"/>
      <sheetName val="Growth Bridge"/>
      <sheetName val="Recurring Revenue"/>
      <sheetName val="Marketing exhibits"/>
      <sheetName val="Facility Charts"/>
      <sheetName val="Sales Pipeline (ES)"/>
      <sheetName val="Growth Road Map (ES)"/>
      <sheetName val="Growth Road Map (IS)"/>
      <sheetName val="Revenue Breakouts"/>
      <sheetName val="Revene and EBITDA"/>
      <sheetName val="Dynamic Stacked"/>
      <sheetName val="Panel Chart"/>
      <sheetName val="Thunderbird_CIM Exhibits_v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2">
          <cell r="H2">
            <v>2015</v>
          </cell>
        </row>
      </sheetData>
      <sheetData sheetId="19">
        <row r="5">
          <cell r="E5">
            <v>2009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 PF Adj."/>
      <sheetName val="LTM COST SAVING BRIDGE (2)"/>
      <sheetName val="Cover -- Model"/>
      <sheetName val="Model Summary"/>
      <sheetName val="MODEL"/>
      <sheetName val="Mgmt Plan"/>
      <sheetName val="BS Drivers"/>
      <sheetName val="Dep. &amp; Capex."/>
      <sheetName val="IS Drivers"/>
      <sheetName val="COGS"/>
      <sheetName val="R&amp;D"/>
      <sheetName val="S&amp;M"/>
      <sheetName val="G&amp;A"/>
      <sheetName val="SG&amp;A"/>
      <sheetName val="OLD COGS"/>
      <sheetName val="LBO-Control"/>
      <sheetName val="BACKUP -- BRAD"/>
      <sheetName val="LIQUIDITY ANALYSIS"/>
      <sheetName val="Assumed Liab."/>
      <sheetName val="Genband 2009 Bridge"/>
      <sheetName val="2010 Cost Backup"/>
      <sheetName val="2009 Cost Backup"/>
      <sheetName val="2009 NewCo Adj."/>
      <sheetName val="Corp Alloc"/>
      <sheetName val="E&amp;Y Part II"/>
      <sheetName val="GENBAND"/>
      <sheetName val="BACKUP -- ENRIQUE"/>
      <sheetName val="Nortel CVAS Financials"/>
      <sheetName val="Summary NewCo Adj."/>
      <sheetName val="CVAS '10 Bridge"/>
      <sheetName val="CVAS '09 Bridge"/>
      <sheetName val="Headcount Adj."/>
      <sheetName val="Output---&gt;"/>
      <sheetName val="Sources and uses"/>
      <sheetName val="2009 NewCo out the door"/>
      <sheetName val="NewCo quarterly cash flow"/>
      <sheetName val="CVAS Standalone"/>
      <sheetName val="GB Standalone"/>
      <sheetName val="Q1 2010 Update"/>
      <sheetName val="Day 1 HC"/>
      <sheetName val="Financial Overview"/>
      <sheetName val="CVAS restructuring"/>
      <sheetName val="GB Waterfall"/>
      <sheetName val="Corporate allocation"/>
      <sheetName val="Audit Bridge"/>
      <sheetName val="REVENUE SYNERGIES OUTPUT"/>
      <sheetName val="CVAS DATA RECEIVED"/>
      <sheetName val="E&amp;Y Analysis"/>
      <sheetName val="TargIS"/>
    </sheetNames>
    <sheetDataSet>
      <sheetData sheetId="0" refreshError="1"/>
      <sheetData sheetId="1" refreshError="1"/>
      <sheetData sheetId="2" refreshError="1"/>
      <sheetData sheetId="3">
        <row r="7">
          <cell r="Y7">
            <v>5.0000000000000001E-3</v>
          </cell>
        </row>
      </sheetData>
      <sheetData sheetId="4">
        <row r="9">
          <cell r="H9">
            <v>17</v>
          </cell>
        </row>
      </sheetData>
      <sheetData sheetId="5"/>
      <sheetData sheetId="6" refreshError="1"/>
      <sheetData sheetId="7" refreshError="1"/>
      <sheetData sheetId="8">
        <row r="52">
          <cell r="B52" t="str">
            <v>Intercompany</v>
          </cell>
        </row>
      </sheetData>
      <sheetData sheetId="9" refreshError="1"/>
      <sheetData sheetId="10" refreshError="1"/>
      <sheetData sheetId="11" refreshError="1"/>
      <sheetData sheetId="12" refreshError="1"/>
      <sheetData sheetId="13" refreshError="1"/>
      <sheetData sheetId="14" refreshError="1"/>
      <sheetData sheetId="15">
        <row r="10">
          <cell r="L10">
            <v>250</v>
          </cell>
        </row>
      </sheetData>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ow r="54">
          <cell r="S54">
            <v>179.11378129857968</v>
          </cell>
        </row>
      </sheetData>
      <sheetData sheetId="29" refreshError="1"/>
      <sheetData sheetId="30" refreshError="1"/>
      <sheetData sheetId="31" refreshError="1"/>
      <sheetData sheetId="32" refreshError="1"/>
      <sheetData sheetId="33" refreshError="1"/>
      <sheetData sheetId="34" refreshError="1"/>
      <sheetData sheetId="35">
        <row r="1">
          <cell r="D1" t="str">
            <v>GENBAND</v>
          </cell>
          <cell r="T1" t="str">
            <v>One Equity Partners</v>
          </cell>
        </row>
        <row r="2">
          <cell r="T2" t="str">
            <v>Pro Forma Operating Model (based on L+750 bps)</v>
          </cell>
        </row>
        <row r="4">
          <cell r="D4" t="str">
            <v>LIQUIDITY ANALYSIS</v>
          </cell>
        </row>
        <row r="7">
          <cell r="D7" t="str">
            <v>($mm)</v>
          </cell>
          <cell r="G7" t="str">
            <v>Q1'10 PF</v>
          </cell>
          <cell r="H7" t="str">
            <v>Q2'10E</v>
          </cell>
          <cell r="I7" t="str">
            <v>Q3'10E</v>
          </cell>
          <cell r="J7" t="str">
            <v>Q4'10E</v>
          </cell>
          <cell r="K7" t="str">
            <v>PF 2010E¹</v>
          </cell>
          <cell r="L7" t="str">
            <v>Q1'11</v>
          </cell>
          <cell r="M7" t="str">
            <v>Q2'11</v>
          </cell>
          <cell r="N7" t="str">
            <v>Q3'11</v>
          </cell>
          <cell r="O7" t="str">
            <v>Q4'11</v>
          </cell>
          <cell r="P7" t="str">
            <v>2011E</v>
          </cell>
          <cell r="Q7" t="str">
            <v>2012E</v>
          </cell>
          <cell r="R7" t="str">
            <v>2013E</v>
          </cell>
          <cell r="S7" t="str">
            <v>2014E</v>
          </cell>
          <cell r="T7" t="str">
            <v>2015E</v>
          </cell>
        </row>
        <row r="8">
          <cell r="D8" t="str">
            <v>Revenue</v>
          </cell>
          <cell r="G8">
            <v>206</v>
          </cell>
          <cell r="H8">
            <v>226.94221140803865</v>
          </cell>
          <cell r="I8">
            <v>256.69438164476503</v>
          </cell>
          <cell r="J8">
            <v>306.70472119573242</v>
          </cell>
          <cell r="K8">
            <v>996.34131424853604</v>
          </cell>
          <cell r="L8">
            <v>179.71827774772868</v>
          </cell>
          <cell r="M8">
            <v>206.04210999854752</v>
          </cell>
          <cell r="N8">
            <v>224.15786608861794</v>
          </cell>
          <cell r="O8">
            <v>278.27350803475065</v>
          </cell>
          <cell r="P8">
            <v>888.02010245517999</v>
          </cell>
          <cell r="Q8">
            <v>925.05143187363558</v>
          </cell>
          <cell r="R8">
            <v>952.05862595419842</v>
          </cell>
          <cell r="S8">
            <v>971.89818604372067</v>
          </cell>
          <cell r="T8">
            <v>1005.3994255295722</v>
          </cell>
        </row>
        <row r="9">
          <cell r="D9" t="str">
            <v>% growth</v>
          </cell>
          <cell r="G9">
            <v>-0.1547911720747791</v>
          </cell>
          <cell r="H9">
            <v>0.10166122042737213</v>
          </cell>
          <cell r="I9">
            <v>0.13110020410981393</v>
          </cell>
          <cell r="J9">
            <v>0.19482444154222223</v>
          </cell>
          <cell r="L9">
            <v>-0.4140348506959034</v>
          </cell>
          <cell r="M9">
            <v>0.14647276048221269</v>
          </cell>
          <cell r="N9">
            <v>8.7922590630614916E-2</v>
          </cell>
          <cell r="O9">
            <v>0.24141754599296017</v>
          </cell>
          <cell r="P9">
            <v>-0.10871898037777794</v>
          </cell>
          <cell r="Q9">
            <v>4.1701003520159263E-2</v>
          </cell>
          <cell r="R9">
            <v>2.9195343253359818E-2</v>
          </cell>
          <cell r="S9">
            <v>2.0838590763922804E-2</v>
          </cell>
          <cell r="T9">
            <v>3.4469906382091464E-2</v>
          </cell>
        </row>
        <row r="11">
          <cell r="D11" t="str">
            <v>COGS</v>
          </cell>
          <cell r="G11">
            <v>138.60073564249504</v>
          </cell>
          <cell r="H11">
            <v>119.87201646314298</v>
          </cell>
          <cell r="I11">
            <v>137.566800267036</v>
          </cell>
          <cell r="J11">
            <v>164.10909396080581</v>
          </cell>
          <cell r="K11">
            <v>560.14864633347986</v>
          </cell>
          <cell r="L11">
            <v>103.94249207909938</v>
          </cell>
          <cell r="M11">
            <v>111.92188451706305</v>
          </cell>
          <cell r="N11">
            <v>117.52235143567906</v>
          </cell>
          <cell r="O11">
            <v>133.53899918291816</v>
          </cell>
          <cell r="P11">
            <v>466.9257272147596</v>
          </cell>
          <cell r="Q11">
            <v>484.86081518753406</v>
          </cell>
          <cell r="R11">
            <v>499.20317818210134</v>
          </cell>
          <cell r="S11">
            <v>509.45821755867826</v>
          </cell>
          <cell r="T11">
            <v>521.53678335503719</v>
          </cell>
        </row>
        <row r="13">
          <cell r="D13" t="str">
            <v>Gross Profit</v>
          </cell>
          <cell r="G13">
            <v>67.399264357504961</v>
          </cell>
          <cell r="H13">
            <v>107.07019494489566</v>
          </cell>
          <cell r="I13">
            <v>119.12758137772903</v>
          </cell>
          <cell r="J13">
            <v>142.59562723492661</v>
          </cell>
          <cell r="K13">
            <v>436.19266791505629</v>
          </cell>
          <cell r="L13">
            <v>75.775785668629297</v>
          </cell>
          <cell r="M13">
            <v>94.120225481484468</v>
          </cell>
          <cell r="N13">
            <v>106.63551465293888</v>
          </cell>
          <cell r="O13">
            <v>144.73450885183249</v>
          </cell>
          <cell r="P13">
            <v>421.09437524042039</v>
          </cell>
          <cell r="Q13">
            <v>440.19061668610152</v>
          </cell>
          <cell r="R13">
            <v>452.85544777209708</v>
          </cell>
          <cell r="S13">
            <v>462.43996848504241</v>
          </cell>
          <cell r="T13">
            <v>483.86264217453504</v>
          </cell>
        </row>
        <row r="14">
          <cell r="D14" t="str">
            <v>% margin</v>
          </cell>
          <cell r="G14">
            <v>0.32718089493934449</v>
          </cell>
          <cell r="H14">
            <v>0.47179497494357753</v>
          </cell>
          <cell r="I14">
            <v>0.4640833220206107</v>
          </cell>
          <cell r="J14">
            <v>0.46492804766420637</v>
          </cell>
          <cell r="K14">
            <v>0.43779442012202718</v>
          </cell>
          <cell r="L14">
            <v>0.42163650029517918</v>
          </cell>
          <cell r="M14">
            <v>0.45680092036597741</v>
          </cell>
          <cell r="N14">
            <v>0.47571613931577089</v>
          </cell>
          <cell r="O14">
            <v>0.52011601777686334</v>
          </cell>
          <cell r="P14">
            <v>0.47419464275210343</v>
          </cell>
          <cell r="Q14">
            <v>0.47585528925080645</v>
          </cell>
          <cell r="R14">
            <v>0.47565920356871283</v>
          </cell>
          <cell r="S14">
            <v>0.47581112417493454</v>
          </cell>
          <cell r="T14">
            <v>0.4812640925467716</v>
          </cell>
        </row>
        <row r="16">
          <cell r="D16" t="str">
            <v>R&amp;D</v>
          </cell>
          <cell r="G16">
            <v>34.218399738733247</v>
          </cell>
          <cell r="H16">
            <v>33.176717626676719</v>
          </cell>
          <cell r="I16">
            <v>31.101521215351458</v>
          </cell>
          <cell r="J16">
            <v>31.037387882018123</v>
          </cell>
          <cell r="K16">
            <v>129.53402646277954</v>
          </cell>
          <cell r="L16">
            <v>34.836209594702616</v>
          </cell>
          <cell r="M16">
            <v>34.89693460723359</v>
          </cell>
          <cell r="N16">
            <v>34.891678506525075</v>
          </cell>
          <cell r="O16">
            <v>34.924088190023312</v>
          </cell>
          <cell r="P16">
            <v>139.54891089848456</v>
          </cell>
          <cell r="Q16">
            <v>145.90684878119154</v>
          </cell>
          <cell r="R16">
            <v>151.20363241325327</v>
          </cell>
          <cell r="S16">
            <v>155.30881722070703</v>
          </cell>
          <cell r="T16">
            <v>158.2469807434052</v>
          </cell>
        </row>
        <row r="17">
          <cell r="D17" t="str">
            <v>% of revenue</v>
          </cell>
          <cell r="G17">
            <v>0.18856660972939987</v>
          </cell>
          <cell r="H17">
            <v>0.14619015748914813</v>
          </cell>
          <cell r="I17">
            <v>0.12116167489163172</v>
          </cell>
          <cell r="J17">
            <v>0.10119631599088011</v>
          </cell>
          <cell r="K17">
            <v>0.13000969106703875</v>
          </cell>
          <cell r="L17">
            <v>0.1938378779903642</v>
          </cell>
          <cell r="M17">
            <v>0.16936797340834644</v>
          </cell>
          <cell r="N17">
            <v>0.15565672137836598</v>
          </cell>
          <cell r="O17">
            <v>0.12550274166113581</v>
          </cell>
          <cell r="P17">
            <v>0.15714611697715239</v>
          </cell>
          <cell r="Q17">
            <v>0.15772836380099003</v>
          </cell>
          <cell r="R17">
            <v>0.15881756468695382</v>
          </cell>
          <cell r="S17">
            <v>0.15979947226048274</v>
          </cell>
          <cell r="T17">
            <v>0.15739712667933151</v>
          </cell>
        </row>
        <row r="19">
          <cell r="D19" t="str">
            <v>SG&amp;A</v>
          </cell>
          <cell r="G19">
            <v>38.844721604256371</v>
          </cell>
          <cell r="H19">
            <v>33.963373438970073</v>
          </cell>
          <cell r="I19">
            <v>36.275722734683953</v>
          </cell>
          <cell r="J19">
            <v>36.331576901350623</v>
          </cell>
          <cell r="K19">
            <v>145.41539467926103</v>
          </cell>
          <cell r="L19">
            <v>35.751273156500758</v>
          </cell>
          <cell r="M19">
            <v>35.772426782289784</v>
          </cell>
          <cell r="N19">
            <v>35.785339260693767</v>
          </cell>
          <cell r="O19">
            <v>35.748306881103773</v>
          </cell>
          <cell r="P19">
            <v>143.0573460805881</v>
          </cell>
          <cell r="Q19">
            <v>149.07208140843571</v>
          </cell>
          <cell r="R19">
            <v>154.44903923097701</v>
          </cell>
          <cell r="S19">
            <v>158.637189797524</v>
          </cell>
          <cell r="T19">
            <v>161.53239190009978</v>
          </cell>
        </row>
        <row r="20">
          <cell r="D20" t="str">
            <v>% of revenue</v>
          </cell>
          <cell r="G20">
            <v>0.18856660972939987</v>
          </cell>
          <cell r="H20">
            <v>0.1496564840372708</v>
          </cell>
          <cell r="I20">
            <v>0.14131872502330536</v>
          </cell>
          <cell r="J20">
            <v>0.11845783384000987</v>
          </cell>
          <cell r="K20">
            <v>0.14594937758747537</v>
          </cell>
          <cell r="L20">
            <v>0.19892953351514406</v>
          </cell>
          <cell r="M20">
            <v>0.17361706683426004</v>
          </cell>
          <cell r="N20">
            <v>0.15964346861932782</v>
          </cell>
          <cell r="O20">
            <v>0.12846464305412625</v>
          </cell>
          <cell r="P20">
            <v>0.16109696805856766</v>
          </cell>
          <cell r="Q20">
            <v>0.16115004665902657</v>
          </cell>
          <cell r="R20">
            <v>0.1622263955396453</v>
          </cell>
          <cell r="S20">
            <v>0.16322408259993165</v>
          </cell>
          <cell r="T20">
            <v>0.16066489377096682</v>
          </cell>
        </row>
        <row r="22">
          <cell r="D22" t="str">
            <v xml:space="preserve">EBITDA </v>
          </cell>
          <cell r="G22">
            <v>-0.25553947477374606</v>
          </cell>
          <cell r="H22">
            <v>41.570893822680119</v>
          </cell>
          <cell r="I22">
            <v>57.180919328404521</v>
          </cell>
          <cell r="J22">
            <v>80.617507622268761</v>
          </cell>
          <cell r="K22">
            <v>179.11378129857965</v>
          </cell>
          <cell r="L22">
            <v>5.1883029174259221</v>
          </cell>
          <cell r="M22">
            <v>23.450864091961094</v>
          </cell>
          <cell r="N22">
            <v>35.958496885720045</v>
          </cell>
          <cell r="O22">
            <v>74.062113780705403</v>
          </cell>
          <cell r="P22">
            <v>162.4670823257062</v>
          </cell>
          <cell r="Q22">
            <v>169.37153989257399</v>
          </cell>
          <cell r="R22">
            <v>172.60597285045205</v>
          </cell>
          <cell r="S22">
            <v>174.89313197557905</v>
          </cell>
          <cell r="T22">
            <v>191.40122370395693</v>
          </cell>
        </row>
        <row r="23">
          <cell r="D23" t="str">
            <v>EBITDA Margin</v>
          </cell>
          <cell r="G23" t="e">
            <v>#REF!</v>
          </cell>
          <cell r="H23" t="e">
            <v>#REF!</v>
          </cell>
          <cell r="I23" t="e">
            <v>#REF!</v>
          </cell>
          <cell r="J23" t="e">
            <v>#REF!</v>
          </cell>
          <cell r="K23" t="e">
            <v>#REF!</v>
          </cell>
          <cell r="L23" t="e">
            <v>#REF!</v>
          </cell>
          <cell r="M23" t="e">
            <v>#REF!</v>
          </cell>
          <cell r="N23" t="e">
            <v>#REF!</v>
          </cell>
          <cell r="O23" t="e">
            <v>#REF!</v>
          </cell>
          <cell r="P23" t="e">
            <v>#REF!</v>
          </cell>
          <cell r="Q23" t="e">
            <v>#REF!</v>
          </cell>
          <cell r="R23" t="e">
            <v>#REF!</v>
          </cell>
          <cell r="S23" t="e">
            <v>#REF!</v>
          </cell>
          <cell r="T23" t="e">
            <v>#REF!</v>
          </cell>
        </row>
        <row r="25">
          <cell r="D25" t="str">
            <v>Capex</v>
          </cell>
          <cell r="G25">
            <v>0</v>
          </cell>
          <cell r="H25">
            <v>-3.5416666666666665</v>
          </cell>
          <cell r="I25">
            <v>-3.5416666666666665</v>
          </cell>
          <cell r="J25">
            <v>-3.5416666666666665</v>
          </cell>
          <cell r="K25">
            <v>-10.625</v>
          </cell>
          <cell r="L25">
            <v>-4.333333333333333</v>
          </cell>
          <cell r="M25">
            <v>-4.333333333333333</v>
          </cell>
          <cell r="N25">
            <v>-4.333333333333333</v>
          </cell>
          <cell r="O25">
            <v>-3</v>
          </cell>
          <cell r="P25">
            <v>-16</v>
          </cell>
          <cell r="Q25">
            <v>-16</v>
          </cell>
          <cell r="R25">
            <v>-16.259999999999998</v>
          </cell>
          <cell r="S25">
            <v>-16.472999999999999</v>
          </cell>
          <cell r="T25">
            <v>-16.629555</v>
          </cell>
        </row>
        <row r="26">
          <cell r="D26" t="str">
            <v xml:space="preserve">Tax </v>
          </cell>
          <cell r="G26">
            <v>0</v>
          </cell>
          <cell r="H26">
            <v>0</v>
          </cell>
          <cell r="I26">
            <v>0</v>
          </cell>
          <cell r="J26">
            <v>-5.7104963769962573</v>
          </cell>
          <cell r="K26">
            <v>-5.7104963769962573</v>
          </cell>
          <cell r="L26">
            <v>0</v>
          </cell>
          <cell r="M26">
            <v>-4.8803614896097471</v>
          </cell>
          <cell r="N26">
            <v>-0.43957503126238817</v>
          </cell>
          <cell r="O26">
            <v>-25.12880173394764</v>
          </cell>
          <cell r="P26">
            <v>-30.448738254819773</v>
          </cell>
          <cell r="Q26">
            <v>-43.288965996281206</v>
          </cell>
          <cell r="R26">
            <v>-44.446279673789689</v>
          </cell>
          <cell r="S26">
            <v>-45.321307198533084</v>
          </cell>
          <cell r="T26">
            <v>-51.636995017178975</v>
          </cell>
        </row>
        <row r="27">
          <cell r="D27" t="str">
            <v>Net interest</v>
          </cell>
          <cell r="G27">
            <v>0</v>
          </cell>
          <cell r="H27">
            <v>-5.4131524999999998</v>
          </cell>
          <cell r="I27">
            <v>-5.6471035071063618</v>
          </cell>
          <cell r="J27">
            <v>-5.7254875196969728</v>
          </cell>
          <cell r="K27">
            <v>-16.785743526803333</v>
          </cell>
          <cell r="L27">
            <v>-5.6290509922809644</v>
          </cell>
          <cell r="M27">
            <v>-5.582807540356499</v>
          </cell>
          <cell r="N27">
            <v>-5.6109724128060856</v>
          </cell>
          <cell r="O27">
            <v>-6.2086881650537231</v>
          </cell>
          <cell r="P27">
            <v>-23.031519110497271</v>
          </cell>
          <cell r="Q27">
            <v>-24.393354927313233</v>
          </cell>
          <cell r="R27">
            <v>-23.338882249472874</v>
          </cell>
          <cell r="S27">
            <v>-22.327363575934839</v>
          </cell>
          <cell r="T27">
            <v>-21.296440538453773</v>
          </cell>
        </row>
        <row r="28">
          <cell r="D28" t="str">
            <v xml:space="preserve">Working capital needs </v>
          </cell>
          <cell r="G28">
            <v>0</v>
          </cell>
          <cell r="H28">
            <v>-74.139240944337672</v>
          </cell>
          <cell r="I28">
            <v>-43.837276815924156</v>
          </cell>
          <cell r="J28">
            <v>-2.7448003498546782</v>
          </cell>
          <cell r="K28">
            <v>-120.7213181101165</v>
          </cell>
          <cell r="L28">
            <v>37.331582742701663</v>
          </cell>
          <cell r="M28">
            <v>-27.94550071970232</v>
          </cell>
          <cell r="N28">
            <v>-29.427406365836219</v>
          </cell>
          <cell r="O28">
            <v>-7.5447558509542194</v>
          </cell>
          <cell r="P28">
            <v>-27.586080193791098</v>
          </cell>
          <cell r="Q28">
            <v>-3.9919511849440914</v>
          </cell>
          <cell r="R28">
            <v>-11.158943573386109</v>
          </cell>
          <cell r="S28">
            <v>-11.429157453004324</v>
          </cell>
          <cell r="T28">
            <v>-11.786494205137929</v>
          </cell>
        </row>
        <row r="29">
          <cell r="D29" t="str">
            <v xml:space="preserve">Cash impact of deferred profit </v>
          </cell>
          <cell r="G29">
            <v>0</v>
          </cell>
          <cell r="H29">
            <v>-8.6999999999999993</v>
          </cell>
          <cell r="I29">
            <v>-19.399999999999999</v>
          </cell>
          <cell r="J29">
            <v>-19.399999999999999</v>
          </cell>
          <cell r="K29">
            <v>-47.5</v>
          </cell>
          <cell r="L29">
            <v>0</v>
          </cell>
          <cell r="M29">
            <v>0</v>
          </cell>
          <cell r="N29">
            <v>0</v>
          </cell>
          <cell r="O29">
            <v>0</v>
          </cell>
          <cell r="P29">
            <v>0</v>
          </cell>
          <cell r="Q29">
            <v>0</v>
          </cell>
          <cell r="R29">
            <v>0</v>
          </cell>
          <cell r="S29">
            <v>0</v>
          </cell>
          <cell r="T29">
            <v>0</v>
          </cell>
        </row>
        <row r="30">
          <cell r="D30" t="str">
            <v>Litigation Expense &amp; Royalties</v>
          </cell>
          <cell r="G30">
            <v>0</v>
          </cell>
          <cell r="H30">
            <v>-1</v>
          </cell>
          <cell r="I30">
            <v>-1</v>
          </cell>
          <cell r="J30">
            <v>-1</v>
          </cell>
          <cell r="K30">
            <v>-3</v>
          </cell>
          <cell r="L30">
            <v>-1.25</v>
          </cell>
          <cell r="M30">
            <v>-1.25</v>
          </cell>
          <cell r="N30">
            <v>-1.25</v>
          </cell>
          <cell r="O30">
            <v>-1.25</v>
          </cell>
          <cell r="P30">
            <v>-5</v>
          </cell>
          <cell r="Q30">
            <v>-5</v>
          </cell>
          <cell r="R30">
            <v>-5</v>
          </cell>
          <cell r="S30">
            <v>-5</v>
          </cell>
          <cell r="T30">
            <v>-5</v>
          </cell>
        </row>
        <row r="31">
          <cell r="D31" t="str">
            <v>Management Fee</v>
          </cell>
          <cell r="G31">
            <v>0</v>
          </cell>
          <cell r="H31">
            <v>-0.47500000000000003</v>
          </cell>
          <cell r="I31">
            <v>-0.47500000000000003</v>
          </cell>
          <cell r="J31">
            <v>-0.47500000000000003</v>
          </cell>
          <cell r="K31">
            <v>-1.425</v>
          </cell>
          <cell r="L31">
            <v>-0.47500000000000003</v>
          </cell>
          <cell r="M31">
            <v>-0.47500000000000003</v>
          </cell>
          <cell r="N31">
            <v>-0.47500000000000003</v>
          </cell>
          <cell r="O31">
            <v>-0.47500000000000003</v>
          </cell>
          <cell r="P31">
            <v>-1.9000000000000001</v>
          </cell>
          <cell r="Q31">
            <v>-1.9000000000000001</v>
          </cell>
          <cell r="R31">
            <v>-1.9000000000000001</v>
          </cell>
          <cell r="S31">
            <v>-1.9000000000000001</v>
          </cell>
          <cell r="T31">
            <v>-1.9000000000000001</v>
          </cell>
        </row>
        <row r="32">
          <cell r="D32" t="str">
            <v xml:space="preserve">TSA </v>
          </cell>
          <cell r="G32">
            <v>0</v>
          </cell>
          <cell r="H32">
            <v>-10.3</v>
          </cell>
          <cell r="I32">
            <v>-13.5</v>
          </cell>
          <cell r="J32">
            <v>-15.400000000000002</v>
          </cell>
          <cell r="K32">
            <v>-39.200000000000003</v>
          </cell>
          <cell r="L32">
            <v>-23.6</v>
          </cell>
          <cell r="M32">
            <v>-3.3</v>
          </cell>
          <cell r="N32">
            <v>0</v>
          </cell>
          <cell r="O32">
            <v>0</v>
          </cell>
          <cell r="P32">
            <v>-26.900000000000002</v>
          </cell>
          <cell r="Q32">
            <v>0</v>
          </cell>
          <cell r="R32">
            <v>0</v>
          </cell>
          <cell r="S32">
            <v>0</v>
          </cell>
          <cell r="T32">
            <v>0</v>
          </cell>
        </row>
        <row r="33">
          <cell r="D33" t="str">
            <v xml:space="preserve">Infrastructure spend </v>
          </cell>
          <cell r="G33">
            <v>0</v>
          </cell>
          <cell r="H33">
            <v>-7.9000000000000012</v>
          </cell>
          <cell r="I33">
            <v>-12.400000000000002</v>
          </cell>
          <cell r="J33">
            <v>-8.9</v>
          </cell>
          <cell r="K33">
            <v>-29.200000000000003</v>
          </cell>
          <cell r="L33">
            <v>-1.7</v>
          </cell>
          <cell r="M33">
            <v>0</v>
          </cell>
          <cell r="N33">
            <v>0</v>
          </cell>
          <cell r="O33">
            <v>0</v>
          </cell>
          <cell r="P33">
            <v>-1.7</v>
          </cell>
          <cell r="Q33">
            <v>0</v>
          </cell>
          <cell r="R33">
            <v>0</v>
          </cell>
          <cell r="S33">
            <v>0</v>
          </cell>
          <cell r="T33">
            <v>0</v>
          </cell>
        </row>
        <row r="34">
          <cell r="D34" t="str">
            <v xml:space="preserve">Restructuring cost </v>
          </cell>
          <cell r="G34">
            <v>0</v>
          </cell>
          <cell r="H34">
            <v>-22.018249999999998</v>
          </cell>
          <cell r="I34">
            <v>0</v>
          </cell>
          <cell r="J34">
            <v>0</v>
          </cell>
          <cell r="K34">
            <v>-22.018249999999998</v>
          </cell>
          <cell r="L34">
            <v>0</v>
          </cell>
          <cell r="M34">
            <v>0</v>
          </cell>
          <cell r="N34">
            <v>0</v>
          </cell>
          <cell r="O34">
            <v>0</v>
          </cell>
          <cell r="P34">
            <v>0</v>
          </cell>
          <cell r="Q34">
            <v>0</v>
          </cell>
          <cell r="R34">
            <v>0</v>
          </cell>
          <cell r="S34">
            <v>0</v>
          </cell>
          <cell r="T34">
            <v>0</v>
          </cell>
        </row>
        <row r="35">
          <cell r="D35" t="str">
            <v>Transaction expenses</v>
          </cell>
          <cell r="H35">
            <v>-40.218249999999998</v>
          </cell>
          <cell r="I35">
            <v>-25.900000000000002</v>
          </cell>
          <cell r="J35">
            <v>-24.300000000000004</v>
          </cell>
          <cell r="K35">
            <v>-90.41825</v>
          </cell>
          <cell r="L35">
            <v>-25.3</v>
          </cell>
          <cell r="M35">
            <v>-3.3</v>
          </cell>
          <cell r="N35">
            <v>0</v>
          </cell>
          <cell r="O35">
            <v>0</v>
          </cell>
          <cell r="P35">
            <v>-28.6</v>
          </cell>
          <cell r="Q35">
            <v>0</v>
          </cell>
          <cell r="R35">
            <v>0</v>
          </cell>
          <cell r="S35">
            <v>0</v>
          </cell>
          <cell r="T35">
            <v>0</v>
          </cell>
        </row>
        <row r="37">
          <cell r="D37" t="str">
            <v>Free cash flow</v>
          </cell>
          <cell r="H37">
            <v>-81.741416288324217</v>
          </cell>
          <cell r="I37">
            <v>-21.745127661292663</v>
          </cell>
          <cell r="J37">
            <v>38.595056709054184</v>
          </cell>
          <cell r="K37">
            <v>-64.891487240562697</v>
          </cell>
          <cell r="L37">
            <v>7.2575013345132859</v>
          </cell>
          <cell r="M37">
            <v>-22.591138991040804</v>
          </cell>
          <cell r="N37">
            <v>-3.8527902575179809</v>
          </cell>
          <cell r="O37">
            <v>32.179868030749823</v>
          </cell>
          <cell r="P37">
            <v>36.800744766598058</v>
          </cell>
          <cell r="Q37">
            <v>81.697267784035461</v>
          </cell>
          <cell r="R37">
            <v>77.401867353803397</v>
          </cell>
          <cell r="S37">
            <v>79.342303748106787</v>
          </cell>
          <cell r="T37">
            <v>90.051738943186251</v>
          </cell>
        </row>
        <row r="39">
          <cell r="D39" t="str">
            <v>Cumulative FCF</v>
          </cell>
          <cell r="H39">
            <v>-81.741416288324217</v>
          </cell>
          <cell r="I39">
            <v>-103.48654394961687</v>
          </cell>
          <cell r="J39">
            <v>-64.891487240562697</v>
          </cell>
          <cell r="K39">
            <v>-64.891487240562697</v>
          </cell>
          <cell r="L39">
            <v>-57.633985906049411</v>
          </cell>
          <cell r="M39">
            <v>-80.225124897090211</v>
          </cell>
          <cell r="N39">
            <v>-84.077915154608192</v>
          </cell>
          <cell r="O39">
            <v>-51.898047123858369</v>
          </cell>
          <cell r="P39">
            <v>-51.898047123858369</v>
          </cell>
          <cell r="Q39">
            <v>29.799220660177092</v>
          </cell>
          <cell r="R39">
            <v>107.2010880139805</v>
          </cell>
          <cell r="S39">
            <v>186.54339176208728</v>
          </cell>
          <cell r="T39">
            <v>276.5951307052735</v>
          </cell>
        </row>
        <row r="41">
          <cell r="D41" t="str">
            <v>Existing Debt</v>
          </cell>
          <cell r="G41">
            <v>0</v>
          </cell>
          <cell r="H41">
            <v>0</v>
          </cell>
          <cell r="I41">
            <v>0</v>
          </cell>
          <cell r="J41">
            <v>0</v>
          </cell>
          <cell r="K41">
            <v>0</v>
          </cell>
          <cell r="L41">
            <v>0</v>
          </cell>
          <cell r="M41">
            <v>0</v>
          </cell>
          <cell r="N41">
            <v>0</v>
          </cell>
          <cell r="O41">
            <v>0</v>
          </cell>
          <cell r="P41">
            <v>0</v>
          </cell>
          <cell r="Q41">
            <v>0</v>
          </cell>
        </row>
        <row r="42">
          <cell r="D42" t="str">
            <v>Term Loan</v>
          </cell>
          <cell r="G42">
            <v>250</v>
          </cell>
          <cell r="H42">
            <v>249.6875</v>
          </cell>
          <cell r="I42">
            <v>249.0625</v>
          </cell>
          <cell r="J42">
            <v>248.4375</v>
          </cell>
          <cell r="K42">
            <v>248.4375</v>
          </cell>
          <cell r="L42">
            <v>247.8125</v>
          </cell>
          <cell r="M42">
            <v>247.1875</v>
          </cell>
          <cell r="N42">
            <v>246.5625</v>
          </cell>
          <cell r="O42">
            <v>245.9375</v>
          </cell>
          <cell r="P42">
            <v>245.9375</v>
          </cell>
          <cell r="Q42">
            <v>243.4375</v>
          </cell>
          <cell r="R42">
            <v>240.9375</v>
          </cell>
          <cell r="S42">
            <v>238.4375</v>
          </cell>
          <cell r="T42">
            <v>0</v>
          </cell>
        </row>
        <row r="43">
          <cell r="D43" t="str">
            <v>Total Debt</v>
          </cell>
          <cell r="G43">
            <v>250</v>
          </cell>
          <cell r="H43">
            <v>249.6875</v>
          </cell>
          <cell r="I43">
            <v>249.0625</v>
          </cell>
          <cell r="J43">
            <v>248.4375</v>
          </cell>
          <cell r="K43">
            <v>248.4375</v>
          </cell>
          <cell r="L43">
            <v>247.8125</v>
          </cell>
          <cell r="M43">
            <v>247.1875</v>
          </cell>
          <cell r="N43">
            <v>246.5625</v>
          </cell>
          <cell r="O43">
            <v>245.9375</v>
          </cell>
          <cell r="P43">
            <v>245.9375</v>
          </cell>
          <cell r="Q43">
            <v>243.4375</v>
          </cell>
          <cell r="R43">
            <v>240.9375</v>
          </cell>
          <cell r="S43">
            <v>238.4375</v>
          </cell>
          <cell r="T43">
            <v>0</v>
          </cell>
        </row>
        <row r="44">
          <cell r="D44" t="str">
            <v>Less: Cash on Balance Sheet</v>
          </cell>
          <cell r="G44">
            <v>209.73899999999992</v>
          </cell>
          <cell r="H44">
            <v>113.18984715745501</v>
          </cell>
          <cell r="I44">
            <v>75.898742121210717</v>
          </cell>
          <cell r="J44">
            <v>108.53585308761419</v>
          </cell>
          <cell r="K44">
            <v>108.53585308761419</v>
          </cell>
          <cell r="L44">
            <v>121.09573385740033</v>
          </cell>
          <cell r="M44">
            <v>103.89228487756583</v>
          </cell>
          <cell r="N44">
            <v>105.43098397851044</v>
          </cell>
          <cell r="O44">
            <v>143.00825726867697</v>
          </cell>
          <cell r="P44">
            <v>143.00825726867697</v>
          </cell>
          <cell r="Q44">
            <v>222.20552505271243</v>
          </cell>
          <cell r="R44">
            <v>297.10739240651583</v>
          </cell>
          <cell r="S44">
            <v>373.94969615462264</v>
          </cell>
          <cell r="T44">
            <v>225.56393509780889</v>
          </cell>
        </row>
        <row r="45">
          <cell r="D45" t="str">
            <v>Net debt</v>
          </cell>
          <cell r="G45">
            <v>40.261000000000081</v>
          </cell>
          <cell r="H45">
            <v>136.49765284254499</v>
          </cell>
          <cell r="I45">
            <v>173.16375787878928</v>
          </cell>
          <cell r="J45">
            <v>139.90164691238581</v>
          </cell>
          <cell r="K45">
            <v>139.90164691238581</v>
          </cell>
          <cell r="L45">
            <v>126.71676614259967</v>
          </cell>
          <cell r="M45">
            <v>143.29521512243417</v>
          </cell>
          <cell r="N45">
            <v>141.13151602148957</v>
          </cell>
          <cell r="O45">
            <v>102.92924273132303</v>
          </cell>
          <cell r="P45">
            <v>102.92924273132303</v>
          </cell>
          <cell r="Q45">
            <v>21.231974947287569</v>
          </cell>
          <cell r="R45">
            <v>-56.169892406515828</v>
          </cell>
          <cell r="S45">
            <v>-135.51219615462264</v>
          </cell>
          <cell r="T45">
            <v>-225.56393509780889</v>
          </cell>
        </row>
        <row r="47">
          <cell r="D47" t="str">
            <v>Pro forma LTM EBITDA</v>
          </cell>
          <cell r="K47">
            <v>179.11378129857965</v>
          </cell>
          <cell r="L47">
            <v>184.55762369077931</v>
          </cell>
          <cell r="M47">
            <v>166.4375939600603</v>
          </cell>
          <cell r="N47">
            <v>145.21517151737584</v>
          </cell>
          <cell r="O47">
            <v>138.65977767581245</v>
          </cell>
          <cell r="P47">
            <v>138.65977767581245</v>
          </cell>
          <cell r="Q47">
            <v>169.37153989257399</v>
          </cell>
          <cell r="R47">
            <v>172.60597285045205</v>
          </cell>
          <cell r="S47">
            <v>174.89313197557905</v>
          </cell>
          <cell r="T47">
            <v>191.40122370395693</v>
          </cell>
        </row>
        <row r="48">
          <cell r="D48" t="str">
            <v>Net Debt / EBITDA</v>
          </cell>
          <cell r="K48">
            <v>0.78107695509577868</v>
          </cell>
          <cell r="L48">
            <v>0.68659730011971631</v>
          </cell>
          <cell r="M48">
            <v>0.86095461796221617</v>
          </cell>
          <cell r="N48">
            <v>0.97187858917759407</v>
          </cell>
          <cell r="O48">
            <v>0.74231507115186879</v>
          </cell>
          <cell r="P48">
            <v>0.74231507115186879</v>
          </cell>
          <cell r="Q48">
            <v>0.12535739452303624</v>
          </cell>
          <cell r="R48">
            <v>-0.32542264603544235</v>
          </cell>
          <cell r="S48">
            <v>-0.7748285745923098</v>
          </cell>
          <cell r="T48">
            <v>-1.1784874241279248</v>
          </cell>
        </row>
        <row r="50">
          <cell r="D50" t="str">
            <v>Total Cash</v>
          </cell>
          <cell r="G50">
            <v>209.73899999999992</v>
          </cell>
          <cell r="H50">
            <v>113.18984715745501</v>
          </cell>
          <cell r="I50">
            <v>75.898742121210717</v>
          </cell>
          <cell r="J50">
            <v>108.53585308761419</v>
          </cell>
          <cell r="K50">
            <v>108.53585308761419</v>
          </cell>
          <cell r="L50">
            <v>121.09573385740033</v>
          </cell>
          <cell r="M50">
            <v>103.89228487756583</v>
          </cell>
          <cell r="N50">
            <v>105.43098397851044</v>
          </cell>
          <cell r="O50">
            <v>143.00825726867697</v>
          </cell>
          <cell r="P50">
            <v>143.00825726867697</v>
          </cell>
          <cell r="Q50">
            <v>222.20552505271243</v>
          </cell>
          <cell r="R50">
            <v>297.10739240651583</v>
          </cell>
          <cell r="S50">
            <v>373.94969615462264</v>
          </cell>
          <cell r="T50">
            <v>225.56393509780889</v>
          </cell>
        </row>
        <row r="51">
          <cell r="D51" t="str">
            <v>Less: Letter of Credit</v>
          </cell>
          <cell r="G51">
            <v>11</v>
          </cell>
          <cell r="H51">
            <v>11</v>
          </cell>
          <cell r="I51">
            <v>11</v>
          </cell>
          <cell r="J51">
            <v>11</v>
          </cell>
          <cell r="K51">
            <v>11</v>
          </cell>
          <cell r="L51">
            <v>11</v>
          </cell>
          <cell r="M51">
            <v>11</v>
          </cell>
          <cell r="N51">
            <v>11</v>
          </cell>
          <cell r="O51">
            <v>11</v>
          </cell>
          <cell r="P51">
            <v>11</v>
          </cell>
          <cell r="Q51">
            <v>11</v>
          </cell>
          <cell r="R51">
            <v>11</v>
          </cell>
          <cell r="S51">
            <v>11</v>
          </cell>
          <cell r="T51">
            <v>11</v>
          </cell>
        </row>
        <row r="52">
          <cell r="D52" t="str">
            <v>Total Liquidity</v>
          </cell>
          <cell r="G52">
            <v>198.73899999999992</v>
          </cell>
          <cell r="H52">
            <v>102.18984715745501</v>
          </cell>
          <cell r="I52">
            <v>64.898742121210717</v>
          </cell>
          <cell r="J52">
            <v>97.535853087614186</v>
          </cell>
          <cell r="K52">
            <v>97.535853087614186</v>
          </cell>
          <cell r="L52">
            <v>110.09573385740033</v>
          </cell>
          <cell r="M52">
            <v>92.892284877565828</v>
          </cell>
          <cell r="N52">
            <v>94.43098397851044</v>
          </cell>
          <cell r="O52">
            <v>132.00825726867697</v>
          </cell>
          <cell r="P52">
            <v>132.00825726867697</v>
          </cell>
          <cell r="Q52">
            <v>211.20552505271243</v>
          </cell>
          <cell r="R52">
            <v>286.10739240651583</v>
          </cell>
          <cell r="S52">
            <v>362.94969615462264</v>
          </cell>
          <cell r="T52">
            <v>214.56393509780889</v>
          </cell>
        </row>
        <row r="54">
          <cell r="D54" t="str">
            <v>Free cash flow w/addbacks</v>
          </cell>
          <cell r="K54">
            <v>73.026762759437304</v>
          </cell>
          <cell r="P54">
            <v>65.400744766598052</v>
          </cell>
          <cell r="Q54">
            <v>81.697267784035461</v>
          </cell>
          <cell r="R54">
            <v>77.401867353803397</v>
          </cell>
          <cell r="S54">
            <v>79.342303748106787</v>
          </cell>
          <cell r="T54">
            <v>90.051738943186251</v>
          </cell>
        </row>
        <row r="55">
          <cell r="K55">
            <v>0.40771157992417634</v>
          </cell>
          <cell r="P55">
            <v>0.40254766584338469</v>
          </cell>
          <cell r="Q55">
            <v>0.48235534633417732</v>
          </cell>
          <cell r="R55">
            <v>0.44843099039721723</v>
          </cell>
          <cell r="S55">
            <v>0.45366163240295582</v>
          </cell>
          <cell r="T55">
            <v>0.47048674611647517</v>
          </cell>
        </row>
        <row r="57">
          <cell r="B57"/>
          <cell r="D57" t="str">
            <v>Note: Assumes transaction date of 3/31/10; assumes cost synergies; excludes revenue synergies</v>
          </cell>
        </row>
        <row r="58">
          <cell r="C58">
            <v>1</v>
          </cell>
          <cell r="D58" t="str">
            <v>Transition Services Agreement (TSA) expenses include incremental supply chain, finance, IT, IT projects, and management costs due to TSA agreement</v>
          </cell>
        </row>
        <row r="59">
          <cell r="C59">
            <v>2</v>
          </cell>
          <cell r="D59" t="str">
            <v>IT related infrastructure spend</v>
          </cell>
        </row>
        <row r="60">
          <cell r="C60">
            <v>3</v>
          </cell>
          <cell r="D60" t="str">
            <v>Restructuring costs include estimated $10m European severance costs, $5 million supplier contract cure and lease cancellation expenses, $6m transfer tax liabilities, $12m the funding of letters of credit and an additional $3m from legacy GENBAND restructu</v>
          </cell>
        </row>
        <row r="62">
          <cell r="C62">
            <v>4</v>
          </cell>
          <cell r="D62" t="str">
            <v>At run rate, working capital assumes 70 DSO trade A/R, 10 DSO unbilled A/R, deferred COS equal to 85% of deferred revenue excluding advanced billing, 55 DIO   of product COGS for net inventory, 35 DPO accounts payable, deferred revenue equal to 15% quarte</v>
          </cell>
        </row>
        <row r="64">
          <cell r="C64">
            <v>5</v>
          </cell>
          <cell r="D64" t="str">
            <v>Cash impact of deferred profit based on deferred revenue liabilities inherited by NewCo and not offset by deferred cost assets</v>
          </cell>
        </row>
        <row r="65">
          <cell r="C65">
            <v>6</v>
          </cell>
          <cell r="D65" t="str">
            <v>Assumes tax paid yearly in Q2, NOL account begins on transaction date</v>
          </cell>
        </row>
      </sheetData>
      <sheetData sheetId="36" refreshError="1"/>
      <sheetData sheetId="37" refreshError="1"/>
      <sheetData sheetId="38">
        <row r="1">
          <cell r="A1" t="str">
            <v>CVAS</v>
          </cell>
        </row>
      </sheetData>
      <sheetData sheetId="39">
        <row r="1">
          <cell r="D1" t="str">
            <v>Day 1</v>
          </cell>
          <cell r="G1" t="str">
            <v>Annualized</v>
          </cell>
        </row>
        <row r="2">
          <cell r="D2" t="str">
            <v>Headcount</v>
          </cell>
          <cell r="G2" t="str">
            <v>savings</v>
          </cell>
        </row>
        <row r="3">
          <cell r="D3" t="str">
            <v>Elimination</v>
          </cell>
          <cell r="E3" t="str">
            <v>% of total</v>
          </cell>
          <cell r="G3" t="str">
            <v>($mm)</v>
          </cell>
          <cell r="H3" t="str">
            <v>% of total</v>
          </cell>
        </row>
        <row r="4">
          <cell r="A4" t="str">
            <v>Labor savings</v>
          </cell>
        </row>
        <row r="5">
          <cell r="A5" t="str">
            <v>COGS</v>
          </cell>
          <cell r="D5">
            <v>-146</v>
          </cell>
          <cell r="E5">
            <v>0.50344827586206897</v>
          </cell>
          <cell r="G5">
            <v>15.535483870967742</v>
          </cell>
          <cell r="H5">
            <v>0.4307263382020558</v>
          </cell>
        </row>
        <row r="6">
          <cell r="A6" t="str">
            <v>R&amp;D</v>
          </cell>
          <cell r="D6">
            <v>-125</v>
          </cell>
          <cell r="E6">
            <v>0.43103448275862066</v>
          </cell>
          <cell r="G6">
            <v>17.52292263610315</v>
          </cell>
          <cell r="H6">
            <v>0.48582872373555935</v>
          </cell>
        </row>
        <row r="7">
          <cell r="A7" t="str">
            <v>SG&amp;A</v>
          </cell>
          <cell r="D7">
            <v>-19</v>
          </cell>
          <cell r="E7">
            <v>6.5517241379310351E-2</v>
          </cell>
          <cell r="G7">
            <v>3.0097009966777408</v>
          </cell>
          <cell r="H7">
            <v>8.3444938062384788E-2</v>
          </cell>
        </row>
        <row r="8">
          <cell r="A8" t="str">
            <v>Total labor savings</v>
          </cell>
          <cell r="D8">
            <v>-290</v>
          </cell>
          <cell r="E8">
            <v>1</v>
          </cell>
          <cell r="G8">
            <v>36.068107503748635</v>
          </cell>
          <cell r="H8">
            <v>1</v>
          </cell>
        </row>
        <row r="12">
          <cell r="A12" t="str">
            <v>Total Headcount</v>
          </cell>
          <cell r="E12" t="str">
            <v>GB</v>
          </cell>
          <cell r="F12" t="str">
            <v>CVAS</v>
          </cell>
          <cell r="G12" t="str">
            <v>New GB</v>
          </cell>
          <cell r="H12" t="str">
            <v>Change</v>
          </cell>
        </row>
        <row r="13">
          <cell r="A13" t="str">
            <v>Day 1 headcount reduction</v>
          </cell>
        </row>
        <row r="14">
          <cell r="A14" t="str">
            <v>Sales &amp; Marketing</v>
          </cell>
          <cell r="E14">
            <v>84</v>
          </cell>
          <cell r="F14">
            <v>337</v>
          </cell>
          <cell r="G14">
            <v>280</v>
          </cell>
          <cell r="H14">
            <v>-141</v>
          </cell>
        </row>
        <row r="15">
          <cell r="A15" t="str">
            <v>R&amp;D</v>
          </cell>
          <cell r="E15">
            <v>225</v>
          </cell>
          <cell r="F15">
            <v>747</v>
          </cell>
          <cell r="G15">
            <v>743</v>
          </cell>
          <cell r="H15">
            <v>-229</v>
          </cell>
        </row>
        <row r="16">
          <cell r="A16" t="str">
            <v>Operations</v>
          </cell>
          <cell r="E16">
            <v>78</v>
          </cell>
          <cell r="F16">
            <v>886</v>
          </cell>
          <cell r="G16">
            <v>955</v>
          </cell>
          <cell r="H16">
            <v>-9</v>
          </cell>
        </row>
        <row r="17">
          <cell r="A17" t="str">
            <v>Other G&amp;A</v>
          </cell>
          <cell r="E17">
            <v>5</v>
          </cell>
          <cell r="F17">
            <v>5</v>
          </cell>
          <cell r="G17">
            <v>7</v>
          </cell>
          <cell r="H17">
            <v>-3</v>
          </cell>
        </row>
        <row r="18">
          <cell r="A18" t="str">
            <v>Total Day 1 headcount reduction</v>
          </cell>
          <cell r="E18">
            <v>392</v>
          </cell>
          <cell r="F18">
            <v>1975</v>
          </cell>
          <cell r="G18">
            <v>1985</v>
          </cell>
          <cell r="H18">
            <v>-382</v>
          </cell>
        </row>
        <row r="20">
          <cell r="A20" t="str">
            <v>Additional HC to replace TSA and other corp. services</v>
          </cell>
        </row>
        <row r="21">
          <cell r="A21" t="str">
            <v>Finance</v>
          </cell>
          <cell r="E21">
            <v>25</v>
          </cell>
          <cell r="F21">
            <v>39</v>
          </cell>
          <cell r="G21">
            <v>90</v>
          </cell>
          <cell r="H21">
            <v>26</v>
          </cell>
        </row>
        <row r="22">
          <cell r="A22" t="str">
            <v>HR</v>
          </cell>
          <cell r="E22">
            <v>4</v>
          </cell>
          <cell r="F22">
            <v>8</v>
          </cell>
          <cell r="G22">
            <v>21</v>
          </cell>
          <cell r="H22">
            <v>9</v>
          </cell>
        </row>
        <row r="23">
          <cell r="A23" t="str">
            <v>IT</v>
          </cell>
          <cell r="E23">
            <v>9</v>
          </cell>
          <cell r="F23">
            <v>0</v>
          </cell>
          <cell r="G23">
            <v>48</v>
          </cell>
          <cell r="H23">
            <v>39</v>
          </cell>
        </row>
        <row r="24">
          <cell r="A24" t="str">
            <v>Legal</v>
          </cell>
          <cell r="E24">
            <v>4</v>
          </cell>
          <cell r="F24">
            <v>6</v>
          </cell>
          <cell r="G24">
            <v>13</v>
          </cell>
          <cell r="H24">
            <v>3</v>
          </cell>
        </row>
        <row r="25">
          <cell r="A25" t="str">
            <v>Occupancy</v>
          </cell>
          <cell r="E25">
            <v>3</v>
          </cell>
          <cell r="F25">
            <v>0</v>
          </cell>
          <cell r="G25">
            <v>18</v>
          </cell>
          <cell r="H25">
            <v>15</v>
          </cell>
        </row>
        <row r="26">
          <cell r="A26" t="str">
            <v>Total additional HC to replace TSA and other corp. services</v>
          </cell>
          <cell r="E26">
            <v>45</v>
          </cell>
          <cell r="F26">
            <v>53</v>
          </cell>
          <cell r="G26">
            <v>190</v>
          </cell>
          <cell r="H26">
            <v>92</v>
          </cell>
        </row>
        <row r="28">
          <cell r="A28" t="str">
            <v>Net headcount impact</v>
          </cell>
          <cell r="E28">
            <v>437</v>
          </cell>
          <cell r="F28">
            <v>2028</v>
          </cell>
          <cell r="G28">
            <v>2175</v>
          </cell>
          <cell r="H28">
            <v>-290</v>
          </cell>
        </row>
      </sheetData>
      <sheetData sheetId="40" refreshError="1"/>
      <sheetData sheetId="41" refreshError="1"/>
      <sheetData sheetId="42" refreshError="1"/>
      <sheetData sheetId="43">
        <row r="2">
          <cell r="B2" t="str">
            <v>($mm)</v>
          </cell>
        </row>
        <row r="3">
          <cell r="H3" t="str">
            <v>Nortel corporate allocation</v>
          </cell>
          <cell r="J3" t="str">
            <v>GENBAND internal reporting</v>
          </cell>
          <cell r="L3" t="str">
            <v>Reduction in Nortel corporate allocation</v>
          </cell>
        </row>
        <row r="4">
          <cell r="B4" t="str">
            <v>Cost of Goods Sold</v>
          </cell>
        </row>
        <row r="5">
          <cell r="B5" t="str">
            <v>Real Estate</v>
          </cell>
          <cell r="H5">
            <v>12.375</v>
          </cell>
          <cell r="J5">
            <v>11.8</v>
          </cell>
          <cell r="L5">
            <v>0.57499999999999929</v>
          </cell>
        </row>
        <row r="6">
          <cell r="B6" t="str">
            <v>IT-Services</v>
          </cell>
          <cell r="H6">
            <v>8.625</v>
          </cell>
          <cell r="J6">
            <v>4.9000000000000004</v>
          </cell>
          <cell r="L6">
            <v>3.7249999999999996</v>
          </cell>
        </row>
        <row r="7">
          <cell r="B7" t="str">
            <v>NBS</v>
          </cell>
          <cell r="H7">
            <v>4</v>
          </cell>
          <cell r="J7">
            <v>0</v>
          </cell>
          <cell r="L7">
            <v>4</v>
          </cell>
        </row>
        <row r="8">
          <cell r="B8" t="str">
            <v>Total Cost of Goods Sold</v>
          </cell>
          <cell r="H8">
            <v>25</v>
          </cell>
          <cell r="J8">
            <v>16.700000000000003</v>
          </cell>
          <cell r="L8">
            <v>8.2999999999999972</v>
          </cell>
        </row>
        <row r="10">
          <cell r="B10" t="str">
            <v>R&amp;D</v>
          </cell>
        </row>
        <row r="11">
          <cell r="B11" t="str">
            <v>Real Estate</v>
          </cell>
          <cell r="H11">
            <v>5.9016393442622945</v>
          </cell>
          <cell r="J11">
            <v>2.808574029628403</v>
          </cell>
          <cell r="L11">
            <v>3.0930653146338916</v>
          </cell>
        </row>
        <row r="12">
          <cell r="B12" t="str">
            <v>IT-Services</v>
          </cell>
          <cell r="H12">
            <v>4.0983606557377046</v>
          </cell>
          <cell r="J12">
            <v>1.4976821585641267</v>
          </cell>
          <cell r="L12">
            <v>2.6006784971735781</v>
          </cell>
        </row>
        <row r="13">
          <cell r="B13" t="str">
            <v>Total R&amp;D</v>
          </cell>
          <cell r="H13">
            <v>10</v>
          </cell>
          <cell r="J13">
            <v>4.3062561881925294</v>
          </cell>
          <cell r="L13">
            <v>5.6937438118074706</v>
          </cell>
        </row>
        <row r="15">
          <cell r="B15" t="str">
            <v>SG&amp;A</v>
          </cell>
        </row>
        <row r="16">
          <cell r="B16" t="str">
            <v>Real Estate</v>
          </cell>
          <cell r="H16">
            <v>15.321428571428571</v>
          </cell>
          <cell r="J16">
            <v>7.2914259703715958</v>
          </cell>
          <cell r="L16">
            <v>8.0300026010569745</v>
          </cell>
        </row>
        <row r="17">
          <cell r="B17" t="str">
            <v>IT-Services</v>
          </cell>
          <cell r="H17">
            <v>10.678571428571429</v>
          </cell>
          <cell r="J17">
            <v>3.9023178414358735</v>
          </cell>
          <cell r="L17">
            <v>6.7762535871355549</v>
          </cell>
        </row>
        <row r="18">
          <cell r="B18" t="str">
            <v>External Legal Costs/Services</v>
          </cell>
          <cell r="H18">
            <v>5</v>
          </cell>
          <cell r="J18">
            <v>5.4</v>
          </cell>
          <cell r="L18">
            <v>-0.40000000000000036</v>
          </cell>
        </row>
        <row r="19">
          <cell r="B19" t="str">
            <v>Non-HC HR Costs (includes Payroll, VISAs, etc.)</v>
          </cell>
          <cell r="H19">
            <v>2</v>
          </cell>
          <cell r="J19">
            <v>1.3</v>
          </cell>
          <cell r="L19">
            <v>0.7</v>
          </cell>
        </row>
        <row r="20">
          <cell r="B20" t="str">
            <v>Non-HC Finance costs (includes Audits, Returns, NAIR, etc.)</v>
          </cell>
          <cell r="H20">
            <v>14</v>
          </cell>
          <cell r="J20">
            <v>4.0999999999999996</v>
          </cell>
          <cell r="L20">
            <v>9.9</v>
          </cell>
        </row>
        <row r="21">
          <cell r="B21" t="str">
            <v>Non-HC Ops G&amp;A Costs (testing, etc.)</v>
          </cell>
          <cell r="H21">
            <v>7</v>
          </cell>
          <cell r="J21">
            <v>1.3</v>
          </cell>
          <cell r="L21">
            <v>5.7</v>
          </cell>
        </row>
        <row r="22">
          <cell r="B22" t="str">
            <v>Total SG&amp;A</v>
          </cell>
          <cell r="H22">
            <v>54</v>
          </cell>
          <cell r="J22">
            <v>23.29374381180747</v>
          </cell>
          <cell r="L22">
            <v>30.70625618819253</v>
          </cell>
        </row>
        <row r="24">
          <cell r="B24" t="str">
            <v>Cost of TSA replacement headcount</v>
          </cell>
        </row>
        <row r="25">
          <cell r="B25" t="str">
            <v>Finance</v>
          </cell>
          <cell r="H25">
            <v>0</v>
          </cell>
          <cell r="J25">
            <v>3.9</v>
          </cell>
          <cell r="L25">
            <v>0</v>
          </cell>
        </row>
        <row r="26">
          <cell r="B26" t="str">
            <v>IT</v>
          </cell>
          <cell r="H26">
            <v>0</v>
          </cell>
          <cell r="J26">
            <v>4.2</v>
          </cell>
          <cell r="L26">
            <v>0</v>
          </cell>
        </row>
        <row r="27">
          <cell r="B27" t="str">
            <v>HR</v>
          </cell>
          <cell r="H27">
            <v>0</v>
          </cell>
          <cell r="J27">
            <v>1.3499999999999999</v>
          </cell>
          <cell r="L27">
            <v>0</v>
          </cell>
        </row>
        <row r="28">
          <cell r="B28" t="str">
            <v>Legal</v>
          </cell>
          <cell r="H28">
            <v>0</v>
          </cell>
          <cell r="J28">
            <v>0.44999999999999996</v>
          </cell>
          <cell r="L28">
            <v>0</v>
          </cell>
        </row>
        <row r="29">
          <cell r="B29" t="str">
            <v>Total cost of TSA replacement headcount</v>
          </cell>
          <cell r="H29">
            <v>0</v>
          </cell>
          <cell r="J29">
            <v>9.8999999999999986</v>
          </cell>
          <cell r="L29">
            <v>0</v>
          </cell>
        </row>
        <row r="31">
          <cell r="B31" t="str">
            <v xml:space="preserve">Total </v>
          </cell>
          <cell r="H31">
            <v>89</v>
          </cell>
          <cell r="J31">
            <v>54.2</v>
          </cell>
          <cell r="L31">
            <v>34.799999999999997</v>
          </cell>
        </row>
      </sheetData>
      <sheetData sheetId="44">
        <row r="1">
          <cell r="A1" t="str">
            <v>Bridge from audited EBITDA to adjusted EBITDA</v>
          </cell>
        </row>
      </sheetData>
      <sheetData sheetId="45" refreshError="1"/>
      <sheetData sheetId="46" refreshError="1"/>
      <sheetData sheetId="47" refreshError="1"/>
      <sheetData sheetId="48"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xRepositorySheet"/>
      <sheetName val="Table (2)"/>
      <sheetName val="Table"/>
      <sheetName val="Graph"/>
    </sheetNames>
    <sheetDataSet>
      <sheetData sheetId="0"/>
      <sheetData sheetId="1"/>
      <sheetData sheetId="2">
        <row r="1">
          <cell r="E1" t="str">
            <v>StarTek, Inc. Combined Income Statement</v>
          </cell>
        </row>
        <row r="2">
          <cell r="K2">
            <v>39366.519976851851</v>
          </cell>
        </row>
        <row r="6">
          <cell r="I6" t="str">
            <v>Last Refreshed</v>
          </cell>
          <cell r="J6">
            <v>39366.519976851851</v>
          </cell>
        </row>
        <row r="7">
          <cell r="F7" t="str">
            <v>Current User</v>
          </cell>
          <cell r="G7" t="str">
            <v>KCOMSTOCK</v>
          </cell>
        </row>
      </sheetData>
      <sheetData sheetId="3">
        <row r="6">
          <cell r="F6" t="str">
            <v>Author</v>
          </cell>
          <cell r="G6" t="str">
            <v>SWATSON</v>
          </cell>
        </row>
        <row r="10">
          <cell r="F10" t="str">
            <v>Query Technical Name</v>
          </cell>
          <cell r="G10" t="str">
            <v>STCMFI001_17</v>
          </cell>
        </row>
        <row r="15">
          <cell r="C15" t="str">
            <v>Current Month, QTD, YTD (w/o KFs)</v>
          </cell>
        </row>
        <row r="16">
          <cell r="C16" t="str">
            <v>Top Level P&amp;L Structure (with KFs)</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usiness Diligence"/>
      <sheetName val="Sales and Marketing"/>
      <sheetName val="Product and Dev"/>
      <sheetName val="PS and Support"/>
      <sheetName val="Templates &gt; "/>
      <sheetName val="Employee Census Template"/>
      <sheetName val="Customer Template"/>
      <sheetName val="System Inventory"/>
      <sheetName val="Sales Rep Metrics"/>
      <sheetName val="Bookings"/>
      <sheetName val="Employee Performance Template"/>
      <sheetName val="Open Source Questionnaire"/>
      <sheetName val="Certificate of Originality"/>
    </sheetNames>
    <sheetDataSet>
      <sheetData sheetId="0">
        <row r="6">
          <cell r="B6" t="str">
            <v>IndependenceIT</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enue &amp; Exp Assumptions"/>
      <sheetName val="Debt Assumptions"/>
      <sheetName val="Capex, Dep. &amp; Dividend Assmptns"/>
      <sheetName val="Sheet1"/>
      <sheetName val="Debt Schedule"/>
      <sheetName val="Recap Model"/>
      <sheetName val="Summary FS"/>
      <sheetName val="Carl's Jr"/>
      <sheetName val="Hardees"/>
      <sheetName val="La Salsa"/>
      <sheetName val="Other"/>
      <sheetName val="Rent Schedule"/>
      <sheetName val="Tax Schedule"/>
      <sheetName val="Capex Schedule"/>
      <sheetName val="Revenue_&amp;_Exp_Assumptions"/>
      <sheetName val="Debt_Assumptions"/>
      <sheetName val="Capex,_Dep__&amp;_Dividend_Assmptns"/>
      <sheetName val="Debt_Schedule"/>
      <sheetName val="Recap_Model"/>
      <sheetName val="Summary_FS"/>
      <sheetName val="Carl's_Jr"/>
      <sheetName val="La_Salsa"/>
      <sheetName val="Rent_Schedule"/>
      <sheetName val="Tax_Schedule"/>
      <sheetName val="Capex_Schedule"/>
      <sheetName val="New Store Model"/>
      <sheetName val="Financial Summary"/>
      <sheetName val="Historical Audited P&amp;L"/>
      <sheetName val="Revenue_&amp;_Exp_Assumptions1"/>
      <sheetName val="Debt_Assumptions1"/>
      <sheetName val="Capex,_Dep__&amp;_Dividend_Assmptn1"/>
      <sheetName val="Debt_Schedule1"/>
      <sheetName val="Recap_Model1"/>
      <sheetName val="Summary_FS1"/>
      <sheetName val="Carl's_Jr1"/>
      <sheetName val="La_Salsa1"/>
      <sheetName val="Rent_Schedule1"/>
      <sheetName val="Tax_Schedule1"/>
      <sheetName val="Capex_Schedule1"/>
      <sheetName val="New_Store_Model"/>
      <sheetName val="Financial_Summary"/>
      <sheetName val="Historical_Audited_P&am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0"/>
      <sheetName val="Income Statement"/>
      <sheetName val="Adj. Income Statment"/>
      <sheetName val="No CapEx Adjusted"/>
      <sheetName val="Adj. Common Size"/>
      <sheetName val="Common Size"/>
      <sheetName val="Balance Sheet"/>
      <sheetName val="Cash Flow"/>
      <sheetName val="P&amp;L Projection Comparison"/>
      <sheetName val="CF Projection Comparison"/>
      <sheetName val="NWC"/>
      <sheetName val="Customers Sales and Volume"/>
      <sheetName val="Top 10"/>
      <sheetName val="Rolling LTM"/>
      <sheetName val="Addbacks"/>
      <sheetName val="Material Cost"/>
      <sheetName val="Ownership Detail"/>
      <sheetName val="2013 Write-Down (Avg Method)"/>
      <sheetName val="Channel &amp; Segment"/>
      <sheetName val="Projected Customer Detail"/>
      <sheetName val="CapEx"/>
      <sheetName val="Customer Bridge"/>
      <sheetName val="Historical Segment Bridge"/>
      <sheetName val="Segement and Channel Info"/>
      <sheetName val="From Company--&gt;"/>
      <sheetName val="P&amp;L 1"/>
      <sheetName val="Sales 1"/>
      <sheetName val="Volume 1"/>
      <sheetName val="Balance Sheet 1"/>
      <sheetName val="Cash Flow 1"/>
      <sheetName val="Capex Plan 1"/>
      <sheetName val="Material Detail 1"/>
      <sheetName val="Loan Service 1"/>
      <sheetName val="Proj. No Capex--&gt;"/>
      <sheetName val="P&amp;L 2"/>
      <sheetName val="Sales 2"/>
      <sheetName val="Volume 2"/>
      <sheetName val="Balance Sheet 2"/>
      <sheetName val="Cash Flow 2"/>
      <sheetName val="Capex Plan 2"/>
      <sheetName val="Material Detail 2"/>
      <sheetName val="Loan Service 2"/>
      <sheetName val="NXTP Annual Hist. (output)"/>
      <sheetName val="Implied Value"/>
      <sheetName val="Sheet1"/>
      <sheetName val="Financial Section Data"/>
      <sheetName val="Adjusted IS Analysis HC"/>
      <sheetName val="Historical and Projected SG HC"/>
      <sheetName val="Hist and Proj Rev HC"/>
      <sheetName val="Facilities"/>
      <sheetName val="CapEx Hardcode"/>
      <sheetName val="Mgt. Summary"/>
      <sheetName val="Working Capital"/>
      <sheetName val="Revenue Trends"/>
      <sheetName val="RAPS Projected IS by Product"/>
      <sheetName val="Income_Statement"/>
      <sheetName val="Adj__Income_Statment"/>
      <sheetName val="No_CapEx_Adjusted"/>
      <sheetName val="Adj__Common_Size"/>
      <sheetName val="Common_Size"/>
      <sheetName val="Balance_Sheet"/>
      <sheetName val="Cash_Flow"/>
      <sheetName val="P&amp;L_Projection_Comparison"/>
      <sheetName val="CF_Projection_Comparison"/>
      <sheetName val="Customers_Sales_and_Volume"/>
      <sheetName val="Top_10"/>
      <sheetName val="Rolling_LTM"/>
      <sheetName val="Material_Cost"/>
      <sheetName val="Ownership_Detail"/>
      <sheetName val="2013_Write-Down_(Avg_Method)"/>
      <sheetName val="Channel_&amp;_Segment"/>
      <sheetName val="Projected_Customer_Detail"/>
      <sheetName val="Customer_Bridge"/>
      <sheetName val="Historical_Segment_Bridge"/>
      <sheetName val="Segement_and_Channel_Info"/>
      <sheetName val="From_Company--&gt;"/>
      <sheetName val="P&amp;L_1"/>
      <sheetName val="Sales_1"/>
      <sheetName val="Volume_1"/>
      <sheetName val="Balance_Sheet_1"/>
      <sheetName val="Cash_Flow_1"/>
      <sheetName val="Capex_Plan_1"/>
      <sheetName val="Material_Detail_1"/>
      <sheetName val="Loan_Service_1"/>
      <sheetName val="Proj__No_Capex--&gt;"/>
      <sheetName val="P&amp;L_2"/>
      <sheetName val="Sales_2"/>
      <sheetName val="Volume_2"/>
      <sheetName val="Balance_Sheet_2"/>
      <sheetName val="Cash_Flow_2"/>
      <sheetName val="Capex_Plan_2"/>
      <sheetName val="Material_Detail_2"/>
      <sheetName val="Loan_Service_2"/>
      <sheetName val="NXTP_Annual_Hist__(output)"/>
      <sheetName val="Implied_Value"/>
      <sheetName val="EV to EBITDA"/>
      <sheetName val="2003 to 2005 Debt Maturities"/>
      <sheetName val="PE"/>
      <sheetName val="ROIC"/>
      <sheetName val="Float vs Fixed Debt"/>
      <sheetName val="MDC"/>
      <sheetName val="EBIT Margin"/>
      <sheetName val="Price to BV"/>
      <sheetName val="Service Offerings to Top-20"/>
      <sheetName val="Logistics Out. by Region"/>
      <sheetName val="Revenue by Segment"/>
      <sheetName val="Facilities Overview"/>
      <sheetName val="Combine Sheet"/>
      <sheetName val="Log Sheet"/>
      <sheetName val="Capitalization"/>
      <sheetName val="Sheet2"/>
      <sheetName val="Overview"/>
    </sheetNames>
    <sheetDataSet>
      <sheetData sheetId="0"/>
      <sheetData sheetId="1"/>
      <sheetData sheetId="2"/>
      <sheetData sheetId="3"/>
      <sheetData sheetId="4"/>
      <sheetData sheetId="5"/>
      <sheetData sheetId="6">
        <row r="1">
          <cell r="A1" t="str">
            <v>American Blanching Company</v>
          </cell>
        </row>
        <row r="2">
          <cell r="A2" t="str">
            <v xml:space="preserve">Balance Sheet - Detailed </v>
          </cell>
          <cell r="AE2">
            <v>1000</v>
          </cell>
        </row>
        <row r="3">
          <cell r="A3" t="str">
            <v>2011 - 2012 By Period</v>
          </cell>
          <cell r="B3" t="str">
            <v>Fiscal Year  End</v>
          </cell>
          <cell r="P3" t="str">
            <v>Fiscal Year  End</v>
          </cell>
          <cell r="AC3" t="str">
            <v>Fiscal Year  End</v>
          </cell>
          <cell r="AP3" t="str">
            <v>Fiscal Year  End</v>
          </cell>
          <cell r="AR3" t="str">
            <v>Fiscal Year  End</v>
          </cell>
          <cell r="AT3" t="str">
            <v>Fiscal Year  End</v>
          </cell>
          <cell r="AV3" t="str">
            <v>Fiscal Year  End</v>
          </cell>
          <cell r="AX3" t="str">
            <v>Fiscal Year  End</v>
          </cell>
        </row>
        <row r="4">
          <cell r="B4">
            <v>2010</v>
          </cell>
          <cell r="D4">
            <v>2011</v>
          </cell>
          <cell r="P4">
            <v>2011</v>
          </cell>
          <cell r="R4">
            <v>2012</v>
          </cell>
          <cell r="AC4">
            <v>2012</v>
          </cell>
          <cell r="AE4" t="str">
            <v>2013E</v>
          </cell>
          <cell r="AP4" t="str">
            <v>2013P</v>
          </cell>
          <cell r="AR4" t="str">
            <v>2014P</v>
          </cell>
          <cell r="AT4" t="str">
            <v>2015P</v>
          </cell>
          <cell r="AV4" t="str">
            <v>2016P</v>
          </cell>
          <cell r="AX4" t="str">
            <v>2017P</v>
          </cell>
        </row>
        <row r="5">
          <cell r="D5">
            <v>1</v>
          </cell>
          <cell r="E5">
            <v>2</v>
          </cell>
          <cell r="F5">
            <v>3</v>
          </cell>
          <cell r="G5">
            <v>4</v>
          </cell>
          <cell r="H5">
            <v>5</v>
          </cell>
          <cell r="I5">
            <v>6</v>
          </cell>
          <cell r="J5">
            <v>7</v>
          </cell>
          <cell r="K5">
            <v>8</v>
          </cell>
          <cell r="L5">
            <v>9</v>
          </cell>
          <cell r="M5">
            <v>10</v>
          </cell>
          <cell r="N5">
            <v>11</v>
          </cell>
          <cell r="O5">
            <v>12</v>
          </cell>
          <cell r="R5">
            <v>1</v>
          </cell>
          <cell r="S5">
            <v>2</v>
          </cell>
          <cell r="T5">
            <v>3</v>
          </cell>
          <cell r="U5">
            <v>4</v>
          </cell>
          <cell r="V5">
            <v>5</v>
          </cell>
          <cell r="W5">
            <v>6</v>
          </cell>
          <cell r="X5">
            <v>7</v>
          </cell>
          <cell r="Y5">
            <v>8</v>
          </cell>
          <cell r="Z5">
            <v>9</v>
          </cell>
          <cell r="AA5">
            <v>10</v>
          </cell>
          <cell r="AB5">
            <v>11</v>
          </cell>
          <cell r="AE5">
            <v>1</v>
          </cell>
          <cell r="AF5">
            <v>2</v>
          </cell>
          <cell r="AG5">
            <v>3</v>
          </cell>
          <cell r="AH5">
            <v>4</v>
          </cell>
          <cell r="AI5">
            <v>5</v>
          </cell>
          <cell r="AJ5">
            <v>6</v>
          </cell>
          <cell r="AK5">
            <v>7</v>
          </cell>
          <cell r="AL5">
            <v>8</v>
          </cell>
          <cell r="AM5">
            <v>9</v>
          </cell>
          <cell r="AN5">
            <v>10</v>
          </cell>
          <cell r="AO5">
            <v>11</v>
          </cell>
        </row>
        <row r="6">
          <cell r="A6" t="str">
            <v>ASSETS</v>
          </cell>
        </row>
        <row r="8">
          <cell r="A8" t="str">
            <v>Cash &amp; Cash Equivalents</v>
          </cell>
          <cell r="B8">
            <v>65117.77</v>
          </cell>
          <cell r="D8">
            <v>59460.18</v>
          </cell>
          <cell r="E8">
            <v>69471.56</v>
          </cell>
          <cell r="F8">
            <v>59401.05</v>
          </cell>
          <cell r="G8">
            <v>62913.69</v>
          </cell>
          <cell r="H8">
            <v>73764.160000000003</v>
          </cell>
          <cell r="I8">
            <v>61410.32</v>
          </cell>
          <cell r="J8">
            <v>48870.54</v>
          </cell>
          <cell r="K8">
            <v>58100.800000000003</v>
          </cell>
          <cell r="L8">
            <v>59489.1</v>
          </cell>
          <cell r="M8">
            <v>150665.66</v>
          </cell>
          <cell r="N8">
            <v>65366.12</v>
          </cell>
          <cell r="O8">
            <v>62525.11</v>
          </cell>
          <cell r="P8">
            <v>99764.41</v>
          </cell>
          <cell r="R8">
            <v>51504.679999999993</v>
          </cell>
          <cell r="S8">
            <v>20977.32</v>
          </cell>
          <cell r="T8">
            <v>29345.589999999997</v>
          </cell>
          <cell r="U8">
            <v>224498.11</v>
          </cell>
          <cell r="V8">
            <v>276029.09999999998</v>
          </cell>
          <cell r="W8">
            <v>8550.9</v>
          </cell>
          <cell r="X8">
            <v>55930.63</v>
          </cell>
          <cell r="Y8">
            <v>118463.29</v>
          </cell>
          <cell r="Z8">
            <v>283747.62</v>
          </cell>
          <cell r="AA8">
            <v>340982.36999999994</v>
          </cell>
          <cell r="AB8">
            <v>210719.91000000003</v>
          </cell>
          <cell r="AC8">
            <v>159118.36000000002</v>
          </cell>
          <cell r="AE8">
            <v>160000</v>
          </cell>
          <cell r="AF8">
            <v>160000</v>
          </cell>
          <cell r="AG8">
            <v>160000</v>
          </cell>
          <cell r="AH8">
            <v>160000</v>
          </cell>
          <cell r="AI8">
            <v>160000</v>
          </cell>
          <cell r="AJ8">
            <v>160000</v>
          </cell>
          <cell r="AK8">
            <v>160000</v>
          </cell>
          <cell r="AL8">
            <v>160000</v>
          </cell>
          <cell r="AM8">
            <v>160000</v>
          </cell>
          <cell r="AN8">
            <v>160000</v>
          </cell>
          <cell r="AO8">
            <v>160000</v>
          </cell>
          <cell r="AP8">
            <v>160000</v>
          </cell>
          <cell r="AR8">
            <v>150000</v>
          </cell>
          <cell r="AT8">
            <v>1767000</v>
          </cell>
          <cell r="AV8">
            <v>8201000</v>
          </cell>
          <cell r="AX8">
            <v>18841000</v>
          </cell>
        </row>
        <row r="9">
          <cell r="AE9">
            <v>0</v>
          </cell>
          <cell r="AF9">
            <v>0</v>
          </cell>
          <cell r="AG9">
            <v>0</v>
          </cell>
          <cell r="AH9">
            <v>0</v>
          </cell>
          <cell r="AI9">
            <v>0</v>
          </cell>
          <cell r="AJ9">
            <v>0</v>
          </cell>
          <cell r="AK9">
            <v>0</v>
          </cell>
          <cell r="AL9">
            <v>0</v>
          </cell>
          <cell r="AM9">
            <v>0</v>
          </cell>
          <cell r="AN9">
            <v>0</v>
          </cell>
          <cell r="AO9">
            <v>0</v>
          </cell>
          <cell r="AR9">
            <v>0</v>
          </cell>
          <cell r="AT9">
            <v>0</v>
          </cell>
          <cell r="AV9">
            <v>0</v>
          </cell>
          <cell r="AX9">
            <v>0</v>
          </cell>
        </row>
        <row r="10">
          <cell r="A10" t="str">
            <v>Accounts Receivable - Net</v>
          </cell>
          <cell r="B10">
            <v>3601626.53</v>
          </cell>
          <cell r="D10">
            <v>4116262.94</v>
          </cell>
          <cell r="E10">
            <v>3846890.3899999997</v>
          </cell>
          <cell r="F10">
            <v>4454120.5</v>
          </cell>
          <cell r="G10">
            <v>4116602.23</v>
          </cell>
          <cell r="H10">
            <v>4645907.46</v>
          </cell>
          <cell r="I10">
            <v>4733593.8900000006</v>
          </cell>
          <cell r="J10">
            <v>6306013.0500000007</v>
          </cell>
          <cell r="K10">
            <v>6719550.9900000002</v>
          </cell>
          <cell r="L10">
            <v>6349708.6900000004</v>
          </cell>
          <cell r="M10">
            <v>5711261.75</v>
          </cell>
          <cell r="N10">
            <v>6614695.25</v>
          </cell>
          <cell r="O10">
            <v>7369988.8300000001</v>
          </cell>
          <cell r="P10">
            <v>6306634.7299999995</v>
          </cell>
          <cell r="R10">
            <v>6764763.5199999996</v>
          </cell>
          <cell r="S10">
            <v>7898063.2800000003</v>
          </cell>
          <cell r="T10">
            <v>9368573.290000001</v>
          </cell>
          <cell r="U10">
            <v>9989495.6400000006</v>
          </cell>
          <cell r="V10">
            <v>10096201.35</v>
          </cell>
          <cell r="W10">
            <v>12705747.720000001</v>
          </cell>
          <cell r="X10">
            <v>18933915.210000001</v>
          </cell>
          <cell r="Y10">
            <v>17272170.18</v>
          </cell>
          <cell r="Z10">
            <v>12458047.65</v>
          </cell>
          <cell r="AA10">
            <v>12113581.640000001</v>
          </cell>
          <cell r="AB10">
            <v>16001119.48</v>
          </cell>
          <cell r="AC10">
            <v>16594116.880000001</v>
          </cell>
          <cell r="AE10">
            <v>18087446.472039331</v>
          </cell>
          <cell r="AF10">
            <v>13783610.470464997</v>
          </cell>
          <cell r="AG10">
            <v>15905594.672302984</v>
          </cell>
          <cell r="AH10">
            <v>16280102.746428652</v>
          </cell>
          <cell r="AI10">
            <v>15242763.474621695</v>
          </cell>
          <cell r="AJ10">
            <v>16079619.220058948</v>
          </cell>
          <cell r="AK10">
            <v>16397018.310138701</v>
          </cell>
          <cell r="AL10">
            <v>16270835.822329521</v>
          </cell>
          <cell r="AM10">
            <v>16368640.308336446</v>
          </cell>
          <cell r="AN10">
            <v>16328162.402915223</v>
          </cell>
          <cell r="AO10">
            <v>15970682.703124298</v>
          </cell>
          <cell r="AP10">
            <v>15464787.725344829</v>
          </cell>
          <cell r="AR10">
            <v>18543548.221643839</v>
          </cell>
          <cell r="AT10">
            <v>21214105.104009587</v>
          </cell>
          <cell r="AV10">
            <v>23184803.269547418</v>
          </cell>
          <cell r="AX10">
            <v>24951322.291713715</v>
          </cell>
        </row>
        <row r="11">
          <cell r="A11" t="str">
            <v>Accounts Receivable- Trade</v>
          </cell>
          <cell r="B11">
            <v>3661080.9</v>
          </cell>
          <cell r="D11">
            <v>4180717.31</v>
          </cell>
          <cell r="E11">
            <v>3916344.76</v>
          </cell>
          <cell r="F11">
            <v>4528574.87</v>
          </cell>
          <cell r="G11">
            <v>4174807.19</v>
          </cell>
          <cell r="H11">
            <v>4698659.0199999996</v>
          </cell>
          <cell r="I11">
            <v>4786345.45</v>
          </cell>
          <cell r="J11">
            <v>6369710.1500000004</v>
          </cell>
          <cell r="K11">
            <v>6787425.2400000002</v>
          </cell>
          <cell r="L11">
            <v>6417582.9400000004</v>
          </cell>
          <cell r="M11">
            <v>5779136</v>
          </cell>
          <cell r="N11">
            <v>6682569.5</v>
          </cell>
          <cell r="O11">
            <v>7444433.1600000001</v>
          </cell>
          <cell r="P11">
            <v>6381079.0599999996</v>
          </cell>
          <cell r="R11">
            <v>6839207.8499999996</v>
          </cell>
          <cell r="S11">
            <v>7977841.7000000002</v>
          </cell>
          <cell r="T11">
            <v>9420107.3800000008</v>
          </cell>
          <cell r="U11">
            <v>10045054.73</v>
          </cell>
          <cell r="V11">
            <v>10151760.439999999</v>
          </cell>
          <cell r="W11">
            <v>12761306.810000001</v>
          </cell>
          <cell r="X11">
            <v>18989474.300000001</v>
          </cell>
          <cell r="Y11">
            <v>17327729.27</v>
          </cell>
          <cell r="Z11">
            <v>12513606.74</v>
          </cell>
          <cell r="AA11">
            <v>12169140.73</v>
          </cell>
          <cell r="AB11">
            <v>16056678.57</v>
          </cell>
          <cell r="AC11">
            <v>16649675.970000001</v>
          </cell>
          <cell r="AE11">
            <v>18143446.472039331</v>
          </cell>
          <cell r="AF11">
            <v>13839610.470464997</v>
          </cell>
          <cell r="AG11">
            <v>15961594.672302984</v>
          </cell>
          <cell r="AH11">
            <v>16336102.746428652</v>
          </cell>
          <cell r="AI11">
            <v>15298763.474621695</v>
          </cell>
          <cell r="AJ11">
            <v>16135619.220058948</v>
          </cell>
          <cell r="AK11">
            <v>16453018.310138701</v>
          </cell>
          <cell r="AL11">
            <v>16326835.822329521</v>
          </cell>
          <cell r="AM11">
            <v>16424640.308336446</v>
          </cell>
          <cell r="AN11">
            <v>16384162.402915223</v>
          </cell>
          <cell r="AO11">
            <v>16026682.703124298</v>
          </cell>
          <cell r="AP11">
            <v>15520787.725344829</v>
          </cell>
          <cell r="AR11">
            <v>0</v>
          </cell>
          <cell r="AT11">
            <v>0</v>
          </cell>
          <cell r="AV11">
            <v>0</v>
          </cell>
          <cell r="AX11">
            <v>0</v>
          </cell>
        </row>
        <row r="12">
          <cell r="A12" t="str">
            <v>Allowance for Doubtful Accounts</v>
          </cell>
          <cell r="B12">
            <v>-59454.37</v>
          </cell>
          <cell r="D12">
            <v>-64454.37</v>
          </cell>
          <cell r="E12">
            <v>-69454.37</v>
          </cell>
          <cell r="F12">
            <v>-74454.37</v>
          </cell>
          <cell r="G12">
            <v>-58204.959999999999</v>
          </cell>
          <cell r="H12">
            <v>-52751.56</v>
          </cell>
          <cell r="I12">
            <v>-52751.56</v>
          </cell>
          <cell r="J12">
            <v>-63697.1</v>
          </cell>
          <cell r="K12">
            <v>-67874.25</v>
          </cell>
          <cell r="L12">
            <v>-67874.25</v>
          </cell>
          <cell r="M12">
            <v>-67874.25</v>
          </cell>
          <cell r="N12">
            <v>-67874.25</v>
          </cell>
          <cell r="O12">
            <v>-74444.33</v>
          </cell>
          <cell r="P12">
            <v>-74444.33</v>
          </cell>
          <cell r="R12">
            <v>-74444.33</v>
          </cell>
          <cell r="S12">
            <v>-79778.42</v>
          </cell>
          <cell r="T12">
            <v>-51534.09</v>
          </cell>
          <cell r="U12">
            <v>-55559.09</v>
          </cell>
          <cell r="V12">
            <v>-55559.09</v>
          </cell>
          <cell r="W12">
            <v>-55559.09</v>
          </cell>
          <cell r="X12">
            <v>-55559.09</v>
          </cell>
          <cell r="Y12">
            <v>-55559.09</v>
          </cell>
          <cell r="Z12">
            <v>-55559.09</v>
          </cell>
          <cell r="AA12">
            <v>-55559.09</v>
          </cell>
          <cell r="AB12">
            <v>-55559.09</v>
          </cell>
          <cell r="AC12">
            <v>-55559.09</v>
          </cell>
          <cell r="AE12">
            <v>-56000</v>
          </cell>
          <cell r="AF12">
            <v>-56000</v>
          </cell>
          <cell r="AG12">
            <v>-56000</v>
          </cell>
          <cell r="AH12">
            <v>-56000</v>
          </cell>
          <cell r="AI12">
            <v>-56000</v>
          </cell>
          <cell r="AJ12">
            <v>-56000</v>
          </cell>
          <cell r="AK12">
            <v>-56000</v>
          </cell>
          <cell r="AL12">
            <v>-56000</v>
          </cell>
          <cell r="AM12">
            <v>-56000</v>
          </cell>
          <cell r="AN12">
            <v>-56000</v>
          </cell>
          <cell r="AO12">
            <v>-56000</v>
          </cell>
          <cell r="AP12">
            <v>-56000</v>
          </cell>
          <cell r="AR12">
            <v>0</v>
          </cell>
          <cell r="AT12">
            <v>0</v>
          </cell>
          <cell r="AV12">
            <v>0</v>
          </cell>
          <cell r="AX12">
            <v>0</v>
          </cell>
        </row>
        <row r="13">
          <cell r="A13" t="str">
            <v>Accrued Discounts</v>
          </cell>
          <cell r="T13">
            <v>-16006.72</v>
          </cell>
          <cell r="U13">
            <v>-25026.39</v>
          </cell>
          <cell r="V13">
            <v>-42346.81</v>
          </cell>
          <cell r="W13">
            <v>-35247.949999999997</v>
          </cell>
          <cell r="X13">
            <v>-36118.61</v>
          </cell>
          <cell r="Y13">
            <v>-61787.32</v>
          </cell>
          <cell r="Z13">
            <v>-36283.870000000003</v>
          </cell>
          <cell r="AA13">
            <v>-40928.15</v>
          </cell>
          <cell r="AB13">
            <v>-40522.81</v>
          </cell>
          <cell r="AC13">
            <v>-32488.26</v>
          </cell>
          <cell r="AR13">
            <v>0</v>
          </cell>
          <cell r="AT13">
            <v>0</v>
          </cell>
          <cell r="AV13">
            <v>0</v>
          </cell>
          <cell r="AX13">
            <v>0</v>
          </cell>
        </row>
        <row r="14">
          <cell r="A14" t="str">
            <v>Accounts Receivable - PP &amp; PB Co</v>
          </cell>
          <cell r="B14">
            <v>556599.19999999995</v>
          </cell>
          <cell r="D14">
            <v>545305.11</v>
          </cell>
          <cell r="E14">
            <v>533945.18000000005</v>
          </cell>
          <cell r="F14">
            <v>533945.18000000005</v>
          </cell>
          <cell r="G14">
            <v>522519.02</v>
          </cell>
          <cell r="H14">
            <v>505026.24</v>
          </cell>
          <cell r="I14">
            <v>435516.84</v>
          </cell>
          <cell r="J14">
            <v>435516.84</v>
          </cell>
          <cell r="K14">
            <v>435516.84</v>
          </cell>
          <cell r="L14">
            <v>435516.84</v>
          </cell>
          <cell r="M14">
            <v>435516.84</v>
          </cell>
          <cell r="N14">
            <v>435516.84</v>
          </cell>
          <cell r="O14">
            <v>435516.84</v>
          </cell>
          <cell r="P14">
            <v>435516.84</v>
          </cell>
          <cell r="R14">
            <v>435516.84</v>
          </cell>
          <cell r="S14">
            <v>435516.84</v>
          </cell>
          <cell r="T14">
            <v>435516.84</v>
          </cell>
          <cell r="U14">
            <v>435516.84</v>
          </cell>
          <cell r="V14">
            <v>435516.84</v>
          </cell>
          <cell r="W14">
            <v>435516.84</v>
          </cell>
          <cell r="X14">
            <v>435516.84</v>
          </cell>
          <cell r="Y14">
            <v>435516.84</v>
          </cell>
          <cell r="Z14">
            <v>435516.84</v>
          </cell>
          <cell r="AA14">
            <v>435516.84</v>
          </cell>
          <cell r="AB14">
            <v>435516.84</v>
          </cell>
          <cell r="AC14">
            <v>435516.84</v>
          </cell>
          <cell r="AR14">
            <v>0</v>
          </cell>
          <cell r="AT14">
            <v>0</v>
          </cell>
          <cell r="AV14">
            <v>0</v>
          </cell>
          <cell r="AX14">
            <v>0</v>
          </cell>
        </row>
        <row r="15">
          <cell r="A15" t="str">
            <v>Accounts Receivable - Constar</v>
          </cell>
          <cell r="B15">
            <v>218363.74</v>
          </cell>
          <cell r="D15">
            <v>212581.97</v>
          </cell>
          <cell r="E15">
            <v>206597.97</v>
          </cell>
          <cell r="F15">
            <v>206597.97</v>
          </cell>
          <cell r="G15">
            <v>194661.07</v>
          </cell>
          <cell r="H15">
            <v>187566.63</v>
          </cell>
          <cell r="I15">
            <v>180445.66</v>
          </cell>
          <cell r="J15">
            <v>174049.95</v>
          </cell>
          <cell r="K15">
            <v>162476.29999999999</v>
          </cell>
          <cell r="L15">
            <v>157689.1</v>
          </cell>
          <cell r="M15">
            <v>150508.29999999999</v>
          </cell>
          <cell r="N15">
            <v>148114.70000000001</v>
          </cell>
          <cell r="O15">
            <v>136146.70000000001</v>
          </cell>
          <cell r="P15">
            <v>120588.3</v>
          </cell>
          <cell r="R15">
            <v>114604.3</v>
          </cell>
          <cell r="S15">
            <v>102143.5</v>
          </cell>
          <cell r="T15">
            <v>97444.3</v>
          </cell>
          <cell r="U15">
            <v>91460.3</v>
          </cell>
          <cell r="V15">
            <v>89066.7</v>
          </cell>
          <cell r="W15">
            <v>89066.7</v>
          </cell>
          <cell r="X15">
            <v>89066.7</v>
          </cell>
          <cell r="Y15">
            <v>89066.7</v>
          </cell>
          <cell r="Z15">
            <v>89066.7</v>
          </cell>
          <cell r="AA15">
            <v>89066.7</v>
          </cell>
          <cell r="AB15">
            <v>89066.7</v>
          </cell>
          <cell r="AC15">
            <v>89066.7</v>
          </cell>
          <cell r="AR15">
            <v>0</v>
          </cell>
          <cell r="AT15">
            <v>0</v>
          </cell>
          <cell r="AV15">
            <v>0</v>
          </cell>
          <cell r="AX15">
            <v>0</v>
          </cell>
        </row>
        <row r="16">
          <cell r="A16" t="str">
            <v>Accounts Receivable - Berry</v>
          </cell>
          <cell r="G16">
            <v>113594.15</v>
          </cell>
          <cell r="H16">
            <v>105507.99</v>
          </cell>
          <cell r="I16">
            <v>105507.99</v>
          </cell>
          <cell r="J16">
            <v>105507.99</v>
          </cell>
          <cell r="K16">
            <v>105507.99</v>
          </cell>
          <cell r="L16">
            <v>29778.55</v>
          </cell>
          <cell r="M16">
            <v>29778.55</v>
          </cell>
          <cell r="N16">
            <v>29778.55</v>
          </cell>
          <cell r="O16">
            <v>0</v>
          </cell>
          <cell r="P16">
            <v>0</v>
          </cell>
          <cell r="R16">
            <v>0</v>
          </cell>
          <cell r="S16">
            <v>0</v>
          </cell>
          <cell r="T16">
            <v>0</v>
          </cell>
          <cell r="U16">
            <v>0</v>
          </cell>
          <cell r="V16">
            <v>0</v>
          </cell>
          <cell r="W16">
            <v>0</v>
          </cell>
          <cell r="X16">
            <v>0</v>
          </cell>
          <cell r="Y16">
            <v>0</v>
          </cell>
          <cell r="Z16">
            <v>0</v>
          </cell>
          <cell r="AA16">
            <v>0</v>
          </cell>
          <cell r="AB16">
            <v>0</v>
          </cell>
          <cell r="AC16">
            <v>0</v>
          </cell>
          <cell r="AE16">
            <v>0</v>
          </cell>
          <cell r="AF16">
            <v>0</v>
          </cell>
          <cell r="AG16">
            <v>0</v>
          </cell>
          <cell r="AH16">
            <v>0</v>
          </cell>
          <cell r="AI16">
            <v>0</v>
          </cell>
          <cell r="AJ16">
            <v>0</v>
          </cell>
          <cell r="AK16">
            <v>0</v>
          </cell>
          <cell r="AL16">
            <v>0</v>
          </cell>
          <cell r="AM16">
            <v>0</v>
          </cell>
          <cell r="AN16">
            <v>0</v>
          </cell>
          <cell r="AP16">
            <v>0</v>
          </cell>
          <cell r="AR16">
            <v>0</v>
          </cell>
          <cell r="AT16">
            <v>0</v>
          </cell>
          <cell r="AV16">
            <v>0</v>
          </cell>
          <cell r="AX16">
            <v>0</v>
          </cell>
        </row>
        <row r="17">
          <cell r="A17" t="str">
            <v>Accounts Receivable- Non-Trade</v>
          </cell>
          <cell r="B17">
            <v>774962.94</v>
          </cell>
          <cell r="D17">
            <v>757887.08</v>
          </cell>
          <cell r="E17">
            <v>740543.15</v>
          </cell>
          <cell r="F17">
            <v>740543.15</v>
          </cell>
          <cell r="G17">
            <v>830774.24000000011</v>
          </cell>
          <cell r="H17">
            <v>798100.86</v>
          </cell>
          <cell r="I17">
            <v>721470.49</v>
          </cell>
          <cell r="J17">
            <v>715074.78</v>
          </cell>
          <cell r="K17">
            <v>703501.13</v>
          </cell>
          <cell r="L17">
            <v>622984.49000000011</v>
          </cell>
          <cell r="M17">
            <v>615803.69000000006</v>
          </cell>
          <cell r="N17">
            <v>613410.09000000008</v>
          </cell>
          <cell r="O17">
            <v>571663.54</v>
          </cell>
          <cell r="P17">
            <v>556105.14</v>
          </cell>
          <cell r="R17">
            <v>550121.14</v>
          </cell>
          <cell r="S17">
            <v>537660.34000000008</v>
          </cell>
          <cell r="T17">
            <v>532961.14</v>
          </cell>
          <cell r="U17">
            <v>526977.14</v>
          </cell>
          <cell r="V17">
            <v>524583.54</v>
          </cell>
          <cell r="W17">
            <v>524583.54</v>
          </cell>
          <cell r="X17">
            <v>524583.54</v>
          </cell>
          <cell r="Y17">
            <v>524583.54</v>
          </cell>
          <cell r="Z17">
            <v>524583.54</v>
          </cell>
          <cell r="AA17">
            <v>524583.54</v>
          </cell>
          <cell r="AB17">
            <v>524583.54</v>
          </cell>
          <cell r="AC17">
            <v>524583.54</v>
          </cell>
          <cell r="AE17">
            <v>0</v>
          </cell>
          <cell r="AF17">
            <v>0</v>
          </cell>
          <cell r="AG17">
            <v>0</v>
          </cell>
          <cell r="AH17">
            <v>0</v>
          </cell>
          <cell r="AI17">
            <v>0</v>
          </cell>
          <cell r="AJ17">
            <v>0</v>
          </cell>
          <cell r="AK17">
            <v>0</v>
          </cell>
          <cell r="AL17">
            <v>0</v>
          </cell>
          <cell r="AM17">
            <v>0</v>
          </cell>
          <cell r="AN17">
            <v>0</v>
          </cell>
          <cell r="AO17">
            <v>0</v>
          </cell>
          <cell r="AP17">
            <v>0</v>
          </cell>
          <cell r="AR17">
            <v>0</v>
          </cell>
          <cell r="AT17">
            <v>0</v>
          </cell>
          <cell r="AV17">
            <v>0</v>
          </cell>
          <cell r="AX17">
            <v>0</v>
          </cell>
        </row>
        <row r="18">
          <cell r="A18" t="str">
            <v xml:space="preserve">Other Receivables </v>
          </cell>
          <cell r="B18">
            <v>455154.6</v>
          </cell>
          <cell r="D18">
            <v>455154.6</v>
          </cell>
          <cell r="E18">
            <v>455154.6</v>
          </cell>
          <cell r="F18">
            <v>455154.6</v>
          </cell>
          <cell r="G18">
            <v>455154.6</v>
          </cell>
          <cell r="H18">
            <v>455154.6</v>
          </cell>
          <cell r="I18">
            <v>455154.6</v>
          </cell>
          <cell r="J18">
            <v>427495.59</v>
          </cell>
          <cell r="K18">
            <v>420461.74</v>
          </cell>
          <cell r="L18">
            <v>414065.84</v>
          </cell>
          <cell r="M18">
            <v>408354.41</v>
          </cell>
          <cell r="N18">
            <v>402785.88</v>
          </cell>
          <cell r="O18">
            <v>397072.49</v>
          </cell>
          <cell r="P18">
            <v>181641.49</v>
          </cell>
          <cell r="R18">
            <v>181641.49</v>
          </cell>
          <cell r="S18">
            <v>141480.29</v>
          </cell>
          <cell r="T18">
            <v>141480.29</v>
          </cell>
          <cell r="U18">
            <v>0</v>
          </cell>
          <cell r="V18">
            <v>0</v>
          </cell>
          <cell r="W18">
            <v>120186.03</v>
          </cell>
          <cell r="X18">
            <v>124898.43</v>
          </cell>
          <cell r="Y18">
            <v>117335.43</v>
          </cell>
          <cell r="Z18">
            <v>0</v>
          </cell>
          <cell r="AA18">
            <v>0</v>
          </cell>
          <cell r="AB18">
            <v>0</v>
          </cell>
          <cell r="AC18">
            <v>61725.26</v>
          </cell>
          <cell r="AE18">
            <v>0</v>
          </cell>
          <cell r="AF18">
            <v>0</v>
          </cell>
          <cell r="AG18">
            <v>0</v>
          </cell>
          <cell r="AH18">
            <v>0</v>
          </cell>
          <cell r="AI18">
            <v>0</v>
          </cell>
          <cell r="AJ18">
            <v>0</v>
          </cell>
          <cell r="AK18">
            <v>0</v>
          </cell>
          <cell r="AL18">
            <v>0</v>
          </cell>
          <cell r="AM18">
            <v>0</v>
          </cell>
          <cell r="AN18">
            <v>0</v>
          </cell>
          <cell r="AO18">
            <v>0</v>
          </cell>
          <cell r="AP18">
            <v>0</v>
          </cell>
          <cell r="AR18">
            <v>0</v>
          </cell>
          <cell r="AT18">
            <v>0</v>
          </cell>
          <cell r="AV18">
            <v>0</v>
          </cell>
          <cell r="AX18">
            <v>0</v>
          </cell>
        </row>
        <row r="19">
          <cell r="AR19">
            <v>0</v>
          </cell>
          <cell r="AT19">
            <v>0</v>
          </cell>
          <cell r="AV19">
            <v>0</v>
          </cell>
          <cell r="AX19">
            <v>0</v>
          </cell>
        </row>
        <row r="20">
          <cell r="A20" t="str">
            <v>Inventory</v>
          </cell>
          <cell r="B20">
            <v>5305126.95</v>
          </cell>
          <cell r="D20">
            <v>4126408.83</v>
          </cell>
          <cell r="E20">
            <v>4053762.92</v>
          </cell>
          <cell r="F20">
            <v>3985749.16</v>
          </cell>
          <cell r="G20">
            <v>4038568.41</v>
          </cell>
          <cell r="H20">
            <v>4172909.2800000003</v>
          </cell>
          <cell r="I20">
            <v>5034274.5999999996</v>
          </cell>
          <cell r="J20">
            <v>6560932.2300000004</v>
          </cell>
          <cell r="K20">
            <v>6097064.8200000003</v>
          </cell>
          <cell r="L20">
            <v>5842219.8700000001</v>
          </cell>
          <cell r="M20">
            <v>5614083.7400000002</v>
          </cell>
          <cell r="N20">
            <v>5285771.669999999</v>
          </cell>
          <cell r="O20">
            <v>5590910.0999999996</v>
          </cell>
          <cell r="P20">
            <v>5918389.0900000008</v>
          </cell>
          <cell r="R20">
            <v>6441482.3100000005</v>
          </cell>
          <cell r="S20">
            <v>7400988.4399999995</v>
          </cell>
          <cell r="T20">
            <v>9079930.2400000002</v>
          </cell>
          <cell r="U20">
            <v>7940593.8799999999</v>
          </cell>
          <cell r="V20">
            <v>10320521.23</v>
          </cell>
          <cell r="W20">
            <v>13490143.260000002</v>
          </cell>
          <cell r="X20">
            <v>14067764.66</v>
          </cell>
          <cell r="Y20">
            <v>12686085</v>
          </cell>
          <cell r="Z20">
            <v>14579884.540000003</v>
          </cell>
          <cell r="AA20">
            <v>14866780.280000001</v>
          </cell>
          <cell r="AB20">
            <v>15311362.939999999</v>
          </cell>
          <cell r="AC20">
            <v>14329451.4</v>
          </cell>
          <cell r="AE20">
            <v>13968176.925971605</v>
          </cell>
          <cell r="AF20">
            <v>12688259.790061235</v>
          </cell>
          <cell r="AG20">
            <v>14608613.266104775</v>
          </cell>
          <cell r="AH20">
            <v>14729154.660862053</v>
          </cell>
          <cell r="AI20">
            <v>13698696.987479599</v>
          </cell>
          <cell r="AJ20">
            <v>14675767.558089627</v>
          </cell>
          <cell r="AK20">
            <v>14918807.477172257</v>
          </cell>
          <cell r="AL20">
            <v>14857592.220432086</v>
          </cell>
          <cell r="AM20">
            <v>14899785.080535622</v>
          </cell>
          <cell r="AN20">
            <v>14432918.669414798</v>
          </cell>
          <cell r="AO20">
            <v>13994198.804355448</v>
          </cell>
          <cell r="AP20">
            <v>13845471.819984769</v>
          </cell>
          <cell r="AR20">
            <v>16728232.448367126</v>
          </cell>
          <cell r="AT20">
            <v>19092694.593608629</v>
          </cell>
          <cell r="AV20">
            <v>20744297.66222664</v>
          </cell>
          <cell r="AX20">
            <v>22232941.389405955</v>
          </cell>
        </row>
        <row r="21">
          <cell r="A21" t="str">
            <v>Reserve for Inventory Write-Off</v>
          </cell>
          <cell r="B21">
            <v>-144125</v>
          </cell>
          <cell r="D21">
            <v>-144125</v>
          </cell>
          <cell r="E21">
            <v>-144125</v>
          </cell>
          <cell r="F21">
            <v>-144125</v>
          </cell>
          <cell r="G21">
            <v>-144125</v>
          </cell>
          <cell r="H21">
            <v>-144125</v>
          </cell>
          <cell r="I21">
            <v>-294125</v>
          </cell>
          <cell r="J21">
            <v>-509175</v>
          </cell>
          <cell r="K21">
            <v>-489217.2</v>
          </cell>
          <cell r="L21">
            <v>-489217.2</v>
          </cell>
          <cell r="M21">
            <v>-489217.2</v>
          </cell>
          <cell r="N21">
            <v>-454123.79</v>
          </cell>
          <cell r="O21">
            <v>-454123.79</v>
          </cell>
          <cell r="P21">
            <v>0</v>
          </cell>
          <cell r="R21">
            <v>0</v>
          </cell>
          <cell r="S21">
            <v>0</v>
          </cell>
          <cell r="T21">
            <v>-34450</v>
          </cell>
          <cell r="U21">
            <v>-34450</v>
          </cell>
          <cell r="V21">
            <v>-34450</v>
          </cell>
          <cell r="W21">
            <v>0</v>
          </cell>
          <cell r="X21">
            <v>0</v>
          </cell>
          <cell r="Y21">
            <v>0</v>
          </cell>
          <cell r="Z21">
            <v>-50100.82</v>
          </cell>
          <cell r="AA21">
            <v>-50100.82</v>
          </cell>
          <cell r="AB21">
            <v>-50100.82</v>
          </cell>
          <cell r="AC21">
            <v>-37250</v>
          </cell>
          <cell r="AE21">
            <v>0</v>
          </cell>
          <cell r="AF21">
            <v>0</v>
          </cell>
          <cell r="AG21">
            <v>0</v>
          </cell>
          <cell r="AH21">
            <v>0</v>
          </cell>
          <cell r="AI21">
            <v>0</v>
          </cell>
          <cell r="AJ21">
            <v>0</v>
          </cell>
          <cell r="AK21">
            <v>0</v>
          </cell>
          <cell r="AL21">
            <v>0</v>
          </cell>
          <cell r="AM21">
            <v>0</v>
          </cell>
          <cell r="AN21">
            <v>0</v>
          </cell>
          <cell r="AO21">
            <v>0</v>
          </cell>
          <cell r="AP21">
            <v>0</v>
          </cell>
          <cell r="AR21">
            <v>0</v>
          </cell>
          <cell r="AT21">
            <v>0</v>
          </cell>
          <cell r="AV21">
            <v>0</v>
          </cell>
          <cell r="AX21">
            <v>0</v>
          </cell>
        </row>
        <row r="22">
          <cell r="A22" t="str">
            <v>Reserve for LCM Write-Down</v>
          </cell>
          <cell r="AC22">
            <v>-2165000</v>
          </cell>
          <cell r="AE22">
            <v>-1985000</v>
          </cell>
          <cell r="AF22">
            <v>-1805000</v>
          </cell>
          <cell r="AG22">
            <v>-1625000</v>
          </cell>
          <cell r="AH22">
            <v>-1445000</v>
          </cell>
          <cell r="AI22">
            <v>-1265000</v>
          </cell>
          <cell r="AJ22">
            <v>-1085000</v>
          </cell>
          <cell r="AK22">
            <v>-905000</v>
          </cell>
          <cell r="AL22">
            <v>-725000</v>
          </cell>
          <cell r="AM22">
            <v>-545000</v>
          </cell>
          <cell r="AN22">
            <v>-365000</v>
          </cell>
          <cell r="AO22">
            <v>-180000</v>
          </cell>
          <cell r="AP22">
            <v>0</v>
          </cell>
          <cell r="AR22">
            <v>0</v>
          </cell>
          <cell r="AT22">
            <v>0</v>
          </cell>
          <cell r="AV22">
            <v>0</v>
          </cell>
          <cell r="AX22">
            <v>0</v>
          </cell>
        </row>
        <row r="23">
          <cell r="A23" t="str">
            <v>Prepaids</v>
          </cell>
          <cell r="B23">
            <v>119310</v>
          </cell>
          <cell r="D23">
            <v>109575.91</v>
          </cell>
          <cell r="E23">
            <v>141578</v>
          </cell>
          <cell r="F23">
            <v>141264.26</v>
          </cell>
          <cell r="G23">
            <v>131322.75</v>
          </cell>
          <cell r="H23">
            <v>185843.43</v>
          </cell>
          <cell r="I23">
            <v>93032.85</v>
          </cell>
          <cell r="J23">
            <v>114993.26</v>
          </cell>
          <cell r="K23">
            <v>130312.58</v>
          </cell>
          <cell r="L23">
            <v>149381.97</v>
          </cell>
          <cell r="M23">
            <v>98583.53</v>
          </cell>
          <cell r="N23">
            <v>100446.05</v>
          </cell>
          <cell r="O23">
            <v>102033.32</v>
          </cell>
          <cell r="P23">
            <v>131092.29</v>
          </cell>
          <cell r="R23">
            <v>136057.22</v>
          </cell>
          <cell r="S23">
            <v>158010.22</v>
          </cell>
          <cell r="T23">
            <v>174708.34</v>
          </cell>
          <cell r="U23">
            <v>159171.64000000001</v>
          </cell>
          <cell r="V23">
            <v>132945.37</v>
          </cell>
          <cell r="W23">
            <v>38103.61</v>
          </cell>
          <cell r="X23">
            <v>32560.82</v>
          </cell>
          <cell r="Y23">
            <v>125679.63</v>
          </cell>
          <cell r="Z23">
            <v>125794.26</v>
          </cell>
          <cell r="AA23">
            <v>217439.58</v>
          </cell>
          <cell r="AB23">
            <v>83097.509999999995</v>
          </cell>
          <cell r="AC23">
            <v>111703.08</v>
          </cell>
          <cell r="AE23">
            <v>100000</v>
          </cell>
          <cell r="AF23">
            <v>100000</v>
          </cell>
          <cell r="AG23">
            <v>100000</v>
          </cell>
          <cell r="AH23">
            <v>100000</v>
          </cell>
          <cell r="AI23">
            <v>100000</v>
          </cell>
          <cell r="AJ23">
            <v>100000</v>
          </cell>
          <cell r="AK23">
            <v>100000</v>
          </cell>
          <cell r="AL23">
            <v>100000</v>
          </cell>
          <cell r="AM23">
            <v>100000</v>
          </cell>
          <cell r="AN23">
            <v>100000</v>
          </cell>
          <cell r="AO23">
            <v>100000</v>
          </cell>
          <cell r="AP23">
            <v>100000</v>
          </cell>
          <cell r="AR23">
            <v>130000</v>
          </cell>
          <cell r="AT23">
            <v>150000</v>
          </cell>
          <cell r="AV23">
            <v>175000</v>
          </cell>
          <cell r="AX23">
            <v>200000</v>
          </cell>
        </row>
        <row r="24">
          <cell r="A24" t="str">
            <v>Deferred Tax Asset</v>
          </cell>
          <cell r="B24">
            <v>93916</v>
          </cell>
          <cell r="D24">
            <v>93916</v>
          </cell>
          <cell r="E24">
            <v>93916</v>
          </cell>
          <cell r="F24">
            <v>93916</v>
          </cell>
          <cell r="G24">
            <v>93916</v>
          </cell>
          <cell r="H24">
            <v>93916</v>
          </cell>
          <cell r="I24">
            <v>93916</v>
          </cell>
          <cell r="J24">
            <v>93916</v>
          </cell>
          <cell r="K24">
            <v>93916</v>
          </cell>
          <cell r="L24">
            <v>93916</v>
          </cell>
          <cell r="M24">
            <v>93916</v>
          </cell>
          <cell r="N24">
            <v>93916</v>
          </cell>
          <cell r="O24">
            <v>93916</v>
          </cell>
          <cell r="P24">
            <v>186900</v>
          </cell>
          <cell r="R24">
            <v>186900</v>
          </cell>
          <cell r="S24">
            <v>186900</v>
          </cell>
          <cell r="T24">
            <v>186900</v>
          </cell>
          <cell r="U24">
            <v>186900</v>
          </cell>
          <cell r="V24">
            <v>186900</v>
          </cell>
          <cell r="W24">
            <v>186900</v>
          </cell>
          <cell r="X24">
            <v>186900</v>
          </cell>
          <cell r="Y24">
            <v>186900</v>
          </cell>
          <cell r="Z24">
            <v>186900</v>
          </cell>
          <cell r="AA24">
            <v>186900</v>
          </cell>
          <cell r="AB24">
            <v>186900</v>
          </cell>
          <cell r="AC24">
            <v>186900</v>
          </cell>
          <cell r="AE24">
            <v>187000</v>
          </cell>
          <cell r="AF24">
            <v>187000</v>
          </cell>
          <cell r="AG24">
            <v>187000</v>
          </cell>
          <cell r="AH24">
            <v>187000</v>
          </cell>
          <cell r="AI24">
            <v>187000</v>
          </cell>
          <cell r="AJ24">
            <v>187000</v>
          </cell>
          <cell r="AK24">
            <v>187000</v>
          </cell>
          <cell r="AL24">
            <v>187000</v>
          </cell>
          <cell r="AM24">
            <v>187000</v>
          </cell>
          <cell r="AN24">
            <v>187000</v>
          </cell>
          <cell r="AO24">
            <v>187000</v>
          </cell>
          <cell r="AP24">
            <v>187000</v>
          </cell>
          <cell r="AR24">
            <v>0</v>
          </cell>
          <cell r="AT24">
            <v>0</v>
          </cell>
          <cell r="AV24">
            <v>0</v>
          </cell>
          <cell r="AX24">
            <v>0</v>
          </cell>
        </row>
        <row r="25">
          <cell r="A25" t="str">
            <v>Other Assets</v>
          </cell>
          <cell r="B25">
            <v>29657.200000000001</v>
          </cell>
          <cell r="D25">
            <v>93916</v>
          </cell>
          <cell r="E25">
            <v>16605.72</v>
          </cell>
          <cell r="F25">
            <v>16605.72</v>
          </cell>
          <cell r="G25">
            <v>16605.72</v>
          </cell>
          <cell r="H25">
            <v>16605.72</v>
          </cell>
          <cell r="I25">
            <v>16605.72</v>
          </cell>
          <cell r="J25">
            <v>16605.72</v>
          </cell>
          <cell r="K25">
            <v>16605.72</v>
          </cell>
          <cell r="L25">
            <v>3554.24</v>
          </cell>
          <cell r="M25">
            <v>0</v>
          </cell>
          <cell r="N25">
            <v>0</v>
          </cell>
          <cell r="O25">
            <v>0</v>
          </cell>
          <cell r="P25">
            <v>387598.14</v>
          </cell>
          <cell r="R25">
            <v>379339.52000000002</v>
          </cell>
          <cell r="S25">
            <v>372979.64</v>
          </cell>
          <cell r="T25">
            <v>362533.1</v>
          </cell>
          <cell r="U25">
            <v>345686.15</v>
          </cell>
          <cell r="V25">
            <v>335644.09</v>
          </cell>
          <cell r="W25">
            <v>319722.3</v>
          </cell>
          <cell r="X25">
            <v>305201.99</v>
          </cell>
          <cell r="Y25">
            <v>298358.23</v>
          </cell>
          <cell r="Z25">
            <v>238607.12999999998</v>
          </cell>
          <cell r="AA25">
            <v>278009.13</v>
          </cell>
          <cell r="AB25">
            <v>270422.13</v>
          </cell>
          <cell r="AC25">
            <v>280799.13</v>
          </cell>
          <cell r="AE25">
            <v>325000</v>
          </cell>
          <cell r="AF25">
            <v>307000</v>
          </cell>
          <cell r="AG25">
            <v>289000</v>
          </cell>
          <cell r="AH25">
            <v>271000</v>
          </cell>
          <cell r="AI25">
            <v>253000</v>
          </cell>
          <cell r="AJ25">
            <v>235000</v>
          </cell>
          <cell r="AK25">
            <v>217000</v>
          </cell>
          <cell r="AL25">
            <v>199000</v>
          </cell>
          <cell r="AM25">
            <v>181000</v>
          </cell>
          <cell r="AN25">
            <v>163000</v>
          </cell>
          <cell r="AO25">
            <v>145000</v>
          </cell>
          <cell r="AP25">
            <v>127000</v>
          </cell>
          <cell r="AR25">
            <v>350000</v>
          </cell>
          <cell r="AT25">
            <v>350000</v>
          </cell>
          <cell r="AV25">
            <v>350000</v>
          </cell>
          <cell r="AX25">
            <v>350000</v>
          </cell>
        </row>
        <row r="26">
          <cell r="AR26">
            <v>0</v>
          </cell>
          <cell r="AT26">
            <v>0</v>
          </cell>
          <cell r="AV26">
            <v>0</v>
          </cell>
          <cell r="AX26">
            <v>0</v>
          </cell>
        </row>
        <row r="27">
          <cell r="A27" t="str">
            <v>Current Assets</v>
          </cell>
          <cell r="B27">
            <v>10300746.989999998</v>
          </cell>
          <cell r="D27">
            <v>9668456.5399999991</v>
          </cell>
          <cell r="E27">
            <v>9273797.3399999999</v>
          </cell>
          <cell r="F27">
            <v>9802629.4400000013</v>
          </cell>
          <cell r="G27">
            <v>9601732.6400000006</v>
          </cell>
          <cell r="H27">
            <v>10298076.51</v>
          </cell>
          <cell r="I27">
            <v>10915333.470000001</v>
          </cell>
          <cell r="J27">
            <v>13774726.170000002</v>
          </cell>
          <cell r="K27">
            <v>13750296.580000002</v>
          </cell>
          <cell r="L27">
            <v>13046103.000000002</v>
          </cell>
          <cell r="M27">
            <v>12203451.58</v>
          </cell>
          <cell r="N27">
            <v>12722267.27</v>
          </cell>
          <cell r="O27">
            <v>13733985.600000001</v>
          </cell>
          <cell r="P27">
            <v>13768125.289999999</v>
          </cell>
          <cell r="R27">
            <v>14691809.880000001</v>
          </cell>
          <cell r="S27">
            <v>16717059.530000001</v>
          </cell>
          <cell r="T27">
            <v>19825975.270000003</v>
          </cell>
          <cell r="U27">
            <v>19313846.169999998</v>
          </cell>
          <cell r="V27">
            <v>21796027.870000001</v>
          </cell>
          <cell r="W27">
            <v>27358689.410000004</v>
          </cell>
          <cell r="X27">
            <v>34195636.670000002</v>
          </cell>
          <cell r="Y27">
            <v>31267787.979999997</v>
          </cell>
          <cell r="Z27">
            <v>28311180.050000001</v>
          </cell>
          <cell r="AA27">
            <v>28437247.57</v>
          </cell>
          <cell r="AB27">
            <v>32497581.879999999</v>
          </cell>
          <cell r="AC27">
            <v>30013659.390000001</v>
          </cell>
          <cell r="AE27">
            <v>30842623.398010936</v>
          </cell>
          <cell r="AF27">
            <v>25420870.260526232</v>
          </cell>
          <cell r="AG27">
            <v>29625207.938407756</v>
          </cell>
          <cell r="AH27">
            <v>30282257.407290705</v>
          </cell>
          <cell r="AI27">
            <v>28376460.462101296</v>
          </cell>
          <cell r="AJ27">
            <v>30352386.778148577</v>
          </cell>
          <cell r="AK27">
            <v>31074825.787310958</v>
          </cell>
          <cell r="AL27">
            <v>31049428.042761609</v>
          </cell>
          <cell r="AM27">
            <v>31351425.388872068</v>
          </cell>
          <cell r="AN27">
            <v>31006081.07233002</v>
          </cell>
          <cell r="AO27">
            <v>30376881.507479746</v>
          </cell>
          <cell r="AP27">
            <v>29884259.545329601</v>
          </cell>
          <cell r="AR27">
            <v>35901780.670010969</v>
          </cell>
          <cell r="AT27">
            <v>42573799.697618216</v>
          </cell>
          <cell r="AV27">
            <v>52655100.931774057</v>
          </cell>
          <cell r="AX27">
            <v>66575263.681119666</v>
          </cell>
        </row>
        <row r="28">
          <cell r="AR28">
            <v>0</v>
          </cell>
          <cell r="AT28">
            <v>0</v>
          </cell>
          <cell r="AV28">
            <v>0</v>
          </cell>
          <cell r="AX28">
            <v>0</v>
          </cell>
        </row>
        <row r="29">
          <cell r="A29" t="str">
            <v xml:space="preserve">Property, Plant, and Equipment  </v>
          </cell>
          <cell r="B29">
            <v>8045732.3499999996</v>
          </cell>
          <cell r="D29">
            <v>8316506.0699999994</v>
          </cell>
          <cell r="E29">
            <v>8327889.7799999993</v>
          </cell>
          <cell r="F29">
            <v>8370130.3300000001</v>
          </cell>
          <cell r="G29">
            <v>8405706.0299999993</v>
          </cell>
          <cell r="H29">
            <v>8532483.2200000007</v>
          </cell>
          <cell r="I29">
            <v>8598999.1899999995</v>
          </cell>
          <cell r="J29">
            <v>8634878.5199999996</v>
          </cell>
          <cell r="K29">
            <v>8655568.5199999996</v>
          </cell>
          <cell r="L29">
            <v>8693444.1899999995</v>
          </cell>
          <cell r="M29">
            <v>8703563.5</v>
          </cell>
          <cell r="N29">
            <v>8774697.0700000003</v>
          </cell>
          <cell r="O29">
            <v>8798983.2100000009</v>
          </cell>
          <cell r="P29">
            <v>8865604.5600000005</v>
          </cell>
          <cell r="R29">
            <v>8887710.4600000009</v>
          </cell>
          <cell r="S29">
            <v>9239993.370000001</v>
          </cell>
          <cell r="T29">
            <v>9487837.3300000001</v>
          </cell>
          <cell r="U29">
            <v>9626517.0800000001</v>
          </cell>
          <cell r="V29">
            <v>10042415.109999999</v>
          </cell>
          <cell r="W29">
            <v>10510784.300000001</v>
          </cell>
          <cell r="X29">
            <v>10609190.850000001</v>
          </cell>
          <cell r="Y29">
            <v>11072073.260000002</v>
          </cell>
          <cell r="Z29">
            <v>11781764.34</v>
          </cell>
          <cell r="AA29">
            <v>11990302.59</v>
          </cell>
          <cell r="AB29">
            <v>12308649.48</v>
          </cell>
          <cell r="AC29">
            <v>12419514.880000001</v>
          </cell>
          <cell r="AE29">
            <v>12955000</v>
          </cell>
          <cell r="AF29">
            <v>13165000</v>
          </cell>
          <cell r="AG29">
            <v>13540000</v>
          </cell>
          <cell r="AH29">
            <v>13715000</v>
          </cell>
          <cell r="AI29">
            <v>14270000</v>
          </cell>
          <cell r="AJ29">
            <v>14385000</v>
          </cell>
          <cell r="AK29">
            <v>14445000</v>
          </cell>
          <cell r="AL29">
            <v>14470000</v>
          </cell>
          <cell r="AM29">
            <v>14580000</v>
          </cell>
          <cell r="AN29">
            <v>14630000</v>
          </cell>
          <cell r="AO29">
            <v>14640000</v>
          </cell>
          <cell r="AP29">
            <v>14669000</v>
          </cell>
          <cell r="AR29">
            <v>29169000</v>
          </cell>
          <cell r="AT29">
            <v>29669000</v>
          </cell>
          <cell r="AV29">
            <v>30169000</v>
          </cell>
          <cell r="AX29">
            <v>30669000</v>
          </cell>
        </row>
        <row r="30">
          <cell r="A30" t="str">
            <v>Accumulated Depreciation</v>
          </cell>
          <cell r="B30">
            <v>-749414.94</v>
          </cell>
          <cell r="D30">
            <v>-815603.77</v>
          </cell>
          <cell r="E30">
            <v>-881899.33</v>
          </cell>
          <cell r="F30">
            <v>-948221.79</v>
          </cell>
          <cell r="G30">
            <v>-1014639.46</v>
          </cell>
          <cell r="H30">
            <v>-1081057.1299999999</v>
          </cell>
          <cell r="I30">
            <v>-1147578.6499999999</v>
          </cell>
          <cell r="J30">
            <v>-1232289.6599999999</v>
          </cell>
          <cell r="K30">
            <v>-1304814.51</v>
          </cell>
          <cell r="L30">
            <v>-1377339.36</v>
          </cell>
          <cell r="M30">
            <v>-1450202.85</v>
          </cell>
          <cell r="N30">
            <v>-1523066.34</v>
          </cell>
          <cell r="O30">
            <v>-1595929.83</v>
          </cell>
          <cell r="P30">
            <v>-1669361.23</v>
          </cell>
          <cell r="R30">
            <v>-1743514.71</v>
          </cell>
          <cell r="S30">
            <v>-1817668.1900000002</v>
          </cell>
          <cell r="T30">
            <v>-1910158.76</v>
          </cell>
          <cell r="U30">
            <v>-1991229.72</v>
          </cell>
          <cell r="V30">
            <v>-2057317.23</v>
          </cell>
          <cell r="W30">
            <v>-2136733.23</v>
          </cell>
          <cell r="X30">
            <v>-2211035.67</v>
          </cell>
          <cell r="Y30">
            <v>-2288727.14</v>
          </cell>
          <cell r="Z30">
            <v>-2373019.37</v>
          </cell>
          <cell r="AA30">
            <v>-2457311.6</v>
          </cell>
          <cell r="AB30">
            <v>-2557743.7799999998</v>
          </cell>
          <cell r="AC30">
            <v>-2808499.84</v>
          </cell>
          <cell r="AE30">
            <v>-2932458.3333333335</v>
          </cell>
          <cell r="AF30">
            <v>-3058666.666666667</v>
          </cell>
          <cell r="AG30">
            <v>-3188000.0000000005</v>
          </cell>
          <cell r="AH30">
            <v>-3318791.666666667</v>
          </cell>
          <cell r="AI30">
            <v>-3454208.3333333335</v>
          </cell>
          <cell r="AJ30">
            <v>-3590583.3333333335</v>
          </cell>
          <cell r="AK30">
            <v>-3727458.3333333335</v>
          </cell>
          <cell r="AL30">
            <v>-3864541.666666667</v>
          </cell>
          <cell r="AM30">
            <v>-4002541.666666667</v>
          </cell>
          <cell r="AN30">
            <v>-4140958.333333334</v>
          </cell>
          <cell r="AO30">
            <v>-4279458.333333334</v>
          </cell>
          <cell r="AP30">
            <v>-4418208.333333334</v>
          </cell>
          <cell r="AR30">
            <v>-7111333.333333333</v>
          </cell>
          <cell r="AT30">
            <v>-9854666.666666666</v>
          </cell>
          <cell r="AV30">
            <v>-12648000</v>
          </cell>
          <cell r="AX30">
            <v>-15491333.333333332</v>
          </cell>
        </row>
        <row r="31">
          <cell r="A31" t="str">
            <v>Property, Plant, &amp; Equipment - Net</v>
          </cell>
          <cell r="B31">
            <v>7296317.4100000001</v>
          </cell>
          <cell r="D31">
            <v>7500902.2999999989</v>
          </cell>
          <cell r="E31">
            <v>7445990.4499999993</v>
          </cell>
          <cell r="F31">
            <v>7421908.54</v>
          </cell>
          <cell r="G31">
            <v>7391066.5699999994</v>
          </cell>
          <cell r="H31">
            <v>7451426.0900000008</v>
          </cell>
          <cell r="I31">
            <v>7451420.5399999991</v>
          </cell>
          <cell r="J31">
            <v>7402588.8599999994</v>
          </cell>
          <cell r="K31">
            <v>7350754.0099999998</v>
          </cell>
          <cell r="L31">
            <v>7316104.8299999991</v>
          </cell>
          <cell r="M31">
            <v>7253360.6500000004</v>
          </cell>
          <cell r="N31">
            <v>7251630.7300000004</v>
          </cell>
          <cell r="O31">
            <v>7203053.3800000008</v>
          </cell>
          <cell r="P31">
            <v>7196243.3300000001</v>
          </cell>
          <cell r="R31">
            <v>7144195.7500000009</v>
          </cell>
          <cell r="S31">
            <v>7422325.1800000006</v>
          </cell>
          <cell r="T31">
            <v>7577678.5700000003</v>
          </cell>
          <cell r="U31">
            <v>7635287.3600000003</v>
          </cell>
          <cell r="V31">
            <v>7985097.879999999</v>
          </cell>
          <cell r="W31">
            <v>8374051.0700000003</v>
          </cell>
          <cell r="X31">
            <v>8398155.1800000016</v>
          </cell>
          <cell r="Y31">
            <v>8783346.120000001</v>
          </cell>
          <cell r="Z31">
            <v>9408744.9699999988</v>
          </cell>
          <cell r="AA31">
            <v>9532990.9900000002</v>
          </cell>
          <cell r="AB31">
            <v>9750905.7000000011</v>
          </cell>
          <cell r="AC31">
            <v>9611015.040000001</v>
          </cell>
          <cell r="AE31">
            <v>10022541.666666666</v>
          </cell>
          <cell r="AF31">
            <v>10106333.333333332</v>
          </cell>
          <cell r="AG31">
            <v>10352000</v>
          </cell>
          <cell r="AH31">
            <v>10396208.333333332</v>
          </cell>
          <cell r="AI31">
            <v>10815791.666666666</v>
          </cell>
          <cell r="AJ31">
            <v>10794416.666666666</v>
          </cell>
          <cell r="AK31">
            <v>10717541.666666666</v>
          </cell>
          <cell r="AL31">
            <v>10605458.333333332</v>
          </cell>
          <cell r="AM31">
            <v>10577458.333333332</v>
          </cell>
          <cell r="AN31">
            <v>10489041.666666666</v>
          </cell>
          <cell r="AO31">
            <v>10360541.666666666</v>
          </cell>
          <cell r="AP31">
            <v>10250791.666666666</v>
          </cell>
          <cell r="AR31">
            <v>22057666.666666668</v>
          </cell>
          <cell r="AT31">
            <v>19814333.333333336</v>
          </cell>
          <cell r="AV31">
            <v>17521000</v>
          </cell>
          <cell r="AX31">
            <v>15177666.666666668</v>
          </cell>
        </row>
        <row r="32">
          <cell r="AR32">
            <v>0</v>
          </cell>
          <cell r="AT32">
            <v>0</v>
          </cell>
          <cell r="AV32">
            <v>0</v>
          </cell>
          <cell r="AX32">
            <v>0</v>
          </cell>
        </row>
        <row r="33">
          <cell r="A33" t="str">
            <v>Goodwill</v>
          </cell>
          <cell r="B33">
            <v>5242905.41</v>
          </cell>
          <cell r="D33">
            <v>5242905.41</v>
          </cell>
          <cell r="E33">
            <v>5242905.41</v>
          </cell>
          <cell r="F33">
            <v>5242905.41</v>
          </cell>
          <cell r="G33">
            <v>5242905.41</v>
          </cell>
          <cell r="H33">
            <v>5242905.41</v>
          </cell>
          <cell r="I33">
            <v>5242905.41</v>
          </cell>
          <cell r="J33">
            <v>5242905.41</v>
          </cell>
          <cell r="K33">
            <v>5242905.41</v>
          </cell>
          <cell r="L33">
            <v>5242905.41</v>
          </cell>
          <cell r="M33">
            <v>5242905.41</v>
          </cell>
          <cell r="N33">
            <v>5242905.41</v>
          </cell>
          <cell r="O33">
            <v>5242905.41</v>
          </cell>
          <cell r="P33">
            <v>5242905.41</v>
          </cell>
          <cell r="R33">
            <v>5242905.41</v>
          </cell>
          <cell r="S33">
            <v>5242905.41</v>
          </cell>
          <cell r="T33">
            <v>5242905.41</v>
          </cell>
          <cell r="U33">
            <v>5242905.41</v>
          </cell>
          <cell r="V33">
            <v>5242905.41</v>
          </cell>
          <cell r="W33">
            <v>5242905.41</v>
          </cell>
          <cell r="X33">
            <v>5242905.41</v>
          </cell>
          <cell r="Y33">
            <v>5242905.41</v>
          </cell>
          <cell r="Z33">
            <v>5242905.41</v>
          </cell>
          <cell r="AA33">
            <v>5242905.41</v>
          </cell>
          <cell r="AB33">
            <v>5242905.41</v>
          </cell>
          <cell r="AC33">
            <v>5242905.41</v>
          </cell>
          <cell r="AE33">
            <v>5242000</v>
          </cell>
          <cell r="AF33">
            <v>5242000</v>
          </cell>
          <cell r="AG33">
            <v>5242000</v>
          </cell>
          <cell r="AH33">
            <v>5242000</v>
          </cell>
          <cell r="AI33">
            <v>5242000</v>
          </cell>
          <cell r="AJ33">
            <v>5242000</v>
          </cell>
          <cell r="AK33">
            <v>5242000</v>
          </cell>
          <cell r="AL33">
            <v>5242000</v>
          </cell>
          <cell r="AM33">
            <v>5242000</v>
          </cell>
          <cell r="AN33">
            <v>5242000</v>
          </cell>
          <cell r="AO33">
            <v>5242000</v>
          </cell>
          <cell r="AP33">
            <v>5242000</v>
          </cell>
          <cell r="AR33">
            <v>5242000</v>
          </cell>
          <cell r="AT33">
            <v>5242000</v>
          </cell>
          <cell r="AV33">
            <v>5242000</v>
          </cell>
          <cell r="AX33">
            <v>5242000</v>
          </cell>
        </row>
        <row r="34">
          <cell r="AE34">
            <v>0</v>
          </cell>
          <cell r="AF34">
            <v>0</v>
          </cell>
          <cell r="AG34">
            <v>0</v>
          </cell>
          <cell r="AH34">
            <v>0</v>
          </cell>
          <cell r="AI34">
            <v>0</v>
          </cell>
          <cell r="AJ34">
            <v>0</v>
          </cell>
          <cell r="AK34">
            <v>0</v>
          </cell>
          <cell r="AL34">
            <v>0</v>
          </cell>
          <cell r="AM34">
            <v>0</v>
          </cell>
          <cell r="AN34">
            <v>0</v>
          </cell>
          <cell r="AO34">
            <v>0</v>
          </cell>
          <cell r="AP34">
            <v>0</v>
          </cell>
          <cell r="AR34">
            <v>0</v>
          </cell>
          <cell r="AT34">
            <v>0</v>
          </cell>
          <cell r="AV34">
            <v>0</v>
          </cell>
          <cell r="AX34">
            <v>0</v>
          </cell>
        </row>
        <row r="35">
          <cell r="A35" t="str">
            <v xml:space="preserve">Other Intangibles </v>
          </cell>
          <cell r="B35">
            <v>3974153.88</v>
          </cell>
          <cell r="D35">
            <v>3915230.96</v>
          </cell>
          <cell r="E35">
            <v>3856308.04</v>
          </cell>
          <cell r="F35">
            <v>3797385.12</v>
          </cell>
          <cell r="G35">
            <v>3738462.2</v>
          </cell>
          <cell r="H35">
            <v>3679539.28</v>
          </cell>
          <cell r="I35">
            <v>3620616.36</v>
          </cell>
          <cell r="J35">
            <v>3561693.44</v>
          </cell>
          <cell r="K35">
            <v>3502770.52</v>
          </cell>
          <cell r="L35">
            <v>3443847.6</v>
          </cell>
          <cell r="M35">
            <v>3384924.68</v>
          </cell>
          <cell r="N35">
            <v>3326001.76</v>
          </cell>
          <cell r="O35">
            <v>3267078.84</v>
          </cell>
          <cell r="P35">
            <v>3208155.92</v>
          </cell>
          <cell r="R35">
            <v>3157579</v>
          </cell>
          <cell r="S35">
            <v>3102321.83</v>
          </cell>
          <cell r="T35">
            <v>3046951.42</v>
          </cell>
          <cell r="U35">
            <v>2991807.5</v>
          </cell>
          <cell r="V35">
            <v>2936663.58</v>
          </cell>
          <cell r="W35">
            <v>2881519.66</v>
          </cell>
          <cell r="X35">
            <v>2826375.74</v>
          </cell>
          <cell r="Y35">
            <v>2771231.82</v>
          </cell>
          <cell r="Z35">
            <v>2716087.9</v>
          </cell>
          <cell r="AA35">
            <v>2660943.98</v>
          </cell>
          <cell r="AB35">
            <v>2605800.06</v>
          </cell>
          <cell r="AC35">
            <v>2550656.14</v>
          </cell>
          <cell r="AE35">
            <v>2506000</v>
          </cell>
          <cell r="AF35">
            <v>2461000</v>
          </cell>
          <cell r="AG35">
            <v>2416000</v>
          </cell>
          <cell r="AH35">
            <v>2371000</v>
          </cell>
          <cell r="AI35">
            <v>2326000</v>
          </cell>
          <cell r="AJ35">
            <v>2281000</v>
          </cell>
          <cell r="AK35">
            <v>2236000</v>
          </cell>
          <cell r="AL35">
            <v>2191000</v>
          </cell>
          <cell r="AM35">
            <v>2146000</v>
          </cell>
          <cell r="AN35">
            <v>2101000</v>
          </cell>
          <cell r="AO35">
            <v>2056000</v>
          </cell>
          <cell r="AP35">
            <v>2011000</v>
          </cell>
          <cell r="AR35">
            <v>1491000</v>
          </cell>
          <cell r="AT35">
            <v>1150000</v>
          </cell>
          <cell r="AV35">
            <v>1150000</v>
          </cell>
          <cell r="AX35">
            <v>1150000</v>
          </cell>
        </row>
        <row r="36">
          <cell r="AE36">
            <v>0</v>
          </cell>
          <cell r="AF36">
            <v>0</v>
          </cell>
          <cell r="AG36">
            <v>0</v>
          </cell>
          <cell r="AH36">
            <v>0</v>
          </cell>
          <cell r="AI36">
            <v>0</v>
          </cell>
          <cell r="AJ36">
            <v>0</v>
          </cell>
          <cell r="AK36">
            <v>0</v>
          </cell>
          <cell r="AL36">
            <v>0</v>
          </cell>
          <cell r="AM36">
            <v>0</v>
          </cell>
          <cell r="AN36">
            <v>0</v>
          </cell>
          <cell r="AO36">
            <v>0</v>
          </cell>
          <cell r="AP36">
            <v>0</v>
          </cell>
          <cell r="AR36">
            <v>0</v>
          </cell>
          <cell r="AT36">
            <v>0</v>
          </cell>
          <cell r="AV36">
            <v>0</v>
          </cell>
          <cell r="AX36">
            <v>0</v>
          </cell>
        </row>
        <row r="37">
          <cell r="A37" t="str">
            <v>Organizational Expenses</v>
          </cell>
          <cell r="B37">
            <v>387645.36</v>
          </cell>
          <cell r="D37">
            <v>377549.79</v>
          </cell>
          <cell r="E37">
            <v>367454.22</v>
          </cell>
          <cell r="F37">
            <v>357358.65</v>
          </cell>
          <cell r="G37">
            <v>347263.08</v>
          </cell>
          <cell r="H37">
            <v>337167.51</v>
          </cell>
          <cell r="I37">
            <v>327071.94</v>
          </cell>
          <cell r="J37">
            <v>316976.37</v>
          </cell>
          <cell r="K37">
            <v>306880.8</v>
          </cell>
          <cell r="L37">
            <v>296785.23</v>
          </cell>
          <cell r="M37">
            <v>286689.65999999997</v>
          </cell>
          <cell r="N37">
            <v>276594.09000000003</v>
          </cell>
          <cell r="O37">
            <v>266498.52</v>
          </cell>
          <cell r="P37">
            <v>256402.95</v>
          </cell>
          <cell r="R37">
            <v>246307.38</v>
          </cell>
          <cell r="S37">
            <v>235292.38</v>
          </cell>
          <cell r="T37">
            <v>224277.38</v>
          </cell>
          <cell r="U37">
            <v>213262.38</v>
          </cell>
          <cell r="V37">
            <v>202247.38</v>
          </cell>
          <cell r="W37">
            <v>191232.38</v>
          </cell>
          <cell r="X37">
            <v>180217.38</v>
          </cell>
          <cell r="Y37">
            <v>169202.38</v>
          </cell>
          <cell r="Z37">
            <v>233187.38</v>
          </cell>
          <cell r="AA37">
            <v>222172.38</v>
          </cell>
          <cell r="AB37">
            <v>246143.28</v>
          </cell>
          <cell r="AC37">
            <v>256754.15</v>
          </cell>
          <cell r="AE37">
            <v>248700</v>
          </cell>
          <cell r="AF37">
            <v>240700</v>
          </cell>
          <cell r="AG37">
            <v>232700</v>
          </cell>
          <cell r="AH37">
            <v>224700</v>
          </cell>
          <cell r="AI37">
            <v>216700</v>
          </cell>
          <cell r="AJ37">
            <v>208700</v>
          </cell>
          <cell r="AK37">
            <v>200700</v>
          </cell>
          <cell r="AL37">
            <v>192700</v>
          </cell>
          <cell r="AM37">
            <v>184700</v>
          </cell>
          <cell r="AN37">
            <v>176700</v>
          </cell>
          <cell r="AO37">
            <v>168700</v>
          </cell>
          <cell r="AP37">
            <v>160700</v>
          </cell>
          <cell r="AR37">
            <v>65000</v>
          </cell>
          <cell r="AT37">
            <v>0</v>
          </cell>
          <cell r="AV37">
            <v>0</v>
          </cell>
          <cell r="AX37">
            <v>0</v>
          </cell>
        </row>
        <row r="38">
          <cell r="AR38">
            <v>0</v>
          </cell>
          <cell r="AT38">
            <v>0</v>
          </cell>
          <cell r="AV38">
            <v>0</v>
          </cell>
          <cell r="AX38">
            <v>0</v>
          </cell>
        </row>
        <row r="39">
          <cell r="A39" t="str">
            <v>Total Assets</v>
          </cell>
          <cell r="B39">
            <v>27201769.049999997</v>
          </cell>
          <cell r="D39">
            <v>26705044.999999996</v>
          </cell>
          <cell r="E39">
            <v>26186455.459999997</v>
          </cell>
          <cell r="F39">
            <v>26622187.16</v>
          </cell>
          <cell r="G39">
            <v>26321429.899999999</v>
          </cell>
          <cell r="H39">
            <v>27009114.800000004</v>
          </cell>
          <cell r="I39">
            <v>27557347.719999999</v>
          </cell>
          <cell r="J39">
            <v>30298890.250000004</v>
          </cell>
          <cell r="K39">
            <v>30153607.320000004</v>
          </cell>
          <cell r="L39">
            <v>29345746.070000004</v>
          </cell>
          <cell r="M39">
            <v>28371331.98</v>
          </cell>
          <cell r="N39">
            <v>28819399.260000002</v>
          </cell>
          <cell r="O39">
            <v>29713521.750000004</v>
          </cell>
          <cell r="P39">
            <v>29671832.899999995</v>
          </cell>
          <cell r="R39">
            <v>30482797.420000002</v>
          </cell>
          <cell r="S39">
            <v>32719904.330000002</v>
          </cell>
          <cell r="T39">
            <v>35917788.050000004</v>
          </cell>
          <cell r="U39">
            <v>35397108.82</v>
          </cell>
          <cell r="V39">
            <v>38162942.119999997</v>
          </cell>
          <cell r="W39">
            <v>44048397.93</v>
          </cell>
          <cell r="X39">
            <v>50843290.38000001</v>
          </cell>
          <cell r="Y39">
            <v>48234473.709999993</v>
          </cell>
          <cell r="Z39">
            <v>45912105.709999993</v>
          </cell>
          <cell r="AA39">
            <v>46096260.329999998</v>
          </cell>
          <cell r="AB39">
            <v>50343336.329999998</v>
          </cell>
          <cell r="AC39">
            <v>47674990.130000003</v>
          </cell>
          <cell r="AE39">
            <v>48861855.064677604</v>
          </cell>
          <cell r="AF39">
            <v>43470893.593859568</v>
          </cell>
          <cell r="AG39">
            <v>47867897.938407756</v>
          </cell>
          <cell r="AH39">
            <v>48516155.74062404</v>
          </cell>
          <cell r="AI39">
            <v>46976942.12876796</v>
          </cell>
          <cell r="AJ39">
            <v>48878493.444815241</v>
          </cell>
          <cell r="AK39">
            <v>49471057.453977622</v>
          </cell>
          <cell r="AL39">
            <v>49280576.376094937</v>
          </cell>
          <cell r="AM39">
            <v>49501573.7222054</v>
          </cell>
          <cell r="AN39">
            <v>49014812.738996685</v>
          </cell>
          <cell r="AO39">
            <v>48204113.174146414</v>
          </cell>
          <cell r="AP39">
            <v>47548741.211996265</v>
          </cell>
          <cell r="AR39">
            <v>64757447.336677641</v>
          </cell>
          <cell r="AT39">
            <v>68780133.03095156</v>
          </cell>
          <cell r="AV39">
            <v>76568100.93177405</v>
          </cell>
          <cell r="AX39">
            <v>88144930.347786337</v>
          </cell>
        </row>
        <row r="40">
          <cell r="AR40">
            <v>0</v>
          </cell>
          <cell r="AT40">
            <v>0</v>
          </cell>
          <cell r="AV40">
            <v>0</v>
          </cell>
          <cell r="AX40">
            <v>0</v>
          </cell>
        </row>
        <row r="41">
          <cell r="A41" t="str">
            <v>LIABILITIES AND MEMBER EQUITY</v>
          </cell>
          <cell r="AR41">
            <v>0</v>
          </cell>
          <cell r="AT41">
            <v>0</v>
          </cell>
          <cell r="AV41">
            <v>0</v>
          </cell>
          <cell r="AX41">
            <v>0</v>
          </cell>
        </row>
        <row r="42">
          <cell r="AR42">
            <v>0</v>
          </cell>
          <cell r="AT42">
            <v>0</v>
          </cell>
          <cell r="AV42">
            <v>0</v>
          </cell>
          <cell r="AX42">
            <v>0</v>
          </cell>
        </row>
        <row r="43">
          <cell r="A43" t="str">
            <v>Book Overdraft</v>
          </cell>
          <cell r="B43">
            <v>1033654.82</v>
          </cell>
          <cell r="D43">
            <v>884560.5</v>
          </cell>
          <cell r="E43">
            <v>1155995.22</v>
          </cell>
          <cell r="F43">
            <v>1525195.14</v>
          </cell>
          <cell r="G43">
            <v>1416928</v>
          </cell>
          <cell r="H43">
            <v>1307060.8500000001</v>
          </cell>
          <cell r="I43">
            <v>1302313.1100000001</v>
          </cell>
          <cell r="J43">
            <v>2050234.45</v>
          </cell>
          <cell r="K43">
            <v>1792739.28</v>
          </cell>
          <cell r="L43">
            <v>1286355.8799999999</v>
          </cell>
          <cell r="M43">
            <v>1533519.49</v>
          </cell>
          <cell r="N43">
            <v>914481.97</v>
          </cell>
          <cell r="O43">
            <v>2277031.5799999996</v>
          </cell>
          <cell r="P43">
            <v>1665656.38</v>
          </cell>
          <cell r="R43">
            <v>2717611.44</v>
          </cell>
          <cell r="S43">
            <v>3133197.48</v>
          </cell>
          <cell r="T43">
            <v>3332812.89</v>
          </cell>
          <cell r="U43">
            <v>2493577.02</v>
          </cell>
          <cell r="V43">
            <v>2984015.48</v>
          </cell>
          <cell r="W43">
            <v>3393936.71</v>
          </cell>
          <cell r="X43">
            <v>8066734.71</v>
          </cell>
          <cell r="Y43">
            <v>10195127.949999999</v>
          </cell>
          <cell r="Z43">
            <v>3826015.28</v>
          </cell>
          <cell r="AA43">
            <v>4792647.82</v>
          </cell>
          <cell r="AB43">
            <v>4711254.97</v>
          </cell>
          <cell r="AC43">
            <v>1725373.89</v>
          </cell>
          <cell r="AE43">
            <v>0</v>
          </cell>
          <cell r="AF43">
            <v>0</v>
          </cell>
          <cell r="AG43">
            <v>0</v>
          </cell>
          <cell r="AH43">
            <v>0</v>
          </cell>
          <cell r="AI43">
            <v>0</v>
          </cell>
          <cell r="AJ43">
            <v>0</v>
          </cell>
          <cell r="AK43">
            <v>0</v>
          </cell>
          <cell r="AL43">
            <v>0</v>
          </cell>
          <cell r="AM43">
            <v>0</v>
          </cell>
          <cell r="AN43">
            <v>0</v>
          </cell>
          <cell r="AO43">
            <v>0</v>
          </cell>
          <cell r="AP43">
            <v>0</v>
          </cell>
          <cell r="AR43">
            <v>0</v>
          </cell>
          <cell r="AT43">
            <v>0</v>
          </cell>
          <cell r="AV43">
            <v>0</v>
          </cell>
          <cell r="AX43">
            <v>0</v>
          </cell>
        </row>
        <row r="44">
          <cell r="A44" t="str">
            <v>Accounts Payable - Trade</v>
          </cell>
          <cell r="B44">
            <v>1206995.52</v>
          </cell>
          <cell r="D44">
            <v>859597.15</v>
          </cell>
          <cell r="E44">
            <v>1132777.43</v>
          </cell>
          <cell r="F44">
            <v>1122436.73</v>
          </cell>
          <cell r="G44">
            <v>1035245.97</v>
          </cell>
          <cell r="H44">
            <v>1599261.28</v>
          </cell>
          <cell r="I44">
            <v>1470225.19</v>
          </cell>
          <cell r="J44">
            <v>1799009.4</v>
          </cell>
          <cell r="K44">
            <v>1755203.04</v>
          </cell>
          <cell r="L44">
            <v>1533347.19</v>
          </cell>
          <cell r="M44">
            <v>1633148.81</v>
          </cell>
          <cell r="N44">
            <v>1998292.53</v>
          </cell>
          <cell r="O44">
            <v>1530502.56</v>
          </cell>
          <cell r="P44">
            <v>2284871.5699999998</v>
          </cell>
          <cell r="R44">
            <v>1779810.63</v>
          </cell>
          <cell r="S44">
            <v>2057780.34</v>
          </cell>
          <cell r="T44">
            <v>2714660.76</v>
          </cell>
          <cell r="U44">
            <v>2216441.9700000002</v>
          </cell>
          <cell r="V44">
            <v>3245759.07</v>
          </cell>
          <cell r="W44">
            <v>6537388.5700000003</v>
          </cell>
          <cell r="X44">
            <v>7972530.1100000003</v>
          </cell>
          <cell r="Y44">
            <v>3295362.06</v>
          </cell>
          <cell r="Z44">
            <v>7713401.0499999998</v>
          </cell>
          <cell r="AA44">
            <v>7003182.1799999997</v>
          </cell>
          <cell r="AB44">
            <v>4780147.21</v>
          </cell>
          <cell r="AC44">
            <v>8006208.0199999996</v>
          </cell>
          <cell r="AE44">
            <v>10834994.058928426</v>
          </cell>
          <cell r="AF44">
            <v>11582210.828098662</v>
          </cell>
          <cell r="AG44">
            <v>13335165.070210773</v>
          </cell>
          <cell r="AH44">
            <v>13445198.744701382</v>
          </cell>
          <cell r="AI44">
            <v>12504567.151399964</v>
          </cell>
          <cell r="AJ44">
            <v>13396465.451874577</v>
          </cell>
          <cell r="AK44">
            <v>13618319.325379282</v>
          </cell>
          <cell r="AL44">
            <v>13562440.267006265</v>
          </cell>
          <cell r="AM44">
            <v>13600955.131081039</v>
          </cell>
          <cell r="AN44">
            <v>13174785.956455942</v>
          </cell>
          <cell r="AO44">
            <v>12774309.763844203</v>
          </cell>
          <cell r="AP44">
            <v>12638547.467255834</v>
          </cell>
          <cell r="AR44">
            <v>0</v>
          </cell>
          <cell r="AT44">
            <v>0</v>
          </cell>
          <cell r="AV44">
            <v>0</v>
          </cell>
          <cell r="AX44">
            <v>0</v>
          </cell>
        </row>
        <row r="45">
          <cell r="A45" t="str">
            <v>Unilever Payable</v>
          </cell>
          <cell r="B45">
            <v>108233.43</v>
          </cell>
          <cell r="D45">
            <v>108233.43</v>
          </cell>
          <cell r="E45">
            <v>108233.43</v>
          </cell>
          <cell r="F45">
            <v>108233.43</v>
          </cell>
          <cell r="G45">
            <v>108233.43</v>
          </cell>
          <cell r="H45">
            <v>108233.43</v>
          </cell>
          <cell r="I45">
            <v>108233.43</v>
          </cell>
          <cell r="J45">
            <v>108233.43</v>
          </cell>
          <cell r="K45">
            <v>108233.43</v>
          </cell>
          <cell r="L45">
            <v>108233.43</v>
          </cell>
          <cell r="M45">
            <v>108233.43</v>
          </cell>
          <cell r="N45">
            <v>108233.43</v>
          </cell>
          <cell r="O45">
            <v>108233.43</v>
          </cell>
          <cell r="P45">
            <v>0</v>
          </cell>
          <cell r="R45">
            <v>0</v>
          </cell>
          <cell r="S45">
            <v>0</v>
          </cell>
          <cell r="T45">
            <v>0</v>
          </cell>
          <cell r="U45">
            <v>0</v>
          </cell>
          <cell r="V45">
            <v>0</v>
          </cell>
          <cell r="W45">
            <v>0</v>
          </cell>
          <cell r="X45">
            <v>0</v>
          </cell>
          <cell r="Y45">
            <v>0</v>
          </cell>
          <cell r="Z45">
            <v>0</v>
          </cell>
          <cell r="AA45">
            <v>0</v>
          </cell>
          <cell r="AB45">
            <v>0</v>
          </cell>
          <cell r="AC45">
            <v>0</v>
          </cell>
          <cell r="AE45">
            <v>0</v>
          </cell>
          <cell r="AF45">
            <v>0</v>
          </cell>
          <cell r="AG45">
            <v>0</v>
          </cell>
          <cell r="AH45">
            <v>0</v>
          </cell>
          <cell r="AI45">
            <v>0</v>
          </cell>
          <cell r="AJ45">
            <v>0</v>
          </cell>
          <cell r="AK45">
            <v>0</v>
          </cell>
          <cell r="AL45">
            <v>0</v>
          </cell>
          <cell r="AM45">
            <v>0</v>
          </cell>
          <cell r="AN45">
            <v>0</v>
          </cell>
          <cell r="AO45">
            <v>0</v>
          </cell>
          <cell r="AP45">
            <v>0</v>
          </cell>
          <cell r="AR45">
            <v>0</v>
          </cell>
          <cell r="AT45">
            <v>0</v>
          </cell>
          <cell r="AV45">
            <v>0</v>
          </cell>
          <cell r="AX45">
            <v>0</v>
          </cell>
        </row>
        <row r="46">
          <cell r="A46" t="str">
            <v>Accounts Payable - Protein (AC)</v>
          </cell>
          <cell r="B46">
            <v>435516.84</v>
          </cell>
          <cell r="D46">
            <v>435516.84</v>
          </cell>
          <cell r="E46">
            <v>435516.84</v>
          </cell>
          <cell r="F46">
            <v>435516.84</v>
          </cell>
          <cell r="G46">
            <v>435516.84</v>
          </cell>
          <cell r="H46">
            <v>435516.84</v>
          </cell>
          <cell r="I46">
            <v>435516.84</v>
          </cell>
          <cell r="J46">
            <v>435516.84</v>
          </cell>
          <cell r="K46">
            <v>435516.84</v>
          </cell>
          <cell r="L46">
            <v>435516.84</v>
          </cell>
          <cell r="M46">
            <v>435516.84</v>
          </cell>
          <cell r="N46">
            <v>435516.84</v>
          </cell>
          <cell r="O46">
            <v>435516.84</v>
          </cell>
          <cell r="P46">
            <v>435516.84</v>
          </cell>
          <cell r="R46">
            <v>435516.84</v>
          </cell>
          <cell r="S46">
            <v>435516.84</v>
          </cell>
          <cell r="T46">
            <v>435516.84</v>
          </cell>
          <cell r="U46">
            <v>435516.84</v>
          </cell>
          <cell r="V46">
            <v>435516.84</v>
          </cell>
          <cell r="W46">
            <v>435516.84</v>
          </cell>
          <cell r="X46">
            <v>435516.84</v>
          </cell>
          <cell r="Y46">
            <v>435516.84</v>
          </cell>
          <cell r="Z46">
            <v>435516.84</v>
          </cell>
          <cell r="AA46">
            <v>435516.84</v>
          </cell>
          <cell r="AB46">
            <v>435516.84</v>
          </cell>
          <cell r="AC46">
            <v>435516.84</v>
          </cell>
          <cell r="AR46">
            <v>0</v>
          </cell>
          <cell r="AT46">
            <v>0</v>
          </cell>
          <cell r="AV46">
            <v>0</v>
          </cell>
          <cell r="AX46">
            <v>0</v>
          </cell>
        </row>
        <row r="47">
          <cell r="A47" t="str">
            <v>Accounts Payable - PB &amp; Co (AC)</v>
          </cell>
          <cell r="B47">
            <v>121082.35</v>
          </cell>
          <cell r="D47">
            <v>121082.35</v>
          </cell>
          <cell r="E47">
            <v>121082.35</v>
          </cell>
          <cell r="F47">
            <v>121082.35</v>
          </cell>
          <cell r="G47">
            <v>90044.79</v>
          </cell>
          <cell r="H47">
            <v>90044.79</v>
          </cell>
          <cell r="I47">
            <v>0</v>
          </cell>
          <cell r="J47">
            <v>0</v>
          </cell>
          <cell r="K47">
            <v>0</v>
          </cell>
          <cell r="L47">
            <v>0</v>
          </cell>
          <cell r="M47">
            <v>0</v>
          </cell>
          <cell r="N47">
            <v>0</v>
          </cell>
          <cell r="O47">
            <v>0</v>
          </cell>
          <cell r="P47">
            <v>0</v>
          </cell>
          <cell r="R47">
            <v>0</v>
          </cell>
          <cell r="S47">
            <v>0</v>
          </cell>
          <cell r="T47">
            <v>0</v>
          </cell>
          <cell r="U47">
            <v>0</v>
          </cell>
          <cell r="V47">
            <v>0</v>
          </cell>
          <cell r="W47">
            <v>0</v>
          </cell>
          <cell r="X47">
            <v>0</v>
          </cell>
          <cell r="Y47">
            <v>0</v>
          </cell>
          <cell r="Z47">
            <v>0</v>
          </cell>
          <cell r="AA47">
            <v>0</v>
          </cell>
          <cell r="AB47">
            <v>0</v>
          </cell>
          <cell r="AC47">
            <v>0</v>
          </cell>
          <cell r="AR47">
            <v>0</v>
          </cell>
          <cell r="AT47">
            <v>0</v>
          </cell>
          <cell r="AV47">
            <v>0</v>
          </cell>
          <cell r="AX47">
            <v>0</v>
          </cell>
        </row>
        <row r="48">
          <cell r="A48" t="str">
            <v>Accounts Payable - Constar (AC)</v>
          </cell>
          <cell r="B48">
            <v>219656.2</v>
          </cell>
          <cell r="D48">
            <v>219656.2</v>
          </cell>
          <cell r="E48">
            <v>219656.2</v>
          </cell>
          <cell r="F48">
            <v>219656.2</v>
          </cell>
          <cell r="G48">
            <v>194523.4</v>
          </cell>
          <cell r="H48">
            <v>194523.4</v>
          </cell>
          <cell r="I48">
            <v>194523.4</v>
          </cell>
          <cell r="J48">
            <v>194523.4</v>
          </cell>
          <cell r="K48">
            <v>168520.21</v>
          </cell>
          <cell r="L48">
            <v>168520.21</v>
          </cell>
          <cell r="M48">
            <v>168520.21</v>
          </cell>
          <cell r="N48">
            <v>168520.21</v>
          </cell>
          <cell r="O48">
            <v>168520.21</v>
          </cell>
          <cell r="P48">
            <v>168520.21</v>
          </cell>
          <cell r="R48">
            <v>118254.61</v>
          </cell>
          <cell r="S48">
            <v>118254.61</v>
          </cell>
          <cell r="T48">
            <v>118254.61</v>
          </cell>
          <cell r="U48">
            <v>97504.21</v>
          </cell>
          <cell r="V48">
            <v>97504.21</v>
          </cell>
          <cell r="W48">
            <v>97504.21</v>
          </cell>
          <cell r="X48">
            <v>97504.21</v>
          </cell>
          <cell r="Y48">
            <v>97504.21</v>
          </cell>
          <cell r="Z48">
            <v>89067.38</v>
          </cell>
          <cell r="AA48">
            <v>89067.38</v>
          </cell>
          <cell r="AB48">
            <v>89067.38</v>
          </cell>
          <cell r="AC48">
            <v>89067.38</v>
          </cell>
          <cell r="AR48">
            <v>0</v>
          </cell>
          <cell r="AT48">
            <v>0</v>
          </cell>
          <cell r="AV48">
            <v>0</v>
          </cell>
          <cell r="AX48">
            <v>0</v>
          </cell>
        </row>
        <row r="49">
          <cell r="A49" t="str">
            <v>Accounts Payable - Sealed Air / Cryovac</v>
          </cell>
          <cell r="D49">
            <v>0</v>
          </cell>
          <cell r="E49">
            <v>0</v>
          </cell>
          <cell r="F49">
            <v>0</v>
          </cell>
          <cell r="G49">
            <v>36458.58</v>
          </cell>
          <cell r="H49">
            <v>10729.29</v>
          </cell>
          <cell r="I49">
            <v>0</v>
          </cell>
          <cell r="J49">
            <v>0</v>
          </cell>
          <cell r="K49">
            <v>0</v>
          </cell>
          <cell r="L49">
            <v>0</v>
          </cell>
          <cell r="M49">
            <v>0</v>
          </cell>
          <cell r="N49">
            <v>0</v>
          </cell>
          <cell r="O49">
            <v>0</v>
          </cell>
          <cell r="P49">
            <v>0</v>
          </cell>
          <cell r="R49">
            <v>0</v>
          </cell>
          <cell r="S49">
            <v>0</v>
          </cell>
          <cell r="T49">
            <v>0</v>
          </cell>
          <cell r="U49">
            <v>0</v>
          </cell>
          <cell r="V49">
            <v>0</v>
          </cell>
          <cell r="W49">
            <v>0</v>
          </cell>
          <cell r="X49">
            <v>0</v>
          </cell>
          <cell r="Y49">
            <v>0</v>
          </cell>
          <cell r="Z49">
            <v>0</v>
          </cell>
          <cell r="AA49">
            <v>0</v>
          </cell>
          <cell r="AB49">
            <v>0</v>
          </cell>
          <cell r="AC49">
            <v>0</v>
          </cell>
          <cell r="AR49">
            <v>0</v>
          </cell>
          <cell r="AT49">
            <v>0</v>
          </cell>
          <cell r="AV49">
            <v>0</v>
          </cell>
          <cell r="AX49">
            <v>0</v>
          </cell>
        </row>
        <row r="50">
          <cell r="A50" t="str">
            <v>Accounts Payable - Customer Rebates</v>
          </cell>
          <cell r="D50">
            <v>0</v>
          </cell>
          <cell r="E50">
            <v>0</v>
          </cell>
          <cell r="F50">
            <v>0</v>
          </cell>
          <cell r="G50">
            <v>0</v>
          </cell>
          <cell r="H50">
            <v>0</v>
          </cell>
          <cell r="I50">
            <v>0</v>
          </cell>
          <cell r="J50">
            <v>0</v>
          </cell>
          <cell r="K50">
            <v>0</v>
          </cell>
          <cell r="L50">
            <v>0</v>
          </cell>
          <cell r="M50">
            <v>0</v>
          </cell>
          <cell r="N50">
            <v>0</v>
          </cell>
          <cell r="O50">
            <v>0</v>
          </cell>
          <cell r="P50">
            <v>0</v>
          </cell>
          <cell r="R50">
            <v>-3402</v>
          </cell>
          <cell r="S50">
            <v>-3402</v>
          </cell>
          <cell r="T50">
            <v>10935.93</v>
          </cell>
          <cell r="U50">
            <v>30459.46</v>
          </cell>
          <cell r="V50">
            <v>42732.89</v>
          </cell>
          <cell r="W50">
            <v>55459.199999999997</v>
          </cell>
          <cell r="X50">
            <v>70153.33</v>
          </cell>
          <cell r="Y50">
            <v>87469.49</v>
          </cell>
          <cell r="Z50">
            <v>99511.39</v>
          </cell>
          <cell r="AA50">
            <v>108155.81</v>
          </cell>
          <cell r="AB50">
            <v>124893.89</v>
          </cell>
          <cell r="AC50">
            <v>48031.32</v>
          </cell>
          <cell r="AR50">
            <v>0</v>
          </cell>
          <cell r="AT50">
            <v>0</v>
          </cell>
          <cell r="AV50">
            <v>0</v>
          </cell>
          <cell r="AX50">
            <v>0</v>
          </cell>
        </row>
        <row r="51">
          <cell r="A51" t="str">
            <v>Accrued Payables (Uninvoiced Rects)</v>
          </cell>
          <cell r="B51">
            <v>323879.01</v>
          </cell>
          <cell r="D51">
            <v>179526.23</v>
          </cell>
          <cell r="E51">
            <v>327105.34000000003</v>
          </cell>
          <cell r="F51">
            <v>269352.28000000003</v>
          </cell>
          <cell r="G51">
            <v>423245.27</v>
          </cell>
          <cell r="H51">
            <v>330073.76</v>
          </cell>
          <cell r="I51">
            <v>245205.86</v>
          </cell>
          <cell r="J51">
            <v>545573.24</v>
          </cell>
          <cell r="K51">
            <v>351025.3</v>
          </cell>
          <cell r="L51">
            <v>503835.28</v>
          </cell>
          <cell r="M51">
            <v>234291.73</v>
          </cell>
          <cell r="N51">
            <v>216288.61</v>
          </cell>
          <cell r="O51">
            <v>421957.47</v>
          </cell>
          <cell r="P51">
            <v>53152.54</v>
          </cell>
          <cell r="R51">
            <v>214260.3</v>
          </cell>
          <cell r="S51">
            <v>385365.64</v>
          </cell>
          <cell r="T51">
            <v>202535.87</v>
          </cell>
          <cell r="U51">
            <v>473869.93</v>
          </cell>
          <cell r="V51">
            <v>752291.46</v>
          </cell>
          <cell r="W51">
            <v>1408579.6</v>
          </cell>
          <cell r="X51">
            <v>808313.52</v>
          </cell>
          <cell r="Y51">
            <v>427030.73</v>
          </cell>
          <cell r="Z51">
            <v>294245.34999999998</v>
          </cell>
          <cell r="AA51">
            <v>161899.57999999999</v>
          </cell>
          <cell r="AB51">
            <v>824379.92</v>
          </cell>
          <cell r="AC51">
            <v>118902.01</v>
          </cell>
          <cell r="AR51">
            <v>0</v>
          </cell>
          <cell r="AT51">
            <v>0</v>
          </cell>
          <cell r="AV51">
            <v>0</v>
          </cell>
          <cell r="AX51">
            <v>0</v>
          </cell>
        </row>
        <row r="52">
          <cell r="A52" t="str">
            <v xml:space="preserve">Accounts Payable </v>
          </cell>
          <cell r="B52">
            <v>3449018.17</v>
          </cell>
          <cell r="D52">
            <v>2808172.7</v>
          </cell>
          <cell r="E52">
            <v>3500366.81</v>
          </cell>
          <cell r="F52">
            <v>3801472.9700000007</v>
          </cell>
          <cell r="G52">
            <v>3740196.28</v>
          </cell>
          <cell r="H52">
            <v>4075443.6399999997</v>
          </cell>
          <cell r="I52">
            <v>3756017.8299999996</v>
          </cell>
          <cell r="J52">
            <v>5133090.7600000007</v>
          </cell>
          <cell r="K52">
            <v>4611238.1000000006</v>
          </cell>
          <cell r="L52">
            <v>4035808.83</v>
          </cell>
          <cell r="M52">
            <v>4113230.51</v>
          </cell>
          <cell r="N52">
            <v>3841333.59</v>
          </cell>
          <cell r="O52">
            <v>4941762.09</v>
          </cell>
          <cell r="P52">
            <v>4607717.54</v>
          </cell>
          <cell r="R52">
            <v>5262051.82</v>
          </cell>
          <cell r="S52">
            <v>6126712.9100000001</v>
          </cell>
          <cell r="T52">
            <v>6814716.9000000004</v>
          </cell>
          <cell r="U52">
            <v>5747369.4299999997</v>
          </cell>
          <cell r="V52">
            <v>7557819.9499999993</v>
          </cell>
          <cell r="W52">
            <v>11928385.130000001</v>
          </cell>
          <cell r="X52">
            <v>17450752.720000003</v>
          </cell>
          <cell r="Y52">
            <v>14538011.280000001</v>
          </cell>
          <cell r="Z52">
            <v>12457757.290000001</v>
          </cell>
          <cell r="AA52">
            <v>12590469.610000001</v>
          </cell>
          <cell r="AB52">
            <v>10965260.210000001</v>
          </cell>
          <cell r="AC52">
            <v>10423099.460000001</v>
          </cell>
          <cell r="AE52">
            <v>10834994.058928426</v>
          </cell>
          <cell r="AF52">
            <v>11582210.828098662</v>
          </cell>
          <cell r="AG52">
            <v>13335165.070210773</v>
          </cell>
          <cell r="AH52">
            <v>13445198.744701382</v>
          </cell>
          <cell r="AI52">
            <v>12504567.151399964</v>
          </cell>
          <cell r="AJ52">
            <v>13396465.451874577</v>
          </cell>
          <cell r="AK52">
            <v>13618319.325379282</v>
          </cell>
          <cell r="AL52">
            <v>13562440.267006265</v>
          </cell>
          <cell r="AM52">
            <v>13600955.131081039</v>
          </cell>
          <cell r="AN52">
            <v>13174785.956455942</v>
          </cell>
          <cell r="AO52">
            <v>12774309.763844203</v>
          </cell>
          <cell r="AP52">
            <v>12638547.467255834</v>
          </cell>
          <cell r="AR52">
            <v>14218997.581112057</v>
          </cell>
          <cell r="AT52">
            <v>16228790.404567335</v>
          </cell>
          <cell r="AV52">
            <v>17632653.012892645</v>
          </cell>
          <cell r="AX52">
            <v>18898000.180995062</v>
          </cell>
        </row>
        <row r="53">
          <cell r="A53" t="str">
            <v>Payroll Advance</v>
          </cell>
          <cell r="B53">
            <v>236</v>
          </cell>
          <cell r="D53">
            <v>-994</v>
          </cell>
          <cell r="E53">
            <v>-369</v>
          </cell>
          <cell r="F53">
            <v>286</v>
          </cell>
          <cell r="G53">
            <v>191</v>
          </cell>
          <cell r="H53">
            <v>296</v>
          </cell>
          <cell r="I53">
            <v>204</v>
          </cell>
          <cell r="J53">
            <v>-19</v>
          </cell>
          <cell r="K53">
            <v>328</v>
          </cell>
          <cell r="L53">
            <v>56</v>
          </cell>
          <cell r="M53">
            <v>-134</v>
          </cell>
          <cell r="N53">
            <v>-390</v>
          </cell>
          <cell r="O53">
            <v>13.77</v>
          </cell>
          <cell r="P53">
            <v>-889</v>
          </cell>
          <cell r="R53">
            <v>-1164</v>
          </cell>
          <cell r="S53">
            <v>-584</v>
          </cell>
          <cell r="T53">
            <v>0.35</v>
          </cell>
          <cell r="U53">
            <v>-659</v>
          </cell>
          <cell r="V53">
            <v>-1309</v>
          </cell>
          <cell r="W53">
            <v>-159</v>
          </cell>
          <cell r="X53">
            <v>-2011.2</v>
          </cell>
          <cell r="Y53">
            <v>-2325.1999999999998</v>
          </cell>
          <cell r="Z53">
            <v>-2640.2</v>
          </cell>
          <cell r="AA53">
            <v>-1407.2</v>
          </cell>
          <cell r="AB53">
            <v>-1207.2</v>
          </cell>
          <cell r="AC53">
            <v>-729.3</v>
          </cell>
          <cell r="AR53">
            <v>0</v>
          </cell>
          <cell r="AT53">
            <v>0</v>
          </cell>
          <cell r="AV53">
            <v>0</v>
          </cell>
          <cell r="AX53">
            <v>0</v>
          </cell>
        </row>
        <row r="54">
          <cell r="A54" t="str">
            <v>Payroll Accrual</v>
          </cell>
          <cell r="B54">
            <v>111212.55</v>
          </cell>
          <cell r="D54">
            <v>105785.15</v>
          </cell>
          <cell r="E54">
            <v>118144.91</v>
          </cell>
          <cell r="F54">
            <v>131255.49</v>
          </cell>
          <cell r="G54">
            <v>111280.07</v>
          </cell>
          <cell r="H54">
            <v>110796.2</v>
          </cell>
          <cell r="I54">
            <v>123250.59</v>
          </cell>
          <cell r="J54">
            <v>128341.62</v>
          </cell>
          <cell r="K54">
            <v>128812.01</v>
          </cell>
          <cell r="L54">
            <v>125847.09</v>
          </cell>
          <cell r="M54">
            <v>129744.24</v>
          </cell>
          <cell r="N54">
            <v>144438.24</v>
          </cell>
          <cell r="O54">
            <v>142585.75</v>
          </cell>
          <cell r="P54">
            <v>110443.19</v>
          </cell>
          <cell r="R54">
            <v>143494.23000000001</v>
          </cell>
          <cell r="S54">
            <v>156615.57</v>
          </cell>
          <cell r="T54">
            <v>153044.54999999999</v>
          </cell>
          <cell r="U54">
            <v>159942.99</v>
          </cell>
          <cell r="V54">
            <v>169524.58</v>
          </cell>
          <cell r="W54">
            <v>188148.53</v>
          </cell>
          <cell r="X54">
            <v>180901.28</v>
          </cell>
          <cell r="Y54">
            <v>180901.28</v>
          </cell>
          <cell r="Z54">
            <v>180901.28</v>
          </cell>
          <cell r="AA54">
            <v>173261.12</v>
          </cell>
          <cell r="AB54">
            <v>192278.78</v>
          </cell>
          <cell r="AC54">
            <v>145306.23000000001</v>
          </cell>
          <cell r="AE54">
            <v>226587.96575</v>
          </cell>
          <cell r="AF54">
            <v>242413.08375000002</v>
          </cell>
          <cell r="AG54">
            <v>227104.24720000001</v>
          </cell>
          <cell r="AH54">
            <v>246841.40125</v>
          </cell>
          <cell r="AI54">
            <v>246204.44425</v>
          </cell>
          <cell r="AJ54">
            <v>231479.03820000001</v>
          </cell>
          <cell r="AK54">
            <v>246065.89524999997</v>
          </cell>
          <cell r="AL54">
            <v>266711.53625</v>
          </cell>
          <cell r="AM54">
            <v>211059.66019999995</v>
          </cell>
          <cell r="AN54">
            <v>265274.13269000006</v>
          </cell>
          <cell r="AO54">
            <v>247698.72094999999</v>
          </cell>
          <cell r="AP54">
            <v>224656.90395199999</v>
          </cell>
          <cell r="AR54">
            <v>0</v>
          </cell>
          <cell r="AT54">
            <v>0</v>
          </cell>
          <cell r="AV54">
            <v>0</v>
          </cell>
          <cell r="AX54">
            <v>0</v>
          </cell>
        </row>
        <row r="55">
          <cell r="A55" t="str">
            <v>Vacation Accrual</v>
          </cell>
          <cell r="B55">
            <v>138548</v>
          </cell>
          <cell r="D55">
            <v>138548</v>
          </cell>
          <cell r="E55">
            <v>138548</v>
          </cell>
          <cell r="F55">
            <v>128450</v>
          </cell>
          <cell r="G55">
            <v>128450</v>
          </cell>
          <cell r="H55">
            <v>128450</v>
          </cell>
          <cell r="I55">
            <v>152020</v>
          </cell>
          <cell r="J55">
            <v>152020</v>
          </cell>
          <cell r="K55">
            <v>152020</v>
          </cell>
          <cell r="L55">
            <v>164549</v>
          </cell>
          <cell r="M55">
            <v>164549</v>
          </cell>
          <cell r="N55">
            <v>164549</v>
          </cell>
          <cell r="O55">
            <v>164549</v>
          </cell>
          <cell r="P55">
            <v>175171</v>
          </cell>
          <cell r="R55">
            <v>175171</v>
          </cell>
          <cell r="S55">
            <v>175171</v>
          </cell>
          <cell r="T55">
            <v>223286</v>
          </cell>
          <cell r="U55">
            <v>223286</v>
          </cell>
          <cell r="V55">
            <v>223286</v>
          </cell>
          <cell r="W55">
            <v>204548</v>
          </cell>
          <cell r="X55">
            <v>204548</v>
          </cell>
          <cell r="Y55">
            <v>204548</v>
          </cell>
          <cell r="Z55">
            <v>263303</v>
          </cell>
          <cell r="AA55">
            <v>263303</v>
          </cell>
          <cell r="AB55">
            <v>263303</v>
          </cell>
          <cell r="AC55">
            <v>276845</v>
          </cell>
          <cell r="AE55">
            <v>150000</v>
          </cell>
          <cell r="AF55">
            <v>150000</v>
          </cell>
          <cell r="AG55">
            <v>150000</v>
          </cell>
          <cell r="AH55">
            <v>150000</v>
          </cell>
          <cell r="AI55">
            <v>150000</v>
          </cell>
          <cell r="AJ55">
            <v>150000</v>
          </cell>
          <cell r="AK55">
            <v>150000</v>
          </cell>
          <cell r="AL55">
            <v>150000</v>
          </cell>
          <cell r="AM55">
            <v>150000</v>
          </cell>
          <cell r="AN55">
            <v>150000</v>
          </cell>
          <cell r="AO55">
            <v>150000</v>
          </cell>
          <cell r="AP55">
            <v>150000</v>
          </cell>
          <cell r="AR55">
            <v>0</v>
          </cell>
          <cell r="AT55">
            <v>0</v>
          </cell>
          <cell r="AV55">
            <v>0</v>
          </cell>
          <cell r="AX55">
            <v>0</v>
          </cell>
        </row>
        <row r="56">
          <cell r="A56" t="str">
            <v>Accrued Bonuses</v>
          </cell>
          <cell r="AB56">
            <v>753000</v>
          </cell>
          <cell r="AC56">
            <v>92300.03</v>
          </cell>
          <cell r="AE56">
            <v>178000</v>
          </cell>
          <cell r="AF56">
            <v>263000</v>
          </cell>
          <cell r="AG56">
            <v>248000</v>
          </cell>
          <cell r="AH56">
            <v>333000</v>
          </cell>
          <cell r="AI56">
            <v>418000</v>
          </cell>
          <cell r="AJ56">
            <v>503000</v>
          </cell>
          <cell r="AK56">
            <v>588000</v>
          </cell>
          <cell r="AL56">
            <v>673000</v>
          </cell>
          <cell r="AM56">
            <v>758000</v>
          </cell>
          <cell r="AN56">
            <v>843000</v>
          </cell>
          <cell r="AO56">
            <v>928000</v>
          </cell>
          <cell r="AP56">
            <v>938000</v>
          </cell>
          <cell r="AR56">
            <v>0</v>
          </cell>
          <cell r="AT56">
            <v>0</v>
          </cell>
          <cell r="AV56">
            <v>0</v>
          </cell>
          <cell r="AX56">
            <v>0</v>
          </cell>
        </row>
        <row r="57">
          <cell r="A57" t="str">
            <v>401(K) Employee Contributions</v>
          </cell>
          <cell r="AC57">
            <v>19486.23</v>
          </cell>
          <cell r="AE57">
            <v>0</v>
          </cell>
          <cell r="AF57">
            <v>0</v>
          </cell>
          <cell r="AG57">
            <v>0</v>
          </cell>
          <cell r="AH57">
            <v>0</v>
          </cell>
          <cell r="AI57">
            <v>0</v>
          </cell>
          <cell r="AJ57">
            <v>0</v>
          </cell>
          <cell r="AK57">
            <v>0</v>
          </cell>
          <cell r="AL57">
            <v>0</v>
          </cell>
          <cell r="AM57">
            <v>0</v>
          </cell>
          <cell r="AN57">
            <v>0</v>
          </cell>
          <cell r="AO57">
            <v>0</v>
          </cell>
          <cell r="AP57">
            <v>0</v>
          </cell>
          <cell r="AR57">
            <v>0</v>
          </cell>
          <cell r="AT57">
            <v>0</v>
          </cell>
          <cell r="AV57">
            <v>0</v>
          </cell>
          <cell r="AX57">
            <v>0</v>
          </cell>
        </row>
        <row r="58">
          <cell r="A58" t="str">
            <v>Other Accrued Expenses</v>
          </cell>
          <cell r="AB58">
            <v>590067.62</v>
          </cell>
          <cell r="AC58">
            <v>480854.86</v>
          </cell>
          <cell r="AE58">
            <v>0</v>
          </cell>
          <cell r="AF58">
            <v>0</v>
          </cell>
          <cell r="AG58">
            <v>0</v>
          </cell>
          <cell r="AH58">
            <v>0</v>
          </cell>
          <cell r="AI58">
            <v>0</v>
          </cell>
          <cell r="AJ58">
            <v>0</v>
          </cell>
          <cell r="AK58">
            <v>0</v>
          </cell>
          <cell r="AL58">
            <v>0</v>
          </cell>
          <cell r="AM58">
            <v>0</v>
          </cell>
          <cell r="AN58">
            <v>0</v>
          </cell>
          <cell r="AO58">
            <v>0</v>
          </cell>
          <cell r="AP58">
            <v>0</v>
          </cell>
          <cell r="AR58">
            <v>0</v>
          </cell>
          <cell r="AT58">
            <v>0</v>
          </cell>
          <cell r="AV58">
            <v>0</v>
          </cell>
          <cell r="AX58">
            <v>0</v>
          </cell>
        </row>
        <row r="59">
          <cell r="A59" t="str">
            <v xml:space="preserve">Accrued Interest </v>
          </cell>
          <cell r="B59">
            <v>32817.9</v>
          </cell>
          <cell r="D59">
            <v>106200.06</v>
          </cell>
          <cell r="E59">
            <v>106010.19</v>
          </cell>
          <cell r="F59">
            <v>103403</v>
          </cell>
          <cell r="G59">
            <v>104675</v>
          </cell>
          <cell r="H59">
            <v>104515</v>
          </cell>
          <cell r="I59">
            <v>105020</v>
          </cell>
          <cell r="J59">
            <v>107515</v>
          </cell>
          <cell r="K59">
            <v>111750</v>
          </cell>
          <cell r="L59">
            <v>110270</v>
          </cell>
          <cell r="M59">
            <v>29463.91</v>
          </cell>
          <cell r="N59">
            <v>20260.259999999998</v>
          </cell>
          <cell r="O59">
            <v>12395.09</v>
          </cell>
          <cell r="P59">
            <v>34309.53</v>
          </cell>
          <cell r="R59">
            <v>108534.15</v>
          </cell>
          <cell r="S59">
            <v>110967.59</v>
          </cell>
          <cell r="T59">
            <v>42962.879999999997</v>
          </cell>
          <cell r="U59">
            <v>46663.02</v>
          </cell>
          <cell r="V59">
            <v>127513.17</v>
          </cell>
          <cell r="W59">
            <v>46435.32</v>
          </cell>
          <cell r="X59">
            <v>134212.43</v>
          </cell>
          <cell r="Y59">
            <v>132138.35999999999</v>
          </cell>
          <cell r="Z59">
            <v>41997.79</v>
          </cell>
          <cell r="AA59">
            <v>94703.34</v>
          </cell>
          <cell r="AB59">
            <v>107345.64</v>
          </cell>
          <cell r="AC59">
            <v>114222.11</v>
          </cell>
          <cell r="AE59">
            <v>35000</v>
          </cell>
          <cell r="AF59">
            <v>40000</v>
          </cell>
          <cell r="AG59">
            <v>45000</v>
          </cell>
          <cell r="AH59">
            <v>50000</v>
          </cell>
          <cell r="AI59">
            <v>55000</v>
          </cell>
          <cell r="AJ59">
            <v>60000</v>
          </cell>
          <cell r="AK59">
            <v>65000</v>
          </cell>
          <cell r="AL59">
            <v>70000</v>
          </cell>
          <cell r="AM59">
            <v>75000</v>
          </cell>
          <cell r="AN59">
            <v>80000</v>
          </cell>
          <cell r="AO59">
            <v>35000</v>
          </cell>
          <cell r="AP59">
            <v>35000</v>
          </cell>
          <cell r="AR59">
            <v>0</v>
          </cell>
          <cell r="AT59">
            <v>0</v>
          </cell>
          <cell r="AV59">
            <v>0</v>
          </cell>
          <cell r="AX59">
            <v>0</v>
          </cell>
        </row>
        <row r="60">
          <cell r="A60" t="str">
            <v>Accrued Property Taxes</v>
          </cell>
          <cell r="AB60">
            <v>12835</v>
          </cell>
          <cell r="AC60">
            <v>25670</v>
          </cell>
          <cell r="AE60">
            <v>0</v>
          </cell>
          <cell r="AF60">
            <v>0</v>
          </cell>
          <cell r="AG60">
            <v>0</v>
          </cell>
          <cell r="AH60">
            <v>0</v>
          </cell>
          <cell r="AI60">
            <v>0</v>
          </cell>
          <cell r="AJ60">
            <v>0</v>
          </cell>
          <cell r="AK60">
            <v>0</v>
          </cell>
          <cell r="AL60">
            <v>0</v>
          </cell>
          <cell r="AM60">
            <v>0</v>
          </cell>
          <cell r="AN60">
            <v>0</v>
          </cell>
          <cell r="AO60">
            <v>0</v>
          </cell>
          <cell r="AP60">
            <v>0</v>
          </cell>
          <cell r="AR60">
            <v>0</v>
          </cell>
          <cell r="AT60">
            <v>0</v>
          </cell>
          <cell r="AV60">
            <v>0</v>
          </cell>
          <cell r="AX60">
            <v>0</v>
          </cell>
        </row>
        <row r="61">
          <cell r="A61" t="str">
            <v>Accrued Federal &amp; State Tax</v>
          </cell>
          <cell r="B61">
            <v>-217588.91</v>
          </cell>
          <cell r="D61">
            <v>-269638.90999999997</v>
          </cell>
          <cell r="E61">
            <v>-345908.91</v>
          </cell>
          <cell r="F61">
            <v>-302658.90999999997</v>
          </cell>
          <cell r="G61">
            <v>-285658.90999999997</v>
          </cell>
          <cell r="H61">
            <v>-281098.90999999997</v>
          </cell>
          <cell r="I61">
            <v>-291898.90999999997</v>
          </cell>
          <cell r="J61">
            <v>-277398.90999999997</v>
          </cell>
          <cell r="K61">
            <v>-234898.91</v>
          </cell>
          <cell r="L61">
            <v>-162810.91</v>
          </cell>
          <cell r="M61">
            <v>-120055.91</v>
          </cell>
          <cell r="N61">
            <v>-56670.91</v>
          </cell>
          <cell r="O61">
            <v>51749.09</v>
          </cell>
          <cell r="P61">
            <v>-89229.07</v>
          </cell>
          <cell r="R61">
            <v>-32054.07</v>
          </cell>
          <cell r="S61">
            <v>31350.93</v>
          </cell>
          <cell r="T61">
            <v>352975.93</v>
          </cell>
          <cell r="U61">
            <v>656310.93000000005</v>
          </cell>
          <cell r="V61">
            <v>752405.92999999993</v>
          </cell>
          <cell r="W61">
            <v>263405.93</v>
          </cell>
          <cell r="X61">
            <v>748955.93</v>
          </cell>
          <cell r="Y61">
            <v>972735.93</v>
          </cell>
          <cell r="Z61">
            <v>508107.93</v>
          </cell>
          <cell r="AA61">
            <v>702975.92999999993</v>
          </cell>
          <cell r="AB61">
            <v>966295.93</v>
          </cell>
          <cell r="AC61">
            <v>460745.93</v>
          </cell>
          <cell r="AE61">
            <v>0</v>
          </cell>
          <cell r="AF61">
            <v>0</v>
          </cell>
          <cell r="AG61">
            <v>0</v>
          </cell>
          <cell r="AH61">
            <v>0</v>
          </cell>
          <cell r="AI61">
            <v>0</v>
          </cell>
          <cell r="AJ61">
            <v>0</v>
          </cell>
          <cell r="AK61">
            <v>0</v>
          </cell>
          <cell r="AL61">
            <v>0</v>
          </cell>
          <cell r="AM61">
            <v>0</v>
          </cell>
          <cell r="AN61">
            <v>0</v>
          </cell>
          <cell r="AO61">
            <v>0</v>
          </cell>
          <cell r="AP61">
            <v>0</v>
          </cell>
          <cell r="AR61">
            <v>0</v>
          </cell>
          <cell r="AT61">
            <v>0</v>
          </cell>
          <cell r="AV61">
            <v>0</v>
          </cell>
          <cell r="AX61">
            <v>0</v>
          </cell>
        </row>
        <row r="62">
          <cell r="A62" t="str">
            <v>Accruals - Other</v>
          </cell>
          <cell r="B62">
            <v>289919.81</v>
          </cell>
          <cell r="D62">
            <v>201902.30999999997</v>
          </cell>
          <cell r="E62">
            <v>260300.47</v>
          </cell>
          <cell r="F62">
            <v>340055.58999999997</v>
          </cell>
          <cell r="G62">
            <v>335327.5</v>
          </cell>
          <cell r="H62">
            <v>374669.18</v>
          </cell>
          <cell r="I62">
            <v>639437.44000000006</v>
          </cell>
          <cell r="J62">
            <v>765123.9</v>
          </cell>
          <cell r="K62">
            <v>724747.6</v>
          </cell>
          <cell r="L62">
            <v>796251.91</v>
          </cell>
          <cell r="M62">
            <v>678912.45000000007</v>
          </cell>
          <cell r="N62">
            <v>696918.03999999992</v>
          </cell>
          <cell r="O62">
            <v>751659.9</v>
          </cell>
          <cell r="P62">
            <v>676894.36999999988</v>
          </cell>
          <cell r="R62">
            <v>578935.85999999975</v>
          </cell>
          <cell r="S62">
            <v>980846.16999999993</v>
          </cell>
          <cell r="T62">
            <v>1067278.1199999999</v>
          </cell>
          <cell r="U62">
            <v>602471.76</v>
          </cell>
          <cell r="V62">
            <v>992734.06000000029</v>
          </cell>
          <cell r="W62">
            <v>462628.31000000006</v>
          </cell>
          <cell r="X62">
            <v>871726.57700000016</v>
          </cell>
          <cell r="Y62">
            <v>1337082.2</v>
          </cell>
          <cell r="Z62">
            <v>1213859.8999999999</v>
          </cell>
          <cell r="AA62">
            <v>1095422.06</v>
          </cell>
          <cell r="AB62">
            <v>67614.23000000001</v>
          </cell>
          <cell r="AC62">
            <v>65792.029999999984</v>
          </cell>
          <cell r="AE62">
            <v>1250000</v>
          </cell>
          <cell r="AF62">
            <v>1400000</v>
          </cell>
          <cell r="AG62">
            <v>650000</v>
          </cell>
          <cell r="AH62">
            <v>950000</v>
          </cell>
          <cell r="AI62">
            <v>1250000</v>
          </cell>
          <cell r="AJ62">
            <v>800000</v>
          </cell>
          <cell r="AK62">
            <v>1050000</v>
          </cell>
          <cell r="AL62">
            <v>1300000</v>
          </cell>
          <cell r="AM62">
            <v>750000</v>
          </cell>
          <cell r="AN62">
            <v>1000000</v>
          </cell>
          <cell r="AO62">
            <v>1350000</v>
          </cell>
          <cell r="AP62">
            <v>800000</v>
          </cell>
          <cell r="AR62">
            <v>0</v>
          </cell>
          <cell r="AT62">
            <v>0</v>
          </cell>
          <cell r="AV62">
            <v>0</v>
          </cell>
          <cell r="AX62">
            <v>0</v>
          </cell>
        </row>
        <row r="63">
          <cell r="A63" t="str">
            <v>Accrued Expenses &amp; Other Current Liabilities</v>
          </cell>
          <cell r="B63">
            <v>355145.35</v>
          </cell>
          <cell r="D63">
            <v>281802.61</v>
          </cell>
          <cell r="E63">
            <v>276725.66000000003</v>
          </cell>
          <cell r="F63">
            <v>400791.17</v>
          </cell>
          <cell r="G63">
            <v>394264.66000000003</v>
          </cell>
          <cell r="H63">
            <v>437627.47000000003</v>
          </cell>
          <cell r="I63">
            <v>728033.12000000011</v>
          </cell>
          <cell r="J63">
            <v>875582.6100000001</v>
          </cell>
          <cell r="K63">
            <v>882758.7</v>
          </cell>
          <cell r="L63">
            <v>1034163.09</v>
          </cell>
          <cell r="M63">
            <v>882479.69000000006</v>
          </cell>
          <cell r="N63">
            <v>969104.62999999989</v>
          </cell>
          <cell r="O63">
            <v>1122952.6000000001</v>
          </cell>
          <cell r="P63">
            <v>906700.01999999979</v>
          </cell>
          <cell r="R63">
            <v>972917.16999999969</v>
          </cell>
          <cell r="S63">
            <v>1454367.26</v>
          </cell>
          <cell r="T63">
            <v>1839547.8299999998</v>
          </cell>
          <cell r="U63">
            <v>1688015.7</v>
          </cell>
          <cell r="V63">
            <v>2264154.7400000002</v>
          </cell>
          <cell r="W63">
            <v>1165007.0900000001</v>
          </cell>
          <cell r="X63">
            <v>2138333.017</v>
          </cell>
          <cell r="Y63">
            <v>2825080.5700000003</v>
          </cell>
          <cell r="Z63">
            <v>2205529.6999999997</v>
          </cell>
          <cell r="AA63">
            <v>2328258.25</v>
          </cell>
          <cell r="AB63">
            <v>2951533</v>
          </cell>
          <cell r="AC63">
            <v>1680493.12</v>
          </cell>
          <cell r="AE63">
            <v>1839587.96575</v>
          </cell>
          <cell r="AF63">
            <v>2095413.08375</v>
          </cell>
          <cell r="AG63">
            <v>1320104.2472000001</v>
          </cell>
          <cell r="AH63">
            <v>1729841.4012500001</v>
          </cell>
          <cell r="AI63">
            <v>2119204.4442499997</v>
          </cell>
          <cell r="AJ63">
            <v>1744479.0382000001</v>
          </cell>
          <cell r="AK63">
            <v>2099065.8952500001</v>
          </cell>
          <cell r="AL63">
            <v>2459711.5362499999</v>
          </cell>
          <cell r="AM63">
            <v>1944059.6601999998</v>
          </cell>
          <cell r="AN63">
            <v>2338274.1326900003</v>
          </cell>
          <cell r="AO63">
            <v>2710698.72095</v>
          </cell>
          <cell r="AP63">
            <v>2147656.9039519997</v>
          </cell>
          <cell r="AR63">
            <v>2400000</v>
          </cell>
          <cell r="AT63">
            <v>2700000</v>
          </cell>
          <cell r="AV63">
            <v>3000000</v>
          </cell>
          <cell r="AX63">
            <v>3400000</v>
          </cell>
        </row>
        <row r="64">
          <cell r="A64" t="str">
            <v>Notes Payable - Unisource</v>
          </cell>
          <cell r="AA64">
            <v>18298.71</v>
          </cell>
          <cell r="AB64">
            <v>16299.42</v>
          </cell>
          <cell r="AC64">
            <v>14300.13</v>
          </cell>
          <cell r="AE64">
            <v>12000</v>
          </cell>
          <cell r="AF64">
            <v>10000</v>
          </cell>
          <cell r="AG64">
            <v>8000</v>
          </cell>
          <cell r="AH64">
            <v>6000</v>
          </cell>
          <cell r="AI64">
            <v>4000</v>
          </cell>
          <cell r="AJ64">
            <v>2000</v>
          </cell>
          <cell r="AK64">
            <v>0</v>
          </cell>
          <cell r="AL64">
            <v>0</v>
          </cell>
          <cell r="AM64">
            <v>0</v>
          </cell>
          <cell r="AN64">
            <v>0</v>
          </cell>
          <cell r="AO64">
            <v>0</v>
          </cell>
          <cell r="AP64">
            <v>0</v>
          </cell>
          <cell r="AR64">
            <v>0</v>
          </cell>
          <cell r="AT64">
            <v>0</v>
          </cell>
          <cell r="AV64">
            <v>0</v>
          </cell>
          <cell r="AX64">
            <v>0</v>
          </cell>
        </row>
        <row r="65">
          <cell r="A65" t="str">
            <v>Cole Taylor Bank Revolver</v>
          </cell>
          <cell r="B65">
            <v>2334638.54</v>
          </cell>
          <cell r="D65">
            <v>2675448.9700000002</v>
          </cell>
          <cell r="E65">
            <v>1768607.09</v>
          </cell>
          <cell r="F65">
            <v>1765604.95</v>
          </cell>
          <cell r="G65">
            <v>1605107.91</v>
          </cell>
          <cell r="H65">
            <v>1991951.6</v>
          </cell>
          <cell r="I65">
            <v>2676707.4300000002</v>
          </cell>
          <cell r="J65">
            <v>3440182.01</v>
          </cell>
          <cell r="K65">
            <v>3821923.59</v>
          </cell>
          <cell r="L65">
            <v>3398050.65</v>
          </cell>
          <cell r="M65">
            <v>2360479.62</v>
          </cell>
          <cell r="N65">
            <v>2966066.57</v>
          </cell>
          <cell r="O65">
            <v>2489994.67</v>
          </cell>
          <cell r="P65">
            <v>3022498.25</v>
          </cell>
          <cell r="R65">
            <v>2953771.62</v>
          </cell>
          <cell r="S65">
            <v>3803018.35</v>
          </cell>
          <cell r="T65">
            <v>5382884.1500000004</v>
          </cell>
          <cell r="U65">
            <v>5582477.0999999996</v>
          </cell>
          <cell r="V65">
            <v>5425965.0099999998</v>
          </cell>
          <cell r="W65">
            <v>7612415.6100000003</v>
          </cell>
          <cell r="X65">
            <v>7038887.5999999996</v>
          </cell>
          <cell r="Y65">
            <v>6270533.6100000003</v>
          </cell>
          <cell r="Z65">
            <v>8767516.9900000002</v>
          </cell>
          <cell r="AA65">
            <v>10595517.66</v>
          </cell>
          <cell r="AB65">
            <v>15492615.529999999</v>
          </cell>
          <cell r="AC65">
            <v>16884800.43</v>
          </cell>
          <cell r="AE65">
            <v>17449512.382437386</v>
          </cell>
          <cell r="AF65">
            <v>10657387.169457933</v>
          </cell>
          <cell r="AG65">
            <v>13638437.989368947</v>
          </cell>
          <cell r="AH65">
            <v>13081771.277809702</v>
          </cell>
          <cell r="AI65">
            <v>11647228.902208799</v>
          </cell>
          <cell r="AJ65">
            <v>11842456.166183339</v>
          </cell>
          <cell r="AK65">
            <v>11332312.192070717</v>
          </cell>
          <cell r="AL65">
            <v>10322923.213801762</v>
          </cell>
          <cell r="AM65">
            <v>10470053.91467545</v>
          </cell>
          <cell r="AN65">
            <v>8486963.3575875051</v>
          </cell>
          <cell r="AO65">
            <v>7054206.5782451387</v>
          </cell>
          <cell r="AP65">
            <v>6583203.5925941598</v>
          </cell>
          <cell r="AR65">
            <v>5959406.8564098161</v>
          </cell>
          <cell r="AT65">
            <v>307.45776151889004</v>
          </cell>
          <cell r="AV65">
            <v>358.41361789061921</v>
          </cell>
          <cell r="AX65">
            <v>-238.01129246567143</v>
          </cell>
        </row>
        <row r="66">
          <cell r="A66" t="str">
            <v>Current Portion of Long-Term Debt</v>
          </cell>
          <cell r="B66">
            <v>470420.76</v>
          </cell>
          <cell r="D66">
            <v>470420.76</v>
          </cell>
          <cell r="E66">
            <v>470420.76</v>
          </cell>
          <cell r="F66">
            <v>470420.76</v>
          </cell>
          <cell r="G66">
            <v>470420.76</v>
          </cell>
          <cell r="H66">
            <v>470420.76</v>
          </cell>
          <cell r="I66">
            <v>470420.76</v>
          </cell>
          <cell r="J66">
            <v>470420.76</v>
          </cell>
          <cell r="K66">
            <v>572775.6</v>
          </cell>
          <cell r="L66">
            <v>572775.6</v>
          </cell>
          <cell r="M66">
            <v>572775.6</v>
          </cell>
          <cell r="N66">
            <v>572775.6</v>
          </cell>
          <cell r="O66">
            <v>572775.6</v>
          </cell>
          <cell r="P66">
            <v>572775.6</v>
          </cell>
          <cell r="R66">
            <v>572775.6</v>
          </cell>
          <cell r="S66">
            <v>572775.6</v>
          </cell>
          <cell r="T66">
            <v>572775.6</v>
          </cell>
          <cell r="U66">
            <v>572775.6</v>
          </cell>
          <cell r="V66">
            <v>572775.6</v>
          </cell>
          <cell r="W66">
            <v>572775.6</v>
          </cell>
          <cell r="X66">
            <v>572775.6</v>
          </cell>
          <cell r="Y66">
            <v>572775.6</v>
          </cell>
          <cell r="Z66">
            <v>1316142.8400000001</v>
          </cell>
          <cell r="AA66">
            <v>1316142.8400000001</v>
          </cell>
          <cell r="AB66">
            <v>1316142.8400000001</v>
          </cell>
          <cell r="AC66">
            <v>1316142.8400000001</v>
          </cell>
          <cell r="AE66">
            <v>1316000</v>
          </cell>
          <cell r="AF66">
            <v>1316000</v>
          </cell>
          <cell r="AG66">
            <v>1316000</v>
          </cell>
          <cell r="AH66">
            <v>1316000</v>
          </cell>
          <cell r="AI66">
            <v>1316000</v>
          </cell>
          <cell r="AJ66">
            <v>1422000</v>
          </cell>
          <cell r="AK66">
            <v>1422000</v>
          </cell>
          <cell r="AL66">
            <v>1422000</v>
          </cell>
          <cell r="AM66">
            <v>1422000</v>
          </cell>
          <cell r="AN66">
            <v>1608000</v>
          </cell>
          <cell r="AO66">
            <v>1541000</v>
          </cell>
          <cell r="AP66">
            <v>1474000</v>
          </cell>
          <cell r="AR66">
            <v>516000</v>
          </cell>
          <cell r="AT66">
            <v>516000</v>
          </cell>
          <cell r="AV66">
            <v>0</v>
          </cell>
          <cell r="AX66">
            <v>0</v>
          </cell>
        </row>
        <row r="67">
          <cell r="AR67">
            <v>0</v>
          </cell>
          <cell r="AT67">
            <v>0</v>
          </cell>
          <cell r="AV67">
            <v>0</v>
          </cell>
          <cell r="AX67">
            <v>0</v>
          </cell>
        </row>
        <row r="68">
          <cell r="A68" t="str">
            <v>Current Liabilities</v>
          </cell>
          <cell r="B68">
            <v>6609222.8200000003</v>
          </cell>
          <cell r="D68">
            <v>6235845.04</v>
          </cell>
          <cell r="E68">
            <v>6016120.3200000003</v>
          </cell>
          <cell r="F68">
            <v>6438289.8500000006</v>
          </cell>
          <cell r="G68">
            <v>6209989.6099999994</v>
          </cell>
          <cell r="H68">
            <v>6975443.4699999988</v>
          </cell>
          <cell r="I68">
            <v>7631179.1399999987</v>
          </cell>
          <cell r="J68">
            <v>9919276.1400000006</v>
          </cell>
          <cell r="K68">
            <v>9888695.9900000002</v>
          </cell>
          <cell r="L68">
            <v>9040798.1699999999</v>
          </cell>
          <cell r="M68">
            <v>7928965.4199999999</v>
          </cell>
          <cell r="N68">
            <v>8349280.3899999987</v>
          </cell>
          <cell r="O68">
            <v>9127484.959999999</v>
          </cell>
          <cell r="P68">
            <v>9109691.4099999983</v>
          </cell>
          <cell r="R68">
            <v>9761516.209999999</v>
          </cell>
          <cell r="S68">
            <v>11956874.119999999</v>
          </cell>
          <cell r="T68">
            <v>14609924.48</v>
          </cell>
          <cell r="U68">
            <v>13590637.83</v>
          </cell>
          <cell r="V68">
            <v>15820715.299999999</v>
          </cell>
          <cell r="W68">
            <v>21278583.430000003</v>
          </cell>
          <cell r="X68">
            <v>27200748.937000006</v>
          </cell>
          <cell r="Y68">
            <v>24206401.060000002</v>
          </cell>
          <cell r="Z68">
            <v>24746946.82</v>
          </cell>
          <cell r="AA68">
            <v>26848687.070000004</v>
          </cell>
          <cell r="AB68">
            <v>30741851.000000004</v>
          </cell>
          <cell r="AC68">
            <v>30318835.98</v>
          </cell>
          <cell r="AE68">
            <v>31452094.40711581</v>
          </cell>
          <cell r="AF68">
            <v>25661011.081306595</v>
          </cell>
          <cell r="AG68">
            <v>29617707.30677972</v>
          </cell>
          <cell r="AH68">
            <v>29578811.423761085</v>
          </cell>
          <cell r="AI68">
            <v>27591000.497858763</v>
          </cell>
          <cell r="AJ68">
            <v>28407400.656257916</v>
          </cell>
          <cell r="AK68">
            <v>28471697.412699997</v>
          </cell>
          <cell r="AL68">
            <v>27767075.01705803</v>
          </cell>
          <cell r="AM68">
            <v>27437068.705956489</v>
          </cell>
          <cell r="AN68">
            <v>25608023.446733449</v>
          </cell>
          <cell r="AO68">
            <v>24080215.06303934</v>
          </cell>
          <cell r="AP68">
            <v>22843407.963801995</v>
          </cell>
          <cell r="AR68">
            <v>23094404.437521875</v>
          </cell>
          <cell r="AT68">
            <v>19445097.862328853</v>
          </cell>
          <cell r="AV68">
            <v>20633011.426510535</v>
          </cell>
          <cell r="AX68">
            <v>22297762.169702597</v>
          </cell>
        </row>
        <row r="69">
          <cell r="AR69">
            <v>0</v>
          </cell>
          <cell r="AT69">
            <v>0</v>
          </cell>
          <cell r="AV69">
            <v>0</v>
          </cell>
          <cell r="AX69">
            <v>0</v>
          </cell>
        </row>
        <row r="70">
          <cell r="AR70">
            <v>0</v>
          </cell>
          <cell r="AT70">
            <v>0</v>
          </cell>
          <cell r="AV70">
            <v>0</v>
          </cell>
          <cell r="AX70">
            <v>0</v>
          </cell>
        </row>
        <row r="71">
          <cell r="A71" t="str">
            <v>CT Loan - Equipment</v>
          </cell>
          <cell r="B71">
            <v>1232364.07</v>
          </cell>
          <cell r="D71">
            <v>1212802.74</v>
          </cell>
          <cell r="E71">
            <v>1193241.4099999999</v>
          </cell>
          <cell r="F71">
            <v>1173680.08</v>
          </cell>
          <cell r="G71">
            <v>1154118.75</v>
          </cell>
          <cell r="H71">
            <v>1134557.42</v>
          </cell>
          <cell r="I71">
            <v>1114996.0900000001</v>
          </cell>
          <cell r="J71">
            <v>1095434.76</v>
          </cell>
          <cell r="K71">
            <v>1075873.43</v>
          </cell>
          <cell r="L71">
            <v>1056312.0999999999</v>
          </cell>
          <cell r="M71">
            <v>1036750.7700000001</v>
          </cell>
          <cell r="N71">
            <v>1017189.4400000002</v>
          </cell>
          <cell r="O71">
            <v>997628.11000000022</v>
          </cell>
          <cell r="P71">
            <v>997628.11000000022</v>
          </cell>
          <cell r="R71">
            <v>978066.78000000026</v>
          </cell>
          <cell r="S71">
            <v>958505.4500000003</v>
          </cell>
          <cell r="T71">
            <v>938944.12</v>
          </cell>
          <cell r="U71">
            <v>919382.79</v>
          </cell>
          <cell r="V71">
            <v>899821.46000000008</v>
          </cell>
          <cell r="W71">
            <v>880260.13000000012</v>
          </cell>
          <cell r="X71">
            <v>860698.80000000016</v>
          </cell>
          <cell r="Y71">
            <v>841137.4700000002</v>
          </cell>
          <cell r="Z71">
            <v>1926857.2</v>
          </cell>
          <cell r="AA71">
            <v>1926857.2</v>
          </cell>
          <cell r="AB71">
            <v>1900095.3</v>
          </cell>
          <cell r="AC71">
            <v>1873333.4000000001</v>
          </cell>
          <cell r="AE71">
            <v>1846000</v>
          </cell>
          <cell r="AF71">
            <v>1819000</v>
          </cell>
          <cell r="AG71">
            <v>1792000</v>
          </cell>
          <cell r="AH71">
            <v>1765000</v>
          </cell>
          <cell r="AI71">
            <v>1738000</v>
          </cell>
          <cell r="AJ71">
            <v>1711000</v>
          </cell>
          <cell r="AK71">
            <v>1684000</v>
          </cell>
          <cell r="AL71">
            <v>1657000</v>
          </cell>
          <cell r="AM71">
            <v>1630000</v>
          </cell>
          <cell r="AN71">
            <v>1603000</v>
          </cell>
          <cell r="AO71">
            <v>1576000</v>
          </cell>
          <cell r="AP71">
            <v>1549000</v>
          </cell>
          <cell r="AR71">
            <v>1225000</v>
          </cell>
          <cell r="AT71">
            <v>901000</v>
          </cell>
          <cell r="AV71">
            <v>0</v>
          </cell>
          <cell r="AX71">
            <v>0</v>
          </cell>
        </row>
        <row r="72">
          <cell r="A72" t="str">
            <v>CT Loan - Real Estate</v>
          </cell>
          <cell r="B72">
            <v>1944399.6</v>
          </cell>
          <cell r="D72">
            <v>1924759.2</v>
          </cell>
          <cell r="E72">
            <v>1905118.8</v>
          </cell>
          <cell r="F72">
            <v>1885478.4</v>
          </cell>
          <cell r="G72">
            <v>1865838</v>
          </cell>
          <cell r="H72">
            <v>1846197.6</v>
          </cell>
          <cell r="I72">
            <v>1826557.2</v>
          </cell>
          <cell r="J72">
            <v>1806916.8</v>
          </cell>
          <cell r="K72">
            <v>1787276.4</v>
          </cell>
          <cell r="L72">
            <v>1767636</v>
          </cell>
          <cell r="M72">
            <v>1747995.6</v>
          </cell>
          <cell r="N72">
            <v>1728355.2000000002</v>
          </cell>
          <cell r="O72">
            <v>1708714.8000000003</v>
          </cell>
          <cell r="P72">
            <v>1708714.8000000003</v>
          </cell>
          <cell r="R72">
            <v>1689074.4000000004</v>
          </cell>
          <cell r="S72">
            <v>1669434.0000000005</v>
          </cell>
          <cell r="T72">
            <v>1649793.6</v>
          </cell>
          <cell r="U72">
            <v>1630153.2000000002</v>
          </cell>
          <cell r="V72">
            <v>1610512.8000000003</v>
          </cell>
          <cell r="W72">
            <v>1590872.4000000004</v>
          </cell>
          <cell r="X72">
            <v>1571232.0000000005</v>
          </cell>
          <cell r="Y72">
            <v>1551591.6000000006</v>
          </cell>
          <cell r="Z72">
            <v>1755000</v>
          </cell>
          <cell r="AA72">
            <v>1755000</v>
          </cell>
          <cell r="AB72">
            <v>1738750</v>
          </cell>
          <cell r="AC72">
            <v>1722500</v>
          </cell>
          <cell r="AE72">
            <v>1707000</v>
          </cell>
          <cell r="AF72">
            <v>1691000</v>
          </cell>
          <cell r="AG72">
            <v>1675000</v>
          </cell>
          <cell r="AH72">
            <v>1659000</v>
          </cell>
          <cell r="AI72">
            <v>1643000</v>
          </cell>
          <cell r="AJ72">
            <v>1627000</v>
          </cell>
          <cell r="AK72">
            <v>1611000</v>
          </cell>
          <cell r="AL72">
            <v>1595000</v>
          </cell>
          <cell r="AM72">
            <v>1579000</v>
          </cell>
          <cell r="AN72">
            <v>1563000</v>
          </cell>
          <cell r="AO72">
            <v>1547000</v>
          </cell>
          <cell r="AP72">
            <v>1531000</v>
          </cell>
          <cell r="AR72">
            <v>1339000</v>
          </cell>
          <cell r="AT72">
            <v>1147000</v>
          </cell>
          <cell r="AV72">
            <v>0</v>
          </cell>
          <cell r="AX72">
            <v>0</v>
          </cell>
        </row>
        <row r="73">
          <cell r="A73" t="str">
            <v>CT Loan - Capex</v>
          </cell>
          <cell r="D73">
            <v>0</v>
          </cell>
          <cell r="E73">
            <v>0</v>
          </cell>
          <cell r="F73">
            <v>0</v>
          </cell>
          <cell r="G73">
            <v>0</v>
          </cell>
          <cell r="H73">
            <v>0</v>
          </cell>
          <cell r="I73">
            <v>0</v>
          </cell>
          <cell r="J73">
            <v>511774</v>
          </cell>
          <cell r="K73">
            <v>400889.59</v>
          </cell>
          <cell r="L73">
            <v>392360.02</v>
          </cell>
          <cell r="M73">
            <v>383830.45</v>
          </cell>
          <cell r="N73">
            <v>375300.88</v>
          </cell>
          <cell r="O73">
            <v>366771.31</v>
          </cell>
          <cell r="P73">
            <v>366771.31</v>
          </cell>
          <cell r="R73">
            <v>358241.74</v>
          </cell>
          <cell r="S73">
            <v>349712.17</v>
          </cell>
          <cell r="T73">
            <v>341182.6</v>
          </cell>
          <cell r="U73">
            <v>332653.02999999997</v>
          </cell>
          <cell r="V73">
            <v>324123.45999999996</v>
          </cell>
          <cell r="W73">
            <v>315593.88999999996</v>
          </cell>
          <cell r="X73">
            <v>307064.31999999995</v>
          </cell>
          <cell r="Y73">
            <v>298534.74999999994</v>
          </cell>
          <cell r="Z73">
            <v>0</v>
          </cell>
          <cell r="AA73">
            <v>0</v>
          </cell>
          <cell r="AB73">
            <v>0</v>
          </cell>
          <cell r="AC73">
            <v>0</v>
          </cell>
          <cell r="AE73">
            <v>0</v>
          </cell>
          <cell r="AF73">
            <v>0</v>
          </cell>
          <cell r="AG73">
            <v>0</v>
          </cell>
          <cell r="AH73">
            <v>0</v>
          </cell>
          <cell r="AI73">
            <v>0</v>
          </cell>
          <cell r="AJ73">
            <v>530000</v>
          </cell>
          <cell r="AK73">
            <v>521166.66666666663</v>
          </cell>
          <cell r="AL73">
            <v>512333.33333333337</v>
          </cell>
          <cell r="AM73">
            <v>503500</v>
          </cell>
          <cell r="AN73">
            <v>907666.66666666663</v>
          </cell>
          <cell r="AO73">
            <v>891833.33333333337</v>
          </cell>
          <cell r="AP73">
            <v>876000</v>
          </cell>
          <cell r="AR73">
            <v>0</v>
          </cell>
          <cell r="AT73">
            <v>0</v>
          </cell>
          <cell r="AV73">
            <v>0</v>
          </cell>
          <cell r="AX73">
            <v>0</v>
          </cell>
        </row>
        <row r="74">
          <cell r="A74" t="str">
            <v>CT Loan - SOFA</v>
          </cell>
          <cell r="D74">
            <v>0</v>
          </cell>
          <cell r="E74">
            <v>0</v>
          </cell>
          <cell r="F74">
            <v>0</v>
          </cell>
          <cell r="G74">
            <v>0</v>
          </cell>
          <cell r="H74">
            <v>0</v>
          </cell>
          <cell r="I74">
            <v>0</v>
          </cell>
          <cell r="J74">
            <v>0</v>
          </cell>
          <cell r="K74">
            <v>0</v>
          </cell>
          <cell r="L74">
            <v>0</v>
          </cell>
          <cell r="M74">
            <v>0</v>
          </cell>
          <cell r="N74">
            <v>0</v>
          </cell>
          <cell r="O74">
            <v>0</v>
          </cell>
          <cell r="P74">
            <v>0</v>
          </cell>
          <cell r="R74">
            <v>0</v>
          </cell>
          <cell r="S74">
            <v>0</v>
          </cell>
          <cell r="T74">
            <v>0</v>
          </cell>
          <cell r="U74">
            <v>0</v>
          </cell>
          <cell r="V74">
            <v>0</v>
          </cell>
          <cell r="W74">
            <v>0</v>
          </cell>
          <cell r="X74">
            <v>0</v>
          </cell>
          <cell r="Y74">
            <v>0</v>
          </cell>
          <cell r="Z74">
            <v>799999.96</v>
          </cell>
          <cell r="AA74">
            <v>799999.96</v>
          </cell>
          <cell r="AB74">
            <v>733333.28999999992</v>
          </cell>
          <cell r="AC74">
            <v>666666.61999999988</v>
          </cell>
          <cell r="AE74">
            <v>599000</v>
          </cell>
          <cell r="AF74">
            <v>532000</v>
          </cell>
          <cell r="AG74">
            <v>465000</v>
          </cell>
          <cell r="AH74">
            <v>398000</v>
          </cell>
          <cell r="AI74">
            <v>331000</v>
          </cell>
          <cell r="AJ74">
            <v>264000</v>
          </cell>
          <cell r="AK74">
            <v>197000</v>
          </cell>
          <cell r="AL74">
            <v>130000</v>
          </cell>
          <cell r="AM74">
            <v>63000</v>
          </cell>
          <cell r="AN74">
            <v>0</v>
          </cell>
          <cell r="AO74">
            <v>0</v>
          </cell>
          <cell r="AP74">
            <v>0</v>
          </cell>
          <cell r="AR74">
            <v>0</v>
          </cell>
          <cell r="AT74">
            <v>0</v>
          </cell>
          <cell r="AV74">
            <v>0</v>
          </cell>
          <cell r="AX74">
            <v>0</v>
          </cell>
        </row>
        <row r="75">
          <cell r="A75" t="str">
            <v>Plant Expansion Loan</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R75">
            <v>12000000</v>
          </cell>
          <cell r="AT75">
            <v>9500000</v>
          </cell>
          <cell r="AV75">
            <v>5000000</v>
          </cell>
          <cell r="AX75">
            <v>0</v>
          </cell>
        </row>
        <row r="76">
          <cell r="A76" t="str">
            <v>Capital Lease Liability</v>
          </cell>
          <cell r="D76">
            <v>0</v>
          </cell>
          <cell r="E76">
            <v>0</v>
          </cell>
          <cell r="F76">
            <v>0</v>
          </cell>
          <cell r="G76">
            <v>0</v>
          </cell>
          <cell r="H76">
            <v>0</v>
          </cell>
          <cell r="I76">
            <v>0</v>
          </cell>
          <cell r="J76">
            <v>0</v>
          </cell>
          <cell r="K76">
            <v>0</v>
          </cell>
          <cell r="L76">
            <v>0</v>
          </cell>
          <cell r="M76">
            <v>0</v>
          </cell>
          <cell r="N76">
            <v>0</v>
          </cell>
          <cell r="O76">
            <v>0</v>
          </cell>
          <cell r="P76">
            <v>47673.5</v>
          </cell>
          <cell r="R76">
            <v>47035.03</v>
          </cell>
          <cell r="S76">
            <v>46391.55</v>
          </cell>
          <cell r="T76">
            <v>45743.02</v>
          </cell>
          <cell r="U76">
            <v>45089.4</v>
          </cell>
          <cell r="V76">
            <v>44430.65</v>
          </cell>
          <cell r="W76">
            <v>43766.74</v>
          </cell>
          <cell r="X76">
            <v>43097.62</v>
          </cell>
          <cell r="Y76">
            <v>42423.25</v>
          </cell>
          <cell r="Z76">
            <v>41743.589999999997</v>
          </cell>
          <cell r="AA76">
            <v>41058.589999999997</v>
          </cell>
          <cell r="AB76">
            <v>40368.22</v>
          </cell>
          <cell r="AC76">
            <v>39672.43</v>
          </cell>
          <cell r="AE76">
            <v>39200</v>
          </cell>
          <cell r="AF76">
            <v>38400.000000000007</v>
          </cell>
          <cell r="AG76">
            <v>37600.000000000007</v>
          </cell>
          <cell r="AH76">
            <v>36800.000000000015</v>
          </cell>
          <cell r="AI76">
            <v>36000.000000000015</v>
          </cell>
          <cell r="AJ76">
            <v>35200.000000000015</v>
          </cell>
          <cell r="AK76">
            <v>34400.000000000022</v>
          </cell>
          <cell r="AL76">
            <v>33600.000000000022</v>
          </cell>
          <cell r="AM76">
            <v>32800.000000000029</v>
          </cell>
          <cell r="AN76">
            <v>32000.000000000029</v>
          </cell>
          <cell r="AO76">
            <v>31200.000000000029</v>
          </cell>
          <cell r="AP76">
            <v>30400.000000000025</v>
          </cell>
          <cell r="AR76">
            <v>20000</v>
          </cell>
          <cell r="AT76">
            <v>10000</v>
          </cell>
          <cell r="AV76">
            <v>0</v>
          </cell>
          <cell r="AX76">
            <v>0</v>
          </cell>
        </row>
        <row r="77">
          <cell r="A77" t="str">
            <v>Subdebt Note - Ironwood</v>
          </cell>
          <cell r="B77">
            <v>6700000</v>
          </cell>
          <cell r="D77">
            <v>6700000</v>
          </cell>
          <cell r="E77">
            <v>6700000</v>
          </cell>
          <cell r="F77">
            <v>6700000</v>
          </cell>
          <cell r="G77">
            <v>6700000</v>
          </cell>
          <cell r="H77">
            <v>6700000</v>
          </cell>
          <cell r="I77">
            <v>6700000</v>
          </cell>
          <cell r="J77">
            <v>6700000</v>
          </cell>
          <cell r="K77">
            <v>6700000</v>
          </cell>
          <cell r="L77">
            <v>6700000</v>
          </cell>
          <cell r="M77">
            <v>6700000</v>
          </cell>
          <cell r="N77">
            <v>6700000</v>
          </cell>
          <cell r="O77">
            <v>6700000</v>
          </cell>
          <cell r="P77">
            <v>6700000</v>
          </cell>
          <cell r="R77">
            <v>6700000</v>
          </cell>
          <cell r="S77">
            <v>6700000</v>
          </cell>
          <cell r="T77">
            <v>6700000</v>
          </cell>
          <cell r="U77">
            <v>6700000</v>
          </cell>
          <cell r="V77">
            <v>6700000</v>
          </cell>
          <cell r="W77">
            <v>6700000</v>
          </cell>
          <cell r="X77">
            <v>6700000</v>
          </cell>
          <cell r="Y77">
            <v>6700000</v>
          </cell>
          <cell r="Z77">
            <v>2250000</v>
          </cell>
          <cell r="AA77">
            <v>2250000</v>
          </cell>
          <cell r="AB77">
            <v>2250000</v>
          </cell>
          <cell r="AC77">
            <v>2250000</v>
          </cell>
          <cell r="AE77">
            <v>2250000</v>
          </cell>
          <cell r="AF77">
            <v>2250000</v>
          </cell>
          <cell r="AG77">
            <v>2250000</v>
          </cell>
          <cell r="AH77">
            <v>2250000</v>
          </cell>
          <cell r="AI77">
            <v>2250000</v>
          </cell>
          <cell r="AJ77">
            <v>2250000</v>
          </cell>
          <cell r="AK77">
            <v>2250000</v>
          </cell>
          <cell r="AL77">
            <v>2250000</v>
          </cell>
          <cell r="AM77">
            <v>2250000</v>
          </cell>
          <cell r="AN77">
            <v>2250000</v>
          </cell>
          <cell r="AO77">
            <v>2250000</v>
          </cell>
          <cell r="AP77">
            <v>2250000</v>
          </cell>
          <cell r="AR77">
            <v>0</v>
          </cell>
          <cell r="AT77">
            <v>0</v>
          </cell>
          <cell r="AV77">
            <v>0</v>
          </cell>
          <cell r="AX77">
            <v>0</v>
          </cell>
        </row>
        <row r="78">
          <cell r="A78" t="str">
            <v>Accrued PIK Interest - Ironwood</v>
          </cell>
          <cell r="B78">
            <v>240566.72</v>
          </cell>
          <cell r="D78">
            <v>262226.98</v>
          </cell>
          <cell r="E78">
            <v>283887.03000000003</v>
          </cell>
          <cell r="F78">
            <v>305338.03000000003</v>
          </cell>
          <cell r="G78">
            <v>326858.03000000003</v>
          </cell>
          <cell r="H78">
            <v>348453.03</v>
          </cell>
          <cell r="I78">
            <v>370118.03</v>
          </cell>
          <cell r="J78">
            <v>391858.03</v>
          </cell>
          <cell r="K78">
            <v>413668.03</v>
          </cell>
          <cell r="L78">
            <v>435553.03</v>
          </cell>
          <cell r="M78">
            <v>457936.12</v>
          </cell>
          <cell r="N78">
            <v>479404.11</v>
          </cell>
          <cell r="O78">
            <v>501735.61</v>
          </cell>
          <cell r="P78">
            <v>523336.12</v>
          </cell>
          <cell r="R78">
            <v>545441.12</v>
          </cell>
          <cell r="S78">
            <v>567741.12</v>
          </cell>
          <cell r="T78">
            <v>595810.53</v>
          </cell>
          <cell r="U78">
            <v>620129.9</v>
          </cell>
          <cell r="V78">
            <v>644530.32999999996</v>
          </cell>
          <cell r="W78">
            <v>669012.1</v>
          </cell>
          <cell r="X78">
            <v>693493.87</v>
          </cell>
          <cell r="Y78">
            <v>718220.72</v>
          </cell>
          <cell r="Z78">
            <v>0</v>
          </cell>
          <cell r="AA78">
            <v>7502.5</v>
          </cell>
          <cell r="AB78">
            <v>15780.01</v>
          </cell>
          <cell r="AC78">
            <v>23332.61</v>
          </cell>
          <cell r="AE78">
            <v>30000</v>
          </cell>
          <cell r="AF78">
            <v>37000</v>
          </cell>
          <cell r="AG78">
            <v>44000</v>
          </cell>
          <cell r="AH78">
            <v>51000</v>
          </cell>
          <cell r="AI78">
            <v>58000</v>
          </cell>
          <cell r="AJ78">
            <v>65000</v>
          </cell>
          <cell r="AK78">
            <v>72000</v>
          </cell>
          <cell r="AL78">
            <v>80000</v>
          </cell>
          <cell r="AM78">
            <v>88000</v>
          </cell>
          <cell r="AN78">
            <v>96000</v>
          </cell>
          <cell r="AO78">
            <v>104000</v>
          </cell>
          <cell r="AP78">
            <v>112000</v>
          </cell>
          <cell r="AR78">
            <v>0</v>
          </cell>
          <cell r="AT78">
            <v>0</v>
          </cell>
          <cell r="AV78">
            <v>0</v>
          </cell>
          <cell r="AX78">
            <v>0</v>
          </cell>
        </row>
        <row r="79">
          <cell r="A79" t="str">
            <v>Deferred Tax Liability</v>
          </cell>
          <cell r="B79">
            <v>2263871</v>
          </cell>
          <cell r="D79">
            <v>2263871</v>
          </cell>
          <cell r="E79">
            <v>2263871</v>
          </cell>
          <cell r="F79">
            <v>2263871</v>
          </cell>
          <cell r="G79">
            <v>2263871</v>
          </cell>
          <cell r="H79">
            <v>2263871</v>
          </cell>
          <cell r="I79">
            <v>2263871</v>
          </cell>
          <cell r="J79">
            <v>2263871</v>
          </cell>
          <cell r="K79">
            <v>2263871</v>
          </cell>
          <cell r="L79">
            <v>2263871</v>
          </cell>
          <cell r="M79">
            <v>2263871</v>
          </cell>
          <cell r="N79">
            <v>2263871</v>
          </cell>
          <cell r="O79">
            <v>2263871</v>
          </cell>
          <cell r="P79">
            <v>2179824</v>
          </cell>
          <cell r="R79">
            <v>2179824</v>
          </cell>
          <cell r="S79">
            <v>2179824</v>
          </cell>
          <cell r="T79">
            <v>2179824</v>
          </cell>
          <cell r="U79">
            <v>2179824</v>
          </cell>
          <cell r="V79">
            <v>2179824</v>
          </cell>
          <cell r="W79">
            <v>2179824</v>
          </cell>
          <cell r="X79">
            <v>2179824</v>
          </cell>
          <cell r="Y79">
            <v>2179824</v>
          </cell>
          <cell r="Z79">
            <v>2179824</v>
          </cell>
          <cell r="AA79">
            <v>2179824</v>
          </cell>
          <cell r="AB79">
            <v>2179824</v>
          </cell>
          <cell r="AC79">
            <v>2179824</v>
          </cell>
          <cell r="AE79">
            <v>2180000</v>
          </cell>
          <cell r="AF79">
            <v>2180000</v>
          </cell>
          <cell r="AG79">
            <v>2180000</v>
          </cell>
          <cell r="AH79">
            <v>2180000</v>
          </cell>
          <cell r="AI79">
            <v>2180000</v>
          </cell>
          <cell r="AJ79">
            <v>2180000</v>
          </cell>
          <cell r="AK79">
            <v>2180000</v>
          </cell>
          <cell r="AL79">
            <v>2180000</v>
          </cell>
          <cell r="AM79">
            <v>2180000</v>
          </cell>
          <cell r="AN79">
            <v>2180000</v>
          </cell>
          <cell r="AO79">
            <v>2180000</v>
          </cell>
          <cell r="AP79">
            <v>2180000</v>
          </cell>
          <cell r="AR79">
            <v>2179800</v>
          </cell>
          <cell r="AT79">
            <v>2179800</v>
          </cell>
          <cell r="AV79">
            <v>2179800</v>
          </cell>
          <cell r="AX79">
            <v>2179800</v>
          </cell>
        </row>
        <row r="80">
          <cell r="AR80">
            <v>0</v>
          </cell>
          <cell r="AT80">
            <v>0</v>
          </cell>
          <cell r="AV80">
            <v>0</v>
          </cell>
          <cell r="AX80">
            <v>0</v>
          </cell>
        </row>
        <row r="81">
          <cell r="A81" t="str">
            <v>Long-Term Liabilities</v>
          </cell>
          <cell r="B81">
            <v>12381201.390000001</v>
          </cell>
          <cell r="D81">
            <v>12363659.92</v>
          </cell>
          <cell r="E81">
            <v>12346118.24</v>
          </cell>
          <cell r="F81">
            <v>12328367.51</v>
          </cell>
          <cell r="G81">
            <v>12310685.779999999</v>
          </cell>
          <cell r="H81">
            <v>12293079.049999999</v>
          </cell>
          <cell r="I81">
            <v>12275542.319999998</v>
          </cell>
          <cell r="J81">
            <v>12769854.59</v>
          </cell>
          <cell r="K81">
            <v>12641578.449999999</v>
          </cell>
          <cell r="L81">
            <v>12615732.149999999</v>
          </cell>
          <cell r="M81">
            <v>12590383.939999999</v>
          </cell>
          <cell r="N81">
            <v>12564120.629999999</v>
          </cell>
          <cell r="O81">
            <v>12538720.83</v>
          </cell>
          <cell r="P81">
            <v>12523947.84</v>
          </cell>
          <cell r="R81">
            <v>12497683.07</v>
          </cell>
          <cell r="S81">
            <v>12471608.289999999</v>
          </cell>
          <cell r="T81">
            <v>12451297.869999999</v>
          </cell>
          <cell r="U81">
            <v>12427232.32</v>
          </cell>
          <cell r="V81">
            <v>12403242.700000001</v>
          </cell>
          <cell r="W81">
            <v>12379329.26</v>
          </cell>
          <cell r="X81">
            <v>12355410.609999999</v>
          </cell>
          <cell r="Y81">
            <v>12331731.790000001</v>
          </cell>
          <cell r="Z81">
            <v>8953424.75</v>
          </cell>
          <cell r="AA81">
            <v>8960242.25</v>
          </cell>
          <cell r="AB81">
            <v>8858150.8200000003</v>
          </cell>
          <cell r="AC81">
            <v>8755329.0600000005</v>
          </cell>
          <cell r="AE81">
            <v>8651200</v>
          </cell>
          <cell r="AF81">
            <v>8547400</v>
          </cell>
          <cell r="AG81">
            <v>8443600</v>
          </cell>
          <cell r="AH81">
            <v>8339800</v>
          </cell>
          <cell r="AI81">
            <v>8236000</v>
          </cell>
          <cell r="AJ81">
            <v>8662200</v>
          </cell>
          <cell r="AK81">
            <v>8549566.666666666</v>
          </cell>
          <cell r="AL81">
            <v>8437933.333333334</v>
          </cell>
          <cell r="AM81">
            <v>8326300</v>
          </cell>
          <cell r="AN81">
            <v>8631666.666666666</v>
          </cell>
          <cell r="AO81">
            <v>8580033.333333334</v>
          </cell>
          <cell r="AP81">
            <v>8528400</v>
          </cell>
          <cell r="AR81">
            <v>16763800</v>
          </cell>
          <cell r="AT81">
            <v>13737800</v>
          </cell>
          <cell r="AV81">
            <v>7179800</v>
          </cell>
          <cell r="AX81">
            <v>2179800</v>
          </cell>
        </row>
        <row r="82">
          <cell r="AR82">
            <v>0</v>
          </cell>
          <cell r="AT82">
            <v>0</v>
          </cell>
          <cell r="AV82">
            <v>0</v>
          </cell>
          <cell r="AX82">
            <v>0</v>
          </cell>
        </row>
        <row r="83">
          <cell r="AR83">
            <v>0</v>
          </cell>
          <cell r="AT83">
            <v>0</v>
          </cell>
          <cell r="AV83">
            <v>0</v>
          </cell>
          <cell r="AX83">
            <v>0</v>
          </cell>
        </row>
        <row r="84">
          <cell r="A84" t="str">
            <v>Investor Equity</v>
          </cell>
          <cell r="B84">
            <v>7311424.5</v>
          </cell>
          <cell r="D84">
            <v>7311424.5</v>
          </cell>
          <cell r="E84">
            <v>7311424.5</v>
          </cell>
          <cell r="F84">
            <v>7311424.5</v>
          </cell>
          <cell r="G84">
            <v>7311424.5</v>
          </cell>
          <cell r="H84">
            <v>7311424.5</v>
          </cell>
          <cell r="I84">
            <v>7311424.5</v>
          </cell>
          <cell r="J84">
            <v>7311424.5</v>
          </cell>
          <cell r="K84">
            <v>7311424.5</v>
          </cell>
          <cell r="L84">
            <v>7311424.5</v>
          </cell>
          <cell r="M84">
            <v>7311424.5</v>
          </cell>
          <cell r="N84">
            <v>7311424.5</v>
          </cell>
          <cell r="O84">
            <v>7311424.5</v>
          </cell>
          <cell r="P84">
            <v>7311424.5</v>
          </cell>
          <cell r="R84">
            <v>7436424.5</v>
          </cell>
          <cell r="S84">
            <v>7436424.5</v>
          </cell>
          <cell r="T84">
            <v>7436424.5</v>
          </cell>
          <cell r="U84">
            <v>7436424.5</v>
          </cell>
          <cell r="V84">
            <v>7436424.5</v>
          </cell>
          <cell r="W84">
            <v>7436424.5</v>
          </cell>
          <cell r="X84">
            <v>7436424.5</v>
          </cell>
          <cell r="Y84">
            <v>7436424.5</v>
          </cell>
          <cell r="Z84">
            <v>7436424.5</v>
          </cell>
          <cell r="AA84">
            <v>7436424.5</v>
          </cell>
          <cell r="AB84">
            <v>7436424.5</v>
          </cell>
          <cell r="AC84">
            <v>7436424.5</v>
          </cell>
          <cell r="AE84">
            <v>7436000</v>
          </cell>
          <cell r="AF84">
            <v>7436000</v>
          </cell>
          <cell r="AG84">
            <v>7436000</v>
          </cell>
          <cell r="AH84">
            <v>7436000</v>
          </cell>
          <cell r="AI84">
            <v>7436000</v>
          </cell>
          <cell r="AJ84">
            <v>7436000</v>
          </cell>
          <cell r="AK84">
            <v>7436000</v>
          </cell>
          <cell r="AL84">
            <v>7436000</v>
          </cell>
          <cell r="AM84">
            <v>7436000</v>
          </cell>
          <cell r="AN84">
            <v>7436000</v>
          </cell>
          <cell r="AO84">
            <v>7436000</v>
          </cell>
          <cell r="AP84">
            <v>7436000</v>
          </cell>
          <cell r="AR84">
            <v>7436000</v>
          </cell>
          <cell r="AT84">
            <v>7436000</v>
          </cell>
          <cell r="AV84">
            <v>7436000</v>
          </cell>
          <cell r="AX84">
            <v>7436000</v>
          </cell>
        </row>
        <row r="85">
          <cell r="A85" t="str">
            <v>Restricted Share Equity</v>
          </cell>
          <cell r="D85">
            <v>0</v>
          </cell>
          <cell r="E85">
            <v>0</v>
          </cell>
          <cell r="F85">
            <v>0</v>
          </cell>
          <cell r="G85">
            <v>0</v>
          </cell>
          <cell r="H85">
            <v>0</v>
          </cell>
          <cell r="I85">
            <v>0</v>
          </cell>
          <cell r="J85">
            <v>0</v>
          </cell>
          <cell r="K85">
            <v>0</v>
          </cell>
          <cell r="L85">
            <v>0</v>
          </cell>
          <cell r="M85">
            <v>0</v>
          </cell>
          <cell r="N85">
            <v>0</v>
          </cell>
          <cell r="O85">
            <v>0</v>
          </cell>
          <cell r="P85">
            <v>135584.88</v>
          </cell>
          <cell r="R85">
            <v>135584.88</v>
          </cell>
          <cell r="S85">
            <v>135584.88</v>
          </cell>
          <cell r="T85">
            <v>135584.88</v>
          </cell>
          <cell r="U85">
            <v>135584.88</v>
          </cell>
          <cell r="V85">
            <v>135584.88</v>
          </cell>
          <cell r="W85">
            <v>135584.88</v>
          </cell>
          <cell r="X85">
            <v>135584.88</v>
          </cell>
          <cell r="Y85">
            <v>135584.88</v>
          </cell>
          <cell r="Z85">
            <v>135584.88</v>
          </cell>
          <cell r="AA85">
            <v>135584.88</v>
          </cell>
          <cell r="AB85">
            <v>135584.88</v>
          </cell>
          <cell r="AC85">
            <v>223996.38</v>
          </cell>
          <cell r="AE85">
            <v>230330</v>
          </cell>
          <cell r="AF85">
            <v>237660.00000000003</v>
          </cell>
          <cell r="AG85">
            <v>244990.00000000003</v>
          </cell>
          <cell r="AH85">
            <v>252320.00000000006</v>
          </cell>
          <cell r="AI85">
            <v>259650.00000000003</v>
          </cell>
          <cell r="AJ85">
            <v>266980</v>
          </cell>
          <cell r="AK85">
            <v>274310</v>
          </cell>
          <cell r="AL85">
            <v>281640</v>
          </cell>
          <cell r="AM85">
            <v>288969.99999999994</v>
          </cell>
          <cell r="AN85">
            <v>296299.99999999994</v>
          </cell>
          <cell r="AO85">
            <v>303629.99999999994</v>
          </cell>
          <cell r="AP85">
            <v>311959.99999999994</v>
          </cell>
          <cell r="AR85">
            <v>312000</v>
          </cell>
          <cell r="AT85">
            <v>312000</v>
          </cell>
          <cell r="AV85">
            <v>312000</v>
          </cell>
          <cell r="AX85">
            <v>312000</v>
          </cell>
        </row>
        <row r="86">
          <cell r="A86" t="str">
            <v>Treasury Stock</v>
          </cell>
          <cell r="D86">
            <v>0</v>
          </cell>
          <cell r="E86">
            <v>0</v>
          </cell>
          <cell r="F86">
            <v>0</v>
          </cell>
          <cell r="G86">
            <v>0</v>
          </cell>
          <cell r="H86">
            <v>0</v>
          </cell>
          <cell r="I86">
            <v>0</v>
          </cell>
          <cell r="J86">
            <v>0</v>
          </cell>
          <cell r="K86">
            <v>0</v>
          </cell>
          <cell r="L86">
            <v>0</v>
          </cell>
          <cell r="M86">
            <v>0</v>
          </cell>
          <cell r="N86">
            <v>0</v>
          </cell>
          <cell r="O86">
            <v>0</v>
          </cell>
          <cell r="P86">
            <v>0</v>
          </cell>
          <cell r="R86">
            <v>0</v>
          </cell>
          <cell r="S86">
            <v>0</v>
          </cell>
          <cell r="T86">
            <v>0</v>
          </cell>
          <cell r="U86">
            <v>0</v>
          </cell>
          <cell r="V86">
            <v>0</v>
          </cell>
          <cell r="W86">
            <v>0</v>
          </cell>
          <cell r="X86">
            <v>0</v>
          </cell>
          <cell r="Y86">
            <v>0</v>
          </cell>
          <cell r="Z86">
            <v>0</v>
          </cell>
          <cell r="AA86">
            <v>-2250000</v>
          </cell>
          <cell r="AB86">
            <v>-2250000</v>
          </cell>
          <cell r="AC86">
            <v>-2250000</v>
          </cell>
          <cell r="AE86">
            <v>-2250000</v>
          </cell>
          <cell r="AF86">
            <v>-2250000</v>
          </cell>
          <cell r="AG86">
            <v>-2250000</v>
          </cell>
          <cell r="AH86">
            <v>-2250000</v>
          </cell>
          <cell r="AI86">
            <v>-2250000</v>
          </cell>
          <cell r="AJ86">
            <v>-2250000</v>
          </cell>
          <cell r="AK86">
            <v>-2250000</v>
          </cell>
          <cell r="AL86">
            <v>-2250000</v>
          </cell>
          <cell r="AM86">
            <v>-2250000</v>
          </cell>
          <cell r="AN86">
            <v>-2250000</v>
          </cell>
          <cell r="AO86">
            <v>-2250000</v>
          </cell>
          <cell r="AP86">
            <v>-2250000</v>
          </cell>
          <cell r="AR86">
            <v>-2250000</v>
          </cell>
          <cell r="AT86">
            <v>-2250000</v>
          </cell>
          <cell r="AV86">
            <v>-2250000</v>
          </cell>
          <cell r="AX86">
            <v>-2250000</v>
          </cell>
        </row>
        <row r="87">
          <cell r="A87" t="str">
            <v>Retained Earnings</v>
          </cell>
          <cell r="B87">
            <v>1327503.4659999933</v>
          </cell>
          <cell r="D87">
            <v>729856.73000000045</v>
          </cell>
          <cell r="E87">
            <v>512792.39000000217</v>
          </cell>
          <cell r="F87">
            <v>525510.28111111303</v>
          </cell>
          <cell r="G87">
            <v>489330.00111111079</v>
          </cell>
          <cell r="H87">
            <v>429167.77111111302</v>
          </cell>
          <cell r="I87">
            <v>339201.75111111149</v>
          </cell>
          <cell r="J87">
            <v>298335.01111111941</v>
          </cell>
          <cell r="K87">
            <v>311908.37111111789</v>
          </cell>
          <cell r="L87">
            <v>377791.24111111392</v>
          </cell>
          <cell r="M87">
            <v>540558.11111110379</v>
          </cell>
          <cell r="N87">
            <v>594573.73111112381</v>
          </cell>
          <cell r="O87">
            <v>735891.45111110271</v>
          </cell>
          <cell r="P87">
            <v>591184.26111108891</v>
          </cell>
          <cell r="R87">
            <v>651588.75000000163</v>
          </cell>
          <cell r="S87">
            <v>719412.53000000073</v>
          </cell>
          <cell r="T87">
            <v>1284556.3200000005</v>
          </cell>
          <cell r="U87">
            <v>1807229.2899999986</v>
          </cell>
          <cell r="V87">
            <v>2366974.739999989</v>
          </cell>
          <cell r="W87">
            <v>2818475.8599999957</v>
          </cell>
          <cell r="X87">
            <v>3681170.9199999869</v>
          </cell>
          <cell r="Y87">
            <v>4124331.4799999949</v>
          </cell>
          <cell r="Z87">
            <v>4642199.239999989</v>
          </cell>
          <cell r="AA87">
            <v>4965321.669999999</v>
          </cell>
          <cell r="AB87">
            <v>5421325.1299999915</v>
          </cell>
          <cell r="AC87">
            <v>3190404.209999945</v>
          </cell>
          <cell r="AE87">
            <v>3342230.657561793</v>
          </cell>
          <cell r="AF87">
            <v>3838822.5125529654</v>
          </cell>
          <cell r="AG87">
            <v>4375600.6316280384</v>
          </cell>
          <cell r="AH87">
            <v>5159224.3168629501</v>
          </cell>
          <cell r="AI87">
            <v>5704291.6309091961</v>
          </cell>
          <cell r="AJ87">
            <v>6355912.7885573143</v>
          </cell>
          <cell r="AK87">
            <v>6989483.3746109586</v>
          </cell>
          <cell r="AL87">
            <v>7607928.0257035848</v>
          </cell>
          <cell r="AM87">
            <v>8263235.0162489042</v>
          </cell>
          <cell r="AN87">
            <v>9292822.6255965717</v>
          </cell>
          <cell r="AO87">
            <v>10054234.777773729</v>
          </cell>
          <cell r="AP87">
            <v>10678973.248194268</v>
          </cell>
          <cell r="AR87">
            <v>19401242.899155769</v>
          </cell>
          <cell r="AT87">
            <v>30099235.168622695</v>
          </cell>
          <cell r="AV87">
            <v>43257289.505263515</v>
          </cell>
          <cell r="AX87">
            <v>58169368.17808374</v>
          </cell>
        </row>
        <row r="88">
          <cell r="A88" t="str">
            <v>Retained Earnings Offset - Open B/S Adj</v>
          </cell>
          <cell r="B88">
            <v>-427583.14</v>
          </cell>
          <cell r="AR88">
            <v>0</v>
          </cell>
          <cell r="AT88">
            <v>0</v>
          </cell>
          <cell r="AV88">
            <v>0</v>
          </cell>
          <cell r="AX88">
            <v>0</v>
          </cell>
        </row>
        <row r="90">
          <cell r="A90" t="str">
            <v>Total Equity</v>
          </cell>
          <cell r="B90">
            <v>8211344.8259999929</v>
          </cell>
          <cell r="D90">
            <v>8041281.2300000004</v>
          </cell>
          <cell r="E90">
            <v>7824216.8900000025</v>
          </cell>
          <cell r="F90">
            <v>7836934.7811111128</v>
          </cell>
          <cell r="G90">
            <v>7800754.5011111107</v>
          </cell>
          <cell r="H90">
            <v>7740592.271111113</v>
          </cell>
          <cell r="I90">
            <v>7650626.2511111116</v>
          </cell>
          <cell r="J90">
            <v>7609759.5111111198</v>
          </cell>
          <cell r="K90">
            <v>7623332.8711111182</v>
          </cell>
          <cell r="L90">
            <v>7689215.7411111137</v>
          </cell>
          <cell r="M90">
            <v>7851982.6111111036</v>
          </cell>
          <cell r="N90">
            <v>7905998.2311111242</v>
          </cell>
          <cell r="O90">
            <v>8047315.9511111025</v>
          </cell>
          <cell r="P90">
            <v>8038193.6411110889</v>
          </cell>
          <cell r="R90">
            <v>8223598.1300000018</v>
          </cell>
          <cell r="S90">
            <v>8291421.9100000001</v>
          </cell>
          <cell r="T90">
            <v>8856565.7000000011</v>
          </cell>
          <cell r="U90">
            <v>9379238.6699999981</v>
          </cell>
          <cell r="V90">
            <v>9938984.1199999899</v>
          </cell>
          <cell r="W90">
            <v>10390485.239999995</v>
          </cell>
          <cell r="X90">
            <v>11253180.299999986</v>
          </cell>
          <cell r="Y90">
            <v>11696340.859999996</v>
          </cell>
          <cell r="Z90">
            <v>12214208.61999999</v>
          </cell>
          <cell r="AA90">
            <v>10287331.049999999</v>
          </cell>
          <cell r="AB90">
            <v>10743334.50999999</v>
          </cell>
          <cell r="AC90">
            <v>8600825.089999944</v>
          </cell>
          <cell r="AE90">
            <v>8758560.6575617939</v>
          </cell>
          <cell r="AF90">
            <v>9262482.5125529654</v>
          </cell>
          <cell r="AG90">
            <v>9806590.6316280384</v>
          </cell>
          <cell r="AH90">
            <v>10597544.31686295</v>
          </cell>
          <cell r="AI90">
            <v>11149941.630909197</v>
          </cell>
          <cell r="AJ90">
            <v>11808892.788557313</v>
          </cell>
          <cell r="AK90">
            <v>12449793.374610959</v>
          </cell>
          <cell r="AL90">
            <v>13075568.025703585</v>
          </cell>
          <cell r="AM90">
            <v>13738205.016248904</v>
          </cell>
          <cell r="AN90">
            <v>14775122.625596572</v>
          </cell>
          <cell r="AO90">
            <v>15543864.777773729</v>
          </cell>
          <cell r="AP90">
            <v>16176933.248194268</v>
          </cell>
          <cell r="AR90">
            <v>24899242.899155769</v>
          </cell>
          <cell r="AT90">
            <v>35597235.168622695</v>
          </cell>
          <cell r="AV90">
            <v>48755289.505263515</v>
          </cell>
          <cell r="AX90">
            <v>63667368.17808374</v>
          </cell>
        </row>
        <row r="91">
          <cell r="AR91">
            <v>0</v>
          </cell>
          <cell r="AT91">
            <v>0</v>
          </cell>
          <cell r="AV91">
            <v>0</v>
          </cell>
          <cell r="AX91">
            <v>0</v>
          </cell>
        </row>
        <row r="92">
          <cell r="AR92">
            <v>0</v>
          </cell>
          <cell r="AT92">
            <v>0</v>
          </cell>
          <cell r="AV92">
            <v>0</v>
          </cell>
          <cell r="AX92">
            <v>0</v>
          </cell>
        </row>
        <row r="93">
          <cell r="A93" t="str">
            <v>Total Liabilities and Equity</v>
          </cell>
          <cell r="B93">
            <v>27201769.035999995</v>
          </cell>
          <cell r="D93">
            <v>26640786.190000001</v>
          </cell>
          <cell r="E93">
            <v>26186455.450000003</v>
          </cell>
          <cell r="F93">
            <v>26603592.141111113</v>
          </cell>
          <cell r="G93">
            <v>26321429.891111113</v>
          </cell>
          <cell r="H93">
            <v>27009114.791111108</v>
          </cell>
          <cell r="I93">
            <v>27557347.71111111</v>
          </cell>
          <cell r="J93">
            <v>30298890.241111122</v>
          </cell>
          <cell r="K93">
            <v>30153607.311111115</v>
          </cell>
          <cell r="L93">
            <v>29345746.061111115</v>
          </cell>
          <cell r="M93">
            <v>28371331.971111104</v>
          </cell>
          <cell r="N93">
            <v>28819399.25111112</v>
          </cell>
          <cell r="O93">
            <v>29713521.7411111</v>
          </cell>
          <cell r="P93">
            <v>29671832.891111091</v>
          </cell>
          <cell r="R93">
            <v>30482797.410000004</v>
          </cell>
          <cell r="S93">
            <v>32719904.319999997</v>
          </cell>
          <cell r="T93">
            <v>35917788.050000004</v>
          </cell>
          <cell r="U93">
            <v>35397108.819999993</v>
          </cell>
          <cell r="V93">
            <v>38162942.11999999</v>
          </cell>
          <cell r="W93">
            <v>44048397.93</v>
          </cell>
          <cell r="X93">
            <v>50809339.846999988</v>
          </cell>
          <cell r="Y93">
            <v>48234473.709999993</v>
          </cell>
          <cell r="Z93">
            <v>45914580.18999999</v>
          </cell>
          <cell r="AA93">
            <v>46096260.370000005</v>
          </cell>
          <cell r="AB93">
            <v>50343336.329999998</v>
          </cell>
          <cell r="AC93">
            <v>47674990.129999943</v>
          </cell>
          <cell r="AE93">
            <v>48861855.064677604</v>
          </cell>
          <cell r="AF93">
            <v>43470893.593859553</v>
          </cell>
          <cell r="AG93">
            <v>47867897.938407756</v>
          </cell>
          <cell r="AH93">
            <v>48516155.740624033</v>
          </cell>
          <cell r="AI93">
            <v>46976942.12876796</v>
          </cell>
          <cell r="AJ93">
            <v>48878493.444815226</v>
          </cell>
          <cell r="AK93">
            <v>49471057.453977622</v>
          </cell>
          <cell r="AL93">
            <v>49280576.376094952</v>
          </cell>
          <cell r="AM93">
            <v>49501573.722205393</v>
          </cell>
          <cell r="AN93">
            <v>49014812.738996685</v>
          </cell>
          <cell r="AO93">
            <v>48204113.174146406</v>
          </cell>
          <cell r="AP93">
            <v>47548741.211996265</v>
          </cell>
          <cell r="AR93">
            <v>64757447.336677641</v>
          </cell>
          <cell r="AT93">
            <v>68780133.030951545</v>
          </cell>
          <cell r="AV93">
            <v>76568100.93177405</v>
          </cell>
          <cell r="AX93">
            <v>88144930.347786337</v>
          </cell>
        </row>
        <row r="94">
          <cell r="AR94">
            <v>0</v>
          </cell>
          <cell r="AT94">
            <v>0</v>
          </cell>
          <cell r="AV94">
            <v>0</v>
          </cell>
          <cell r="AX94">
            <v>0</v>
          </cell>
        </row>
        <row r="95">
          <cell r="B95">
            <v>-1.4000002294778824E-2</v>
          </cell>
          <cell r="D95">
            <v>-64258.809999994934</v>
          </cell>
          <cell r="E95">
            <v>-9.9999941885471344E-3</v>
          </cell>
          <cell r="F95">
            <v>-18595.018888887018</v>
          </cell>
          <cell r="G95">
            <v>-8.8888853788375854E-3</v>
          </cell>
          <cell r="H95">
            <v>-8.8888965547084808E-3</v>
          </cell>
          <cell r="I95">
            <v>-8.8888891041278839E-3</v>
          </cell>
          <cell r="J95">
            <v>-8.888881653547287E-3</v>
          </cell>
          <cell r="K95">
            <v>-8.8888891041278839E-3</v>
          </cell>
          <cell r="L95">
            <v>-8.8888891041278839E-3</v>
          </cell>
          <cell r="M95">
            <v>-8.8888965547084808E-3</v>
          </cell>
          <cell r="N95">
            <v>-8.888881653547287E-3</v>
          </cell>
          <cell r="O95">
            <v>-8.8889040052890778E-3</v>
          </cell>
          <cell r="P95">
            <v>-8.8889040052890778E-3</v>
          </cell>
          <cell r="Q95">
            <v>0</v>
          </cell>
          <cell r="R95">
            <v>-9.9999979138374329E-3</v>
          </cell>
          <cell r="S95">
            <v>-1.000000536441803E-2</v>
          </cell>
          <cell r="T95">
            <v>0</v>
          </cell>
          <cell r="U95">
            <v>0</v>
          </cell>
          <cell r="V95">
            <v>0</v>
          </cell>
          <cell r="W95">
            <v>0</v>
          </cell>
          <cell r="X95">
            <v>-33950.533000022173</v>
          </cell>
          <cell r="Y95">
            <v>0</v>
          </cell>
          <cell r="Z95">
            <v>2474.4799999967217</v>
          </cell>
          <cell r="AA95">
            <v>4.0000006556510925E-2</v>
          </cell>
          <cell r="AB95">
            <v>0</v>
          </cell>
          <cell r="AC95">
            <v>-5.9604644775390625E-8</v>
          </cell>
          <cell r="AE95">
            <v>0</v>
          </cell>
          <cell r="AF95">
            <v>0</v>
          </cell>
          <cell r="AG95">
            <v>0</v>
          </cell>
          <cell r="AH95">
            <v>0</v>
          </cell>
          <cell r="AI95">
            <v>0</v>
          </cell>
          <cell r="AJ95">
            <v>0</v>
          </cell>
          <cell r="AK95">
            <v>0</v>
          </cell>
          <cell r="AL95">
            <v>0</v>
          </cell>
          <cell r="AM95">
            <v>0</v>
          </cell>
          <cell r="AN95">
            <v>0</v>
          </cell>
          <cell r="AP95">
            <v>0</v>
          </cell>
          <cell r="AR95">
            <v>0</v>
          </cell>
          <cell r="AT95">
            <v>0</v>
          </cell>
          <cell r="AV95">
            <v>0</v>
          </cell>
          <cell r="AX95">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row r="1">
          <cell r="A1" t="str">
            <v>American Blanching Company</v>
          </cell>
        </row>
      </sheetData>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refreshError="1"/>
      <sheetData sheetId="110" refreshError="1"/>
      <sheetData sheetId="1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Football Field"/>
      <sheetName val="Valuation"/>
      <sheetName val="P&amp;L"/>
      <sheetName val="BS "/>
      <sheetName val="Charts"/>
      <sheetName val="&lt;&lt;&lt; PPM Charts"/>
      <sheetName val="Summery Operating Model"/>
      <sheetName val="Assumptions"/>
      <sheetName val="Operating Expenses"/>
      <sheetName val="Labor &amp; Benefits"/>
    </sheetNames>
    <sheetDataSet>
      <sheetData sheetId="0">
        <row r="3">
          <cell r="D3" t="str">
            <v>December 31,</v>
          </cell>
        </row>
      </sheetData>
      <sheetData sheetId="1"/>
      <sheetData sheetId="2"/>
      <sheetData sheetId="3">
        <row r="2">
          <cell r="V2">
            <v>1000</v>
          </cell>
        </row>
      </sheetData>
      <sheetData sheetId="4">
        <row r="3">
          <cell r="B3" t="str">
            <v>($ in millions)</v>
          </cell>
        </row>
      </sheetData>
      <sheetData sheetId="5">
        <row r="2">
          <cell r="C2">
            <v>2009</v>
          </cell>
        </row>
      </sheetData>
      <sheetData sheetId="6"/>
      <sheetData sheetId="7">
        <row r="3">
          <cell r="D3" t="str">
            <v>2008 Actual</v>
          </cell>
        </row>
      </sheetData>
      <sheetData sheetId="8">
        <row r="3">
          <cell r="D3" t="str">
            <v>2010 Estimate</v>
          </cell>
        </row>
      </sheetData>
      <sheetData sheetId="9">
        <row r="3">
          <cell r="D3" t="str">
            <v>2010 Estimate</v>
          </cell>
          <cell r="H3" t="str">
            <v>Projected</v>
          </cell>
        </row>
        <row r="4">
          <cell r="D4" t="str">
            <v>Oct</v>
          </cell>
          <cell r="E4" t="str">
            <v>Nov</v>
          </cell>
          <cell r="F4" t="str">
            <v>Dec</v>
          </cell>
          <cell r="H4">
            <v>2011</v>
          </cell>
          <cell r="I4">
            <v>2012</v>
          </cell>
          <cell r="J4">
            <v>2013</v>
          </cell>
          <cell r="K4">
            <v>2014</v>
          </cell>
        </row>
        <row r="5">
          <cell r="B5" t="str">
            <v>OPERATING EXPENSES:</v>
          </cell>
        </row>
        <row r="7">
          <cell r="B7" t="str">
            <v>Labor and Benefits</v>
          </cell>
          <cell r="H7">
            <v>0.21131857164624246</v>
          </cell>
          <cell r="I7">
            <v>0.46270270270270264</v>
          </cell>
          <cell r="J7">
            <v>0.51773835920177391</v>
          </cell>
          <cell r="K7">
            <v>0.45267226686145601</v>
          </cell>
        </row>
        <row r="8">
          <cell r="B8" t="str">
            <v>Professional Services</v>
          </cell>
          <cell r="H8">
            <v>0.1</v>
          </cell>
          <cell r="I8">
            <v>0.2</v>
          </cell>
          <cell r="J8">
            <v>0.3</v>
          </cell>
          <cell r="K8">
            <v>0.4</v>
          </cell>
        </row>
        <row r="9">
          <cell r="B9" t="str">
            <v>Clinical Expenses</v>
          </cell>
          <cell r="H9">
            <v>3.3418258884915799</v>
          </cell>
          <cell r="I9">
            <v>1.8327252938791667</v>
          </cell>
          <cell r="J9">
            <v>0.82371703659889906</v>
          </cell>
          <cell r="K9">
            <v>-0.55382341136205782</v>
          </cell>
        </row>
        <row r="10">
          <cell r="B10" t="str">
            <v>R&amp;D Expenses</v>
          </cell>
          <cell r="H10">
            <v>0.05</v>
          </cell>
          <cell r="I10">
            <v>0.1</v>
          </cell>
          <cell r="J10">
            <v>0.2</v>
          </cell>
          <cell r="K10">
            <v>0.3</v>
          </cell>
        </row>
        <row r="11">
          <cell r="B11" t="str">
            <v>Quality &amp; Regulatory</v>
          </cell>
          <cell r="H11">
            <v>0.05</v>
          </cell>
          <cell r="I11">
            <v>0.1</v>
          </cell>
          <cell r="J11">
            <v>0.2</v>
          </cell>
          <cell r="K11">
            <v>0.3</v>
          </cell>
        </row>
        <row r="12">
          <cell r="B12" t="str">
            <v>Travel Expenses</v>
          </cell>
          <cell r="H12">
            <v>0.5</v>
          </cell>
          <cell r="I12">
            <v>0.5</v>
          </cell>
          <cell r="J12">
            <v>0.5</v>
          </cell>
          <cell r="K12">
            <v>0.5</v>
          </cell>
        </row>
        <row r="13">
          <cell r="B13" t="str">
            <v>Facility and Insurance</v>
          </cell>
          <cell r="H13">
            <v>0.1</v>
          </cell>
          <cell r="I13">
            <v>0.2</v>
          </cell>
          <cell r="J13">
            <v>0.3</v>
          </cell>
          <cell r="K13">
            <v>0.4</v>
          </cell>
        </row>
        <row r="14">
          <cell r="B14" t="str">
            <v>Overhead Absorption</v>
          </cell>
          <cell r="H14">
            <v>0</v>
          </cell>
          <cell r="I14">
            <v>0</v>
          </cell>
          <cell r="J14">
            <v>0</v>
          </cell>
          <cell r="K14">
            <v>0</v>
          </cell>
        </row>
        <row r="15">
          <cell r="B15" t="str">
            <v>Marketing Expenses</v>
          </cell>
          <cell r="H15">
            <v>0.5</v>
          </cell>
          <cell r="I15">
            <v>0.6</v>
          </cell>
          <cell r="J15">
            <v>0.7</v>
          </cell>
          <cell r="K15">
            <v>0.8</v>
          </cell>
        </row>
        <row r="16">
          <cell r="B16" t="str">
            <v>Office Expenses</v>
          </cell>
          <cell r="H16">
            <v>0.1</v>
          </cell>
          <cell r="I16">
            <v>0.2</v>
          </cell>
          <cell r="J16">
            <v>0.3</v>
          </cell>
          <cell r="K16">
            <v>0.4</v>
          </cell>
        </row>
        <row r="17">
          <cell r="B17" t="str">
            <v>Other Administrative</v>
          </cell>
          <cell r="H17">
            <v>0.1</v>
          </cell>
          <cell r="I17">
            <v>0.2</v>
          </cell>
          <cell r="J17">
            <v>0.3</v>
          </cell>
          <cell r="K17">
            <v>0.4</v>
          </cell>
        </row>
        <row r="18">
          <cell r="B18" t="str">
            <v>Operations</v>
          </cell>
          <cell r="H18">
            <v>0.1</v>
          </cell>
          <cell r="I18">
            <v>0.2</v>
          </cell>
          <cell r="J18">
            <v>0.3</v>
          </cell>
          <cell r="K18">
            <v>0.4</v>
          </cell>
        </row>
        <row r="19">
          <cell r="B19" t="str">
            <v>Depreciation &amp; Amortization</v>
          </cell>
          <cell r="H19">
            <v>0.1</v>
          </cell>
          <cell r="I19">
            <v>0.2</v>
          </cell>
          <cell r="J19">
            <v>0.3</v>
          </cell>
          <cell r="K19">
            <v>0.4</v>
          </cell>
        </row>
        <row r="21">
          <cell r="B21" t="str">
            <v>Labor and Benefits</v>
          </cell>
          <cell r="D21">
            <v>349092.25</v>
          </cell>
          <cell r="E21">
            <v>330342.25</v>
          </cell>
          <cell r="F21">
            <v>328542.25</v>
          </cell>
          <cell r="H21">
            <v>6660000</v>
          </cell>
          <cell r="I21">
            <v>9741600</v>
          </cell>
          <cell r="J21">
            <v>14785200</v>
          </cell>
          <cell r="K21">
            <v>21478050</v>
          </cell>
        </row>
        <row r="22">
          <cell r="B22" t="str">
            <v>Professional Services</v>
          </cell>
          <cell r="D22">
            <v>39700</v>
          </cell>
          <cell r="E22">
            <v>55700</v>
          </cell>
          <cell r="F22">
            <v>40100</v>
          </cell>
          <cell r="H22">
            <v>867435.8</v>
          </cell>
          <cell r="I22">
            <v>1040922.96</v>
          </cell>
          <cell r="J22">
            <v>1353199.848</v>
          </cell>
          <cell r="K22">
            <v>1894479.7871999999</v>
          </cell>
        </row>
        <row r="23">
          <cell r="B23" t="str">
            <v>Clinical Expenses</v>
          </cell>
          <cell r="D23">
            <v>90284.374999999985</v>
          </cell>
          <cell r="E23">
            <v>92534.374999999985</v>
          </cell>
          <cell r="F23">
            <v>93951.874999999985</v>
          </cell>
          <cell r="H23">
            <v>2390021.5595238092</v>
          </cell>
          <cell r="I23">
            <v>6770274.5245796265</v>
          </cell>
          <cell r="J23">
            <v>12347064.992927376</v>
          </cell>
          <cell r="K23">
            <v>5508971.3382352944</v>
          </cell>
        </row>
        <row r="24">
          <cell r="B24" t="str">
            <v>R&amp;D Expenses</v>
          </cell>
          <cell r="D24">
            <v>25000</v>
          </cell>
          <cell r="E24">
            <v>77000</v>
          </cell>
          <cell r="F24">
            <v>43750</v>
          </cell>
          <cell r="H24">
            <v>695403.45000000007</v>
          </cell>
          <cell r="I24">
            <v>764943.79500000016</v>
          </cell>
          <cell r="J24">
            <v>917932.55400000012</v>
          </cell>
          <cell r="K24">
            <v>1193312.3202000002</v>
          </cell>
        </row>
        <row r="25">
          <cell r="B25" t="str">
            <v>Quality &amp; Regulatory</v>
          </cell>
          <cell r="D25">
            <v>27500</v>
          </cell>
          <cell r="E25">
            <v>21500</v>
          </cell>
          <cell r="F25">
            <v>1500</v>
          </cell>
          <cell r="H25">
            <v>92935.5</v>
          </cell>
          <cell r="I25">
            <v>102229.05</v>
          </cell>
          <cell r="J25">
            <v>122674.86</v>
          </cell>
          <cell r="K25">
            <v>159477.318</v>
          </cell>
        </row>
        <row r="26">
          <cell r="B26" t="str">
            <v>Travel Expenses</v>
          </cell>
          <cell r="D26">
            <v>35483.333333333336</v>
          </cell>
          <cell r="E26">
            <v>37483.333333333336</v>
          </cell>
          <cell r="F26">
            <v>25983.333333333336</v>
          </cell>
          <cell r="H26">
            <v>1285939.5</v>
          </cell>
          <cell r="I26">
            <v>1928909.25</v>
          </cell>
          <cell r="J26">
            <v>2893363.875</v>
          </cell>
          <cell r="K26">
            <v>4340045.8125</v>
          </cell>
        </row>
        <row r="27">
          <cell r="B27" t="str">
            <v>Facility and Insurance</v>
          </cell>
          <cell r="D27">
            <v>40850</v>
          </cell>
          <cell r="E27">
            <v>40850</v>
          </cell>
          <cell r="F27">
            <v>40850</v>
          </cell>
          <cell r="H27">
            <v>599011.60000000009</v>
          </cell>
          <cell r="I27">
            <v>718813.92</v>
          </cell>
          <cell r="J27">
            <v>934458.09600000014</v>
          </cell>
          <cell r="K27">
            <v>1308241.3344000001</v>
          </cell>
        </row>
        <row r="28">
          <cell r="B28" t="str">
            <v>Overhead Absorption</v>
          </cell>
          <cell r="D28">
            <v>-53625</v>
          </cell>
          <cell r="E28">
            <v>-53625</v>
          </cell>
          <cell r="F28">
            <v>-53625</v>
          </cell>
          <cell r="H28">
            <v>-247763</v>
          </cell>
          <cell r="I28">
            <v>-247763</v>
          </cell>
          <cell r="J28">
            <v>-247763</v>
          </cell>
          <cell r="K28">
            <v>-247763</v>
          </cell>
        </row>
        <row r="29">
          <cell r="B29" t="str">
            <v>Marketing Expenses</v>
          </cell>
          <cell r="D29">
            <v>93645.833333333328</v>
          </cell>
          <cell r="E29">
            <v>8645.8333333333321</v>
          </cell>
          <cell r="F29">
            <v>6645.833333333333</v>
          </cell>
          <cell r="H29">
            <v>762378.75</v>
          </cell>
          <cell r="I29">
            <v>1219806</v>
          </cell>
          <cell r="J29">
            <v>2073670.2</v>
          </cell>
          <cell r="K29">
            <v>3732606.36</v>
          </cell>
        </row>
        <row r="30">
          <cell r="B30" t="str">
            <v>Office Expenses</v>
          </cell>
          <cell r="D30">
            <v>6400</v>
          </cell>
          <cell r="E30">
            <v>6400</v>
          </cell>
          <cell r="F30">
            <v>6400</v>
          </cell>
          <cell r="H30">
            <v>62774.8</v>
          </cell>
          <cell r="I30">
            <v>75329.759999999995</v>
          </cell>
          <cell r="J30">
            <v>97928.687999999995</v>
          </cell>
          <cell r="K30">
            <v>137100.16319999998</v>
          </cell>
        </row>
        <row r="31">
          <cell r="B31" t="str">
            <v>Other Administrative</v>
          </cell>
          <cell r="D31">
            <v>6116.666666666667</v>
          </cell>
          <cell r="E31">
            <v>6116.666666666667</v>
          </cell>
          <cell r="F31">
            <v>6116.666666666667</v>
          </cell>
          <cell r="H31">
            <v>179963.30000000002</v>
          </cell>
          <cell r="I31">
            <v>215955.96000000002</v>
          </cell>
          <cell r="J31">
            <v>280742.74800000002</v>
          </cell>
          <cell r="K31">
            <v>393039.84720000002</v>
          </cell>
        </row>
        <row r="32">
          <cell r="B32" t="str">
            <v>Operations</v>
          </cell>
          <cell r="D32">
            <v>2560</v>
          </cell>
          <cell r="E32">
            <v>2560</v>
          </cell>
          <cell r="F32">
            <v>2560</v>
          </cell>
          <cell r="H32">
            <v>32157.4</v>
          </cell>
          <cell r="I32">
            <v>38588.879999999997</v>
          </cell>
          <cell r="J32">
            <v>50165.544000000002</v>
          </cell>
          <cell r="K32">
            <v>70231.761599999998</v>
          </cell>
        </row>
        <row r="33">
          <cell r="B33" t="str">
            <v>Depreciation &amp; Amortization</v>
          </cell>
          <cell r="D33">
            <v>31000</v>
          </cell>
          <cell r="E33">
            <v>31000</v>
          </cell>
          <cell r="F33">
            <v>31000</v>
          </cell>
          <cell r="H33">
            <v>397152.80000000005</v>
          </cell>
          <cell r="I33">
            <v>476583.36000000004</v>
          </cell>
          <cell r="J33">
            <v>619558.36800000013</v>
          </cell>
          <cell r="K33">
            <v>867381.71520000009</v>
          </cell>
        </row>
        <row r="37">
          <cell r="B37" t="str">
            <v>Clinical Expenses:</v>
          </cell>
        </row>
        <row r="38">
          <cell r="B38" t="str">
            <v>WaveCrest I</v>
          </cell>
          <cell r="H38">
            <v>1810633.5595238092</v>
          </cell>
          <cell r="I38">
            <v>205633.23809523808</v>
          </cell>
          <cell r="J38">
            <v>0</v>
          </cell>
          <cell r="K38">
            <v>0</v>
          </cell>
        </row>
        <row r="39">
          <cell r="B39" t="str">
            <v>WaveCrest II</v>
          </cell>
          <cell r="H39">
            <v>0</v>
          </cell>
          <cell r="I39">
            <v>4207489.2864843886</v>
          </cell>
          <cell r="J39">
            <v>5623827.9929273752</v>
          </cell>
          <cell r="K39">
            <v>1740089.338235294</v>
          </cell>
        </row>
        <row r="40">
          <cell r="B40" t="str">
            <v>IDE Clinical</v>
          </cell>
          <cell r="H40">
            <v>579388</v>
          </cell>
          <cell r="I40">
            <v>2357152</v>
          </cell>
          <cell r="J40">
            <v>6723237</v>
          </cell>
          <cell r="K40">
            <v>3768882</v>
          </cell>
        </row>
        <row r="41">
          <cell r="B41" t="str">
            <v>Total Clinical Expenses</v>
          </cell>
          <cell r="H41">
            <v>2390021.5595238092</v>
          </cell>
          <cell r="I41">
            <v>6770274.5245796265</v>
          </cell>
          <cell r="J41">
            <v>12347064.992927376</v>
          </cell>
          <cell r="K41">
            <v>5508971.3382352944</v>
          </cell>
        </row>
      </sheetData>
      <sheetData sheetId="1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IBD Tracking"/>
      <sheetName val="Homebuilders Output"/>
      <sheetName val="Homebuilder Stats"/>
      <sheetName val="BZH"/>
      <sheetName val="CTX"/>
      <sheetName val="DHI"/>
      <sheetName val="HOV"/>
      <sheetName val="KBH"/>
      <sheetName val="LEN"/>
      <sheetName val="MDC"/>
      <sheetName val="MHO"/>
      <sheetName val="MTH"/>
      <sheetName val="NVR"/>
      <sheetName val="PHM"/>
      <sheetName val="RYL"/>
      <sheetName val="SPF"/>
      <sheetName val="WLS"/>
      <sheetName val="TOL"/>
      <sheetName val="Situational Overview"/>
      <sheetName val="Situational Overview LEH"/>
      <sheetName val="EV to EBITDA"/>
      <sheetName val="PE"/>
      <sheetName val="Price to BV"/>
      <sheetName val="Gross Margin"/>
      <sheetName val="EBITDA Margin"/>
      <sheetName val="EBIT Margin"/>
      <sheetName val="ROE"/>
      <sheetName val="ROIC"/>
      <sheetName val="Inventory Turnover"/>
      <sheetName val="PE to ROE Data"/>
      <sheetName val="PE to ROE Graph"/>
      <sheetName val="PE to ROIC Data"/>
      <sheetName val="PE to ROIC Graph"/>
      <sheetName val="Price BV to ROE Data"/>
      <sheetName val="Price BV to ROE Graph"/>
      <sheetName val="EV EBITDA to ROIC Data"/>
      <sheetName val="EV EBITDA to ROIC Graph"/>
      <sheetName val="Float vs Fixed Debt"/>
      <sheetName val="Average Cost of Debt"/>
      <sheetName val="Weight Avg Debt Maturity"/>
      <sheetName val="2003 to 2005 Debt Maturities"/>
      <sheetName val="Future Debt Issues Analysis"/>
      <sheetName val="PV of Stock Price_Standalone"/>
      <sheetName val="Sensitivity Output"/>
      <sheetName val="Proj Segments"/>
      <sheetName val="Forecasted IS"/>
      <sheetName val="Pet"/>
      <sheetName val="Consumer"/>
      <sheetName val="FDCC Segment Analysis"/>
      <sheetName val="PF Income Statement"/>
      <sheetName val="MGAM"/>
      <sheetName val="IBD_Tracking"/>
      <sheetName val="Homebuilders_Output"/>
      <sheetName val="Homebuilder_Stats"/>
      <sheetName val="Situational_Overview"/>
      <sheetName val="Situational_Overview_LEH"/>
      <sheetName val="EV_to_EBITDA"/>
      <sheetName val="Price_to_BV"/>
      <sheetName val="Gross_Margin"/>
      <sheetName val="EBITDA_Margin"/>
      <sheetName val="EBIT_Margin"/>
      <sheetName val="Inventory_Turnover"/>
      <sheetName val="PE_to_ROE_Data"/>
      <sheetName val="PE_to_ROE_Graph"/>
      <sheetName val="PE_to_ROIC_Data"/>
      <sheetName val="PE_to_ROIC_Graph"/>
      <sheetName val="Price_BV_to_ROE_Data"/>
      <sheetName val="Price_BV_to_ROE_Graph"/>
      <sheetName val="EV_EBITDA_to_ROIC_Data"/>
      <sheetName val="EV_EBITDA_to_ROIC_Graph"/>
      <sheetName val="Float_vs_Fixed_Debt"/>
      <sheetName val="Average_Cost_of_Debt"/>
      <sheetName val="Weight_Avg_Debt_Maturity"/>
      <sheetName val="2003_to_2005_Debt_Maturities"/>
      <sheetName val="Future_Debt_Issues_Analysis"/>
      <sheetName val="PV_of_Stock_Price_Standalone"/>
      <sheetName val="Sensitivity_Output"/>
      <sheetName val="Proj_Segments"/>
      <sheetName val="Forecasted_IS"/>
      <sheetName val="FDCC_Segment_Analysis"/>
      <sheetName val="ALLOY SALES"/>
      <sheetName val="SUPPLIERS"/>
      <sheetName val="CUSTOMERS"/>
      <sheetName val="ENDMKTS"/>
      <sheetName val="Achievability Tables"/>
      <sheetName val="IS"/>
      <sheetName val="Bank Template"/>
      <sheetName val="CF"/>
      <sheetName val="Detailed CapexPAC"/>
      <sheetName val="Credit Stats"/>
      <sheetName val="New Tables"/>
      <sheetName val="YTD"/>
      <sheetName val="Segment IS"/>
      <sheetName val="Collateral"/>
      <sheetName val="Interest Rate Credit Stats"/>
      <sheetName val="Sensitivity Driver"/>
      <sheetName val="New Stores AUV"/>
      <sheetName val="EBITDA Chart"/>
      <sheetName val="Base vs Sensitivity"/>
      <sheetName val="BS"/>
      <sheetName val="Bridge Template"/>
      <sheetName val="Fees"/>
      <sheetName val="Sensitivity Credit Stats"/>
      <sheetName val="Capitalization"/>
      <sheetName val="Template"/>
      <sheetName val="S&amp;U"/>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ow r="1">
          <cell r="A1" t="str">
            <v>ROW</v>
          </cell>
        </row>
      </sheetData>
      <sheetData sheetId="15">
        <row r="1">
          <cell r="A1" t="str">
            <v>ROW</v>
          </cell>
        </row>
      </sheetData>
      <sheetData sheetId="16">
        <row r="1">
          <cell r="A1" t="str">
            <v>ROW</v>
          </cell>
        </row>
      </sheetData>
      <sheetData sheetId="17"/>
      <sheetData sheetId="18"/>
      <sheetData sheetId="19">
        <row r="1">
          <cell r="A1" t="str">
            <v>ROW</v>
          </cell>
        </row>
      </sheetData>
      <sheetData sheetId="20"/>
      <sheetData sheetId="21" refreshError="1"/>
      <sheetData sheetId="22" refreshError="1"/>
      <sheetData sheetId="23" refreshError="1"/>
      <sheetData sheetId="24">
        <row r="1">
          <cell r="A1" t="str">
            <v>ROW</v>
          </cell>
        </row>
      </sheetData>
      <sheetData sheetId="25"/>
      <sheetData sheetId="26" refreshError="1"/>
      <sheetData sheetId="27"/>
      <sheetData sheetId="28" refreshError="1"/>
      <sheetData sheetId="29"/>
      <sheetData sheetId="30"/>
      <sheetData sheetId="31"/>
      <sheetData sheetId="32"/>
      <sheetData sheetId="33"/>
      <sheetData sheetId="34"/>
      <sheetData sheetId="35"/>
      <sheetData sheetId="36">
        <row r="1">
          <cell r="A1" t="str">
            <v>ROW</v>
          </cell>
        </row>
      </sheetData>
      <sheetData sheetId="37"/>
      <sheetData sheetId="38" refreshError="1"/>
      <sheetData sheetId="39"/>
      <sheetData sheetId="40">
        <row r="1">
          <cell r="A1" t="str">
            <v>G:\Ibd\Employees\Yoo_Tom\[Profile Inserts Template 4.xls]Trading Stats (Unlinked)</v>
          </cell>
        </row>
      </sheetData>
      <sheetData sheetId="41" refreshError="1">
        <row r="1">
          <cell r="A1" t="str">
            <v>G:\Ibd\Employees\Yoo_Tom\[Profile Inserts Template 4.xls]Trading Stats (Unlinked)</v>
          </cell>
        </row>
        <row r="4">
          <cell r="B4">
            <v>2003</v>
          </cell>
          <cell r="C4">
            <v>2004</v>
          </cell>
          <cell r="D4">
            <v>2005</v>
          </cell>
        </row>
        <row r="5">
          <cell r="A5" t="str">
            <v>Beazer</v>
          </cell>
          <cell r="B5">
            <v>0</v>
          </cell>
          <cell r="C5">
            <v>100</v>
          </cell>
          <cell r="D5">
            <v>0</v>
          </cell>
        </row>
        <row r="6">
          <cell r="A6" t="str">
            <v>Centex</v>
          </cell>
          <cell r="B6">
            <v>198.43099999999998</v>
          </cell>
          <cell r="C6">
            <v>193.60499999999999</v>
          </cell>
          <cell r="D6">
            <v>0</v>
          </cell>
        </row>
        <row r="7">
          <cell r="A7" t="str">
            <v>DR Horton</v>
          </cell>
          <cell r="B7">
            <v>0</v>
          </cell>
          <cell r="C7">
            <v>149.14099999999999</v>
          </cell>
          <cell r="D7">
            <v>199.49799999999999</v>
          </cell>
        </row>
        <row r="8">
          <cell r="A8" t="str">
            <v>Hovnanian</v>
          </cell>
          <cell r="B8">
            <v>0</v>
          </cell>
          <cell r="C8">
            <v>0</v>
          </cell>
          <cell r="D8">
            <v>0</v>
          </cell>
        </row>
        <row r="9">
          <cell r="A9" t="str">
            <v>KB Home</v>
          </cell>
          <cell r="B9">
            <v>0</v>
          </cell>
          <cell r="C9">
            <v>175</v>
          </cell>
          <cell r="D9">
            <v>168</v>
          </cell>
        </row>
        <row r="10">
          <cell r="A10" t="str">
            <v>Lennar</v>
          </cell>
          <cell r="B10">
            <v>0</v>
          </cell>
          <cell r="C10">
            <v>0</v>
          </cell>
          <cell r="D10">
            <v>0</v>
          </cell>
        </row>
        <row r="11">
          <cell r="A11" t="str">
            <v>MDC</v>
          </cell>
          <cell r="B11">
            <v>0</v>
          </cell>
          <cell r="C11">
            <v>165</v>
          </cell>
          <cell r="D11">
            <v>0</v>
          </cell>
        </row>
        <row r="12">
          <cell r="A12" t="str">
            <v>Meritage</v>
          </cell>
          <cell r="B12">
            <v>0</v>
          </cell>
          <cell r="C12">
            <v>0</v>
          </cell>
          <cell r="D12">
            <v>0</v>
          </cell>
        </row>
        <row r="13">
          <cell r="A13" t="str">
            <v>NVR</v>
          </cell>
          <cell r="B13">
            <v>0</v>
          </cell>
          <cell r="C13">
            <v>0</v>
          </cell>
          <cell r="D13">
            <v>115</v>
          </cell>
        </row>
        <row r="14">
          <cell r="A14" t="str">
            <v>Pulte</v>
          </cell>
          <cell r="B14">
            <v>275</v>
          </cell>
          <cell r="C14">
            <v>112</v>
          </cell>
          <cell r="D14">
            <v>125</v>
          </cell>
        </row>
        <row r="15">
          <cell r="A15" t="str">
            <v>Ryland</v>
          </cell>
          <cell r="B15">
            <v>0</v>
          </cell>
          <cell r="C15">
            <v>0</v>
          </cell>
          <cell r="D15">
            <v>0</v>
          </cell>
        </row>
        <row r="16">
          <cell r="A16" t="str">
            <v>Standard Pacific</v>
          </cell>
          <cell r="B16">
            <v>0</v>
          </cell>
          <cell r="C16">
            <v>0</v>
          </cell>
          <cell r="D16">
            <v>0</v>
          </cell>
        </row>
        <row r="17">
          <cell r="A17" t="str">
            <v>Toll Brothers</v>
          </cell>
          <cell r="B17">
            <v>0</v>
          </cell>
          <cell r="C17">
            <v>0</v>
          </cell>
          <cell r="D17">
            <v>192.5</v>
          </cell>
        </row>
        <row r="18">
          <cell r="A18" t="str">
            <v>Total</v>
          </cell>
          <cell r="B18">
            <v>473.43099999999998</v>
          </cell>
          <cell r="C18">
            <v>894.74599999999998</v>
          </cell>
          <cell r="D18">
            <v>799.99800000000005</v>
          </cell>
        </row>
        <row r="22">
          <cell r="A22" t="str">
            <v>Centex</v>
          </cell>
        </row>
        <row r="23">
          <cell r="A23">
            <v>2003</v>
          </cell>
          <cell r="B23">
            <v>198.43099999999998</v>
          </cell>
        </row>
        <row r="24">
          <cell r="A24">
            <v>2004</v>
          </cell>
          <cell r="B24">
            <v>193.60499999999999</v>
          </cell>
        </row>
        <row r="25">
          <cell r="A25">
            <v>2005</v>
          </cell>
          <cell r="B25">
            <v>0</v>
          </cell>
        </row>
        <row r="27">
          <cell r="A27" t="str">
            <v>DR Horton</v>
          </cell>
        </row>
        <row r="28">
          <cell r="A28">
            <v>2003</v>
          </cell>
          <cell r="B28">
            <v>0</v>
          </cell>
        </row>
        <row r="29">
          <cell r="A29">
            <v>2004</v>
          </cell>
          <cell r="B29">
            <v>149.14099999999999</v>
          </cell>
        </row>
        <row r="30">
          <cell r="A30">
            <v>2005</v>
          </cell>
          <cell r="B30">
            <v>199.49799999999999</v>
          </cell>
        </row>
        <row r="32">
          <cell r="A32" t="str">
            <v>KB Home</v>
          </cell>
        </row>
        <row r="33">
          <cell r="A33">
            <v>2003</v>
          </cell>
          <cell r="B33">
            <v>0</v>
          </cell>
        </row>
        <row r="34">
          <cell r="A34">
            <v>2004</v>
          </cell>
          <cell r="B34">
            <v>175</v>
          </cell>
        </row>
        <row r="35">
          <cell r="A35">
            <v>2005</v>
          </cell>
          <cell r="B35">
            <v>168</v>
          </cell>
        </row>
        <row r="37">
          <cell r="A37" t="str">
            <v>Lennar</v>
          </cell>
        </row>
        <row r="38">
          <cell r="A38">
            <v>2003</v>
          </cell>
          <cell r="B38">
            <v>0</v>
          </cell>
        </row>
        <row r="39">
          <cell r="A39">
            <v>2004</v>
          </cell>
          <cell r="B39">
            <v>0</v>
          </cell>
        </row>
        <row r="40">
          <cell r="A40">
            <v>2005</v>
          </cell>
          <cell r="B40">
            <v>0</v>
          </cell>
        </row>
        <row r="42">
          <cell r="A42" t="str">
            <v>NVR</v>
          </cell>
        </row>
        <row r="43">
          <cell r="A43">
            <v>2003</v>
          </cell>
          <cell r="B43">
            <v>0</v>
          </cell>
        </row>
        <row r="44">
          <cell r="A44">
            <v>2004</v>
          </cell>
          <cell r="B44">
            <v>0</v>
          </cell>
        </row>
        <row r="45">
          <cell r="A45">
            <v>2005</v>
          </cell>
          <cell r="B45">
            <v>115</v>
          </cell>
        </row>
        <row r="47">
          <cell r="A47" t="str">
            <v>Toll Brothers</v>
          </cell>
        </row>
        <row r="48">
          <cell r="A48">
            <v>2003</v>
          </cell>
          <cell r="B48">
            <v>0</v>
          </cell>
        </row>
        <row r="49">
          <cell r="A49">
            <v>2004</v>
          </cell>
          <cell r="B49">
            <v>0</v>
          </cell>
        </row>
        <row r="50">
          <cell r="A50">
            <v>2005</v>
          </cell>
          <cell r="B50">
            <v>192.5</v>
          </cell>
        </row>
        <row r="52">
          <cell r="A52" t="str">
            <v>Beazer Homes</v>
          </cell>
        </row>
        <row r="53">
          <cell r="A53">
            <v>2003</v>
          </cell>
          <cell r="B53">
            <v>0</v>
          </cell>
        </row>
        <row r="54">
          <cell r="A54">
            <v>2004</v>
          </cell>
          <cell r="B54">
            <v>100</v>
          </cell>
        </row>
        <row r="55">
          <cell r="A55">
            <v>2005</v>
          </cell>
          <cell r="B55">
            <v>0</v>
          </cell>
        </row>
        <row r="57">
          <cell r="A57" t="str">
            <v>Hovnanian</v>
          </cell>
        </row>
        <row r="58">
          <cell r="A58">
            <v>2003</v>
          </cell>
          <cell r="B58">
            <v>0</v>
          </cell>
        </row>
        <row r="59">
          <cell r="A59">
            <v>2004</v>
          </cell>
          <cell r="B59">
            <v>0</v>
          </cell>
        </row>
        <row r="60">
          <cell r="A60">
            <v>2005</v>
          </cell>
          <cell r="B60">
            <v>0</v>
          </cell>
        </row>
        <row r="62">
          <cell r="A62" t="str">
            <v>MDC Holdings</v>
          </cell>
        </row>
        <row r="63">
          <cell r="A63">
            <v>2003</v>
          </cell>
          <cell r="B63">
            <v>0</v>
          </cell>
        </row>
        <row r="64">
          <cell r="A64">
            <v>2004</v>
          </cell>
          <cell r="B64">
            <v>165</v>
          </cell>
        </row>
        <row r="65">
          <cell r="A65">
            <v>2005</v>
          </cell>
          <cell r="B65">
            <v>0</v>
          </cell>
        </row>
        <row r="67">
          <cell r="A67" t="str">
            <v>Meritage</v>
          </cell>
        </row>
        <row r="68">
          <cell r="A68">
            <v>2003</v>
          </cell>
          <cell r="B68">
            <v>0</v>
          </cell>
        </row>
        <row r="69">
          <cell r="A69">
            <v>2004</v>
          </cell>
          <cell r="B69">
            <v>0</v>
          </cell>
        </row>
        <row r="70">
          <cell r="A70">
            <v>2005</v>
          </cell>
          <cell r="B70">
            <v>0</v>
          </cell>
        </row>
        <row r="72">
          <cell r="A72" t="str">
            <v>Ryland</v>
          </cell>
        </row>
        <row r="73">
          <cell r="A73">
            <v>2003</v>
          </cell>
          <cell r="B73">
            <v>0</v>
          </cell>
        </row>
        <row r="74">
          <cell r="A74">
            <v>2004</v>
          </cell>
          <cell r="B74">
            <v>0</v>
          </cell>
        </row>
        <row r="75">
          <cell r="A75">
            <v>2005</v>
          </cell>
          <cell r="B75">
            <v>0</v>
          </cell>
        </row>
        <row r="77">
          <cell r="A77" t="str">
            <v>Standard Pacific</v>
          </cell>
        </row>
        <row r="78">
          <cell r="A78">
            <v>2003</v>
          </cell>
          <cell r="B78">
            <v>0</v>
          </cell>
        </row>
        <row r="79">
          <cell r="A79">
            <v>2004</v>
          </cell>
          <cell r="B79">
            <v>0</v>
          </cell>
        </row>
        <row r="80">
          <cell r="A80">
            <v>2005</v>
          </cell>
          <cell r="B80">
            <v>0</v>
          </cell>
        </row>
        <row r="82">
          <cell r="A82" t="str">
            <v>Pulte Homes</v>
          </cell>
        </row>
        <row r="83">
          <cell r="A83">
            <v>2003</v>
          </cell>
          <cell r="B83">
            <v>275</v>
          </cell>
        </row>
        <row r="84">
          <cell r="A84">
            <v>2004</v>
          </cell>
          <cell r="B84">
            <v>112</v>
          </cell>
        </row>
        <row r="85">
          <cell r="A85">
            <v>2005</v>
          </cell>
          <cell r="B85">
            <v>125</v>
          </cell>
        </row>
      </sheetData>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row r="1">
          <cell r="A1" t="str">
            <v>ROW</v>
          </cell>
        </row>
      </sheetData>
      <sheetData sheetId="56"/>
      <sheetData sheetId="57">
        <row r="1">
          <cell r="A1" t="str">
            <v>ROW</v>
          </cell>
        </row>
      </sheetData>
      <sheetData sheetId="58">
        <row r="1">
          <cell r="A1" t="str">
            <v>ROW</v>
          </cell>
        </row>
      </sheetData>
      <sheetData sheetId="59">
        <row r="1">
          <cell r="A1" t="str">
            <v>ROW</v>
          </cell>
        </row>
      </sheetData>
      <sheetData sheetId="60"/>
      <sheetData sheetId="61">
        <row r="1">
          <cell r="A1" t="str">
            <v>ROW</v>
          </cell>
        </row>
      </sheetData>
      <sheetData sheetId="62"/>
      <sheetData sheetId="63"/>
      <sheetData sheetId="64"/>
      <sheetData sheetId="65"/>
      <sheetData sheetId="66"/>
      <sheetData sheetId="67"/>
      <sheetData sheetId="68"/>
      <sheetData sheetId="69">
        <row r="1">
          <cell r="A1" t="str">
            <v>ROW</v>
          </cell>
        </row>
      </sheetData>
      <sheetData sheetId="70"/>
      <sheetData sheetId="71">
        <row r="1">
          <cell r="A1" t="str">
            <v>ROW</v>
          </cell>
        </row>
      </sheetData>
      <sheetData sheetId="72"/>
      <sheetData sheetId="73">
        <row r="1">
          <cell r="A1" t="str">
            <v>G:\Ibd\Employees\Yoo_Tom\[Profile Inserts Template 4.xls]Trading Stats (Unlinked)</v>
          </cell>
        </row>
      </sheetData>
      <sheetData sheetId="74">
        <row r="1">
          <cell r="A1" t="str">
            <v>G:\Ibd\Employees\Yoo_Tom\[Profile Inserts Template 4.xls]Trading Stats (Unlinked)</v>
          </cell>
        </row>
      </sheetData>
      <sheetData sheetId="75"/>
      <sheetData sheetId="76"/>
      <sheetData sheetId="77"/>
      <sheetData sheetId="78"/>
      <sheetData sheetId="79"/>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Comps"/>
      <sheetName val="Fees"/>
      <sheetName val="Sheet2"/>
      <sheetName val="Historical Cash Flows"/>
      <sheetName val="Carls Real Estate"/>
      <sheetName val="Carls Jr Development"/>
      <sheetName val="Bank Template1"/>
      <sheetName val="Bridge Template"/>
      <sheetName val="Company Profile"/>
      <sheetName val="Financial Profile1"/>
      <sheetName val="Analyst Research"/>
      <sheetName val="Hardees Corp. Development"/>
      <sheetName val="Growth Existing Markets"/>
      <sheetName val="Carls Development Plan"/>
      <sheetName val="Management"/>
      <sheetName val="YTD SSS"/>
      <sheetName val="Sheet1"/>
      <sheetName val="Business Desc"/>
      <sheetName val="Business Description (ORG)"/>
      <sheetName val="Working Capital"/>
      <sheetName val="AR Aging"/>
      <sheetName val="Owned Real Estate"/>
      <sheetName val="Restaurant rationalization"/>
      <sheetName val="SSS Transactions"/>
      <sheetName val="Competitive Landscape"/>
      <sheetName val="Ownership"/>
      <sheetName val="Trading_Comps"/>
      <sheetName val="Historical_Cash_Flows"/>
      <sheetName val="Carls_Real_Estate"/>
      <sheetName val="Carls_Jr_Development"/>
      <sheetName val="Bank_Template1"/>
      <sheetName val="Bridge_Template"/>
      <sheetName val="Company_Profile"/>
      <sheetName val="Financial_Profile1"/>
      <sheetName val="Analyst_Research"/>
      <sheetName val="Hardees_Corp__Development"/>
      <sheetName val="Growth_Existing_Markets"/>
      <sheetName val="Carls_Development_Plan"/>
      <sheetName val="YTD_SSS"/>
      <sheetName val="Business_Desc"/>
      <sheetName val="Business_Description_(ORG)"/>
      <sheetName val="Working_Capital"/>
      <sheetName val="AR_Aging"/>
      <sheetName val="Owned_Real_Estate"/>
      <sheetName val="Restaurant_rationalization"/>
      <sheetName val="SSS_Transactions"/>
      <sheetName val="Competitive_Landscape"/>
      <sheetName val="CPS Revenue Breakdown"/>
      <sheetName val="CPS Organic Growth"/>
      <sheetName val="Financials (DMRC)"/>
      <sheetName val="Financials (TALX)"/>
      <sheetName val="Financials (LTBG)"/>
      <sheetName val="Financials (EFDS)"/>
      <sheetName val="Trading_Comps1"/>
      <sheetName val="Historical_Cash_Flows1"/>
      <sheetName val="Carls_Real_Estate1"/>
      <sheetName val="Carls_Jr_Development1"/>
      <sheetName val="Bank_Template11"/>
      <sheetName val="Bridge_Template1"/>
      <sheetName val="Company_Profile1"/>
      <sheetName val="Financial_Profile11"/>
      <sheetName val="Analyst_Research1"/>
      <sheetName val="Hardees_Corp__Development1"/>
      <sheetName val="Growth_Existing_Markets1"/>
      <sheetName val="Carls_Development_Plan1"/>
      <sheetName val="YTD_SSS1"/>
      <sheetName val="Business_Desc1"/>
      <sheetName val="Business_Description_(ORG)1"/>
      <sheetName val="Working_Capital1"/>
      <sheetName val="AR_Aging1"/>
      <sheetName val="Owned_Real_Estate1"/>
      <sheetName val="Restaurant_rationalization1"/>
      <sheetName val="SSS_Transactions1"/>
      <sheetName val="Competitive_Landscape1"/>
      <sheetName val="CPS_Revenue_Breakdown"/>
      <sheetName val="CPS_Organic_Growth"/>
      <sheetName val="Financials_(DMRC)"/>
      <sheetName val="Financials_(TALX)"/>
      <sheetName val="Financials_(LTBG)"/>
      <sheetName val="Financials_(EFDS)"/>
      <sheetName val="Q1 2010 Update"/>
      <sheetName val="NewCo quarterly cash flow"/>
      <sheetName val="Day 1 HC"/>
      <sheetName val="Corporate alloc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 sheetId="8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ales Breakdown"/>
      <sheetName val="Financials"/>
      <sheetName val="Mgmt"/>
      <sheetName val="SKU Reduction"/>
      <sheetName val="Multifam"/>
      <sheetName val="Audit bridge"/>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Returns Analysis"/>
      <sheetName val="Revenue &amp; Expense Assumptions"/>
      <sheetName val="Carls Comparison"/>
      <sheetName val="Hardees Comparison"/>
      <sheetName val="Debt Assumptions"/>
      <sheetName val="Capex, Dep. &amp; Dividend Assmptns"/>
      <sheetName val="CKE Standalone LBO"/>
      <sheetName val="Summary FS"/>
      <sheetName val="Carl's Jr"/>
      <sheetName val="Hardees"/>
      <sheetName val="La Salsa"/>
      <sheetName val="Other"/>
      <sheetName val="Capex"/>
      <sheetName val="Debt Schedule"/>
      <sheetName val="Tax Schedule"/>
      <sheetName val="EBITDA 07"/>
      <sheetName val="Rent"/>
      <sheetName val="Income Projection"/>
      <sheetName val="&gt;&gt;LEV FIN TABLES&gt;&gt;"/>
      <sheetName val="Quarterly CF"/>
      <sheetName val="Annual CF"/>
      <sheetName val="BS"/>
      <sheetName val="S&amp;U"/>
      <sheetName val="PF Cap"/>
      <sheetName val="Cap &amp; Credit Stats"/>
      <sheetName val="Carls IS"/>
      <sheetName val="Hardees IS"/>
      <sheetName val="La Salsa IS"/>
      <sheetName val="Single Segment"/>
      <sheetName val="Cons. IS"/>
      <sheetName val="Segmented IS"/>
      <sheetName val="RA Template"/>
      <sheetName val="Capex table"/>
      <sheetName val="Rest Portfolio"/>
      <sheetName val="Op Metrics"/>
      <sheetName val="Full Cons. IS"/>
      <sheetName val="Cache"/>
      <sheetName val="DB Charts"/>
      <sheetName val="Allocations"/>
      <sheetName val="Float Charts"/>
      <sheetName val="Returns_Analysis"/>
      <sheetName val="Revenue_&amp;_Expense_Assumptions"/>
      <sheetName val="Carls_Comparison"/>
      <sheetName val="Hardees_Comparison"/>
      <sheetName val="Debt_Assumptions"/>
      <sheetName val="Capex,_Dep__&amp;_Dividend_Assmptns"/>
      <sheetName val="CKE_Standalone_LBO"/>
      <sheetName val="Summary_FS"/>
      <sheetName val="Carl's_Jr"/>
      <sheetName val="La_Salsa"/>
      <sheetName val="Debt_Schedule"/>
      <sheetName val="Tax_Schedule"/>
      <sheetName val="EBITDA_07"/>
      <sheetName val="Income_Projection"/>
      <sheetName val="&gt;&gt;LEV_FIN_TABLES&gt;&gt;"/>
      <sheetName val="Quarterly_CF"/>
      <sheetName val="Annual_CF"/>
      <sheetName val="PF_Cap"/>
      <sheetName val="Cap_&amp;_Credit_Stats"/>
      <sheetName val="Carls_IS"/>
      <sheetName val="Hardees_IS"/>
      <sheetName val="La_Salsa_IS"/>
      <sheetName val="Single_Segment"/>
      <sheetName val="Cons__IS"/>
      <sheetName val="Segmented_IS"/>
      <sheetName val="RA_Template"/>
      <sheetName val="Capex_table"/>
      <sheetName val="Rest_Portfolio"/>
      <sheetName val="Op_Metrics"/>
      <sheetName val="Full_Cons__IS"/>
      <sheetName val="DB_Charts"/>
      <sheetName val="Float_Cha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5919F-10DB-49F7-BED2-A3A235C3A7CB}">
  <sheetPr>
    <tabColor rgb="FF697177"/>
    <pageSetUpPr fitToPage="1"/>
  </sheetPr>
  <dimension ref="A1:A5"/>
  <sheetViews>
    <sheetView showGridLines="0" view="pageBreakPreview" zoomScaleNormal="100" zoomScaleSheetLayoutView="100" workbookViewId="0"/>
  </sheetViews>
  <sheetFormatPr defaultColWidth="9.08984375" defaultRowHeight="16.5" x14ac:dyDescent="0.45"/>
  <cols>
    <col min="1" max="1" width="5.90625" style="461" customWidth="1"/>
    <col min="2" max="16384" width="9.08984375" style="461"/>
  </cols>
  <sheetData>
    <row r="1" spans="1:1" x14ac:dyDescent="0.45">
      <c r="A1" s="463"/>
    </row>
    <row r="5" spans="1:1" x14ac:dyDescent="0.45">
      <c r="A5" s="462"/>
    </row>
  </sheetData>
  <pageMargins left="0.7" right="0.7" top="0.75" bottom="0.75" header="0.3" footer="0.3"/>
  <pageSetup paperSize="9" scale="86" orientation="landscape"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3A70"/>
    <pageSetUpPr fitToPage="1"/>
  </sheetPr>
  <dimension ref="A1:BX61"/>
  <sheetViews>
    <sheetView showGridLines="0" zoomScaleNormal="100" zoomScaleSheetLayoutView="100" workbookViewId="0">
      <pane xSplit="6" ySplit="7" topLeftCell="G8" activePane="bottomRight" state="frozen"/>
      <selection activeCell="B17" sqref="B17"/>
      <selection pane="topRight" activeCell="B17" sqref="B17"/>
      <selection pane="bottomLeft" activeCell="B17" sqref="B17"/>
      <selection pane="bottomRight" activeCell="B17" sqref="B17"/>
    </sheetView>
  </sheetViews>
  <sheetFormatPr defaultColWidth="8.90625" defaultRowHeight="16.5" outlineLevelRow="1" outlineLevelCol="1" x14ac:dyDescent="0.45"/>
  <cols>
    <col min="1" max="1" width="5.6328125" style="26" customWidth="1"/>
    <col min="2" max="2" width="35.08984375" style="26" customWidth="1"/>
    <col min="3" max="5" width="9.08984375" style="26" customWidth="1"/>
    <col min="6" max="6" width="9.08984375" style="20" customWidth="1"/>
    <col min="7" max="8" width="9.36328125" style="26" hidden="1" customWidth="1" outlineLevel="1"/>
    <col min="9" max="9" width="2.6328125" style="127" customWidth="1" collapsed="1"/>
    <col min="10" max="13" width="9.36328125" style="26" customWidth="1"/>
    <col min="14" max="15" width="9.36328125" style="26" hidden="1" customWidth="1" outlineLevel="1"/>
    <col min="16" max="16" width="2.6328125" style="26" customWidth="1" collapsed="1"/>
    <col min="17" max="22" width="9.08984375" style="26" customWidth="1"/>
    <col min="23" max="23" width="3.6328125" style="26" customWidth="1"/>
    <col min="24" max="24" width="6" style="26" hidden="1" customWidth="1" outlineLevel="1"/>
    <col min="25" max="25" width="6.08984375" style="26" hidden="1" customWidth="1" outlineLevel="1"/>
    <col min="26" max="26" width="6.36328125" style="26" hidden="1" customWidth="1" outlineLevel="1"/>
    <col min="27" max="27" width="6.08984375" style="26" hidden="1" customWidth="1" outlineLevel="1"/>
    <col min="28" max="28" width="6.453125" style="26" hidden="1" customWidth="1" outlineLevel="1"/>
    <col min="29" max="29" width="6.08984375" style="26" hidden="1" customWidth="1" outlineLevel="1"/>
    <col min="30" max="30" width="5.54296875" style="26" hidden="1" customWidth="1" outlineLevel="1"/>
    <col min="31" max="31" width="6.453125" style="26" hidden="1" customWidth="1" outlineLevel="1"/>
    <col min="32" max="32" width="6.36328125" style="26" hidden="1" customWidth="1" outlineLevel="1"/>
    <col min="33" max="33" width="5.90625" style="26" hidden="1" customWidth="1" outlineLevel="1"/>
    <col min="34" max="35" width="6.08984375" style="26" hidden="1" customWidth="1" outlineLevel="1"/>
    <col min="36" max="36" width="6" style="26" hidden="1" customWidth="1" outlineLevel="1"/>
    <col min="37" max="37" width="6.08984375" style="26" hidden="1" customWidth="1" outlineLevel="1"/>
    <col min="38" max="38" width="6.36328125" style="26" hidden="1" customWidth="1" outlineLevel="1"/>
    <col min="39" max="39" width="6.08984375" style="26" hidden="1" customWidth="1" outlineLevel="1"/>
    <col min="40" max="40" width="6.453125" style="26" hidden="1" customWidth="1" outlineLevel="1"/>
    <col min="41" max="41" width="6.08984375" style="26" hidden="1" customWidth="1" outlineLevel="1"/>
    <col min="42" max="42" width="5.54296875" style="26" hidden="1" customWidth="1" outlineLevel="1"/>
    <col min="43" max="43" width="6.453125" style="26" hidden="1" customWidth="1" outlineLevel="1"/>
    <col min="44" max="44" width="6.36328125" style="26" hidden="1" customWidth="1" outlineLevel="1"/>
    <col min="45" max="45" width="5.90625" style="26" hidden="1" customWidth="1" outlineLevel="1"/>
    <col min="46" max="47" width="6.08984375" style="26" hidden="1" customWidth="1" outlineLevel="1"/>
    <col min="48" max="48" width="6" style="26" hidden="1" customWidth="1" outlineLevel="1"/>
    <col min="49" max="49" width="6.08984375" style="26" hidden="1" customWidth="1" outlineLevel="1"/>
    <col min="50" max="50" width="6.36328125" style="26" hidden="1" customWidth="1" outlineLevel="1"/>
    <col min="51" max="51" width="6.08984375" style="26" hidden="1" customWidth="1" outlineLevel="1"/>
    <col min="52" max="52" width="6.453125" style="26" hidden="1" customWidth="1" outlineLevel="1"/>
    <col min="53" max="53" width="6.08984375" style="26" hidden="1" customWidth="1" outlineLevel="1"/>
    <col min="54" max="54" width="5.54296875" style="26" hidden="1" customWidth="1" outlineLevel="1"/>
    <col min="55" max="55" width="6.453125" style="26" hidden="1" customWidth="1" outlineLevel="1"/>
    <col min="56" max="56" width="6.36328125" style="26" hidden="1" customWidth="1" outlineLevel="1"/>
    <col min="57" max="57" width="5.90625" style="26" hidden="1" customWidth="1" outlineLevel="1"/>
    <col min="58" max="59" width="6.08984375" style="26" hidden="1" customWidth="1" outlineLevel="1"/>
    <col min="60" max="60" width="6" style="26" hidden="1" customWidth="1" outlineLevel="1"/>
    <col min="61" max="61" width="6.08984375" style="26" hidden="1" customWidth="1" outlineLevel="1"/>
    <col min="62" max="62" width="6.36328125" style="26" hidden="1" customWidth="1" outlineLevel="1"/>
    <col min="63" max="63" width="6.08984375" style="26" hidden="1" customWidth="1" outlineLevel="1"/>
    <col min="64" max="64" width="6.453125" style="26" hidden="1" customWidth="1" outlineLevel="1"/>
    <col min="65" max="65" width="6.08984375" style="26" hidden="1" customWidth="1" outlineLevel="1"/>
    <col min="66" max="66" width="5.54296875" style="26" hidden="1" customWidth="1" outlineLevel="1"/>
    <col min="67" max="67" width="6.453125" style="26" hidden="1" customWidth="1" outlineLevel="1"/>
    <col min="68" max="68" width="6.36328125" style="26" hidden="1" customWidth="1" outlineLevel="1"/>
    <col min="69" max="69" width="5.90625" style="26" hidden="1" customWidth="1" outlineLevel="1"/>
    <col min="70" max="71" width="6.08984375" style="26" hidden="1" customWidth="1" outlineLevel="1"/>
    <col min="72" max="72" width="1.6328125" style="26" customWidth="1" collapsed="1"/>
    <col min="73" max="74" width="1.6328125" style="26" customWidth="1"/>
    <col min="75" max="75" width="9.08984375" style="428" customWidth="1"/>
    <col min="76" max="76" width="2.6328125" style="127" customWidth="1"/>
    <col min="77" max="82" width="10.453125" style="26" bestFit="1" customWidth="1"/>
    <col min="83" max="85" width="11.6328125" style="26" bestFit="1" customWidth="1"/>
    <col min="86" max="94" width="10.453125" style="26" bestFit="1" customWidth="1"/>
    <col min="95" max="97" width="11.6328125" style="26" bestFit="1" customWidth="1"/>
    <col min="98" max="99" width="10.453125" style="26" bestFit="1" customWidth="1"/>
    <col min="100" max="16384" width="8.90625" style="26"/>
  </cols>
  <sheetData>
    <row r="1" spans="1:76" ht="15" customHeight="1" x14ac:dyDescent="0.45">
      <c r="A1" s="118" t="str">
        <f>Periods!$C$4</f>
        <v>Project Platinum</v>
      </c>
    </row>
    <row r="2" spans="1:76" ht="15" customHeight="1" x14ac:dyDescent="0.45">
      <c r="A2" s="74" t="e">
        <f>#REF!</f>
        <v>#REF!</v>
      </c>
    </row>
    <row r="3" spans="1:76" ht="15" customHeight="1" x14ac:dyDescent="0.45">
      <c r="A3" s="71" t="str">
        <f>Periods!$C$8</f>
        <v>Jan'19-Feb'22</v>
      </c>
    </row>
    <row r="4" spans="1:76" s="151" customFormat="1" ht="15" customHeight="1" x14ac:dyDescent="0.45">
      <c r="A4" s="199" t="s">
        <v>82</v>
      </c>
      <c r="B4" s="200" t="s">
        <v>84</v>
      </c>
      <c r="F4" s="153"/>
      <c r="I4" s="127"/>
      <c r="BW4" s="434"/>
      <c r="BX4" s="127"/>
    </row>
    <row r="5" spans="1:76" ht="15" customHeight="1" x14ac:dyDescent="0.45">
      <c r="A5" s="294" t="e">
        <f>SUM(C32:H32,C60:H60)</f>
        <v>#REF!</v>
      </c>
      <c r="B5" s="117"/>
    </row>
    <row r="6" spans="1:76" ht="15" customHeight="1" x14ac:dyDescent="0.45">
      <c r="B6" s="118" t="e">
        <f>CONCATENATE($A$2," ","- reported")</f>
        <v>#REF!</v>
      </c>
      <c r="C6" s="119"/>
      <c r="D6" s="119"/>
      <c r="E6" s="119"/>
      <c r="F6" s="119"/>
      <c r="G6" s="119"/>
      <c r="H6" s="119"/>
      <c r="J6" s="107" t="str">
        <f>Revenue!B19</f>
        <v>% of sales- reported</v>
      </c>
      <c r="K6" s="107"/>
      <c r="L6" s="107"/>
      <c r="M6" s="107"/>
      <c r="N6" s="107"/>
      <c r="O6" s="107"/>
      <c r="P6" s="119"/>
      <c r="Q6" s="107" t="str">
        <f>CONCATENATE(D7," v ",C7)</f>
        <v>FY20 v FY19</v>
      </c>
      <c r="R6" s="266"/>
      <c r="S6" s="107" t="str">
        <f>CONCATENATE(E7," v ",D7)</f>
        <v>FY21 v FY20</v>
      </c>
      <c r="T6" s="266"/>
      <c r="U6" s="107" t="str">
        <f>CONCATENATE(F7," v ",E7)</f>
        <v>TTM 
Feb-22 v FY21</v>
      </c>
      <c r="V6" s="266"/>
      <c r="X6" s="119"/>
      <c r="Y6" s="119"/>
      <c r="Z6" s="119"/>
      <c r="AA6" s="119"/>
      <c r="AB6" s="119"/>
      <c r="AC6" s="119"/>
      <c r="AD6" s="119"/>
      <c r="AE6" s="119"/>
      <c r="AF6" s="119"/>
      <c r="AG6" s="119"/>
      <c r="AH6" s="119"/>
      <c r="AI6" s="119"/>
      <c r="AJ6" s="119"/>
      <c r="AK6" s="119"/>
      <c r="AL6" s="119"/>
      <c r="AM6" s="119"/>
      <c r="AN6" s="119"/>
      <c r="AO6" s="119"/>
      <c r="AP6" s="119"/>
      <c r="AQ6" s="119"/>
      <c r="AR6" s="119"/>
      <c r="AS6" s="119"/>
      <c r="AT6" s="119"/>
      <c r="AU6" s="119"/>
      <c r="AV6" s="119"/>
      <c r="AW6" s="119"/>
      <c r="AX6" s="119"/>
      <c r="AY6" s="119"/>
      <c r="AZ6" s="119"/>
      <c r="BA6" s="119"/>
      <c r="BB6" s="119"/>
      <c r="BC6" s="119"/>
      <c r="BD6" s="119"/>
      <c r="BE6" s="119"/>
      <c r="BF6" s="119"/>
      <c r="BG6" s="119"/>
      <c r="BH6" s="119"/>
      <c r="BI6" s="119"/>
      <c r="BJ6" s="119"/>
      <c r="BK6" s="119"/>
      <c r="BL6" s="119"/>
      <c r="BM6" s="119"/>
      <c r="BN6" s="119"/>
      <c r="BO6" s="119"/>
      <c r="BP6" s="119"/>
      <c r="BQ6" s="119"/>
      <c r="BR6" s="119"/>
      <c r="BS6" s="119"/>
      <c r="BW6" s="119"/>
    </row>
    <row r="7" spans="1:76" s="20" customFormat="1" ht="24" customHeight="1" x14ac:dyDescent="0.3">
      <c r="B7" s="36" t="s">
        <v>5</v>
      </c>
      <c r="C7" s="51" t="str">
        <f>TB!BN$5</f>
        <v>FY19</v>
      </c>
      <c r="D7" s="37" t="str">
        <f>TB!BO$5</f>
        <v>FY20</v>
      </c>
      <c r="E7" s="37" t="str">
        <f>TB!BP$5</f>
        <v>FY21</v>
      </c>
      <c r="F7" s="52" t="str">
        <f>TB!BQ$5</f>
        <v>TTM 
Feb-22</v>
      </c>
      <c r="G7" s="52" t="str">
        <f>TB!BR$5</f>
        <v>YTD 
Feb-21</v>
      </c>
      <c r="H7" s="52" t="str">
        <f>TB!BS$5</f>
        <v>YTD 
Feb-22</v>
      </c>
      <c r="J7" s="101" t="str">
        <f t="shared" ref="J7:O7" si="0">C7</f>
        <v>FY19</v>
      </c>
      <c r="K7" s="101" t="str">
        <f t="shared" si="0"/>
        <v>FY20</v>
      </c>
      <c r="L7" s="101" t="str">
        <f t="shared" si="0"/>
        <v>FY21</v>
      </c>
      <c r="M7" s="101" t="str">
        <f t="shared" si="0"/>
        <v>TTM 
Feb-22</v>
      </c>
      <c r="N7" s="101" t="str">
        <f t="shared" si="0"/>
        <v>YTD 
Feb-21</v>
      </c>
      <c r="O7" s="101" t="str">
        <f t="shared" si="0"/>
        <v>YTD 
Feb-22</v>
      </c>
      <c r="P7" s="106"/>
      <c r="Q7" s="104" t="s">
        <v>6</v>
      </c>
      <c r="R7" s="104" t="s">
        <v>7</v>
      </c>
      <c r="S7" s="104" t="s">
        <v>6</v>
      </c>
      <c r="T7" s="104" t="s">
        <v>7</v>
      </c>
      <c r="U7" s="104" t="s">
        <v>6</v>
      </c>
      <c r="V7" s="104" t="s">
        <v>7</v>
      </c>
      <c r="X7" s="138">
        <f>TB!N$5</f>
        <v>43496</v>
      </c>
      <c r="Y7" s="138">
        <f>TB!O$5</f>
        <v>43524</v>
      </c>
      <c r="Z7" s="138">
        <f>TB!P$5</f>
        <v>43555</v>
      </c>
      <c r="AA7" s="138">
        <f>TB!Q$5</f>
        <v>43585</v>
      </c>
      <c r="AB7" s="138">
        <f>TB!R$5</f>
        <v>43616</v>
      </c>
      <c r="AC7" s="138">
        <f>TB!S$5</f>
        <v>43646</v>
      </c>
      <c r="AD7" s="138">
        <f>TB!T$5</f>
        <v>43677</v>
      </c>
      <c r="AE7" s="138">
        <f>TB!U$5</f>
        <v>43708</v>
      </c>
      <c r="AF7" s="138">
        <f>TB!V$5</f>
        <v>43738</v>
      </c>
      <c r="AG7" s="138">
        <f>TB!W$5</f>
        <v>43769</v>
      </c>
      <c r="AH7" s="138">
        <f>TB!X$5</f>
        <v>43799</v>
      </c>
      <c r="AI7" s="138">
        <f>TB!Y$5</f>
        <v>43830</v>
      </c>
      <c r="AJ7" s="138">
        <f>TB!Z$5</f>
        <v>43861</v>
      </c>
      <c r="AK7" s="138">
        <f>TB!AA$5</f>
        <v>43890</v>
      </c>
      <c r="AL7" s="138">
        <f>TB!AB$5</f>
        <v>43921</v>
      </c>
      <c r="AM7" s="138">
        <f>TB!AC$5</f>
        <v>43951</v>
      </c>
      <c r="AN7" s="138">
        <f>TB!AD$5</f>
        <v>43982</v>
      </c>
      <c r="AO7" s="138">
        <f>TB!AE$5</f>
        <v>44012</v>
      </c>
      <c r="AP7" s="138">
        <f>TB!AF$5</f>
        <v>44043</v>
      </c>
      <c r="AQ7" s="138">
        <f>TB!AG$5</f>
        <v>44074</v>
      </c>
      <c r="AR7" s="138">
        <f>TB!AH$5</f>
        <v>44104</v>
      </c>
      <c r="AS7" s="138">
        <f>TB!AI$5</f>
        <v>44135</v>
      </c>
      <c r="AT7" s="138">
        <f>TB!AJ$5</f>
        <v>44165</v>
      </c>
      <c r="AU7" s="138">
        <f>TB!AK$5</f>
        <v>44196</v>
      </c>
      <c r="AV7" s="138">
        <f>TB!AL$5</f>
        <v>44227</v>
      </c>
      <c r="AW7" s="138">
        <f>TB!AM$5</f>
        <v>44255</v>
      </c>
      <c r="AX7" s="138">
        <f>TB!AN$5</f>
        <v>44286</v>
      </c>
      <c r="AY7" s="138">
        <f>TB!AO$5</f>
        <v>44316</v>
      </c>
      <c r="AZ7" s="138">
        <f>TB!AP$5</f>
        <v>44347</v>
      </c>
      <c r="BA7" s="138">
        <f>TB!AQ$5</f>
        <v>44377</v>
      </c>
      <c r="BB7" s="138">
        <f>TB!AR$5</f>
        <v>44408</v>
      </c>
      <c r="BC7" s="138">
        <f>TB!AS$5</f>
        <v>44439</v>
      </c>
      <c r="BD7" s="138">
        <f>TB!AT$5</f>
        <v>44469</v>
      </c>
      <c r="BE7" s="138">
        <f>TB!AU$5</f>
        <v>44500</v>
      </c>
      <c r="BF7" s="138">
        <f>TB!AV$5</f>
        <v>44530</v>
      </c>
      <c r="BG7" s="138">
        <f>TB!AW$5</f>
        <v>44561</v>
      </c>
      <c r="BH7" s="138">
        <f>TB!AX$5</f>
        <v>44592</v>
      </c>
      <c r="BI7" s="138">
        <f>TB!AY$5</f>
        <v>44620</v>
      </c>
      <c r="BJ7" s="138">
        <f>TB!AZ$5</f>
        <v>44651</v>
      </c>
      <c r="BK7" s="138">
        <f>TB!BA$5</f>
        <v>44681</v>
      </c>
      <c r="BL7" s="138">
        <f>TB!BB$5</f>
        <v>44712</v>
      </c>
      <c r="BM7" s="138">
        <f>TB!BC$5</f>
        <v>44742</v>
      </c>
      <c r="BN7" s="138">
        <f>TB!BD$5</f>
        <v>44773</v>
      </c>
      <c r="BO7" s="138">
        <f>TB!BE$5</f>
        <v>44804</v>
      </c>
      <c r="BP7" s="138">
        <f>TB!BF$5</f>
        <v>44834</v>
      </c>
      <c r="BQ7" s="138">
        <f>TB!BG$5</f>
        <v>44865</v>
      </c>
      <c r="BR7" s="138">
        <f>TB!BH$5</f>
        <v>44895</v>
      </c>
      <c r="BS7" s="138">
        <f>TB!BI$5</f>
        <v>44926</v>
      </c>
      <c r="BW7" s="105" t="s">
        <v>63</v>
      </c>
    </row>
    <row r="8" spans="1:76" ht="14.25" customHeight="1" x14ac:dyDescent="0.3">
      <c r="B8" s="31" t="str">
        <f t="shared" ref="B8:B17" si="1">B36</f>
        <v>Hardware</v>
      </c>
      <c r="C8" s="203">
        <f t="shared" ref="C8" si="2">SUM(X8:AI8)</f>
        <v>0</v>
      </c>
      <c r="D8" s="203">
        <f t="shared" ref="D8" si="3">SUM(AJ8:AU8)</f>
        <v>0</v>
      </c>
      <c r="E8" s="203">
        <f>SUM(AV8:BG8)</f>
        <v>0</v>
      </c>
      <c r="F8" s="203">
        <f ca="1">_xlfn.IFNA(SUM(OFFSET($X8,0,MATCH(Periods!$D$15,$X$7:$BV$7)-1):OFFSET($X8,0,MATCH(Periods!$D$15,$X$7:$BV$7,0)-12)),0)</f>
        <v>0</v>
      </c>
      <c r="G8" s="203">
        <f ca="1">SUM(OFFSET($X8,0,MATCH(Periods!$D$17,$X$7:$BV$7,0)-1):OFFSET($X8,0,MATCH(Periods!$D$13,$X$7:$BV$7,0)))</f>
        <v>0</v>
      </c>
      <c r="H8" s="203">
        <f ca="1">SUM(OFFSET($X8,0,MATCH(Periods!$D$16,$X$7:$BV$7,0)-1):OFFSET($X8,0,MATCH(Periods!$D$14,$X$7:$BV$7,0)))</f>
        <v>0</v>
      </c>
      <c r="I8" s="26"/>
      <c r="J8" s="58" t="str">
        <f>IFERROR(C8/Revenue!C$18,"n/a")</f>
        <v>n/a</v>
      </c>
      <c r="K8" s="58" t="str">
        <f>IFERROR(D8/Revenue!D$18,"n/a")</f>
        <v>n/a</v>
      </c>
      <c r="L8" s="58" t="str">
        <f>IFERROR(E8/Revenue!E$18,"n/a")</f>
        <v>n/a</v>
      </c>
      <c r="M8" s="58" t="str">
        <f ca="1">IFERROR(F8/Revenue!F$18,"n/a")</f>
        <v>n/a</v>
      </c>
      <c r="N8" s="58" t="str">
        <f ca="1">IFERROR(G8/Revenue!G$18,"n/a")</f>
        <v>n/a</v>
      </c>
      <c r="O8" s="58" t="str">
        <f ca="1">IFERROR(H8/Revenue!H$18,"n/a")</f>
        <v>n/a</v>
      </c>
      <c r="Q8" s="202">
        <f t="shared" ref="Q8:Q18" si="4">D8-C8</f>
        <v>0</v>
      </c>
      <c r="R8" s="59" t="str">
        <f t="shared" ref="R8:R18" si="5">IFERROR(Q8/C8,"n/a")</f>
        <v>n/a</v>
      </c>
      <c r="S8" s="202">
        <f>E8-D8</f>
        <v>0</v>
      </c>
      <c r="T8" s="59" t="str">
        <f>IFERROR(S8/D8,"n/a")</f>
        <v>n/a</v>
      </c>
      <c r="U8" s="202">
        <f ca="1">F8-E8</f>
        <v>0</v>
      </c>
      <c r="V8" s="58" t="str">
        <f ca="1">IFERROR(U8/E8,"n/a")</f>
        <v>n/a</v>
      </c>
      <c r="X8" s="203">
        <f>-SUMIFS(TB!N:N,TB!$F:$F,$A$2,TB!$G:$G,$B8,TB!$K:$K,"",TB!$J:$J,$A$4)</f>
        <v>0</v>
      </c>
      <c r="Y8" s="203">
        <f>-SUMIFS(TB!O:O,TB!$F:$F,$A$2,TB!$G:$G,$B8,TB!$K:$K,"",TB!$J:$J,$A$4)</f>
        <v>0</v>
      </c>
      <c r="Z8" s="203">
        <f>-SUMIFS(TB!P:P,TB!$F:$F,$A$2,TB!$G:$G,$B8,TB!$K:$K,"",TB!$J:$J,$A$4)</f>
        <v>0</v>
      </c>
      <c r="AA8" s="203">
        <f>-SUMIFS(TB!Q:Q,TB!$F:$F,$A$2,TB!$G:$G,$B8,TB!$K:$K,"",TB!$J:$J,$A$4)</f>
        <v>0</v>
      </c>
      <c r="AB8" s="203">
        <f>-SUMIFS(TB!R:R,TB!$F:$F,$A$2,TB!$G:$G,$B8,TB!$K:$K,"",TB!$J:$J,$A$4)</f>
        <v>0</v>
      </c>
      <c r="AC8" s="203">
        <f>-SUMIFS(TB!S:S,TB!$F:$F,$A$2,TB!$G:$G,$B8,TB!$K:$K,"",TB!$J:$J,$A$4)</f>
        <v>0</v>
      </c>
      <c r="AD8" s="203">
        <f>-SUMIFS(TB!T:T,TB!$F:$F,$A$2,TB!$G:$G,$B8,TB!$K:$K,"",TB!$J:$J,$A$4)</f>
        <v>0</v>
      </c>
      <c r="AE8" s="203">
        <f>-SUMIFS(TB!U:U,TB!$F:$F,$A$2,TB!$G:$G,$B8,TB!$K:$K,"",TB!$J:$J,$A$4)</f>
        <v>0</v>
      </c>
      <c r="AF8" s="203">
        <f>-SUMIFS(TB!V:V,TB!$F:$F,$A$2,TB!$G:$G,$B8,TB!$K:$K,"",TB!$J:$J,$A$4)</f>
        <v>0</v>
      </c>
      <c r="AG8" s="203">
        <f>-SUMIFS(TB!W:W,TB!$F:$F,$A$2,TB!$G:$G,$B8,TB!$K:$K,"",TB!$J:$J,$A$4)</f>
        <v>0</v>
      </c>
      <c r="AH8" s="203">
        <f>-SUMIFS(TB!X:X,TB!$F:$F,$A$2,TB!$G:$G,$B8,TB!$K:$K,"",TB!$J:$J,$A$4)</f>
        <v>0</v>
      </c>
      <c r="AI8" s="203">
        <f>-SUMIFS(TB!Y:Y,TB!$F:$F,$A$2,TB!$G:$G,$B8,TB!$K:$K,"",TB!$J:$J,$A$4)</f>
        <v>0</v>
      </c>
      <c r="AJ8" s="203">
        <f>-SUMIFS(TB!Z:Z,TB!$F:$F,$A$2,TB!$G:$G,$B8,TB!$K:$K,"",TB!$J:$J,$A$4)</f>
        <v>0</v>
      </c>
      <c r="AK8" s="203">
        <f>-SUMIFS(TB!AA:AA,TB!$F:$F,$A$2,TB!$G:$G,$B8,TB!$K:$K,"",TB!$J:$J,$A$4)</f>
        <v>0</v>
      </c>
      <c r="AL8" s="203">
        <f>-SUMIFS(TB!AB:AB,TB!$F:$F,$A$2,TB!$G:$G,$B8,TB!$K:$K,"",TB!$J:$J,$A$4)</f>
        <v>0</v>
      </c>
      <c r="AM8" s="203">
        <f>-SUMIFS(TB!AC:AC,TB!$F:$F,$A$2,TB!$G:$G,$B8,TB!$K:$K,"",TB!$J:$J,$A$4)</f>
        <v>0</v>
      </c>
      <c r="AN8" s="203">
        <f>-SUMIFS(TB!AD:AD,TB!$F:$F,$A$2,TB!$G:$G,$B8,TB!$K:$K,"",TB!$J:$J,$A$4)</f>
        <v>0</v>
      </c>
      <c r="AO8" s="203">
        <f>-SUMIFS(TB!AE:AE,TB!$F:$F,$A$2,TB!$G:$G,$B8,TB!$K:$K,"",TB!$J:$J,$A$4)</f>
        <v>0</v>
      </c>
      <c r="AP8" s="203">
        <f>-SUMIFS(TB!AF:AF,TB!$F:$F,$A$2,TB!$G:$G,$B8,TB!$K:$K,"",TB!$J:$J,$A$4)</f>
        <v>0</v>
      </c>
      <c r="AQ8" s="203">
        <f>-SUMIFS(TB!AG:AG,TB!$F:$F,$A$2,TB!$G:$G,$B8,TB!$K:$K,"",TB!$J:$J,$A$4)</f>
        <v>0</v>
      </c>
      <c r="AR8" s="203">
        <f>-SUMIFS(TB!AH:AH,TB!$F:$F,$A$2,TB!$G:$G,$B8,TB!$K:$K,"",TB!$J:$J,$A$4)</f>
        <v>0</v>
      </c>
      <c r="AS8" s="203">
        <f>-SUMIFS(TB!AI:AI,TB!$F:$F,$A$2,TB!$G:$G,$B8,TB!$K:$K,"",TB!$J:$J,$A$4)</f>
        <v>0</v>
      </c>
      <c r="AT8" s="203">
        <f>-SUMIFS(TB!AJ:AJ,TB!$F:$F,$A$2,TB!$G:$G,$B8,TB!$K:$K,"",TB!$J:$J,$A$4)</f>
        <v>0</v>
      </c>
      <c r="AU8" s="203">
        <f>-SUMIFS(TB!AK:AK,TB!$F:$F,$A$2,TB!$G:$G,$B8,TB!$K:$K,"",TB!$J:$J,$A$4)</f>
        <v>0</v>
      </c>
      <c r="AV8" s="203">
        <f>-SUMIFS(TB!AL:AL,TB!$F:$F,$A$2,TB!$G:$G,$B8,TB!$K:$K,"",TB!$J:$J,$A$4)</f>
        <v>0</v>
      </c>
      <c r="AW8" s="203">
        <f>-SUMIFS(TB!AM:AM,TB!$F:$F,$A$2,TB!$G:$G,$B8,TB!$K:$K,"",TB!$J:$J,$A$4)</f>
        <v>0</v>
      </c>
      <c r="AX8" s="203">
        <f>-SUMIFS(TB!AN:AN,TB!$F:$F,$A$2,TB!$G:$G,$B8,TB!$K:$K,"",TB!$J:$J,$A$4)</f>
        <v>0</v>
      </c>
      <c r="AY8" s="203">
        <f>-SUMIFS(TB!AO:AO,TB!$F:$F,$A$2,TB!$G:$G,$B8,TB!$K:$K,"",TB!$J:$J,$A$4)</f>
        <v>0</v>
      </c>
      <c r="AZ8" s="203">
        <f>-SUMIFS(TB!AP:AP,TB!$F:$F,$A$2,TB!$G:$G,$B8,TB!$K:$K,"",TB!$J:$J,$A$4)</f>
        <v>0</v>
      </c>
      <c r="BA8" s="203">
        <f>-SUMIFS(TB!AQ:AQ,TB!$F:$F,$A$2,TB!$G:$G,$B8,TB!$K:$K,"",TB!$J:$J,$A$4)</f>
        <v>0</v>
      </c>
      <c r="BB8" s="203">
        <f>-SUMIFS(TB!AR:AR,TB!$F:$F,$A$2,TB!$G:$G,$B8,TB!$K:$K,"",TB!$J:$J,$A$4)</f>
        <v>0</v>
      </c>
      <c r="BC8" s="203">
        <f>-SUMIFS(TB!AS:AS,TB!$F:$F,$A$2,TB!$G:$G,$B8,TB!$K:$K,"",TB!$J:$J,$A$4)</f>
        <v>0</v>
      </c>
      <c r="BD8" s="203">
        <f>-SUMIFS(TB!AT:AT,TB!$F:$F,$A$2,TB!$G:$G,$B8,TB!$K:$K,"",TB!$J:$J,$A$4)</f>
        <v>0</v>
      </c>
      <c r="BE8" s="203">
        <f>-SUMIFS(TB!AU:AU,TB!$F:$F,$A$2,TB!$G:$G,$B8,TB!$K:$K,"",TB!$J:$J,$A$4)</f>
        <v>0</v>
      </c>
      <c r="BF8" s="203">
        <f>-SUMIFS(TB!AV:AV,TB!$F:$F,$A$2,TB!$G:$G,$B8,TB!$K:$K,"",TB!$J:$J,$A$4)</f>
        <v>0</v>
      </c>
      <c r="BG8" s="203">
        <f>-SUMIFS(TB!AW:AW,TB!$F:$F,$A$2,TB!$G:$G,$B8,TB!$K:$K,"",TB!$J:$J,$A$4)</f>
        <v>0</v>
      </c>
      <c r="BH8" s="203">
        <f>-SUMIFS(TB!AX:AX,TB!$F:$F,$A$2,TB!$G:$G,$B8,TB!$K:$K,"",TB!$J:$J,$A$4)</f>
        <v>0</v>
      </c>
      <c r="BI8" s="203">
        <f>-SUMIFS(TB!AY:AY,TB!$F:$F,$A$2,TB!$G:$G,$B8,TB!$K:$K,"",TB!$J:$J,$A$4)</f>
        <v>0</v>
      </c>
      <c r="BJ8" s="203">
        <f>-SUMIFS(TB!AZ:AZ,TB!$F:$F,$A$2,TB!$G:$G,$B8,TB!$K:$K,"",TB!$J:$J,$A$4)</f>
        <v>0</v>
      </c>
      <c r="BK8" s="203">
        <f>-SUMIFS(TB!BA:BA,TB!$F:$F,$A$2,TB!$G:$G,$B8,TB!$K:$K,"",TB!$J:$J,$A$4)</f>
        <v>0</v>
      </c>
      <c r="BL8" s="203">
        <f>-SUMIFS(TB!BB:BB,TB!$F:$F,$A$2,TB!$G:$G,$B8,TB!$K:$K,"",TB!$J:$J,$A$4)</f>
        <v>0</v>
      </c>
      <c r="BM8" s="203">
        <f>-SUMIFS(TB!BC:BC,TB!$F:$F,$A$2,TB!$G:$G,$B8,TB!$K:$K,"",TB!$J:$J,$A$4)</f>
        <v>0</v>
      </c>
      <c r="BN8" s="203">
        <f>-SUMIFS(TB!BD:BD,TB!$F:$F,$A$2,TB!$G:$G,$B8,TB!$K:$K,"",TB!$J:$J,$A$4)</f>
        <v>0</v>
      </c>
      <c r="BO8" s="203">
        <f>-SUMIFS(TB!BE:BE,TB!$F:$F,$A$2,TB!$G:$G,$B8,TB!$K:$K,"",TB!$J:$J,$A$4)</f>
        <v>0</v>
      </c>
      <c r="BP8" s="203">
        <f>-SUMIFS(TB!BF:BF,TB!$F:$F,$A$2,TB!$G:$G,$B8,TB!$K:$K,"",TB!$J:$J,$A$4)</f>
        <v>0</v>
      </c>
      <c r="BQ8" s="203">
        <f>-SUMIFS(TB!BG:BG,TB!$F:$F,$A$2,TB!$G:$G,$B8,TB!$K:$K,"",TB!$J:$J,$A$4)</f>
        <v>0</v>
      </c>
      <c r="BR8" s="203">
        <f>-SUMIFS(TB!BH:BH,TB!$F:$F,$A$2,TB!$G:$G,$B8,TB!$K:$K,"",TB!$J:$J,$A$4)</f>
        <v>0</v>
      </c>
      <c r="BS8" s="203">
        <f>-SUMIFS(TB!BI:BI,TB!$F:$F,$A$2,TB!$G:$G,$B8,TB!$K:$K,"",TB!$J:$J,$A$4)</f>
        <v>0</v>
      </c>
      <c r="BW8" s="423"/>
      <c r="BX8" s="26"/>
    </row>
    <row r="9" spans="1:76" ht="14.25" customHeight="1" x14ac:dyDescent="0.3">
      <c r="B9" s="31" t="str">
        <f t="shared" si="1"/>
        <v>Accessories</v>
      </c>
      <c r="C9" s="203">
        <f t="shared" ref="C9:C17" si="6">SUM(X9:AI9)</f>
        <v>0</v>
      </c>
      <c r="D9" s="203">
        <f t="shared" ref="D9:D17" si="7">SUM(AJ9:AU9)</f>
        <v>0</v>
      </c>
      <c r="E9" s="203">
        <f t="shared" ref="E9:E17" si="8">SUM(AV9:BG9)</f>
        <v>0</v>
      </c>
      <c r="F9" s="203">
        <f ca="1">_xlfn.IFNA(SUM(OFFSET($X9,0,MATCH(Periods!$D$15,$X$7:$BV$7)-1):OFFSET($X9,0,MATCH(Periods!$D$15,$X$7:$BV$7,0)-12)),0)</f>
        <v>0</v>
      </c>
      <c r="G9" s="203">
        <f ca="1">SUM(OFFSET($X9,0,MATCH(Periods!$D$17,$X$7:$BV$7,0)-1):OFFSET($X9,0,MATCH(Periods!$D$13,$X$7:$BV$7,0)))</f>
        <v>0</v>
      </c>
      <c r="H9" s="203">
        <f ca="1">SUM(OFFSET($X9,0,MATCH(Periods!$D$16,$X$7:$BV$7,0)-1):OFFSET($X9,0,MATCH(Periods!$D$14,$X$7:$BV$7,0)))</f>
        <v>0</v>
      </c>
      <c r="I9" s="26"/>
      <c r="J9" s="58" t="str">
        <f>IFERROR(C9/Revenue!C$18,"n/a")</f>
        <v>n/a</v>
      </c>
      <c r="K9" s="58" t="str">
        <f>IFERROR(D9/Revenue!D$18,"n/a")</f>
        <v>n/a</v>
      </c>
      <c r="L9" s="58" t="str">
        <f>IFERROR(E9/Revenue!E$18,"n/a")</f>
        <v>n/a</v>
      </c>
      <c r="M9" s="58" t="str">
        <f ca="1">IFERROR(F9/Revenue!F$18,"n/a")</f>
        <v>n/a</v>
      </c>
      <c r="N9" s="58" t="str">
        <f ca="1">IFERROR(G9/Revenue!G$18,"n/a")</f>
        <v>n/a</v>
      </c>
      <c r="O9" s="58" t="str">
        <f ca="1">IFERROR(H9/Revenue!H$18,"n/a")</f>
        <v>n/a</v>
      </c>
      <c r="Q9" s="202">
        <f t="shared" ref="Q9:Q17" si="9">D9-C9</f>
        <v>0</v>
      </c>
      <c r="R9" s="59" t="str">
        <f t="shared" ref="R9:R17" si="10">IFERROR(Q9/C9,"n/a")</f>
        <v>n/a</v>
      </c>
      <c r="S9" s="202">
        <f t="shared" ref="S9:S17" si="11">E9-D9</f>
        <v>0</v>
      </c>
      <c r="T9" s="59" t="str">
        <f t="shared" ref="T9:T17" si="12">IFERROR(S9/D9,"n/a")</f>
        <v>n/a</v>
      </c>
      <c r="U9" s="202">
        <f t="shared" ref="U9:U17" ca="1" si="13">F9-E9</f>
        <v>0</v>
      </c>
      <c r="V9" s="58" t="str">
        <f t="shared" ref="V9:V17" ca="1" si="14">IFERROR(U9/E9,"n/a")</f>
        <v>n/a</v>
      </c>
      <c r="X9" s="203">
        <f>-SUMIFS(TB!N:N,TB!$F:$F,$A$2,TB!$G:$G,$B9,TB!$K:$K,"",TB!$J:$J,$A$4)</f>
        <v>0</v>
      </c>
      <c r="Y9" s="203">
        <f>-SUMIFS(TB!O:O,TB!$F:$F,$A$2,TB!$G:$G,$B9,TB!$K:$K,"",TB!$J:$J,$A$4)</f>
        <v>0</v>
      </c>
      <c r="Z9" s="203">
        <f>-SUMIFS(TB!P:P,TB!$F:$F,$A$2,TB!$G:$G,$B9,TB!$K:$K,"",TB!$J:$J,$A$4)</f>
        <v>0</v>
      </c>
      <c r="AA9" s="203">
        <f>-SUMIFS(TB!Q:Q,TB!$F:$F,$A$2,TB!$G:$G,$B9,TB!$K:$K,"",TB!$J:$J,$A$4)</f>
        <v>0</v>
      </c>
      <c r="AB9" s="203">
        <f>-SUMIFS(TB!R:R,TB!$F:$F,$A$2,TB!$G:$G,$B9,TB!$K:$K,"",TB!$J:$J,$A$4)</f>
        <v>0</v>
      </c>
      <c r="AC9" s="203">
        <f>-SUMIFS(TB!S:S,TB!$F:$F,$A$2,TB!$G:$G,$B9,TB!$K:$K,"",TB!$J:$J,$A$4)</f>
        <v>0</v>
      </c>
      <c r="AD9" s="203">
        <f>-SUMIFS(TB!T:T,TB!$F:$F,$A$2,TB!$G:$G,$B9,TB!$K:$K,"",TB!$J:$J,$A$4)</f>
        <v>0</v>
      </c>
      <c r="AE9" s="203">
        <f>-SUMIFS(TB!U:U,TB!$F:$F,$A$2,TB!$G:$G,$B9,TB!$K:$K,"",TB!$J:$J,$A$4)</f>
        <v>0</v>
      </c>
      <c r="AF9" s="203">
        <f>-SUMIFS(TB!V:V,TB!$F:$F,$A$2,TB!$G:$G,$B9,TB!$K:$K,"",TB!$J:$J,$A$4)</f>
        <v>0</v>
      </c>
      <c r="AG9" s="203">
        <f>-SUMIFS(TB!W:W,TB!$F:$F,$A$2,TB!$G:$G,$B9,TB!$K:$K,"",TB!$J:$J,$A$4)</f>
        <v>0</v>
      </c>
      <c r="AH9" s="203">
        <f>-SUMIFS(TB!X:X,TB!$F:$F,$A$2,TB!$G:$G,$B9,TB!$K:$K,"",TB!$J:$J,$A$4)</f>
        <v>0</v>
      </c>
      <c r="AI9" s="203">
        <f>-SUMIFS(TB!Y:Y,TB!$F:$F,$A$2,TB!$G:$G,$B9,TB!$K:$K,"",TB!$J:$J,$A$4)</f>
        <v>0</v>
      </c>
      <c r="AJ9" s="203">
        <f>-SUMIFS(TB!Z:Z,TB!$F:$F,$A$2,TB!$G:$G,$B9,TB!$K:$K,"",TB!$J:$J,$A$4)</f>
        <v>0</v>
      </c>
      <c r="AK9" s="203">
        <f>-SUMIFS(TB!AA:AA,TB!$F:$F,$A$2,TB!$G:$G,$B9,TB!$K:$K,"",TB!$J:$J,$A$4)</f>
        <v>0</v>
      </c>
      <c r="AL9" s="203">
        <f>-SUMIFS(TB!AB:AB,TB!$F:$F,$A$2,TB!$G:$G,$B9,TB!$K:$K,"",TB!$J:$J,$A$4)</f>
        <v>0</v>
      </c>
      <c r="AM9" s="203">
        <f>-SUMIFS(TB!AC:AC,TB!$F:$F,$A$2,TB!$G:$G,$B9,TB!$K:$K,"",TB!$J:$J,$A$4)</f>
        <v>0</v>
      </c>
      <c r="AN9" s="203">
        <f>-SUMIFS(TB!AD:AD,TB!$F:$F,$A$2,TB!$G:$G,$B9,TB!$K:$K,"",TB!$J:$J,$A$4)</f>
        <v>0</v>
      </c>
      <c r="AO9" s="203">
        <f>-SUMIFS(TB!AE:AE,TB!$F:$F,$A$2,TB!$G:$G,$B9,TB!$K:$K,"",TB!$J:$J,$A$4)</f>
        <v>0</v>
      </c>
      <c r="AP9" s="203">
        <f>-SUMIFS(TB!AF:AF,TB!$F:$F,$A$2,TB!$G:$G,$B9,TB!$K:$K,"",TB!$J:$J,$A$4)</f>
        <v>0</v>
      </c>
      <c r="AQ9" s="203">
        <f>-SUMIFS(TB!AG:AG,TB!$F:$F,$A$2,TB!$G:$G,$B9,TB!$K:$K,"",TB!$J:$J,$A$4)</f>
        <v>0</v>
      </c>
      <c r="AR9" s="203">
        <f>-SUMIFS(TB!AH:AH,TB!$F:$F,$A$2,TB!$G:$G,$B9,TB!$K:$K,"",TB!$J:$J,$A$4)</f>
        <v>0</v>
      </c>
      <c r="AS9" s="203">
        <f>-SUMIFS(TB!AI:AI,TB!$F:$F,$A$2,TB!$G:$G,$B9,TB!$K:$K,"",TB!$J:$J,$A$4)</f>
        <v>0</v>
      </c>
      <c r="AT9" s="203">
        <f>-SUMIFS(TB!AJ:AJ,TB!$F:$F,$A$2,TB!$G:$G,$B9,TB!$K:$K,"",TB!$J:$J,$A$4)</f>
        <v>0</v>
      </c>
      <c r="AU9" s="203">
        <f>-SUMIFS(TB!AK:AK,TB!$F:$F,$A$2,TB!$G:$G,$B9,TB!$K:$K,"",TB!$J:$J,$A$4)</f>
        <v>0</v>
      </c>
      <c r="AV9" s="203">
        <f>-SUMIFS(TB!AL:AL,TB!$F:$F,$A$2,TB!$G:$G,$B9,TB!$K:$K,"",TB!$J:$J,$A$4)</f>
        <v>0</v>
      </c>
      <c r="AW9" s="203">
        <f>-SUMIFS(TB!AM:AM,TB!$F:$F,$A$2,TB!$G:$G,$B9,TB!$K:$K,"",TB!$J:$J,$A$4)</f>
        <v>0</v>
      </c>
      <c r="AX9" s="203">
        <f>-SUMIFS(TB!AN:AN,TB!$F:$F,$A$2,TB!$G:$G,$B9,TB!$K:$K,"",TB!$J:$J,$A$4)</f>
        <v>0</v>
      </c>
      <c r="AY9" s="203">
        <f>-SUMIFS(TB!AO:AO,TB!$F:$F,$A$2,TB!$G:$G,$B9,TB!$K:$K,"",TB!$J:$J,$A$4)</f>
        <v>0</v>
      </c>
      <c r="AZ9" s="203">
        <f>-SUMIFS(TB!AP:AP,TB!$F:$F,$A$2,TB!$G:$G,$B9,TB!$K:$K,"",TB!$J:$J,$A$4)</f>
        <v>0</v>
      </c>
      <c r="BA9" s="203">
        <f>-SUMIFS(TB!AQ:AQ,TB!$F:$F,$A$2,TB!$G:$G,$B9,TB!$K:$K,"",TB!$J:$J,$A$4)</f>
        <v>0</v>
      </c>
      <c r="BB9" s="203">
        <f>-SUMIFS(TB!AR:AR,TB!$F:$F,$A$2,TB!$G:$G,$B9,TB!$K:$K,"",TB!$J:$J,$A$4)</f>
        <v>0</v>
      </c>
      <c r="BC9" s="203">
        <f>-SUMIFS(TB!AS:AS,TB!$F:$F,$A$2,TB!$G:$G,$B9,TB!$K:$K,"",TB!$J:$J,$A$4)</f>
        <v>0</v>
      </c>
      <c r="BD9" s="203">
        <f>-SUMIFS(TB!AT:AT,TB!$F:$F,$A$2,TB!$G:$G,$B9,TB!$K:$K,"",TB!$J:$J,$A$4)</f>
        <v>0</v>
      </c>
      <c r="BE9" s="203">
        <f>-SUMIFS(TB!AU:AU,TB!$F:$F,$A$2,TB!$G:$G,$B9,TB!$K:$K,"",TB!$J:$J,$A$4)</f>
        <v>0</v>
      </c>
      <c r="BF9" s="203">
        <f>-SUMIFS(TB!AV:AV,TB!$F:$F,$A$2,TB!$G:$G,$B9,TB!$K:$K,"",TB!$J:$J,$A$4)</f>
        <v>0</v>
      </c>
      <c r="BG9" s="203">
        <f>-SUMIFS(TB!AW:AW,TB!$F:$F,$A$2,TB!$G:$G,$B9,TB!$K:$K,"",TB!$J:$J,$A$4)</f>
        <v>0</v>
      </c>
      <c r="BH9" s="203">
        <f>-SUMIFS(TB!AX:AX,TB!$F:$F,$A$2,TB!$G:$G,$B9,TB!$K:$K,"",TB!$J:$J,$A$4)</f>
        <v>0</v>
      </c>
      <c r="BI9" s="203">
        <f>-SUMIFS(TB!AY:AY,TB!$F:$F,$A$2,TB!$G:$G,$B9,TB!$K:$K,"",TB!$J:$J,$A$4)</f>
        <v>0</v>
      </c>
      <c r="BJ9" s="203">
        <f>-SUMIFS(TB!AZ:AZ,TB!$F:$F,$A$2,TB!$G:$G,$B9,TB!$K:$K,"",TB!$J:$J,$A$4)</f>
        <v>0</v>
      </c>
      <c r="BK9" s="203">
        <f>-SUMIFS(TB!BA:BA,TB!$F:$F,$A$2,TB!$G:$G,$B9,TB!$K:$K,"",TB!$J:$J,$A$4)</f>
        <v>0</v>
      </c>
      <c r="BL9" s="203">
        <f>-SUMIFS(TB!BB:BB,TB!$F:$F,$A$2,TB!$G:$G,$B9,TB!$K:$K,"",TB!$J:$J,$A$4)</f>
        <v>0</v>
      </c>
      <c r="BM9" s="203">
        <f>-SUMIFS(TB!BC:BC,TB!$F:$F,$A$2,TB!$G:$G,$B9,TB!$K:$K,"",TB!$J:$J,$A$4)</f>
        <v>0</v>
      </c>
      <c r="BN9" s="203">
        <f>-SUMIFS(TB!BD:BD,TB!$F:$F,$A$2,TB!$G:$G,$B9,TB!$K:$K,"",TB!$J:$J,$A$4)</f>
        <v>0</v>
      </c>
      <c r="BO9" s="203">
        <f>-SUMIFS(TB!BE:BE,TB!$F:$F,$A$2,TB!$G:$G,$B9,TB!$K:$K,"",TB!$J:$J,$A$4)</f>
        <v>0</v>
      </c>
      <c r="BP9" s="203">
        <f>-SUMIFS(TB!BF:BF,TB!$F:$F,$A$2,TB!$G:$G,$B9,TB!$K:$K,"",TB!$J:$J,$A$4)</f>
        <v>0</v>
      </c>
      <c r="BQ9" s="203">
        <f>-SUMIFS(TB!BG:BG,TB!$F:$F,$A$2,TB!$G:$G,$B9,TB!$K:$K,"",TB!$J:$J,$A$4)</f>
        <v>0</v>
      </c>
      <c r="BR9" s="203">
        <f>-SUMIFS(TB!BH:BH,TB!$F:$F,$A$2,TB!$G:$G,$B9,TB!$K:$K,"",TB!$J:$J,$A$4)</f>
        <v>0</v>
      </c>
      <c r="BS9" s="203">
        <f>-SUMIFS(TB!BI:BI,TB!$F:$F,$A$2,TB!$G:$G,$B9,TB!$K:$K,"",TB!$J:$J,$A$4)</f>
        <v>0</v>
      </c>
      <c r="BW9" s="423"/>
      <c r="BX9" s="26"/>
    </row>
    <row r="10" spans="1:76" ht="14.25" customHeight="1" x14ac:dyDescent="0.3">
      <c r="B10" s="31" t="str">
        <f t="shared" si="1"/>
        <v>Services</v>
      </c>
      <c r="C10" s="203">
        <f t="shared" si="6"/>
        <v>0</v>
      </c>
      <c r="D10" s="203">
        <f t="shared" si="7"/>
        <v>0</v>
      </c>
      <c r="E10" s="203">
        <f t="shared" si="8"/>
        <v>0</v>
      </c>
      <c r="F10" s="203">
        <f ca="1">_xlfn.IFNA(SUM(OFFSET($X10,0,MATCH(Periods!$D$15,$X$7:$BV$7)-1):OFFSET($X10,0,MATCH(Periods!$D$15,$X$7:$BV$7,0)-12)),0)</f>
        <v>0</v>
      </c>
      <c r="G10" s="203">
        <f ca="1">SUM(OFFSET($X10,0,MATCH(Periods!$D$17,$X$7:$BV$7,0)-1):OFFSET($X10,0,MATCH(Periods!$D$13,$X$7:$BV$7,0)))</f>
        <v>0</v>
      </c>
      <c r="H10" s="203">
        <f ca="1">SUM(OFFSET($X10,0,MATCH(Periods!$D$16,$X$7:$BV$7,0)-1):OFFSET($X10,0,MATCH(Periods!$D$14,$X$7:$BV$7,0)))</f>
        <v>0</v>
      </c>
      <c r="I10" s="26"/>
      <c r="J10" s="58" t="str">
        <f>IFERROR(C10/Revenue!C$18,"n/a")</f>
        <v>n/a</v>
      </c>
      <c r="K10" s="58" t="str">
        <f>IFERROR(D10/Revenue!D$18,"n/a")</f>
        <v>n/a</v>
      </c>
      <c r="L10" s="58" t="str">
        <f>IFERROR(E10/Revenue!E$18,"n/a")</f>
        <v>n/a</v>
      </c>
      <c r="M10" s="58" t="str">
        <f ca="1">IFERROR(F10/Revenue!F$18,"n/a")</f>
        <v>n/a</v>
      </c>
      <c r="N10" s="58" t="str">
        <f ca="1">IFERROR(G10/Revenue!G$18,"n/a")</f>
        <v>n/a</v>
      </c>
      <c r="O10" s="58" t="str">
        <f ca="1">IFERROR(H10/Revenue!H$18,"n/a")</f>
        <v>n/a</v>
      </c>
      <c r="Q10" s="202">
        <f t="shared" si="9"/>
        <v>0</v>
      </c>
      <c r="R10" s="59" t="str">
        <f t="shared" si="10"/>
        <v>n/a</v>
      </c>
      <c r="S10" s="202">
        <f t="shared" si="11"/>
        <v>0</v>
      </c>
      <c r="T10" s="59" t="str">
        <f t="shared" si="12"/>
        <v>n/a</v>
      </c>
      <c r="U10" s="202">
        <f t="shared" ca="1" si="13"/>
        <v>0</v>
      </c>
      <c r="V10" s="58" t="str">
        <f t="shared" ca="1" si="14"/>
        <v>n/a</v>
      </c>
      <c r="X10" s="203">
        <f>-SUMIFS(TB!N:N,TB!$F:$F,$A$2,TB!$G:$G,$B10,TB!$K:$K,"",TB!$J:$J,$A$4)</f>
        <v>0</v>
      </c>
      <c r="Y10" s="203">
        <f>-SUMIFS(TB!O:O,TB!$F:$F,$A$2,TB!$G:$G,$B10,TB!$K:$K,"",TB!$J:$J,$A$4)</f>
        <v>0</v>
      </c>
      <c r="Z10" s="203">
        <f>-SUMIFS(TB!P:P,TB!$F:$F,$A$2,TB!$G:$G,$B10,TB!$K:$K,"",TB!$J:$J,$A$4)</f>
        <v>0</v>
      </c>
      <c r="AA10" s="203">
        <f>-SUMIFS(TB!Q:Q,TB!$F:$F,$A$2,TB!$G:$G,$B10,TB!$K:$K,"",TB!$J:$J,$A$4)</f>
        <v>0</v>
      </c>
      <c r="AB10" s="203">
        <f>-SUMIFS(TB!R:R,TB!$F:$F,$A$2,TB!$G:$G,$B10,TB!$K:$K,"",TB!$J:$J,$A$4)</f>
        <v>0</v>
      </c>
      <c r="AC10" s="203">
        <f>-SUMIFS(TB!S:S,TB!$F:$F,$A$2,TB!$G:$G,$B10,TB!$K:$K,"",TB!$J:$J,$A$4)</f>
        <v>0</v>
      </c>
      <c r="AD10" s="203">
        <f>-SUMIFS(TB!T:T,TB!$F:$F,$A$2,TB!$G:$G,$B10,TB!$K:$K,"",TB!$J:$J,$A$4)</f>
        <v>0</v>
      </c>
      <c r="AE10" s="203">
        <f>-SUMIFS(TB!U:U,TB!$F:$F,$A$2,TB!$G:$G,$B10,TB!$K:$K,"",TB!$J:$J,$A$4)</f>
        <v>0</v>
      </c>
      <c r="AF10" s="203">
        <f>-SUMIFS(TB!V:V,TB!$F:$F,$A$2,TB!$G:$G,$B10,TB!$K:$K,"",TB!$J:$J,$A$4)</f>
        <v>0</v>
      </c>
      <c r="AG10" s="203">
        <f>-SUMIFS(TB!W:W,TB!$F:$F,$A$2,TB!$G:$G,$B10,TB!$K:$K,"",TB!$J:$J,$A$4)</f>
        <v>0</v>
      </c>
      <c r="AH10" s="203">
        <f>-SUMIFS(TB!X:X,TB!$F:$F,$A$2,TB!$G:$G,$B10,TB!$K:$K,"",TB!$J:$J,$A$4)</f>
        <v>0</v>
      </c>
      <c r="AI10" s="203">
        <f>-SUMIFS(TB!Y:Y,TB!$F:$F,$A$2,TB!$G:$G,$B10,TB!$K:$K,"",TB!$J:$J,$A$4)</f>
        <v>0</v>
      </c>
      <c r="AJ10" s="203">
        <f>-SUMIFS(TB!Z:Z,TB!$F:$F,$A$2,TB!$G:$G,$B10,TB!$K:$K,"",TB!$J:$J,$A$4)</f>
        <v>0</v>
      </c>
      <c r="AK10" s="203">
        <f>-SUMIFS(TB!AA:AA,TB!$F:$F,$A$2,TB!$G:$G,$B10,TB!$K:$K,"",TB!$J:$J,$A$4)</f>
        <v>0</v>
      </c>
      <c r="AL10" s="203">
        <f>-SUMIFS(TB!AB:AB,TB!$F:$F,$A$2,TB!$G:$G,$B10,TB!$K:$K,"",TB!$J:$J,$A$4)</f>
        <v>0</v>
      </c>
      <c r="AM10" s="203">
        <f>-SUMIFS(TB!AC:AC,TB!$F:$F,$A$2,TB!$G:$G,$B10,TB!$K:$K,"",TB!$J:$J,$A$4)</f>
        <v>0</v>
      </c>
      <c r="AN10" s="203">
        <f>-SUMIFS(TB!AD:AD,TB!$F:$F,$A$2,TB!$G:$G,$B10,TB!$K:$K,"",TB!$J:$J,$A$4)</f>
        <v>0</v>
      </c>
      <c r="AO10" s="203">
        <f>-SUMIFS(TB!AE:AE,TB!$F:$F,$A$2,TB!$G:$G,$B10,TB!$K:$K,"",TB!$J:$J,$A$4)</f>
        <v>0</v>
      </c>
      <c r="AP10" s="203">
        <f>-SUMIFS(TB!AF:AF,TB!$F:$F,$A$2,TB!$G:$G,$B10,TB!$K:$K,"",TB!$J:$J,$A$4)</f>
        <v>0</v>
      </c>
      <c r="AQ10" s="203">
        <f>-SUMIFS(TB!AG:AG,TB!$F:$F,$A$2,TB!$G:$G,$B10,TB!$K:$K,"",TB!$J:$J,$A$4)</f>
        <v>0</v>
      </c>
      <c r="AR10" s="203">
        <f>-SUMIFS(TB!AH:AH,TB!$F:$F,$A$2,TB!$G:$G,$B10,TB!$K:$K,"",TB!$J:$J,$A$4)</f>
        <v>0</v>
      </c>
      <c r="AS10" s="203">
        <f>-SUMIFS(TB!AI:AI,TB!$F:$F,$A$2,TB!$G:$G,$B10,TB!$K:$K,"",TB!$J:$J,$A$4)</f>
        <v>0</v>
      </c>
      <c r="AT10" s="203">
        <f>-SUMIFS(TB!AJ:AJ,TB!$F:$F,$A$2,TB!$G:$G,$B10,TB!$K:$K,"",TB!$J:$J,$A$4)</f>
        <v>0</v>
      </c>
      <c r="AU10" s="203">
        <f>-SUMIFS(TB!AK:AK,TB!$F:$F,$A$2,TB!$G:$G,$B10,TB!$K:$K,"",TB!$J:$J,$A$4)</f>
        <v>0</v>
      </c>
      <c r="AV10" s="203">
        <f>-SUMIFS(TB!AL:AL,TB!$F:$F,$A$2,TB!$G:$G,$B10,TB!$K:$K,"",TB!$J:$J,$A$4)</f>
        <v>0</v>
      </c>
      <c r="AW10" s="203">
        <f>-SUMIFS(TB!AM:AM,TB!$F:$F,$A$2,TB!$G:$G,$B10,TB!$K:$K,"",TB!$J:$J,$A$4)</f>
        <v>0</v>
      </c>
      <c r="AX10" s="203">
        <f>-SUMIFS(TB!AN:AN,TB!$F:$F,$A$2,TB!$G:$G,$B10,TB!$K:$K,"",TB!$J:$J,$A$4)</f>
        <v>0</v>
      </c>
      <c r="AY10" s="203">
        <f>-SUMIFS(TB!AO:AO,TB!$F:$F,$A$2,TB!$G:$G,$B10,TB!$K:$K,"",TB!$J:$J,$A$4)</f>
        <v>0</v>
      </c>
      <c r="AZ10" s="203">
        <f>-SUMIFS(TB!AP:AP,TB!$F:$F,$A$2,TB!$G:$G,$B10,TB!$K:$K,"",TB!$J:$J,$A$4)</f>
        <v>0</v>
      </c>
      <c r="BA10" s="203">
        <f>-SUMIFS(TB!AQ:AQ,TB!$F:$F,$A$2,TB!$G:$G,$B10,TB!$K:$K,"",TB!$J:$J,$A$4)</f>
        <v>0</v>
      </c>
      <c r="BB10" s="203">
        <f>-SUMIFS(TB!AR:AR,TB!$F:$F,$A$2,TB!$G:$G,$B10,TB!$K:$K,"",TB!$J:$J,$A$4)</f>
        <v>0</v>
      </c>
      <c r="BC10" s="203">
        <f>-SUMIFS(TB!AS:AS,TB!$F:$F,$A$2,TB!$G:$G,$B10,TB!$K:$K,"",TB!$J:$J,$A$4)</f>
        <v>0</v>
      </c>
      <c r="BD10" s="203">
        <f>-SUMIFS(TB!AT:AT,TB!$F:$F,$A$2,TB!$G:$G,$B10,TB!$K:$K,"",TB!$J:$J,$A$4)</f>
        <v>0</v>
      </c>
      <c r="BE10" s="203">
        <f>-SUMIFS(TB!AU:AU,TB!$F:$F,$A$2,TB!$G:$G,$B10,TB!$K:$K,"",TB!$J:$J,$A$4)</f>
        <v>0</v>
      </c>
      <c r="BF10" s="203">
        <f>-SUMIFS(TB!AV:AV,TB!$F:$F,$A$2,TB!$G:$G,$B10,TB!$K:$K,"",TB!$J:$J,$A$4)</f>
        <v>0</v>
      </c>
      <c r="BG10" s="203">
        <f>-SUMIFS(TB!AW:AW,TB!$F:$F,$A$2,TB!$G:$G,$B10,TB!$K:$K,"",TB!$J:$J,$A$4)</f>
        <v>0</v>
      </c>
      <c r="BH10" s="203">
        <f>-SUMIFS(TB!AX:AX,TB!$F:$F,$A$2,TB!$G:$G,$B10,TB!$K:$K,"",TB!$J:$J,$A$4)</f>
        <v>0</v>
      </c>
      <c r="BI10" s="203">
        <f>-SUMIFS(TB!AY:AY,TB!$F:$F,$A$2,TB!$G:$G,$B10,TB!$K:$K,"",TB!$J:$J,$A$4)</f>
        <v>0</v>
      </c>
      <c r="BJ10" s="203">
        <f>-SUMIFS(TB!AZ:AZ,TB!$F:$F,$A$2,TB!$G:$G,$B10,TB!$K:$K,"",TB!$J:$J,$A$4)</f>
        <v>0</v>
      </c>
      <c r="BK10" s="203">
        <f>-SUMIFS(TB!BA:BA,TB!$F:$F,$A$2,TB!$G:$G,$B10,TB!$K:$K,"",TB!$J:$J,$A$4)</f>
        <v>0</v>
      </c>
      <c r="BL10" s="203">
        <f>-SUMIFS(TB!BB:BB,TB!$F:$F,$A$2,TB!$G:$G,$B10,TB!$K:$K,"",TB!$J:$J,$A$4)</f>
        <v>0</v>
      </c>
      <c r="BM10" s="203">
        <f>-SUMIFS(TB!BC:BC,TB!$F:$F,$A$2,TB!$G:$G,$B10,TB!$K:$K,"",TB!$J:$J,$A$4)</f>
        <v>0</v>
      </c>
      <c r="BN10" s="203">
        <f>-SUMIFS(TB!BD:BD,TB!$F:$F,$A$2,TB!$G:$G,$B10,TB!$K:$K,"",TB!$J:$J,$A$4)</f>
        <v>0</v>
      </c>
      <c r="BO10" s="203">
        <f>-SUMIFS(TB!BE:BE,TB!$F:$F,$A$2,TB!$G:$G,$B10,TB!$K:$K,"",TB!$J:$J,$A$4)</f>
        <v>0</v>
      </c>
      <c r="BP10" s="203">
        <f>-SUMIFS(TB!BF:BF,TB!$F:$F,$A$2,TB!$G:$G,$B10,TB!$K:$K,"",TB!$J:$J,$A$4)</f>
        <v>0</v>
      </c>
      <c r="BQ10" s="203">
        <f>-SUMIFS(TB!BG:BG,TB!$F:$F,$A$2,TB!$G:$G,$B10,TB!$K:$K,"",TB!$J:$J,$A$4)</f>
        <v>0</v>
      </c>
      <c r="BR10" s="203">
        <f>-SUMIFS(TB!BH:BH,TB!$F:$F,$A$2,TB!$G:$G,$B10,TB!$K:$K,"",TB!$J:$J,$A$4)</f>
        <v>0</v>
      </c>
      <c r="BS10" s="203">
        <f>-SUMIFS(TB!BI:BI,TB!$F:$F,$A$2,TB!$G:$G,$B10,TB!$K:$K,"",TB!$J:$J,$A$4)</f>
        <v>0</v>
      </c>
      <c r="BW10" s="423"/>
      <c r="BX10" s="26"/>
    </row>
    <row r="11" spans="1:76" ht="14.25" customHeight="1" x14ac:dyDescent="0.3">
      <c r="B11" s="31" t="str">
        <f t="shared" si="1"/>
        <v>Service support and maintenance</v>
      </c>
      <c r="C11" s="203">
        <f t="shared" si="6"/>
        <v>0</v>
      </c>
      <c r="D11" s="203">
        <f t="shared" si="7"/>
        <v>0</v>
      </c>
      <c r="E11" s="203">
        <f t="shared" si="8"/>
        <v>0</v>
      </c>
      <c r="F11" s="203">
        <f ca="1">_xlfn.IFNA(SUM(OFFSET($X11,0,MATCH(Periods!$D$15,$X$7:$BV$7)-1):OFFSET($X11,0,MATCH(Periods!$D$15,$X$7:$BV$7,0)-12)),0)</f>
        <v>0</v>
      </c>
      <c r="G11" s="203">
        <f ca="1">SUM(OFFSET($X11,0,MATCH(Periods!$D$17,$X$7:$BV$7,0)-1):OFFSET($X11,0,MATCH(Periods!$D$13,$X$7:$BV$7,0)))</f>
        <v>0</v>
      </c>
      <c r="H11" s="203">
        <f ca="1">SUM(OFFSET($X11,0,MATCH(Periods!$D$16,$X$7:$BV$7,0)-1):OFFSET($X11,0,MATCH(Periods!$D$14,$X$7:$BV$7,0)))</f>
        <v>0</v>
      </c>
      <c r="I11" s="26"/>
      <c r="J11" s="58" t="str">
        <f>IFERROR(C11/Revenue!C$18,"n/a")</f>
        <v>n/a</v>
      </c>
      <c r="K11" s="58" t="str">
        <f>IFERROR(D11/Revenue!D$18,"n/a")</f>
        <v>n/a</v>
      </c>
      <c r="L11" s="58" t="str">
        <f>IFERROR(E11/Revenue!E$18,"n/a")</f>
        <v>n/a</v>
      </c>
      <c r="M11" s="58" t="str">
        <f ca="1">IFERROR(F11/Revenue!F$18,"n/a")</f>
        <v>n/a</v>
      </c>
      <c r="N11" s="58" t="str">
        <f ca="1">IFERROR(G11/Revenue!G$18,"n/a")</f>
        <v>n/a</v>
      </c>
      <c r="O11" s="58" t="str">
        <f ca="1">IFERROR(H11/Revenue!H$18,"n/a")</f>
        <v>n/a</v>
      </c>
      <c r="Q11" s="202">
        <f t="shared" si="9"/>
        <v>0</v>
      </c>
      <c r="R11" s="59" t="str">
        <f t="shared" si="10"/>
        <v>n/a</v>
      </c>
      <c r="S11" s="202">
        <f t="shared" si="11"/>
        <v>0</v>
      </c>
      <c r="T11" s="59" t="str">
        <f t="shared" si="12"/>
        <v>n/a</v>
      </c>
      <c r="U11" s="202">
        <f t="shared" ca="1" si="13"/>
        <v>0</v>
      </c>
      <c r="V11" s="58" t="str">
        <f t="shared" ca="1" si="14"/>
        <v>n/a</v>
      </c>
      <c r="X11" s="203">
        <f>-SUMIFS(TB!N:N,TB!$F:$F,$A$2,TB!$G:$G,$B11,TB!$K:$K,"",TB!$J:$J,$A$4)</f>
        <v>0</v>
      </c>
      <c r="Y11" s="203">
        <f>-SUMIFS(TB!O:O,TB!$F:$F,$A$2,TB!$G:$G,$B11,TB!$K:$K,"",TB!$J:$J,$A$4)</f>
        <v>0</v>
      </c>
      <c r="Z11" s="203">
        <f>-SUMIFS(TB!P:P,TB!$F:$F,$A$2,TB!$G:$G,$B11,TB!$K:$K,"",TB!$J:$J,$A$4)</f>
        <v>0</v>
      </c>
      <c r="AA11" s="203">
        <f>-SUMIFS(TB!Q:Q,TB!$F:$F,$A$2,TB!$G:$G,$B11,TB!$K:$K,"",TB!$J:$J,$A$4)</f>
        <v>0</v>
      </c>
      <c r="AB11" s="203">
        <f>-SUMIFS(TB!R:R,TB!$F:$F,$A$2,TB!$G:$G,$B11,TB!$K:$K,"",TB!$J:$J,$A$4)</f>
        <v>0</v>
      </c>
      <c r="AC11" s="203">
        <f>-SUMIFS(TB!S:S,TB!$F:$F,$A$2,TB!$G:$G,$B11,TB!$K:$K,"",TB!$J:$J,$A$4)</f>
        <v>0</v>
      </c>
      <c r="AD11" s="203">
        <f>-SUMIFS(TB!T:T,TB!$F:$F,$A$2,TB!$G:$G,$B11,TB!$K:$K,"",TB!$J:$J,$A$4)</f>
        <v>0</v>
      </c>
      <c r="AE11" s="203">
        <f>-SUMIFS(TB!U:U,TB!$F:$F,$A$2,TB!$G:$G,$B11,TB!$K:$K,"",TB!$J:$J,$A$4)</f>
        <v>0</v>
      </c>
      <c r="AF11" s="203">
        <f>-SUMIFS(TB!V:V,TB!$F:$F,$A$2,TB!$G:$G,$B11,TB!$K:$K,"",TB!$J:$J,$A$4)</f>
        <v>0</v>
      </c>
      <c r="AG11" s="203">
        <f>-SUMIFS(TB!W:W,TB!$F:$F,$A$2,TB!$G:$G,$B11,TB!$K:$K,"",TB!$J:$J,$A$4)</f>
        <v>0</v>
      </c>
      <c r="AH11" s="203">
        <f>-SUMIFS(TB!X:X,TB!$F:$F,$A$2,TB!$G:$G,$B11,TB!$K:$K,"",TB!$J:$J,$A$4)</f>
        <v>0</v>
      </c>
      <c r="AI11" s="203">
        <f>-SUMIFS(TB!Y:Y,TB!$F:$F,$A$2,TB!$G:$G,$B11,TB!$K:$K,"",TB!$J:$J,$A$4)</f>
        <v>0</v>
      </c>
      <c r="AJ11" s="203">
        <f>-SUMIFS(TB!Z:Z,TB!$F:$F,$A$2,TB!$G:$G,$B11,TB!$K:$K,"",TB!$J:$J,$A$4)</f>
        <v>0</v>
      </c>
      <c r="AK11" s="203">
        <f>-SUMIFS(TB!AA:AA,TB!$F:$F,$A$2,TB!$G:$G,$B11,TB!$K:$K,"",TB!$J:$J,$A$4)</f>
        <v>0</v>
      </c>
      <c r="AL11" s="203">
        <f>-SUMIFS(TB!AB:AB,TB!$F:$F,$A$2,TB!$G:$G,$B11,TB!$K:$K,"",TB!$J:$J,$A$4)</f>
        <v>0</v>
      </c>
      <c r="AM11" s="203">
        <f>-SUMIFS(TB!AC:AC,TB!$F:$F,$A$2,TB!$G:$G,$B11,TB!$K:$K,"",TB!$J:$J,$A$4)</f>
        <v>0</v>
      </c>
      <c r="AN11" s="203">
        <f>-SUMIFS(TB!AD:AD,TB!$F:$F,$A$2,TB!$G:$G,$B11,TB!$K:$K,"",TB!$J:$J,$A$4)</f>
        <v>0</v>
      </c>
      <c r="AO11" s="203">
        <f>-SUMIFS(TB!AE:AE,TB!$F:$F,$A$2,TB!$G:$G,$B11,TB!$K:$K,"",TB!$J:$J,$A$4)</f>
        <v>0</v>
      </c>
      <c r="AP11" s="203">
        <f>-SUMIFS(TB!AF:AF,TB!$F:$F,$A$2,TB!$G:$G,$B11,TB!$K:$K,"",TB!$J:$J,$A$4)</f>
        <v>0</v>
      </c>
      <c r="AQ11" s="203">
        <f>-SUMIFS(TB!AG:AG,TB!$F:$F,$A$2,TB!$G:$G,$B11,TB!$K:$K,"",TB!$J:$J,$A$4)</f>
        <v>0</v>
      </c>
      <c r="AR11" s="203">
        <f>-SUMIFS(TB!AH:AH,TB!$F:$F,$A$2,TB!$G:$G,$B11,TB!$K:$K,"",TB!$J:$J,$A$4)</f>
        <v>0</v>
      </c>
      <c r="AS11" s="203">
        <f>-SUMIFS(TB!AI:AI,TB!$F:$F,$A$2,TB!$G:$G,$B11,TB!$K:$K,"",TB!$J:$J,$A$4)</f>
        <v>0</v>
      </c>
      <c r="AT11" s="203">
        <f>-SUMIFS(TB!AJ:AJ,TB!$F:$F,$A$2,TB!$G:$G,$B11,TB!$K:$K,"",TB!$J:$J,$A$4)</f>
        <v>0</v>
      </c>
      <c r="AU11" s="203">
        <f>-SUMIFS(TB!AK:AK,TB!$F:$F,$A$2,TB!$G:$G,$B11,TB!$K:$K,"",TB!$J:$J,$A$4)</f>
        <v>0</v>
      </c>
      <c r="AV11" s="203">
        <f>-SUMIFS(TB!AL:AL,TB!$F:$F,$A$2,TB!$G:$G,$B11,TB!$K:$K,"",TB!$J:$J,$A$4)</f>
        <v>0</v>
      </c>
      <c r="AW11" s="203">
        <f>-SUMIFS(TB!AM:AM,TB!$F:$F,$A$2,TB!$G:$G,$B11,TB!$K:$K,"",TB!$J:$J,$A$4)</f>
        <v>0</v>
      </c>
      <c r="AX11" s="203">
        <f>-SUMIFS(TB!AN:AN,TB!$F:$F,$A$2,TB!$G:$G,$B11,TB!$K:$K,"",TB!$J:$J,$A$4)</f>
        <v>0</v>
      </c>
      <c r="AY11" s="203">
        <f>-SUMIFS(TB!AO:AO,TB!$F:$F,$A$2,TB!$G:$G,$B11,TB!$K:$K,"",TB!$J:$J,$A$4)</f>
        <v>0</v>
      </c>
      <c r="AZ11" s="203">
        <f>-SUMIFS(TB!AP:AP,TB!$F:$F,$A$2,TB!$G:$G,$B11,TB!$K:$K,"",TB!$J:$J,$A$4)</f>
        <v>0</v>
      </c>
      <c r="BA11" s="203">
        <f>-SUMIFS(TB!AQ:AQ,TB!$F:$F,$A$2,TB!$G:$G,$B11,TB!$K:$K,"",TB!$J:$J,$A$4)</f>
        <v>0</v>
      </c>
      <c r="BB11" s="203">
        <f>-SUMIFS(TB!AR:AR,TB!$F:$F,$A$2,TB!$G:$G,$B11,TB!$K:$K,"",TB!$J:$J,$A$4)</f>
        <v>0</v>
      </c>
      <c r="BC11" s="203">
        <f>-SUMIFS(TB!AS:AS,TB!$F:$F,$A$2,TB!$G:$G,$B11,TB!$K:$K,"",TB!$J:$J,$A$4)</f>
        <v>0</v>
      </c>
      <c r="BD11" s="203">
        <f>-SUMIFS(TB!AT:AT,TB!$F:$F,$A$2,TB!$G:$G,$B11,TB!$K:$K,"",TB!$J:$J,$A$4)</f>
        <v>0</v>
      </c>
      <c r="BE11" s="203">
        <f>-SUMIFS(TB!AU:AU,TB!$F:$F,$A$2,TB!$G:$G,$B11,TB!$K:$K,"",TB!$J:$J,$A$4)</f>
        <v>0</v>
      </c>
      <c r="BF11" s="203">
        <f>-SUMIFS(TB!AV:AV,TB!$F:$F,$A$2,TB!$G:$G,$B11,TB!$K:$K,"",TB!$J:$J,$A$4)</f>
        <v>0</v>
      </c>
      <c r="BG11" s="203">
        <f>-SUMIFS(TB!AW:AW,TB!$F:$F,$A$2,TB!$G:$G,$B11,TB!$K:$K,"",TB!$J:$J,$A$4)</f>
        <v>0</v>
      </c>
      <c r="BH11" s="203">
        <f>-SUMIFS(TB!AX:AX,TB!$F:$F,$A$2,TB!$G:$G,$B11,TB!$K:$K,"",TB!$J:$J,$A$4)</f>
        <v>0</v>
      </c>
      <c r="BI11" s="203">
        <f>-SUMIFS(TB!AY:AY,TB!$F:$F,$A$2,TB!$G:$G,$B11,TB!$K:$K,"",TB!$J:$J,$A$4)</f>
        <v>0</v>
      </c>
      <c r="BJ11" s="203">
        <f>-SUMIFS(TB!AZ:AZ,TB!$F:$F,$A$2,TB!$G:$G,$B11,TB!$K:$K,"",TB!$J:$J,$A$4)</f>
        <v>0</v>
      </c>
      <c r="BK11" s="203">
        <f>-SUMIFS(TB!BA:BA,TB!$F:$F,$A$2,TB!$G:$G,$B11,TB!$K:$K,"",TB!$J:$J,$A$4)</f>
        <v>0</v>
      </c>
      <c r="BL11" s="203">
        <f>-SUMIFS(TB!BB:BB,TB!$F:$F,$A$2,TB!$G:$G,$B11,TB!$K:$K,"",TB!$J:$J,$A$4)</f>
        <v>0</v>
      </c>
      <c r="BM11" s="203">
        <f>-SUMIFS(TB!BC:BC,TB!$F:$F,$A$2,TB!$G:$G,$B11,TB!$K:$K,"",TB!$J:$J,$A$4)</f>
        <v>0</v>
      </c>
      <c r="BN11" s="203">
        <f>-SUMIFS(TB!BD:BD,TB!$F:$F,$A$2,TB!$G:$G,$B11,TB!$K:$K,"",TB!$J:$J,$A$4)</f>
        <v>0</v>
      </c>
      <c r="BO11" s="203">
        <f>-SUMIFS(TB!BE:BE,TB!$F:$F,$A$2,TB!$G:$G,$B11,TB!$K:$K,"",TB!$J:$J,$A$4)</f>
        <v>0</v>
      </c>
      <c r="BP11" s="203">
        <f>-SUMIFS(TB!BF:BF,TB!$F:$F,$A$2,TB!$G:$G,$B11,TB!$K:$K,"",TB!$J:$J,$A$4)</f>
        <v>0</v>
      </c>
      <c r="BQ11" s="203">
        <f>-SUMIFS(TB!BG:BG,TB!$F:$F,$A$2,TB!$G:$G,$B11,TB!$K:$K,"",TB!$J:$J,$A$4)</f>
        <v>0</v>
      </c>
      <c r="BR11" s="203">
        <f>-SUMIFS(TB!BH:BH,TB!$F:$F,$A$2,TB!$G:$G,$B11,TB!$K:$K,"",TB!$J:$J,$A$4)</f>
        <v>0</v>
      </c>
      <c r="BS11" s="203">
        <f>-SUMIFS(TB!BI:BI,TB!$F:$F,$A$2,TB!$G:$G,$B11,TB!$K:$K,"",TB!$J:$J,$A$4)</f>
        <v>0</v>
      </c>
      <c r="BW11" s="423"/>
      <c r="BX11" s="26"/>
    </row>
    <row r="12" spans="1:76" ht="14.25" customHeight="1" x14ac:dyDescent="0.3">
      <c r="B12" s="31" t="str">
        <f t="shared" si="1"/>
        <v>On-site service</v>
      </c>
      <c r="C12" s="203">
        <f t="shared" si="6"/>
        <v>0</v>
      </c>
      <c r="D12" s="203">
        <f t="shared" si="7"/>
        <v>0</v>
      </c>
      <c r="E12" s="203">
        <f t="shared" si="8"/>
        <v>0</v>
      </c>
      <c r="F12" s="203">
        <f ca="1">_xlfn.IFNA(SUM(OFFSET($X12,0,MATCH(Periods!$D$15,$X$7:$BV$7)-1):OFFSET($X12,0,MATCH(Periods!$D$15,$X$7:$BV$7,0)-12)),0)</f>
        <v>0</v>
      </c>
      <c r="G12" s="203">
        <f ca="1">SUM(OFFSET($X12,0,MATCH(Periods!$D$17,$X$7:$BV$7,0)-1):OFFSET($X12,0,MATCH(Periods!$D$13,$X$7:$BV$7,0)))</f>
        <v>0</v>
      </c>
      <c r="H12" s="203">
        <f ca="1">SUM(OFFSET($X12,0,MATCH(Periods!$D$16,$X$7:$BV$7,0)-1):OFFSET($X12,0,MATCH(Periods!$D$14,$X$7:$BV$7,0)))</f>
        <v>0</v>
      </c>
      <c r="I12" s="26"/>
      <c r="J12" s="58" t="str">
        <f>IFERROR(C12/Revenue!C$18,"n/a")</f>
        <v>n/a</v>
      </c>
      <c r="K12" s="58" t="str">
        <f>IFERROR(D12/Revenue!D$18,"n/a")</f>
        <v>n/a</v>
      </c>
      <c r="L12" s="58" t="str">
        <f>IFERROR(E12/Revenue!E$18,"n/a")</f>
        <v>n/a</v>
      </c>
      <c r="M12" s="58" t="str">
        <f ca="1">IFERROR(F12/Revenue!F$18,"n/a")</f>
        <v>n/a</v>
      </c>
      <c r="N12" s="58" t="str">
        <f ca="1">IFERROR(G12/Revenue!G$18,"n/a")</f>
        <v>n/a</v>
      </c>
      <c r="O12" s="58" t="str">
        <f ca="1">IFERROR(H12/Revenue!H$18,"n/a")</f>
        <v>n/a</v>
      </c>
      <c r="Q12" s="202">
        <f t="shared" si="9"/>
        <v>0</v>
      </c>
      <c r="R12" s="59" t="str">
        <f t="shared" si="10"/>
        <v>n/a</v>
      </c>
      <c r="S12" s="202">
        <f t="shared" si="11"/>
        <v>0</v>
      </c>
      <c r="T12" s="59" t="str">
        <f t="shared" si="12"/>
        <v>n/a</v>
      </c>
      <c r="U12" s="202">
        <f t="shared" ca="1" si="13"/>
        <v>0</v>
      </c>
      <c r="V12" s="58" t="str">
        <f t="shared" ca="1" si="14"/>
        <v>n/a</v>
      </c>
      <c r="X12" s="203">
        <f>-SUMIFS(TB!N:N,TB!$F:$F,$A$2,TB!$G:$G,$B12,TB!$K:$K,"",TB!$J:$J,$A$4)</f>
        <v>0</v>
      </c>
      <c r="Y12" s="203">
        <f>-SUMIFS(TB!O:O,TB!$F:$F,$A$2,TB!$G:$G,$B12,TB!$K:$K,"",TB!$J:$J,$A$4)</f>
        <v>0</v>
      </c>
      <c r="Z12" s="203">
        <f>-SUMIFS(TB!P:P,TB!$F:$F,$A$2,TB!$G:$G,$B12,TB!$K:$K,"",TB!$J:$J,$A$4)</f>
        <v>0</v>
      </c>
      <c r="AA12" s="203">
        <f>-SUMIFS(TB!Q:Q,TB!$F:$F,$A$2,TB!$G:$G,$B12,TB!$K:$K,"",TB!$J:$J,$A$4)</f>
        <v>0</v>
      </c>
      <c r="AB12" s="203">
        <f>-SUMIFS(TB!R:R,TB!$F:$F,$A$2,TB!$G:$G,$B12,TB!$K:$K,"",TB!$J:$J,$A$4)</f>
        <v>0</v>
      </c>
      <c r="AC12" s="203">
        <f>-SUMIFS(TB!S:S,TB!$F:$F,$A$2,TB!$G:$G,$B12,TB!$K:$K,"",TB!$J:$J,$A$4)</f>
        <v>0</v>
      </c>
      <c r="AD12" s="203">
        <f>-SUMIFS(TB!T:T,TB!$F:$F,$A$2,TB!$G:$G,$B12,TB!$K:$K,"",TB!$J:$J,$A$4)</f>
        <v>0</v>
      </c>
      <c r="AE12" s="203">
        <f>-SUMIFS(TB!U:U,TB!$F:$F,$A$2,TB!$G:$G,$B12,TB!$K:$K,"",TB!$J:$J,$A$4)</f>
        <v>0</v>
      </c>
      <c r="AF12" s="203">
        <f>-SUMIFS(TB!V:V,TB!$F:$F,$A$2,TB!$G:$G,$B12,TB!$K:$K,"",TB!$J:$J,$A$4)</f>
        <v>0</v>
      </c>
      <c r="AG12" s="203">
        <f>-SUMIFS(TB!W:W,TB!$F:$F,$A$2,TB!$G:$G,$B12,TB!$K:$K,"",TB!$J:$J,$A$4)</f>
        <v>0</v>
      </c>
      <c r="AH12" s="203">
        <f>-SUMIFS(TB!X:X,TB!$F:$F,$A$2,TB!$G:$G,$B12,TB!$K:$K,"",TB!$J:$J,$A$4)</f>
        <v>0</v>
      </c>
      <c r="AI12" s="203">
        <f>-SUMIFS(TB!Y:Y,TB!$F:$F,$A$2,TB!$G:$G,$B12,TB!$K:$K,"",TB!$J:$J,$A$4)</f>
        <v>0</v>
      </c>
      <c r="AJ12" s="203">
        <f>-SUMIFS(TB!Z:Z,TB!$F:$F,$A$2,TB!$G:$G,$B12,TB!$K:$K,"",TB!$J:$J,$A$4)</f>
        <v>0</v>
      </c>
      <c r="AK12" s="203">
        <f>-SUMIFS(TB!AA:AA,TB!$F:$F,$A$2,TB!$G:$G,$B12,TB!$K:$K,"",TB!$J:$J,$A$4)</f>
        <v>0</v>
      </c>
      <c r="AL12" s="203">
        <f>-SUMIFS(TB!AB:AB,TB!$F:$F,$A$2,TB!$G:$G,$B12,TB!$K:$K,"",TB!$J:$J,$A$4)</f>
        <v>0</v>
      </c>
      <c r="AM12" s="203">
        <f>-SUMIFS(TB!AC:AC,TB!$F:$F,$A$2,TB!$G:$G,$B12,TB!$K:$K,"",TB!$J:$J,$A$4)</f>
        <v>0</v>
      </c>
      <c r="AN12" s="203">
        <f>-SUMIFS(TB!AD:AD,TB!$F:$F,$A$2,TB!$G:$G,$B12,TB!$K:$K,"",TB!$J:$J,$A$4)</f>
        <v>0</v>
      </c>
      <c r="AO12" s="203">
        <f>-SUMIFS(TB!AE:AE,TB!$F:$F,$A$2,TB!$G:$G,$B12,TB!$K:$K,"",TB!$J:$J,$A$4)</f>
        <v>0</v>
      </c>
      <c r="AP12" s="203">
        <f>-SUMIFS(TB!AF:AF,TB!$F:$F,$A$2,TB!$G:$G,$B12,TB!$K:$K,"",TB!$J:$J,$A$4)</f>
        <v>0</v>
      </c>
      <c r="AQ12" s="203">
        <f>-SUMIFS(TB!AG:AG,TB!$F:$F,$A$2,TB!$G:$G,$B12,TB!$K:$K,"",TB!$J:$J,$A$4)</f>
        <v>0</v>
      </c>
      <c r="AR12" s="203">
        <f>-SUMIFS(TB!AH:AH,TB!$F:$F,$A$2,TB!$G:$G,$B12,TB!$K:$K,"",TB!$J:$J,$A$4)</f>
        <v>0</v>
      </c>
      <c r="AS12" s="203">
        <f>-SUMIFS(TB!AI:AI,TB!$F:$F,$A$2,TB!$G:$G,$B12,TB!$K:$K,"",TB!$J:$J,$A$4)</f>
        <v>0</v>
      </c>
      <c r="AT12" s="203">
        <f>-SUMIFS(TB!AJ:AJ,TB!$F:$F,$A$2,TB!$G:$G,$B12,TB!$K:$K,"",TB!$J:$J,$A$4)</f>
        <v>0</v>
      </c>
      <c r="AU12" s="203">
        <f>-SUMIFS(TB!AK:AK,TB!$F:$F,$A$2,TB!$G:$G,$B12,TB!$K:$K,"",TB!$J:$J,$A$4)</f>
        <v>0</v>
      </c>
      <c r="AV12" s="203">
        <f>-SUMIFS(TB!AL:AL,TB!$F:$F,$A$2,TB!$G:$G,$B12,TB!$K:$K,"",TB!$J:$J,$A$4)</f>
        <v>0</v>
      </c>
      <c r="AW12" s="203">
        <f>-SUMIFS(TB!AM:AM,TB!$F:$F,$A$2,TB!$G:$G,$B12,TB!$K:$K,"",TB!$J:$J,$A$4)</f>
        <v>0</v>
      </c>
      <c r="AX12" s="203">
        <f>-SUMIFS(TB!AN:AN,TB!$F:$F,$A$2,TB!$G:$G,$B12,TB!$K:$K,"",TB!$J:$J,$A$4)</f>
        <v>0</v>
      </c>
      <c r="AY12" s="203">
        <f>-SUMIFS(TB!AO:AO,TB!$F:$F,$A$2,TB!$G:$G,$B12,TB!$K:$K,"",TB!$J:$J,$A$4)</f>
        <v>0</v>
      </c>
      <c r="AZ12" s="203">
        <f>-SUMIFS(TB!AP:AP,TB!$F:$F,$A$2,TB!$G:$G,$B12,TB!$K:$K,"",TB!$J:$J,$A$4)</f>
        <v>0</v>
      </c>
      <c r="BA12" s="203">
        <f>-SUMIFS(TB!AQ:AQ,TB!$F:$F,$A$2,TB!$G:$G,$B12,TB!$K:$K,"",TB!$J:$J,$A$4)</f>
        <v>0</v>
      </c>
      <c r="BB12" s="203">
        <f>-SUMIFS(TB!AR:AR,TB!$F:$F,$A$2,TB!$G:$G,$B12,TB!$K:$K,"",TB!$J:$J,$A$4)</f>
        <v>0</v>
      </c>
      <c r="BC12" s="203">
        <f>-SUMIFS(TB!AS:AS,TB!$F:$F,$A$2,TB!$G:$G,$B12,TB!$K:$K,"",TB!$J:$J,$A$4)</f>
        <v>0</v>
      </c>
      <c r="BD12" s="203">
        <f>-SUMIFS(TB!AT:AT,TB!$F:$F,$A$2,TB!$G:$G,$B12,TB!$K:$K,"",TB!$J:$J,$A$4)</f>
        <v>0</v>
      </c>
      <c r="BE12" s="203">
        <f>-SUMIFS(TB!AU:AU,TB!$F:$F,$A$2,TB!$G:$G,$B12,TB!$K:$K,"",TB!$J:$J,$A$4)</f>
        <v>0</v>
      </c>
      <c r="BF12" s="203">
        <f>-SUMIFS(TB!AV:AV,TB!$F:$F,$A$2,TB!$G:$G,$B12,TB!$K:$K,"",TB!$J:$J,$A$4)</f>
        <v>0</v>
      </c>
      <c r="BG12" s="203">
        <f>-SUMIFS(TB!AW:AW,TB!$F:$F,$A$2,TB!$G:$G,$B12,TB!$K:$K,"",TB!$J:$J,$A$4)</f>
        <v>0</v>
      </c>
      <c r="BH12" s="203">
        <f>-SUMIFS(TB!AX:AX,TB!$F:$F,$A$2,TB!$G:$G,$B12,TB!$K:$K,"",TB!$J:$J,$A$4)</f>
        <v>0</v>
      </c>
      <c r="BI12" s="203">
        <f>-SUMIFS(TB!AY:AY,TB!$F:$F,$A$2,TB!$G:$G,$B12,TB!$K:$K,"",TB!$J:$J,$A$4)</f>
        <v>0</v>
      </c>
      <c r="BJ12" s="203">
        <f>-SUMIFS(TB!AZ:AZ,TB!$F:$F,$A$2,TB!$G:$G,$B12,TB!$K:$K,"",TB!$J:$J,$A$4)</f>
        <v>0</v>
      </c>
      <c r="BK12" s="203">
        <f>-SUMIFS(TB!BA:BA,TB!$F:$F,$A$2,TB!$G:$G,$B12,TB!$K:$K,"",TB!$J:$J,$A$4)</f>
        <v>0</v>
      </c>
      <c r="BL12" s="203">
        <f>-SUMIFS(TB!BB:BB,TB!$F:$F,$A$2,TB!$G:$G,$B12,TB!$K:$K,"",TB!$J:$J,$A$4)</f>
        <v>0</v>
      </c>
      <c r="BM12" s="203">
        <f>-SUMIFS(TB!BC:BC,TB!$F:$F,$A$2,TB!$G:$G,$B12,TB!$K:$K,"",TB!$J:$J,$A$4)</f>
        <v>0</v>
      </c>
      <c r="BN12" s="203">
        <f>-SUMIFS(TB!BD:BD,TB!$F:$F,$A$2,TB!$G:$G,$B12,TB!$K:$K,"",TB!$J:$J,$A$4)</f>
        <v>0</v>
      </c>
      <c r="BO12" s="203">
        <f>-SUMIFS(TB!BE:BE,TB!$F:$F,$A$2,TB!$G:$G,$B12,TB!$K:$K,"",TB!$J:$J,$A$4)</f>
        <v>0</v>
      </c>
      <c r="BP12" s="203">
        <f>-SUMIFS(TB!BF:BF,TB!$F:$F,$A$2,TB!$G:$G,$B12,TB!$K:$K,"",TB!$J:$J,$A$4)</f>
        <v>0</v>
      </c>
      <c r="BQ12" s="203">
        <f>-SUMIFS(TB!BG:BG,TB!$F:$F,$A$2,TB!$G:$G,$B12,TB!$K:$K,"",TB!$J:$J,$A$4)</f>
        <v>0</v>
      </c>
      <c r="BR12" s="203">
        <f>-SUMIFS(TB!BH:BH,TB!$F:$F,$A$2,TB!$G:$G,$B12,TB!$K:$K,"",TB!$J:$J,$A$4)</f>
        <v>0</v>
      </c>
      <c r="BS12" s="203">
        <f>-SUMIFS(TB!BI:BI,TB!$F:$F,$A$2,TB!$G:$G,$B12,TB!$K:$K,"",TB!$J:$J,$A$4)</f>
        <v>0</v>
      </c>
      <c r="BW12" s="423"/>
      <c r="BX12" s="26"/>
    </row>
    <row r="13" spans="1:76" ht="14.25" customHeight="1" x14ac:dyDescent="0.3">
      <c r="B13" s="31" t="str">
        <f t="shared" si="1"/>
        <v>Shipping and delivery income</v>
      </c>
      <c r="C13" s="203">
        <f t="shared" si="6"/>
        <v>0</v>
      </c>
      <c r="D13" s="203">
        <f t="shared" si="7"/>
        <v>0</v>
      </c>
      <c r="E13" s="203">
        <f t="shared" si="8"/>
        <v>0</v>
      </c>
      <c r="F13" s="203">
        <f ca="1">_xlfn.IFNA(SUM(OFFSET($X13,0,MATCH(Periods!$D$15,$X$7:$BV$7)-1):OFFSET($X13,0,MATCH(Periods!$D$15,$X$7:$BV$7,0)-12)),0)</f>
        <v>0</v>
      </c>
      <c r="G13" s="203">
        <f ca="1">SUM(OFFSET($X13,0,MATCH(Periods!$D$17,$X$7:$BV$7,0)-1):OFFSET($X13,0,MATCH(Periods!$D$13,$X$7:$BV$7,0)))</f>
        <v>0</v>
      </c>
      <c r="H13" s="203">
        <f ca="1">SUM(OFFSET($X13,0,MATCH(Periods!$D$16,$X$7:$BV$7,0)-1):OFFSET($X13,0,MATCH(Periods!$D$14,$X$7:$BV$7,0)))</f>
        <v>0</v>
      </c>
      <c r="I13" s="26"/>
      <c r="J13" s="58" t="str">
        <f>IFERROR(C13/Revenue!C$18,"n/a")</f>
        <v>n/a</v>
      </c>
      <c r="K13" s="58" t="str">
        <f>IFERROR(D13/Revenue!D$18,"n/a")</f>
        <v>n/a</v>
      </c>
      <c r="L13" s="58" t="str">
        <f>IFERROR(E13/Revenue!E$18,"n/a")</f>
        <v>n/a</v>
      </c>
      <c r="M13" s="58" t="str">
        <f ca="1">IFERROR(F13/Revenue!F$18,"n/a")</f>
        <v>n/a</v>
      </c>
      <c r="N13" s="58" t="str">
        <f ca="1">IFERROR(G13/Revenue!G$18,"n/a")</f>
        <v>n/a</v>
      </c>
      <c r="O13" s="58" t="str">
        <f ca="1">IFERROR(H13/Revenue!H$18,"n/a")</f>
        <v>n/a</v>
      </c>
      <c r="Q13" s="202">
        <f t="shared" si="9"/>
        <v>0</v>
      </c>
      <c r="R13" s="59" t="str">
        <f t="shared" si="10"/>
        <v>n/a</v>
      </c>
      <c r="S13" s="202">
        <f t="shared" si="11"/>
        <v>0</v>
      </c>
      <c r="T13" s="59" t="str">
        <f t="shared" si="12"/>
        <v>n/a</v>
      </c>
      <c r="U13" s="202">
        <f t="shared" ca="1" si="13"/>
        <v>0</v>
      </c>
      <c r="V13" s="58" t="str">
        <f t="shared" ca="1" si="14"/>
        <v>n/a</v>
      </c>
      <c r="X13" s="203">
        <f>-SUMIFS(TB!N:N,TB!$F:$F,$A$2,TB!$G:$G,$B13,TB!$K:$K,"",TB!$J:$J,$A$4)</f>
        <v>0</v>
      </c>
      <c r="Y13" s="203">
        <f>-SUMIFS(TB!O:O,TB!$F:$F,$A$2,TB!$G:$G,$B13,TB!$K:$K,"",TB!$J:$J,$A$4)</f>
        <v>0</v>
      </c>
      <c r="Z13" s="203">
        <f>-SUMIFS(TB!P:P,TB!$F:$F,$A$2,TB!$G:$G,$B13,TB!$K:$K,"",TB!$J:$J,$A$4)</f>
        <v>0</v>
      </c>
      <c r="AA13" s="203">
        <f>-SUMIFS(TB!Q:Q,TB!$F:$F,$A$2,TB!$G:$G,$B13,TB!$K:$K,"",TB!$J:$J,$A$4)</f>
        <v>0</v>
      </c>
      <c r="AB13" s="203">
        <f>-SUMIFS(TB!R:R,TB!$F:$F,$A$2,TB!$G:$G,$B13,TB!$K:$K,"",TB!$J:$J,$A$4)</f>
        <v>0</v>
      </c>
      <c r="AC13" s="203">
        <f>-SUMIFS(TB!S:S,TB!$F:$F,$A$2,TB!$G:$G,$B13,TB!$K:$K,"",TB!$J:$J,$A$4)</f>
        <v>0</v>
      </c>
      <c r="AD13" s="203">
        <f>-SUMIFS(TB!T:T,TB!$F:$F,$A$2,TB!$G:$G,$B13,TB!$K:$K,"",TB!$J:$J,$A$4)</f>
        <v>0</v>
      </c>
      <c r="AE13" s="203">
        <f>-SUMIFS(TB!U:U,TB!$F:$F,$A$2,TB!$G:$G,$B13,TB!$K:$K,"",TB!$J:$J,$A$4)</f>
        <v>0</v>
      </c>
      <c r="AF13" s="203">
        <f>-SUMIFS(TB!V:V,TB!$F:$F,$A$2,TB!$G:$G,$B13,TB!$K:$K,"",TB!$J:$J,$A$4)</f>
        <v>0</v>
      </c>
      <c r="AG13" s="203">
        <f>-SUMIFS(TB!W:W,TB!$F:$F,$A$2,TB!$G:$G,$B13,TB!$K:$K,"",TB!$J:$J,$A$4)</f>
        <v>0</v>
      </c>
      <c r="AH13" s="203">
        <f>-SUMIFS(TB!X:X,TB!$F:$F,$A$2,TB!$G:$G,$B13,TB!$K:$K,"",TB!$J:$J,$A$4)</f>
        <v>0</v>
      </c>
      <c r="AI13" s="203">
        <f>-SUMIFS(TB!Y:Y,TB!$F:$F,$A$2,TB!$G:$G,$B13,TB!$K:$K,"",TB!$J:$J,$A$4)</f>
        <v>0</v>
      </c>
      <c r="AJ13" s="203">
        <f>-SUMIFS(TB!Z:Z,TB!$F:$F,$A$2,TB!$G:$G,$B13,TB!$K:$K,"",TB!$J:$J,$A$4)</f>
        <v>0</v>
      </c>
      <c r="AK13" s="203">
        <f>-SUMIFS(TB!AA:AA,TB!$F:$F,$A$2,TB!$G:$G,$B13,TB!$K:$K,"",TB!$J:$J,$A$4)</f>
        <v>0</v>
      </c>
      <c r="AL13" s="203">
        <f>-SUMIFS(TB!AB:AB,TB!$F:$F,$A$2,TB!$G:$G,$B13,TB!$K:$K,"",TB!$J:$J,$A$4)</f>
        <v>0</v>
      </c>
      <c r="AM13" s="203">
        <f>-SUMIFS(TB!AC:AC,TB!$F:$F,$A$2,TB!$G:$G,$B13,TB!$K:$K,"",TB!$J:$J,$A$4)</f>
        <v>0</v>
      </c>
      <c r="AN13" s="203">
        <f>-SUMIFS(TB!AD:AD,TB!$F:$F,$A$2,TB!$G:$G,$B13,TB!$K:$K,"",TB!$J:$J,$A$4)</f>
        <v>0</v>
      </c>
      <c r="AO13" s="203">
        <f>-SUMIFS(TB!AE:AE,TB!$F:$F,$A$2,TB!$G:$G,$B13,TB!$K:$K,"",TB!$J:$J,$A$4)</f>
        <v>0</v>
      </c>
      <c r="AP13" s="203">
        <f>-SUMIFS(TB!AF:AF,TB!$F:$F,$A$2,TB!$G:$G,$B13,TB!$K:$K,"",TB!$J:$J,$A$4)</f>
        <v>0</v>
      </c>
      <c r="AQ13" s="203">
        <f>-SUMIFS(TB!AG:AG,TB!$F:$F,$A$2,TB!$G:$G,$B13,TB!$K:$K,"",TB!$J:$J,$A$4)</f>
        <v>0</v>
      </c>
      <c r="AR13" s="203">
        <f>-SUMIFS(TB!AH:AH,TB!$F:$F,$A$2,TB!$G:$G,$B13,TB!$K:$K,"",TB!$J:$J,$A$4)</f>
        <v>0</v>
      </c>
      <c r="AS13" s="203">
        <f>-SUMIFS(TB!AI:AI,TB!$F:$F,$A$2,TB!$G:$G,$B13,TB!$K:$K,"",TB!$J:$J,$A$4)</f>
        <v>0</v>
      </c>
      <c r="AT13" s="203">
        <f>-SUMIFS(TB!AJ:AJ,TB!$F:$F,$A$2,TB!$G:$G,$B13,TB!$K:$K,"",TB!$J:$J,$A$4)</f>
        <v>0</v>
      </c>
      <c r="AU13" s="203">
        <f>-SUMIFS(TB!AK:AK,TB!$F:$F,$A$2,TB!$G:$G,$B13,TB!$K:$K,"",TB!$J:$J,$A$4)</f>
        <v>0</v>
      </c>
      <c r="AV13" s="203">
        <f>-SUMIFS(TB!AL:AL,TB!$F:$F,$A$2,TB!$G:$G,$B13,TB!$K:$K,"",TB!$J:$J,$A$4)</f>
        <v>0</v>
      </c>
      <c r="AW13" s="203">
        <f>-SUMIFS(TB!AM:AM,TB!$F:$F,$A$2,TB!$G:$G,$B13,TB!$K:$K,"",TB!$J:$J,$A$4)</f>
        <v>0</v>
      </c>
      <c r="AX13" s="203">
        <f>-SUMIFS(TB!AN:AN,TB!$F:$F,$A$2,TB!$G:$G,$B13,TB!$K:$K,"",TB!$J:$J,$A$4)</f>
        <v>0</v>
      </c>
      <c r="AY13" s="203">
        <f>-SUMIFS(TB!AO:AO,TB!$F:$F,$A$2,TB!$G:$G,$B13,TB!$K:$K,"",TB!$J:$J,$A$4)</f>
        <v>0</v>
      </c>
      <c r="AZ13" s="203">
        <f>-SUMIFS(TB!AP:AP,TB!$F:$F,$A$2,TB!$G:$G,$B13,TB!$K:$K,"",TB!$J:$J,$A$4)</f>
        <v>0</v>
      </c>
      <c r="BA13" s="203">
        <f>-SUMIFS(TB!AQ:AQ,TB!$F:$F,$A$2,TB!$G:$G,$B13,TB!$K:$K,"",TB!$J:$J,$A$4)</f>
        <v>0</v>
      </c>
      <c r="BB13" s="203">
        <f>-SUMIFS(TB!AR:AR,TB!$F:$F,$A$2,TB!$G:$G,$B13,TB!$K:$K,"",TB!$J:$J,$A$4)</f>
        <v>0</v>
      </c>
      <c r="BC13" s="203">
        <f>-SUMIFS(TB!AS:AS,TB!$F:$F,$A$2,TB!$G:$G,$B13,TB!$K:$K,"",TB!$J:$J,$A$4)</f>
        <v>0</v>
      </c>
      <c r="BD13" s="203">
        <f>-SUMIFS(TB!AT:AT,TB!$F:$F,$A$2,TB!$G:$G,$B13,TB!$K:$K,"",TB!$J:$J,$A$4)</f>
        <v>0</v>
      </c>
      <c r="BE13" s="203">
        <f>-SUMIFS(TB!AU:AU,TB!$F:$F,$A$2,TB!$G:$G,$B13,TB!$K:$K,"",TB!$J:$J,$A$4)</f>
        <v>0</v>
      </c>
      <c r="BF13" s="203">
        <f>-SUMIFS(TB!AV:AV,TB!$F:$F,$A$2,TB!$G:$G,$B13,TB!$K:$K,"",TB!$J:$J,$A$4)</f>
        <v>0</v>
      </c>
      <c r="BG13" s="203">
        <f>-SUMIFS(TB!AW:AW,TB!$F:$F,$A$2,TB!$G:$G,$B13,TB!$K:$K,"",TB!$J:$J,$A$4)</f>
        <v>0</v>
      </c>
      <c r="BH13" s="203">
        <f>-SUMIFS(TB!AX:AX,TB!$F:$F,$A$2,TB!$G:$G,$B13,TB!$K:$K,"",TB!$J:$J,$A$4)</f>
        <v>0</v>
      </c>
      <c r="BI13" s="203">
        <f>-SUMIFS(TB!AY:AY,TB!$F:$F,$A$2,TB!$G:$G,$B13,TB!$K:$K,"",TB!$J:$J,$A$4)</f>
        <v>0</v>
      </c>
      <c r="BJ13" s="203">
        <f>-SUMIFS(TB!AZ:AZ,TB!$F:$F,$A$2,TB!$G:$G,$B13,TB!$K:$K,"",TB!$J:$J,$A$4)</f>
        <v>0</v>
      </c>
      <c r="BK13" s="203">
        <f>-SUMIFS(TB!BA:BA,TB!$F:$F,$A$2,TB!$G:$G,$B13,TB!$K:$K,"",TB!$J:$J,$A$4)</f>
        <v>0</v>
      </c>
      <c r="BL13" s="203">
        <f>-SUMIFS(TB!BB:BB,TB!$F:$F,$A$2,TB!$G:$G,$B13,TB!$K:$K,"",TB!$J:$J,$A$4)</f>
        <v>0</v>
      </c>
      <c r="BM13" s="203">
        <f>-SUMIFS(TB!BC:BC,TB!$F:$F,$A$2,TB!$G:$G,$B13,TB!$K:$K,"",TB!$J:$J,$A$4)</f>
        <v>0</v>
      </c>
      <c r="BN13" s="203">
        <f>-SUMIFS(TB!BD:BD,TB!$F:$F,$A$2,TB!$G:$G,$B13,TB!$K:$K,"",TB!$J:$J,$A$4)</f>
        <v>0</v>
      </c>
      <c r="BO13" s="203">
        <f>-SUMIFS(TB!BE:BE,TB!$F:$F,$A$2,TB!$G:$G,$B13,TB!$K:$K,"",TB!$J:$J,$A$4)</f>
        <v>0</v>
      </c>
      <c r="BP13" s="203">
        <f>-SUMIFS(TB!BF:BF,TB!$F:$F,$A$2,TB!$G:$G,$B13,TB!$K:$K,"",TB!$J:$J,$A$4)</f>
        <v>0</v>
      </c>
      <c r="BQ13" s="203">
        <f>-SUMIFS(TB!BG:BG,TB!$F:$F,$A$2,TB!$G:$G,$B13,TB!$K:$K,"",TB!$J:$J,$A$4)</f>
        <v>0</v>
      </c>
      <c r="BR13" s="203">
        <f>-SUMIFS(TB!BH:BH,TB!$F:$F,$A$2,TB!$G:$G,$B13,TB!$K:$K,"",TB!$J:$J,$A$4)</f>
        <v>0</v>
      </c>
      <c r="BS13" s="203">
        <f>-SUMIFS(TB!BI:BI,TB!$F:$F,$A$2,TB!$G:$G,$B13,TB!$K:$K,"",TB!$J:$J,$A$4)</f>
        <v>0</v>
      </c>
      <c r="BW13" s="423"/>
      <c r="BX13" s="26"/>
    </row>
    <row r="14" spans="1:76" ht="14.25" customHeight="1" x14ac:dyDescent="0.3">
      <c r="B14" s="31" t="str">
        <f t="shared" si="1"/>
        <v>Refund</v>
      </c>
      <c r="C14" s="203">
        <f t="shared" si="6"/>
        <v>0</v>
      </c>
      <c r="D14" s="203">
        <f t="shared" si="7"/>
        <v>0</v>
      </c>
      <c r="E14" s="203">
        <f t="shared" si="8"/>
        <v>0</v>
      </c>
      <c r="F14" s="203">
        <f ca="1">_xlfn.IFNA(SUM(OFFSET($X14,0,MATCH(Periods!$D$15,$X$7:$BV$7)-1):OFFSET($X14,0,MATCH(Periods!$D$15,$X$7:$BV$7,0)-12)),0)</f>
        <v>0</v>
      </c>
      <c r="G14" s="203">
        <f ca="1">SUM(OFFSET($X14,0,MATCH(Periods!$D$17,$X$7:$BV$7,0)-1):OFFSET($X14,0,MATCH(Periods!$D$13,$X$7:$BV$7,0)))</f>
        <v>0</v>
      </c>
      <c r="H14" s="203">
        <f ca="1">SUM(OFFSET($X14,0,MATCH(Periods!$D$16,$X$7:$BV$7,0)-1):OFFSET($X14,0,MATCH(Periods!$D$14,$X$7:$BV$7,0)))</f>
        <v>0</v>
      </c>
      <c r="I14" s="26"/>
      <c r="J14" s="58" t="str">
        <f>IFERROR(C14/Revenue!C$18,"n/a")</f>
        <v>n/a</v>
      </c>
      <c r="K14" s="58" t="str">
        <f>IFERROR(D14/Revenue!D$18,"n/a")</f>
        <v>n/a</v>
      </c>
      <c r="L14" s="58" t="str">
        <f>IFERROR(E14/Revenue!E$18,"n/a")</f>
        <v>n/a</v>
      </c>
      <c r="M14" s="58" t="str">
        <f ca="1">IFERROR(F14/Revenue!F$18,"n/a")</f>
        <v>n/a</v>
      </c>
      <c r="N14" s="58" t="str">
        <f ca="1">IFERROR(G14/Revenue!G$18,"n/a")</f>
        <v>n/a</v>
      </c>
      <c r="O14" s="58" t="str">
        <f ca="1">IFERROR(H14/Revenue!H$18,"n/a")</f>
        <v>n/a</v>
      </c>
      <c r="Q14" s="202">
        <f t="shared" si="9"/>
        <v>0</v>
      </c>
      <c r="R14" s="59" t="str">
        <f t="shared" si="10"/>
        <v>n/a</v>
      </c>
      <c r="S14" s="202">
        <f t="shared" si="11"/>
        <v>0</v>
      </c>
      <c r="T14" s="59" t="str">
        <f t="shared" si="12"/>
        <v>n/a</v>
      </c>
      <c r="U14" s="202">
        <f t="shared" ca="1" si="13"/>
        <v>0</v>
      </c>
      <c r="V14" s="58" t="str">
        <f t="shared" ca="1" si="14"/>
        <v>n/a</v>
      </c>
      <c r="X14" s="203">
        <f>-SUMIFS(TB!N:N,TB!$F:$F,$A$2,TB!$G:$G,$B14,TB!$K:$K,"",TB!$J:$J,$A$4)</f>
        <v>0</v>
      </c>
      <c r="Y14" s="203">
        <f>-SUMIFS(TB!O:O,TB!$F:$F,$A$2,TB!$G:$G,$B14,TB!$K:$K,"",TB!$J:$J,$A$4)</f>
        <v>0</v>
      </c>
      <c r="Z14" s="203">
        <f>-SUMIFS(TB!P:P,TB!$F:$F,$A$2,TB!$G:$G,$B14,TB!$K:$K,"",TB!$J:$J,$A$4)</f>
        <v>0</v>
      </c>
      <c r="AA14" s="203">
        <f>-SUMIFS(TB!Q:Q,TB!$F:$F,$A$2,TB!$G:$G,$B14,TB!$K:$K,"",TB!$J:$J,$A$4)</f>
        <v>0</v>
      </c>
      <c r="AB14" s="203">
        <f>-SUMIFS(TB!R:R,TB!$F:$F,$A$2,TB!$G:$G,$B14,TB!$K:$K,"",TB!$J:$J,$A$4)</f>
        <v>0</v>
      </c>
      <c r="AC14" s="203">
        <f>-SUMIFS(TB!S:S,TB!$F:$F,$A$2,TB!$G:$G,$B14,TB!$K:$K,"",TB!$J:$J,$A$4)</f>
        <v>0</v>
      </c>
      <c r="AD14" s="203">
        <f>-SUMIFS(TB!T:T,TB!$F:$F,$A$2,TB!$G:$G,$B14,TB!$K:$K,"",TB!$J:$J,$A$4)</f>
        <v>0</v>
      </c>
      <c r="AE14" s="203">
        <f>-SUMIFS(TB!U:U,TB!$F:$F,$A$2,TB!$G:$G,$B14,TB!$K:$K,"",TB!$J:$J,$A$4)</f>
        <v>0</v>
      </c>
      <c r="AF14" s="203">
        <f>-SUMIFS(TB!V:V,TB!$F:$F,$A$2,TB!$G:$G,$B14,TB!$K:$K,"",TB!$J:$J,$A$4)</f>
        <v>0</v>
      </c>
      <c r="AG14" s="203">
        <f>-SUMIFS(TB!W:W,TB!$F:$F,$A$2,TB!$G:$G,$B14,TB!$K:$K,"",TB!$J:$J,$A$4)</f>
        <v>0</v>
      </c>
      <c r="AH14" s="203">
        <f>-SUMIFS(TB!X:X,TB!$F:$F,$A$2,TB!$G:$G,$B14,TB!$K:$K,"",TB!$J:$J,$A$4)</f>
        <v>0</v>
      </c>
      <c r="AI14" s="203">
        <f>-SUMIFS(TB!Y:Y,TB!$F:$F,$A$2,TB!$G:$G,$B14,TB!$K:$K,"",TB!$J:$J,$A$4)</f>
        <v>0</v>
      </c>
      <c r="AJ14" s="203">
        <f>-SUMIFS(TB!Z:Z,TB!$F:$F,$A$2,TB!$G:$G,$B14,TB!$K:$K,"",TB!$J:$J,$A$4)</f>
        <v>0</v>
      </c>
      <c r="AK14" s="203">
        <f>-SUMIFS(TB!AA:AA,TB!$F:$F,$A$2,TB!$G:$G,$B14,TB!$K:$K,"",TB!$J:$J,$A$4)</f>
        <v>0</v>
      </c>
      <c r="AL14" s="203">
        <f>-SUMIFS(TB!AB:AB,TB!$F:$F,$A$2,TB!$G:$G,$B14,TB!$K:$K,"",TB!$J:$J,$A$4)</f>
        <v>0</v>
      </c>
      <c r="AM14" s="203">
        <f>-SUMIFS(TB!AC:AC,TB!$F:$F,$A$2,TB!$G:$G,$B14,TB!$K:$K,"",TB!$J:$J,$A$4)</f>
        <v>0</v>
      </c>
      <c r="AN14" s="203">
        <f>-SUMIFS(TB!AD:AD,TB!$F:$F,$A$2,TB!$G:$G,$B14,TB!$K:$K,"",TB!$J:$J,$A$4)</f>
        <v>0</v>
      </c>
      <c r="AO14" s="203">
        <f>-SUMIFS(TB!AE:AE,TB!$F:$F,$A$2,TB!$G:$G,$B14,TB!$K:$K,"",TB!$J:$J,$A$4)</f>
        <v>0</v>
      </c>
      <c r="AP14" s="203">
        <f>-SUMIFS(TB!AF:AF,TB!$F:$F,$A$2,TB!$G:$G,$B14,TB!$K:$K,"",TB!$J:$J,$A$4)</f>
        <v>0</v>
      </c>
      <c r="AQ14" s="203">
        <f>-SUMIFS(TB!AG:AG,TB!$F:$F,$A$2,TB!$G:$G,$B14,TB!$K:$K,"",TB!$J:$J,$A$4)</f>
        <v>0</v>
      </c>
      <c r="AR14" s="203">
        <f>-SUMIFS(TB!AH:AH,TB!$F:$F,$A$2,TB!$G:$G,$B14,TB!$K:$K,"",TB!$J:$J,$A$4)</f>
        <v>0</v>
      </c>
      <c r="AS14" s="203">
        <f>-SUMIFS(TB!AI:AI,TB!$F:$F,$A$2,TB!$G:$G,$B14,TB!$K:$K,"",TB!$J:$J,$A$4)</f>
        <v>0</v>
      </c>
      <c r="AT14" s="203">
        <f>-SUMIFS(TB!AJ:AJ,TB!$F:$F,$A$2,TB!$G:$G,$B14,TB!$K:$K,"",TB!$J:$J,$A$4)</f>
        <v>0</v>
      </c>
      <c r="AU14" s="203">
        <f>-SUMIFS(TB!AK:AK,TB!$F:$F,$A$2,TB!$G:$G,$B14,TB!$K:$K,"",TB!$J:$J,$A$4)</f>
        <v>0</v>
      </c>
      <c r="AV14" s="203">
        <f>-SUMIFS(TB!AL:AL,TB!$F:$F,$A$2,TB!$G:$G,$B14,TB!$K:$K,"",TB!$J:$J,$A$4)</f>
        <v>0</v>
      </c>
      <c r="AW14" s="203">
        <f>-SUMIFS(TB!AM:AM,TB!$F:$F,$A$2,TB!$G:$G,$B14,TB!$K:$K,"",TB!$J:$J,$A$4)</f>
        <v>0</v>
      </c>
      <c r="AX14" s="203">
        <f>-SUMIFS(TB!AN:AN,TB!$F:$F,$A$2,TB!$G:$G,$B14,TB!$K:$K,"",TB!$J:$J,$A$4)</f>
        <v>0</v>
      </c>
      <c r="AY14" s="203">
        <f>-SUMIFS(TB!AO:AO,TB!$F:$F,$A$2,TB!$G:$G,$B14,TB!$K:$K,"",TB!$J:$J,$A$4)</f>
        <v>0</v>
      </c>
      <c r="AZ14" s="203">
        <f>-SUMIFS(TB!AP:AP,TB!$F:$F,$A$2,TB!$G:$G,$B14,TB!$K:$K,"",TB!$J:$J,$A$4)</f>
        <v>0</v>
      </c>
      <c r="BA14" s="203">
        <f>-SUMIFS(TB!AQ:AQ,TB!$F:$F,$A$2,TB!$G:$G,$B14,TB!$K:$K,"",TB!$J:$J,$A$4)</f>
        <v>0</v>
      </c>
      <c r="BB14" s="203">
        <f>-SUMIFS(TB!AR:AR,TB!$F:$F,$A$2,TB!$G:$G,$B14,TB!$K:$K,"",TB!$J:$J,$A$4)</f>
        <v>0</v>
      </c>
      <c r="BC14" s="203">
        <f>-SUMIFS(TB!AS:AS,TB!$F:$F,$A$2,TB!$G:$G,$B14,TB!$K:$K,"",TB!$J:$J,$A$4)</f>
        <v>0</v>
      </c>
      <c r="BD14" s="203">
        <f>-SUMIFS(TB!AT:AT,TB!$F:$F,$A$2,TB!$G:$G,$B14,TB!$K:$K,"",TB!$J:$J,$A$4)</f>
        <v>0</v>
      </c>
      <c r="BE14" s="203">
        <f>-SUMIFS(TB!AU:AU,TB!$F:$F,$A$2,TB!$G:$G,$B14,TB!$K:$K,"",TB!$J:$J,$A$4)</f>
        <v>0</v>
      </c>
      <c r="BF14" s="203">
        <f>-SUMIFS(TB!AV:AV,TB!$F:$F,$A$2,TB!$G:$G,$B14,TB!$K:$K,"",TB!$J:$J,$A$4)</f>
        <v>0</v>
      </c>
      <c r="BG14" s="203">
        <f>-SUMIFS(TB!AW:AW,TB!$F:$F,$A$2,TB!$G:$G,$B14,TB!$K:$K,"",TB!$J:$J,$A$4)</f>
        <v>0</v>
      </c>
      <c r="BH14" s="203">
        <f>-SUMIFS(TB!AX:AX,TB!$F:$F,$A$2,TB!$G:$G,$B14,TB!$K:$K,"",TB!$J:$J,$A$4)</f>
        <v>0</v>
      </c>
      <c r="BI14" s="203">
        <f>-SUMIFS(TB!AY:AY,TB!$F:$F,$A$2,TB!$G:$G,$B14,TB!$K:$K,"",TB!$J:$J,$A$4)</f>
        <v>0</v>
      </c>
      <c r="BJ14" s="203">
        <f>-SUMIFS(TB!AZ:AZ,TB!$F:$F,$A$2,TB!$G:$G,$B14,TB!$K:$K,"",TB!$J:$J,$A$4)</f>
        <v>0</v>
      </c>
      <c r="BK14" s="203">
        <f>-SUMIFS(TB!BA:BA,TB!$F:$F,$A$2,TB!$G:$G,$B14,TB!$K:$K,"",TB!$J:$J,$A$4)</f>
        <v>0</v>
      </c>
      <c r="BL14" s="203">
        <f>-SUMIFS(TB!BB:BB,TB!$F:$F,$A$2,TB!$G:$G,$B14,TB!$K:$K,"",TB!$J:$J,$A$4)</f>
        <v>0</v>
      </c>
      <c r="BM14" s="203">
        <f>-SUMIFS(TB!BC:BC,TB!$F:$F,$A$2,TB!$G:$G,$B14,TB!$K:$K,"",TB!$J:$J,$A$4)</f>
        <v>0</v>
      </c>
      <c r="BN14" s="203">
        <f>-SUMIFS(TB!BD:BD,TB!$F:$F,$A$2,TB!$G:$G,$B14,TB!$K:$K,"",TB!$J:$J,$A$4)</f>
        <v>0</v>
      </c>
      <c r="BO14" s="203">
        <f>-SUMIFS(TB!BE:BE,TB!$F:$F,$A$2,TB!$G:$G,$B14,TB!$K:$K,"",TB!$J:$J,$A$4)</f>
        <v>0</v>
      </c>
      <c r="BP14" s="203">
        <f>-SUMIFS(TB!BF:BF,TB!$F:$F,$A$2,TB!$G:$G,$B14,TB!$K:$K,"",TB!$J:$J,$A$4)</f>
        <v>0</v>
      </c>
      <c r="BQ14" s="203">
        <f>-SUMIFS(TB!BG:BG,TB!$F:$F,$A$2,TB!$G:$G,$B14,TB!$K:$K,"",TB!$J:$J,$A$4)</f>
        <v>0</v>
      </c>
      <c r="BR14" s="203">
        <f>-SUMIFS(TB!BH:BH,TB!$F:$F,$A$2,TB!$G:$G,$B14,TB!$K:$K,"",TB!$J:$J,$A$4)</f>
        <v>0</v>
      </c>
      <c r="BS14" s="203">
        <f>-SUMIFS(TB!BI:BI,TB!$F:$F,$A$2,TB!$G:$G,$B14,TB!$K:$K,"",TB!$J:$J,$A$4)</f>
        <v>0</v>
      </c>
      <c r="BW14" s="423"/>
      <c r="BX14" s="26"/>
    </row>
    <row r="15" spans="1:76" ht="14.25" customHeight="1" x14ac:dyDescent="0.3">
      <c r="B15" s="31" t="str">
        <f t="shared" si="1"/>
        <v>Software</v>
      </c>
      <c r="C15" s="203">
        <f t="shared" si="6"/>
        <v>0</v>
      </c>
      <c r="D15" s="203">
        <f t="shared" si="7"/>
        <v>0</v>
      </c>
      <c r="E15" s="203">
        <f t="shared" si="8"/>
        <v>0</v>
      </c>
      <c r="F15" s="203">
        <f ca="1">_xlfn.IFNA(SUM(OFFSET($X15,0,MATCH(Periods!$D$15,$X$7:$BV$7)-1):OFFSET($X15,0,MATCH(Periods!$D$15,$X$7:$BV$7,0)-12)),0)</f>
        <v>0</v>
      </c>
      <c r="G15" s="203">
        <f ca="1">SUM(OFFSET($X15,0,MATCH(Periods!$D$17,$X$7:$BV$7,0)-1):OFFSET($X15,0,MATCH(Periods!$D$13,$X$7:$BV$7,0)))</f>
        <v>0</v>
      </c>
      <c r="H15" s="203">
        <f ca="1">SUM(OFFSET($X15,0,MATCH(Periods!$D$16,$X$7:$BV$7,0)-1):OFFSET($X15,0,MATCH(Periods!$D$14,$X$7:$BV$7,0)))</f>
        <v>0</v>
      </c>
      <c r="I15" s="26"/>
      <c r="J15" s="58" t="str">
        <f>IFERROR(C15/Revenue!C$18,"n/a")</f>
        <v>n/a</v>
      </c>
      <c r="K15" s="58" t="str">
        <f>IFERROR(D15/Revenue!D$18,"n/a")</f>
        <v>n/a</v>
      </c>
      <c r="L15" s="58" t="str">
        <f>IFERROR(E15/Revenue!E$18,"n/a")</f>
        <v>n/a</v>
      </c>
      <c r="M15" s="58" t="str">
        <f ca="1">IFERROR(F15/Revenue!F$18,"n/a")</f>
        <v>n/a</v>
      </c>
      <c r="N15" s="58" t="str">
        <f ca="1">IFERROR(G15/Revenue!G$18,"n/a")</f>
        <v>n/a</v>
      </c>
      <c r="O15" s="58" t="str">
        <f ca="1">IFERROR(H15/Revenue!H$18,"n/a")</f>
        <v>n/a</v>
      </c>
      <c r="Q15" s="202">
        <f t="shared" si="9"/>
        <v>0</v>
      </c>
      <c r="R15" s="59" t="str">
        <f t="shared" si="10"/>
        <v>n/a</v>
      </c>
      <c r="S15" s="202">
        <f t="shared" si="11"/>
        <v>0</v>
      </c>
      <c r="T15" s="59" t="str">
        <f t="shared" si="12"/>
        <v>n/a</v>
      </c>
      <c r="U15" s="202">
        <f t="shared" ca="1" si="13"/>
        <v>0</v>
      </c>
      <c r="V15" s="58" t="str">
        <f t="shared" ca="1" si="14"/>
        <v>n/a</v>
      </c>
      <c r="X15" s="203">
        <f>-SUMIFS(TB!N:N,TB!$F:$F,$A$2,TB!$G:$G,$B15,TB!$K:$K,"",TB!$J:$J,$A$4)</f>
        <v>0</v>
      </c>
      <c r="Y15" s="203">
        <f>-SUMIFS(TB!O:O,TB!$F:$F,$A$2,TB!$G:$G,$B15,TB!$K:$K,"",TB!$J:$J,$A$4)</f>
        <v>0</v>
      </c>
      <c r="Z15" s="203">
        <f>-SUMIFS(TB!P:P,TB!$F:$F,$A$2,TB!$G:$G,$B15,TB!$K:$K,"",TB!$J:$J,$A$4)</f>
        <v>0</v>
      </c>
      <c r="AA15" s="203">
        <f>-SUMIFS(TB!Q:Q,TB!$F:$F,$A$2,TB!$G:$G,$B15,TB!$K:$K,"",TB!$J:$J,$A$4)</f>
        <v>0</v>
      </c>
      <c r="AB15" s="203">
        <f>-SUMIFS(TB!R:R,TB!$F:$F,$A$2,TB!$G:$G,$B15,TB!$K:$K,"",TB!$J:$J,$A$4)</f>
        <v>0</v>
      </c>
      <c r="AC15" s="203">
        <f>-SUMIFS(TB!S:S,TB!$F:$F,$A$2,TB!$G:$G,$B15,TB!$K:$K,"",TB!$J:$J,$A$4)</f>
        <v>0</v>
      </c>
      <c r="AD15" s="203">
        <f>-SUMIFS(TB!T:T,TB!$F:$F,$A$2,TB!$G:$G,$B15,TB!$K:$K,"",TB!$J:$J,$A$4)</f>
        <v>0</v>
      </c>
      <c r="AE15" s="203">
        <f>-SUMIFS(TB!U:U,TB!$F:$F,$A$2,TB!$G:$G,$B15,TB!$K:$K,"",TB!$J:$J,$A$4)</f>
        <v>0</v>
      </c>
      <c r="AF15" s="203">
        <f>-SUMIFS(TB!V:V,TB!$F:$F,$A$2,TB!$G:$G,$B15,TB!$K:$K,"",TB!$J:$J,$A$4)</f>
        <v>0</v>
      </c>
      <c r="AG15" s="203">
        <f>-SUMIFS(TB!W:W,TB!$F:$F,$A$2,TB!$G:$G,$B15,TB!$K:$K,"",TB!$J:$J,$A$4)</f>
        <v>0</v>
      </c>
      <c r="AH15" s="203">
        <f>-SUMIFS(TB!X:X,TB!$F:$F,$A$2,TB!$G:$G,$B15,TB!$K:$K,"",TB!$J:$J,$A$4)</f>
        <v>0</v>
      </c>
      <c r="AI15" s="203">
        <f>-SUMIFS(TB!Y:Y,TB!$F:$F,$A$2,TB!$G:$G,$B15,TB!$K:$K,"",TB!$J:$J,$A$4)</f>
        <v>0</v>
      </c>
      <c r="AJ15" s="203">
        <f>-SUMIFS(TB!Z:Z,TB!$F:$F,$A$2,TB!$G:$G,$B15,TB!$K:$K,"",TB!$J:$J,$A$4)</f>
        <v>0</v>
      </c>
      <c r="AK15" s="203">
        <f>-SUMIFS(TB!AA:AA,TB!$F:$F,$A$2,TB!$G:$G,$B15,TB!$K:$K,"",TB!$J:$J,$A$4)</f>
        <v>0</v>
      </c>
      <c r="AL15" s="203">
        <f>-SUMIFS(TB!AB:AB,TB!$F:$F,$A$2,TB!$G:$G,$B15,TB!$K:$K,"",TB!$J:$J,$A$4)</f>
        <v>0</v>
      </c>
      <c r="AM15" s="203">
        <f>-SUMIFS(TB!AC:AC,TB!$F:$F,$A$2,TB!$G:$G,$B15,TB!$K:$K,"",TB!$J:$J,$A$4)</f>
        <v>0</v>
      </c>
      <c r="AN15" s="203">
        <f>-SUMIFS(TB!AD:AD,TB!$F:$F,$A$2,TB!$G:$G,$B15,TB!$K:$K,"",TB!$J:$J,$A$4)</f>
        <v>0</v>
      </c>
      <c r="AO15" s="203">
        <f>-SUMIFS(TB!AE:AE,TB!$F:$F,$A$2,TB!$G:$G,$B15,TB!$K:$K,"",TB!$J:$J,$A$4)</f>
        <v>0</v>
      </c>
      <c r="AP15" s="203">
        <f>-SUMIFS(TB!AF:AF,TB!$F:$F,$A$2,TB!$G:$G,$B15,TB!$K:$K,"",TB!$J:$J,$A$4)</f>
        <v>0</v>
      </c>
      <c r="AQ15" s="203">
        <f>-SUMIFS(TB!AG:AG,TB!$F:$F,$A$2,TB!$G:$G,$B15,TB!$K:$K,"",TB!$J:$J,$A$4)</f>
        <v>0</v>
      </c>
      <c r="AR15" s="203">
        <f>-SUMIFS(TB!AH:AH,TB!$F:$F,$A$2,TB!$G:$G,$B15,TB!$K:$K,"",TB!$J:$J,$A$4)</f>
        <v>0</v>
      </c>
      <c r="AS15" s="203">
        <f>-SUMIFS(TB!AI:AI,TB!$F:$F,$A$2,TB!$G:$G,$B15,TB!$K:$K,"",TB!$J:$J,$A$4)</f>
        <v>0</v>
      </c>
      <c r="AT15" s="203">
        <f>-SUMIFS(TB!AJ:AJ,TB!$F:$F,$A$2,TB!$G:$G,$B15,TB!$K:$K,"",TB!$J:$J,$A$4)</f>
        <v>0</v>
      </c>
      <c r="AU15" s="203">
        <f>-SUMIFS(TB!AK:AK,TB!$F:$F,$A$2,TB!$G:$G,$B15,TB!$K:$K,"",TB!$J:$J,$A$4)</f>
        <v>0</v>
      </c>
      <c r="AV15" s="203">
        <f>-SUMIFS(TB!AL:AL,TB!$F:$F,$A$2,TB!$G:$G,$B15,TB!$K:$K,"",TB!$J:$J,$A$4)</f>
        <v>0</v>
      </c>
      <c r="AW15" s="203">
        <f>-SUMIFS(TB!AM:AM,TB!$F:$F,$A$2,TB!$G:$G,$B15,TB!$K:$K,"",TB!$J:$J,$A$4)</f>
        <v>0</v>
      </c>
      <c r="AX15" s="203">
        <f>-SUMIFS(TB!AN:AN,TB!$F:$F,$A$2,TB!$G:$G,$B15,TB!$K:$K,"",TB!$J:$J,$A$4)</f>
        <v>0</v>
      </c>
      <c r="AY15" s="203">
        <f>-SUMIFS(TB!AO:AO,TB!$F:$F,$A$2,TB!$G:$G,$B15,TB!$K:$K,"",TB!$J:$J,$A$4)</f>
        <v>0</v>
      </c>
      <c r="AZ15" s="203">
        <f>-SUMIFS(TB!AP:AP,TB!$F:$F,$A$2,TB!$G:$G,$B15,TB!$K:$K,"",TB!$J:$J,$A$4)</f>
        <v>0</v>
      </c>
      <c r="BA15" s="203">
        <f>-SUMIFS(TB!AQ:AQ,TB!$F:$F,$A$2,TB!$G:$G,$B15,TB!$K:$K,"",TB!$J:$J,$A$4)</f>
        <v>0</v>
      </c>
      <c r="BB15" s="203">
        <f>-SUMIFS(TB!AR:AR,TB!$F:$F,$A$2,TB!$G:$G,$B15,TB!$K:$K,"",TB!$J:$J,$A$4)</f>
        <v>0</v>
      </c>
      <c r="BC15" s="203">
        <f>-SUMIFS(TB!AS:AS,TB!$F:$F,$A$2,TB!$G:$G,$B15,TB!$K:$K,"",TB!$J:$J,$A$4)</f>
        <v>0</v>
      </c>
      <c r="BD15" s="203">
        <f>-SUMIFS(TB!AT:AT,TB!$F:$F,$A$2,TB!$G:$G,$B15,TB!$K:$K,"",TB!$J:$J,$A$4)</f>
        <v>0</v>
      </c>
      <c r="BE15" s="203">
        <f>-SUMIFS(TB!AU:AU,TB!$F:$F,$A$2,TB!$G:$G,$B15,TB!$K:$K,"",TB!$J:$J,$A$4)</f>
        <v>0</v>
      </c>
      <c r="BF15" s="203">
        <f>-SUMIFS(TB!AV:AV,TB!$F:$F,$A$2,TB!$G:$G,$B15,TB!$K:$K,"",TB!$J:$J,$A$4)</f>
        <v>0</v>
      </c>
      <c r="BG15" s="203">
        <f>-SUMIFS(TB!AW:AW,TB!$F:$F,$A$2,TB!$G:$G,$B15,TB!$K:$K,"",TB!$J:$J,$A$4)</f>
        <v>0</v>
      </c>
      <c r="BH15" s="203">
        <f>-SUMIFS(TB!AX:AX,TB!$F:$F,$A$2,TB!$G:$G,$B15,TB!$K:$K,"",TB!$J:$J,$A$4)</f>
        <v>0</v>
      </c>
      <c r="BI15" s="203">
        <f>-SUMIFS(TB!AY:AY,TB!$F:$F,$A$2,TB!$G:$G,$B15,TB!$K:$K,"",TB!$J:$J,$A$4)</f>
        <v>0</v>
      </c>
      <c r="BJ15" s="203">
        <f>-SUMIFS(TB!AZ:AZ,TB!$F:$F,$A$2,TB!$G:$G,$B15,TB!$K:$K,"",TB!$J:$J,$A$4)</f>
        <v>0</v>
      </c>
      <c r="BK15" s="203">
        <f>-SUMIFS(TB!BA:BA,TB!$F:$F,$A$2,TB!$G:$G,$B15,TB!$K:$K,"",TB!$J:$J,$A$4)</f>
        <v>0</v>
      </c>
      <c r="BL15" s="203">
        <f>-SUMIFS(TB!BB:BB,TB!$F:$F,$A$2,TB!$G:$G,$B15,TB!$K:$K,"",TB!$J:$J,$A$4)</f>
        <v>0</v>
      </c>
      <c r="BM15" s="203">
        <f>-SUMIFS(TB!BC:BC,TB!$F:$F,$A$2,TB!$G:$G,$B15,TB!$K:$K,"",TB!$J:$J,$A$4)</f>
        <v>0</v>
      </c>
      <c r="BN15" s="203">
        <f>-SUMIFS(TB!BD:BD,TB!$F:$F,$A$2,TB!$G:$G,$B15,TB!$K:$K,"",TB!$J:$J,$A$4)</f>
        <v>0</v>
      </c>
      <c r="BO15" s="203">
        <f>-SUMIFS(TB!BE:BE,TB!$F:$F,$A$2,TB!$G:$G,$B15,TB!$K:$K,"",TB!$J:$J,$A$4)</f>
        <v>0</v>
      </c>
      <c r="BP15" s="203">
        <f>-SUMIFS(TB!BF:BF,TB!$F:$F,$A$2,TB!$G:$G,$B15,TB!$K:$K,"",TB!$J:$J,$A$4)</f>
        <v>0</v>
      </c>
      <c r="BQ15" s="203">
        <f>-SUMIFS(TB!BG:BG,TB!$F:$F,$A$2,TB!$G:$G,$B15,TB!$K:$K,"",TB!$J:$J,$A$4)</f>
        <v>0</v>
      </c>
      <c r="BR15" s="203">
        <f>-SUMIFS(TB!BH:BH,TB!$F:$F,$A$2,TB!$G:$G,$B15,TB!$K:$K,"",TB!$J:$J,$A$4)</f>
        <v>0</v>
      </c>
      <c r="BS15" s="203">
        <f>-SUMIFS(TB!BI:BI,TB!$F:$F,$A$2,TB!$G:$G,$B15,TB!$K:$K,"",TB!$J:$J,$A$4)</f>
        <v>0</v>
      </c>
      <c r="BW15" s="423"/>
      <c r="BX15" s="26"/>
    </row>
    <row r="16" spans="1:76" ht="14.25" customHeight="1" x14ac:dyDescent="0.3">
      <c r="B16" s="31" t="str">
        <f t="shared" si="1"/>
        <v>Deposits</v>
      </c>
      <c r="C16" s="203">
        <f t="shared" si="6"/>
        <v>0</v>
      </c>
      <c r="D16" s="203">
        <f t="shared" si="7"/>
        <v>0</v>
      </c>
      <c r="E16" s="203">
        <f t="shared" si="8"/>
        <v>0</v>
      </c>
      <c r="F16" s="203">
        <f ca="1">_xlfn.IFNA(SUM(OFFSET($X16,0,MATCH(Periods!$D$15,$X$7:$BV$7)-1):OFFSET($X16,0,MATCH(Periods!$D$15,$X$7:$BV$7,0)-12)),0)</f>
        <v>0</v>
      </c>
      <c r="G16" s="203">
        <f ca="1">SUM(OFFSET($X16,0,MATCH(Periods!$D$17,$X$7:$BV$7,0)-1):OFFSET($X16,0,MATCH(Periods!$D$13,$X$7:$BV$7,0)))</f>
        <v>0</v>
      </c>
      <c r="H16" s="203">
        <f ca="1">SUM(OFFSET($X16,0,MATCH(Periods!$D$16,$X$7:$BV$7,0)-1):OFFSET($X16,0,MATCH(Periods!$D$14,$X$7:$BV$7,0)))</f>
        <v>0</v>
      </c>
      <c r="I16" s="26"/>
      <c r="J16" s="58" t="str">
        <f>IFERROR(C16/Revenue!C$18,"n/a")</f>
        <v>n/a</v>
      </c>
      <c r="K16" s="58" t="str">
        <f>IFERROR(D16/Revenue!D$18,"n/a")</f>
        <v>n/a</v>
      </c>
      <c r="L16" s="58" t="str">
        <f>IFERROR(E16/Revenue!E$18,"n/a")</f>
        <v>n/a</v>
      </c>
      <c r="M16" s="58" t="str">
        <f ca="1">IFERROR(F16/Revenue!F$18,"n/a")</f>
        <v>n/a</v>
      </c>
      <c r="N16" s="58" t="str">
        <f ca="1">IFERROR(G16/Revenue!G$18,"n/a")</f>
        <v>n/a</v>
      </c>
      <c r="O16" s="58" t="str">
        <f ca="1">IFERROR(H16/Revenue!H$18,"n/a")</f>
        <v>n/a</v>
      </c>
      <c r="Q16" s="202">
        <f t="shared" si="9"/>
        <v>0</v>
      </c>
      <c r="R16" s="59" t="str">
        <f t="shared" si="10"/>
        <v>n/a</v>
      </c>
      <c r="S16" s="202">
        <f t="shared" si="11"/>
        <v>0</v>
      </c>
      <c r="T16" s="59" t="str">
        <f t="shared" si="12"/>
        <v>n/a</v>
      </c>
      <c r="U16" s="202">
        <f t="shared" ca="1" si="13"/>
        <v>0</v>
      </c>
      <c r="V16" s="58" t="str">
        <f t="shared" ca="1" si="14"/>
        <v>n/a</v>
      </c>
      <c r="X16" s="203">
        <f>-SUMIFS(TB!N:N,TB!$F:$F,$A$2,TB!$G:$G,$B16,TB!$K:$K,"",TB!$J:$J,$A$4)</f>
        <v>0</v>
      </c>
      <c r="Y16" s="203">
        <f>-SUMIFS(TB!O:O,TB!$F:$F,$A$2,TB!$G:$G,$B16,TB!$K:$K,"",TB!$J:$J,$A$4)</f>
        <v>0</v>
      </c>
      <c r="Z16" s="203">
        <f>-SUMIFS(TB!P:P,TB!$F:$F,$A$2,TB!$G:$G,$B16,TB!$K:$K,"",TB!$J:$J,$A$4)</f>
        <v>0</v>
      </c>
      <c r="AA16" s="203">
        <f>-SUMIFS(TB!Q:Q,TB!$F:$F,$A$2,TB!$G:$G,$B16,TB!$K:$K,"",TB!$J:$J,$A$4)</f>
        <v>0</v>
      </c>
      <c r="AB16" s="203">
        <f>-SUMIFS(TB!R:R,TB!$F:$F,$A$2,TB!$G:$G,$B16,TB!$K:$K,"",TB!$J:$J,$A$4)</f>
        <v>0</v>
      </c>
      <c r="AC16" s="203">
        <f>-SUMIFS(TB!S:S,TB!$F:$F,$A$2,TB!$G:$G,$B16,TB!$K:$K,"",TB!$J:$J,$A$4)</f>
        <v>0</v>
      </c>
      <c r="AD16" s="203">
        <f>-SUMIFS(TB!T:T,TB!$F:$F,$A$2,TB!$G:$G,$B16,TB!$K:$K,"",TB!$J:$J,$A$4)</f>
        <v>0</v>
      </c>
      <c r="AE16" s="203">
        <f>-SUMIFS(TB!U:U,TB!$F:$F,$A$2,TB!$G:$G,$B16,TB!$K:$K,"",TB!$J:$J,$A$4)</f>
        <v>0</v>
      </c>
      <c r="AF16" s="203">
        <f>-SUMIFS(TB!V:V,TB!$F:$F,$A$2,TB!$G:$G,$B16,TB!$K:$K,"",TB!$J:$J,$A$4)</f>
        <v>0</v>
      </c>
      <c r="AG16" s="203">
        <f>-SUMIFS(TB!W:W,TB!$F:$F,$A$2,TB!$G:$G,$B16,TB!$K:$K,"",TB!$J:$J,$A$4)</f>
        <v>0</v>
      </c>
      <c r="AH16" s="203">
        <f>-SUMIFS(TB!X:X,TB!$F:$F,$A$2,TB!$G:$G,$B16,TB!$K:$K,"",TB!$J:$J,$A$4)</f>
        <v>0</v>
      </c>
      <c r="AI16" s="203">
        <f>-SUMIFS(TB!Y:Y,TB!$F:$F,$A$2,TB!$G:$G,$B16,TB!$K:$K,"",TB!$J:$J,$A$4)</f>
        <v>0</v>
      </c>
      <c r="AJ16" s="203">
        <f>-SUMIFS(TB!Z:Z,TB!$F:$F,$A$2,TB!$G:$G,$B16,TB!$K:$K,"",TB!$J:$J,$A$4)</f>
        <v>0</v>
      </c>
      <c r="AK16" s="203">
        <f>-SUMIFS(TB!AA:AA,TB!$F:$F,$A$2,TB!$G:$G,$B16,TB!$K:$K,"",TB!$J:$J,$A$4)</f>
        <v>0</v>
      </c>
      <c r="AL16" s="203">
        <f>-SUMIFS(TB!AB:AB,TB!$F:$F,$A$2,TB!$G:$G,$B16,TB!$K:$K,"",TB!$J:$J,$A$4)</f>
        <v>0</v>
      </c>
      <c r="AM16" s="203">
        <f>-SUMIFS(TB!AC:AC,TB!$F:$F,$A$2,TB!$G:$G,$B16,TB!$K:$K,"",TB!$J:$J,$A$4)</f>
        <v>0</v>
      </c>
      <c r="AN16" s="203">
        <f>-SUMIFS(TB!AD:AD,TB!$F:$F,$A$2,TB!$G:$G,$B16,TB!$K:$K,"",TB!$J:$J,$A$4)</f>
        <v>0</v>
      </c>
      <c r="AO16" s="203">
        <f>-SUMIFS(TB!AE:AE,TB!$F:$F,$A$2,TB!$G:$G,$B16,TB!$K:$K,"",TB!$J:$J,$A$4)</f>
        <v>0</v>
      </c>
      <c r="AP16" s="203">
        <f>-SUMIFS(TB!AF:AF,TB!$F:$F,$A$2,TB!$G:$G,$B16,TB!$K:$K,"",TB!$J:$J,$A$4)</f>
        <v>0</v>
      </c>
      <c r="AQ16" s="203">
        <f>-SUMIFS(TB!AG:AG,TB!$F:$F,$A$2,TB!$G:$G,$B16,TB!$K:$K,"",TB!$J:$J,$A$4)</f>
        <v>0</v>
      </c>
      <c r="AR16" s="203">
        <f>-SUMIFS(TB!AH:AH,TB!$F:$F,$A$2,TB!$G:$G,$B16,TB!$K:$K,"",TB!$J:$J,$A$4)</f>
        <v>0</v>
      </c>
      <c r="AS16" s="203">
        <f>-SUMIFS(TB!AI:AI,TB!$F:$F,$A$2,TB!$G:$G,$B16,TB!$K:$K,"",TB!$J:$J,$A$4)</f>
        <v>0</v>
      </c>
      <c r="AT16" s="203">
        <f>-SUMIFS(TB!AJ:AJ,TB!$F:$F,$A$2,TB!$G:$G,$B16,TB!$K:$K,"",TB!$J:$J,$A$4)</f>
        <v>0</v>
      </c>
      <c r="AU16" s="203">
        <f>-SUMIFS(TB!AK:AK,TB!$F:$F,$A$2,TB!$G:$G,$B16,TB!$K:$K,"",TB!$J:$J,$A$4)</f>
        <v>0</v>
      </c>
      <c r="AV16" s="203">
        <f>-SUMIFS(TB!AL:AL,TB!$F:$F,$A$2,TB!$G:$G,$B16,TB!$K:$K,"",TB!$J:$J,$A$4)</f>
        <v>0</v>
      </c>
      <c r="AW16" s="203">
        <f>-SUMIFS(TB!AM:AM,TB!$F:$F,$A$2,TB!$G:$G,$B16,TB!$K:$K,"",TB!$J:$J,$A$4)</f>
        <v>0</v>
      </c>
      <c r="AX16" s="203">
        <f>-SUMIFS(TB!AN:AN,TB!$F:$F,$A$2,TB!$G:$G,$B16,TB!$K:$K,"",TB!$J:$J,$A$4)</f>
        <v>0</v>
      </c>
      <c r="AY16" s="203">
        <f>-SUMIFS(TB!AO:AO,TB!$F:$F,$A$2,TB!$G:$G,$B16,TB!$K:$K,"",TB!$J:$J,$A$4)</f>
        <v>0</v>
      </c>
      <c r="AZ16" s="203">
        <f>-SUMIFS(TB!AP:AP,TB!$F:$F,$A$2,TB!$G:$G,$B16,TB!$K:$K,"",TB!$J:$J,$A$4)</f>
        <v>0</v>
      </c>
      <c r="BA16" s="203">
        <f>-SUMIFS(TB!AQ:AQ,TB!$F:$F,$A$2,TB!$G:$G,$B16,TB!$K:$K,"",TB!$J:$J,$A$4)</f>
        <v>0</v>
      </c>
      <c r="BB16" s="203">
        <f>-SUMIFS(TB!AR:AR,TB!$F:$F,$A$2,TB!$G:$G,$B16,TB!$K:$K,"",TB!$J:$J,$A$4)</f>
        <v>0</v>
      </c>
      <c r="BC16" s="203">
        <f>-SUMIFS(TB!AS:AS,TB!$F:$F,$A$2,TB!$G:$G,$B16,TB!$K:$K,"",TB!$J:$J,$A$4)</f>
        <v>0</v>
      </c>
      <c r="BD16" s="203">
        <f>-SUMIFS(TB!AT:AT,TB!$F:$F,$A$2,TB!$G:$G,$B16,TB!$K:$K,"",TB!$J:$J,$A$4)</f>
        <v>0</v>
      </c>
      <c r="BE16" s="203">
        <f>-SUMIFS(TB!AU:AU,TB!$F:$F,$A$2,TB!$G:$G,$B16,TB!$K:$K,"",TB!$J:$J,$A$4)</f>
        <v>0</v>
      </c>
      <c r="BF16" s="203">
        <f>-SUMIFS(TB!AV:AV,TB!$F:$F,$A$2,TB!$G:$G,$B16,TB!$K:$K,"",TB!$J:$J,$A$4)</f>
        <v>0</v>
      </c>
      <c r="BG16" s="203">
        <f>-SUMIFS(TB!AW:AW,TB!$F:$F,$A$2,TB!$G:$G,$B16,TB!$K:$K,"",TB!$J:$J,$A$4)</f>
        <v>0</v>
      </c>
      <c r="BH16" s="203">
        <f>-SUMIFS(TB!AX:AX,TB!$F:$F,$A$2,TB!$G:$G,$B16,TB!$K:$K,"",TB!$J:$J,$A$4)</f>
        <v>0</v>
      </c>
      <c r="BI16" s="203">
        <f>-SUMIFS(TB!AY:AY,TB!$F:$F,$A$2,TB!$G:$G,$B16,TB!$K:$K,"",TB!$J:$J,$A$4)</f>
        <v>0</v>
      </c>
      <c r="BJ16" s="203">
        <f>-SUMIFS(TB!AZ:AZ,TB!$F:$F,$A$2,TB!$G:$G,$B16,TB!$K:$K,"",TB!$J:$J,$A$4)</f>
        <v>0</v>
      </c>
      <c r="BK16" s="203">
        <f>-SUMIFS(TB!BA:BA,TB!$F:$F,$A$2,TB!$G:$G,$B16,TB!$K:$K,"",TB!$J:$J,$A$4)</f>
        <v>0</v>
      </c>
      <c r="BL16" s="203">
        <f>-SUMIFS(TB!BB:BB,TB!$F:$F,$A$2,TB!$G:$G,$B16,TB!$K:$K,"",TB!$J:$J,$A$4)</f>
        <v>0</v>
      </c>
      <c r="BM16" s="203">
        <f>-SUMIFS(TB!BC:BC,TB!$F:$F,$A$2,TB!$G:$G,$B16,TB!$K:$K,"",TB!$J:$J,$A$4)</f>
        <v>0</v>
      </c>
      <c r="BN16" s="203">
        <f>-SUMIFS(TB!BD:BD,TB!$F:$F,$A$2,TB!$G:$G,$B16,TB!$K:$K,"",TB!$J:$J,$A$4)</f>
        <v>0</v>
      </c>
      <c r="BO16" s="203">
        <f>-SUMIFS(TB!BE:BE,TB!$F:$F,$A$2,TB!$G:$G,$B16,TB!$K:$K,"",TB!$J:$J,$A$4)</f>
        <v>0</v>
      </c>
      <c r="BP16" s="203">
        <f>-SUMIFS(TB!BF:BF,TB!$F:$F,$A$2,TB!$G:$G,$B16,TB!$K:$K,"",TB!$J:$J,$A$4)</f>
        <v>0</v>
      </c>
      <c r="BQ16" s="203">
        <f>-SUMIFS(TB!BG:BG,TB!$F:$F,$A$2,TB!$G:$G,$B16,TB!$K:$K,"",TB!$J:$J,$A$4)</f>
        <v>0</v>
      </c>
      <c r="BR16" s="203">
        <f>-SUMIFS(TB!BH:BH,TB!$F:$F,$A$2,TB!$G:$G,$B16,TB!$K:$K,"",TB!$J:$J,$A$4)</f>
        <v>0</v>
      </c>
      <c r="BS16" s="203">
        <f>-SUMIFS(TB!BI:BI,TB!$F:$F,$A$2,TB!$G:$G,$B16,TB!$K:$K,"",TB!$J:$J,$A$4)</f>
        <v>0</v>
      </c>
      <c r="BW16" s="423"/>
      <c r="BX16" s="26"/>
    </row>
    <row r="17" spans="2:76" s="20" customFormat="1" ht="14.25" customHeight="1" x14ac:dyDescent="0.3">
      <c r="B17" s="31" t="str">
        <f t="shared" si="1"/>
        <v>Salary</v>
      </c>
      <c r="C17" s="203">
        <f t="shared" si="6"/>
        <v>0</v>
      </c>
      <c r="D17" s="203">
        <f t="shared" si="7"/>
        <v>0</v>
      </c>
      <c r="E17" s="203">
        <f t="shared" si="8"/>
        <v>0</v>
      </c>
      <c r="F17" s="203">
        <f ca="1">_xlfn.IFNA(SUM(OFFSET($X17,0,MATCH(Periods!$D$15,$X$7:$BV$7)-1):OFFSET($X17,0,MATCH(Periods!$D$15,$X$7:$BV$7,0)-12)),0)</f>
        <v>0</v>
      </c>
      <c r="G17" s="203">
        <f ca="1">SUM(OFFSET($X17,0,MATCH(Periods!$D$17,$X$7:$BV$7,0)-1):OFFSET($X17,0,MATCH(Periods!$D$13,$X$7:$BV$7,0)))</f>
        <v>0</v>
      </c>
      <c r="H17" s="203">
        <f ca="1">SUM(OFFSET($X17,0,MATCH(Periods!$D$16,$X$7:$BV$7,0)-1):OFFSET($X17,0,MATCH(Periods!$D$14,$X$7:$BV$7,0)))</f>
        <v>0</v>
      </c>
      <c r="I17" s="26"/>
      <c r="J17" s="58" t="str">
        <f>IFERROR(C17/Revenue!C$18,"n/a")</f>
        <v>n/a</v>
      </c>
      <c r="K17" s="58" t="str">
        <f>IFERROR(D17/Revenue!D$18,"n/a")</f>
        <v>n/a</v>
      </c>
      <c r="L17" s="58" t="str">
        <f>IFERROR(E17/Revenue!E$18,"n/a")</f>
        <v>n/a</v>
      </c>
      <c r="M17" s="58" t="str">
        <f ca="1">IFERROR(F17/Revenue!F$18,"n/a")</f>
        <v>n/a</v>
      </c>
      <c r="N17" s="58" t="str">
        <f ca="1">IFERROR(G17/Revenue!G$18,"n/a")</f>
        <v>n/a</v>
      </c>
      <c r="O17" s="58" t="str">
        <f ca="1">IFERROR(H17/Revenue!H$18,"n/a")</f>
        <v>n/a</v>
      </c>
      <c r="Q17" s="202">
        <f t="shared" si="9"/>
        <v>0</v>
      </c>
      <c r="R17" s="59" t="str">
        <f t="shared" si="10"/>
        <v>n/a</v>
      </c>
      <c r="S17" s="202">
        <f t="shared" si="11"/>
        <v>0</v>
      </c>
      <c r="T17" s="59" t="str">
        <f t="shared" si="12"/>
        <v>n/a</v>
      </c>
      <c r="U17" s="202">
        <f t="shared" ca="1" si="13"/>
        <v>0</v>
      </c>
      <c r="V17" s="58" t="str">
        <f t="shared" ca="1" si="14"/>
        <v>n/a</v>
      </c>
      <c r="X17" s="203">
        <f>-SUMIFS(TB!N:N,TB!$F:$F,$A$2,TB!$G:$G,$B17,TB!$K:$K,"",TB!$J:$J,$A$4)</f>
        <v>0</v>
      </c>
      <c r="Y17" s="203">
        <f>-SUMIFS(TB!O:O,TB!$F:$F,$A$2,TB!$G:$G,$B17,TB!$K:$K,"",TB!$J:$J,$A$4)</f>
        <v>0</v>
      </c>
      <c r="Z17" s="203">
        <f>-SUMIFS(TB!P:P,TB!$F:$F,$A$2,TB!$G:$G,$B17,TB!$K:$K,"",TB!$J:$J,$A$4)</f>
        <v>0</v>
      </c>
      <c r="AA17" s="203">
        <f>-SUMIFS(TB!Q:Q,TB!$F:$F,$A$2,TB!$G:$G,$B17,TB!$K:$K,"",TB!$J:$J,$A$4)</f>
        <v>0</v>
      </c>
      <c r="AB17" s="203">
        <f>-SUMIFS(TB!R:R,TB!$F:$F,$A$2,TB!$G:$G,$B17,TB!$K:$K,"",TB!$J:$J,$A$4)</f>
        <v>0</v>
      </c>
      <c r="AC17" s="203">
        <f>-SUMIFS(TB!S:S,TB!$F:$F,$A$2,TB!$G:$G,$B17,TB!$K:$K,"",TB!$J:$J,$A$4)</f>
        <v>0</v>
      </c>
      <c r="AD17" s="203">
        <f>-SUMIFS(TB!T:T,TB!$F:$F,$A$2,TB!$G:$G,$B17,TB!$K:$K,"",TB!$J:$J,$A$4)</f>
        <v>0</v>
      </c>
      <c r="AE17" s="203">
        <f>-SUMIFS(TB!U:U,TB!$F:$F,$A$2,TB!$G:$G,$B17,TB!$K:$K,"",TB!$J:$J,$A$4)</f>
        <v>0</v>
      </c>
      <c r="AF17" s="203">
        <f>-SUMIFS(TB!V:V,TB!$F:$F,$A$2,TB!$G:$G,$B17,TB!$K:$K,"",TB!$J:$J,$A$4)</f>
        <v>0</v>
      </c>
      <c r="AG17" s="203">
        <f>-SUMIFS(TB!W:W,TB!$F:$F,$A$2,TB!$G:$G,$B17,TB!$K:$K,"",TB!$J:$J,$A$4)</f>
        <v>0</v>
      </c>
      <c r="AH17" s="203">
        <f>-SUMIFS(TB!X:X,TB!$F:$F,$A$2,TB!$G:$G,$B17,TB!$K:$K,"",TB!$J:$J,$A$4)</f>
        <v>0</v>
      </c>
      <c r="AI17" s="203">
        <f>-SUMIFS(TB!Y:Y,TB!$F:$F,$A$2,TB!$G:$G,$B17,TB!$K:$K,"",TB!$J:$J,$A$4)</f>
        <v>0</v>
      </c>
      <c r="AJ17" s="203">
        <f>-SUMIFS(TB!Z:Z,TB!$F:$F,$A$2,TB!$G:$G,$B17,TB!$K:$K,"",TB!$J:$J,$A$4)</f>
        <v>0</v>
      </c>
      <c r="AK17" s="203">
        <f>-SUMIFS(TB!AA:AA,TB!$F:$F,$A$2,TB!$G:$G,$B17,TB!$K:$K,"",TB!$J:$J,$A$4)</f>
        <v>0</v>
      </c>
      <c r="AL17" s="203">
        <f>-SUMIFS(TB!AB:AB,TB!$F:$F,$A$2,TB!$G:$G,$B17,TB!$K:$K,"",TB!$J:$J,$A$4)</f>
        <v>0</v>
      </c>
      <c r="AM17" s="203">
        <f>-SUMIFS(TB!AC:AC,TB!$F:$F,$A$2,TB!$G:$G,$B17,TB!$K:$K,"",TB!$J:$J,$A$4)</f>
        <v>0</v>
      </c>
      <c r="AN17" s="203">
        <f>-SUMIFS(TB!AD:AD,TB!$F:$F,$A$2,TB!$G:$G,$B17,TB!$K:$K,"",TB!$J:$J,$A$4)</f>
        <v>0</v>
      </c>
      <c r="AO17" s="203">
        <f>-SUMIFS(TB!AE:AE,TB!$F:$F,$A$2,TB!$G:$G,$B17,TB!$K:$K,"",TB!$J:$J,$A$4)</f>
        <v>0</v>
      </c>
      <c r="AP17" s="203">
        <f>-SUMIFS(TB!AF:AF,TB!$F:$F,$A$2,TB!$G:$G,$B17,TB!$K:$K,"",TB!$J:$J,$A$4)</f>
        <v>0</v>
      </c>
      <c r="AQ17" s="203">
        <f>-SUMIFS(TB!AG:AG,TB!$F:$F,$A$2,TB!$G:$G,$B17,TB!$K:$K,"",TB!$J:$J,$A$4)</f>
        <v>0</v>
      </c>
      <c r="AR17" s="203">
        <f>-SUMIFS(TB!AH:AH,TB!$F:$F,$A$2,TB!$G:$G,$B17,TB!$K:$K,"",TB!$J:$J,$A$4)</f>
        <v>0</v>
      </c>
      <c r="AS17" s="203">
        <f>-SUMIFS(TB!AI:AI,TB!$F:$F,$A$2,TB!$G:$G,$B17,TB!$K:$K,"",TB!$J:$J,$A$4)</f>
        <v>0</v>
      </c>
      <c r="AT17" s="203">
        <f>-SUMIFS(TB!AJ:AJ,TB!$F:$F,$A$2,TB!$G:$G,$B17,TB!$K:$K,"",TB!$J:$J,$A$4)</f>
        <v>0</v>
      </c>
      <c r="AU17" s="203">
        <f>-SUMIFS(TB!AK:AK,TB!$F:$F,$A$2,TB!$G:$G,$B17,TB!$K:$K,"",TB!$J:$J,$A$4)</f>
        <v>0</v>
      </c>
      <c r="AV17" s="203">
        <f>-SUMIFS(TB!AL:AL,TB!$F:$F,$A$2,TB!$G:$G,$B17,TB!$K:$K,"",TB!$J:$J,$A$4)</f>
        <v>0</v>
      </c>
      <c r="AW17" s="203">
        <f>-SUMIFS(TB!AM:AM,TB!$F:$F,$A$2,TB!$G:$G,$B17,TB!$K:$K,"",TB!$J:$J,$A$4)</f>
        <v>0</v>
      </c>
      <c r="AX17" s="203">
        <f>-SUMIFS(TB!AN:AN,TB!$F:$F,$A$2,TB!$G:$G,$B17,TB!$K:$K,"",TB!$J:$J,$A$4)</f>
        <v>0</v>
      </c>
      <c r="AY17" s="203">
        <f>-SUMIFS(TB!AO:AO,TB!$F:$F,$A$2,TB!$G:$G,$B17,TB!$K:$K,"",TB!$J:$J,$A$4)</f>
        <v>0</v>
      </c>
      <c r="AZ17" s="203">
        <f>-SUMIFS(TB!AP:AP,TB!$F:$F,$A$2,TB!$G:$G,$B17,TB!$K:$K,"",TB!$J:$J,$A$4)</f>
        <v>0</v>
      </c>
      <c r="BA17" s="203">
        <f>-SUMIFS(TB!AQ:AQ,TB!$F:$F,$A$2,TB!$G:$G,$B17,TB!$K:$K,"",TB!$J:$J,$A$4)</f>
        <v>0</v>
      </c>
      <c r="BB17" s="203">
        <f>-SUMIFS(TB!AR:AR,TB!$F:$F,$A$2,TB!$G:$G,$B17,TB!$K:$K,"",TB!$J:$J,$A$4)</f>
        <v>0</v>
      </c>
      <c r="BC17" s="203">
        <f>-SUMIFS(TB!AS:AS,TB!$F:$F,$A$2,TB!$G:$G,$B17,TB!$K:$K,"",TB!$J:$J,$A$4)</f>
        <v>0</v>
      </c>
      <c r="BD17" s="203">
        <f>-SUMIFS(TB!AT:AT,TB!$F:$F,$A$2,TB!$G:$G,$B17,TB!$K:$K,"",TB!$J:$J,$A$4)</f>
        <v>0</v>
      </c>
      <c r="BE17" s="203">
        <f>-SUMIFS(TB!AU:AU,TB!$F:$F,$A$2,TB!$G:$G,$B17,TB!$K:$K,"",TB!$J:$J,$A$4)</f>
        <v>0</v>
      </c>
      <c r="BF17" s="203">
        <f>-SUMIFS(TB!AV:AV,TB!$F:$F,$A$2,TB!$G:$G,$B17,TB!$K:$K,"",TB!$J:$J,$A$4)</f>
        <v>0</v>
      </c>
      <c r="BG17" s="203">
        <f>-SUMIFS(TB!AW:AW,TB!$F:$F,$A$2,TB!$G:$G,$B17,TB!$K:$K,"",TB!$J:$J,$A$4)</f>
        <v>0</v>
      </c>
      <c r="BH17" s="203">
        <f>-SUMIFS(TB!AX:AX,TB!$F:$F,$A$2,TB!$G:$G,$B17,TB!$K:$K,"",TB!$J:$J,$A$4)</f>
        <v>0</v>
      </c>
      <c r="BI17" s="203">
        <f>-SUMIFS(TB!AY:AY,TB!$F:$F,$A$2,TB!$G:$G,$B17,TB!$K:$K,"",TB!$J:$J,$A$4)</f>
        <v>0</v>
      </c>
      <c r="BJ17" s="203">
        <f>-SUMIFS(TB!AZ:AZ,TB!$F:$F,$A$2,TB!$G:$G,$B17,TB!$K:$K,"",TB!$J:$J,$A$4)</f>
        <v>0</v>
      </c>
      <c r="BK17" s="203">
        <f>-SUMIFS(TB!BA:BA,TB!$F:$F,$A$2,TB!$G:$G,$B17,TB!$K:$K,"",TB!$J:$J,$A$4)</f>
        <v>0</v>
      </c>
      <c r="BL17" s="203">
        <f>-SUMIFS(TB!BB:BB,TB!$F:$F,$A$2,TB!$G:$G,$B17,TB!$K:$K,"",TB!$J:$J,$A$4)</f>
        <v>0</v>
      </c>
      <c r="BM17" s="203">
        <f>-SUMIFS(TB!BC:BC,TB!$F:$F,$A$2,TB!$G:$G,$B17,TB!$K:$K,"",TB!$J:$J,$A$4)</f>
        <v>0</v>
      </c>
      <c r="BN17" s="203">
        <f>-SUMIFS(TB!BD:BD,TB!$F:$F,$A$2,TB!$G:$G,$B17,TB!$K:$K,"",TB!$J:$J,$A$4)</f>
        <v>0</v>
      </c>
      <c r="BO17" s="203">
        <f>-SUMIFS(TB!BE:BE,TB!$F:$F,$A$2,TB!$G:$G,$B17,TB!$K:$K,"",TB!$J:$J,$A$4)</f>
        <v>0</v>
      </c>
      <c r="BP17" s="203">
        <f>-SUMIFS(TB!BF:BF,TB!$F:$F,$A$2,TB!$G:$G,$B17,TB!$K:$K,"",TB!$J:$J,$A$4)</f>
        <v>0</v>
      </c>
      <c r="BQ17" s="203">
        <f>-SUMIFS(TB!BG:BG,TB!$F:$F,$A$2,TB!$G:$G,$B17,TB!$K:$K,"",TB!$J:$J,$A$4)</f>
        <v>0</v>
      </c>
      <c r="BR17" s="203">
        <f>-SUMIFS(TB!BH:BH,TB!$F:$F,$A$2,TB!$G:$G,$B17,TB!$K:$K,"",TB!$J:$J,$A$4)</f>
        <v>0</v>
      </c>
      <c r="BS17" s="203">
        <f>-SUMIFS(TB!BI:BI,TB!$F:$F,$A$2,TB!$G:$G,$B17,TB!$K:$K,"",TB!$J:$J,$A$4)</f>
        <v>0</v>
      </c>
      <c r="BW17" s="423"/>
      <c r="BX17" s="26"/>
    </row>
    <row r="18" spans="2:76" s="28" customFormat="1" ht="14.25" customHeight="1" thickBot="1" x14ac:dyDescent="0.35">
      <c r="B18" s="189" t="str">
        <f>Periods!C39</f>
        <v>Sales</v>
      </c>
      <c r="C18" s="225">
        <f t="shared" ref="C18:H18" si="15">SUM(C8:C17)</f>
        <v>0</v>
      </c>
      <c r="D18" s="225">
        <f t="shared" si="15"/>
        <v>0</v>
      </c>
      <c r="E18" s="225">
        <f t="shared" ref="E18" si="16">SUM(E8:E17)</f>
        <v>0</v>
      </c>
      <c r="F18" s="225">
        <f t="shared" ca="1" si="15"/>
        <v>0</v>
      </c>
      <c r="G18" s="225">
        <f t="shared" ca="1" si="15"/>
        <v>0</v>
      </c>
      <c r="H18" s="225">
        <f t="shared" ca="1" si="15"/>
        <v>0</v>
      </c>
      <c r="J18" s="56" t="str">
        <f>IFERROR(C18/Revenue!C$18,"n/a")</f>
        <v>n/a</v>
      </c>
      <c r="K18" s="56" t="str">
        <f>IFERROR(D18/Revenue!D$18,"n/a")</f>
        <v>n/a</v>
      </c>
      <c r="L18" s="56" t="str">
        <f>IFERROR(E18/Revenue!E$18,"n/a")</f>
        <v>n/a</v>
      </c>
      <c r="M18" s="56" t="str">
        <f ca="1">IFERROR(F18/Revenue!F$18,"n/a")</f>
        <v>n/a</v>
      </c>
      <c r="N18" s="56" t="str">
        <f ca="1">IFERROR(G18/Revenue!G$18,"n/a")</f>
        <v>n/a</v>
      </c>
      <c r="O18" s="56" t="str">
        <f ca="1">IFERROR(H18/Revenue!H$18,"n/a")</f>
        <v>n/a</v>
      </c>
      <c r="Q18" s="213">
        <f t="shared" si="4"/>
        <v>0</v>
      </c>
      <c r="R18" s="57" t="str">
        <f t="shared" si="5"/>
        <v>n/a</v>
      </c>
      <c r="S18" s="213">
        <f t="shared" ref="S18" si="17">E18-D18</f>
        <v>0</v>
      </c>
      <c r="T18" s="57" t="str">
        <f t="shared" ref="T18" si="18">IFERROR(S18/D18,"n/a")</f>
        <v>n/a</v>
      </c>
      <c r="U18" s="213">
        <f t="shared" ref="U18" ca="1" si="19">F18-E18</f>
        <v>0</v>
      </c>
      <c r="V18" s="56" t="str">
        <f t="shared" ref="V18" ca="1" si="20">IFERROR(U18/E18,"n/a")</f>
        <v>n/a</v>
      </c>
      <c r="X18" s="225">
        <f t="shared" ref="X18:BG18" si="21">SUM(X8:X17)</f>
        <v>0</v>
      </c>
      <c r="Y18" s="225">
        <f t="shared" si="21"/>
        <v>0</v>
      </c>
      <c r="Z18" s="225">
        <f t="shared" si="21"/>
        <v>0</v>
      </c>
      <c r="AA18" s="225">
        <f t="shared" si="21"/>
        <v>0</v>
      </c>
      <c r="AB18" s="225">
        <f t="shared" si="21"/>
        <v>0</v>
      </c>
      <c r="AC18" s="225">
        <f t="shared" si="21"/>
        <v>0</v>
      </c>
      <c r="AD18" s="225">
        <f t="shared" si="21"/>
        <v>0</v>
      </c>
      <c r="AE18" s="225">
        <f t="shared" si="21"/>
        <v>0</v>
      </c>
      <c r="AF18" s="225">
        <f t="shared" si="21"/>
        <v>0</v>
      </c>
      <c r="AG18" s="225">
        <f t="shared" si="21"/>
        <v>0</v>
      </c>
      <c r="AH18" s="225">
        <f t="shared" si="21"/>
        <v>0</v>
      </c>
      <c r="AI18" s="225">
        <f t="shared" si="21"/>
        <v>0</v>
      </c>
      <c r="AJ18" s="225">
        <f t="shared" si="21"/>
        <v>0</v>
      </c>
      <c r="AK18" s="225">
        <f t="shared" si="21"/>
        <v>0</v>
      </c>
      <c r="AL18" s="225">
        <f t="shared" si="21"/>
        <v>0</v>
      </c>
      <c r="AM18" s="225">
        <f t="shared" si="21"/>
        <v>0</v>
      </c>
      <c r="AN18" s="225">
        <f t="shared" si="21"/>
        <v>0</v>
      </c>
      <c r="AO18" s="225">
        <f t="shared" si="21"/>
        <v>0</v>
      </c>
      <c r="AP18" s="225">
        <f t="shared" si="21"/>
        <v>0</v>
      </c>
      <c r="AQ18" s="225">
        <f t="shared" si="21"/>
        <v>0</v>
      </c>
      <c r="AR18" s="225">
        <f t="shared" si="21"/>
        <v>0</v>
      </c>
      <c r="AS18" s="225">
        <f t="shared" si="21"/>
        <v>0</v>
      </c>
      <c r="AT18" s="225">
        <f t="shared" si="21"/>
        <v>0</v>
      </c>
      <c r="AU18" s="225">
        <f t="shared" si="21"/>
        <v>0</v>
      </c>
      <c r="AV18" s="225">
        <f t="shared" si="21"/>
        <v>0</v>
      </c>
      <c r="AW18" s="225">
        <f t="shared" si="21"/>
        <v>0</v>
      </c>
      <c r="AX18" s="225">
        <f t="shared" si="21"/>
        <v>0</v>
      </c>
      <c r="AY18" s="225">
        <f t="shared" si="21"/>
        <v>0</v>
      </c>
      <c r="AZ18" s="225">
        <f t="shared" si="21"/>
        <v>0</v>
      </c>
      <c r="BA18" s="225">
        <f t="shared" si="21"/>
        <v>0</v>
      </c>
      <c r="BB18" s="225">
        <f t="shared" si="21"/>
        <v>0</v>
      </c>
      <c r="BC18" s="225">
        <f t="shared" si="21"/>
        <v>0</v>
      </c>
      <c r="BD18" s="225">
        <f t="shared" si="21"/>
        <v>0</v>
      </c>
      <c r="BE18" s="225">
        <f t="shared" si="21"/>
        <v>0</v>
      </c>
      <c r="BF18" s="225">
        <f t="shared" si="21"/>
        <v>0</v>
      </c>
      <c r="BG18" s="225">
        <f t="shared" si="21"/>
        <v>0</v>
      </c>
      <c r="BH18" s="225">
        <f t="shared" ref="BH18:BS18" si="22">SUM(BH8:BH17)</f>
        <v>0</v>
      </c>
      <c r="BI18" s="225">
        <f t="shared" si="22"/>
        <v>0</v>
      </c>
      <c r="BJ18" s="225">
        <f t="shared" si="22"/>
        <v>0</v>
      </c>
      <c r="BK18" s="225">
        <f t="shared" si="22"/>
        <v>0</v>
      </c>
      <c r="BL18" s="225">
        <f t="shared" si="22"/>
        <v>0</v>
      </c>
      <c r="BM18" s="225">
        <f t="shared" si="22"/>
        <v>0</v>
      </c>
      <c r="BN18" s="225">
        <f t="shared" si="22"/>
        <v>0</v>
      </c>
      <c r="BO18" s="225">
        <f t="shared" si="22"/>
        <v>0</v>
      </c>
      <c r="BP18" s="225">
        <f t="shared" si="22"/>
        <v>0</v>
      </c>
      <c r="BQ18" s="225">
        <f t="shared" si="22"/>
        <v>0</v>
      </c>
      <c r="BR18" s="225">
        <f t="shared" si="22"/>
        <v>0</v>
      </c>
      <c r="BS18" s="225">
        <f t="shared" si="22"/>
        <v>0</v>
      </c>
      <c r="BW18" s="424"/>
    </row>
    <row r="19" spans="2:76" ht="14.25" hidden="1" customHeight="1" outlineLevel="1" x14ac:dyDescent="0.3">
      <c r="B19" s="73" t="str">
        <f>"% of "&amp;LOWER(B18)&amp;"- reported"</f>
        <v>% of sales- reported</v>
      </c>
      <c r="C19" s="162"/>
      <c r="D19" s="162"/>
      <c r="E19" s="162"/>
      <c r="F19" s="162"/>
      <c r="G19" s="162"/>
      <c r="H19" s="162"/>
      <c r="I19" s="26"/>
      <c r="J19" s="162"/>
      <c r="K19" s="162"/>
      <c r="L19" s="162"/>
      <c r="M19" s="162"/>
      <c r="N19" s="162"/>
      <c r="O19" s="162"/>
      <c r="Q19" s="154"/>
      <c r="R19" s="155"/>
      <c r="S19" s="154"/>
      <c r="T19" s="155"/>
      <c r="U19" s="154"/>
      <c r="V19" s="155"/>
      <c r="X19" s="162"/>
      <c r="Y19" s="162"/>
      <c r="Z19" s="162"/>
      <c r="AA19" s="162"/>
      <c r="AB19" s="162"/>
      <c r="AC19" s="162"/>
      <c r="AD19" s="162"/>
      <c r="AE19" s="162"/>
      <c r="AF19" s="162"/>
      <c r="AG19" s="162"/>
      <c r="AH19" s="162"/>
      <c r="AI19" s="162"/>
      <c r="AJ19" s="162"/>
      <c r="AK19" s="162"/>
      <c r="AL19" s="162"/>
      <c r="AM19" s="162"/>
      <c r="AN19" s="162"/>
      <c r="AO19" s="162"/>
      <c r="AP19" s="162"/>
      <c r="AQ19" s="162"/>
      <c r="AR19" s="162"/>
      <c r="AS19" s="162"/>
      <c r="AT19" s="162"/>
      <c r="AU19" s="162"/>
      <c r="AV19" s="162"/>
      <c r="AW19" s="162"/>
      <c r="AX19" s="162"/>
      <c r="AY19" s="162"/>
      <c r="AZ19" s="162"/>
      <c r="BA19" s="162"/>
      <c r="BB19" s="162"/>
      <c r="BC19" s="162"/>
      <c r="BD19" s="162"/>
      <c r="BE19" s="162"/>
      <c r="BF19" s="162"/>
      <c r="BG19" s="162"/>
      <c r="BH19" s="162"/>
      <c r="BI19" s="162"/>
      <c r="BJ19" s="162"/>
      <c r="BK19" s="162"/>
      <c r="BL19" s="162"/>
      <c r="BM19" s="162"/>
      <c r="BN19" s="162"/>
      <c r="BO19" s="162"/>
      <c r="BP19" s="162"/>
      <c r="BQ19" s="162"/>
      <c r="BR19" s="162"/>
      <c r="BS19" s="162"/>
      <c r="BW19" s="435"/>
      <c r="BX19" s="26"/>
    </row>
    <row r="20" spans="2:76" ht="14.25" hidden="1" customHeight="1" outlineLevel="1" x14ac:dyDescent="0.3">
      <c r="B20" s="64" t="str">
        <f t="shared" ref="B20:B30" si="23">B8</f>
        <v>Hardware</v>
      </c>
      <c r="C20" s="115" t="str">
        <f t="shared" ref="C20:D30" si="24">IFERROR(C8/C$18,"n/a")</f>
        <v>n/a</v>
      </c>
      <c r="D20" s="115" t="str">
        <f t="shared" si="24"/>
        <v>n/a</v>
      </c>
      <c r="E20" s="115" t="str">
        <f t="shared" ref="E20:E24" si="25">IFERROR(E8/E$18,"n/a")</f>
        <v>n/a</v>
      </c>
      <c r="F20" s="115" t="str">
        <f t="shared" ref="F20:H30" ca="1" si="26">IFERROR(F8/F$18,"n/a")</f>
        <v>n/a</v>
      </c>
      <c r="G20" s="115" t="str">
        <f t="shared" ca="1" si="26"/>
        <v>n/a</v>
      </c>
      <c r="H20" s="115" t="str">
        <f t="shared" ca="1" si="26"/>
        <v>n/a</v>
      </c>
      <c r="I20" s="26"/>
      <c r="J20" s="115"/>
      <c r="K20" s="115"/>
      <c r="L20" s="115"/>
      <c r="M20" s="115"/>
      <c r="N20" s="115"/>
      <c r="O20" s="115"/>
      <c r="P20" s="146"/>
      <c r="Q20" s="145"/>
      <c r="R20" s="156"/>
      <c r="S20" s="145"/>
      <c r="T20" s="156"/>
      <c r="U20" s="145"/>
      <c r="V20" s="156"/>
      <c r="W20" s="146"/>
      <c r="X20" s="115" t="str">
        <f t="shared" ref="X20:BG20" si="27">IFERROR(X8/X$18,"n/a")</f>
        <v>n/a</v>
      </c>
      <c r="Y20" s="115" t="str">
        <f t="shared" si="27"/>
        <v>n/a</v>
      </c>
      <c r="Z20" s="115" t="str">
        <f t="shared" si="27"/>
        <v>n/a</v>
      </c>
      <c r="AA20" s="115" t="str">
        <f t="shared" si="27"/>
        <v>n/a</v>
      </c>
      <c r="AB20" s="115" t="str">
        <f t="shared" si="27"/>
        <v>n/a</v>
      </c>
      <c r="AC20" s="115" t="str">
        <f t="shared" si="27"/>
        <v>n/a</v>
      </c>
      <c r="AD20" s="115" t="str">
        <f t="shared" si="27"/>
        <v>n/a</v>
      </c>
      <c r="AE20" s="115" t="str">
        <f t="shared" si="27"/>
        <v>n/a</v>
      </c>
      <c r="AF20" s="115" t="str">
        <f t="shared" si="27"/>
        <v>n/a</v>
      </c>
      <c r="AG20" s="115" t="str">
        <f t="shared" si="27"/>
        <v>n/a</v>
      </c>
      <c r="AH20" s="115" t="str">
        <f t="shared" si="27"/>
        <v>n/a</v>
      </c>
      <c r="AI20" s="115" t="str">
        <f t="shared" si="27"/>
        <v>n/a</v>
      </c>
      <c r="AJ20" s="115" t="str">
        <f t="shared" si="27"/>
        <v>n/a</v>
      </c>
      <c r="AK20" s="115" t="str">
        <f t="shared" si="27"/>
        <v>n/a</v>
      </c>
      <c r="AL20" s="115" t="str">
        <f t="shared" si="27"/>
        <v>n/a</v>
      </c>
      <c r="AM20" s="115" t="str">
        <f t="shared" si="27"/>
        <v>n/a</v>
      </c>
      <c r="AN20" s="115" t="str">
        <f t="shared" si="27"/>
        <v>n/a</v>
      </c>
      <c r="AO20" s="115" t="str">
        <f t="shared" si="27"/>
        <v>n/a</v>
      </c>
      <c r="AP20" s="115" t="str">
        <f t="shared" si="27"/>
        <v>n/a</v>
      </c>
      <c r="AQ20" s="115" t="str">
        <f t="shared" si="27"/>
        <v>n/a</v>
      </c>
      <c r="AR20" s="115" t="str">
        <f t="shared" si="27"/>
        <v>n/a</v>
      </c>
      <c r="AS20" s="115" t="str">
        <f t="shared" si="27"/>
        <v>n/a</v>
      </c>
      <c r="AT20" s="115" t="str">
        <f t="shared" si="27"/>
        <v>n/a</v>
      </c>
      <c r="AU20" s="115" t="str">
        <f t="shared" si="27"/>
        <v>n/a</v>
      </c>
      <c r="AV20" s="115" t="str">
        <f t="shared" si="27"/>
        <v>n/a</v>
      </c>
      <c r="AW20" s="115" t="str">
        <f t="shared" si="27"/>
        <v>n/a</v>
      </c>
      <c r="AX20" s="115" t="str">
        <f t="shared" si="27"/>
        <v>n/a</v>
      </c>
      <c r="AY20" s="115" t="str">
        <f t="shared" si="27"/>
        <v>n/a</v>
      </c>
      <c r="AZ20" s="115" t="str">
        <f t="shared" si="27"/>
        <v>n/a</v>
      </c>
      <c r="BA20" s="115" t="str">
        <f t="shared" si="27"/>
        <v>n/a</v>
      </c>
      <c r="BB20" s="115" t="str">
        <f t="shared" si="27"/>
        <v>n/a</v>
      </c>
      <c r="BC20" s="115" t="str">
        <f t="shared" si="27"/>
        <v>n/a</v>
      </c>
      <c r="BD20" s="115" t="str">
        <f t="shared" si="27"/>
        <v>n/a</v>
      </c>
      <c r="BE20" s="115" t="str">
        <f t="shared" si="27"/>
        <v>n/a</v>
      </c>
      <c r="BF20" s="115" t="str">
        <f t="shared" si="27"/>
        <v>n/a</v>
      </c>
      <c r="BG20" s="115" t="str">
        <f t="shared" si="27"/>
        <v>n/a</v>
      </c>
      <c r="BH20" s="115" t="str">
        <f t="shared" ref="BH20:BS20" si="28">IFERROR(BH8/BH$18,"n/a")</f>
        <v>n/a</v>
      </c>
      <c r="BI20" s="115" t="str">
        <f t="shared" si="28"/>
        <v>n/a</v>
      </c>
      <c r="BJ20" s="115" t="str">
        <f t="shared" si="28"/>
        <v>n/a</v>
      </c>
      <c r="BK20" s="115" t="str">
        <f t="shared" si="28"/>
        <v>n/a</v>
      </c>
      <c r="BL20" s="115" t="str">
        <f t="shared" si="28"/>
        <v>n/a</v>
      </c>
      <c r="BM20" s="115" t="str">
        <f t="shared" si="28"/>
        <v>n/a</v>
      </c>
      <c r="BN20" s="115" t="str">
        <f t="shared" si="28"/>
        <v>n/a</v>
      </c>
      <c r="BO20" s="115" t="str">
        <f t="shared" si="28"/>
        <v>n/a</v>
      </c>
      <c r="BP20" s="115" t="str">
        <f t="shared" si="28"/>
        <v>n/a</v>
      </c>
      <c r="BQ20" s="115" t="str">
        <f t="shared" si="28"/>
        <v>n/a</v>
      </c>
      <c r="BR20" s="115" t="str">
        <f t="shared" si="28"/>
        <v>n/a</v>
      </c>
      <c r="BS20" s="115" t="str">
        <f t="shared" si="28"/>
        <v>n/a</v>
      </c>
      <c r="BW20" s="425"/>
      <c r="BX20" s="26"/>
    </row>
    <row r="21" spans="2:76" ht="14.25" hidden="1" customHeight="1" outlineLevel="1" x14ac:dyDescent="0.3">
      <c r="B21" s="64" t="str">
        <f t="shared" si="23"/>
        <v>Accessories</v>
      </c>
      <c r="C21" s="115" t="str">
        <f t="shared" si="24"/>
        <v>n/a</v>
      </c>
      <c r="D21" s="115" t="str">
        <f t="shared" si="24"/>
        <v>n/a</v>
      </c>
      <c r="E21" s="115" t="str">
        <f t="shared" si="25"/>
        <v>n/a</v>
      </c>
      <c r="F21" s="115" t="str">
        <f t="shared" ca="1" si="26"/>
        <v>n/a</v>
      </c>
      <c r="G21" s="115" t="str">
        <f t="shared" ca="1" si="26"/>
        <v>n/a</v>
      </c>
      <c r="H21" s="115" t="str">
        <f t="shared" ca="1" si="26"/>
        <v>n/a</v>
      </c>
      <c r="I21" s="26"/>
      <c r="J21" s="115"/>
      <c r="K21" s="115"/>
      <c r="L21" s="115"/>
      <c r="M21" s="115"/>
      <c r="N21" s="115"/>
      <c r="O21" s="115"/>
      <c r="P21" s="146"/>
      <c r="Q21" s="145"/>
      <c r="R21" s="156"/>
      <c r="S21" s="145"/>
      <c r="T21" s="156"/>
      <c r="U21" s="145"/>
      <c r="V21" s="156"/>
      <c r="W21" s="146"/>
      <c r="X21" s="115" t="str">
        <f t="shared" ref="X21:BS21" si="29">IFERROR(X9/X$18,"n/a")</f>
        <v>n/a</v>
      </c>
      <c r="Y21" s="115" t="str">
        <f t="shared" si="29"/>
        <v>n/a</v>
      </c>
      <c r="Z21" s="115" t="str">
        <f t="shared" si="29"/>
        <v>n/a</v>
      </c>
      <c r="AA21" s="115" t="str">
        <f t="shared" si="29"/>
        <v>n/a</v>
      </c>
      <c r="AB21" s="115" t="str">
        <f t="shared" si="29"/>
        <v>n/a</v>
      </c>
      <c r="AC21" s="115" t="str">
        <f t="shared" si="29"/>
        <v>n/a</v>
      </c>
      <c r="AD21" s="115" t="str">
        <f t="shared" si="29"/>
        <v>n/a</v>
      </c>
      <c r="AE21" s="115" t="str">
        <f t="shared" si="29"/>
        <v>n/a</v>
      </c>
      <c r="AF21" s="115" t="str">
        <f t="shared" si="29"/>
        <v>n/a</v>
      </c>
      <c r="AG21" s="115" t="str">
        <f t="shared" si="29"/>
        <v>n/a</v>
      </c>
      <c r="AH21" s="115" t="str">
        <f t="shared" si="29"/>
        <v>n/a</v>
      </c>
      <c r="AI21" s="115" t="str">
        <f t="shared" si="29"/>
        <v>n/a</v>
      </c>
      <c r="AJ21" s="115" t="str">
        <f t="shared" si="29"/>
        <v>n/a</v>
      </c>
      <c r="AK21" s="115" t="str">
        <f t="shared" si="29"/>
        <v>n/a</v>
      </c>
      <c r="AL21" s="115" t="str">
        <f t="shared" si="29"/>
        <v>n/a</v>
      </c>
      <c r="AM21" s="115" t="str">
        <f t="shared" si="29"/>
        <v>n/a</v>
      </c>
      <c r="AN21" s="115" t="str">
        <f t="shared" si="29"/>
        <v>n/a</v>
      </c>
      <c r="AO21" s="115" t="str">
        <f t="shared" si="29"/>
        <v>n/a</v>
      </c>
      <c r="AP21" s="115" t="str">
        <f t="shared" si="29"/>
        <v>n/a</v>
      </c>
      <c r="AQ21" s="115" t="str">
        <f t="shared" si="29"/>
        <v>n/a</v>
      </c>
      <c r="AR21" s="115" t="str">
        <f t="shared" si="29"/>
        <v>n/a</v>
      </c>
      <c r="AS21" s="115" t="str">
        <f t="shared" si="29"/>
        <v>n/a</v>
      </c>
      <c r="AT21" s="115" t="str">
        <f t="shared" si="29"/>
        <v>n/a</v>
      </c>
      <c r="AU21" s="115" t="str">
        <f t="shared" si="29"/>
        <v>n/a</v>
      </c>
      <c r="AV21" s="115" t="str">
        <f t="shared" si="29"/>
        <v>n/a</v>
      </c>
      <c r="AW21" s="115" t="str">
        <f t="shared" si="29"/>
        <v>n/a</v>
      </c>
      <c r="AX21" s="115" t="str">
        <f t="shared" si="29"/>
        <v>n/a</v>
      </c>
      <c r="AY21" s="115" t="str">
        <f t="shared" si="29"/>
        <v>n/a</v>
      </c>
      <c r="AZ21" s="115" t="str">
        <f t="shared" si="29"/>
        <v>n/a</v>
      </c>
      <c r="BA21" s="115" t="str">
        <f t="shared" si="29"/>
        <v>n/a</v>
      </c>
      <c r="BB21" s="115" t="str">
        <f t="shared" si="29"/>
        <v>n/a</v>
      </c>
      <c r="BC21" s="115" t="str">
        <f t="shared" si="29"/>
        <v>n/a</v>
      </c>
      <c r="BD21" s="115" t="str">
        <f t="shared" si="29"/>
        <v>n/a</v>
      </c>
      <c r="BE21" s="115" t="str">
        <f t="shared" si="29"/>
        <v>n/a</v>
      </c>
      <c r="BF21" s="115" t="str">
        <f t="shared" si="29"/>
        <v>n/a</v>
      </c>
      <c r="BG21" s="115" t="str">
        <f t="shared" si="29"/>
        <v>n/a</v>
      </c>
      <c r="BH21" s="115" t="str">
        <f t="shared" si="29"/>
        <v>n/a</v>
      </c>
      <c r="BI21" s="115" t="str">
        <f t="shared" si="29"/>
        <v>n/a</v>
      </c>
      <c r="BJ21" s="115" t="str">
        <f t="shared" si="29"/>
        <v>n/a</v>
      </c>
      <c r="BK21" s="115" t="str">
        <f t="shared" si="29"/>
        <v>n/a</v>
      </c>
      <c r="BL21" s="115" t="str">
        <f t="shared" si="29"/>
        <v>n/a</v>
      </c>
      <c r="BM21" s="115" t="str">
        <f t="shared" si="29"/>
        <v>n/a</v>
      </c>
      <c r="BN21" s="115" t="str">
        <f t="shared" si="29"/>
        <v>n/a</v>
      </c>
      <c r="BO21" s="115" t="str">
        <f t="shared" si="29"/>
        <v>n/a</v>
      </c>
      <c r="BP21" s="115" t="str">
        <f t="shared" si="29"/>
        <v>n/a</v>
      </c>
      <c r="BQ21" s="115" t="str">
        <f t="shared" si="29"/>
        <v>n/a</v>
      </c>
      <c r="BR21" s="115" t="str">
        <f t="shared" si="29"/>
        <v>n/a</v>
      </c>
      <c r="BS21" s="115" t="str">
        <f t="shared" si="29"/>
        <v>n/a</v>
      </c>
      <c r="BW21" s="425"/>
      <c r="BX21" s="26"/>
    </row>
    <row r="22" spans="2:76" ht="14.25" hidden="1" customHeight="1" outlineLevel="1" x14ac:dyDescent="0.3">
      <c r="B22" s="64" t="str">
        <f t="shared" si="23"/>
        <v>Services</v>
      </c>
      <c r="C22" s="115" t="str">
        <f t="shared" si="24"/>
        <v>n/a</v>
      </c>
      <c r="D22" s="115" t="str">
        <f t="shared" si="24"/>
        <v>n/a</v>
      </c>
      <c r="E22" s="115" t="str">
        <f t="shared" si="25"/>
        <v>n/a</v>
      </c>
      <c r="F22" s="115" t="str">
        <f t="shared" ca="1" si="26"/>
        <v>n/a</v>
      </c>
      <c r="G22" s="115" t="str">
        <f t="shared" ca="1" si="26"/>
        <v>n/a</v>
      </c>
      <c r="H22" s="115" t="str">
        <f t="shared" ca="1" si="26"/>
        <v>n/a</v>
      </c>
      <c r="I22" s="26"/>
      <c r="J22" s="115"/>
      <c r="K22" s="115"/>
      <c r="L22" s="115"/>
      <c r="M22" s="115"/>
      <c r="N22" s="115"/>
      <c r="O22" s="115"/>
      <c r="P22" s="146"/>
      <c r="Q22" s="145"/>
      <c r="R22" s="156"/>
      <c r="S22" s="145"/>
      <c r="T22" s="156"/>
      <c r="U22" s="145"/>
      <c r="V22" s="156"/>
      <c r="W22" s="146"/>
      <c r="X22" s="115" t="str">
        <f t="shared" ref="X22:BS22" si="30">IFERROR(X10/X$18,"n/a")</f>
        <v>n/a</v>
      </c>
      <c r="Y22" s="115" t="str">
        <f t="shared" si="30"/>
        <v>n/a</v>
      </c>
      <c r="Z22" s="115" t="str">
        <f t="shared" si="30"/>
        <v>n/a</v>
      </c>
      <c r="AA22" s="115" t="str">
        <f t="shared" si="30"/>
        <v>n/a</v>
      </c>
      <c r="AB22" s="115" t="str">
        <f t="shared" si="30"/>
        <v>n/a</v>
      </c>
      <c r="AC22" s="115" t="str">
        <f t="shared" si="30"/>
        <v>n/a</v>
      </c>
      <c r="AD22" s="115" t="str">
        <f t="shared" si="30"/>
        <v>n/a</v>
      </c>
      <c r="AE22" s="115" t="str">
        <f t="shared" si="30"/>
        <v>n/a</v>
      </c>
      <c r="AF22" s="115" t="str">
        <f t="shared" si="30"/>
        <v>n/a</v>
      </c>
      <c r="AG22" s="115" t="str">
        <f t="shared" si="30"/>
        <v>n/a</v>
      </c>
      <c r="AH22" s="115" t="str">
        <f t="shared" si="30"/>
        <v>n/a</v>
      </c>
      <c r="AI22" s="115" t="str">
        <f t="shared" si="30"/>
        <v>n/a</v>
      </c>
      <c r="AJ22" s="115" t="str">
        <f t="shared" si="30"/>
        <v>n/a</v>
      </c>
      <c r="AK22" s="115" t="str">
        <f t="shared" si="30"/>
        <v>n/a</v>
      </c>
      <c r="AL22" s="115" t="str">
        <f t="shared" si="30"/>
        <v>n/a</v>
      </c>
      <c r="AM22" s="115" t="str">
        <f t="shared" si="30"/>
        <v>n/a</v>
      </c>
      <c r="AN22" s="115" t="str">
        <f t="shared" si="30"/>
        <v>n/a</v>
      </c>
      <c r="AO22" s="115" t="str">
        <f t="shared" si="30"/>
        <v>n/a</v>
      </c>
      <c r="AP22" s="115" t="str">
        <f t="shared" si="30"/>
        <v>n/a</v>
      </c>
      <c r="AQ22" s="115" t="str">
        <f t="shared" si="30"/>
        <v>n/a</v>
      </c>
      <c r="AR22" s="115" t="str">
        <f t="shared" si="30"/>
        <v>n/a</v>
      </c>
      <c r="AS22" s="115" t="str">
        <f t="shared" si="30"/>
        <v>n/a</v>
      </c>
      <c r="AT22" s="115" t="str">
        <f t="shared" si="30"/>
        <v>n/a</v>
      </c>
      <c r="AU22" s="115" t="str">
        <f t="shared" si="30"/>
        <v>n/a</v>
      </c>
      <c r="AV22" s="115" t="str">
        <f t="shared" si="30"/>
        <v>n/a</v>
      </c>
      <c r="AW22" s="115" t="str">
        <f t="shared" si="30"/>
        <v>n/a</v>
      </c>
      <c r="AX22" s="115" t="str">
        <f t="shared" si="30"/>
        <v>n/a</v>
      </c>
      <c r="AY22" s="115" t="str">
        <f t="shared" si="30"/>
        <v>n/a</v>
      </c>
      <c r="AZ22" s="115" t="str">
        <f t="shared" si="30"/>
        <v>n/a</v>
      </c>
      <c r="BA22" s="115" t="str">
        <f t="shared" si="30"/>
        <v>n/a</v>
      </c>
      <c r="BB22" s="115" t="str">
        <f t="shared" si="30"/>
        <v>n/a</v>
      </c>
      <c r="BC22" s="115" t="str">
        <f t="shared" si="30"/>
        <v>n/a</v>
      </c>
      <c r="BD22" s="115" t="str">
        <f t="shared" si="30"/>
        <v>n/a</v>
      </c>
      <c r="BE22" s="115" t="str">
        <f t="shared" si="30"/>
        <v>n/a</v>
      </c>
      <c r="BF22" s="115" t="str">
        <f t="shared" si="30"/>
        <v>n/a</v>
      </c>
      <c r="BG22" s="115" t="str">
        <f t="shared" si="30"/>
        <v>n/a</v>
      </c>
      <c r="BH22" s="115" t="str">
        <f t="shared" si="30"/>
        <v>n/a</v>
      </c>
      <c r="BI22" s="115" t="str">
        <f t="shared" si="30"/>
        <v>n/a</v>
      </c>
      <c r="BJ22" s="115" t="str">
        <f t="shared" si="30"/>
        <v>n/a</v>
      </c>
      <c r="BK22" s="115" t="str">
        <f t="shared" si="30"/>
        <v>n/a</v>
      </c>
      <c r="BL22" s="115" t="str">
        <f t="shared" si="30"/>
        <v>n/a</v>
      </c>
      <c r="BM22" s="115" t="str">
        <f t="shared" si="30"/>
        <v>n/a</v>
      </c>
      <c r="BN22" s="115" t="str">
        <f t="shared" si="30"/>
        <v>n/a</v>
      </c>
      <c r="BO22" s="115" t="str">
        <f t="shared" si="30"/>
        <v>n/a</v>
      </c>
      <c r="BP22" s="115" t="str">
        <f t="shared" si="30"/>
        <v>n/a</v>
      </c>
      <c r="BQ22" s="115" t="str">
        <f t="shared" si="30"/>
        <v>n/a</v>
      </c>
      <c r="BR22" s="115" t="str">
        <f t="shared" si="30"/>
        <v>n/a</v>
      </c>
      <c r="BS22" s="115" t="str">
        <f t="shared" si="30"/>
        <v>n/a</v>
      </c>
      <c r="BW22" s="425"/>
      <c r="BX22" s="26"/>
    </row>
    <row r="23" spans="2:76" ht="14.25" hidden="1" customHeight="1" outlineLevel="1" x14ac:dyDescent="0.3">
      <c r="B23" s="64" t="str">
        <f t="shared" si="23"/>
        <v>Service support and maintenance</v>
      </c>
      <c r="C23" s="115" t="str">
        <f t="shared" si="24"/>
        <v>n/a</v>
      </c>
      <c r="D23" s="115" t="str">
        <f t="shared" si="24"/>
        <v>n/a</v>
      </c>
      <c r="E23" s="115" t="str">
        <f t="shared" si="25"/>
        <v>n/a</v>
      </c>
      <c r="F23" s="115" t="str">
        <f t="shared" ca="1" si="26"/>
        <v>n/a</v>
      </c>
      <c r="G23" s="115" t="str">
        <f t="shared" ca="1" si="26"/>
        <v>n/a</v>
      </c>
      <c r="H23" s="115" t="str">
        <f t="shared" ca="1" si="26"/>
        <v>n/a</v>
      </c>
      <c r="I23" s="26"/>
      <c r="J23" s="115"/>
      <c r="K23" s="115"/>
      <c r="L23" s="115"/>
      <c r="M23" s="115"/>
      <c r="N23" s="115"/>
      <c r="O23" s="115"/>
      <c r="P23" s="146"/>
      <c r="Q23" s="145"/>
      <c r="R23" s="156"/>
      <c r="S23" s="145"/>
      <c r="T23" s="156"/>
      <c r="U23" s="145"/>
      <c r="V23" s="156"/>
      <c r="W23" s="146"/>
      <c r="X23" s="115" t="str">
        <f t="shared" ref="X23:BS23" si="31">IFERROR(X11/X$18,"n/a")</f>
        <v>n/a</v>
      </c>
      <c r="Y23" s="115" t="str">
        <f t="shared" si="31"/>
        <v>n/a</v>
      </c>
      <c r="Z23" s="115" t="str">
        <f t="shared" si="31"/>
        <v>n/a</v>
      </c>
      <c r="AA23" s="115" t="str">
        <f t="shared" si="31"/>
        <v>n/a</v>
      </c>
      <c r="AB23" s="115" t="str">
        <f t="shared" si="31"/>
        <v>n/a</v>
      </c>
      <c r="AC23" s="115" t="str">
        <f t="shared" si="31"/>
        <v>n/a</v>
      </c>
      <c r="AD23" s="115" t="str">
        <f t="shared" si="31"/>
        <v>n/a</v>
      </c>
      <c r="AE23" s="115" t="str">
        <f t="shared" si="31"/>
        <v>n/a</v>
      </c>
      <c r="AF23" s="115" t="str">
        <f t="shared" si="31"/>
        <v>n/a</v>
      </c>
      <c r="AG23" s="115" t="str">
        <f t="shared" si="31"/>
        <v>n/a</v>
      </c>
      <c r="AH23" s="115" t="str">
        <f t="shared" si="31"/>
        <v>n/a</v>
      </c>
      <c r="AI23" s="115" t="str">
        <f t="shared" si="31"/>
        <v>n/a</v>
      </c>
      <c r="AJ23" s="115" t="str">
        <f t="shared" si="31"/>
        <v>n/a</v>
      </c>
      <c r="AK23" s="115" t="str">
        <f t="shared" si="31"/>
        <v>n/a</v>
      </c>
      <c r="AL23" s="115" t="str">
        <f t="shared" si="31"/>
        <v>n/a</v>
      </c>
      <c r="AM23" s="115" t="str">
        <f t="shared" si="31"/>
        <v>n/a</v>
      </c>
      <c r="AN23" s="115" t="str">
        <f t="shared" si="31"/>
        <v>n/a</v>
      </c>
      <c r="AO23" s="115" t="str">
        <f t="shared" si="31"/>
        <v>n/a</v>
      </c>
      <c r="AP23" s="115" t="str">
        <f t="shared" si="31"/>
        <v>n/a</v>
      </c>
      <c r="AQ23" s="115" t="str">
        <f t="shared" si="31"/>
        <v>n/a</v>
      </c>
      <c r="AR23" s="115" t="str">
        <f t="shared" si="31"/>
        <v>n/a</v>
      </c>
      <c r="AS23" s="115" t="str">
        <f t="shared" si="31"/>
        <v>n/a</v>
      </c>
      <c r="AT23" s="115" t="str">
        <f t="shared" si="31"/>
        <v>n/a</v>
      </c>
      <c r="AU23" s="115" t="str">
        <f t="shared" si="31"/>
        <v>n/a</v>
      </c>
      <c r="AV23" s="115" t="str">
        <f t="shared" si="31"/>
        <v>n/a</v>
      </c>
      <c r="AW23" s="115" t="str">
        <f t="shared" si="31"/>
        <v>n/a</v>
      </c>
      <c r="AX23" s="115" t="str">
        <f t="shared" si="31"/>
        <v>n/a</v>
      </c>
      <c r="AY23" s="115" t="str">
        <f t="shared" si="31"/>
        <v>n/a</v>
      </c>
      <c r="AZ23" s="115" t="str">
        <f t="shared" si="31"/>
        <v>n/a</v>
      </c>
      <c r="BA23" s="115" t="str">
        <f t="shared" si="31"/>
        <v>n/a</v>
      </c>
      <c r="BB23" s="115" t="str">
        <f t="shared" si="31"/>
        <v>n/a</v>
      </c>
      <c r="BC23" s="115" t="str">
        <f t="shared" si="31"/>
        <v>n/a</v>
      </c>
      <c r="BD23" s="115" t="str">
        <f t="shared" si="31"/>
        <v>n/a</v>
      </c>
      <c r="BE23" s="115" t="str">
        <f t="shared" si="31"/>
        <v>n/a</v>
      </c>
      <c r="BF23" s="115" t="str">
        <f t="shared" si="31"/>
        <v>n/a</v>
      </c>
      <c r="BG23" s="115" t="str">
        <f t="shared" si="31"/>
        <v>n/a</v>
      </c>
      <c r="BH23" s="115" t="str">
        <f t="shared" si="31"/>
        <v>n/a</v>
      </c>
      <c r="BI23" s="115" t="str">
        <f t="shared" si="31"/>
        <v>n/a</v>
      </c>
      <c r="BJ23" s="115" t="str">
        <f t="shared" si="31"/>
        <v>n/a</v>
      </c>
      <c r="BK23" s="115" t="str">
        <f t="shared" si="31"/>
        <v>n/a</v>
      </c>
      <c r="BL23" s="115" t="str">
        <f t="shared" si="31"/>
        <v>n/a</v>
      </c>
      <c r="BM23" s="115" t="str">
        <f t="shared" si="31"/>
        <v>n/a</v>
      </c>
      <c r="BN23" s="115" t="str">
        <f t="shared" si="31"/>
        <v>n/a</v>
      </c>
      <c r="BO23" s="115" t="str">
        <f t="shared" si="31"/>
        <v>n/a</v>
      </c>
      <c r="BP23" s="115" t="str">
        <f t="shared" si="31"/>
        <v>n/a</v>
      </c>
      <c r="BQ23" s="115" t="str">
        <f t="shared" si="31"/>
        <v>n/a</v>
      </c>
      <c r="BR23" s="115" t="str">
        <f t="shared" si="31"/>
        <v>n/a</v>
      </c>
      <c r="BS23" s="115" t="str">
        <f t="shared" si="31"/>
        <v>n/a</v>
      </c>
      <c r="BW23" s="425"/>
      <c r="BX23" s="26"/>
    </row>
    <row r="24" spans="2:76" ht="14.25" hidden="1" customHeight="1" outlineLevel="1" x14ac:dyDescent="0.3">
      <c r="B24" s="64" t="str">
        <f t="shared" si="23"/>
        <v>On-site service</v>
      </c>
      <c r="C24" s="115" t="str">
        <f t="shared" si="24"/>
        <v>n/a</v>
      </c>
      <c r="D24" s="115" t="str">
        <f t="shared" si="24"/>
        <v>n/a</v>
      </c>
      <c r="E24" s="115" t="str">
        <f t="shared" si="25"/>
        <v>n/a</v>
      </c>
      <c r="F24" s="115" t="str">
        <f t="shared" ca="1" si="26"/>
        <v>n/a</v>
      </c>
      <c r="G24" s="115" t="str">
        <f t="shared" ca="1" si="26"/>
        <v>n/a</v>
      </c>
      <c r="H24" s="115" t="str">
        <f t="shared" ca="1" si="26"/>
        <v>n/a</v>
      </c>
      <c r="I24" s="26"/>
      <c r="J24" s="115"/>
      <c r="K24" s="115"/>
      <c r="L24" s="115"/>
      <c r="M24" s="115"/>
      <c r="N24" s="115"/>
      <c r="O24" s="115"/>
      <c r="P24" s="146"/>
      <c r="Q24" s="145"/>
      <c r="R24" s="156"/>
      <c r="S24" s="145"/>
      <c r="T24" s="156"/>
      <c r="U24" s="145"/>
      <c r="V24" s="156"/>
      <c r="W24" s="146"/>
      <c r="X24" s="115" t="str">
        <f t="shared" ref="X24:BS24" si="32">IFERROR(X12/X$18,"n/a")</f>
        <v>n/a</v>
      </c>
      <c r="Y24" s="115" t="str">
        <f t="shared" si="32"/>
        <v>n/a</v>
      </c>
      <c r="Z24" s="115" t="str">
        <f t="shared" si="32"/>
        <v>n/a</v>
      </c>
      <c r="AA24" s="115" t="str">
        <f t="shared" si="32"/>
        <v>n/a</v>
      </c>
      <c r="AB24" s="115" t="str">
        <f t="shared" si="32"/>
        <v>n/a</v>
      </c>
      <c r="AC24" s="115" t="str">
        <f t="shared" si="32"/>
        <v>n/a</v>
      </c>
      <c r="AD24" s="115" t="str">
        <f t="shared" si="32"/>
        <v>n/a</v>
      </c>
      <c r="AE24" s="115" t="str">
        <f t="shared" si="32"/>
        <v>n/a</v>
      </c>
      <c r="AF24" s="115" t="str">
        <f t="shared" si="32"/>
        <v>n/a</v>
      </c>
      <c r="AG24" s="115" t="str">
        <f t="shared" si="32"/>
        <v>n/a</v>
      </c>
      <c r="AH24" s="115" t="str">
        <f t="shared" si="32"/>
        <v>n/a</v>
      </c>
      <c r="AI24" s="115" t="str">
        <f t="shared" si="32"/>
        <v>n/a</v>
      </c>
      <c r="AJ24" s="115" t="str">
        <f t="shared" si="32"/>
        <v>n/a</v>
      </c>
      <c r="AK24" s="115" t="str">
        <f t="shared" si="32"/>
        <v>n/a</v>
      </c>
      <c r="AL24" s="115" t="str">
        <f t="shared" si="32"/>
        <v>n/a</v>
      </c>
      <c r="AM24" s="115" t="str">
        <f t="shared" si="32"/>
        <v>n/a</v>
      </c>
      <c r="AN24" s="115" t="str">
        <f t="shared" si="32"/>
        <v>n/a</v>
      </c>
      <c r="AO24" s="115" t="str">
        <f t="shared" si="32"/>
        <v>n/a</v>
      </c>
      <c r="AP24" s="115" t="str">
        <f t="shared" si="32"/>
        <v>n/a</v>
      </c>
      <c r="AQ24" s="115" t="str">
        <f t="shared" si="32"/>
        <v>n/a</v>
      </c>
      <c r="AR24" s="115" t="str">
        <f t="shared" si="32"/>
        <v>n/a</v>
      </c>
      <c r="AS24" s="115" t="str">
        <f t="shared" si="32"/>
        <v>n/a</v>
      </c>
      <c r="AT24" s="115" t="str">
        <f t="shared" si="32"/>
        <v>n/a</v>
      </c>
      <c r="AU24" s="115" t="str">
        <f t="shared" si="32"/>
        <v>n/a</v>
      </c>
      <c r="AV24" s="115" t="str">
        <f t="shared" si="32"/>
        <v>n/a</v>
      </c>
      <c r="AW24" s="115" t="str">
        <f t="shared" si="32"/>
        <v>n/a</v>
      </c>
      <c r="AX24" s="115" t="str">
        <f t="shared" si="32"/>
        <v>n/a</v>
      </c>
      <c r="AY24" s="115" t="str">
        <f t="shared" si="32"/>
        <v>n/a</v>
      </c>
      <c r="AZ24" s="115" t="str">
        <f t="shared" si="32"/>
        <v>n/a</v>
      </c>
      <c r="BA24" s="115" t="str">
        <f t="shared" si="32"/>
        <v>n/a</v>
      </c>
      <c r="BB24" s="115" t="str">
        <f t="shared" si="32"/>
        <v>n/a</v>
      </c>
      <c r="BC24" s="115" t="str">
        <f t="shared" si="32"/>
        <v>n/a</v>
      </c>
      <c r="BD24" s="115" t="str">
        <f t="shared" si="32"/>
        <v>n/a</v>
      </c>
      <c r="BE24" s="115" t="str">
        <f t="shared" si="32"/>
        <v>n/a</v>
      </c>
      <c r="BF24" s="115" t="str">
        <f t="shared" si="32"/>
        <v>n/a</v>
      </c>
      <c r="BG24" s="115" t="str">
        <f t="shared" si="32"/>
        <v>n/a</v>
      </c>
      <c r="BH24" s="115" t="str">
        <f t="shared" si="32"/>
        <v>n/a</v>
      </c>
      <c r="BI24" s="115" t="str">
        <f t="shared" si="32"/>
        <v>n/a</v>
      </c>
      <c r="BJ24" s="115" t="str">
        <f t="shared" si="32"/>
        <v>n/a</v>
      </c>
      <c r="BK24" s="115" t="str">
        <f t="shared" si="32"/>
        <v>n/a</v>
      </c>
      <c r="BL24" s="115" t="str">
        <f t="shared" si="32"/>
        <v>n/a</v>
      </c>
      <c r="BM24" s="115" t="str">
        <f t="shared" si="32"/>
        <v>n/a</v>
      </c>
      <c r="BN24" s="115" t="str">
        <f t="shared" si="32"/>
        <v>n/a</v>
      </c>
      <c r="BO24" s="115" t="str">
        <f t="shared" si="32"/>
        <v>n/a</v>
      </c>
      <c r="BP24" s="115" t="str">
        <f t="shared" si="32"/>
        <v>n/a</v>
      </c>
      <c r="BQ24" s="115" t="str">
        <f t="shared" si="32"/>
        <v>n/a</v>
      </c>
      <c r="BR24" s="115" t="str">
        <f t="shared" si="32"/>
        <v>n/a</v>
      </c>
      <c r="BS24" s="115" t="str">
        <f t="shared" si="32"/>
        <v>n/a</v>
      </c>
      <c r="BW24" s="425"/>
      <c r="BX24" s="26"/>
    </row>
    <row r="25" spans="2:76" ht="14.25" hidden="1" customHeight="1" outlineLevel="1" x14ac:dyDescent="0.3">
      <c r="B25" s="64" t="str">
        <f t="shared" si="23"/>
        <v>Shipping and delivery income</v>
      </c>
      <c r="C25" s="115" t="str">
        <f t="shared" si="24"/>
        <v>n/a</v>
      </c>
      <c r="D25" s="115" t="str">
        <f t="shared" si="24"/>
        <v>n/a</v>
      </c>
      <c r="E25" s="115" t="str">
        <f t="shared" ref="E25" si="33">IFERROR(E13/E$18,"n/a")</f>
        <v>n/a</v>
      </c>
      <c r="F25" s="115" t="str">
        <f t="shared" ca="1" si="26"/>
        <v>n/a</v>
      </c>
      <c r="G25" s="115" t="str">
        <f t="shared" ca="1" si="26"/>
        <v>n/a</v>
      </c>
      <c r="H25" s="115" t="str">
        <f t="shared" ca="1" si="26"/>
        <v>n/a</v>
      </c>
      <c r="I25" s="26"/>
      <c r="J25" s="115"/>
      <c r="K25" s="115"/>
      <c r="L25" s="115"/>
      <c r="M25" s="115"/>
      <c r="N25" s="115"/>
      <c r="O25" s="115"/>
      <c r="P25" s="146"/>
      <c r="Q25" s="145"/>
      <c r="R25" s="156"/>
      <c r="S25" s="145"/>
      <c r="T25" s="156"/>
      <c r="U25" s="145"/>
      <c r="V25" s="156"/>
      <c r="W25" s="146"/>
      <c r="X25" s="115" t="str">
        <f t="shared" ref="X25:BG25" si="34">IFERROR(X13/X$18,"n/a")</f>
        <v>n/a</v>
      </c>
      <c r="Y25" s="115" t="str">
        <f t="shared" si="34"/>
        <v>n/a</v>
      </c>
      <c r="Z25" s="115" t="str">
        <f t="shared" si="34"/>
        <v>n/a</v>
      </c>
      <c r="AA25" s="115" t="str">
        <f t="shared" si="34"/>
        <v>n/a</v>
      </c>
      <c r="AB25" s="115" t="str">
        <f t="shared" si="34"/>
        <v>n/a</v>
      </c>
      <c r="AC25" s="115" t="str">
        <f t="shared" si="34"/>
        <v>n/a</v>
      </c>
      <c r="AD25" s="115" t="str">
        <f t="shared" si="34"/>
        <v>n/a</v>
      </c>
      <c r="AE25" s="115" t="str">
        <f t="shared" si="34"/>
        <v>n/a</v>
      </c>
      <c r="AF25" s="115" t="str">
        <f t="shared" si="34"/>
        <v>n/a</v>
      </c>
      <c r="AG25" s="115" t="str">
        <f t="shared" si="34"/>
        <v>n/a</v>
      </c>
      <c r="AH25" s="115" t="str">
        <f t="shared" si="34"/>
        <v>n/a</v>
      </c>
      <c r="AI25" s="115" t="str">
        <f t="shared" si="34"/>
        <v>n/a</v>
      </c>
      <c r="AJ25" s="115" t="str">
        <f t="shared" si="34"/>
        <v>n/a</v>
      </c>
      <c r="AK25" s="115" t="str">
        <f t="shared" si="34"/>
        <v>n/a</v>
      </c>
      <c r="AL25" s="115" t="str">
        <f t="shared" si="34"/>
        <v>n/a</v>
      </c>
      <c r="AM25" s="115" t="str">
        <f t="shared" si="34"/>
        <v>n/a</v>
      </c>
      <c r="AN25" s="115" t="str">
        <f t="shared" si="34"/>
        <v>n/a</v>
      </c>
      <c r="AO25" s="115" t="str">
        <f t="shared" si="34"/>
        <v>n/a</v>
      </c>
      <c r="AP25" s="115" t="str">
        <f t="shared" si="34"/>
        <v>n/a</v>
      </c>
      <c r="AQ25" s="115" t="str">
        <f t="shared" si="34"/>
        <v>n/a</v>
      </c>
      <c r="AR25" s="115" t="str">
        <f t="shared" si="34"/>
        <v>n/a</v>
      </c>
      <c r="AS25" s="115" t="str">
        <f t="shared" si="34"/>
        <v>n/a</v>
      </c>
      <c r="AT25" s="115" t="str">
        <f t="shared" si="34"/>
        <v>n/a</v>
      </c>
      <c r="AU25" s="115" t="str">
        <f t="shared" si="34"/>
        <v>n/a</v>
      </c>
      <c r="AV25" s="115" t="str">
        <f t="shared" si="34"/>
        <v>n/a</v>
      </c>
      <c r="AW25" s="115" t="str">
        <f t="shared" si="34"/>
        <v>n/a</v>
      </c>
      <c r="AX25" s="115" t="str">
        <f t="shared" si="34"/>
        <v>n/a</v>
      </c>
      <c r="AY25" s="115" t="str">
        <f t="shared" si="34"/>
        <v>n/a</v>
      </c>
      <c r="AZ25" s="115" t="str">
        <f t="shared" si="34"/>
        <v>n/a</v>
      </c>
      <c r="BA25" s="115" t="str">
        <f t="shared" si="34"/>
        <v>n/a</v>
      </c>
      <c r="BB25" s="115" t="str">
        <f t="shared" si="34"/>
        <v>n/a</v>
      </c>
      <c r="BC25" s="115" t="str">
        <f t="shared" si="34"/>
        <v>n/a</v>
      </c>
      <c r="BD25" s="115" t="str">
        <f t="shared" si="34"/>
        <v>n/a</v>
      </c>
      <c r="BE25" s="115" t="str">
        <f t="shared" si="34"/>
        <v>n/a</v>
      </c>
      <c r="BF25" s="115" t="str">
        <f t="shared" si="34"/>
        <v>n/a</v>
      </c>
      <c r="BG25" s="115" t="str">
        <f t="shared" si="34"/>
        <v>n/a</v>
      </c>
      <c r="BH25" s="115" t="str">
        <f t="shared" ref="BH25:BS25" si="35">IFERROR(BH13/BH$18,"n/a")</f>
        <v>n/a</v>
      </c>
      <c r="BI25" s="115" t="str">
        <f t="shared" si="35"/>
        <v>n/a</v>
      </c>
      <c r="BJ25" s="115" t="str">
        <f t="shared" si="35"/>
        <v>n/a</v>
      </c>
      <c r="BK25" s="115" t="str">
        <f t="shared" si="35"/>
        <v>n/a</v>
      </c>
      <c r="BL25" s="115" t="str">
        <f t="shared" si="35"/>
        <v>n/a</v>
      </c>
      <c r="BM25" s="115" t="str">
        <f t="shared" si="35"/>
        <v>n/a</v>
      </c>
      <c r="BN25" s="115" t="str">
        <f t="shared" si="35"/>
        <v>n/a</v>
      </c>
      <c r="BO25" s="115" t="str">
        <f t="shared" si="35"/>
        <v>n/a</v>
      </c>
      <c r="BP25" s="115" t="str">
        <f t="shared" si="35"/>
        <v>n/a</v>
      </c>
      <c r="BQ25" s="115" t="str">
        <f t="shared" si="35"/>
        <v>n/a</v>
      </c>
      <c r="BR25" s="115" t="str">
        <f t="shared" si="35"/>
        <v>n/a</v>
      </c>
      <c r="BS25" s="115" t="str">
        <f t="shared" si="35"/>
        <v>n/a</v>
      </c>
      <c r="BW25" s="425"/>
      <c r="BX25" s="26"/>
    </row>
    <row r="26" spans="2:76" ht="14.25" hidden="1" customHeight="1" outlineLevel="1" x14ac:dyDescent="0.3">
      <c r="B26" s="64" t="str">
        <f t="shared" si="23"/>
        <v>Refund</v>
      </c>
      <c r="C26" s="115" t="str">
        <f t="shared" si="24"/>
        <v>n/a</v>
      </c>
      <c r="D26" s="115" t="str">
        <f t="shared" si="24"/>
        <v>n/a</v>
      </c>
      <c r="E26" s="115" t="str">
        <f t="shared" ref="E26" si="36">IFERROR(E14/E$18,"n/a")</f>
        <v>n/a</v>
      </c>
      <c r="F26" s="115" t="str">
        <f t="shared" ca="1" si="26"/>
        <v>n/a</v>
      </c>
      <c r="G26" s="115" t="str">
        <f t="shared" ca="1" si="26"/>
        <v>n/a</v>
      </c>
      <c r="H26" s="115" t="str">
        <f t="shared" ca="1" si="26"/>
        <v>n/a</v>
      </c>
      <c r="I26" s="26"/>
      <c r="J26" s="115"/>
      <c r="K26" s="115"/>
      <c r="L26" s="115"/>
      <c r="M26" s="115"/>
      <c r="N26" s="115"/>
      <c r="O26" s="115"/>
      <c r="P26" s="146"/>
      <c r="Q26" s="145"/>
      <c r="R26" s="156"/>
      <c r="S26" s="145"/>
      <c r="T26" s="156"/>
      <c r="U26" s="145"/>
      <c r="V26" s="156"/>
      <c r="W26" s="146"/>
      <c r="X26" s="115" t="str">
        <f t="shared" ref="X26:BG26" si="37">IFERROR(X14/X$18,"n/a")</f>
        <v>n/a</v>
      </c>
      <c r="Y26" s="115" t="str">
        <f t="shared" si="37"/>
        <v>n/a</v>
      </c>
      <c r="Z26" s="115" t="str">
        <f t="shared" si="37"/>
        <v>n/a</v>
      </c>
      <c r="AA26" s="115" t="str">
        <f t="shared" si="37"/>
        <v>n/a</v>
      </c>
      <c r="AB26" s="115" t="str">
        <f t="shared" si="37"/>
        <v>n/a</v>
      </c>
      <c r="AC26" s="115" t="str">
        <f t="shared" si="37"/>
        <v>n/a</v>
      </c>
      <c r="AD26" s="115" t="str">
        <f t="shared" si="37"/>
        <v>n/a</v>
      </c>
      <c r="AE26" s="115" t="str">
        <f t="shared" si="37"/>
        <v>n/a</v>
      </c>
      <c r="AF26" s="115" t="str">
        <f t="shared" si="37"/>
        <v>n/a</v>
      </c>
      <c r="AG26" s="115" t="str">
        <f t="shared" si="37"/>
        <v>n/a</v>
      </c>
      <c r="AH26" s="115" t="str">
        <f t="shared" si="37"/>
        <v>n/a</v>
      </c>
      <c r="AI26" s="115" t="str">
        <f t="shared" si="37"/>
        <v>n/a</v>
      </c>
      <c r="AJ26" s="115" t="str">
        <f t="shared" si="37"/>
        <v>n/a</v>
      </c>
      <c r="AK26" s="115" t="str">
        <f t="shared" si="37"/>
        <v>n/a</v>
      </c>
      <c r="AL26" s="115" t="str">
        <f t="shared" si="37"/>
        <v>n/a</v>
      </c>
      <c r="AM26" s="115" t="str">
        <f t="shared" si="37"/>
        <v>n/a</v>
      </c>
      <c r="AN26" s="115" t="str">
        <f t="shared" si="37"/>
        <v>n/a</v>
      </c>
      <c r="AO26" s="115" t="str">
        <f t="shared" si="37"/>
        <v>n/a</v>
      </c>
      <c r="AP26" s="115" t="str">
        <f t="shared" si="37"/>
        <v>n/a</v>
      </c>
      <c r="AQ26" s="115" t="str">
        <f t="shared" si="37"/>
        <v>n/a</v>
      </c>
      <c r="AR26" s="115" t="str">
        <f t="shared" si="37"/>
        <v>n/a</v>
      </c>
      <c r="AS26" s="115" t="str">
        <f t="shared" si="37"/>
        <v>n/a</v>
      </c>
      <c r="AT26" s="115" t="str">
        <f t="shared" si="37"/>
        <v>n/a</v>
      </c>
      <c r="AU26" s="115" t="str">
        <f t="shared" si="37"/>
        <v>n/a</v>
      </c>
      <c r="AV26" s="115" t="str">
        <f t="shared" si="37"/>
        <v>n/a</v>
      </c>
      <c r="AW26" s="115" t="str">
        <f t="shared" si="37"/>
        <v>n/a</v>
      </c>
      <c r="AX26" s="115" t="str">
        <f t="shared" si="37"/>
        <v>n/a</v>
      </c>
      <c r="AY26" s="115" t="str">
        <f t="shared" si="37"/>
        <v>n/a</v>
      </c>
      <c r="AZ26" s="115" t="str">
        <f t="shared" si="37"/>
        <v>n/a</v>
      </c>
      <c r="BA26" s="115" t="str">
        <f t="shared" si="37"/>
        <v>n/a</v>
      </c>
      <c r="BB26" s="115" t="str">
        <f t="shared" si="37"/>
        <v>n/a</v>
      </c>
      <c r="BC26" s="115" t="str">
        <f t="shared" si="37"/>
        <v>n/a</v>
      </c>
      <c r="BD26" s="115" t="str">
        <f t="shared" si="37"/>
        <v>n/a</v>
      </c>
      <c r="BE26" s="115" t="str">
        <f t="shared" si="37"/>
        <v>n/a</v>
      </c>
      <c r="BF26" s="115" t="str">
        <f t="shared" si="37"/>
        <v>n/a</v>
      </c>
      <c r="BG26" s="115" t="str">
        <f t="shared" si="37"/>
        <v>n/a</v>
      </c>
      <c r="BH26" s="115" t="str">
        <f t="shared" ref="BH26:BS26" si="38">IFERROR(BH14/BH$18,"n/a")</f>
        <v>n/a</v>
      </c>
      <c r="BI26" s="115" t="str">
        <f t="shared" si="38"/>
        <v>n/a</v>
      </c>
      <c r="BJ26" s="115" t="str">
        <f t="shared" si="38"/>
        <v>n/a</v>
      </c>
      <c r="BK26" s="115" t="str">
        <f t="shared" si="38"/>
        <v>n/a</v>
      </c>
      <c r="BL26" s="115" t="str">
        <f t="shared" si="38"/>
        <v>n/a</v>
      </c>
      <c r="BM26" s="115" t="str">
        <f t="shared" si="38"/>
        <v>n/a</v>
      </c>
      <c r="BN26" s="115" t="str">
        <f t="shared" si="38"/>
        <v>n/a</v>
      </c>
      <c r="BO26" s="115" t="str">
        <f t="shared" si="38"/>
        <v>n/a</v>
      </c>
      <c r="BP26" s="115" t="str">
        <f t="shared" si="38"/>
        <v>n/a</v>
      </c>
      <c r="BQ26" s="115" t="str">
        <f t="shared" si="38"/>
        <v>n/a</v>
      </c>
      <c r="BR26" s="115" t="str">
        <f t="shared" si="38"/>
        <v>n/a</v>
      </c>
      <c r="BS26" s="115" t="str">
        <f t="shared" si="38"/>
        <v>n/a</v>
      </c>
      <c r="BW26" s="425"/>
      <c r="BX26" s="26"/>
    </row>
    <row r="27" spans="2:76" ht="14.25" hidden="1" customHeight="1" outlineLevel="1" x14ac:dyDescent="0.3">
      <c r="B27" s="64" t="str">
        <f t="shared" si="23"/>
        <v>Software</v>
      </c>
      <c r="C27" s="115" t="str">
        <f t="shared" si="24"/>
        <v>n/a</v>
      </c>
      <c r="D27" s="115" t="str">
        <f t="shared" si="24"/>
        <v>n/a</v>
      </c>
      <c r="E27" s="115" t="str">
        <f t="shared" ref="E27" si="39">IFERROR(E15/E$18,"n/a")</f>
        <v>n/a</v>
      </c>
      <c r="F27" s="115" t="str">
        <f t="shared" ca="1" si="26"/>
        <v>n/a</v>
      </c>
      <c r="G27" s="115" t="str">
        <f t="shared" ca="1" si="26"/>
        <v>n/a</v>
      </c>
      <c r="H27" s="115" t="str">
        <f t="shared" ca="1" si="26"/>
        <v>n/a</v>
      </c>
      <c r="I27" s="26"/>
      <c r="J27" s="115"/>
      <c r="K27" s="115"/>
      <c r="L27" s="115"/>
      <c r="M27" s="115"/>
      <c r="N27" s="115"/>
      <c r="O27" s="115"/>
      <c r="P27" s="146"/>
      <c r="Q27" s="145"/>
      <c r="R27" s="156"/>
      <c r="S27" s="145"/>
      <c r="T27" s="156"/>
      <c r="U27" s="145"/>
      <c r="V27" s="156"/>
      <c r="W27" s="146"/>
      <c r="X27" s="115" t="str">
        <f t="shared" ref="X27:BG27" si="40">IFERROR(X15/X$18,"n/a")</f>
        <v>n/a</v>
      </c>
      <c r="Y27" s="115" t="str">
        <f t="shared" si="40"/>
        <v>n/a</v>
      </c>
      <c r="Z27" s="115" t="str">
        <f t="shared" si="40"/>
        <v>n/a</v>
      </c>
      <c r="AA27" s="115" t="str">
        <f t="shared" si="40"/>
        <v>n/a</v>
      </c>
      <c r="AB27" s="115" t="str">
        <f t="shared" si="40"/>
        <v>n/a</v>
      </c>
      <c r="AC27" s="115" t="str">
        <f t="shared" si="40"/>
        <v>n/a</v>
      </c>
      <c r="AD27" s="115" t="str">
        <f t="shared" si="40"/>
        <v>n/a</v>
      </c>
      <c r="AE27" s="115" t="str">
        <f t="shared" si="40"/>
        <v>n/a</v>
      </c>
      <c r="AF27" s="115" t="str">
        <f t="shared" si="40"/>
        <v>n/a</v>
      </c>
      <c r="AG27" s="115" t="str">
        <f t="shared" si="40"/>
        <v>n/a</v>
      </c>
      <c r="AH27" s="115" t="str">
        <f t="shared" si="40"/>
        <v>n/a</v>
      </c>
      <c r="AI27" s="115" t="str">
        <f t="shared" si="40"/>
        <v>n/a</v>
      </c>
      <c r="AJ27" s="115" t="str">
        <f t="shared" si="40"/>
        <v>n/a</v>
      </c>
      <c r="AK27" s="115" t="str">
        <f t="shared" si="40"/>
        <v>n/a</v>
      </c>
      <c r="AL27" s="115" t="str">
        <f t="shared" si="40"/>
        <v>n/a</v>
      </c>
      <c r="AM27" s="115" t="str">
        <f t="shared" si="40"/>
        <v>n/a</v>
      </c>
      <c r="AN27" s="115" t="str">
        <f t="shared" si="40"/>
        <v>n/a</v>
      </c>
      <c r="AO27" s="115" t="str">
        <f t="shared" si="40"/>
        <v>n/a</v>
      </c>
      <c r="AP27" s="115" t="str">
        <f t="shared" si="40"/>
        <v>n/a</v>
      </c>
      <c r="AQ27" s="115" t="str">
        <f t="shared" si="40"/>
        <v>n/a</v>
      </c>
      <c r="AR27" s="115" t="str">
        <f t="shared" si="40"/>
        <v>n/a</v>
      </c>
      <c r="AS27" s="115" t="str">
        <f t="shared" si="40"/>
        <v>n/a</v>
      </c>
      <c r="AT27" s="115" t="str">
        <f t="shared" si="40"/>
        <v>n/a</v>
      </c>
      <c r="AU27" s="115" t="str">
        <f t="shared" si="40"/>
        <v>n/a</v>
      </c>
      <c r="AV27" s="115" t="str">
        <f t="shared" si="40"/>
        <v>n/a</v>
      </c>
      <c r="AW27" s="115" t="str">
        <f t="shared" si="40"/>
        <v>n/a</v>
      </c>
      <c r="AX27" s="115" t="str">
        <f t="shared" si="40"/>
        <v>n/a</v>
      </c>
      <c r="AY27" s="115" t="str">
        <f t="shared" si="40"/>
        <v>n/a</v>
      </c>
      <c r="AZ27" s="115" t="str">
        <f t="shared" si="40"/>
        <v>n/a</v>
      </c>
      <c r="BA27" s="115" t="str">
        <f t="shared" si="40"/>
        <v>n/a</v>
      </c>
      <c r="BB27" s="115" t="str">
        <f t="shared" si="40"/>
        <v>n/a</v>
      </c>
      <c r="BC27" s="115" t="str">
        <f t="shared" si="40"/>
        <v>n/a</v>
      </c>
      <c r="BD27" s="115" t="str">
        <f t="shared" si="40"/>
        <v>n/a</v>
      </c>
      <c r="BE27" s="115" t="str">
        <f t="shared" si="40"/>
        <v>n/a</v>
      </c>
      <c r="BF27" s="115" t="str">
        <f t="shared" si="40"/>
        <v>n/a</v>
      </c>
      <c r="BG27" s="115" t="str">
        <f t="shared" si="40"/>
        <v>n/a</v>
      </c>
      <c r="BH27" s="115" t="str">
        <f t="shared" ref="BH27:BS27" si="41">IFERROR(BH15/BH$18,"n/a")</f>
        <v>n/a</v>
      </c>
      <c r="BI27" s="115" t="str">
        <f t="shared" si="41"/>
        <v>n/a</v>
      </c>
      <c r="BJ27" s="115" t="str">
        <f t="shared" si="41"/>
        <v>n/a</v>
      </c>
      <c r="BK27" s="115" t="str">
        <f t="shared" si="41"/>
        <v>n/a</v>
      </c>
      <c r="BL27" s="115" t="str">
        <f t="shared" si="41"/>
        <v>n/a</v>
      </c>
      <c r="BM27" s="115" t="str">
        <f t="shared" si="41"/>
        <v>n/a</v>
      </c>
      <c r="BN27" s="115" t="str">
        <f t="shared" si="41"/>
        <v>n/a</v>
      </c>
      <c r="BO27" s="115" t="str">
        <f t="shared" si="41"/>
        <v>n/a</v>
      </c>
      <c r="BP27" s="115" t="str">
        <f t="shared" si="41"/>
        <v>n/a</v>
      </c>
      <c r="BQ27" s="115" t="str">
        <f t="shared" si="41"/>
        <v>n/a</v>
      </c>
      <c r="BR27" s="115" t="str">
        <f t="shared" si="41"/>
        <v>n/a</v>
      </c>
      <c r="BS27" s="115" t="str">
        <f t="shared" si="41"/>
        <v>n/a</v>
      </c>
      <c r="BW27" s="425"/>
      <c r="BX27" s="26"/>
    </row>
    <row r="28" spans="2:76" ht="14.25" hidden="1" customHeight="1" outlineLevel="1" x14ac:dyDescent="0.3">
      <c r="B28" s="64" t="str">
        <f t="shared" si="23"/>
        <v>Deposits</v>
      </c>
      <c r="C28" s="115" t="str">
        <f t="shared" si="24"/>
        <v>n/a</v>
      </c>
      <c r="D28" s="115" t="str">
        <f t="shared" si="24"/>
        <v>n/a</v>
      </c>
      <c r="E28" s="115" t="str">
        <f t="shared" ref="E28" si="42">IFERROR(E16/E$18,"n/a")</f>
        <v>n/a</v>
      </c>
      <c r="F28" s="115" t="str">
        <f t="shared" ca="1" si="26"/>
        <v>n/a</v>
      </c>
      <c r="G28" s="115" t="str">
        <f t="shared" ca="1" si="26"/>
        <v>n/a</v>
      </c>
      <c r="H28" s="115" t="str">
        <f t="shared" ca="1" si="26"/>
        <v>n/a</v>
      </c>
      <c r="I28" s="26"/>
      <c r="J28" s="115"/>
      <c r="K28" s="115"/>
      <c r="L28" s="115"/>
      <c r="M28" s="115"/>
      <c r="N28" s="115"/>
      <c r="O28" s="115"/>
      <c r="P28" s="146"/>
      <c r="Q28" s="145"/>
      <c r="R28" s="156"/>
      <c r="S28" s="145"/>
      <c r="T28" s="156"/>
      <c r="U28" s="145"/>
      <c r="V28" s="156"/>
      <c r="W28" s="146"/>
      <c r="X28" s="115" t="str">
        <f t="shared" ref="X28:BG28" si="43">IFERROR(X16/X$18,"n/a")</f>
        <v>n/a</v>
      </c>
      <c r="Y28" s="115" t="str">
        <f t="shared" si="43"/>
        <v>n/a</v>
      </c>
      <c r="Z28" s="115" t="str">
        <f t="shared" si="43"/>
        <v>n/a</v>
      </c>
      <c r="AA28" s="115" t="str">
        <f t="shared" si="43"/>
        <v>n/a</v>
      </c>
      <c r="AB28" s="115" t="str">
        <f t="shared" si="43"/>
        <v>n/a</v>
      </c>
      <c r="AC28" s="115" t="str">
        <f t="shared" si="43"/>
        <v>n/a</v>
      </c>
      <c r="AD28" s="115" t="str">
        <f t="shared" si="43"/>
        <v>n/a</v>
      </c>
      <c r="AE28" s="115" t="str">
        <f t="shared" si="43"/>
        <v>n/a</v>
      </c>
      <c r="AF28" s="115" t="str">
        <f t="shared" si="43"/>
        <v>n/a</v>
      </c>
      <c r="AG28" s="115" t="str">
        <f t="shared" si="43"/>
        <v>n/a</v>
      </c>
      <c r="AH28" s="115" t="str">
        <f t="shared" si="43"/>
        <v>n/a</v>
      </c>
      <c r="AI28" s="115" t="str">
        <f t="shared" si="43"/>
        <v>n/a</v>
      </c>
      <c r="AJ28" s="115" t="str">
        <f t="shared" si="43"/>
        <v>n/a</v>
      </c>
      <c r="AK28" s="115" t="str">
        <f t="shared" si="43"/>
        <v>n/a</v>
      </c>
      <c r="AL28" s="115" t="str">
        <f t="shared" si="43"/>
        <v>n/a</v>
      </c>
      <c r="AM28" s="115" t="str">
        <f t="shared" si="43"/>
        <v>n/a</v>
      </c>
      <c r="AN28" s="115" t="str">
        <f t="shared" si="43"/>
        <v>n/a</v>
      </c>
      <c r="AO28" s="115" t="str">
        <f t="shared" si="43"/>
        <v>n/a</v>
      </c>
      <c r="AP28" s="115" t="str">
        <f t="shared" si="43"/>
        <v>n/a</v>
      </c>
      <c r="AQ28" s="115" t="str">
        <f t="shared" si="43"/>
        <v>n/a</v>
      </c>
      <c r="AR28" s="115" t="str">
        <f t="shared" si="43"/>
        <v>n/a</v>
      </c>
      <c r="AS28" s="115" t="str">
        <f t="shared" si="43"/>
        <v>n/a</v>
      </c>
      <c r="AT28" s="115" t="str">
        <f t="shared" si="43"/>
        <v>n/a</v>
      </c>
      <c r="AU28" s="115" t="str">
        <f t="shared" si="43"/>
        <v>n/a</v>
      </c>
      <c r="AV28" s="115" t="str">
        <f t="shared" si="43"/>
        <v>n/a</v>
      </c>
      <c r="AW28" s="115" t="str">
        <f t="shared" si="43"/>
        <v>n/a</v>
      </c>
      <c r="AX28" s="115" t="str">
        <f t="shared" si="43"/>
        <v>n/a</v>
      </c>
      <c r="AY28" s="115" t="str">
        <f t="shared" si="43"/>
        <v>n/a</v>
      </c>
      <c r="AZ28" s="115" t="str">
        <f t="shared" si="43"/>
        <v>n/a</v>
      </c>
      <c r="BA28" s="115" t="str">
        <f t="shared" si="43"/>
        <v>n/a</v>
      </c>
      <c r="BB28" s="115" t="str">
        <f t="shared" si="43"/>
        <v>n/a</v>
      </c>
      <c r="BC28" s="115" t="str">
        <f t="shared" si="43"/>
        <v>n/a</v>
      </c>
      <c r="BD28" s="115" t="str">
        <f t="shared" si="43"/>
        <v>n/a</v>
      </c>
      <c r="BE28" s="115" t="str">
        <f t="shared" si="43"/>
        <v>n/a</v>
      </c>
      <c r="BF28" s="115" t="str">
        <f t="shared" si="43"/>
        <v>n/a</v>
      </c>
      <c r="BG28" s="115" t="str">
        <f t="shared" si="43"/>
        <v>n/a</v>
      </c>
      <c r="BH28" s="115" t="str">
        <f t="shared" ref="BH28:BS28" si="44">IFERROR(BH16/BH$18,"n/a")</f>
        <v>n/a</v>
      </c>
      <c r="BI28" s="115" t="str">
        <f t="shared" si="44"/>
        <v>n/a</v>
      </c>
      <c r="BJ28" s="115" t="str">
        <f t="shared" si="44"/>
        <v>n/a</v>
      </c>
      <c r="BK28" s="115" t="str">
        <f t="shared" si="44"/>
        <v>n/a</v>
      </c>
      <c r="BL28" s="115" t="str">
        <f t="shared" si="44"/>
        <v>n/a</v>
      </c>
      <c r="BM28" s="115" t="str">
        <f t="shared" si="44"/>
        <v>n/a</v>
      </c>
      <c r="BN28" s="115" t="str">
        <f t="shared" si="44"/>
        <v>n/a</v>
      </c>
      <c r="BO28" s="115" t="str">
        <f t="shared" si="44"/>
        <v>n/a</v>
      </c>
      <c r="BP28" s="115" t="str">
        <f t="shared" si="44"/>
        <v>n/a</v>
      </c>
      <c r="BQ28" s="115" t="str">
        <f t="shared" si="44"/>
        <v>n/a</v>
      </c>
      <c r="BR28" s="115" t="str">
        <f t="shared" si="44"/>
        <v>n/a</v>
      </c>
      <c r="BS28" s="115" t="str">
        <f t="shared" si="44"/>
        <v>n/a</v>
      </c>
      <c r="BW28" s="425"/>
      <c r="BX28" s="26"/>
    </row>
    <row r="29" spans="2:76" ht="14.25" hidden="1" customHeight="1" outlineLevel="1" x14ac:dyDescent="0.3">
      <c r="B29" s="64" t="str">
        <f t="shared" si="23"/>
        <v>Salary</v>
      </c>
      <c r="C29" s="115" t="str">
        <f t="shared" si="24"/>
        <v>n/a</v>
      </c>
      <c r="D29" s="115" t="str">
        <f t="shared" si="24"/>
        <v>n/a</v>
      </c>
      <c r="E29" s="115" t="str">
        <f t="shared" ref="E29" si="45">IFERROR(E17/E$18,"n/a")</f>
        <v>n/a</v>
      </c>
      <c r="F29" s="115" t="str">
        <f t="shared" ca="1" si="26"/>
        <v>n/a</v>
      </c>
      <c r="G29" s="115" t="str">
        <f t="shared" ca="1" si="26"/>
        <v>n/a</v>
      </c>
      <c r="H29" s="115" t="str">
        <f t="shared" ca="1" si="26"/>
        <v>n/a</v>
      </c>
      <c r="I29" s="26"/>
      <c r="J29" s="115"/>
      <c r="K29" s="115"/>
      <c r="L29" s="115"/>
      <c r="M29" s="115"/>
      <c r="N29" s="115"/>
      <c r="O29" s="115"/>
      <c r="P29" s="146"/>
      <c r="Q29" s="145"/>
      <c r="R29" s="156"/>
      <c r="S29" s="145"/>
      <c r="T29" s="156"/>
      <c r="U29" s="145"/>
      <c r="V29" s="156"/>
      <c r="W29" s="146"/>
      <c r="X29" s="115" t="str">
        <f t="shared" ref="X29:BG29" si="46">IFERROR(X17/X$18,"n/a")</f>
        <v>n/a</v>
      </c>
      <c r="Y29" s="115" t="str">
        <f t="shared" si="46"/>
        <v>n/a</v>
      </c>
      <c r="Z29" s="115" t="str">
        <f t="shared" si="46"/>
        <v>n/a</v>
      </c>
      <c r="AA29" s="115" t="str">
        <f t="shared" si="46"/>
        <v>n/a</v>
      </c>
      <c r="AB29" s="115" t="str">
        <f t="shared" si="46"/>
        <v>n/a</v>
      </c>
      <c r="AC29" s="115" t="str">
        <f t="shared" si="46"/>
        <v>n/a</v>
      </c>
      <c r="AD29" s="115" t="str">
        <f t="shared" si="46"/>
        <v>n/a</v>
      </c>
      <c r="AE29" s="115" t="str">
        <f t="shared" si="46"/>
        <v>n/a</v>
      </c>
      <c r="AF29" s="115" t="str">
        <f t="shared" si="46"/>
        <v>n/a</v>
      </c>
      <c r="AG29" s="115" t="str">
        <f t="shared" si="46"/>
        <v>n/a</v>
      </c>
      <c r="AH29" s="115" t="str">
        <f t="shared" si="46"/>
        <v>n/a</v>
      </c>
      <c r="AI29" s="115" t="str">
        <f t="shared" si="46"/>
        <v>n/a</v>
      </c>
      <c r="AJ29" s="115" t="str">
        <f t="shared" si="46"/>
        <v>n/a</v>
      </c>
      <c r="AK29" s="115" t="str">
        <f t="shared" si="46"/>
        <v>n/a</v>
      </c>
      <c r="AL29" s="115" t="str">
        <f t="shared" si="46"/>
        <v>n/a</v>
      </c>
      <c r="AM29" s="115" t="str">
        <f t="shared" si="46"/>
        <v>n/a</v>
      </c>
      <c r="AN29" s="115" t="str">
        <f t="shared" si="46"/>
        <v>n/a</v>
      </c>
      <c r="AO29" s="115" t="str">
        <f t="shared" si="46"/>
        <v>n/a</v>
      </c>
      <c r="AP29" s="115" t="str">
        <f t="shared" si="46"/>
        <v>n/a</v>
      </c>
      <c r="AQ29" s="115" t="str">
        <f t="shared" si="46"/>
        <v>n/a</v>
      </c>
      <c r="AR29" s="115" t="str">
        <f t="shared" si="46"/>
        <v>n/a</v>
      </c>
      <c r="AS29" s="115" t="str">
        <f t="shared" si="46"/>
        <v>n/a</v>
      </c>
      <c r="AT29" s="115" t="str">
        <f t="shared" si="46"/>
        <v>n/a</v>
      </c>
      <c r="AU29" s="115" t="str">
        <f t="shared" si="46"/>
        <v>n/a</v>
      </c>
      <c r="AV29" s="115" t="str">
        <f t="shared" si="46"/>
        <v>n/a</v>
      </c>
      <c r="AW29" s="115" t="str">
        <f t="shared" si="46"/>
        <v>n/a</v>
      </c>
      <c r="AX29" s="115" t="str">
        <f t="shared" si="46"/>
        <v>n/a</v>
      </c>
      <c r="AY29" s="115" t="str">
        <f t="shared" si="46"/>
        <v>n/a</v>
      </c>
      <c r="AZ29" s="115" t="str">
        <f t="shared" si="46"/>
        <v>n/a</v>
      </c>
      <c r="BA29" s="115" t="str">
        <f t="shared" si="46"/>
        <v>n/a</v>
      </c>
      <c r="BB29" s="115" t="str">
        <f t="shared" si="46"/>
        <v>n/a</v>
      </c>
      <c r="BC29" s="115" t="str">
        <f t="shared" si="46"/>
        <v>n/a</v>
      </c>
      <c r="BD29" s="115" t="str">
        <f t="shared" si="46"/>
        <v>n/a</v>
      </c>
      <c r="BE29" s="115" t="str">
        <f t="shared" si="46"/>
        <v>n/a</v>
      </c>
      <c r="BF29" s="115" t="str">
        <f t="shared" si="46"/>
        <v>n/a</v>
      </c>
      <c r="BG29" s="115" t="str">
        <f t="shared" si="46"/>
        <v>n/a</v>
      </c>
      <c r="BH29" s="115" t="str">
        <f t="shared" ref="BH29:BS29" si="47">IFERROR(BH17/BH$18,"n/a")</f>
        <v>n/a</v>
      </c>
      <c r="BI29" s="115" t="str">
        <f t="shared" si="47"/>
        <v>n/a</v>
      </c>
      <c r="BJ29" s="115" t="str">
        <f t="shared" si="47"/>
        <v>n/a</v>
      </c>
      <c r="BK29" s="115" t="str">
        <f t="shared" si="47"/>
        <v>n/a</v>
      </c>
      <c r="BL29" s="115" t="str">
        <f t="shared" si="47"/>
        <v>n/a</v>
      </c>
      <c r="BM29" s="115" t="str">
        <f t="shared" si="47"/>
        <v>n/a</v>
      </c>
      <c r="BN29" s="115" t="str">
        <f t="shared" si="47"/>
        <v>n/a</v>
      </c>
      <c r="BO29" s="115" t="str">
        <f t="shared" si="47"/>
        <v>n/a</v>
      </c>
      <c r="BP29" s="115" t="str">
        <f t="shared" si="47"/>
        <v>n/a</v>
      </c>
      <c r="BQ29" s="115" t="str">
        <f t="shared" si="47"/>
        <v>n/a</v>
      </c>
      <c r="BR29" s="115" t="str">
        <f t="shared" si="47"/>
        <v>n/a</v>
      </c>
      <c r="BS29" s="115" t="str">
        <f t="shared" si="47"/>
        <v>n/a</v>
      </c>
      <c r="BW29" s="425"/>
      <c r="BX29" s="26"/>
    </row>
    <row r="30" spans="2:76" s="23" customFormat="1" ht="14.25" hidden="1" customHeight="1" outlineLevel="1" thickBot="1" x14ac:dyDescent="0.35">
      <c r="B30" s="65" t="str">
        <f t="shared" si="23"/>
        <v>Sales</v>
      </c>
      <c r="C30" s="62" t="str">
        <f t="shared" si="24"/>
        <v>n/a</v>
      </c>
      <c r="D30" s="62" t="str">
        <f t="shared" si="24"/>
        <v>n/a</v>
      </c>
      <c r="E30" s="62" t="str">
        <f t="shared" ref="E30" si="48">IFERROR(E18/E$18,"n/a")</f>
        <v>n/a</v>
      </c>
      <c r="F30" s="62" t="str">
        <f t="shared" ca="1" si="26"/>
        <v>n/a</v>
      </c>
      <c r="G30" s="62" t="str">
        <f t="shared" ca="1" si="26"/>
        <v>n/a</v>
      </c>
      <c r="H30" s="62" t="str">
        <f t="shared" ca="1" si="26"/>
        <v>n/a</v>
      </c>
      <c r="I30" s="26"/>
      <c r="J30" s="157"/>
      <c r="K30" s="157"/>
      <c r="L30" s="157"/>
      <c r="M30" s="157"/>
      <c r="N30" s="157"/>
      <c r="O30" s="157"/>
      <c r="P30" s="158"/>
      <c r="Q30" s="145"/>
      <c r="R30" s="156"/>
      <c r="S30" s="145"/>
      <c r="T30" s="156"/>
      <c r="U30" s="145"/>
      <c r="V30" s="156"/>
      <c r="W30" s="158"/>
      <c r="X30" s="62" t="str">
        <f t="shared" ref="X30:BG30" si="49">IFERROR(X18/X$18,"n/a")</f>
        <v>n/a</v>
      </c>
      <c r="Y30" s="62" t="str">
        <f t="shared" si="49"/>
        <v>n/a</v>
      </c>
      <c r="Z30" s="62" t="str">
        <f t="shared" si="49"/>
        <v>n/a</v>
      </c>
      <c r="AA30" s="62" t="str">
        <f t="shared" si="49"/>
        <v>n/a</v>
      </c>
      <c r="AB30" s="62" t="str">
        <f t="shared" si="49"/>
        <v>n/a</v>
      </c>
      <c r="AC30" s="62" t="str">
        <f t="shared" si="49"/>
        <v>n/a</v>
      </c>
      <c r="AD30" s="62" t="str">
        <f t="shared" si="49"/>
        <v>n/a</v>
      </c>
      <c r="AE30" s="62" t="str">
        <f t="shared" si="49"/>
        <v>n/a</v>
      </c>
      <c r="AF30" s="62" t="str">
        <f t="shared" si="49"/>
        <v>n/a</v>
      </c>
      <c r="AG30" s="62" t="str">
        <f t="shared" si="49"/>
        <v>n/a</v>
      </c>
      <c r="AH30" s="62" t="str">
        <f t="shared" si="49"/>
        <v>n/a</v>
      </c>
      <c r="AI30" s="62" t="str">
        <f t="shared" si="49"/>
        <v>n/a</v>
      </c>
      <c r="AJ30" s="62" t="str">
        <f t="shared" si="49"/>
        <v>n/a</v>
      </c>
      <c r="AK30" s="62" t="str">
        <f t="shared" si="49"/>
        <v>n/a</v>
      </c>
      <c r="AL30" s="62" t="str">
        <f t="shared" si="49"/>
        <v>n/a</v>
      </c>
      <c r="AM30" s="62" t="str">
        <f t="shared" si="49"/>
        <v>n/a</v>
      </c>
      <c r="AN30" s="62" t="str">
        <f t="shared" si="49"/>
        <v>n/a</v>
      </c>
      <c r="AO30" s="62" t="str">
        <f t="shared" si="49"/>
        <v>n/a</v>
      </c>
      <c r="AP30" s="62" t="str">
        <f t="shared" si="49"/>
        <v>n/a</v>
      </c>
      <c r="AQ30" s="62" t="str">
        <f t="shared" si="49"/>
        <v>n/a</v>
      </c>
      <c r="AR30" s="62" t="str">
        <f t="shared" si="49"/>
        <v>n/a</v>
      </c>
      <c r="AS30" s="62" t="str">
        <f t="shared" si="49"/>
        <v>n/a</v>
      </c>
      <c r="AT30" s="62" t="str">
        <f t="shared" si="49"/>
        <v>n/a</v>
      </c>
      <c r="AU30" s="62" t="str">
        <f t="shared" si="49"/>
        <v>n/a</v>
      </c>
      <c r="AV30" s="62" t="str">
        <f t="shared" si="49"/>
        <v>n/a</v>
      </c>
      <c r="AW30" s="62" t="str">
        <f t="shared" si="49"/>
        <v>n/a</v>
      </c>
      <c r="AX30" s="62" t="str">
        <f t="shared" si="49"/>
        <v>n/a</v>
      </c>
      <c r="AY30" s="62" t="str">
        <f t="shared" si="49"/>
        <v>n/a</v>
      </c>
      <c r="AZ30" s="62" t="str">
        <f t="shared" si="49"/>
        <v>n/a</v>
      </c>
      <c r="BA30" s="62" t="str">
        <f t="shared" si="49"/>
        <v>n/a</v>
      </c>
      <c r="BB30" s="62" t="str">
        <f t="shared" si="49"/>
        <v>n/a</v>
      </c>
      <c r="BC30" s="62" t="str">
        <f t="shared" si="49"/>
        <v>n/a</v>
      </c>
      <c r="BD30" s="62" t="str">
        <f t="shared" si="49"/>
        <v>n/a</v>
      </c>
      <c r="BE30" s="62" t="str">
        <f t="shared" si="49"/>
        <v>n/a</v>
      </c>
      <c r="BF30" s="62" t="str">
        <f t="shared" si="49"/>
        <v>n/a</v>
      </c>
      <c r="BG30" s="62" t="str">
        <f t="shared" si="49"/>
        <v>n/a</v>
      </c>
      <c r="BH30" s="62" t="str">
        <f t="shared" ref="BH30:BS30" si="50">IFERROR(BH18/BH$18,"n/a")</f>
        <v>n/a</v>
      </c>
      <c r="BI30" s="62" t="str">
        <f t="shared" si="50"/>
        <v>n/a</v>
      </c>
      <c r="BJ30" s="62" t="str">
        <f t="shared" si="50"/>
        <v>n/a</v>
      </c>
      <c r="BK30" s="62" t="str">
        <f t="shared" si="50"/>
        <v>n/a</v>
      </c>
      <c r="BL30" s="62" t="str">
        <f t="shared" si="50"/>
        <v>n/a</v>
      </c>
      <c r="BM30" s="62" t="str">
        <f t="shared" si="50"/>
        <v>n/a</v>
      </c>
      <c r="BN30" s="62" t="str">
        <f t="shared" si="50"/>
        <v>n/a</v>
      </c>
      <c r="BO30" s="62" t="str">
        <f t="shared" si="50"/>
        <v>n/a</v>
      </c>
      <c r="BP30" s="62" t="str">
        <f t="shared" si="50"/>
        <v>n/a</v>
      </c>
      <c r="BQ30" s="62" t="str">
        <f t="shared" si="50"/>
        <v>n/a</v>
      </c>
      <c r="BR30" s="62" t="str">
        <f t="shared" si="50"/>
        <v>n/a</v>
      </c>
      <c r="BS30" s="62" t="str">
        <f t="shared" si="50"/>
        <v>n/a</v>
      </c>
      <c r="BW30" s="436"/>
      <c r="BX30" s="26"/>
    </row>
    <row r="31" spans="2:76" ht="6" customHeight="1" collapsed="1" x14ac:dyDescent="0.3">
      <c r="B31" s="159"/>
      <c r="C31" s="162"/>
      <c r="D31" s="162"/>
      <c r="E31" s="162"/>
      <c r="F31" s="162"/>
      <c r="G31" s="162"/>
      <c r="H31" s="162"/>
      <c r="I31" s="26"/>
      <c r="J31" s="162"/>
      <c r="K31" s="162"/>
      <c r="L31" s="162"/>
      <c r="M31" s="162"/>
      <c r="N31" s="162"/>
      <c r="O31" s="162"/>
      <c r="Q31" s="154"/>
      <c r="R31" s="155"/>
      <c r="S31" s="154"/>
      <c r="T31" s="155"/>
      <c r="U31" s="154"/>
      <c r="V31" s="155"/>
      <c r="X31" s="162"/>
      <c r="Y31" s="162"/>
      <c r="Z31" s="162"/>
      <c r="AA31" s="162"/>
      <c r="AB31" s="162"/>
      <c r="AC31" s="162"/>
      <c r="AD31" s="162"/>
      <c r="AE31" s="162"/>
      <c r="AF31" s="162"/>
      <c r="AG31" s="162"/>
      <c r="AH31" s="162"/>
      <c r="AI31" s="162"/>
      <c r="AJ31" s="162"/>
      <c r="AK31" s="162"/>
      <c r="AL31" s="162"/>
      <c r="AM31" s="162"/>
      <c r="AN31" s="162"/>
      <c r="AO31" s="162"/>
      <c r="AP31" s="162"/>
      <c r="AQ31" s="162"/>
      <c r="AR31" s="162"/>
      <c r="AS31" s="162"/>
      <c r="AT31" s="162"/>
      <c r="AU31" s="162"/>
      <c r="AV31" s="162"/>
      <c r="AW31" s="162"/>
      <c r="AX31" s="162"/>
      <c r="AY31" s="162"/>
      <c r="AZ31" s="162"/>
      <c r="BA31" s="162"/>
      <c r="BB31" s="162"/>
      <c r="BC31" s="162"/>
      <c r="BD31" s="162"/>
      <c r="BE31" s="162"/>
      <c r="BF31" s="162"/>
      <c r="BG31" s="162"/>
      <c r="BH31" s="162"/>
      <c r="BI31" s="162"/>
      <c r="BJ31" s="162"/>
      <c r="BK31" s="162"/>
      <c r="BL31" s="162"/>
      <c r="BM31" s="162"/>
      <c r="BN31" s="162"/>
      <c r="BO31" s="162"/>
      <c r="BP31" s="162"/>
      <c r="BQ31" s="162"/>
      <c r="BR31" s="162"/>
      <c r="BS31" s="162"/>
      <c r="BW31" s="435"/>
      <c r="BX31" s="26"/>
    </row>
    <row r="32" spans="2:76" ht="15" hidden="1" customHeight="1" outlineLevel="1" x14ac:dyDescent="0.3">
      <c r="B32" s="45" t="s">
        <v>31</v>
      </c>
      <c r="C32" s="226" t="e">
        <f>#REF!-Revenue!C18</f>
        <v>#REF!</v>
      </c>
      <c r="D32" s="226" t="e">
        <f>#REF!-Revenue!D18</f>
        <v>#REF!</v>
      </c>
      <c r="E32" s="226" t="e">
        <f>#REF!-Revenue!E18</f>
        <v>#REF!</v>
      </c>
      <c r="F32" s="203" t="e">
        <f ca="1">#REF!-Revenue!F18</f>
        <v>#REF!</v>
      </c>
      <c r="G32" s="226" t="e">
        <f ca="1">#REF!-Revenue!G18</f>
        <v>#REF!</v>
      </c>
      <c r="H32" s="226" t="e">
        <f ca="1">#REF!-Revenue!H18</f>
        <v>#REF!</v>
      </c>
      <c r="I32" s="216"/>
      <c r="J32" s="216"/>
      <c r="K32" s="216"/>
      <c r="L32" s="216"/>
      <c r="M32" s="216"/>
      <c r="N32" s="216"/>
      <c r="O32" s="216"/>
      <c r="P32" s="216"/>
      <c r="Q32" s="216"/>
      <c r="R32" s="216"/>
      <c r="S32" s="216"/>
      <c r="T32" s="216"/>
      <c r="U32" s="216"/>
      <c r="V32" s="216"/>
      <c r="W32" s="216"/>
      <c r="X32" s="226" t="e">
        <f>#REF!-Revenue!X18</f>
        <v>#REF!</v>
      </c>
      <c r="Y32" s="226" t="e">
        <f>#REF!-Revenue!Y18</f>
        <v>#REF!</v>
      </c>
      <c r="Z32" s="226" t="e">
        <f>#REF!-Revenue!Z18</f>
        <v>#REF!</v>
      </c>
      <c r="AA32" s="226" t="e">
        <f>#REF!-Revenue!AA18</f>
        <v>#REF!</v>
      </c>
      <c r="AB32" s="226" t="e">
        <f>#REF!-Revenue!AB18</f>
        <v>#REF!</v>
      </c>
      <c r="AC32" s="226" t="e">
        <f>#REF!-Revenue!AC18</f>
        <v>#REF!</v>
      </c>
      <c r="AD32" s="226" t="e">
        <f>#REF!-Revenue!AD18</f>
        <v>#REF!</v>
      </c>
      <c r="AE32" s="226" t="e">
        <f>#REF!-Revenue!AE18</f>
        <v>#REF!</v>
      </c>
      <c r="AF32" s="226" t="e">
        <f>#REF!-Revenue!AF18</f>
        <v>#REF!</v>
      </c>
      <c r="AG32" s="226" t="e">
        <f>#REF!-Revenue!AG18</f>
        <v>#REF!</v>
      </c>
      <c r="AH32" s="226" t="e">
        <f>#REF!-Revenue!AH18</f>
        <v>#REF!</v>
      </c>
      <c r="AI32" s="226" t="e">
        <f>#REF!-Revenue!AI18</f>
        <v>#REF!</v>
      </c>
      <c r="AJ32" s="226" t="e">
        <f>#REF!-Revenue!AJ18</f>
        <v>#REF!</v>
      </c>
      <c r="AK32" s="226" t="e">
        <f>#REF!-Revenue!AK18</f>
        <v>#REF!</v>
      </c>
      <c r="AL32" s="226" t="e">
        <f>#REF!-Revenue!AL18</f>
        <v>#REF!</v>
      </c>
      <c r="AM32" s="226" t="e">
        <f>#REF!-Revenue!AM18</f>
        <v>#REF!</v>
      </c>
      <c r="AN32" s="226" t="e">
        <f>#REF!-Revenue!AN18</f>
        <v>#REF!</v>
      </c>
      <c r="AO32" s="226" t="e">
        <f>#REF!-Revenue!AO18</f>
        <v>#REF!</v>
      </c>
      <c r="AP32" s="226" t="e">
        <f>#REF!-Revenue!AP18</f>
        <v>#REF!</v>
      </c>
      <c r="AQ32" s="226" t="e">
        <f>#REF!-Revenue!AQ18</f>
        <v>#REF!</v>
      </c>
      <c r="AR32" s="226" t="e">
        <f>#REF!-Revenue!AR18</f>
        <v>#REF!</v>
      </c>
      <c r="AS32" s="226" t="e">
        <f>#REF!-Revenue!AS18</f>
        <v>#REF!</v>
      </c>
      <c r="AT32" s="226" t="e">
        <f>#REF!-Revenue!AT18</f>
        <v>#REF!</v>
      </c>
      <c r="AU32" s="226" t="e">
        <f>#REF!-Revenue!AU18</f>
        <v>#REF!</v>
      </c>
      <c r="AV32" s="226" t="e">
        <f>#REF!-Revenue!AV18</f>
        <v>#REF!</v>
      </c>
      <c r="AW32" s="226" t="e">
        <f>#REF!-Revenue!AW18</f>
        <v>#REF!</v>
      </c>
      <c r="AX32" s="226" t="e">
        <f>#REF!-Revenue!AX18</f>
        <v>#REF!</v>
      </c>
      <c r="AY32" s="226" t="e">
        <f>#REF!-Revenue!AY18</f>
        <v>#REF!</v>
      </c>
      <c r="AZ32" s="226" t="e">
        <f>#REF!-Revenue!AZ18</f>
        <v>#REF!</v>
      </c>
      <c r="BA32" s="226" t="e">
        <f>#REF!-Revenue!BA18</f>
        <v>#REF!</v>
      </c>
      <c r="BB32" s="226" t="e">
        <f>#REF!-Revenue!BB18</f>
        <v>#REF!</v>
      </c>
      <c r="BC32" s="226" t="e">
        <f>#REF!-Revenue!BC18</f>
        <v>#REF!</v>
      </c>
      <c r="BD32" s="226" t="e">
        <f>#REF!-Revenue!BD18</f>
        <v>#REF!</v>
      </c>
      <c r="BE32" s="226" t="e">
        <f>#REF!-Revenue!BE18</f>
        <v>#REF!</v>
      </c>
      <c r="BF32" s="226" t="e">
        <f>#REF!-Revenue!BF18</f>
        <v>#REF!</v>
      </c>
      <c r="BG32" s="226" t="e">
        <f>#REF!-Revenue!BG18</f>
        <v>#REF!</v>
      </c>
      <c r="BH32" s="226" t="e">
        <f>#REF!-Revenue!BH18</f>
        <v>#REF!</v>
      </c>
      <c r="BI32" s="226" t="e">
        <f>#REF!-Revenue!BI18</f>
        <v>#REF!</v>
      </c>
      <c r="BJ32" s="226" t="e">
        <f>#REF!-Revenue!BJ18</f>
        <v>#REF!</v>
      </c>
      <c r="BK32" s="226" t="e">
        <f>#REF!-Revenue!BK18</f>
        <v>#REF!</v>
      </c>
      <c r="BL32" s="226" t="e">
        <f>#REF!-Revenue!BL18</f>
        <v>#REF!</v>
      </c>
      <c r="BM32" s="226" t="e">
        <f>#REF!-Revenue!BM18</f>
        <v>#REF!</v>
      </c>
      <c r="BN32" s="226" t="e">
        <f>#REF!-Revenue!BN18</f>
        <v>#REF!</v>
      </c>
      <c r="BO32" s="226" t="e">
        <f>#REF!-Revenue!BO18</f>
        <v>#REF!</v>
      </c>
      <c r="BP32" s="226" t="e">
        <f>#REF!-Revenue!BP18</f>
        <v>#REF!</v>
      </c>
      <c r="BQ32" s="226" t="e">
        <f>#REF!-Revenue!BQ18</f>
        <v>#REF!</v>
      </c>
      <c r="BR32" s="226" t="e">
        <f>#REF!-Revenue!BR18</f>
        <v>#REF!</v>
      </c>
      <c r="BS32" s="226" t="e">
        <f>#REF!-Revenue!BS18</f>
        <v>#REF!</v>
      </c>
      <c r="BW32" s="423"/>
      <c r="BX32" s="216"/>
    </row>
    <row r="33" spans="2:76" collapsed="1" x14ac:dyDescent="0.45"/>
    <row r="34" spans="2:76" ht="15" customHeight="1" x14ac:dyDescent="0.45">
      <c r="B34" s="118" t="e">
        <f>CONCATENATE($A$2,," ","- adjusted")</f>
        <v>#REF!</v>
      </c>
      <c r="C34" s="119"/>
      <c r="D34" s="119"/>
      <c r="E34" s="119"/>
      <c r="F34" s="119"/>
      <c r="G34" s="119"/>
      <c r="H34" s="119"/>
      <c r="J34" s="107" t="str">
        <f>Revenue!B47</f>
        <v>% of sales- adjusted</v>
      </c>
      <c r="K34" s="107"/>
      <c r="L34" s="107"/>
      <c r="M34" s="107"/>
      <c r="N34" s="107"/>
      <c r="O34" s="107"/>
      <c r="P34" s="119"/>
      <c r="Q34" s="107" t="str">
        <f>CONCATENATE(D35," v ",C35)</f>
        <v>FY20 v FY19</v>
      </c>
      <c r="R34" s="266"/>
      <c r="S34" s="107" t="str">
        <f>CONCATENATE(E35," v ",D35)</f>
        <v>FY21 v FY20</v>
      </c>
      <c r="T34" s="266"/>
      <c r="U34" s="107" t="str">
        <f>CONCATENATE(F35," v ",E35)</f>
        <v>TTM 
Feb-22 v FY21</v>
      </c>
      <c r="V34" s="266"/>
      <c r="X34" s="119"/>
      <c r="Y34" s="119"/>
      <c r="Z34" s="119"/>
      <c r="AA34" s="119"/>
      <c r="AB34" s="119"/>
      <c r="AC34" s="119"/>
      <c r="AD34" s="119"/>
      <c r="AE34" s="119"/>
      <c r="AF34" s="119"/>
      <c r="AG34" s="119"/>
      <c r="AH34" s="119"/>
      <c r="AI34" s="119"/>
      <c r="AJ34" s="119"/>
      <c r="AK34" s="119"/>
      <c r="AL34" s="119"/>
      <c r="AM34" s="119"/>
      <c r="AN34" s="119"/>
      <c r="AO34" s="119"/>
      <c r="AP34" s="119"/>
      <c r="AQ34" s="119"/>
      <c r="AR34" s="119"/>
      <c r="AS34" s="119"/>
      <c r="AT34" s="119"/>
      <c r="AU34" s="119"/>
      <c r="AV34" s="119"/>
      <c r="AW34" s="119"/>
      <c r="AX34" s="119"/>
      <c r="AY34" s="119"/>
      <c r="AZ34" s="119"/>
      <c r="BA34" s="119"/>
      <c r="BB34" s="119"/>
      <c r="BC34" s="119"/>
      <c r="BD34" s="119"/>
      <c r="BE34" s="119"/>
      <c r="BF34" s="119"/>
      <c r="BG34" s="119"/>
      <c r="BH34" s="119"/>
      <c r="BI34" s="119"/>
      <c r="BJ34" s="119"/>
      <c r="BK34" s="119"/>
      <c r="BL34" s="119"/>
      <c r="BM34" s="119"/>
      <c r="BN34" s="119"/>
      <c r="BO34" s="119"/>
      <c r="BP34" s="119"/>
      <c r="BQ34" s="119"/>
      <c r="BR34" s="119"/>
      <c r="BS34" s="119"/>
      <c r="BW34" s="119"/>
    </row>
    <row r="35" spans="2:76" s="20" customFormat="1" ht="24" customHeight="1" x14ac:dyDescent="0.3">
      <c r="B35" s="36" t="s">
        <v>5</v>
      </c>
      <c r="C35" s="51" t="str">
        <f>TB!BN$5</f>
        <v>FY19</v>
      </c>
      <c r="D35" s="37" t="str">
        <f>TB!BO$5</f>
        <v>FY20</v>
      </c>
      <c r="E35" s="37" t="str">
        <f>TB!BP$5</f>
        <v>FY21</v>
      </c>
      <c r="F35" s="52" t="str">
        <f>TB!BQ$5</f>
        <v>TTM 
Feb-22</v>
      </c>
      <c r="G35" s="52" t="str">
        <f>TB!BR$5</f>
        <v>YTD 
Feb-21</v>
      </c>
      <c r="H35" s="52" t="str">
        <f>TB!BS$5</f>
        <v>YTD 
Feb-22</v>
      </c>
      <c r="J35" s="101" t="str">
        <f t="shared" ref="J35:O35" si="51">C35</f>
        <v>FY19</v>
      </c>
      <c r="K35" s="101" t="str">
        <f t="shared" si="51"/>
        <v>FY20</v>
      </c>
      <c r="L35" s="101" t="str">
        <f t="shared" si="51"/>
        <v>FY21</v>
      </c>
      <c r="M35" s="101" t="str">
        <f t="shared" si="51"/>
        <v>TTM 
Feb-22</v>
      </c>
      <c r="N35" s="101" t="str">
        <f t="shared" si="51"/>
        <v>YTD 
Feb-21</v>
      </c>
      <c r="O35" s="101" t="str">
        <f t="shared" si="51"/>
        <v>YTD 
Feb-22</v>
      </c>
      <c r="P35" s="106"/>
      <c r="Q35" s="104" t="s">
        <v>6</v>
      </c>
      <c r="R35" s="104" t="s">
        <v>7</v>
      </c>
      <c r="S35" s="104" t="s">
        <v>6</v>
      </c>
      <c r="T35" s="104" t="s">
        <v>7</v>
      </c>
      <c r="U35" s="104" t="s">
        <v>6</v>
      </c>
      <c r="V35" s="104" t="s">
        <v>7</v>
      </c>
      <c r="X35" s="138">
        <f>TB!N$5</f>
        <v>43496</v>
      </c>
      <c r="Y35" s="138">
        <f>TB!O$5</f>
        <v>43524</v>
      </c>
      <c r="Z35" s="138">
        <f>TB!P$5</f>
        <v>43555</v>
      </c>
      <c r="AA35" s="138">
        <f>TB!Q$5</f>
        <v>43585</v>
      </c>
      <c r="AB35" s="138">
        <f>TB!R$5</f>
        <v>43616</v>
      </c>
      <c r="AC35" s="138">
        <f>TB!S$5</f>
        <v>43646</v>
      </c>
      <c r="AD35" s="138">
        <f>TB!T$5</f>
        <v>43677</v>
      </c>
      <c r="AE35" s="138">
        <f>TB!U$5</f>
        <v>43708</v>
      </c>
      <c r="AF35" s="138">
        <f>TB!V$5</f>
        <v>43738</v>
      </c>
      <c r="AG35" s="138">
        <f>TB!W$5</f>
        <v>43769</v>
      </c>
      <c r="AH35" s="138">
        <f>TB!X$5</f>
        <v>43799</v>
      </c>
      <c r="AI35" s="138">
        <f>TB!Y$5</f>
        <v>43830</v>
      </c>
      <c r="AJ35" s="138">
        <f>TB!Z$5</f>
        <v>43861</v>
      </c>
      <c r="AK35" s="138">
        <f>TB!AA$5</f>
        <v>43890</v>
      </c>
      <c r="AL35" s="138">
        <f>TB!AB$5</f>
        <v>43921</v>
      </c>
      <c r="AM35" s="138">
        <f>TB!AC$5</f>
        <v>43951</v>
      </c>
      <c r="AN35" s="138">
        <f>TB!AD$5</f>
        <v>43982</v>
      </c>
      <c r="AO35" s="138">
        <f>TB!AE$5</f>
        <v>44012</v>
      </c>
      <c r="AP35" s="138">
        <f>TB!AF$5</f>
        <v>44043</v>
      </c>
      <c r="AQ35" s="138">
        <f>TB!AG$5</f>
        <v>44074</v>
      </c>
      <c r="AR35" s="138">
        <f>TB!AH$5</f>
        <v>44104</v>
      </c>
      <c r="AS35" s="138">
        <f>TB!AI$5</f>
        <v>44135</v>
      </c>
      <c r="AT35" s="138">
        <f>TB!AJ$5</f>
        <v>44165</v>
      </c>
      <c r="AU35" s="138">
        <f>TB!AK$5</f>
        <v>44196</v>
      </c>
      <c r="AV35" s="138">
        <f>TB!AL$5</f>
        <v>44227</v>
      </c>
      <c r="AW35" s="138">
        <f>TB!AM$5</f>
        <v>44255</v>
      </c>
      <c r="AX35" s="138">
        <f>TB!AN$5</f>
        <v>44286</v>
      </c>
      <c r="AY35" s="138">
        <f>TB!AO$5</f>
        <v>44316</v>
      </c>
      <c r="AZ35" s="138">
        <f>TB!AP$5</f>
        <v>44347</v>
      </c>
      <c r="BA35" s="138">
        <f>TB!AQ$5</f>
        <v>44377</v>
      </c>
      <c r="BB35" s="138">
        <f>TB!AR$5</f>
        <v>44408</v>
      </c>
      <c r="BC35" s="138">
        <f>TB!AS$5</f>
        <v>44439</v>
      </c>
      <c r="BD35" s="138">
        <f>TB!AT$5</f>
        <v>44469</v>
      </c>
      <c r="BE35" s="138">
        <f>TB!AU$5</f>
        <v>44500</v>
      </c>
      <c r="BF35" s="138">
        <f>TB!AV$5</f>
        <v>44530</v>
      </c>
      <c r="BG35" s="138">
        <f>TB!AW$5</f>
        <v>44561</v>
      </c>
      <c r="BH35" s="138">
        <f>TB!AX$5</f>
        <v>44592</v>
      </c>
      <c r="BI35" s="138">
        <f>TB!AY$5</f>
        <v>44620</v>
      </c>
      <c r="BJ35" s="138">
        <f>TB!AZ$5</f>
        <v>44651</v>
      </c>
      <c r="BK35" s="138">
        <f>TB!BA$5</f>
        <v>44681</v>
      </c>
      <c r="BL35" s="138">
        <f>TB!BB$5</f>
        <v>44712</v>
      </c>
      <c r="BM35" s="138">
        <f>TB!BC$5</f>
        <v>44742</v>
      </c>
      <c r="BN35" s="138">
        <f>TB!BD$5</f>
        <v>44773</v>
      </c>
      <c r="BO35" s="138">
        <f>TB!BE$5</f>
        <v>44804</v>
      </c>
      <c r="BP35" s="138">
        <f>TB!BF$5</f>
        <v>44834</v>
      </c>
      <c r="BQ35" s="138">
        <f>TB!BG$5</f>
        <v>44865</v>
      </c>
      <c r="BR35" s="138">
        <f>TB!BH$5</f>
        <v>44895</v>
      </c>
      <c r="BS35" s="138">
        <f>TB!BI$5</f>
        <v>44926</v>
      </c>
      <c r="BW35" s="105" t="s">
        <v>63</v>
      </c>
    </row>
    <row r="36" spans="2:76" ht="14.25" customHeight="1" x14ac:dyDescent="0.3">
      <c r="B36" s="31" t="s">
        <v>441</v>
      </c>
      <c r="C36" s="203" t="e">
        <f t="shared" ref="C36" si="52">SUM(X36:AI36)</f>
        <v>#REF!</v>
      </c>
      <c r="D36" s="203" t="e">
        <f t="shared" ref="D36" si="53">SUM(AJ36:AU36)</f>
        <v>#REF!</v>
      </c>
      <c r="E36" s="203" t="e">
        <f t="shared" ref="E36" si="54">SUM(AV36:BG36)</f>
        <v>#REF!</v>
      </c>
      <c r="F36" s="203" t="e">
        <f ca="1">_xlfn.IFNA(SUM(OFFSET($X36,0,MATCH(Periods!$D$15,$X$35:$BV$35)-1):OFFSET($X36,0,MATCH(Periods!$D$15,$X$35:$BV$35,0)-12)),0)</f>
        <v>#REF!</v>
      </c>
      <c r="G36" s="203" t="e">
        <f ca="1">SUM(OFFSET($X36,0,MATCH(Periods!$D$17,$X$35:$BV$35,0)-1):OFFSET($X36,0,MATCH(Periods!$D$13,$X$35:$BV$35,0)))</f>
        <v>#REF!</v>
      </c>
      <c r="H36" s="203" t="e">
        <f ca="1">SUM(OFFSET($X36,0,MATCH(Periods!$D$16,$X$35:$BV$35,0)-1):OFFSET($X36,0,MATCH(Periods!$D$14,$X$35:$BV$35,0)))</f>
        <v>#REF!</v>
      </c>
      <c r="I36" s="26"/>
      <c r="J36" s="58" t="str">
        <f>IFERROR(C36/Revenue!C$46,"n/a")</f>
        <v>n/a</v>
      </c>
      <c r="K36" s="58" t="str">
        <f>IFERROR(D36/Revenue!D$46,"n/a")</f>
        <v>n/a</v>
      </c>
      <c r="L36" s="58" t="str">
        <f>IFERROR(E36/Revenue!E$46,"n/a")</f>
        <v>n/a</v>
      </c>
      <c r="M36" s="58" t="str">
        <f ca="1">IFERROR(F36/Revenue!F$46,"n/a")</f>
        <v>n/a</v>
      </c>
      <c r="N36" s="58" t="str">
        <f ca="1">IFERROR(G36/Revenue!G$46,"n/a")</f>
        <v>n/a</v>
      </c>
      <c r="O36" s="58" t="str">
        <f ca="1">IFERROR(H36/Revenue!H$46,"n/a")</f>
        <v>n/a</v>
      </c>
      <c r="Q36" s="202" t="e">
        <f t="shared" ref="Q36:Q46" si="55">D36-C36</f>
        <v>#REF!</v>
      </c>
      <c r="R36" s="59" t="str">
        <f t="shared" ref="R36:R46" si="56">IFERROR(Q36/C36,"n/a")</f>
        <v>n/a</v>
      </c>
      <c r="S36" s="202" t="e">
        <f>E36-D36</f>
        <v>#REF!</v>
      </c>
      <c r="T36" s="59" t="str">
        <f>IFERROR(S36/D36,"n/a")</f>
        <v>n/a</v>
      </c>
      <c r="U36" s="202" t="e">
        <f ca="1">F36-E36</f>
        <v>#REF!</v>
      </c>
      <c r="V36" s="58" t="str">
        <f ca="1">IFERROR(U36/E36,"n/a")</f>
        <v>n/a</v>
      </c>
      <c r="X36" s="203" t="e">
        <f>SUMIFS(#REF!,#REF!,$A$2,#REF!,$B36,#REF!,$A$4)+X8</f>
        <v>#REF!</v>
      </c>
      <c r="Y36" s="203" t="e">
        <f>SUMIFS(#REF!,#REF!,$A$2,#REF!,$B36,#REF!,$A$4)+Y8</f>
        <v>#REF!</v>
      </c>
      <c r="Z36" s="203" t="e">
        <f>SUMIFS(#REF!,#REF!,$A$2,#REF!,$B36,#REF!,$A$4)+Z8</f>
        <v>#REF!</v>
      </c>
      <c r="AA36" s="203" t="e">
        <f>SUMIFS(#REF!,#REF!,$A$2,#REF!,$B36,#REF!,$A$4)+AA8</f>
        <v>#REF!</v>
      </c>
      <c r="AB36" s="203" t="e">
        <f>SUMIFS(#REF!,#REF!,$A$2,#REF!,$B36,#REF!,$A$4)+AB8</f>
        <v>#REF!</v>
      </c>
      <c r="AC36" s="203" t="e">
        <f>SUMIFS(#REF!,#REF!,$A$2,#REF!,$B36,#REF!,$A$4)+AC8</f>
        <v>#REF!</v>
      </c>
      <c r="AD36" s="203" t="e">
        <f>SUMIFS(#REF!,#REF!,$A$2,#REF!,$B36,#REF!,$A$4)+AD8</f>
        <v>#REF!</v>
      </c>
      <c r="AE36" s="203" t="e">
        <f>SUMIFS(#REF!,#REF!,$A$2,#REF!,$B36,#REF!,$A$4)+AE8</f>
        <v>#REF!</v>
      </c>
      <c r="AF36" s="203" t="e">
        <f>SUMIFS(#REF!,#REF!,$A$2,#REF!,$B36,#REF!,$A$4)+AF8</f>
        <v>#REF!</v>
      </c>
      <c r="AG36" s="203" t="e">
        <f>SUMIFS(#REF!,#REF!,$A$2,#REF!,$B36,#REF!,$A$4)+AG8</f>
        <v>#REF!</v>
      </c>
      <c r="AH36" s="203" t="e">
        <f>SUMIFS(#REF!,#REF!,$A$2,#REF!,$B36,#REF!,$A$4)+AH8</f>
        <v>#REF!</v>
      </c>
      <c r="AI36" s="203" t="e">
        <f>SUMIFS(#REF!,#REF!,$A$2,#REF!,$B36,#REF!,$A$4)+AI8</f>
        <v>#REF!</v>
      </c>
      <c r="AJ36" s="203" t="e">
        <f>SUMIFS(#REF!,#REF!,$A$2,#REF!,$B36,#REF!,$A$4)+AJ8</f>
        <v>#REF!</v>
      </c>
      <c r="AK36" s="203" t="e">
        <f>SUMIFS(#REF!,#REF!,$A$2,#REF!,$B36,#REF!,$A$4)+AK8</f>
        <v>#REF!</v>
      </c>
      <c r="AL36" s="203" t="e">
        <f>SUMIFS(#REF!,#REF!,$A$2,#REF!,$B36,#REF!,$A$4)+AL8</f>
        <v>#REF!</v>
      </c>
      <c r="AM36" s="203" t="e">
        <f>SUMIFS(#REF!,#REF!,$A$2,#REF!,$B36,#REF!,$A$4)+AM8</f>
        <v>#REF!</v>
      </c>
      <c r="AN36" s="203" t="e">
        <f>SUMIFS(#REF!,#REF!,$A$2,#REF!,$B36,#REF!,$A$4)+AN8</f>
        <v>#REF!</v>
      </c>
      <c r="AO36" s="203" t="e">
        <f>SUMIFS(#REF!,#REF!,$A$2,#REF!,$B36,#REF!,$A$4)+AO8</f>
        <v>#REF!</v>
      </c>
      <c r="AP36" s="203" t="e">
        <f>SUMIFS(#REF!,#REF!,$A$2,#REF!,$B36,#REF!,$A$4)+AP8</f>
        <v>#REF!</v>
      </c>
      <c r="AQ36" s="203" t="e">
        <f>SUMIFS(#REF!,#REF!,$A$2,#REF!,$B36,#REF!,$A$4)+AQ8</f>
        <v>#REF!</v>
      </c>
      <c r="AR36" s="203" t="e">
        <f>SUMIFS(#REF!,#REF!,$A$2,#REF!,$B36,#REF!,$A$4)+AR8</f>
        <v>#REF!</v>
      </c>
      <c r="AS36" s="203" t="e">
        <f>SUMIFS(#REF!,#REF!,$A$2,#REF!,$B36,#REF!,$A$4)+AS8</f>
        <v>#REF!</v>
      </c>
      <c r="AT36" s="203" t="e">
        <f>SUMIFS(#REF!,#REF!,$A$2,#REF!,$B36,#REF!,$A$4)+AT8</f>
        <v>#REF!</v>
      </c>
      <c r="AU36" s="203" t="e">
        <f>SUMIFS(#REF!,#REF!,$A$2,#REF!,$B36,#REF!,$A$4)+AU8</f>
        <v>#REF!</v>
      </c>
      <c r="AV36" s="203" t="e">
        <f>SUMIFS(#REF!,#REF!,$A$2,#REF!,$B36,#REF!,$A$4)+AV8</f>
        <v>#REF!</v>
      </c>
      <c r="AW36" s="203" t="e">
        <f>SUMIFS(#REF!,#REF!,$A$2,#REF!,$B36,#REF!,$A$4)+AW8</f>
        <v>#REF!</v>
      </c>
      <c r="AX36" s="203" t="e">
        <f>SUMIFS(#REF!,#REF!,$A$2,#REF!,$B36,#REF!,$A$4)+AX8</f>
        <v>#REF!</v>
      </c>
      <c r="AY36" s="203" t="e">
        <f>SUMIFS(#REF!,#REF!,$A$2,#REF!,$B36,#REF!,$A$4)+AY8</f>
        <v>#REF!</v>
      </c>
      <c r="AZ36" s="203" t="e">
        <f>SUMIFS(#REF!,#REF!,$A$2,#REF!,$B36,#REF!,$A$4)+AZ8</f>
        <v>#REF!</v>
      </c>
      <c r="BA36" s="203" t="e">
        <f>SUMIFS(#REF!,#REF!,$A$2,#REF!,$B36,#REF!,$A$4)+BA8</f>
        <v>#REF!</v>
      </c>
      <c r="BB36" s="203" t="e">
        <f>SUMIFS(#REF!,#REF!,$A$2,#REF!,$B36,#REF!,$A$4)+BB8</f>
        <v>#REF!</v>
      </c>
      <c r="BC36" s="203" t="e">
        <f>SUMIFS(#REF!,#REF!,$A$2,#REF!,$B36,#REF!,$A$4)+BC8</f>
        <v>#REF!</v>
      </c>
      <c r="BD36" s="203" t="e">
        <f>SUMIFS(#REF!,#REF!,$A$2,#REF!,$B36,#REF!,$A$4)+BD8</f>
        <v>#REF!</v>
      </c>
      <c r="BE36" s="203" t="e">
        <f>SUMIFS(#REF!,#REF!,$A$2,#REF!,$B36,#REF!,$A$4)+BE8</f>
        <v>#REF!</v>
      </c>
      <c r="BF36" s="203" t="e">
        <f>SUMIFS(#REF!,#REF!,$A$2,#REF!,$B36,#REF!,$A$4)+BF8</f>
        <v>#REF!</v>
      </c>
      <c r="BG36" s="203" t="e">
        <f>SUMIFS(#REF!,#REF!,$A$2,#REF!,$B36,#REF!,$A$4)+BG8</f>
        <v>#REF!</v>
      </c>
      <c r="BH36" s="203" t="e">
        <f>SUMIFS(#REF!,#REF!,$A$2,#REF!,$B36,#REF!,$A$4)+BH8</f>
        <v>#REF!</v>
      </c>
      <c r="BI36" s="203" t="e">
        <f>SUMIFS(#REF!,#REF!,$A$2,#REF!,$B36,#REF!,$A$4)+BI8</f>
        <v>#REF!</v>
      </c>
      <c r="BJ36" s="203" t="e">
        <f>SUMIFS(#REF!,#REF!,$A$2,#REF!,$B36,#REF!,$A$4)+BJ8</f>
        <v>#REF!</v>
      </c>
      <c r="BK36" s="203" t="e">
        <f>SUMIFS(#REF!,#REF!,$A$2,#REF!,$B36,#REF!,$A$4)+BK8</f>
        <v>#REF!</v>
      </c>
      <c r="BL36" s="203" t="e">
        <f>SUMIFS(#REF!,#REF!,$A$2,#REF!,$B36,#REF!,$A$4)+BL8</f>
        <v>#REF!</v>
      </c>
      <c r="BM36" s="203" t="e">
        <f>SUMIFS(#REF!,#REF!,$A$2,#REF!,$B36,#REF!,$A$4)+BM8</f>
        <v>#REF!</v>
      </c>
      <c r="BN36" s="203" t="e">
        <f>SUMIFS(#REF!,#REF!,$A$2,#REF!,$B36,#REF!,$A$4)+BN8</f>
        <v>#REF!</v>
      </c>
      <c r="BO36" s="203" t="e">
        <f>SUMIFS(#REF!,#REF!,$A$2,#REF!,$B36,#REF!,$A$4)+BO8</f>
        <v>#REF!</v>
      </c>
      <c r="BP36" s="203" t="e">
        <f>SUMIFS(#REF!,#REF!,$A$2,#REF!,$B36,#REF!,$A$4)+BP8</f>
        <v>#REF!</v>
      </c>
      <c r="BQ36" s="203" t="e">
        <f>SUMIFS(#REF!,#REF!,$A$2,#REF!,$B36,#REF!,$A$4)+BQ8</f>
        <v>#REF!</v>
      </c>
      <c r="BR36" s="203" t="e">
        <f>SUMIFS(#REF!,#REF!,$A$2,#REF!,$B36,#REF!,$A$4)+BR8</f>
        <v>#REF!</v>
      </c>
      <c r="BS36" s="203" t="e">
        <f>SUMIFS(#REF!,#REF!,$A$2,#REF!,$B36,#REF!,$A$4)+BS8</f>
        <v>#REF!</v>
      </c>
      <c r="BW36" s="423"/>
      <c r="BX36" s="26"/>
    </row>
    <row r="37" spans="2:76" ht="14.25" customHeight="1" x14ac:dyDescent="0.3">
      <c r="B37" s="31" t="s">
        <v>480</v>
      </c>
      <c r="C37" s="203" t="e">
        <f t="shared" ref="C37:C45" si="57">SUM(X37:AI37)</f>
        <v>#REF!</v>
      </c>
      <c r="D37" s="203" t="e">
        <f t="shared" ref="D37:D45" si="58">SUM(AJ37:AU37)</f>
        <v>#REF!</v>
      </c>
      <c r="E37" s="203" t="e">
        <f t="shared" ref="E37:E45" si="59">SUM(AV37:BG37)</f>
        <v>#REF!</v>
      </c>
      <c r="F37" s="203" t="e">
        <f ca="1">_xlfn.IFNA(SUM(OFFSET($X37,0,MATCH(Periods!$D$15,$X$35:$BV$35)-1):OFFSET($X37,0,MATCH(Periods!$D$15,$X$35:$BV$35,0)-12)),0)</f>
        <v>#REF!</v>
      </c>
      <c r="G37" s="203" t="e">
        <f ca="1">SUM(OFFSET($X37,0,MATCH(Periods!$D$17,$X$35:$BV$35,0)-1):OFFSET($X37,0,MATCH(Periods!$D$13,$X$35:$BV$35,0)))</f>
        <v>#REF!</v>
      </c>
      <c r="H37" s="203" t="e">
        <f ca="1">SUM(OFFSET($X37,0,MATCH(Periods!$D$16,$X$35:$BV$35,0)-1):OFFSET($X37,0,MATCH(Periods!$D$14,$X$35:$BV$35,0)))</f>
        <v>#REF!</v>
      </c>
      <c r="I37" s="26"/>
      <c r="J37" s="58" t="str">
        <f>IFERROR(C37/Revenue!C$46,"n/a")</f>
        <v>n/a</v>
      </c>
      <c r="K37" s="58" t="str">
        <f>IFERROR(D37/Revenue!D$46,"n/a")</f>
        <v>n/a</v>
      </c>
      <c r="L37" s="58" t="str">
        <f>IFERROR(E37/Revenue!E$46,"n/a")</f>
        <v>n/a</v>
      </c>
      <c r="M37" s="58" t="str">
        <f ca="1">IFERROR(F37/Revenue!F$46,"n/a")</f>
        <v>n/a</v>
      </c>
      <c r="N37" s="58" t="str">
        <f ca="1">IFERROR(G37/Revenue!G$46,"n/a")</f>
        <v>n/a</v>
      </c>
      <c r="O37" s="58" t="str">
        <f ca="1">IFERROR(H37/Revenue!H$46,"n/a")</f>
        <v>n/a</v>
      </c>
      <c r="Q37" s="202" t="e">
        <f t="shared" ref="Q37:Q45" si="60">D37-C37</f>
        <v>#REF!</v>
      </c>
      <c r="R37" s="59" t="str">
        <f t="shared" ref="R37:R45" si="61">IFERROR(Q37/C37,"n/a")</f>
        <v>n/a</v>
      </c>
      <c r="S37" s="202" t="e">
        <f t="shared" ref="S37:S45" si="62">E37-D37</f>
        <v>#REF!</v>
      </c>
      <c r="T37" s="59" t="str">
        <f t="shared" ref="T37:T45" si="63">IFERROR(S37/D37,"n/a")</f>
        <v>n/a</v>
      </c>
      <c r="U37" s="202" t="e">
        <f t="shared" ref="U37:U45" ca="1" si="64">F37-E37</f>
        <v>#REF!</v>
      </c>
      <c r="V37" s="58" t="str">
        <f t="shared" ref="V37:V45" ca="1" si="65">IFERROR(U37/E37,"n/a")</f>
        <v>n/a</v>
      </c>
      <c r="X37" s="203" t="e">
        <f>SUMIFS(#REF!,#REF!,$A$2,#REF!,$B37,#REF!,$A$4)+X9</f>
        <v>#REF!</v>
      </c>
      <c r="Y37" s="203" t="e">
        <f>SUMIFS(#REF!,#REF!,$A$2,#REF!,$B37,#REF!,$A$4)+Y9</f>
        <v>#REF!</v>
      </c>
      <c r="Z37" s="203" t="e">
        <f>SUMIFS(#REF!,#REF!,$A$2,#REF!,$B37,#REF!,$A$4)+Z9</f>
        <v>#REF!</v>
      </c>
      <c r="AA37" s="203" t="e">
        <f>SUMIFS(#REF!,#REF!,$A$2,#REF!,$B37,#REF!,$A$4)+AA9</f>
        <v>#REF!</v>
      </c>
      <c r="AB37" s="203" t="e">
        <f>SUMIFS(#REF!,#REF!,$A$2,#REF!,$B37,#REF!,$A$4)+AB9</f>
        <v>#REF!</v>
      </c>
      <c r="AC37" s="203" t="e">
        <f>SUMIFS(#REF!,#REF!,$A$2,#REF!,$B37,#REF!,$A$4)+AC9</f>
        <v>#REF!</v>
      </c>
      <c r="AD37" s="203" t="e">
        <f>SUMIFS(#REF!,#REF!,$A$2,#REF!,$B37,#REF!,$A$4)+AD9</f>
        <v>#REF!</v>
      </c>
      <c r="AE37" s="203" t="e">
        <f>SUMIFS(#REF!,#REF!,$A$2,#REF!,$B37,#REF!,$A$4)+AE9</f>
        <v>#REF!</v>
      </c>
      <c r="AF37" s="203" t="e">
        <f>SUMIFS(#REF!,#REF!,$A$2,#REF!,$B37,#REF!,$A$4)+AF9</f>
        <v>#REF!</v>
      </c>
      <c r="AG37" s="203" t="e">
        <f>SUMIFS(#REF!,#REF!,$A$2,#REF!,$B37,#REF!,$A$4)+AG9</f>
        <v>#REF!</v>
      </c>
      <c r="AH37" s="203" t="e">
        <f>SUMIFS(#REF!,#REF!,$A$2,#REF!,$B37,#REF!,$A$4)+AH9</f>
        <v>#REF!</v>
      </c>
      <c r="AI37" s="203" t="e">
        <f>SUMIFS(#REF!,#REF!,$A$2,#REF!,$B37,#REF!,$A$4)+AI9</f>
        <v>#REF!</v>
      </c>
      <c r="AJ37" s="203" t="e">
        <f>SUMIFS(#REF!,#REF!,$A$2,#REF!,$B37,#REF!,$A$4)+AJ9</f>
        <v>#REF!</v>
      </c>
      <c r="AK37" s="203" t="e">
        <f>SUMIFS(#REF!,#REF!,$A$2,#REF!,$B37,#REF!,$A$4)+AK9</f>
        <v>#REF!</v>
      </c>
      <c r="AL37" s="203" t="e">
        <f>SUMIFS(#REF!,#REF!,$A$2,#REF!,$B37,#REF!,$A$4)+AL9</f>
        <v>#REF!</v>
      </c>
      <c r="AM37" s="203" t="e">
        <f>SUMIFS(#REF!,#REF!,$A$2,#REF!,$B37,#REF!,$A$4)+AM9</f>
        <v>#REF!</v>
      </c>
      <c r="AN37" s="203" t="e">
        <f>SUMIFS(#REF!,#REF!,$A$2,#REF!,$B37,#REF!,$A$4)+AN9</f>
        <v>#REF!</v>
      </c>
      <c r="AO37" s="203" t="e">
        <f>SUMIFS(#REF!,#REF!,$A$2,#REF!,$B37,#REF!,$A$4)+AO9</f>
        <v>#REF!</v>
      </c>
      <c r="AP37" s="203" t="e">
        <f>SUMIFS(#REF!,#REF!,$A$2,#REF!,$B37,#REF!,$A$4)+AP9</f>
        <v>#REF!</v>
      </c>
      <c r="AQ37" s="203" t="e">
        <f>SUMIFS(#REF!,#REF!,$A$2,#REF!,$B37,#REF!,$A$4)+AQ9</f>
        <v>#REF!</v>
      </c>
      <c r="AR37" s="203" t="e">
        <f>SUMIFS(#REF!,#REF!,$A$2,#REF!,$B37,#REF!,$A$4)+AR9</f>
        <v>#REF!</v>
      </c>
      <c r="AS37" s="203" t="e">
        <f>SUMIFS(#REF!,#REF!,$A$2,#REF!,$B37,#REF!,$A$4)+AS9</f>
        <v>#REF!</v>
      </c>
      <c r="AT37" s="203" t="e">
        <f>SUMIFS(#REF!,#REF!,$A$2,#REF!,$B37,#REF!,$A$4)+AT9</f>
        <v>#REF!</v>
      </c>
      <c r="AU37" s="203" t="e">
        <f>SUMIFS(#REF!,#REF!,$A$2,#REF!,$B37,#REF!,$A$4)+AU9</f>
        <v>#REF!</v>
      </c>
      <c r="AV37" s="203" t="e">
        <f>SUMIFS(#REF!,#REF!,$A$2,#REF!,$B37,#REF!,$A$4)+AV9</f>
        <v>#REF!</v>
      </c>
      <c r="AW37" s="203" t="e">
        <f>SUMIFS(#REF!,#REF!,$A$2,#REF!,$B37,#REF!,$A$4)+AW9</f>
        <v>#REF!</v>
      </c>
      <c r="AX37" s="203" t="e">
        <f>SUMIFS(#REF!,#REF!,$A$2,#REF!,$B37,#REF!,$A$4)+AX9</f>
        <v>#REF!</v>
      </c>
      <c r="AY37" s="203" t="e">
        <f>SUMIFS(#REF!,#REF!,$A$2,#REF!,$B37,#REF!,$A$4)+AY9</f>
        <v>#REF!</v>
      </c>
      <c r="AZ37" s="203" t="e">
        <f>SUMIFS(#REF!,#REF!,$A$2,#REF!,$B37,#REF!,$A$4)+AZ9</f>
        <v>#REF!</v>
      </c>
      <c r="BA37" s="203" t="e">
        <f>SUMIFS(#REF!,#REF!,$A$2,#REF!,$B37,#REF!,$A$4)+BA9</f>
        <v>#REF!</v>
      </c>
      <c r="BB37" s="203" t="e">
        <f>SUMIFS(#REF!,#REF!,$A$2,#REF!,$B37,#REF!,$A$4)+BB9</f>
        <v>#REF!</v>
      </c>
      <c r="BC37" s="203" t="e">
        <f>SUMIFS(#REF!,#REF!,$A$2,#REF!,$B37,#REF!,$A$4)+BC9</f>
        <v>#REF!</v>
      </c>
      <c r="BD37" s="203" t="e">
        <f>SUMIFS(#REF!,#REF!,$A$2,#REF!,$B37,#REF!,$A$4)+BD9</f>
        <v>#REF!</v>
      </c>
      <c r="BE37" s="203" t="e">
        <f>SUMIFS(#REF!,#REF!,$A$2,#REF!,$B37,#REF!,$A$4)+BE9</f>
        <v>#REF!</v>
      </c>
      <c r="BF37" s="203" t="e">
        <f>SUMIFS(#REF!,#REF!,$A$2,#REF!,$B37,#REF!,$A$4)+BF9</f>
        <v>#REF!</v>
      </c>
      <c r="BG37" s="203" t="e">
        <f>SUMIFS(#REF!,#REF!,$A$2,#REF!,$B37,#REF!,$A$4)+BG9</f>
        <v>#REF!</v>
      </c>
      <c r="BH37" s="203" t="e">
        <f>SUMIFS(#REF!,#REF!,$A$2,#REF!,$B37,#REF!,$A$4)+BH9</f>
        <v>#REF!</v>
      </c>
      <c r="BI37" s="203" t="e">
        <f>SUMIFS(#REF!,#REF!,$A$2,#REF!,$B37,#REF!,$A$4)+BI9</f>
        <v>#REF!</v>
      </c>
      <c r="BJ37" s="203" t="e">
        <f>SUMIFS(#REF!,#REF!,$A$2,#REF!,$B37,#REF!,$A$4)+BJ9</f>
        <v>#REF!</v>
      </c>
      <c r="BK37" s="203" t="e">
        <f>SUMIFS(#REF!,#REF!,$A$2,#REF!,$B37,#REF!,$A$4)+BK9</f>
        <v>#REF!</v>
      </c>
      <c r="BL37" s="203" t="e">
        <f>SUMIFS(#REF!,#REF!,$A$2,#REF!,$B37,#REF!,$A$4)+BL9</f>
        <v>#REF!</v>
      </c>
      <c r="BM37" s="203" t="e">
        <f>SUMIFS(#REF!,#REF!,$A$2,#REF!,$B37,#REF!,$A$4)+BM9</f>
        <v>#REF!</v>
      </c>
      <c r="BN37" s="203" t="e">
        <f>SUMIFS(#REF!,#REF!,$A$2,#REF!,$B37,#REF!,$A$4)+BN9</f>
        <v>#REF!</v>
      </c>
      <c r="BO37" s="203" t="e">
        <f>SUMIFS(#REF!,#REF!,$A$2,#REF!,$B37,#REF!,$A$4)+BO9</f>
        <v>#REF!</v>
      </c>
      <c r="BP37" s="203" t="e">
        <f>SUMIFS(#REF!,#REF!,$A$2,#REF!,$B37,#REF!,$A$4)+BP9</f>
        <v>#REF!</v>
      </c>
      <c r="BQ37" s="203" t="e">
        <f>SUMIFS(#REF!,#REF!,$A$2,#REF!,$B37,#REF!,$A$4)+BQ9</f>
        <v>#REF!</v>
      </c>
      <c r="BR37" s="203" t="e">
        <f>SUMIFS(#REF!,#REF!,$A$2,#REF!,$B37,#REF!,$A$4)+BR9</f>
        <v>#REF!</v>
      </c>
      <c r="BS37" s="203" t="e">
        <f>SUMIFS(#REF!,#REF!,$A$2,#REF!,$B37,#REF!,$A$4)+BS9</f>
        <v>#REF!</v>
      </c>
      <c r="BW37" s="423"/>
      <c r="BX37" s="26"/>
    </row>
    <row r="38" spans="2:76" ht="14.25" customHeight="1" x14ac:dyDescent="0.3">
      <c r="B38" s="31" t="s">
        <v>486</v>
      </c>
      <c r="C38" s="203" t="e">
        <f t="shared" si="57"/>
        <v>#REF!</v>
      </c>
      <c r="D38" s="203" t="e">
        <f t="shared" si="58"/>
        <v>#REF!</v>
      </c>
      <c r="E38" s="203" t="e">
        <f t="shared" si="59"/>
        <v>#REF!</v>
      </c>
      <c r="F38" s="203" t="e">
        <f ca="1">_xlfn.IFNA(SUM(OFFSET($X38,0,MATCH(Periods!$D$15,$X$35:$BV$35)-1):OFFSET($X38,0,MATCH(Periods!$D$15,$X$35:$BV$35,0)-12)),0)</f>
        <v>#REF!</v>
      </c>
      <c r="G38" s="203" t="e">
        <f ca="1">SUM(OFFSET($X38,0,MATCH(Periods!$D$17,$X$35:$BV$35,0)-1):OFFSET($X38,0,MATCH(Periods!$D$13,$X$35:$BV$35,0)))</f>
        <v>#REF!</v>
      </c>
      <c r="H38" s="203" t="e">
        <f ca="1">SUM(OFFSET($X38,0,MATCH(Periods!$D$16,$X$35:$BV$35,0)-1):OFFSET($X38,0,MATCH(Periods!$D$14,$X$35:$BV$35,0)))</f>
        <v>#REF!</v>
      </c>
      <c r="I38" s="26"/>
      <c r="J38" s="58" t="str">
        <f>IFERROR(C38/Revenue!C$46,"n/a")</f>
        <v>n/a</v>
      </c>
      <c r="K38" s="58" t="str">
        <f>IFERROR(D38/Revenue!D$46,"n/a")</f>
        <v>n/a</v>
      </c>
      <c r="L38" s="58" t="str">
        <f>IFERROR(E38/Revenue!E$46,"n/a")</f>
        <v>n/a</v>
      </c>
      <c r="M38" s="58" t="str">
        <f ca="1">IFERROR(F38/Revenue!F$46,"n/a")</f>
        <v>n/a</v>
      </c>
      <c r="N38" s="58" t="str">
        <f ca="1">IFERROR(G38/Revenue!G$46,"n/a")</f>
        <v>n/a</v>
      </c>
      <c r="O38" s="58" t="str">
        <f ca="1">IFERROR(H38/Revenue!H$46,"n/a")</f>
        <v>n/a</v>
      </c>
      <c r="Q38" s="202" t="e">
        <f t="shared" si="60"/>
        <v>#REF!</v>
      </c>
      <c r="R38" s="59" t="str">
        <f t="shared" si="61"/>
        <v>n/a</v>
      </c>
      <c r="S38" s="202" t="e">
        <f t="shared" si="62"/>
        <v>#REF!</v>
      </c>
      <c r="T38" s="59" t="str">
        <f t="shared" si="63"/>
        <v>n/a</v>
      </c>
      <c r="U38" s="202" t="e">
        <f t="shared" ca="1" si="64"/>
        <v>#REF!</v>
      </c>
      <c r="V38" s="58" t="str">
        <f t="shared" ca="1" si="65"/>
        <v>n/a</v>
      </c>
      <c r="X38" s="203" t="e">
        <f>SUMIFS(#REF!,#REF!,$A$2,#REF!,$B38,#REF!,$A$4)+X10</f>
        <v>#REF!</v>
      </c>
      <c r="Y38" s="203" t="e">
        <f>SUMIFS(#REF!,#REF!,$A$2,#REF!,$B38,#REF!,$A$4)+Y10</f>
        <v>#REF!</v>
      </c>
      <c r="Z38" s="203" t="e">
        <f>SUMIFS(#REF!,#REF!,$A$2,#REF!,$B38,#REF!,$A$4)+Z10</f>
        <v>#REF!</v>
      </c>
      <c r="AA38" s="203" t="e">
        <f>SUMIFS(#REF!,#REF!,$A$2,#REF!,$B38,#REF!,$A$4)+AA10</f>
        <v>#REF!</v>
      </c>
      <c r="AB38" s="203" t="e">
        <f>SUMIFS(#REF!,#REF!,$A$2,#REF!,$B38,#REF!,$A$4)+AB10</f>
        <v>#REF!</v>
      </c>
      <c r="AC38" s="203" t="e">
        <f>SUMIFS(#REF!,#REF!,$A$2,#REF!,$B38,#REF!,$A$4)+AC10</f>
        <v>#REF!</v>
      </c>
      <c r="AD38" s="203" t="e">
        <f>SUMIFS(#REF!,#REF!,$A$2,#REF!,$B38,#REF!,$A$4)+AD10</f>
        <v>#REF!</v>
      </c>
      <c r="AE38" s="203" t="e">
        <f>SUMIFS(#REF!,#REF!,$A$2,#REF!,$B38,#REF!,$A$4)+AE10</f>
        <v>#REF!</v>
      </c>
      <c r="AF38" s="203" t="e">
        <f>SUMIFS(#REF!,#REF!,$A$2,#REF!,$B38,#REF!,$A$4)+AF10</f>
        <v>#REF!</v>
      </c>
      <c r="AG38" s="203" t="e">
        <f>SUMIFS(#REF!,#REF!,$A$2,#REF!,$B38,#REF!,$A$4)+AG10</f>
        <v>#REF!</v>
      </c>
      <c r="AH38" s="203" t="e">
        <f>SUMIFS(#REF!,#REF!,$A$2,#REF!,$B38,#REF!,$A$4)+AH10</f>
        <v>#REF!</v>
      </c>
      <c r="AI38" s="203" t="e">
        <f>SUMIFS(#REF!,#REF!,$A$2,#REF!,$B38,#REF!,$A$4)+AI10</f>
        <v>#REF!</v>
      </c>
      <c r="AJ38" s="203" t="e">
        <f>SUMIFS(#REF!,#REF!,$A$2,#REF!,$B38,#REF!,$A$4)+AJ10</f>
        <v>#REF!</v>
      </c>
      <c r="AK38" s="203" t="e">
        <f>SUMIFS(#REF!,#REF!,$A$2,#REF!,$B38,#REF!,$A$4)+AK10</f>
        <v>#REF!</v>
      </c>
      <c r="AL38" s="203" t="e">
        <f>SUMIFS(#REF!,#REF!,$A$2,#REF!,$B38,#REF!,$A$4)+AL10</f>
        <v>#REF!</v>
      </c>
      <c r="AM38" s="203" t="e">
        <f>SUMIFS(#REF!,#REF!,$A$2,#REF!,$B38,#REF!,$A$4)+AM10</f>
        <v>#REF!</v>
      </c>
      <c r="AN38" s="203" t="e">
        <f>SUMIFS(#REF!,#REF!,$A$2,#REF!,$B38,#REF!,$A$4)+AN10</f>
        <v>#REF!</v>
      </c>
      <c r="AO38" s="203" t="e">
        <f>SUMIFS(#REF!,#REF!,$A$2,#REF!,$B38,#REF!,$A$4)+AO10</f>
        <v>#REF!</v>
      </c>
      <c r="AP38" s="203" t="e">
        <f>SUMIFS(#REF!,#REF!,$A$2,#REF!,$B38,#REF!,$A$4)+AP10</f>
        <v>#REF!</v>
      </c>
      <c r="AQ38" s="203" t="e">
        <f>SUMIFS(#REF!,#REF!,$A$2,#REF!,$B38,#REF!,$A$4)+AQ10</f>
        <v>#REF!</v>
      </c>
      <c r="AR38" s="203" t="e">
        <f>SUMIFS(#REF!,#REF!,$A$2,#REF!,$B38,#REF!,$A$4)+AR10</f>
        <v>#REF!</v>
      </c>
      <c r="AS38" s="203" t="e">
        <f>SUMIFS(#REF!,#REF!,$A$2,#REF!,$B38,#REF!,$A$4)+AS10</f>
        <v>#REF!</v>
      </c>
      <c r="AT38" s="203" t="e">
        <f>SUMIFS(#REF!,#REF!,$A$2,#REF!,$B38,#REF!,$A$4)+AT10</f>
        <v>#REF!</v>
      </c>
      <c r="AU38" s="203" t="e">
        <f>SUMIFS(#REF!,#REF!,$A$2,#REF!,$B38,#REF!,$A$4)+AU10</f>
        <v>#REF!</v>
      </c>
      <c r="AV38" s="203" t="e">
        <f>SUMIFS(#REF!,#REF!,$A$2,#REF!,$B38,#REF!,$A$4)+AV10</f>
        <v>#REF!</v>
      </c>
      <c r="AW38" s="203" t="e">
        <f>SUMIFS(#REF!,#REF!,$A$2,#REF!,$B38,#REF!,$A$4)+AW10</f>
        <v>#REF!</v>
      </c>
      <c r="AX38" s="203" t="e">
        <f>SUMIFS(#REF!,#REF!,$A$2,#REF!,$B38,#REF!,$A$4)+AX10</f>
        <v>#REF!</v>
      </c>
      <c r="AY38" s="203" t="e">
        <f>SUMIFS(#REF!,#REF!,$A$2,#REF!,$B38,#REF!,$A$4)+AY10</f>
        <v>#REF!</v>
      </c>
      <c r="AZ38" s="203" t="e">
        <f>SUMIFS(#REF!,#REF!,$A$2,#REF!,$B38,#REF!,$A$4)+AZ10</f>
        <v>#REF!</v>
      </c>
      <c r="BA38" s="203" t="e">
        <f>SUMIFS(#REF!,#REF!,$A$2,#REF!,$B38,#REF!,$A$4)+BA10</f>
        <v>#REF!</v>
      </c>
      <c r="BB38" s="203" t="e">
        <f>SUMIFS(#REF!,#REF!,$A$2,#REF!,$B38,#REF!,$A$4)+BB10</f>
        <v>#REF!</v>
      </c>
      <c r="BC38" s="203" t="e">
        <f>SUMIFS(#REF!,#REF!,$A$2,#REF!,$B38,#REF!,$A$4)+BC10</f>
        <v>#REF!</v>
      </c>
      <c r="BD38" s="203" t="e">
        <f>SUMIFS(#REF!,#REF!,$A$2,#REF!,$B38,#REF!,$A$4)+BD10</f>
        <v>#REF!</v>
      </c>
      <c r="BE38" s="203" t="e">
        <f>SUMIFS(#REF!,#REF!,$A$2,#REF!,$B38,#REF!,$A$4)+BE10</f>
        <v>#REF!</v>
      </c>
      <c r="BF38" s="203" t="e">
        <f>SUMIFS(#REF!,#REF!,$A$2,#REF!,$B38,#REF!,$A$4)+BF10</f>
        <v>#REF!</v>
      </c>
      <c r="BG38" s="203" t="e">
        <f>SUMIFS(#REF!,#REF!,$A$2,#REF!,$B38,#REF!,$A$4)+BG10</f>
        <v>#REF!</v>
      </c>
      <c r="BH38" s="203" t="e">
        <f>SUMIFS(#REF!,#REF!,$A$2,#REF!,$B38,#REF!,$A$4)+BH10</f>
        <v>#REF!</v>
      </c>
      <c r="BI38" s="203" t="e">
        <f>SUMIFS(#REF!,#REF!,$A$2,#REF!,$B38,#REF!,$A$4)+BI10</f>
        <v>#REF!</v>
      </c>
      <c r="BJ38" s="203" t="e">
        <f>SUMIFS(#REF!,#REF!,$A$2,#REF!,$B38,#REF!,$A$4)+BJ10</f>
        <v>#REF!</v>
      </c>
      <c r="BK38" s="203" t="e">
        <f>SUMIFS(#REF!,#REF!,$A$2,#REF!,$B38,#REF!,$A$4)+BK10</f>
        <v>#REF!</v>
      </c>
      <c r="BL38" s="203" t="e">
        <f>SUMIFS(#REF!,#REF!,$A$2,#REF!,$B38,#REF!,$A$4)+BL10</f>
        <v>#REF!</v>
      </c>
      <c r="BM38" s="203" t="e">
        <f>SUMIFS(#REF!,#REF!,$A$2,#REF!,$B38,#REF!,$A$4)+BM10</f>
        <v>#REF!</v>
      </c>
      <c r="BN38" s="203" t="e">
        <f>SUMIFS(#REF!,#REF!,$A$2,#REF!,$B38,#REF!,$A$4)+BN10</f>
        <v>#REF!</v>
      </c>
      <c r="BO38" s="203" t="e">
        <f>SUMIFS(#REF!,#REF!,$A$2,#REF!,$B38,#REF!,$A$4)+BO10</f>
        <v>#REF!</v>
      </c>
      <c r="BP38" s="203" t="e">
        <f>SUMIFS(#REF!,#REF!,$A$2,#REF!,$B38,#REF!,$A$4)+BP10</f>
        <v>#REF!</v>
      </c>
      <c r="BQ38" s="203" t="e">
        <f>SUMIFS(#REF!,#REF!,$A$2,#REF!,$B38,#REF!,$A$4)+BQ10</f>
        <v>#REF!</v>
      </c>
      <c r="BR38" s="203" t="e">
        <f>SUMIFS(#REF!,#REF!,$A$2,#REF!,$B38,#REF!,$A$4)+BR10</f>
        <v>#REF!</v>
      </c>
      <c r="BS38" s="203" t="e">
        <f>SUMIFS(#REF!,#REF!,$A$2,#REF!,$B38,#REF!,$A$4)+BS10</f>
        <v>#REF!</v>
      </c>
      <c r="BW38" s="423"/>
      <c r="BX38" s="26"/>
    </row>
    <row r="39" spans="2:76" ht="14.25" customHeight="1" x14ac:dyDescent="0.3">
      <c r="B39" s="31" t="s">
        <v>481</v>
      </c>
      <c r="C39" s="203" t="e">
        <f t="shared" si="57"/>
        <v>#REF!</v>
      </c>
      <c r="D39" s="203" t="e">
        <f t="shared" si="58"/>
        <v>#REF!</v>
      </c>
      <c r="E39" s="203" t="e">
        <f t="shared" si="59"/>
        <v>#REF!</v>
      </c>
      <c r="F39" s="203" t="e">
        <f ca="1">_xlfn.IFNA(SUM(OFFSET($X39,0,MATCH(Periods!$D$15,$X$35:$BV$35)-1):OFFSET($X39,0,MATCH(Periods!$D$15,$X$35:$BV$35,0)-12)),0)</f>
        <v>#REF!</v>
      </c>
      <c r="G39" s="203" t="e">
        <f ca="1">SUM(OFFSET($X39,0,MATCH(Periods!$D$17,$X$35:$BV$35,0)-1):OFFSET($X39,0,MATCH(Periods!$D$13,$X$35:$BV$35,0)))</f>
        <v>#REF!</v>
      </c>
      <c r="H39" s="203" t="e">
        <f ca="1">SUM(OFFSET($X39,0,MATCH(Periods!$D$16,$X$35:$BV$35,0)-1):OFFSET($X39,0,MATCH(Periods!$D$14,$X$35:$BV$35,0)))</f>
        <v>#REF!</v>
      </c>
      <c r="I39" s="26"/>
      <c r="J39" s="58" t="str">
        <f>IFERROR(C39/Revenue!C$46,"n/a")</f>
        <v>n/a</v>
      </c>
      <c r="K39" s="58" t="str">
        <f>IFERROR(D39/Revenue!D$46,"n/a")</f>
        <v>n/a</v>
      </c>
      <c r="L39" s="58" t="str">
        <f>IFERROR(E39/Revenue!E$46,"n/a")</f>
        <v>n/a</v>
      </c>
      <c r="M39" s="58" t="str">
        <f ca="1">IFERROR(F39/Revenue!F$46,"n/a")</f>
        <v>n/a</v>
      </c>
      <c r="N39" s="58" t="str">
        <f ca="1">IFERROR(G39/Revenue!G$46,"n/a")</f>
        <v>n/a</v>
      </c>
      <c r="O39" s="58" t="str">
        <f ca="1">IFERROR(H39/Revenue!H$46,"n/a")</f>
        <v>n/a</v>
      </c>
      <c r="Q39" s="202" t="e">
        <f t="shared" si="60"/>
        <v>#REF!</v>
      </c>
      <c r="R39" s="59" t="str">
        <f t="shared" si="61"/>
        <v>n/a</v>
      </c>
      <c r="S39" s="202" t="e">
        <f t="shared" si="62"/>
        <v>#REF!</v>
      </c>
      <c r="T39" s="59" t="str">
        <f t="shared" si="63"/>
        <v>n/a</v>
      </c>
      <c r="U39" s="202" t="e">
        <f t="shared" ca="1" si="64"/>
        <v>#REF!</v>
      </c>
      <c r="V39" s="58" t="str">
        <f t="shared" ca="1" si="65"/>
        <v>n/a</v>
      </c>
      <c r="X39" s="203" t="e">
        <f>SUMIFS(#REF!,#REF!,$A$2,#REF!,$B39,#REF!,$A$4)+X11</f>
        <v>#REF!</v>
      </c>
      <c r="Y39" s="203" t="e">
        <f>SUMIFS(#REF!,#REF!,$A$2,#REF!,$B39,#REF!,$A$4)+Y11</f>
        <v>#REF!</v>
      </c>
      <c r="Z39" s="203" t="e">
        <f>SUMIFS(#REF!,#REF!,$A$2,#REF!,$B39,#REF!,$A$4)+Z11</f>
        <v>#REF!</v>
      </c>
      <c r="AA39" s="203" t="e">
        <f>SUMIFS(#REF!,#REF!,$A$2,#REF!,$B39,#REF!,$A$4)+AA11</f>
        <v>#REF!</v>
      </c>
      <c r="AB39" s="203" t="e">
        <f>SUMIFS(#REF!,#REF!,$A$2,#REF!,$B39,#REF!,$A$4)+AB11</f>
        <v>#REF!</v>
      </c>
      <c r="AC39" s="203" t="e">
        <f>SUMIFS(#REF!,#REF!,$A$2,#REF!,$B39,#REF!,$A$4)+AC11</f>
        <v>#REF!</v>
      </c>
      <c r="AD39" s="203" t="e">
        <f>SUMIFS(#REF!,#REF!,$A$2,#REF!,$B39,#REF!,$A$4)+AD11</f>
        <v>#REF!</v>
      </c>
      <c r="AE39" s="203" t="e">
        <f>SUMIFS(#REF!,#REF!,$A$2,#REF!,$B39,#REF!,$A$4)+AE11</f>
        <v>#REF!</v>
      </c>
      <c r="AF39" s="203" t="e">
        <f>SUMIFS(#REF!,#REF!,$A$2,#REF!,$B39,#REF!,$A$4)+AF11</f>
        <v>#REF!</v>
      </c>
      <c r="AG39" s="203" t="e">
        <f>SUMIFS(#REF!,#REF!,$A$2,#REF!,$B39,#REF!,$A$4)+AG11</f>
        <v>#REF!</v>
      </c>
      <c r="AH39" s="203" t="e">
        <f>SUMIFS(#REF!,#REF!,$A$2,#REF!,$B39,#REF!,$A$4)+AH11</f>
        <v>#REF!</v>
      </c>
      <c r="AI39" s="203" t="e">
        <f>SUMIFS(#REF!,#REF!,$A$2,#REF!,$B39,#REF!,$A$4)+AI11</f>
        <v>#REF!</v>
      </c>
      <c r="AJ39" s="203" t="e">
        <f>SUMIFS(#REF!,#REF!,$A$2,#REF!,$B39,#REF!,$A$4)+AJ11</f>
        <v>#REF!</v>
      </c>
      <c r="AK39" s="203" t="e">
        <f>SUMIFS(#REF!,#REF!,$A$2,#REF!,$B39,#REF!,$A$4)+AK11</f>
        <v>#REF!</v>
      </c>
      <c r="AL39" s="203" t="e">
        <f>SUMIFS(#REF!,#REF!,$A$2,#REF!,$B39,#REF!,$A$4)+AL11</f>
        <v>#REF!</v>
      </c>
      <c r="AM39" s="203" t="e">
        <f>SUMIFS(#REF!,#REF!,$A$2,#REF!,$B39,#REF!,$A$4)+AM11</f>
        <v>#REF!</v>
      </c>
      <c r="AN39" s="203" t="e">
        <f>SUMIFS(#REF!,#REF!,$A$2,#REF!,$B39,#REF!,$A$4)+AN11</f>
        <v>#REF!</v>
      </c>
      <c r="AO39" s="203" t="e">
        <f>SUMIFS(#REF!,#REF!,$A$2,#REF!,$B39,#REF!,$A$4)+AO11</f>
        <v>#REF!</v>
      </c>
      <c r="AP39" s="203" t="e">
        <f>SUMIFS(#REF!,#REF!,$A$2,#REF!,$B39,#REF!,$A$4)+AP11</f>
        <v>#REF!</v>
      </c>
      <c r="AQ39" s="203" t="e">
        <f>SUMIFS(#REF!,#REF!,$A$2,#REF!,$B39,#REF!,$A$4)+AQ11</f>
        <v>#REF!</v>
      </c>
      <c r="AR39" s="203" t="e">
        <f>SUMIFS(#REF!,#REF!,$A$2,#REF!,$B39,#REF!,$A$4)+AR11</f>
        <v>#REF!</v>
      </c>
      <c r="AS39" s="203" t="e">
        <f>SUMIFS(#REF!,#REF!,$A$2,#REF!,$B39,#REF!,$A$4)+AS11</f>
        <v>#REF!</v>
      </c>
      <c r="AT39" s="203" t="e">
        <f>SUMIFS(#REF!,#REF!,$A$2,#REF!,$B39,#REF!,$A$4)+AT11</f>
        <v>#REF!</v>
      </c>
      <c r="AU39" s="203" t="e">
        <f>SUMIFS(#REF!,#REF!,$A$2,#REF!,$B39,#REF!,$A$4)+AU11</f>
        <v>#REF!</v>
      </c>
      <c r="AV39" s="203" t="e">
        <f>SUMIFS(#REF!,#REF!,$A$2,#REF!,$B39,#REF!,$A$4)+AV11</f>
        <v>#REF!</v>
      </c>
      <c r="AW39" s="203" t="e">
        <f>SUMIFS(#REF!,#REF!,$A$2,#REF!,$B39,#REF!,$A$4)+AW11</f>
        <v>#REF!</v>
      </c>
      <c r="AX39" s="203" t="e">
        <f>SUMIFS(#REF!,#REF!,$A$2,#REF!,$B39,#REF!,$A$4)+AX11</f>
        <v>#REF!</v>
      </c>
      <c r="AY39" s="203" t="e">
        <f>SUMIFS(#REF!,#REF!,$A$2,#REF!,$B39,#REF!,$A$4)+AY11</f>
        <v>#REF!</v>
      </c>
      <c r="AZ39" s="203" t="e">
        <f>SUMIFS(#REF!,#REF!,$A$2,#REF!,$B39,#REF!,$A$4)+AZ11</f>
        <v>#REF!</v>
      </c>
      <c r="BA39" s="203" t="e">
        <f>SUMIFS(#REF!,#REF!,$A$2,#REF!,$B39,#REF!,$A$4)+BA11</f>
        <v>#REF!</v>
      </c>
      <c r="BB39" s="203" t="e">
        <f>SUMIFS(#REF!,#REF!,$A$2,#REF!,$B39,#REF!,$A$4)+BB11</f>
        <v>#REF!</v>
      </c>
      <c r="BC39" s="203" t="e">
        <f>SUMIFS(#REF!,#REF!,$A$2,#REF!,$B39,#REF!,$A$4)+BC11</f>
        <v>#REF!</v>
      </c>
      <c r="BD39" s="203" t="e">
        <f>SUMIFS(#REF!,#REF!,$A$2,#REF!,$B39,#REF!,$A$4)+BD11</f>
        <v>#REF!</v>
      </c>
      <c r="BE39" s="203" t="e">
        <f>SUMIFS(#REF!,#REF!,$A$2,#REF!,$B39,#REF!,$A$4)+BE11</f>
        <v>#REF!</v>
      </c>
      <c r="BF39" s="203" t="e">
        <f>SUMIFS(#REF!,#REF!,$A$2,#REF!,$B39,#REF!,$A$4)+BF11</f>
        <v>#REF!</v>
      </c>
      <c r="BG39" s="203" t="e">
        <f>SUMIFS(#REF!,#REF!,$A$2,#REF!,$B39,#REF!,$A$4)+BG11</f>
        <v>#REF!</v>
      </c>
      <c r="BH39" s="203" t="e">
        <f>SUMIFS(#REF!,#REF!,$A$2,#REF!,$B39,#REF!,$A$4)+BH11</f>
        <v>#REF!</v>
      </c>
      <c r="BI39" s="203" t="e">
        <f>SUMIFS(#REF!,#REF!,$A$2,#REF!,$B39,#REF!,$A$4)+BI11</f>
        <v>#REF!</v>
      </c>
      <c r="BJ39" s="203" t="e">
        <f>SUMIFS(#REF!,#REF!,$A$2,#REF!,$B39,#REF!,$A$4)+BJ11</f>
        <v>#REF!</v>
      </c>
      <c r="BK39" s="203" t="e">
        <f>SUMIFS(#REF!,#REF!,$A$2,#REF!,$B39,#REF!,$A$4)+BK11</f>
        <v>#REF!</v>
      </c>
      <c r="BL39" s="203" t="e">
        <f>SUMIFS(#REF!,#REF!,$A$2,#REF!,$B39,#REF!,$A$4)+BL11</f>
        <v>#REF!</v>
      </c>
      <c r="BM39" s="203" t="e">
        <f>SUMIFS(#REF!,#REF!,$A$2,#REF!,$B39,#REF!,$A$4)+BM11</f>
        <v>#REF!</v>
      </c>
      <c r="BN39" s="203" t="e">
        <f>SUMIFS(#REF!,#REF!,$A$2,#REF!,$B39,#REF!,$A$4)+BN11</f>
        <v>#REF!</v>
      </c>
      <c r="BO39" s="203" t="e">
        <f>SUMIFS(#REF!,#REF!,$A$2,#REF!,$B39,#REF!,$A$4)+BO11</f>
        <v>#REF!</v>
      </c>
      <c r="BP39" s="203" t="e">
        <f>SUMIFS(#REF!,#REF!,$A$2,#REF!,$B39,#REF!,$A$4)+BP11</f>
        <v>#REF!</v>
      </c>
      <c r="BQ39" s="203" t="e">
        <f>SUMIFS(#REF!,#REF!,$A$2,#REF!,$B39,#REF!,$A$4)+BQ11</f>
        <v>#REF!</v>
      </c>
      <c r="BR39" s="203" t="e">
        <f>SUMIFS(#REF!,#REF!,$A$2,#REF!,$B39,#REF!,$A$4)+BR11</f>
        <v>#REF!</v>
      </c>
      <c r="BS39" s="203" t="e">
        <f>SUMIFS(#REF!,#REF!,$A$2,#REF!,$B39,#REF!,$A$4)+BS11</f>
        <v>#REF!</v>
      </c>
      <c r="BW39" s="423"/>
      <c r="BX39" s="26"/>
    </row>
    <row r="40" spans="2:76" ht="14.25" customHeight="1" x14ac:dyDescent="0.3">
      <c r="B40" s="31" t="s">
        <v>455</v>
      </c>
      <c r="C40" s="203" t="e">
        <f t="shared" si="57"/>
        <v>#REF!</v>
      </c>
      <c r="D40" s="203" t="e">
        <f t="shared" si="58"/>
        <v>#REF!</v>
      </c>
      <c r="E40" s="203" t="e">
        <f t="shared" si="59"/>
        <v>#REF!</v>
      </c>
      <c r="F40" s="203" t="e">
        <f ca="1">_xlfn.IFNA(SUM(OFFSET($X40,0,MATCH(Periods!$D$15,$X$35:$BV$35)-1):OFFSET($X40,0,MATCH(Periods!$D$15,$X$35:$BV$35,0)-12)),0)</f>
        <v>#REF!</v>
      </c>
      <c r="G40" s="203" t="e">
        <f ca="1">SUM(OFFSET($X40,0,MATCH(Periods!$D$17,$X$35:$BV$35,0)-1):OFFSET($X40,0,MATCH(Periods!$D$13,$X$35:$BV$35,0)))</f>
        <v>#REF!</v>
      </c>
      <c r="H40" s="203" t="e">
        <f ca="1">SUM(OFFSET($X40,0,MATCH(Periods!$D$16,$X$35:$BV$35,0)-1):OFFSET($X40,0,MATCH(Periods!$D$14,$X$35:$BV$35,0)))</f>
        <v>#REF!</v>
      </c>
      <c r="I40" s="26"/>
      <c r="J40" s="58" t="str">
        <f>IFERROR(C40/Revenue!C$46,"n/a")</f>
        <v>n/a</v>
      </c>
      <c r="K40" s="58" t="str">
        <f>IFERROR(D40/Revenue!D$46,"n/a")</f>
        <v>n/a</v>
      </c>
      <c r="L40" s="58" t="str">
        <f>IFERROR(E40/Revenue!E$46,"n/a")</f>
        <v>n/a</v>
      </c>
      <c r="M40" s="58" t="str">
        <f ca="1">IFERROR(F40/Revenue!F$46,"n/a")</f>
        <v>n/a</v>
      </c>
      <c r="N40" s="58" t="str">
        <f ca="1">IFERROR(G40/Revenue!G$46,"n/a")</f>
        <v>n/a</v>
      </c>
      <c r="O40" s="58" t="str">
        <f ca="1">IFERROR(H40/Revenue!H$46,"n/a")</f>
        <v>n/a</v>
      </c>
      <c r="Q40" s="202" t="e">
        <f t="shared" si="60"/>
        <v>#REF!</v>
      </c>
      <c r="R40" s="59" t="str">
        <f t="shared" si="61"/>
        <v>n/a</v>
      </c>
      <c r="S40" s="202" t="e">
        <f t="shared" si="62"/>
        <v>#REF!</v>
      </c>
      <c r="T40" s="59" t="str">
        <f t="shared" si="63"/>
        <v>n/a</v>
      </c>
      <c r="U40" s="202" t="e">
        <f t="shared" ca="1" si="64"/>
        <v>#REF!</v>
      </c>
      <c r="V40" s="58" t="str">
        <f t="shared" ca="1" si="65"/>
        <v>n/a</v>
      </c>
      <c r="X40" s="203" t="e">
        <f>SUMIFS(#REF!,#REF!,$A$2,#REF!,$B40,#REF!,$A$4)+X12</f>
        <v>#REF!</v>
      </c>
      <c r="Y40" s="203" t="e">
        <f>SUMIFS(#REF!,#REF!,$A$2,#REF!,$B40,#REF!,$A$4)+Y12</f>
        <v>#REF!</v>
      </c>
      <c r="Z40" s="203" t="e">
        <f>SUMIFS(#REF!,#REF!,$A$2,#REF!,$B40,#REF!,$A$4)+Z12</f>
        <v>#REF!</v>
      </c>
      <c r="AA40" s="203" t="e">
        <f>SUMIFS(#REF!,#REF!,$A$2,#REF!,$B40,#REF!,$A$4)+AA12</f>
        <v>#REF!</v>
      </c>
      <c r="AB40" s="203" t="e">
        <f>SUMIFS(#REF!,#REF!,$A$2,#REF!,$B40,#REF!,$A$4)+AB12</f>
        <v>#REF!</v>
      </c>
      <c r="AC40" s="203" t="e">
        <f>SUMIFS(#REF!,#REF!,$A$2,#REF!,$B40,#REF!,$A$4)+AC12</f>
        <v>#REF!</v>
      </c>
      <c r="AD40" s="203" t="e">
        <f>SUMIFS(#REF!,#REF!,$A$2,#REF!,$B40,#REF!,$A$4)+AD12</f>
        <v>#REF!</v>
      </c>
      <c r="AE40" s="203" t="e">
        <f>SUMIFS(#REF!,#REF!,$A$2,#REF!,$B40,#REF!,$A$4)+AE12</f>
        <v>#REF!</v>
      </c>
      <c r="AF40" s="203" t="e">
        <f>SUMIFS(#REF!,#REF!,$A$2,#REF!,$B40,#REF!,$A$4)+AF12</f>
        <v>#REF!</v>
      </c>
      <c r="AG40" s="203" t="e">
        <f>SUMIFS(#REF!,#REF!,$A$2,#REF!,$B40,#REF!,$A$4)+AG12</f>
        <v>#REF!</v>
      </c>
      <c r="AH40" s="203" t="e">
        <f>SUMIFS(#REF!,#REF!,$A$2,#REF!,$B40,#REF!,$A$4)+AH12</f>
        <v>#REF!</v>
      </c>
      <c r="AI40" s="203" t="e">
        <f>SUMIFS(#REF!,#REF!,$A$2,#REF!,$B40,#REF!,$A$4)+AI12</f>
        <v>#REF!</v>
      </c>
      <c r="AJ40" s="203" t="e">
        <f>SUMIFS(#REF!,#REF!,$A$2,#REF!,$B40,#REF!,$A$4)+AJ12</f>
        <v>#REF!</v>
      </c>
      <c r="AK40" s="203" t="e">
        <f>SUMIFS(#REF!,#REF!,$A$2,#REF!,$B40,#REF!,$A$4)+AK12</f>
        <v>#REF!</v>
      </c>
      <c r="AL40" s="203" t="e">
        <f>SUMIFS(#REF!,#REF!,$A$2,#REF!,$B40,#REF!,$A$4)+AL12</f>
        <v>#REF!</v>
      </c>
      <c r="AM40" s="203" t="e">
        <f>SUMIFS(#REF!,#REF!,$A$2,#REF!,$B40,#REF!,$A$4)+AM12</f>
        <v>#REF!</v>
      </c>
      <c r="AN40" s="203" t="e">
        <f>SUMIFS(#REF!,#REF!,$A$2,#REF!,$B40,#REF!,$A$4)+AN12</f>
        <v>#REF!</v>
      </c>
      <c r="AO40" s="203" t="e">
        <f>SUMIFS(#REF!,#REF!,$A$2,#REF!,$B40,#REF!,$A$4)+AO12</f>
        <v>#REF!</v>
      </c>
      <c r="AP40" s="203" t="e">
        <f>SUMIFS(#REF!,#REF!,$A$2,#REF!,$B40,#REF!,$A$4)+AP12</f>
        <v>#REF!</v>
      </c>
      <c r="AQ40" s="203" t="e">
        <f>SUMIFS(#REF!,#REF!,$A$2,#REF!,$B40,#REF!,$A$4)+AQ12</f>
        <v>#REF!</v>
      </c>
      <c r="AR40" s="203" t="e">
        <f>SUMIFS(#REF!,#REF!,$A$2,#REF!,$B40,#REF!,$A$4)+AR12</f>
        <v>#REF!</v>
      </c>
      <c r="AS40" s="203" t="e">
        <f>SUMIFS(#REF!,#REF!,$A$2,#REF!,$B40,#REF!,$A$4)+AS12</f>
        <v>#REF!</v>
      </c>
      <c r="AT40" s="203" t="e">
        <f>SUMIFS(#REF!,#REF!,$A$2,#REF!,$B40,#REF!,$A$4)+AT12</f>
        <v>#REF!</v>
      </c>
      <c r="AU40" s="203" t="e">
        <f>SUMIFS(#REF!,#REF!,$A$2,#REF!,$B40,#REF!,$A$4)+AU12</f>
        <v>#REF!</v>
      </c>
      <c r="AV40" s="203" t="e">
        <f>SUMIFS(#REF!,#REF!,$A$2,#REF!,$B40,#REF!,$A$4)+AV12</f>
        <v>#REF!</v>
      </c>
      <c r="AW40" s="203" t="e">
        <f>SUMIFS(#REF!,#REF!,$A$2,#REF!,$B40,#REF!,$A$4)+AW12</f>
        <v>#REF!</v>
      </c>
      <c r="AX40" s="203" t="e">
        <f>SUMIFS(#REF!,#REF!,$A$2,#REF!,$B40,#REF!,$A$4)+AX12</f>
        <v>#REF!</v>
      </c>
      <c r="AY40" s="203" t="e">
        <f>SUMIFS(#REF!,#REF!,$A$2,#REF!,$B40,#REF!,$A$4)+AY12</f>
        <v>#REF!</v>
      </c>
      <c r="AZ40" s="203" t="e">
        <f>SUMIFS(#REF!,#REF!,$A$2,#REF!,$B40,#REF!,$A$4)+AZ12</f>
        <v>#REF!</v>
      </c>
      <c r="BA40" s="203" t="e">
        <f>SUMIFS(#REF!,#REF!,$A$2,#REF!,$B40,#REF!,$A$4)+BA12</f>
        <v>#REF!</v>
      </c>
      <c r="BB40" s="203" t="e">
        <f>SUMIFS(#REF!,#REF!,$A$2,#REF!,$B40,#REF!,$A$4)+BB12</f>
        <v>#REF!</v>
      </c>
      <c r="BC40" s="203" t="e">
        <f>SUMIFS(#REF!,#REF!,$A$2,#REF!,$B40,#REF!,$A$4)+BC12</f>
        <v>#REF!</v>
      </c>
      <c r="BD40" s="203" t="e">
        <f>SUMIFS(#REF!,#REF!,$A$2,#REF!,$B40,#REF!,$A$4)+BD12</f>
        <v>#REF!</v>
      </c>
      <c r="BE40" s="203" t="e">
        <f>SUMIFS(#REF!,#REF!,$A$2,#REF!,$B40,#REF!,$A$4)+BE12</f>
        <v>#REF!</v>
      </c>
      <c r="BF40" s="203" t="e">
        <f>SUMIFS(#REF!,#REF!,$A$2,#REF!,$B40,#REF!,$A$4)+BF12</f>
        <v>#REF!</v>
      </c>
      <c r="BG40" s="203" t="e">
        <f>SUMIFS(#REF!,#REF!,$A$2,#REF!,$B40,#REF!,$A$4)+BG12</f>
        <v>#REF!</v>
      </c>
      <c r="BH40" s="203" t="e">
        <f>SUMIFS(#REF!,#REF!,$A$2,#REF!,$B40,#REF!,$A$4)+BH12</f>
        <v>#REF!</v>
      </c>
      <c r="BI40" s="203" t="e">
        <f>SUMIFS(#REF!,#REF!,$A$2,#REF!,$B40,#REF!,$A$4)+BI12</f>
        <v>#REF!</v>
      </c>
      <c r="BJ40" s="203" t="e">
        <f>SUMIFS(#REF!,#REF!,$A$2,#REF!,$B40,#REF!,$A$4)+BJ12</f>
        <v>#REF!</v>
      </c>
      <c r="BK40" s="203" t="e">
        <f>SUMIFS(#REF!,#REF!,$A$2,#REF!,$B40,#REF!,$A$4)+BK12</f>
        <v>#REF!</v>
      </c>
      <c r="BL40" s="203" t="e">
        <f>SUMIFS(#REF!,#REF!,$A$2,#REF!,$B40,#REF!,$A$4)+BL12</f>
        <v>#REF!</v>
      </c>
      <c r="BM40" s="203" t="e">
        <f>SUMIFS(#REF!,#REF!,$A$2,#REF!,$B40,#REF!,$A$4)+BM12</f>
        <v>#REF!</v>
      </c>
      <c r="BN40" s="203" t="e">
        <f>SUMIFS(#REF!,#REF!,$A$2,#REF!,$B40,#REF!,$A$4)+BN12</f>
        <v>#REF!</v>
      </c>
      <c r="BO40" s="203" t="e">
        <f>SUMIFS(#REF!,#REF!,$A$2,#REF!,$B40,#REF!,$A$4)+BO12</f>
        <v>#REF!</v>
      </c>
      <c r="BP40" s="203" t="e">
        <f>SUMIFS(#REF!,#REF!,$A$2,#REF!,$B40,#REF!,$A$4)+BP12</f>
        <v>#REF!</v>
      </c>
      <c r="BQ40" s="203" t="e">
        <f>SUMIFS(#REF!,#REF!,$A$2,#REF!,$B40,#REF!,$A$4)+BQ12</f>
        <v>#REF!</v>
      </c>
      <c r="BR40" s="203" t="e">
        <f>SUMIFS(#REF!,#REF!,$A$2,#REF!,$B40,#REF!,$A$4)+BR12</f>
        <v>#REF!</v>
      </c>
      <c r="BS40" s="203" t="e">
        <f>SUMIFS(#REF!,#REF!,$A$2,#REF!,$B40,#REF!,$A$4)+BS12</f>
        <v>#REF!</v>
      </c>
      <c r="BW40" s="423"/>
      <c r="BX40" s="26"/>
    </row>
    <row r="41" spans="2:76" ht="14.25" customHeight="1" x14ac:dyDescent="0.3">
      <c r="B41" s="31" t="s">
        <v>490</v>
      </c>
      <c r="C41" s="203" t="e">
        <f t="shared" si="57"/>
        <v>#REF!</v>
      </c>
      <c r="D41" s="203" t="e">
        <f t="shared" si="58"/>
        <v>#REF!</v>
      </c>
      <c r="E41" s="203" t="e">
        <f t="shared" si="59"/>
        <v>#REF!</v>
      </c>
      <c r="F41" s="203" t="e">
        <f ca="1">_xlfn.IFNA(SUM(OFFSET($X41,0,MATCH(Periods!$D$15,$X$35:$BV$35)-1):OFFSET($X41,0,MATCH(Periods!$D$15,$X$35:$BV$35,0)-12)),0)</f>
        <v>#REF!</v>
      </c>
      <c r="G41" s="203" t="e">
        <f ca="1">SUM(OFFSET($X41,0,MATCH(Periods!$D$17,$X$35:$BV$35,0)-1):OFFSET($X41,0,MATCH(Periods!$D$13,$X$35:$BV$35,0)))</f>
        <v>#REF!</v>
      </c>
      <c r="H41" s="203" t="e">
        <f ca="1">SUM(OFFSET($X41,0,MATCH(Periods!$D$16,$X$35:$BV$35,0)-1):OFFSET($X41,0,MATCH(Periods!$D$14,$X$35:$BV$35,0)))</f>
        <v>#REF!</v>
      </c>
      <c r="I41" s="26"/>
      <c r="J41" s="58" t="str">
        <f>IFERROR(C41/Revenue!C$46,"n/a")</f>
        <v>n/a</v>
      </c>
      <c r="K41" s="58" t="str">
        <f>IFERROR(D41/Revenue!D$46,"n/a")</f>
        <v>n/a</v>
      </c>
      <c r="L41" s="58" t="str">
        <f>IFERROR(E41/Revenue!E$46,"n/a")</f>
        <v>n/a</v>
      </c>
      <c r="M41" s="58" t="str">
        <f ca="1">IFERROR(F41/Revenue!F$46,"n/a")</f>
        <v>n/a</v>
      </c>
      <c r="N41" s="58" t="str">
        <f ca="1">IFERROR(G41/Revenue!G$46,"n/a")</f>
        <v>n/a</v>
      </c>
      <c r="O41" s="58" t="str">
        <f ca="1">IFERROR(H41/Revenue!H$46,"n/a")</f>
        <v>n/a</v>
      </c>
      <c r="Q41" s="202" t="e">
        <f t="shared" si="60"/>
        <v>#REF!</v>
      </c>
      <c r="R41" s="59" t="str">
        <f t="shared" si="61"/>
        <v>n/a</v>
      </c>
      <c r="S41" s="202" t="e">
        <f t="shared" si="62"/>
        <v>#REF!</v>
      </c>
      <c r="T41" s="59" t="str">
        <f t="shared" si="63"/>
        <v>n/a</v>
      </c>
      <c r="U41" s="202" t="e">
        <f t="shared" ca="1" si="64"/>
        <v>#REF!</v>
      </c>
      <c r="V41" s="58" t="str">
        <f t="shared" ca="1" si="65"/>
        <v>n/a</v>
      </c>
      <c r="X41" s="203" t="e">
        <f>SUMIFS(#REF!,#REF!,$A$2,#REF!,$B41,#REF!,$A$4)+X13</f>
        <v>#REF!</v>
      </c>
      <c r="Y41" s="203" t="e">
        <f>SUMIFS(#REF!,#REF!,$A$2,#REF!,$B41,#REF!,$A$4)+Y13</f>
        <v>#REF!</v>
      </c>
      <c r="Z41" s="203" t="e">
        <f>SUMIFS(#REF!,#REF!,$A$2,#REF!,$B41,#REF!,$A$4)+Z13</f>
        <v>#REF!</v>
      </c>
      <c r="AA41" s="203" t="e">
        <f>SUMIFS(#REF!,#REF!,$A$2,#REF!,$B41,#REF!,$A$4)+AA13</f>
        <v>#REF!</v>
      </c>
      <c r="AB41" s="203" t="e">
        <f>SUMIFS(#REF!,#REF!,$A$2,#REF!,$B41,#REF!,$A$4)+AB13</f>
        <v>#REF!</v>
      </c>
      <c r="AC41" s="203" t="e">
        <f>SUMIFS(#REF!,#REF!,$A$2,#REF!,$B41,#REF!,$A$4)+AC13</f>
        <v>#REF!</v>
      </c>
      <c r="AD41" s="203" t="e">
        <f>SUMIFS(#REF!,#REF!,$A$2,#REF!,$B41,#REF!,$A$4)+AD13</f>
        <v>#REF!</v>
      </c>
      <c r="AE41" s="203" t="e">
        <f>SUMIFS(#REF!,#REF!,$A$2,#REF!,$B41,#REF!,$A$4)+AE13</f>
        <v>#REF!</v>
      </c>
      <c r="AF41" s="203" t="e">
        <f>SUMIFS(#REF!,#REF!,$A$2,#REF!,$B41,#REF!,$A$4)+AF13</f>
        <v>#REF!</v>
      </c>
      <c r="AG41" s="203" t="e">
        <f>SUMIFS(#REF!,#REF!,$A$2,#REF!,$B41,#REF!,$A$4)+AG13</f>
        <v>#REF!</v>
      </c>
      <c r="AH41" s="203" t="e">
        <f>SUMIFS(#REF!,#REF!,$A$2,#REF!,$B41,#REF!,$A$4)+AH13</f>
        <v>#REF!</v>
      </c>
      <c r="AI41" s="203" t="e">
        <f>SUMIFS(#REF!,#REF!,$A$2,#REF!,$B41,#REF!,$A$4)+AI13</f>
        <v>#REF!</v>
      </c>
      <c r="AJ41" s="203" t="e">
        <f>SUMIFS(#REF!,#REF!,$A$2,#REF!,$B41,#REF!,$A$4)+AJ13</f>
        <v>#REF!</v>
      </c>
      <c r="AK41" s="203" t="e">
        <f>SUMIFS(#REF!,#REF!,$A$2,#REF!,$B41,#REF!,$A$4)+AK13</f>
        <v>#REF!</v>
      </c>
      <c r="AL41" s="203" t="e">
        <f>SUMIFS(#REF!,#REF!,$A$2,#REF!,$B41,#REF!,$A$4)+AL13</f>
        <v>#REF!</v>
      </c>
      <c r="AM41" s="203" t="e">
        <f>SUMIFS(#REF!,#REF!,$A$2,#REF!,$B41,#REF!,$A$4)+AM13</f>
        <v>#REF!</v>
      </c>
      <c r="AN41" s="203" t="e">
        <f>SUMIFS(#REF!,#REF!,$A$2,#REF!,$B41,#REF!,$A$4)+AN13</f>
        <v>#REF!</v>
      </c>
      <c r="AO41" s="203" t="e">
        <f>SUMIFS(#REF!,#REF!,$A$2,#REF!,$B41,#REF!,$A$4)+AO13</f>
        <v>#REF!</v>
      </c>
      <c r="AP41" s="203" t="e">
        <f>SUMIFS(#REF!,#REF!,$A$2,#REF!,$B41,#REF!,$A$4)+AP13</f>
        <v>#REF!</v>
      </c>
      <c r="AQ41" s="203" t="e">
        <f>SUMIFS(#REF!,#REF!,$A$2,#REF!,$B41,#REF!,$A$4)+AQ13</f>
        <v>#REF!</v>
      </c>
      <c r="AR41" s="203" t="e">
        <f>SUMIFS(#REF!,#REF!,$A$2,#REF!,$B41,#REF!,$A$4)+AR13</f>
        <v>#REF!</v>
      </c>
      <c r="AS41" s="203" t="e">
        <f>SUMIFS(#REF!,#REF!,$A$2,#REF!,$B41,#REF!,$A$4)+AS13</f>
        <v>#REF!</v>
      </c>
      <c r="AT41" s="203" t="e">
        <f>SUMIFS(#REF!,#REF!,$A$2,#REF!,$B41,#REF!,$A$4)+AT13</f>
        <v>#REF!</v>
      </c>
      <c r="AU41" s="203" t="e">
        <f>SUMIFS(#REF!,#REF!,$A$2,#REF!,$B41,#REF!,$A$4)+AU13</f>
        <v>#REF!</v>
      </c>
      <c r="AV41" s="203" t="e">
        <f>SUMIFS(#REF!,#REF!,$A$2,#REF!,$B41,#REF!,$A$4)+AV13</f>
        <v>#REF!</v>
      </c>
      <c r="AW41" s="203" t="e">
        <f>SUMIFS(#REF!,#REF!,$A$2,#REF!,$B41,#REF!,$A$4)+AW13</f>
        <v>#REF!</v>
      </c>
      <c r="AX41" s="203" t="e">
        <f>SUMIFS(#REF!,#REF!,$A$2,#REF!,$B41,#REF!,$A$4)+AX13</f>
        <v>#REF!</v>
      </c>
      <c r="AY41" s="203" t="e">
        <f>SUMIFS(#REF!,#REF!,$A$2,#REF!,$B41,#REF!,$A$4)+AY13</f>
        <v>#REF!</v>
      </c>
      <c r="AZ41" s="203" t="e">
        <f>SUMIFS(#REF!,#REF!,$A$2,#REF!,$B41,#REF!,$A$4)+AZ13</f>
        <v>#REF!</v>
      </c>
      <c r="BA41" s="203" t="e">
        <f>SUMIFS(#REF!,#REF!,$A$2,#REF!,$B41,#REF!,$A$4)+BA13</f>
        <v>#REF!</v>
      </c>
      <c r="BB41" s="203" t="e">
        <f>SUMIFS(#REF!,#REF!,$A$2,#REF!,$B41,#REF!,$A$4)+BB13</f>
        <v>#REF!</v>
      </c>
      <c r="BC41" s="203" t="e">
        <f>SUMIFS(#REF!,#REF!,$A$2,#REF!,$B41,#REF!,$A$4)+BC13</f>
        <v>#REF!</v>
      </c>
      <c r="BD41" s="203" t="e">
        <f>SUMIFS(#REF!,#REF!,$A$2,#REF!,$B41,#REF!,$A$4)+BD13</f>
        <v>#REF!</v>
      </c>
      <c r="BE41" s="203" t="e">
        <f>SUMIFS(#REF!,#REF!,$A$2,#REF!,$B41,#REF!,$A$4)+BE13</f>
        <v>#REF!</v>
      </c>
      <c r="BF41" s="203" t="e">
        <f>SUMIFS(#REF!,#REF!,$A$2,#REF!,$B41,#REF!,$A$4)+BF13</f>
        <v>#REF!</v>
      </c>
      <c r="BG41" s="203" t="e">
        <f>SUMIFS(#REF!,#REF!,$A$2,#REF!,$B41,#REF!,$A$4)+BG13</f>
        <v>#REF!</v>
      </c>
      <c r="BH41" s="203" t="e">
        <f>SUMIFS(#REF!,#REF!,$A$2,#REF!,$B41,#REF!,$A$4)+BH13</f>
        <v>#REF!</v>
      </c>
      <c r="BI41" s="203" t="e">
        <f>SUMIFS(#REF!,#REF!,$A$2,#REF!,$B41,#REF!,$A$4)+BI13</f>
        <v>#REF!</v>
      </c>
      <c r="BJ41" s="203" t="e">
        <f>SUMIFS(#REF!,#REF!,$A$2,#REF!,$B41,#REF!,$A$4)+BJ13</f>
        <v>#REF!</v>
      </c>
      <c r="BK41" s="203" t="e">
        <f>SUMIFS(#REF!,#REF!,$A$2,#REF!,$B41,#REF!,$A$4)+BK13</f>
        <v>#REF!</v>
      </c>
      <c r="BL41" s="203" t="e">
        <f>SUMIFS(#REF!,#REF!,$A$2,#REF!,$B41,#REF!,$A$4)+BL13</f>
        <v>#REF!</v>
      </c>
      <c r="BM41" s="203" t="e">
        <f>SUMIFS(#REF!,#REF!,$A$2,#REF!,$B41,#REF!,$A$4)+BM13</f>
        <v>#REF!</v>
      </c>
      <c r="BN41" s="203" t="e">
        <f>SUMIFS(#REF!,#REF!,$A$2,#REF!,$B41,#REF!,$A$4)+BN13</f>
        <v>#REF!</v>
      </c>
      <c r="BO41" s="203" t="e">
        <f>SUMIFS(#REF!,#REF!,$A$2,#REF!,$B41,#REF!,$A$4)+BO13</f>
        <v>#REF!</v>
      </c>
      <c r="BP41" s="203" t="e">
        <f>SUMIFS(#REF!,#REF!,$A$2,#REF!,$B41,#REF!,$A$4)+BP13</f>
        <v>#REF!</v>
      </c>
      <c r="BQ41" s="203" t="e">
        <f>SUMIFS(#REF!,#REF!,$A$2,#REF!,$B41,#REF!,$A$4)+BQ13</f>
        <v>#REF!</v>
      </c>
      <c r="BR41" s="203" t="e">
        <f>SUMIFS(#REF!,#REF!,$A$2,#REF!,$B41,#REF!,$A$4)+BR13</f>
        <v>#REF!</v>
      </c>
      <c r="BS41" s="203" t="e">
        <f>SUMIFS(#REF!,#REF!,$A$2,#REF!,$B41,#REF!,$A$4)+BS13</f>
        <v>#REF!</v>
      </c>
      <c r="BW41" s="423"/>
      <c r="BX41" s="26"/>
    </row>
    <row r="42" spans="2:76" ht="14.25" customHeight="1" x14ac:dyDescent="0.3">
      <c r="B42" s="31" t="s">
        <v>475</v>
      </c>
      <c r="C42" s="203" t="e">
        <f t="shared" si="57"/>
        <v>#REF!</v>
      </c>
      <c r="D42" s="203" t="e">
        <f t="shared" si="58"/>
        <v>#REF!</v>
      </c>
      <c r="E42" s="203" t="e">
        <f t="shared" si="59"/>
        <v>#REF!</v>
      </c>
      <c r="F42" s="203" t="e">
        <f ca="1">_xlfn.IFNA(SUM(OFFSET($X42,0,MATCH(Periods!$D$15,$X$35:$BV$35)-1):OFFSET($X42,0,MATCH(Periods!$D$15,$X$35:$BV$35,0)-12)),0)</f>
        <v>#REF!</v>
      </c>
      <c r="G42" s="203" t="e">
        <f ca="1">SUM(OFFSET($X42,0,MATCH(Periods!$D$17,$X$35:$BV$35,0)-1):OFFSET($X42,0,MATCH(Periods!$D$13,$X$35:$BV$35,0)))</f>
        <v>#REF!</v>
      </c>
      <c r="H42" s="203" t="e">
        <f ca="1">SUM(OFFSET($X42,0,MATCH(Periods!$D$16,$X$35:$BV$35,0)-1):OFFSET($X42,0,MATCH(Periods!$D$14,$X$35:$BV$35,0)))</f>
        <v>#REF!</v>
      </c>
      <c r="I42" s="26"/>
      <c r="J42" s="58" t="str">
        <f>IFERROR(C42/Revenue!C$46,"n/a")</f>
        <v>n/a</v>
      </c>
      <c r="K42" s="58" t="str">
        <f>IFERROR(D42/Revenue!D$46,"n/a")</f>
        <v>n/a</v>
      </c>
      <c r="L42" s="58" t="str">
        <f>IFERROR(E42/Revenue!E$46,"n/a")</f>
        <v>n/a</v>
      </c>
      <c r="M42" s="58" t="str">
        <f ca="1">IFERROR(F42/Revenue!F$46,"n/a")</f>
        <v>n/a</v>
      </c>
      <c r="N42" s="58" t="str">
        <f ca="1">IFERROR(G42/Revenue!G$46,"n/a")</f>
        <v>n/a</v>
      </c>
      <c r="O42" s="58" t="str">
        <f ca="1">IFERROR(H42/Revenue!H$46,"n/a")</f>
        <v>n/a</v>
      </c>
      <c r="Q42" s="202" t="e">
        <f t="shared" si="60"/>
        <v>#REF!</v>
      </c>
      <c r="R42" s="59" t="str">
        <f t="shared" si="61"/>
        <v>n/a</v>
      </c>
      <c r="S42" s="202" t="e">
        <f t="shared" si="62"/>
        <v>#REF!</v>
      </c>
      <c r="T42" s="59" t="str">
        <f t="shared" si="63"/>
        <v>n/a</v>
      </c>
      <c r="U42" s="202" t="e">
        <f t="shared" ca="1" si="64"/>
        <v>#REF!</v>
      </c>
      <c r="V42" s="58" t="str">
        <f t="shared" ca="1" si="65"/>
        <v>n/a</v>
      </c>
      <c r="X42" s="203" t="e">
        <f>SUMIFS(#REF!,#REF!,$A$2,#REF!,$B42,#REF!,$A$4)+X14</f>
        <v>#REF!</v>
      </c>
      <c r="Y42" s="203" t="e">
        <f>SUMIFS(#REF!,#REF!,$A$2,#REF!,$B42,#REF!,$A$4)+Y14</f>
        <v>#REF!</v>
      </c>
      <c r="Z42" s="203" t="e">
        <f>SUMIFS(#REF!,#REF!,$A$2,#REF!,$B42,#REF!,$A$4)+Z14</f>
        <v>#REF!</v>
      </c>
      <c r="AA42" s="203" t="e">
        <f>SUMIFS(#REF!,#REF!,$A$2,#REF!,$B42,#REF!,$A$4)+AA14</f>
        <v>#REF!</v>
      </c>
      <c r="AB42" s="203" t="e">
        <f>SUMIFS(#REF!,#REF!,$A$2,#REF!,$B42,#REF!,$A$4)+AB14</f>
        <v>#REF!</v>
      </c>
      <c r="AC42" s="203" t="e">
        <f>SUMIFS(#REF!,#REF!,$A$2,#REF!,$B42,#REF!,$A$4)+AC14</f>
        <v>#REF!</v>
      </c>
      <c r="AD42" s="203" t="e">
        <f>SUMIFS(#REF!,#REF!,$A$2,#REF!,$B42,#REF!,$A$4)+AD14</f>
        <v>#REF!</v>
      </c>
      <c r="AE42" s="203" t="e">
        <f>SUMIFS(#REF!,#REF!,$A$2,#REF!,$B42,#REF!,$A$4)+AE14</f>
        <v>#REF!</v>
      </c>
      <c r="AF42" s="203" t="e">
        <f>SUMIFS(#REF!,#REF!,$A$2,#REF!,$B42,#REF!,$A$4)+AF14</f>
        <v>#REF!</v>
      </c>
      <c r="AG42" s="203" t="e">
        <f>SUMIFS(#REF!,#REF!,$A$2,#REF!,$B42,#REF!,$A$4)+AG14</f>
        <v>#REF!</v>
      </c>
      <c r="AH42" s="203" t="e">
        <f>SUMIFS(#REF!,#REF!,$A$2,#REF!,$B42,#REF!,$A$4)+AH14</f>
        <v>#REF!</v>
      </c>
      <c r="AI42" s="203" t="e">
        <f>SUMIFS(#REF!,#REF!,$A$2,#REF!,$B42,#REF!,$A$4)+AI14</f>
        <v>#REF!</v>
      </c>
      <c r="AJ42" s="203" t="e">
        <f>SUMIFS(#REF!,#REF!,$A$2,#REF!,$B42,#REF!,$A$4)+AJ14</f>
        <v>#REF!</v>
      </c>
      <c r="AK42" s="203" t="e">
        <f>SUMIFS(#REF!,#REF!,$A$2,#REF!,$B42,#REF!,$A$4)+AK14</f>
        <v>#REF!</v>
      </c>
      <c r="AL42" s="203" t="e">
        <f>SUMIFS(#REF!,#REF!,$A$2,#REF!,$B42,#REF!,$A$4)+AL14</f>
        <v>#REF!</v>
      </c>
      <c r="AM42" s="203" t="e">
        <f>SUMIFS(#REF!,#REF!,$A$2,#REF!,$B42,#REF!,$A$4)+AM14</f>
        <v>#REF!</v>
      </c>
      <c r="AN42" s="203" t="e">
        <f>SUMIFS(#REF!,#REF!,$A$2,#REF!,$B42,#REF!,$A$4)+AN14</f>
        <v>#REF!</v>
      </c>
      <c r="AO42" s="203" t="e">
        <f>SUMIFS(#REF!,#REF!,$A$2,#REF!,$B42,#REF!,$A$4)+AO14</f>
        <v>#REF!</v>
      </c>
      <c r="AP42" s="203" t="e">
        <f>SUMIFS(#REF!,#REF!,$A$2,#REF!,$B42,#REF!,$A$4)+AP14</f>
        <v>#REF!</v>
      </c>
      <c r="AQ42" s="203" t="e">
        <f>SUMIFS(#REF!,#REF!,$A$2,#REF!,$B42,#REF!,$A$4)+AQ14</f>
        <v>#REF!</v>
      </c>
      <c r="AR42" s="203" t="e">
        <f>SUMIFS(#REF!,#REF!,$A$2,#REF!,$B42,#REF!,$A$4)+AR14</f>
        <v>#REF!</v>
      </c>
      <c r="AS42" s="203" t="e">
        <f>SUMIFS(#REF!,#REF!,$A$2,#REF!,$B42,#REF!,$A$4)+AS14</f>
        <v>#REF!</v>
      </c>
      <c r="AT42" s="203" t="e">
        <f>SUMIFS(#REF!,#REF!,$A$2,#REF!,$B42,#REF!,$A$4)+AT14</f>
        <v>#REF!</v>
      </c>
      <c r="AU42" s="203" t="e">
        <f>SUMIFS(#REF!,#REF!,$A$2,#REF!,$B42,#REF!,$A$4)+AU14</f>
        <v>#REF!</v>
      </c>
      <c r="AV42" s="203" t="e">
        <f>SUMIFS(#REF!,#REF!,$A$2,#REF!,$B42,#REF!,$A$4)+AV14</f>
        <v>#REF!</v>
      </c>
      <c r="AW42" s="203" t="e">
        <f>SUMIFS(#REF!,#REF!,$A$2,#REF!,$B42,#REF!,$A$4)+AW14</f>
        <v>#REF!</v>
      </c>
      <c r="AX42" s="203" t="e">
        <f>SUMIFS(#REF!,#REF!,$A$2,#REF!,$B42,#REF!,$A$4)+AX14</f>
        <v>#REF!</v>
      </c>
      <c r="AY42" s="203" t="e">
        <f>SUMIFS(#REF!,#REF!,$A$2,#REF!,$B42,#REF!,$A$4)+AY14</f>
        <v>#REF!</v>
      </c>
      <c r="AZ42" s="203" t="e">
        <f>SUMIFS(#REF!,#REF!,$A$2,#REF!,$B42,#REF!,$A$4)+AZ14</f>
        <v>#REF!</v>
      </c>
      <c r="BA42" s="203" t="e">
        <f>SUMIFS(#REF!,#REF!,$A$2,#REF!,$B42,#REF!,$A$4)+BA14</f>
        <v>#REF!</v>
      </c>
      <c r="BB42" s="203" t="e">
        <f>SUMIFS(#REF!,#REF!,$A$2,#REF!,$B42,#REF!,$A$4)+BB14</f>
        <v>#REF!</v>
      </c>
      <c r="BC42" s="203" t="e">
        <f>SUMIFS(#REF!,#REF!,$A$2,#REF!,$B42,#REF!,$A$4)+BC14</f>
        <v>#REF!</v>
      </c>
      <c r="BD42" s="203" t="e">
        <f>SUMIFS(#REF!,#REF!,$A$2,#REF!,$B42,#REF!,$A$4)+BD14</f>
        <v>#REF!</v>
      </c>
      <c r="BE42" s="203" t="e">
        <f>SUMIFS(#REF!,#REF!,$A$2,#REF!,$B42,#REF!,$A$4)+BE14</f>
        <v>#REF!</v>
      </c>
      <c r="BF42" s="203" t="e">
        <f>SUMIFS(#REF!,#REF!,$A$2,#REF!,$B42,#REF!,$A$4)+BF14</f>
        <v>#REF!</v>
      </c>
      <c r="BG42" s="203" t="e">
        <f>SUMIFS(#REF!,#REF!,$A$2,#REF!,$B42,#REF!,$A$4)+BG14</f>
        <v>#REF!</v>
      </c>
      <c r="BH42" s="203" t="e">
        <f>SUMIFS(#REF!,#REF!,$A$2,#REF!,$B42,#REF!,$A$4)+BH14</f>
        <v>#REF!</v>
      </c>
      <c r="BI42" s="203" t="e">
        <f>SUMIFS(#REF!,#REF!,$A$2,#REF!,$B42,#REF!,$A$4)+BI14</f>
        <v>#REF!</v>
      </c>
      <c r="BJ42" s="203" t="e">
        <f>SUMIFS(#REF!,#REF!,$A$2,#REF!,$B42,#REF!,$A$4)+BJ14</f>
        <v>#REF!</v>
      </c>
      <c r="BK42" s="203" t="e">
        <f>SUMIFS(#REF!,#REF!,$A$2,#REF!,$B42,#REF!,$A$4)+BK14</f>
        <v>#REF!</v>
      </c>
      <c r="BL42" s="203" t="e">
        <f>SUMIFS(#REF!,#REF!,$A$2,#REF!,$B42,#REF!,$A$4)+BL14</f>
        <v>#REF!</v>
      </c>
      <c r="BM42" s="203" t="e">
        <f>SUMIFS(#REF!,#REF!,$A$2,#REF!,$B42,#REF!,$A$4)+BM14</f>
        <v>#REF!</v>
      </c>
      <c r="BN42" s="203" t="e">
        <f>SUMIFS(#REF!,#REF!,$A$2,#REF!,$B42,#REF!,$A$4)+BN14</f>
        <v>#REF!</v>
      </c>
      <c r="BO42" s="203" t="e">
        <f>SUMIFS(#REF!,#REF!,$A$2,#REF!,$B42,#REF!,$A$4)+BO14</f>
        <v>#REF!</v>
      </c>
      <c r="BP42" s="203" t="e">
        <f>SUMIFS(#REF!,#REF!,$A$2,#REF!,$B42,#REF!,$A$4)+BP14</f>
        <v>#REF!</v>
      </c>
      <c r="BQ42" s="203" t="e">
        <f>SUMIFS(#REF!,#REF!,$A$2,#REF!,$B42,#REF!,$A$4)+BQ14</f>
        <v>#REF!</v>
      </c>
      <c r="BR42" s="203" t="e">
        <f>SUMIFS(#REF!,#REF!,$A$2,#REF!,$B42,#REF!,$A$4)+BR14</f>
        <v>#REF!</v>
      </c>
      <c r="BS42" s="203" t="e">
        <f>SUMIFS(#REF!,#REF!,$A$2,#REF!,$B42,#REF!,$A$4)+BS14</f>
        <v>#REF!</v>
      </c>
      <c r="BW42" s="423"/>
      <c r="BX42" s="26"/>
    </row>
    <row r="43" spans="2:76" ht="14.25" customHeight="1" x14ac:dyDescent="0.3">
      <c r="B43" s="31" t="s">
        <v>482</v>
      </c>
      <c r="C43" s="203" t="e">
        <f t="shared" si="57"/>
        <v>#REF!</v>
      </c>
      <c r="D43" s="203" t="e">
        <f t="shared" si="58"/>
        <v>#REF!</v>
      </c>
      <c r="E43" s="203" t="e">
        <f t="shared" si="59"/>
        <v>#REF!</v>
      </c>
      <c r="F43" s="203" t="e">
        <f ca="1">_xlfn.IFNA(SUM(OFFSET($X43,0,MATCH(Periods!$D$15,$X$35:$BV$35)-1):OFFSET($X43,0,MATCH(Periods!$D$15,$X$35:$BV$35,0)-12)),0)</f>
        <v>#REF!</v>
      </c>
      <c r="G43" s="203" t="e">
        <f ca="1">SUM(OFFSET($X43,0,MATCH(Periods!$D$17,$X$35:$BV$35,0)-1):OFFSET($X43,0,MATCH(Periods!$D$13,$X$35:$BV$35,0)))</f>
        <v>#REF!</v>
      </c>
      <c r="H43" s="203" t="e">
        <f ca="1">SUM(OFFSET($X43,0,MATCH(Periods!$D$16,$X$35:$BV$35,0)-1):OFFSET($X43,0,MATCH(Periods!$D$14,$X$35:$BV$35,0)))</f>
        <v>#REF!</v>
      </c>
      <c r="I43" s="26"/>
      <c r="J43" s="58" t="str">
        <f>IFERROR(C43/Revenue!C$46,"n/a")</f>
        <v>n/a</v>
      </c>
      <c r="K43" s="58" t="str">
        <f>IFERROR(D43/Revenue!D$46,"n/a")</f>
        <v>n/a</v>
      </c>
      <c r="L43" s="58" t="str">
        <f>IFERROR(E43/Revenue!E$46,"n/a")</f>
        <v>n/a</v>
      </c>
      <c r="M43" s="58" t="str">
        <f ca="1">IFERROR(F43/Revenue!F$46,"n/a")</f>
        <v>n/a</v>
      </c>
      <c r="N43" s="58" t="str">
        <f ca="1">IFERROR(G43/Revenue!G$46,"n/a")</f>
        <v>n/a</v>
      </c>
      <c r="O43" s="58" t="str">
        <f ca="1">IFERROR(H43/Revenue!H$46,"n/a")</f>
        <v>n/a</v>
      </c>
      <c r="Q43" s="202" t="e">
        <f t="shared" si="60"/>
        <v>#REF!</v>
      </c>
      <c r="R43" s="59" t="str">
        <f t="shared" si="61"/>
        <v>n/a</v>
      </c>
      <c r="S43" s="202" t="e">
        <f t="shared" si="62"/>
        <v>#REF!</v>
      </c>
      <c r="T43" s="59" t="str">
        <f t="shared" si="63"/>
        <v>n/a</v>
      </c>
      <c r="U43" s="202" t="e">
        <f t="shared" ca="1" si="64"/>
        <v>#REF!</v>
      </c>
      <c r="V43" s="58" t="str">
        <f t="shared" ca="1" si="65"/>
        <v>n/a</v>
      </c>
      <c r="X43" s="203" t="e">
        <f>SUMIFS(#REF!,#REF!,$A$2,#REF!,$B43,#REF!,$A$4)+X15</f>
        <v>#REF!</v>
      </c>
      <c r="Y43" s="203" t="e">
        <f>SUMIFS(#REF!,#REF!,$A$2,#REF!,$B43,#REF!,$A$4)+Y15</f>
        <v>#REF!</v>
      </c>
      <c r="Z43" s="203" t="e">
        <f>SUMIFS(#REF!,#REF!,$A$2,#REF!,$B43,#REF!,$A$4)+Z15</f>
        <v>#REF!</v>
      </c>
      <c r="AA43" s="203" t="e">
        <f>SUMIFS(#REF!,#REF!,$A$2,#REF!,$B43,#REF!,$A$4)+AA15</f>
        <v>#REF!</v>
      </c>
      <c r="AB43" s="203" t="e">
        <f>SUMIFS(#REF!,#REF!,$A$2,#REF!,$B43,#REF!,$A$4)+AB15</f>
        <v>#REF!</v>
      </c>
      <c r="AC43" s="203" t="e">
        <f>SUMIFS(#REF!,#REF!,$A$2,#REF!,$B43,#REF!,$A$4)+AC15</f>
        <v>#REF!</v>
      </c>
      <c r="AD43" s="203" t="e">
        <f>SUMIFS(#REF!,#REF!,$A$2,#REF!,$B43,#REF!,$A$4)+AD15</f>
        <v>#REF!</v>
      </c>
      <c r="AE43" s="203" t="e">
        <f>SUMIFS(#REF!,#REF!,$A$2,#REF!,$B43,#REF!,$A$4)+AE15</f>
        <v>#REF!</v>
      </c>
      <c r="AF43" s="203" t="e">
        <f>SUMIFS(#REF!,#REF!,$A$2,#REF!,$B43,#REF!,$A$4)+AF15</f>
        <v>#REF!</v>
      </c>
      <c r="AG43" s="203" t="e">
        <f>SUMIFS(#REF!,#REF!,$A$2,#REF!,$B43,#REF!,$A$4)+AG15</f>
        <v>#REF!</v>
      </c>
      <c r="AH43" s="203" t="e">
        <f>SUMIFS(#REF!,#REF!,$A$2,#REF!,$B43,#REF!,$A$4)+AH15</f>
        <v>#REF!</v>
      </c>
      <c r="AI43" s="203" t="e">
        <f>SUMIFS(#REF!,#REF!,$A$2,#REF!,$B43,#REF!,$A$4)+AI15</f>
        <v>#REF!</v>
      </c>
      <c r="AJ43" s="203" t="e">
        <f>SUMIFS(#REF!,#REF!,$A$2,#REF!,$B43,#REF!,$A$4)+AJ15</f>
        <v>#REF!</v>
      </c>
      <c r="AK43" s="203" t="e">
        <f>SUMIFS(#REF!,#REF!,$A$2,#REF!,$B43,#REF!,$A$4)+AK15</f>
        <v>#REF!</v>
      </c>
      <c r="AL43" s="203" t="e">
        <f>SUMIFS(#REF!,#REF!,$A$2,#REF!,$B43,#REF!,$A$4)+AL15</f>
        <v>#REF!</v>
      </c>
      <c r="AM43" s="203" t="e">
        <f>SUMIFS(#REF!,#REF!,$A$2,#REF!,$B43,#REF!,$A$4)+AM15</f>
        <v>#REF!</v>
      </c>
      <c r="AN43" s="203" t="e">
        <f>SUMIFS(#REF!,#REF!,$A$2,#REF!,$B43,#REF!,$A$4)+AN15</f>
        <v>#REF!</v>
      </c>
      <c r="AO43" s="203" t="e">
        <f>SUMIFS(#REF!,#REF!,$A$2,#REF!,$B43,#REF!,$A$4)+AO15</f>
        <v>#REF!</v>
      </c>
      <c r="AP43" s="203" t="e">
        <f>SUMIFS(#REF!,#REF!,$A$2,#REF!,$B43,#REF!,$A$4)+AP15</f>
        <v>#REF!</v>
      </c>
      <c r="AQ43" s="203" t="e">
        <f>SUMIFS(#REF!,#REF!,$A$2,#REF!,$B43,#REF!,$A$4)+AQ15</f>
        <v>#REF!</v>
      </c>
      <c r="AR43" s="203" t="e">
        <f>SUMIFS(#REF!,#REF!,$A$2,#REF!,$B43,#REF!,$A$4)+AR15</f>
        <v>#REF!</v>
      </c>
      <c r="AS43" s="203" t="e">
        <f>SUMIFS(#REF!,#REF!,$A$2,#REF!,$B43,#REF!,$A$4)+AS15</f>
        <v>#REF!</v>
      </c>
      <c r="AT43" s="203" t="e">
        <f>SUMIFS(#REF!,#REF!,$A$2,#REF!,$B43,#REF!,$A$4)+AT15</f>
        <v>#REF!</v>
      </c>
      <c r="AU43" s="203" t="e">
        <f>SUMIFS(#REF!,#REF!,$A$2,#REF!,$B43,#REF!,$A$4)+AU15</f>
        <v>#REF!</v>
      </c>
      <c r="AV43" s="203" t="e">
        <f>SUMIFS(#REF!,#REF!,$A$2,#REF!,$B43,#REF!,$A$4)+AV15</f>
        <v>#REF!</v>
      </c>
      <c r="AW43" s="203" t="e">
        <f>SUMIFS(#REF!,#REF!,$A$2,#REF!,$B43,#REF!,$A$4)+AW15</f>
        <v>#REF!</v>
      </c>
      <c r="AX43" s="203" t="e">
        <f>SUMIFS(#REF!,#REF!,$A$2,#REF!,$B43,#REF!,$A$4)+AX15</f>
        <v>#REF!</v>
      </c>
      <c r="AY43" s="203" t="e">
        <f>SUMIFS(#REF!,#REF!,$A$2,#REF!,$B43,#REF!,$A$4)+AY15</f>
        <v>#REF!</v>
      </c>
      <c r="AZ43" s="203" t="e">
        <f>SUMIFS(#REF!,#REF!,$A$2,#REF!,$B43,#REF!,$A$4)+AZ15</f>
        <v>#REF!</v>
      </c>
      <c r="BA43" s="203" t="e">
        <f>SUMIFS(#REF!,#REF!,$A$2,#REF!,$B43,#REF!,$A$4)+BA15</f>
        <v>#REF!</v>
      </c>
      <c r="BB43" s="203" t="e">
        <f>SUMIFS(#REF!,#REF!,$A$2,#REF!,$B43,#REF!,$A$4)+BB15</f>
        <v>#REF!</v>
      </c>
      <c r="BC43" s="203" t="e">
        <f>SUMIFS(#REF!,#REF!,$A$2,#REF!,$B43,#REF!,$A$4)+BC15</f>
        <v>#REF!</v>
      </c>
      <c r="BD43" s="203" t="e">
        <f>SUMIFS(#REF!,#REF!,$A$2,#REF!,$B43,#REF!,$A$4)+BD15</f>
        <v>#REF!</v>
      </c>
      <c r="BE43" s="203" t="e">
        <f>SUMIFS(#REF!,#REF!,$A$2,#REF!,$B43,#REF!,$A$4)+BE15</f>
        <v>#REF!</v>
      </c>
      <c r="BF43" s="203" t="e">
        <f>SUMIFS(#REF!,#REF!,$A$2,#REF!,$B43,#REF!,$A$4)+BF15</f>
        <v>#REF!</v>
      </c>
      <c r="BG43" s="203" t="e">
        <f>SUMIFS(#REF!,#REF!,$A$2,#REF!,$B43,#REF!,$A$4)+BG15</f>
        <v>#REF!</v>
      </c>
      <c r="BH43" s="203" t="e">
        <f>SUMIFS(#REF!,#REF!,$A$2,#REF!,$B43,#REF!,$A$4)+BH15</f>
        <v>#REF!</v>
      </c>
      <c r="BI43" s="203" t="e">
        <f>SUMIFS(#REF!,#REF!,$A$2,#REF!,$B43,#REF!,$A$4)+BI15</f>
        <v>#REF!</v>
      </c>
      <c r="BJ43" s="203" t="e">
        <f>SUMIFS(#REF!,#REF!,$A$2,#REF!,$B43,#REF!,$A$4)+BJ15</f>
        <v>#REF!</v>
      </c>
      <c r="BK43" s="203" t="e">
        <f>SUMIFS(#REF!,#REF!,$A$2,#REF!,$B43,#REF!,$A$4)+BK15</f>
        <v>#REF!</v>
      </c>
      <c r="BL43" s="203" t="e">
        <f>SUMIFS(#REF!,#REF!,$A$2,#REF!,$B43,#REF!,$A$4)+BL15</f>
        <v>#REF!</v>
      </c>
      <c r="BM43" s="203" t="e">
        <f>SUMIFS(#REF!,#REF!,$A$2,#REF!,$B43,#REF!,$A$4)+BM15</f>
        <v>#REF!</v>
      </c>
      <c r="BN43" s="203" t="e">
        <f>SUMIFS(#REF!,#REF!,$A$2,#REF!,$B43,#REF!,$A$4)+BN15</f>
        <v>#REF!</v>
      </c>
      <c r="BO43" s="203" t="e">
        <f>SUMIFS(#REF!,#REF!,$A$2,#REF!,$B43,#REF!,$A$4)+BO15</f>
        <v>#REF!</v>
      </c>
      <c r="BP43" s="203" t="e">
        <f>SUMIFS(#REF!,#REF!,$A$2,#REF!,$B43,#REF!,$A$4)+BP15</f>
        <v>#REF!</v>
      </c>
      <c r="BQ43" s="203" t="e">
        <f>SUMIFS(#REF!,#REF!,$A$2,#REF!,$B43,#REF!,$A$4)+BQ15</f>
        <v>#REF!</v>
      </c>
      <c r="BR43" s="203" t="e">
        <f>SUMIFS(#REF!,#REF!,$A$2,#REF!,$B43,#REF!,$A$4)+BR15</f>
        <v>#REF!</v>
      </c>
      <c r="BS43" s="203" t="e">
        <f>SUMIFS(#REF!,#REF!,$A$2,#REF!,$B43,#REF!,$A$4)+BS15</f>
        <v>#REF!</v>
      </c>
      <c r="BW43" s="423"/>
      <c r="BX43" s="26"/>
    </row>
    <row r="44" spans="2:76" ht="14.25" customHeight="1" x14ac:dyDescent="0.3">
      <c r="B44" s="31" t="s">
        <v>121</v>
      </c>
      <c r="C44" s="203" t="e">
        <f t="shared" si="57"/>
        <v>#REF!</v>
      </c>
      <c r="D44" s="203" t="e">
        <f t="shared" si="58"/>
        <v>#REF!</v>
      </c>
      <c r="E44" s="203" t="e">
        <f t="shared" si="59"/>
        <v>#REF!</v>
      </c>
      <c r="F44" s="203" t="e">
        <f ca="1">_xlfn.IFNA(SUM(OFFSET($X44,0,MATCH(Periods!$D$15,$X$35:$BV$35)-1):OFFSET($X44,0,MATCH(Periods!$D$15,$X$35:$BV$35,0)-12)),0)</f>
        <v>#REF!</v>
      </c>
      <c r="G44" s="203" t="e">
        <f ca="1">SUM(OFFSET($X44,0,MATCH(Periods!$D$17,$X$35:$BV$35,0)-1):OFFSET($X44,0,MATCH(Periods!$D$13,$X$35:$BV$35,0)))</f>
        <v>#REF!</v>
      </c>
      <c r="H44" s="203" t="e">
        <f ca="1">SUM(OFFSET($X44,0,MATCH(Periods!$D$16,$X$35:$BV$35,0)-1):OFFSET($X44,0,MATCH(Periods!$D$14,$X$35:$BV$35,0)))</f>
        <v>#REF!</v>
      </c>
      <c r="I44" s="26"/>
      <c r="J44" s="58" t="str">
        <f>IFERROR(C44/Revenue!C$46,"n/a")</f>
        <v>n/a</v>
      </c>
      <c r="K44" s="58" t="str">
        <f>IFERROR(D44/Revenue!D$46,"n/a")</f>
        <v>n/a</v>
      </c>
      <c r="L44" s="58" t="str">
        <f>IFERROR(E44/Revenue!E$46,"n/a")</f>
        <v>n/a</v>
      </c>
      <c r="M44" s="58" t="str">
        <f ca="1">IFERROR(F44/Revenue!F$46,"n/a")</f>
        <v>n/a</v>
      </c>
      <c r="N44" s="58" t="str">
        <f ca="1">IFERROR(G44/Revenue!G$46,"n/a")</f>
        <v>n/a</v>
      </c>
      <c r="O44" s="58" t="str">
        <f ca="1">IFERROR(H44/Revenue!H$46,"n/a")</f>
        <v>n/a</v>
      </c>
      <c r="Q44" s="202" t="e">
        <f t="shared" si="60"/>
        <v>#REF!</v>
      </c>
      <c r="R44" s="59" t="str">
        <f t="shared" si="61"/>
        <v>n/a</v>
      </c>
      <c r="S44" s="202" t="e">
        <f t="shared" si="62"/>
        <v>#REF!</v>
      </c>
      <c r="T44" s="59" t="str">
        <f t="shared" si="63"/>
        <v>n/a</v>
      </c>
      <c r="U44" s="202" t="e">
        <f t="shared" ca="1" si="64"/>
        <v>#REF!</v>
      </c>
      <c r="V44" s="58" t="str">
        <f t="shared" ca="1" si="65"/>
        <v>n/a</v>
      </c>
      <c r="X44" s="203" t="e">
        <f>SUMIFS(#REF!,#REF!,$A$2,#REF!,$B44,#REF!,$A$4)+X16</f>
        <v>#REF!</v>
      </c>
      <c r="Y44" s="203" t="e">
        <f>SUMIFS(#REF!,#REF!,$A$2,#REF!,$B44,#REF!,$A$4)+Y16</f>
        <v>#REF!</v>
      </c>
      <c r="Z44" s="203" t="e">
        <f>SUMIFS(#REF!,#REF!,$A$2,#REF!,$B44,#REF!,$A$4)+Z16</f>
        <v>#REF!</v>
      </c>
      <c r="AA44" s="203" t="e">
        <f>SUMIFS(#REF!,#REF!,$A$2,#REF!,$B44,#REF!,$A$4)+AA16</f>
        <v>#REF!</v>
      </c>
      <c r="AB44" s="203" t="e">
        <f>SUMIFS(#REF!,#REF!,$A$2,#REF!,$B44,#REF!,$A$4)+AB16</f>
        <v>#REF!</v>
      </c>
      <c r="AC44" s="203" t="e">
        <f>SUMIFS(#REF!,#REF!,$A$2,#REF!,$B44,#REF!,$A$4)+AC16</f>
        <v>#REF!</v>
      </c>
      <c r="AD44" s="203" t="e">
        <f>SUMIFS(#REF!,#REF!,$A$2,#REF!,$B44,#REF!,$A$4)+AD16</f>
        <v>#REF!</v>
      </c>
      <c r="AE44" s="203" t="e">
        <f>SUMIFS(#REF!,#REF!,$A$2,#REF!,$B44,#REF!,$A$4)+AE16</f>
        <v>#REF!</v>
      </c>
      <c r="AF44" s="203" t="e">
        <f>SUMIFS(#REF!,#REF!,$A$2,#REF!,$B44,#REF!,$A$4)+AF16</f>
        <v>#REF!</v>
      </c>
      <c r="AG44" s="203" t="e">
        <f>SUMIFS(#REF!,#REF!,$A$2,#REF!,$B44,#REF!,$A$4)+AG16</f>
        <v>#REF!</v>
      </c>
      <c r="AH44" s="203" t="e">
        <f>SUMIFS(#REF!,#REF!,$A$2,#REF!,$B44,#REF!,$A$4)+AH16</f>
        <v>#REF!</v>
      </c>
      <c r="AI44" s="203" t="e">
        <f>SUMIFS(#REF!,#REF!,$A$2,#REF!,$B44,#REF!,$A$4)+AI16</f>
        <v>#REF!</v>
      </c>
      <c r="AJ44" s="203" t="e">
        <f>SUMIFS(#REF!,#REF!,$A$2,#REF!,$B44,#REF!,$A$4)+AJ16</f>
        <v>#REF!</v>
      </c>
      <c r="AK44" s="203" t="e">
        <f>SUMIFS(#REF!,#REF!,$A$2,#REF!,$B44,#REF!,$A$4)+AK16</f>
        <v>#REF!</v>
      </c>
      <c r="AL44" s="203" t="e">
        <f>SUMIFS(#REF!,#REF!,$A$2,#REF!,$B44,#REF!,$A$4)+AL16</f>
        <v>#REF!</v>
      </c>
      <c r="AM44" s="203" t="e">
        <f>SUMIFS(#REF!,#REF!,$A$2,#REF!,$B44,#REF!,$A$4)+AM16</f>
        <v>#REF!</v>
      </c>
      <c r="AN44" s="203" t="e">
        <f>SUMIFS(#REF!,#REF!,$A$2,#REF!,$B44,#REF!,$A$4)+AN16</f>
        <v>#REF!</v>
      </c>
      <c r="AO44" s="203" t="e">
        <f>SUMIFS(#REF!,#REF!,$A$2,#REF!,$B44,#REF!,$A$4)+AO16</f>
        <v>#REF!</v>
      </c>
      <c r="AP44" s="203" t="e">
        <f>SUMIFS(#REF!,#REF!,$A$2,#REF!,$B44,#REF!,$A$4)+AP16</f>
        <v>#REF!</v>
      </c>
      <c r="AQ44" s="203" t="e">
        <f>SUMIFS(#REF!,#REF!,$A$2,#REF!,$B44,#REF!,$A$4)+AQ16</f>
        <v>#REF!</v>
      </c>
      <c r="AR44" s="203" t="e">
        <f>SUMIFS(#REF!,#REF!,$A$2,#REF!,$B44,#REF!,$A$4)+AR16</f>
        <v>#REF!</v>
      </c>
      <c r="AS44" s="203" t="e">
        <f>SUMIFS(#REF!,#REF!,$A$2,#REF!,$B44,#REF!,$A$4)+AS16</f>
        <v>#REF!</v>
      </c>
      <c r="AT44" s="203" t="e">
        <f>SUMIFS(#REF!,#REF!,$A$2,#REF!,$B44,#REF!,$A$4)+AT16</f>
        <v>#REF!</v>
      </c>
      <c r="AU44" s="203" t="e">
        <f>SUMIFS(#REF!,#REF!,$A$2,#REF!,$B44,#REF!,$A$4)+AU16</f>
        <v>#REF!</v>
      </c>
      <c r="AV44" s="203" t="e">
        <f>SUMIFS(#REF!,#REF!,$A$2,#REF!,$B44,#REF!,$A$4)+AV16</f>
        <v>#REF!</v>
      </c>
      <c r="AW44" s="203" t="e">
        <f>SUMIFS(#REF!,#REF!,$A$2,#REF!,$B44,#REF!,$A$4)+AW16</f>
        <v>#REF!</v>
      </c>
      <c r="AX44" s="203" t="e">
        <f>SUMIFS(#REF!,#REF!,$A$2,#REF!,$B44,#REF!,$A$4)+AX16</f>
        <v>#REF!</v>
      </c>
      <c r="AY44" s="203" t="e">
        <f>SUMIFS(#REF!,#REF!,$A$2,#REF!,$B44,#REF!,$A$4)+AY16</f>
        <v>#REF!</v>
      </c>
      <c r="AZ44" s="203" t="e">
        <f>SUMIFS(#REF!,#REF!,$A$2,#REF!,$B44,#REF!,$A$4)+AZ16</f>
        <v>#REF!</v>
      </c>
      <c r="BA44" s="203" t="e">
        <f>SUMIFS(#REF!,#REF!,$A$2,#REF!,$B44,#REF!,$A$4)+BA16</f>
        <v>#REF!</v>
      </c>
      <c r="BB44" s="203" t="e">
        <f>SUMIFS(#REF!,#REF!,$A$2,#REF!,$B44,#REF!,$A$4)+BB16</f>
        <v>#REF!</v>
      </c>
      <c r="BC44" s="203" t="e">
        <f>SUMIFS(#REF!,#REF!,$A$2,#REF!,$B44,#REF!,$A$4)+BC16</f>
        <v>#REF!</v>
      </c>
      <c r="BD44" s="203" t="e">
        <f>SUMIFS(#REF!,#REF!,$A$2,#REF!,$B44,#REF!,$A$4)+BD16</f>
        <v>#REF!</v>
      </c>
      <c r="BE44" s="203" t="e">
        <f>SUMIFS(#REF!,#REF!,$A$2,#REF!,$B44,#REF!,$A$4)+BE16</f>
        <v>#REF!</v>
      </c>
      <c r="BF44" s="203" t="e">
        <f>SUMIFS(#REF!,#REF!,$A$2,#REF!,$B44,#REF!,$A$4)+BF16</f>
        <v>#REF!</v>
      </c>
      <c r="BG44" s="203" t="e">
        <f>SUMIFS(#REF!,#REF!,$A$2,#REF!,$B44,#REF!,$A$4)+BG16</f>
        <v>#REF!</v>
      </c>
      <c r="BH44" s="203" t="e">
        <f>SUMIFS(#REF!,#REF!,$A$2,#REF!,$B44,#REF!,$A$4)+BH16</f>
        <v>#REF!</v>
      </c>
      <c r="BI44" s="203" t="e">
        <f>SUMIFS(#REF!,#REF!,$A$2,#REF!,$B44,#REF!,$A$4)+BI16</f>
        <v>#REF!</v>
      </c>
      <c r="BJ44" s="203" t="e">
        <f>SUMIFS(#REF!,#REF!,$A$2,#REF!,$B44,#REF!,$A$4)+BJ16</f>
        <v>#REF!</v>
      </c>
      <c r="BK44" s="203" t="e">
        <f>SUMIFS(#REF!,#REF!,$A$2,#REF!,$B44,#REF!,$A$4)+BK16</f>
        <v>#REF!</v>
      </c>
      <c r="BL44" s="203" t="e">
        <f>SUMIFS(#REF!,#REF!,$A$2,#REF!,$B44,#REF!,$A$4)+BL16</f>
        <v>#REF!</v>
      </c>
      <c r="BM44" s="203" t="e">
        <f>SUMIFS(#REF!,#REF!,$A$2,#REF!,$B44,#REF!,$A$4)+BM16</f>
        <v>#REF!</v>
      </c>
      <c r="BN44" s="203" t="e">
        <f>SUMIFS(#REF!,#REF!,$A$2,#REF!,$B44,#REF!,$A$4)+BN16</f>
        <v>#REF!</v>
      </c>
      <c r="BO44" s="203" t="e">
        <f>SUMIFS(#REF!,#REF!,$A$2,#REF!,$B44,#REF!,$A$4)+BO16</f>
        <v>#REF!</v>
      </c>
      <c r="BP44" s="203" t="e">
        <f>SUMIFS(#REF!,#REF!,$A$2,#REF!,$B44,#REF!,$A$4)+BP16</f>
        <v>#REF!</v>
      </c>
      <c r="BQ44" s="203" t="e">
        <f>SUMIFS(#REF!,#REF!,$A$2,#REF!,$B44,#REF!,$A$4)+BQ16</f>
        <v>#REF!</v>
      </c>
      <c r="BR44" s="203" t="e">
        <f>SUMIFS(#REF!,#REF!,$A$2,#REF!,$B44,#REF!,$A$4)+BR16</f>
        <v>#REF!</v>
      </c>
      <c r="BS44" s="203" t="e">
        <f>SUMIFS(#REF!,#REF!,$A$2,#REF!,$B44,#REF!,$A$4)+BS16</f>
        <v>#REF!</v>
      </c>
      <c r="BW44" s="423"/>
      <c r="BX44" s="26"/>
    </row>
    <row r="45" spans="2:76" s="20" customFormat="1" ht="14.25" customHeight="1" x14ac:dyDescent="0.3">
      <c r="B45" s="31" t="s">
        <v>369</v>
      </c>
      <c r="C45" s="203" t="e">
        <f t="shared" si="57"/>
        <v>#REF!</v>
      </c>
      <c r="D45" s="203" t="e">
        <f t="shared" si="58"/>
        <v>#REF!</v>
      </c>
      <c r="E45" s="203" t="e">
        <f t="shared" si="59"/>
        <v>#REF!</v>
      </c>
      <c r="F45" s="203" t="e">
        <f ca="1">_xlfn.IFNA(SUM(OFFSET($X45,0,MATCH(Periods!$D$15,$X$35:$BV$35)-1):OFFSET($X45,0,MATCH(Periods!$D$15,$X$35:$BV$35,0)-12)),0)</f>
        <v>#REF!</v>
      </c>
      <c r="G45" s="203" t="e">
        <f ca="1">SUM(OFFSET($X45,0,MATCH(Periods!$D$17,$X$35:$BV$35,0)-1):OFFSET($X45,0,MATCH(Periods!$D$13,$X$35:$BV$35,0)))</f>
        <v>#REF!</v>
      </c>
      <c r="H45" s="203" t="e">
        <f ca="1">SUM(OFFSET($X45,0,MATCH(Periods!$D$16,$X$35:$BV$35,0)-1):OFFSET($X45,0,MATCH(Periods!$D$14,$X$35:$BV$35,0)))</f>
        <v>#REF!</v>
      </c>
      <c r="I45" s="26"/>
      <c r="J45" s="58" t="str">
        <f>IFERROR(C45/Revenue!C$46,"n/a")</f>
        <v>n/a</v>
      </c>
      <c r="K45" s="58" t="str">
        <f>IFERROR(D45/Revenue!D$46,"n/a")</f>
        <v>n/a</v>
      </c>
      <c r="L45" s="58" t="str">
        <f>IFERROR(E45/Revenue!E$46,"n/a")</f>
        <v>n/a</v>
      </c>
      <c r="M45" s="58" t="str">
        <f ca="1">IFERROR(F45/Revenue!F$46,"n/a")</f>
        <v>n/a</v>
      </c>
      <c r="N45" s="58" t="str">
        <f ca="1">IFERROR(G45/Revenue!G$46,"n/a")</f>
        <v>n/a</v>
      </c>
      <c r="O45" s="58" t="str">
        <f ca="1">IFERROR(H45/Revenue!H$46,"n/a")</f>
        <v>n/a</v>
      </c>
      <c r="Q45" s="202" t="e">
        <f t="shared" si="60"/>
        <v>#REF!</v>
      </c>
      <c r="R45" s="59" t="str">
        <f t="shared" si="61"/>
        <v>n/a</v>
      </c>
      <c r="S45" s="202" t="e">
        <f t="shared" si="62"/>
        <v>#REF!</v>
      </c>
      <c r="T45" s="59" t="str">
        <f t="shared" si="63"/>
        <v>n/a</v>
      </c>
      <c r="U45" s="202" t="e">
        <f t="shared" ca="1" si="64"/>
        <v>#REF!</v>
      </c>
      <c r="V45" s="58" t="str">
        <f t="shared" ca="1" si="65"/>
        <v>n/a</v>
      </c>
      <c r="X45" s="203" t="e">
        <f>SUMIFS(#REF!,#REF!,$A$2,#REF!,$B45,#REF!,$A$4)+X17</f>
        <v>#REF!</v>
      </c>
      <c r="Y45" s="203" t="e">
        <f>SUMIFS(#REF!,#REF!,$A$2,#REF!,$B45,#REF!,$A$4)+Y17</f>
        <v>#REF!</v>
      </c>
      <c r="Z45" s="203" t="e">
        <f>SUMIFS(#REF!,#REF!,$A$2,#REF!,$B45,#REF!,$A$4)+Z17</f>
        <v>#REF!</v>
      </c>
      <c r="AA45" s="203" t="e">
        <f>SUMIFS(#REF!,#REF!,$A$2,#REF!,$B45,#REF!,$A$4)+AA17</f>
        <v>#REF!</v>
      </c>
      <c r="AB45" s="203" t="e">
        <f>SUMIFS(#REF!,#REF!,$A$2,#REF!,$B45,#REF!,$A$4)+AB17</f>
        <v>#REF!</v>
      </c>
      <c r="AC45" s="203" t="e">
        <f>SUMIFS(#REF!,#REF!,$A$2,#REF!,$B45,#REF!,$A$4)+AC17</f>
        <v>#REF!</v>
      </c>
      <c r="AD45" s="203" t="e">
        <f>SUMIFS(#REF!,#REF!,$A$2,#REF!,$B45,#REF!,$A$4)+AD17</f>
        <v>#REF!</v>
      </c>
      <c r="AE45" s="203" t="e">
        <f>SUMIFS(#REF!,#REF!,$A$2,#REF!,$B45,#REF!,$A$4)+AE17</f>
        <v>#REF!</v>
      </c>
      <c r="AF45" s="203" t="e">
        <f>SUMIFS(#REF!,#REF!,$A$2,#REF!,$B45,#REF!,$A$4)+AF17</f>
        <v>#REF!</v>
      </c>
      <c r="AG45" s="203" t="e">
        <f>SUMIFS(#REF!,#REF!,$A$2,#REF!,$B45,#REF!,$A$4)+AG17</f>
        <v>#REF!</v>
      </c>
      <c r="AH45" s="203" t="e">
        <f>SUMIFS(#REF!,#REF!,$A$2,#REF!,$B45,#REF!,$A$4)+AH17</f>
        <v>#REF!</v>
      </c>
      <c r="AI45" s="203" t="e">
        <f>SUMIFS(#REF!,#REF!,$A$2,#REF!,$B45,#REF!,$A$4)+AI17</f>
        <v>#REF!</v>
      </c>
      <c r="AJ45" s="203" t="e">
        <f>SUMIFS(#REF!,#REF!,$A$2,#REF!,$B45,#REF!,$A$4)+AJ17</f>
        <v>#REF!</v>
      </c>
      <c r="AK45" s="203" t="e">
        <f>SUMIFS(#REF!,#REF!,$A$2,#REF!,$B45,#REF!,$A$4)+AK17</f>
        <v>#REF!</v>
      </c>
      <c r="AL45" s="203" t="e">
        <f>SUMIFS(#REF!,#REF!,$A$2,#REF!,$B45,#REF!,$A$4)+AL17</f>
        <v>#REF!</v>
      </c>
      <c r="AM45" s="203" t="e">
        <f>SUMIFS(#REF!,#REF!,$A$2,#REF!,$B45,#REF!,$A$4)+AM17</f>
        <v>#REF!</v>
      </c>
      <c r="AN45" s="203" t="e">
        <f>SUMIFS(#REF!,#REF!,$A$2,#REF!,$B45,#REF!,$A$4)+AN17</f>
        <v>#REF!</v>
      </c>
      <c r="AO45" s="203" t="e">
        <f>SUMIFS(#REF!,#REF!,$A$2,#REF!,$B45,#REF!,$A$4)+AO17</f>
        <v>#REF!</v>
      </c>
      <c r="AP45" s="203" t="e">
        <f>SUMIFS(#REF!,#REF!,$A$2,#REF!,$B45,#REF!,$A$4)+AP17</f>
        <v>#REF!</v>
      </c>
      <c r="AQ45" s="203" t="e">
        <f>SUMIFS(#REF!,#REF!,$A$2,#REF!,$B45,#REF!,$A$4)+AQ17</f>
        <v>#REF!</v>
      </c>
      <c r="AR45" s="203" t="e">
        <f>SUMIFS(#REF!,#REF!,$A$2,#REF!,$B45,#REF!,$A$4)+AR17</f>
        <v>#REF!</v>
      </c>
      <c r="AS45" s="203" t="e">
        <f>SUMIFS(#REF!,#REF!,$A$2,#REF!,$B45,#REF!,$A$4)+AS17</f>
        <v>#REF!</v>
      </c>
      <c r="AT45" s="203" t="e">
        <f>SUMIFS(#REF!,#REF!,$A$2,#REF!,$B45,#REF!,$A$4)+AT17</f>
        <v>#REF!</v>
      </c>
      <c r="AU45" s="203" t="e">
        <f>SUMIFS(#REF!,#REF!,$A$2,#REF!,$B45,#REF!,$A$4)+AU17</f>
        <v>#REF!</v>
      </c>
      <c r="AV45" s="203" t="e">
        <f>SUMIFS(#REF!,#REF!,$A$2,#REF!,$B45,#REF!,$A$4)+AV17</f>
        <v>#REF!</v>
      </c>
      <c r="AW45" s="203" t="e">
        <f>SUMIFS(#REF!,#REF!,$A$2,#REF!,$B45,#REF!,$A$4)+AW17</f>
        <v>#REF!</v>
      </c>
      <c r="AX45" s="203" t="e">
        <f>SUMIFS(#REF!,#REF!,$A$2,#REF!,$B45,#REF!,$A$4)+AX17</f>
        <v>#REF!</v>
      </c>
      <c r="AY45" s="203" t="e">
        <f>SUMIFS(#REF!,#REF!,$A$2,#REF!,$B45,#REF!,$A$4)+AY17</f>
        <v>#REF!</v>
      </c>
      <c r="AZ45" s="203" t="e">
        <f>SUMIFS(#REF!,#REF!,$A$2,#REF!,$B45,#REF!,$A$4)+AZ17</f>
        <v>#REF!</v>
      </c>
      <c r="BA45" s="203" t="e">
        <f>SUMIFS(#REF!,#REF!,$A$2,#REF!,$B45,#REF!,$A$4)+BA17</f>
        <v>#REF!</v>
      </c>
      <c r="BB45" s="203" t="e">
        <f>SUMIFS(#REF!,#REF!,$A$2,#REF!,$B45,#REF!,$A$4)+BB17</f>
        <v>#REF!</v>
      </c>
      <c r="BC45" s="203" t="e">
        <f>SUMIFS(#REF!,#REF!,$A$2,#REF!,$B45,#REF!,$A$4)+BC17</f>
        <v>#REF!</v>
      </c>
      <c r="BD45" s="203" t="e">
        <f>SUMIFS(#REF!,#REF!,$A$2,#REF!,$B45,#REF!,$A$4)+BD17</f>
        <v>#REF!</v>
      </c>
      <c r="BE45" s="203" t="e">
        <f>SUMIFS(#REF!,#REF!,$A$2,#REF!,$B45,#REF!,$A$4)+BE17</f>
        <v>#REF!</v>
      </c>
      <c r="BF45" s="203" t="e">
        <f>SUMIFS(#REF!,#REF!,$A$2,#REF!,$B45,#REF!,$A$4)+BF17</f>
        <v>#REF!</v>
      </c>
      <c r="BG45" s="203" t="e">
        <f>SUMIFS(#REF!,#REF!,$A$2,#REF!,$B45,#REF!,$A$4)+BG17</f>
        <v>#REF!</v>
      </c>
      <c r="BH45" s="203" t="e">
        <f>SUMIFS(#REF!,#REF!,$A$2,#REF!,$B45,#REF!,$A$4)+BH17</f>
        <v>#REF!</v>
      </c>
      <c r="BI45" s="203" t="e">
        <f>SUMIFS(#REF!,#REF!,$A$2,#REF!,$B45,#REF!,$A$4)+BI17</f>
        <v>#REF!</v>
      </c>
      <c r="BJ45" s="203" t="e">
        <f>SUMIFS(#REF!,#REF!,$A$2,#REF!,$B45,#REF!,$A$4)+BJ17</f>
        <v>#REF!</v>
      </c>
      <c r="BK45" s="203" t="e">
        <f>SUMIFS(#REF!,#REF!,$A$2,#REF!,$B45,#REF!,$A$4)+BK17</f>
        <v>#REF!</v>
      </c>
      <c r="BL45" s="203" t="e">
        <f>SUMIFS(#REF!,#REF!,$A$2,#REF!,$B45,#REF!,$A$4)+BL17</f>
        <v>#REF!</v>
      </c>
      <c r="BM45" s="203" t="e">
        <f>SUMIFS(#REF!,#REF!,$A$2,#REF!,$B45,#REF!,$A$4)+BM17</f>
        <v>#REF!</v>
      </c>
      <c r="BN45" s="203" t="e">
        <f>SUMIFS(#REF!,#REF!,$A$2,#REF!,$B45,#REF!,$A$4)+BN17</f>
        <v>#REF!</v>
      </c>
      <c r="BO45" s="203" t="e">
        <f>SUMIFS(#REF!,#REF!,$A$2,#REF!,$B45,#REF!,$A$4)+BO17</f>
        <v>#REF!</v>
      </c>
      <c r="BP45" s="203" t="e">
        <f>SUMIFS(#REF!,#REF!,$A$2,#REF!,$B45,#REF!,$A$4)+BP17</f>
        <v>#REF!</v>
      </c>
      <c r="BQ45" s="203" t="e">
        <f>SUMIFS(#REF!,#REF!,$A$2,#REF!,$B45,#REF!,$A$4)+BQ17</f>
        <v>#REF!</v>
      </c>
      <c r="BR45" s="203" t="e">
        <f>SUMIFS(#REF!,#REF!,$A$2,#REF!,$B45,#REF!,$A$4)+BR17</f>
        <v>#REF!</v>
      </c>
      <c r="BS45" s="203" t="e">
        <f>SUMIFS(#REF!,#REF!,$A$2,#REF!,$B45,#REF!,$A$4)+BS17</f>
        <v>#REF!</v>
      </c>
      <c r="BW45" s="423"/>
      <c r="BX45" s="26"/>
    </row>
    <row r="46" spans="2:76" s="28" customFormat="1" ht="14.25" customHeight="1" thickBot="1" x14ac:dyDescent="0.35">
      <c r="B46" s="189" t="str">
        <f>Periods!$C$39</f>
        <v>Sales</v>
      </c>
      <c r="C46" s="225" t="e">
        <f t="shared" ref="C46:H46" si="66">SUM(C36:C45)</f>
        <v>#REF!</v>
      </c>
      <c r="D46" s="225" t="e">
        <f t="shared" si="66"/>
        <v>#REF!</v>
      </c>
      <c r="E46" s="225" t="e">
        <f t="shared" ref="E46" si="67">SUM(E36:E45)</f>
        <v>#REF!</v>
      </c>
      <c r="F46" s="225" t="e">
        <f t="shared" ca="1" si="66"/>
        <v>#REF!</v>
      </c>
      <c r="G46" s="225" t="e">
        <f t="shared" ca="1" si="66"/>
        <v>#REF!</v>
      </c>
      <c r="H46" s="225" t="e">
        <f t="shared" ca="1" si="66"/>
        <v>#REF!</v>
      </c>
      <c r="J46" s="56" t="str">
        <f>IFERROR(C46/Revenue!C$46,"n/a")</f>
        <v>n/a</v>
      </c>
      <c r="K46" s="56" t="str">
        <f>IFERROR(D46/Revenue!D$46,"n/a")</f>
        <v>n/a</v>
      </c>
      <c r="L46" s="56" t="str">
        <f>IFERROR(E46/Revenue!E$46,"n/a")</f>
        <v>n/a</v>
      </c>
      <c r="M46" s="56" t="str">
        <f ca="1">IFERROR(F46/Revenue!F$46,"n/a")</f>
        <v>n/a</v>
      </c>
      <c r="N46" s="56" t="str">
        <f ca="1">IFERROR(G46/Revenue!G$46,"n/a")</f>
        <v>n/a</v>
      </c>
      <c r="O46" s="56" t="str">
        <f ca="1">IFERROR(H46/Revenue!H$46,"n/a")</f>
        <v>n/a</v>
      </c>
      <c r="Q46" s="213" t="e">
        <f t="shared" si="55"/>
        <v>#REF!</v>
      </c>
      <c r="R46" s="57" t="str">
        <f t="shared" si="56"/>
        <v>n/a</v>
      </c>
      <c r="S46" s="213" t="e">
        <f t="shared" ref="S46" ca="1" si="68">F46-E46</f>
        <v>#REF!</v>
      </c>
      <c r="T46" s="57" t="str">
        <f t="shared" ref="T46" ca="1" si="69">IFERROR(S46/E46,"n/a")</f>
        <v>n/a</v>
      </c>
      <c r="U46" s="213" t="e">
        <f t="shared" ref="U46" ca="1" si="70">F46-D46</f>
        <v>#REF!</v>
      </c>
      <c r="V46" s="56" t="str">
        <f t="shared" ref="V46" ca="1" si="71">IFERROR(U46/D46,"n/a")</f>
        <v>n/a</v>
      </c>
      <c r="X46" s="225" t="e">
        <f t="shared" ref="X46:BG46" si="72">SUM(X36:X45)</f>
        <v>#REF!</v>
      </c>
      <c r="Y46" s="225" t="e">
        <f t="shared" si="72"/>
        <v>#REF!</v>
      </c>
      <c r="Z46" s="225" t="e">
        <f t="shared" si="72"/>
        <v>#REF!</v>
      </c>
      <c r="AA46" s="225" t="e">
        <f t="shared" si="72"/>
        <v>#REF!</v>
      </c>
      <c r="AB46" s="225" t="e">
        <f t="shared" si="72"/>
        <v>#REF!</v>
      </c>
      <c r="AC46" s="225" t="e">
        <f t="shared" si="72"/>
        <v>#REF!</v>
      </c>
      <c r="AD46" s="225" t="e">
        <f t="shared" si="72"/>
        <v>#REF!</v>
      </c>
      <c r="AE46" s="225" t="e">
        <f t="shared" si="72"/>
        <v>#REF!</v>
      </c>
      <c r="AF46" s="225" t="e">
        <f t="shared" si="72"/>
        <v>#REF!</v>
      </c>
      <c r="AG46" s="225" t="e">
        <f t="shared" si="72"/>
        <v>#REF!</v>
      </c>
      <c r="AH46" s="225" t="e">
        <f t="shared" si="72"/>
        <v>#REF!</v>
      </c>
      <c r="AI46" s="225" t="e">
        <f t="shared" si="72"/>
        <v>#REF!</v>
      </c>
      <c r="AJ46" s="225" t="e">
        <f t="shared" si="72"/>
        <v>#REF!</v>
      </c>
      <c r="AK46" s="225" t="e">
        <f t="shared" si="72"/>
        <v>#REF!</v>
      </c>
      <c r="AL46" s="225" t="e">
        <f t="shared" si="72"/>
        <v>#REF!</v>
      </c>
      <c r="AM46" s="225" t="e">
        <f t="shared" si="72"/>
        <v>#REF!</v>
      </c>
      <c r="AN46" s="225" t="e">
        <f t="shared" si="72"/>
        <v>#REF!</v>
      </c>
      <c r="AO46" s="225" t="e">
        <f t="shared" si="72"/>
        <v>#REF!</v>
      </c>
      <c r="AP46" s="225" t="e">
        <f t="shared" si="72"/>
        <v>#REF!</v>
      </c>
      <c r="AQ46" s="225" t="e">
        <f t="shared" si="72"/>
        <v>#REF!</v>
      </c>
      <c r="AR46" s="225" t="e">
        <f t="shared" si="72"/>
        <v>#REF!</v>
      </c>
      <c r="AS46" s="225" t="e">
        <f t="shared" si="72"/>
        <v>#REF!</v>
      </c>
      <c r="AT46" s="225" t="e">
        <f t="shared" si="72"/>
        <v>#REF!</v>
      </c>
      <c r="AU46" s="225" t="e">
        <f t="shared" si="72"/>
        <v>#REF!</v>
      </c>
      <c r="AV46" s="225" t="e">
        <f t="shared" si="72"/>
        <v>#REF!</v>
      </c>
      <c r="AW46" s="225" t="e">
        <f t="shared" si="72"/>
        <v>#REF!</v>
      </c>
      <c r="AX46" s="225" t="e">
        <f t="shared" si="72"/>
        <v>#REF!</v>
      </c>
      <c r="AY46" s="225" t="e">
        <f t="shared" si="72"/>
        <v>#REF!</v>
      </c>
      <c r="AZ46" s="225" t="e">
        <f t="shared" si="72"/>
        <v>#REF!</v>
      </c>
      <c r="BA46" s="225" t="e">
        <f t="shared" si="72"/>
        <v>#REF!</v>
      </c>
      <c r="BB46" s="225" t="e">
        <f t="shared" si="72"/>
        <v>#REF!</v>
      </c>
      <c r="BC46" s="225" t="e">
        <f t="shared" si="72"/>
        <v>#REF!</v>
      </c>
      <c r="BD46" s="225" t="e">
        <f t="shared" si="72"/>
        <v>#REF!</v>
      </c>
      <c r="BE46" s="225" t="e">
        <f t="shared" si="72"/>
        <v>#REF!</v>
      </c>
      <c r="BF46" s="225" t="e">
        <f t="shared" si="72"/>
        <v>#REF!</v>
      </c>
      <c r="BG46" s="225" t="e">
        <f t="shared" si="72"/>
        <v>#REF!</v>
      </c>
      <c r="BH46" s="225" t="e">
        <f t="shared" ref="BH46:BS46" si="73">SUM(BH36:BH45)</f>
        <v>#REF!</v>
      </c>
      <c r="BI46" s="225" t="e">
        <f t="shared" si="73"/>
        <v>#REF!</v>
      </c>
      <c r="BJ46" s="225" t="e">
        <f t="shared" si="73"/>
        <v>#REF!</v>
      </c>
      <c r="BK46" s="225" t="e">
        <f t="shared" si="73"/>
        <v>#REF!</v>
      </c>
      <c r="BL46" s="225" t="e">
        <f t="shared" si="73"/>
        <v>#REF!</v>
      </c>
      <c r="BM46" s="225" t="e">
        <f t="shared" si="73"/>
        <v>#REF!</v>
      </c>
      <c r="BN46" s="225" t="e">
        <f t="shared" si="73"/>
        <v>#REF!</v>
      </c>
      <c r="BO46" s="225" t="e">
        <f t="shared" si="73"/>
        <v>#REF!</v>
      </c>
      <c r="BP46" s="225" t="e">
        <f t="shared" si="73"/>
        <v>#REF!</v>
      </c>
      <c r="BQ46" s="225" t="e">
        <f t="shared" si="73"/>
        <v>#REF!</v>
      </c>
      <c r="BR46" s="225" t="e">
        <f t="shared" si="73"/>
        <v>#REF!</v>
      </c>
      <c r="BS46" s="225" t="e">
        <f t="shared" si="73"/>
        <v>#REF!</v>
      </c>
      <c r="BW46" s="424"/>
    </row>
    <row r="47" spans="2:76" ht="14.25" hidden="1" customHeight="1" outlineLevel="1" x14ac:dyDescent="0.3">
      <c r="B47" s="73" t="str">
        <f>"% of "&amp;LOWER(B46)&amp;"- adjusted"</f>
        <v>% of sales- adjusted</v>
      </c>
      <c r="C47" s="162"/>
      <c r="D47" s="162"/>
      <c r="E47" s="162"/>
      <c r="F47" s="162"/>
      <c r="G47" s="162"/>
      <c r="H47" s="162"/>
      <c r="I47" s="26"/>
      <c r="J47" s="162"/>
      <c r="K47" s="162"/>
      <c r="L47" s="162"/>
      <c r="M47" s="162"/>
      <c r="N47" s="162"/>
      <c r="O47" s="162"/>
      <c r="Q47" s="154"/>
      <c r="R47" s="155"/>
      <c r="S47" s="154"/>
      <c r="T47" s="155"/>
      <c r="U47" s="154"/>
      <c r="V47" s="155"/>
      <c r="X47" s="162"/>
      <c r="Y47" s="162"/>
      <c r="Z47" s="162"/>
      <c r="AA47" s="162"/>
      <c r="AB47" s="162"/>
      <c r="AC47" s="162"/>
      <c r="AD47" s="162"/>
      <c r="AE47" s="162"/>
      <c r="AF47" s="162"/>
      <c r="AG47" s="162"/>
      <c r="AH47" s="162"/>
      <c r="AI47" s="162"/>
      <c r="AJ47" s="162"/>
      <c r="AK47" s="162"/>
      <c r="AL47" s="162"/>
      <c r="AM47" s="162"/>
      <c r="AN47" s="162"/>
      <c r="AO47" s="162"/>
      <c r="AP47" s="162"/>
      <c r="AQ47" s="162"/>
      <c r="AR47" s="162"/>
      <c r="AS47" s="162"/>
      <c r="AT47" s="162"/>
      <c r="AU47" s="162"/>
      <c r="AV47" s="162"/>
      <c r="AW47" s="162"/>
      <c r="AX47" s="162"/>
      <c r="AY47" s="162"/>
      <c r="AZ47" s="162"/>
      <c r="BA47" s="162"/>
      <c r="BB47" s="162"/>
      <c r="BC47" s="162"/>
      <c r="BD47" s="162"/>
      <c r="BE47" s="162"/>
      <c r="BF47" s="162"/>
      <c r="BG47" s="162"/>
      <c r="BH47" s="162"/>
      <c r="BI47" s="162"/>
      <c r="BJ47" s="162"/>
      <c r="BK47" s="162"/>
      <c r="BL47" s="162"/>
      <c r="BM47" s="162"/>
      <c r="BN47" s="162"/>
      <c r="BO47" s="162"/>
      <c r="BP47" s="162"/>
      <c r="BQ47" s="162"/>
      <c r="BR47" s="162"/>
      <c r="BS47" s="162"/>
      <c r="BW47" s="435"/>
      <c r="BX47" s="26"/>
    </row>
    <row r="48" spans="2:76" ht="14.25" hidden="1" customHeight="1" outlineLevel="1" x14ac:dyDescent="0.3">
      <c r="B48" s="64" t="str">
        <f>B36</f>
        <v>Hardware</v>
      </c>
      <c r="C48" s="115" t="str">
        <f t="shared" ref="C48:D58" si="74">IFERROR(C36/C$46,"n/a")</f>
        <v>n/a</v>
      </c>
      <c r="D48" s="115" t="str">
        <f t="shared" si="74"/>
        <v>n/a</v>
      </c>
      <c r="E48" s="115" t="str">
        <f t="shared" ref="E48:E52" si="75">IFERROR(E36/E$46,"n/a")</f>
        <v>n/a</v>
      </c>
      <c r="F48" s="115" t="str">
        <f t="shared" ref="F48:H58" ca="1" si="76">IFERROR(F36/F$46,"n/a")</f>
        <v>n/a</v>
      </c>
      <c r="G48" s="115" t="str">
        <f t="shared" ca="1" si="76"/>
        <v>n/a</v>
      </c>
      <c r="H48" s="115" t="str">
        <f t="shared" ca="1" si="76"/>
        <v>n/a</v>
      </c>
      <c r="I48" s="26"/>
      <c r="J48" s="115"/>
      <c r="K48" s="115"/>
      <c r="L48" s="115"/>
      <c r="M48" s="115"/>
      <c r="N48" s="115"/>
      <c r="O48" s="115"/>
      <c r="P48" s="146"/>
      <c r="Q48" s="145"/>
      <c r="R48" s="156"/>
      <c r="S48" s="145"/>
      <c r="T48" s="156"/>
      <c r="U48" s="145"/>
      <c r="V48" s="156"/>
      <c r="W48" s="146"/>
      <c r="X48" s="115" t="str">
        <f t="shared" ref="X48:BG48" si="77">IFERROR(X36/X$46,"n/a")</f>
        <v>n/a</v>
      </c>
      <c r="Y48" s="115" t="str">
        <f t="shared" si="77"/>
        <v>n/a</v>
      </c>
      <c r="Z48" s="115" t="str">
        <f t="shared" si="77"/>
        <v>n/a</v>
      </c>
      <c r="AA48" s="115" t="str">
        <f t="shared" si="77"/>
        <v>n/a</v>
      </c>
      <c r="AB48" s="115" t="str">
        <f t="shared" si="77"/>
        <v>n/a</v>
      </c>
      <c r="AC48" s="115" t="str">
        <f t="shared" si="77"/>
        <v>n/a</v>
      </c>
      <c r="AD48" s="115" t="str">
        <f t="shared" si="77"/>
        <v>n/a</v>
      </c>
      <c r="AE48" s="115" t="str">
        <f t="shared" si="77"/>
        <v>n/a</v>
      </c>
      <c r="AF48" s="115" t="str">
        <f t="shared" si="77"/>
        <v>n/a</v>
      </c>
      <c r="AG48" s="115" t="str">
        <f t="shared" si="77"/>
        <v>n/a</v>
      </c>
      <c r="AH48" s="115" t="str">
        <f t="shared" si="77"/>
        <v>n/a</v>
      </c>
      <c r="AI48" s="115" t="str">
        <f t="shared" si="77"/>
        <v>n/a</v>
      </c>
      <c r="AJ48" s="115" t="str">
        <f t="shared" si="77"/>
        <v>n/a</v>
      </c>
      <c r="AK48" s="115" t="str">
        <f t="shared" si="77"/>
        <v>n/a</v>
      </c>
      <c r="AL48" s="115" t="str">
        <f t="shared" si="77"/>
        <v>n/a</v>
      </c>
      <c r="AM48" s="115" t="str">
        <f t="shared" si="77"/>
        <v>n/a</v>
      </c>
      <c r="AN48" s="115" t="str">
        <f t="shared" si="77"/>
        <v>n/a</v>
      </c>
      <c r="AO48" s="115" t="str">
        <f t="shared" si="77"/>
        <v>n/a</v>
      </c>
      <c r="AP48" s="115" t="str">
        <f t="shared" si="77"/>
        <v>n/a</v>
      </c>
      <c r="AQ48" s="115" t="str">
        <f t="shared" si="77"/>
        <v>n/a</v>
      </c>
      <c r="AR48" s="115" t="str">
        <f t="shared" si="77"/>
        <v>n/a</v>
      </c>
      <c r="AS48" s="115" t="str">
        <f t="shared" si="77"/>
        <v>n/a</v>
      </c>
      <c r="AT48" s="115" t="str">
        <f t="shared" si="77"/>
        <v>n/a</v>
      </c>
      <c r="AU48" s="115" t="str">
        <f t="shared" si="77"/>
        <v>n/a</v>
      </c>
      <c r="AV48" s="115" t="str">
        <f t="shared" si="77"/>
        <v>n/a</v>
      </c>
      <c r="AW48" s="115" t="str">
        <f t="shared" si="77"/>
        <v>n/a</v>
      </c>
      <c r="AX48" s="115" t="str">
        <f t="shared" si="77"/>
        <v>n/a</v>
      </c>
      <c r="AY48" s="115" t="str">
        <f t="shared" si="77"/>
        <v>n/a</v>
      </c>
      <c r="AZ48" s="115" t="str">
        <f t="shared" si="77"/>
        <v>n/a</v>
      </c>
      <c r="BA48" s="115" t="str">
        <f t="shared" si="77"/>
        <v>n/a</v>
      </c>
      <c r="BB48" s="115" t="str">
        <f t="shared" si="77"/>
        <v>n/a</v>
      </c>
      <c r="BC48" s="115" t="str">
        <f t="shared" si="77"/>
        <v>n/a</v>
      </c>
      <c r="BD48" s="115" t="str">
        <f t="shared" si="77"/>
        <v>n/a</v>
      </c>
      <c r="BE48" s="115" t="str">
        <f t="shared" si="77"/>
        <v>n/a</v>
      </c>
      <c r="BF48" s="115" t="str">
        <f t="shared" si="77"/>
        <v>n/a</v>
      </c>
      <c r="BG48" s="115" t="str">
        <f t="shared" si="77"/>
        <v>n/a</v>
      </c>
      <c r="BH48" s="115" t="str">
        <f t="shared" ref="BH48:BS48" si="78">IFERROR(BH36/BH$46,"n/a")</f>
        <v>n/a</v>
      </c>
      <c r="BI48" s="115" t="str">
        <f t="shared" si="78"/>
        <v>n/a</v>
      </c>
      <c r="BJ48" s="115" t="str">
        <f t="shared" si="78"/>
        <v>n/a</v>
      </c>
      <c r="BK48" s="115" t="str">
        <f t="shared" si="78"/>
        <v>n/a</v>
      </c>
      <c r="BL48" s="115" t="str">
        <f t="shared" si="78"/>
        <v>n/a</v>
      </c>
      <c r="BM48" s="115" t="str">
        <f t="shared" si="78"/>
        <v>n/a</v>
      </c>
      <c r="BN48" s="115" t="str">
        <f t="shared" si="78"/>
        <v>n/a</v>
      </c>
      <c r="BO48" s="115" t="str">
        <f t="shared" si="78"/>
        <v>n/a</v>
      </c>
      <c r="BP48" s="115" t="str">
        <f t="shared" si="78"/>
        <v>n/a</v>
      </c>
      <c r="BQ48" s="115" t="str">
        <f t="shared" si="78"/>
        <v>n/a</v>
      </c>
      <c r="BR48" s="115" t="str">
        <f t="shared" si="78"/>
        <v>n/a</v>
      </c>
      <c r="BS48" s="115" t="str">
        <f t="shared" si="78"/>
        <v>n/a</v>
      </c>
      <c r="BW48" s="425"/>
      <c r="BX48" s="26"/>
    </row>
    <row r="49" spans="2:76" ht="14.25" hidden="1" customHeight="1" outlineLevel="1" x14ac:dyDescent="0.3">
      <c r="B49" s="64" t="str">
        <f t="shared" ref="B49:B52" si="79">B37</f>
        <v>Accessories</v>
      </c>
      <c r="C49" s="115" t="str">
        <f t="shared" si="74"/>
        <v>n/a</v>
      </c>
      <c r="D49" s="115" t="str">
        <f t="shared" si="74"/>
        <v>n/a</v>
      </c>
      <c r="E49" s="115" t="str">
        <f t="shared" si="75"/>
        <v>n/a</v>
      </c>
      <c r="F49" s="115" t="str">
        <f t="shared" ca="1" si="76"/>
        <v>n/a</v>
      </c>
      <c r="G49" s="115" t="str">
        <f t="shared" ca="1" si="76"/>
        <v>n/a</v>
      </c>
      <c r="H49" s="115" t="str">
        <f t="shared" ca="1" si="76"/>
        <v>n/a</v>
      </c>
      <c r="I49" s="26"/>
      <c r="J49" s="115"/>
      <c r="K49" s="115"/>
      <c r="L49" s="115"/>
      <c r="M49" s="115"/>
      <c r="N49" s="115"/>
      <c r="O49" s="115"/>
      <c r="P49" s="146"/>
      <c r="Q49" s="145"/>
      <c r="R49" s="156"/>
      <c r="S49" s="145"/>
      <c r="T49" s="156"/>
      <c r="U49" s="145"/>
      <c r="V49" s="156"/>
      <c r="W49" s="146"/>
      <c r="X49" s="115" t="str">
        <f t="shared" ref="X49:BS49" si="80">IFERROR(X37/X$46,"n/a")</f>
        <v>n/a</v>
      </c>
      <c r="Y49" s="115" t="str">
        <f t="shared" si="80"/>
        <v>n/a</v>
      </c>
      <c r="Z49" s="115" t="str">
        <f t="shared" si="80"/>
        <v>n/a</v>
      </c>
      <c r="AA49" s="115" t="str">
        <f t="shared" si="80"/>
        <v>n/a</v>
      </c>
      <c r="AB49" s="115" t="str">
        <f t="shared" si="80"/>
        <v>n/a</v>
      </c>
      <c r="AC49" s="115" t="str">
        <f t="shared" si="80"/>
        <v>n/a</v>
      </c>
      <c r="AD49" s="115" t="str">
        <f t="shared" si="80"/>
        <v>n/a</v>
      </c>
      <c r="AE49" s="115" t="str">
        <f t="shared" si="80"/>
        <v>n/a</v>
      </c>
      <c r="AF49" s="115" t="str">
        <f t="shared" si="80"/>
        <v>n/a</v>
      </c>
      <c r="AG49" s="115" t="str">
        <f t="shared" si="80"/>
        <v>n/a</v>
      </c>
      <c r="AH49" s="115" t="str">
        <f t="shared" si="80"/>
        <v>n/a</v>
      </c>
      <c r="AI49" s="115" t="str">
        <f t="shared" si="80"/>
        <v>n/a</v>
      </c>
      <c r="AJ49" s="115" t="str">
        <f t="shared" si="80"/>
        <v>n/a</v>
      </c>
      <c r="AK49" s="115" t="str">
        <f t="shared" si="80"/>
        <v>n/a</v>
      </c>
      <c r="AL49" s="115" t="str">
        <f t="shared" si="80"/>
        <v>n/a</v>
      </c>
      <c r="AM49" s="115" t="str">
        <f t="shared" si="80"/>
        <v>n/a</v>
      </c>
      <c r="AN49" s="115" t="str">
        <f t="shared" si="80"/>
        <v>n/a</v>
      </c>
      <c r="AO49" s="115" t="str">
        <f t="shared" si="80"/>
        <v>n/a</v>
      </c>
      <c r="AP49" s="115" t="str">
        <f t="shared" si="80"/>
        <v>n/a</v>
      </c>
      <c r="AQ49" s="115" t="str">
        <f t="shared" si="80"/>
        <v>n/a</v>
      </c>
      <c r="AR49" s="115" t="str">
        <f t="shared" si="80"/>
        <v>n/a</v>
      </c>
      <c r="AS49" s="115" t="str">
        <f t="shared" si="80"/>
        <v>n/a</v>
      </c>
      <c r="AT49" s="115" t="str">
        <f t="shared" si="80"/>
        <v>n/a</v>
      </c>
      <c r="AU49" s="115" t="str">
        <f t="shared" si="80"/>
        <v>n/a</v>
      </c>
      <c r="AV49" s="115" t="str">
        <f t="shared" si="80"/>
        <v>n/a</v>
      </c>
      <c r="AW49" s="115" t="str">
        <f t="shared" si="80"/>
        <v>n/a</v>
      </c>
      <c r="AX49" s="115" t="str">
        <f t="shared" si="80"/>
        <v>n/a</v>
      </c>
      <c r="AY49" s="115" t="str">
        <f t="shared" si="80"/>
        <v>n/a</v>
      </c>
      <c r="AZ49" s="115" t="str">
        <f t="shared" si="80"/>
        <v>n/a</v>
      </c>
      <c r="BA49" s="115" t="str">
        <f t="shared" si="80"/>
        <v>n/a</v>
      </c>
      <c r="BB49" s="115" t="str">
        <f t="shared" si="80"/>
        <v>n/a</v>
      </c>
      <c r="BC49" s="115" t="str">
        <f t="shared" si="80"/>
        <v>n/a</v>
      </c>
      <c r="BD49" s="115" t="str">
        <f t="shared" si="80"/>
        <v>n/a</v>
      </c>
      <c r="BE49" s="115" t="str">
        <f t="shared" si="80"/>
        <v>n/a</v>
      </c>
      <c r="BF49" s="115" t="str">
        <f t="shared" si="80"/>
        <v>n/a</v>
      </c>
      <c r="BG49" s="115" t="str">
        <f t="shared" si="80"/>
        <v>n/a</v>
      </c>
      <c r="BH49" s="115" t="str">
        <f t="shared" si="80"/>
        <v>n/a</v>
      </c>
      <c r="BI49" s="115" t="str">
        <f t="shared" si="80"/>
        <v>n/a</v>
      </c>
      <c r="BJ49" s="115" t="str">
        <f t="shared" si="80"/>
        <v>n/a</v>
      </c>
      <c r="BK49" s="115" t="str">
        <f t="shared" si="80"/>
        <v>n/a</v>
      </c>
      <c r="BL49" s="115" t="str">
        <f t="shared" si="80"/>
        <v>n/a</v>
      </c>
      <c r="BM49" s="115" t="str">
        <f t="shared" si="80"/>
        <v>n/a</v>
      </c>
      <c r="BN49" s="115" t="str">
        <f t="shared" si="80"/>
        <v>n/a</v>
      </c>
      <c r="BO49" s="115" t="str">
        <f t="shared" si="80"/>
        <v>n/a</v>
      </c>
      <c r="BP49" s="115" t="str">
        <f t="shared" si="80"/>
        <v>n/a</v>
      </c>
      <c r="BQ49" s="115" t="str">
        <f t="shared" si="80"/>
        <v>n/a</v>
      </c>
      <c r="BR49" s="115" t="str">
        <f t="shared" si="80"/>
        <v>n/a</v>
      </c>
      <c r="BS49" s="115" t="str">
        <f t="shared" si="80"/>
        <v>n/a</v>
      </c>
      <c r="BW49" s="425"/>
      <c r="BX49" s="26"/>
    </row>
    <row r="50" spans="2:76" ht="14.25" hidden="1" customHeight="1" outlineLevel="1" x14ac:dyDescent="0.3">
      <c r="B50" s="64" t="str">
        <f t="shared" si="79"/>
        <v>Services</v>
      </c>
      <c r="C50" s="115" t="str">
        <f t="shared" si="74"/>
        <v>n/a</v>
      </c>
      <c r="D50" s="115" t="str">
        <f t="shared" si="74"/>
        <v>n/a</v>
      </c>
      <c r="E50" s="115" t="str">
        <f t="shared" si="75"/>
        <v>n/a</v>
      </c>
      <c r="F50" s="115" t="str">
        <f t="shared" ca="1" si="76"/>
        <v>n/a</v>
      </c>
      <c r="G50" s="115" t="str">
        <f t="shared" ca="1" si="76"/>
        <v>n/a</v>
      </c>
      <c r="H50" s="115" t="str">
        <f t="shared" ca="1" si="76"/>
        <v>n/a</v>
      </c>
      <c r="I50" s="26"/>
      <c r="J50" s="115"/>
      <c r="K50" s="115"/>
      <c r="L50" s="115"/>
      <c r="M50" s="115"/>
      <c r="N50" s="115"/>
      <c r="O50" s="115"/>
      <c r="P50" s="146"/>
      <c r="Q50" s="145"/>
      <c r="R50" s="156"/>
      <c r="S50" s="145"/>
      <c r="T50" s="156"/>
      <c r="U50" s="145"/>
      <c r="V50" s="156"/>
      <c r="W50" s="146"/>
      <c r="X50" s="115" t="str">
        <f t="shared" ref="X50:BS50" si="81">IFERROR(X38/X$46,"n/a")</f>
        <v>n/a</v>
      </c>
      <c r="Y50" s="115" t="str">
        <f t="shared" si="81"/>
        <v>n/a</v>
      </c>
      <c r="Z50" s="115" t="str">
        <f t="shared" si="81"/>
        <v>n/a</v>
      </c>
      <c r="AA50" s="115" t="str">
        <f t="shared" si="81"/>
        <v>n/a</v>
      </c>
      <c r="AB50" s="115" t="str">
        <f t="shared" si="81"/>
        <v>n/a</v>
      </c>
      <c r="AC50" s="115" t="str">
        <f t="shared" si="81"/>
        <v>n/a</v>
      </c>
      <c r="AD50" s="115" t="str">
        <f t="shared" si="81"/>
        <v>n/a</v>
      </c>
      <c r="AE50" s="115" t="str">
        <f t="shared" si="81"/>
        <v>n/a</v>
      </c>
      <c r="AF50" s="115" t="str">
        <f t="shared" si="81"/>
        <v>n/a</v>
      </c>
      <c r="AG50" s="115" t="str">
        <f t="shared" si="81"/>
        <v>n/a</v>
      </c>
      <c r="AH50" s="115" t="str">
        <f t="shared" si="81"/>
        <v>n/a</v>
      </c>
      <c r="AI50" s="115" t="str">
        <f t="shared" si="81"/>
        <v>n/a</v>
      </c>
      <c r="AJ50" s="115" t="str">
        <f t="shared" si="81"/>
        <v>n/a</v>
      </c>
      <c r="AK50" s="115" t="str">
        <f t="shared" si="81"/>
        <v>n/a</v>
      </c>
      <c r="AL50" s="115" t="str">
        <f t="shared" si="81"/>
        <v>n/a</v>
      </c>
      <c r="AM50" s="115" t="str">
        <f t="shared" si="81"/>
        <v>n/a</v>
      </c>
      <c r="AN50" s="115" t="str">
        <f t="shared" si="81"/>
        <v>n/a</v>
      </c>
      <c r="AO50" s="115" t="str">
        <f t="shared" si="81"/>
        <v>n/a</v>
      </c>
      <c r="AP50" s="115" t="str">
        <f t="shared" si="81"/>
        <v>n/a</v>
      </c>
      <c r="AQ50" s="115" t="str">
        <f t="shared" si="81"/>
        <v>n/a</v>
      </c>
      <c r="AR50" s="115" t="str">
        <f t="shared" si="81"/>
        <v>n/a</v>
      </c>
      <c r="AS50" s="115" t="str">
        <f t="shared" si="81"/>
        <v>n/a</v>
      </c>
      <c r="AT50" s="115" t="str">
        <f t="shared" si="81"/>
        <v>n/a</v>
      </c>
      <c r="AU50" s="115" t="str">
        <f t="shared" si="81"/>
        <v>n/a</v>
      </c>
      <c r="AV50" s="115" t="str">
        <f t="shared" si="81"/>
        <v>n/a</v>
      </c>
      <c r="AW50" s="115" t="str">
        <f t="shared" si="81"/>
        <v>n/a</v>
      </c>
      <c r="AX50" s="115" t="str">
        <f t="shared" si="81"/>
        <v>n/a</v>
      </c>
      <c r="AY50" s="115" t="str">
        <f t="shared" si="81"/>
        <v>n/a</v>
      </c>
      <c r="AZ50" s="115" t="str">
        <f t="shared" si="81"/>
        <v>n/a</v>
      </c>
      <c r="BA50" s="115" t="str">
        <f t="shared" si="81"/>
        <v>n/a</v>
      </c>
      <c r="BB50" s="115" t="str">
        <f t="shared" si="81"/>
        <v>n/a</v>
      </c>
      <c r="BC50" s="115" t="str">
        <f t="shared" si="81"/>
        <v>n/a</v>
      </c>
      <c r="BD50" s="115" t="str">
        <f t="shared" si="81"/>
        <v>n/a</v>
      </c>
      <c r="BE50" s="115" t="str">
        <f t="shared" si="81"/>
        <v>n/a</v>
      </c>
      <c r="BF50" s="115" t="str">
        <f t="shared" si="81"/>
        <v>n/a</v>
      </c>
      <c r="BG50" s="115" t="str">
        <f t="shared" si="81"/>
        <v>n/a</v>
      </c>
      <c r="BH50" s="115" t="str">
        <f t="shared" si="81"/>
        <v>n/a</v>
      </c>
      <c r="BI50" s="115" t="str">
        <f t="shared" si="81"/>
        <v>n/a</v>
      </c>
      <c r="BJ50" s="115" t="str">
        <f t="shared" si="81"/>
        <v>n/a</v>
      </c>
      <c r="BK50" s="115" t="str">
        <f t="shared" si="81"/>
        <v>n/a</v>
      </c>
      <c r="BL50" s="115" t="str">
        <f t="shared" si="81"/>
        <v>n/a</v>
      </c>
      <c r="BM50" s="115" t="str">
        <f t="shared" si="81"/>
        <v>n/a</v>
      </c>
      <c r="BN50" s="115" t="str">
        <f t="shared" si="81"/>
        <v>n/a</v>
      </c>
      <c r="BO50" s="115" t="str">
        <f t="shared" si="81"/>
        <v>n/a</v>
      </c>
      <c r="BP50" s="115" t="str">
        <f t="shared" si="81"/>
        <v>n/a</v>
      </c>
      <c r="BQ50" s="115" t="str">
        <f t="shared" si="81"/>
        <v>n/a</v>
      </c>
      <c r="BR50" s="115" t="str">
        <f t="shared" si="81"/>
        <v>n/a</v>
      </c>
      <c r="BS50" s="115" t="str">
        <f t="shared" si="81"/>
        <v>n/a</v>
      </c>
      <c r="BW50" s="425"/>
      <c r="BX50" s="26"/>
    </row>
    <row r="51" spans="2:76" ht="14.25" hidden="1" customHeight="1" outlineLevel="1" x14ac:dyDescent="0.3">
      <c r="B51" s="64" t="str">
        <f t="shared" si="79"/>
        <v>Service support and maintenance</v>
      </c>
      <c r="C51" s="115" t="str">
        <f t="shared" si="74"/>
        <v>n/a</v>
      </c>
      <c r="D51" s="115" t="str">
        <f t="shared" si="74"/>
        <v>n/a</v>
      </c>
      <c r="E51" s="115" t="str">
        <f t="shared" si="75"/>
        <v>n/a</v>
      </c>
      <c r="F51" s="115" t="str">
        <f t="shared" ca="1" si="76"/>
        <v>n/a</v>
      </c>
      <c r="G51" s="115" t="str">
        <f t="shared" ca="1" si="76"/>
        <v>n/a</v>
      </c>
      <c r="H51" s="115" t="str">
        <f t="shared" ca="1" si="76"/>
        <v>n/a</v>
      </c>
      <c r="I51" s="26"/>
      <c r="J51" s="115"/>
      <c r="K51" s="115"/>
      <c r="L51" s="115"/>
      <c r="M51" s="115"/>
      <c r="N51" s="115"/>
      <c r="O51" s="115"/>
      <c r="P51" s="146"/>
      <c r="Q51" s="145"/>
      <c r="R51" s="156"/>
      <c r="S51" s="145"/>
      <c r="T51" s="156"/>
      <c r="U51" s="145"/>
      <c r="V51" s="156"/>
      <c r="W51" s="146"/>
      <c r="X51" s="115" t="str">
        <f t="shared" ref="X51:BS51" si="82">IFERROR(X39/X$46,"n/a")</f>
        <v>n/a</v>
      </c>
      <c r="Y51" s="115" t="str">
        <f t="shared" si="82"/>
        <v>n/a</v>
      </c>
      <c r="Z51" s="115" t="str">
        <f t="shared" si="82"/>
        <v>n/a</v>
      </c>
      <c r="AA51" s="115" t="str">
        <f t="shared" si="82"/>
        <v>n/a</v>
      </c>
      <c r="AB51" s="115" t="str">
        <f t="shared" si="82"/>
        <v>n/a</v>
      </c>
      <c r="AC51" s="115" t="str">
        <f t="shared" si="82"/>
        <v>n/a</v>
      </c>
      <c r="AD51" s="115" t="str">
        <f t="shared" si="82"/>
        <v>n/a</v>
      </c>
      <c r="AE51" s="115" t="str">
        <f t="shared" si="82"/>
        <v>n/a</v>
      </c>
      <c r="AF51" s="115" t="str">
        <f t="shared" si="82"/>
        <v>n/a</v>
      </c>
      <c r="AG51" s="115" t="str">
        <f t="shared" si="82"/>
        <v>n/a</v>
      </c>
      <c r="AH51" s="115" t="str">
        <f t="shared" si="82"/>
        <v>n/a</v>
      </c>
      <c r="AI51" s="115" t="str">
        <f t="shared" si="82"/>
        <v>n/a</v>
      </c>
      <c r="AJ51" s="115" t="str">
        <f t="shared" si="82"/>
        <v>n/a</v>
      </c>
      <c r="AK51" s="115" t="str">
        <f t="shared" si="82"/>
        <v>n/a</v>
      </c>
      <c r="AL51" s="115" t="str">
        <f t="shared" si="82"/>
        <v>n/a</v>
      </c>
      <c r="AM51" s="115" t="str">
        <f t="shared" si="82"/>
        <v>n/a</v>
      </c>
      <c r="AN51" s="115" t="str">
        <f t="shared" si="82"/>
        <v>n/a</v>
      </c>
      <c r="AO51" s="115" t="str">
        <f t="shared" si="82"/>
        <v>n/a</v>
      </c>
      <c r="AP51" s="115" t="str">
        <f t="shared" si="82"/>
        <v>n/a</v>
      </c>
      <c r="AQ51" s="115" t="str">
        <f t="shared" si="82"/>
        <v>n/a</v>
      </c>
      <c r="AR51" s="115" t="str">
        <f t="shared" si="82"/>
        <v>n/a</v>
      </c>
      <c r="AS51" s="115" t="str">
        <f t="shared" si="82"/>
        <v>n/a</v>
      </c>
      <c r="AT51" s="115" t="str">
        <f t="shared" si="82"/>
        <v>n/a</v>
      </c>
      <c r="AU51" s="115" t="str">
        <f t="shared" si="82"/>
        <v>n/a</v>
      </c>
      <c r="AV51" s="115" t="str">
        <f t="shared" si="82"/>
        <v>n/a</v>
      </c>
      <c r="AW51" s="115" t="str">
        <f t="shared" si="82"/>
        <v>n/a</v>
      </c>
      <c r="AX51" s="115" t="str">
        <f t="shared" si="82"/>
        <v>n/a</v>
      </c>
      <c r="AY51" s="115" t="str">
        <f t="shared" si="82"/>
        <v>n/a</v>
      </c>
      <c r="AZ51" s="115" t="str">
        <f t="shared" si="82"/>
        <v>n/a</v>
      </c>
      <c r="BA51" s="115" t="str">
        <f t="shared" si="82"/>
        <v>n/a</v>
      </c>
      <c r="BB51" s="115" t="str">
        <f t="shared" si="82"/>
        <v>n/a</v>
      </c>
      <c r="BC51" s="115" t="str">
        <f t="shared" si="82"/>
        <v>n/a</v>
      </c>
      <c r="BD51" s="115" t="str">
        <f t="shared" si="82"/>
        <v>n/a</v>
      </c>
      <c r="BE51" s="115" t="str">
        <f t="shared" si="82"/>
        <v>n/a</v>
      </c>
      <c r="BF51" s="115" t="str">
        <f t="shared" si="82"/>
        <v>n/a</v>
      </c>
      <c r="BG51" s="115" t="str">
        <f t="shared" si="82"/>
        <v>n/a</v>
      </c>
      <c r="BH51" s="115" t="str">
        <f t="shared" si="82"/>
        <v>n/a</v>
      </c>
      <c r="BI51" s="115" t="str">
        <f t="shared" si="82"/>
        <v>n/a</v>
      </c>
      <c r="BJ51" s="115" t="str">
        <f t="shared" si="82"/>
        <v>n/a</v>
      </c>
      <c r="BK51" s="115" t="str">
        <f t="shared" si="82"/>
        <v>n/a</v>
      </c>
      <c r="BL51" s="115" t="str">
        <f t="shared" si="82"/>
        <v>n/a</v>
      </c>
      <c r="BM51" s="115" t="str">
        <f t="shared" si="82"/>
        <v>n/a</v>
      </c>
      <c r="BN51" s="115" t="str">
        <f t="shared" si="82"/>
        <v>n/a</v>
      </c>
      <c r="BO51" s="115" t="str">
        <f t="shared" si="82"/>
        <v>n/a</v>
      </c>
      <c r="BP51" s="115" t="str">
        <f t="shared" si="82"/>
        <v>n/a</v>
      </c>
      <c r="BQ51" s="115" t="str">
        <f t="shared" si="82"/>
        <v>n/a</v>
      </c>
      <c r="BR51" s="115" t="str">
        <f t="shared" si="82"/>
        <v>n/a</v>
      </c>
      <c r="BS51" s="115" t="str">
        <f t="shared" si="82"/>
        <v>n/a</v>
      </c>
      <c r="BW51" s="425"/>
      <c r="BX51" s="26"/>
    </row>
    <row r="52" spans="2:76" ht="14.25" hidden="1" customHeight="1" outlineLevel="1" x14ac:dyDescent="0.3">
      <c r="B52" s="64" t="str">
        <f t="shared" si="79"/>
        <v>On-site service</v>
      </c>
      <c r="C52" s="115" t="str">
        <f t="shared" si="74"/>
        <v>n/a</v>
      </c>
      <c r="D52" s="115" t="str">
        <f t="shared" si="74"/>
        <v>n/a</v>
      </c>
      <c r="E52" s="115" t="str">
        <f t="shared" si="75"/>
        <v>n/a</v>
      </c>
      <c r="F52" s="115" t="str">
        <f t="shared" ca="1" si="76"/>
        <v>n/a</v>
      </c>
      <c r="G52" s="115" t="str">
        <f t="shared" ca="1" si="76"/>
        <v>n/a</v>
      </c>
      <c r="H52" s="115" t="str">
        <f t="shared" ca="1" si="76"/>
        <v>n/a</v>
      </c>
      <c r="I52" s="26"/>
      <c r="J52" s="115"/>
      <c r="K52" s="115"/>
      <c r="L52" s="115"/>
      <c r="M52" s="115"/>
      <c r="N52" s="115"/>
      <c r="O52" s="115"/>
      <c r="P52" s="146"/>
      <c r="Q52" s="145"/>
      <c r="R52" s="156"/>
      <c r="S52" s="145"/>
      <c r="T52" s="156"/>
      <c r="U52" s="145"/>
      <c r="V52" s="156"/>
      <c r="W52" s="146"/>
      <c r="X52" s="115" t="str">
        <f t="shared" ref="X52:BS52" si="83">IFERROR(X40/X$46,"n/a")</f>
        <v>n/a</v>
      </c>
      <c r="Y52" s="115" t="str">
        <f t="shared" si="83"/>
        <v>n/a</v>
      </c>
      <c r="Z52" s="115" t="str">
        <f t="shared" si="83"/>
        <v>n/a</v>
      </c>
      <c r="AA52" s="115" t="str">
        <f t="shared" si="83"/>
        <v>n/a</v>
      </c>
      <c r="AB52" s="115" t="str">
        <f t="shared" si="83"/>
        <v>n/a</v>
      </c>
      <c r="AC52" s="115" t="str">
        <f t="shared" si="83"/>
        <v>n/a</v>
      </c>
      <c r="AD52" s="115" t="str">
        <f t="shared" si="83"/>
        <v>n/a</v>
      </c>
      <c r="AE52" s="115" t="str">
        <f t="shared" si="83"/>
        <v>n/a</v>
      </c>
      <c r="AF52" s="115" t="str">
        <f t="shared" si="83"/>
        <v>n/a</v>
      </c>
      <c r="AG52" s="115" t="str">
        <f t="shared" si="83"/>
        <v>n/a</v>
      </c>
      <c r="AH52" s="115" t="str">
        <f t="shared" si="83"/>
        <v>n/a</v>
      </c>
      <c r="AI52" s="115" t="str">
        <f t="shared" si="83"/>
        <v>n/a</v>
      </c>
      <c r="AJ52" s="115" t="str">
        <f t="shared" si="83"/>
        <v>n/a</v>
      </c>
      <c r="AK52" s="115" t="str">
        <f t="shared" si="83"/>
        <v>n/a</v>
      </c>
      <c r="AL52" s="115" t="str">
        <f t="shared" si="83"/>
        <v>n/a</v>
      </c>
      <c r="AM52" s="115" t="str">
        <f t="shared" si="83"/>
        <v>n/a</v>
      </c>
      <c r="AN52" s="115" t="str">
        <f t="shared" si="83"/>
        <v>n/a</v>
      </c>
      <c r="AO52" s="115" t="str">
        <f t="shared" si="83"/>
        <v>n/a</v>
      </c>
      <c r="AP52" s="115" t="str">
        <f t="shared" si="83"/>
        <v>n/a</v>
      </c>
      <c r="AQ52" s="115" t="str">
        <f t="shared" si="83"/>
        <v>n/a</v>
      </c>
      <c r="AR52" s="115" t="str">
        <f t="shared" si="83"/>
        <v>n/a</v>
      </c>
      <c r="AS52" s="115" t="str">
        <f t="shared" si="83"/>
        <v>n/a</v>
      </c>
      <c r="AT52" s="115" t="str">
        <f t="shared" si="83"/>
        <v>n/a</v>
      </c>
      <c r="AU52" s="115" t="str">
        <f t="shared" si="83"/>
        <v>n/a</v>
      </c>
      <c r="AV52" s="115" t="str">
        <f t="shared" si="83"/>
        <v>n/a</v>
      </c>
      <c r="AW52" s="115" t="str">
        <f t="shared" si="83"/>
        <v>n/a</v>
      </c>
      <c r="AX52" s="115" t="str">
        <f t="shared" si="83"/>
        <v>n/a</v>
      </c>
      <c r="AY52" s="115" t="str">
        <f t="shared" si="83"/>
        <v>n/a</v>
      </c>
      <c r="AZ52" s="115" t="str">
        <f t="shared" si="83"/>
        <v>n/a</v>
      </c>
      <c r="BA52" s="115" t="str">
        <f t="shared" si="83"/>
        <v>n/a</v>
      </c>
      <c r="BB52" s="115" t="str">
        <f t="shared" si="83"/>
        <v>n/a</v>
      </c>
      <c r="BC52" s="115" t="str">
        <f t="shared" si="83"/>
        <v>n/a</v>
      </c>
      <c r="BD52" s="115" t="str">
        <f t="shared" si="83"/>
        <v>n/a</v>
      </c>
      <c r="BE52" s="115" t="str">
        <f t="shared" si="83"/>
        <v>n/a</v>
      </c>
      <c r="BF52" s="115" t="str">
        <f t="shared" si="83"/>
        <v>n/a</v>
      </c>
      <c r="BG52" s="115" t="str">
        <f t="shared" si="83"/>
        <v>n/a</v>
      </c>
      <c r="BH52" s="115" t="str">
        <f t="shared" si="83"/>
        <v>n/a</v>
      </c>
      <c r="BI52" s="115" t="str">
        <f t="shared" si="83"/>
        <v>n/a</v>
      </c>
      <c r="BJ52" s="115" t="str">
        <f t="shared" si="83"/>
        <v>n/a</v>
      </c>
      <c r="BK52" s="115" t="str">
        <f t="shared" si="83"/>
        <v>n/a</v>
      </c>
      <c r="BL52" s="115" t="str">
        <f t="shared" si="83"/>
        <v>n/a</v>
      </c>
      <c r="BM52" s="115" t="str">
        <f t="shared" si="83"/>
        <v>n/a</v>
      </c>
      <c r="BN52" s="115" t="str">
        <f t="shared" si="83"/>
        <v>n/a</v>
      </c>
      <c r="BO52" s="115" t="str">
        <f t="shared" si="83"/>
        <v>n/a</v>
      </c>
      <c r="BP52" s="115" t="str">
        <f t="shared" si="83"/>
        <v>n/a</v>
      </c>
      <c r="BQ52" s="115" t="str">
        <f t="shared" si="83"/>
        <v>n/a</v>
      </c>
      <c r="BR52" s="115" t="str">
        <f t="shared" si="83"/>
        <v>n/a</v>
      </c>
      <c r="BS52" s="115" t="str">
        <f t="shared" si="83"/>
        <v>n/a</v>
      </c>
      <c r="BW52" s="425"/>
      <c r="BX52" s="26"/>
    </row>
    <row r="53" spans="2:76" ht="14.25" hidden="1" customHeight="1" outlineLevel="1" x14ac:dyDescent="0.3">
      <c r="B53" s="64" t="str">
        <f t="shared" ref="B53:B58" si="84">B41</f>
        <v>Shipping and delivery income</v>
      </c>
      <c r="C53" s="115" t="str">
        <f t="shared" si="74"/>
        <v>n/a</v>
      </c>
      <c r="D53" s="115" t="str">
        <f t="shared" si="74"/>
        <v>n/a</v>
      </c>
      <c r="E53" s="115" t="str">
        <f t="shared" ref="E53" si="85">IFERROR(E41/E$46,"n/a")</f>
        <v>n/a</v>
      </c>
      <c r="F53" s="115" t="str">
        <f t="shared" ca="1" si="76"/>
        <v>n/a</v>
      </c>
      <c r="G53" s="115" t="str">
        <f t="shared" ca="1" si="76"/>
        <v>n/a</v>
      </c>
      <c r="H53" s="115" t="str">
        <f t="shared" ca="1" si="76"/>
        <v>n/a</v>
      </c>
      <c r="I53" s="26"/>
      <c r="J53" s="115"/>
      <c r="K53" s="115"/>
      <c r="L53" s="115"/>
      <c r="M53" s="115"/>
      <c r="N53" s="115"/>
      <c r="O53" s="115"/>
      <c r="P53" s="146"/>
      <c r="Q53" s="145"/>
      <c r="R53" s="156"/>
      <c r="S53" s="145"/>
      <c r="T53" s="156"/>
      <c r="U53" s="145"/>
      <c r="V53" s="156"/>
      <c r="W53" s="146"/>
      <c r="X53" s="115" t="str">
        <f t="shared" ref="X53:BG53" si="86">IFERROR(X41/X$46,"n/a")</f>
        <v>n/a</v>
      </c>
      <c r="Y53" s="115" t="str">
        <f t="shared" si="86"/>
        <v>n/a</v>
      </c>
      <c r="Z53" s="115" t="str">
        <f t="shared" si="86"/>
        <v>n/a</v>
      </c>
      <c r="AA53" s="115" t="str">
        <f t="shared" si="86"/>
        <v>n/a</v>
      </c>
      <c r="AB53" s="115" t="str">
        <f t="shared" si="86"/>
        <v>n/a</v>
      </c>
      <c r="AC53" s="115" t="str">
        <f t="shared" si="86"/>
        <v>n/a</v>
      </c>
      <c r="AD53" s="115" t="str">
        <f t="shared" si="86"/>
        <v>n/a</v>
      </c>
      <c r="AE53" s="115" t="str">
        <f t="shared" si="86"/>
        <v>n/a</v>
      </c>
      <c r="AF53" s="115" t="str">
        <f t="shared" si="86"/>
        <v>n/a</v>
      </c>
      <c r="AG53" s="115" t="str">
        <f t="shared" si="86"/>
        <v>n/a</v>
      </c>
      <c r="AH53" s="115" t="str">
        <f t="shared" si="86"/>
        <v>n/a</v>
      </c>
      <c r="AI53" s="115" t="str">
        <f t="shared" si="86"/>
        <v>n/a</v>
      </c>
      <c r="AJ53" s="115" t="str">
        <f t="shared" si="86"/>
        <v>n/a</v>
      </c>
      <c r="AK53" s="115" t="str">
        <f t="shared" si="86"/>
        <v>n/a</v>
      </c>
      <c r="AL53" s="115" t="str">
        <f t="shared" si="86"/>
        <v>n/a</v>
      </c>
      <c r="AM53" s="115" t="str">
        <f t="shared" si="86"/>
        <v>n/a</v>
      </c>
      <c r="AN53" s="115" t="str">
        <f t="shared" si="86"/>
        <v>n/a</v>
      </c>
      <c r="AO53" s="115" t="str">
        <f t="shared" si="86"/>
        <v>n/a</v>
      </c>
      <c r="AP53" s="115" t="str">
        <f t="shared" si="86"/>
        <v>n/a</v>
      </c>
      <c r="AQ53" s="115" t="str">
        <f t="shared" si="86"/>
        <v>n/a</v>
      </c>
      <c r="AR53" s="115" t="str">
        <f t="shared" si="86"/>
        <v>n/a</v>
      </c>
      <c r="AS53" s="115" t="str">
        <f t="shared" si="86"/>
        <v>n/a</v>
      </c>
      <c r="AT53" s="115" t="str">
        <f t="shared" si="86"/>
        <v>n/a</v>
      </c>
      <c r="AU53" s="115" t="str">
        <f t="shared" si="86"/>
        <v>n/a</v>
      </c>
      <c r="AV53" s="115" t="str">
        <f t="shared" si="86"/>
        <v>n/a</v>
      </c>
      <c r="AW53" s="115" t="str">
        <f t="shared" si="86"/>
        <v>n/a</v>
      </c>
      <c r="AX53" s="115" t="str">
        <f t="shared" si="86"/>
        <v>n/a</v>
      </c>
      <c r="AY53" s="115" t="str">
        <f t="shared" si="86"/>
        <v>n/a</v>
      </c>
      <c r="AZ53" s="115" t="str">
        <f t="shared" si="86"/>
        <v>n/a</v>
      </c>
      <c r="BA53" s="115" t="str">
        <f t="shared" si="86"/>
        <v>n/a</v>
      </c>
      <c r="BB53" s="115" t="str">
        <f t="shared" si="86"/>
        <v>n/a</v>
      </c>
      <c r="BC53" s="115" t="str">
        <f t="shared" si="86"/>
        <v>n/a</v>
      </c>
      <c r="BD53" s="115" t="str">
        <f t="shared" si="86"/>
        <v>n/a</v>
      </c>
      <c r="BE53" s="115" t="str">
        <f t="shared" si="86"/>
        <v>n/a</v>
      </c>
      <c r="BF53" s="115" t="str">
        <f t="shared" si="86"/>
        <v>n/a</v>
      </c>
      <c r="BG53" s="115" t="str">
        <f t="shared" si="86"/>
        <v>n/a</v>
      </c>
      <c r="BH53" s="115" t="str">
        <f t="shared" ref="BH53:BS53" si="87">IFERROR(BH41/BH$46,"n/a")</f>
        <v>n/a</v>
      </c>
      <c r="BI53" s="115" t="str">
        <f t="shared" si="87"/>
        <v>n/a</v>
      </c>
      <c r="BJ53" s="115" t="str">
        <f t="shared" si="87"/>
        <v>n/a</v>
      </c>
      <c r="BK53" s="115" t="str">
        <f t="shared" si="87"/>
        <v>n/a</v>
      </c>
      <c r="BL53" s="115" t="str">
        <f t="shared" si="87"/>
        <v>n/a</v>
      </c>
      <c r="BM53" s="115" t="str">
        <f t="shared" si="87"/>
        <v>n/a</v>
      </c>
      <c r="BN53" s="115" t="str">
        <f t="shared" si="87"/>
        <v>n/a</v>
      </c>
      <c r="BO53" s="115" t="str">
        <f t="shared" si="87"/>
        <v>n/a</v>
      </c>
      <c r="BP53" s="115" t="str">
        <f t="shared" si="87"/>
        <v>n/a</v>
      </c>
      <c r="BQ53" s="115" t="str">
        <f t="shared" si="87"/>
        <v>n/a</v>
      </c>
      <c r="BR53" s="115" t="str">
        <f t="shared" si="87"/>
        <v>n/a</v>
      </c>
      <c r="BS53" s="115" t="str">
        <f t="shared" si="87"/>
        <v>n/a</v>
      </c>
      <c r="BW53" s="425"/>
      <c r="BX53" s="26"/>
    </row>
    <row r="54" spans="2:76" ht="14.25" hidden="1" customHeight="1" outlineLevel="1" x14ac:dyDescent="0.3">
      <c r="B54" s="64" t="str">
        <f t="shared" si="84"/>
        <v>Refund</v>
      </c>
      <c r="C54" s="115" t="str">
        <f t="shared" si="74"/>
        <v>n/a</v>
      </c>
      <c r="D54" s="115" t="str">
        <f t="shared" si="74"/>
        <v>n/a</v>
      </c>
      <c r="E54" s="115" t="str">
        <f t="shared" ref="E54" si="88">IFERROR(E42/E$46,"n/a")</f>
        <v>n/a</v>
      </c>
      <c r="F54" s="115" t="str">
        <f t="shared" ca="1" si="76"/>
        <v>n/a</v>
      </c>
      <c r="G54" s="115" t="str">
        <f t="shared" ca="1" si="76"/>
        <v>n/a</v>
      </c>
      <c r="H54" s="115" t="str">
        <f t="shared" ca="1" si="76"/>
        <v>n/a</v>
      </c>
      <c r="I54" s="26"/>
      <c r="J54" s="115"/>
      <c r="K54" s="115"/>
      <c r="L54" s="115"/>
      <c r="M54" s="115"/>
      <c r="N54" s="115"/>
      <c r="O54" s="115"/>
      <c r="P54" s="146"/>
      <c r="Q54" s="145"/>
      <c r="R54" s="156"/>
      <c r="S54" s="145"/>
      <c r="T54" s="156"/>
      <c r="U54" s="145"/>
      <c r="V54" s="156"/>
      <c r="W54" s="146"/>
      <c r="X54" s="115" t="str">
        <f t="shared" ref="X54:BG54" si="89">IFERROR(X42/X$46,"n/a")</f>
        <v>n/a</v>
      </c>
      <c r="Y54" s="115" t="str">
        <f t="shared" si="89"/>
        <v>n/a</v>
      </c>
      <c r="Z54" s="115" t="str">
        <f t="shared" si="89"/>
        <v>n/a</v>
      </c>
      <c r="AA54" s="115" t="str">
        <f t="shared" si="89"/>
        <v>n/a</v>
      </c>
      <c r="AB54" s="115" t="str">
        <f t="shared" si="89"/>
        <v>n/a</v>
      </c>
      <c r="AC54" s="115" t="str">
        <f t="shared" si="89"/>
        <v>n/a</v>
      </c>
      <c r="AD54" s="115" t="str">
        <f t="shared" si="89"/>
        <v>n/a</v>
      </c>
      <c r="AE54" s="115" t="str">
        <f t="shared" si="89"/>
        <v>n/a</v>
      </c>
      <c r="AF54" s="115" t="str">
        <f t="shared" si="89"/>
        <v>n/a</v>
      </c>
      <c r="AG54" s="115" t="str">
        <f t="shared" si="89"/>
        <v>n/a</v>
      </c>
      <c r="AH54" s="115" t="str">
        <f t="shared" si="89"/>
        <v>n/a</v>
      </c>
      <c r="AI54" s="115" t="str">
        <f t="shared" si="89"/>
        <v>n/a</v>
      </c>
      <c r="AJ54" s="115" t="str">
        <f t="shared" si="89"/>
        <v>n/a</v>
      </c>
      <c r="AK54" s="115" t="str">
        <f t="shared" si="89"/>
        <v>n/a</v>
      </c>
      <c r="AL54" s="115" t="str">
        <f t="shared" si="89"/>
        <v>n/a</v>
      </c>
      <c r="AM54" s="115" t="str">
        <f t="shared" si="89"/>
        <v>n/a</v>
      </c>
      <c r="AN54" s="115" t="str">
        <f t="shared" si="89"/>
        <v>n/a</v>
      </c>
      <c r="AO54" s="115" t="str">
        <f t="shared" si="89"/>
        <v>n/a</v>
      </c>
      <c r="AP54" s="115" t="str">
        <f t="shared" si="89"/>
        <v>n/a</v>
      </c>
      <c r="AQ54" s="115" t="str">
        <f t="shared" si="89"/>
        <v>n/a</v>
      </c>
      <c r="AR54" s="115" t="str">
        <f t="shared" si="89"/>
        <v>n/a</v>
      </c>
      <c r="AS54" s="115" t="str">
        <f t="shared" si="89"/>
        <v>n/a</v>
      </c>
      <c r="AT54" s="115" t="str">
        <f t="shared" si="89"/>
        <v>n/a</v>
      </c>
      <c r="AU54" s="115" t="str">
        <f t="shared" si="89"/>
        <v>n/a</v>
      </c>
      <c r="AV54" s="115" t="str">
        <f t="shared" si="89"/>
        <v>n/a</v>
      </c>
      <c r="AW54" s="115" t="str">
        <f t="shared" si="89"/>
        <v>n/a</v>
      </c>
      <c r="AX54" s="115" t="str">
        <f t="shared" si="89"/>
        <v>n/a</v>
      </c>
      <c r="AY54" s="115" t="str">
        <f t="shared" si="89"/>
        <v>n/a</v>
      </c>
      <c r="AZ54" s="115" t="str">
        <f t="shared" si="89"/>
        <v>n/a</v>
      </c>
      <c r="BA54" s="115" t="str">
        <f t="shared" si="89"/>
        <v>n/a</v>
      </c>
      <c r="BB54" s="115" t="str">
        <f t="shared" si="89"/>
        <v>n/a</v>
      </c>
      <c r="BC54" s="115" t="str">
        <f t="shared" si="89"/>
        <v>n/a</v>
      </c>
      <c r="BD54" s="115" t="str">
        <f t="shared" si="89"/>
        <v>n/a</v>
      </c>
      <c r="BE54" s="115" t="str">
        <f t="shared" si="89"/>
        <v>n/a</v>
      </c>
      <c r="BF54" s="115" t="str">
        <f t="shared" si="89"/>
        <v>n/a</v>
      </c>
      <c r="BG54" s="115" t="str">
        <f t="shared" si="89"/>
        <v>n/a</v>
      </c>
      <c r="BH54" s="115" t="str">
        <f t="shared" ref="BH54:BS54" si="90">IFERROR(BH42/BH$46,"n/a")</f>
        <v>n/a</v>
      </c>
      <c r="BI54" s="115" t="str">
        <f t="shared" si="90"/>
        <v>n/a</v>
      </c>
      <c r="BJ54" s="115" t="str">
        <f t="shared" si="90"/>
        <v>n/a</v>
      </c>
      <c r="BK54" s="115" t="str">
        <f t="shared" si="90"/>
        <v>n/a</v>
      </c>
      <c r="BL54" s="115" t="str">
        <f t="shared" si="90"/>
        <v>n/a</v>
      </c>
      <c r="BM54" s="115" t="str">
        <f t="shared" si="90"/>
        <v>n/a</v>
      </c>
      <c r="BN54" s="115" t="str">
        <f t="shared" si="90"/>
        <v>n/a</v>
      </c>
      <c r="BO54" s="115" t="str">
        <f t="shared" si="90"/>
        <v>n/a</v>
      </c>
      <c r="BP54" s="115" t="str">
        <f t="shared" si="90"/>
        <v>n/a</v>
      </c>
      <c r="BQ54" s="115" t="str">
        <f t="shared" si="90"/>
        <v>n/a</v>
      </c>
      <c r="BR54" s="115" t="str">
        <f t="shared" si="90"/>
        <v>n/a</v>
      </c>
      <c r="BS54" s="115" t="str">
        <f t="shared" si="90"/>
        <v>n/a</v>
      </c>
      <c r="BW54" s="425"/>
      <c r="BX54" s="26"/>
    </row>
    <row r="55" spans="2:76" ht="14.25" hidden="1" customHeight="1" outlineLevel="1" x14ac:dyDescent="0.3">
      <c r="B55" s="64" t="str">
        <f t="shared" si="84"/>
        <v>Software</v>
      </c>
      <c r="C55" s="115" t="str">
        <f t="shared" si="74"/>
        <v>n/a</v>
      </c>
      <c r="D55" s="115" t="str">
        <f t="shared" si="74"/>
        <v>n/a</v>
      </c>
      <c r="E55" s="115" t="str">
        <f t="shared" ref="E55" si="91">IFERROR(E43/E$46,"n/a")</f>
        <v>n/a</v>
      </c>
      <c r="F55" s="115" t="str">
        <f t="shared" ca="1" si="76"/>
        <v>n/a</v>
      </c>
      <c r="G55" s="115" t="str">
        <f t="shared" ca="1" si="76"/>
        <v>n/a</v>
      </c>
      <c r="H55" s="115" t="str">
        <f t="shared" ca="1" si="76"/>
        <v>n/a</v>
      </c>
      <c r="I55" s="26"/>
      <c r="J55" s="115"/>
      <c r="K55" s="115"/>
      <c r="L55" s="115"/>
      <c r="M55" s="115"/>
      <c r="N55" s="115"/>
      <c r="O55" s="115"/>
      <c r="P55" s="146"/>
      <c r="Q55" s="145"/>
      <c r="R55" s="156"/>
      <c r="S55" s="145"/>
      <c r="T55" s="156"/>
      <c r="U55" s="145"/>
      <c r="V55" s="156"/>
      <c r="W55" s="146"/>
      <c r="X55" s="115" t="str">
        <f t="shared" ref="X55:BG55" si="92">IFERROR(X43/X$46,"n/a")</f>
        <v>n/a</v>
      </c>
      <c r="Y55" s="115" t="str">
        <f t="shared" si="92"/>
        <v>n/a</v>
      </c>
      <c r="Z55" s="115" t="str">
        <f t="shared" si="92"/>
        <v>n/a</v>
      </c>
      <c r="AA55" s="115" t="str">
        <f t="shared" si="92"/>
        <v>n/a</v>
      </c>
      <c r="AB55" s="115" t="str">
        <f t="shared" si="92"/>
        <v>n/a</v>
      </c>
      <c r="AC55" s="115" t="str">
        <f t="shared" si="92"/>
        <v>n/a</v>
      </c>
      <c r="AD55" s="115" t="str">
        <f t="shared" si="92"/>
        <v>n/a</v>
      </c>
      <c r="AE55" s="115" t="str">
        <f t="shared" si="92"/>
        <v>n/a</v>
      </c>
      <c r="AF55" s="115" t="str">
        <f t="shared" si="92"/>
        <v>n/a</v>
      </c>
      <c r="AG55" s="115" t="str">
        <f t="shared" si="92"/>
        <v>n/a</v>
      </c>
      <c r="AH55" s="115" t="str">
        <f t="shared" si="92"/>
        <v>n/a</v>
      </c>
      <c r="AI55" s="115" t="str">
        <f t="shared" si="92"/>
        <v>n/a</v>
      </c>
      <c r="AJ55" s="115" t="str">
        <f t="shared" si="92"/>
        <v>n/a</v>
      </c>
      <c r="AK55" s="115" t="str">
        <f t="shared" si="92"/>
        <v>n/a</v>
      </c>
      <c r="AL55" s="115" t="str">
        <f t="shared" si="92"/>
        <v>n/a</v>
      </c>
      <c r="AM55" s="115" t="str">
        <f t="shared" si="92"/>
        <v>n/a</v>
      </c>
      <c r="AN55" s="115" t="str">
        <f t="shared" si="92"/>
        <v>n/a</v>
      </c>
      <c r="AO55" s="115" t="str">
        <f t="shared" si="92"/>
        <v>n/a</v>
      </c>
      <c r="AP55" s="115" t="str">
        <f t="shared" si="92"/>
        <v>n/a</v>
      </c>
      <c r="AQ55" s="115" t="str">
        <f t="shared" si="92"/>
        <v>n/a</v>
      </c>
      <c r="AR55" s="115" t="str">
        <f t="shared" si="92"/>
        <v>n/a</v>
      </c>
      <c r="AS55" s="115" t="str">
        <f t="shared" si="92"/>
        <v>n/a</v>
      </c>
      <c r="AT55" s="115" t="str">
        <f t="shared" si="92"/>
        <v>n/a</v>
      </c>
      <c r="AU55" s="115" t="str">
        <f t="shared" si="92"/>
        <v>n/a</v>
      </c>
      <c r="AV55" s="115" t="str">
        <f t="shared" si="92"/>
        <v>n/a</v>
      </c>
      <c r="AW55" s="115" t="str">
        <f t="shared" si="92"/>
        <v>n/a</v>
      </c>
      <c r="AX55" s="115" t="str">
        <f t="shared" si="92"/>
        <v>n/a</v>
      </c>
      <c r="AY55" s="115" t="str">
        <f t="shared" si="92"/>
        <v>n/a</v>
      </c>
      <c r="AZ55" s="115" t="str">
        <f t="shared" si="92"/>
        <v>n/a</v>
      </c>
      <c r="BA55" s="115" t="str">
        <f t="shared" si="92"/>
        <v>n/a</v>
      </c>
      <c r="BB55" s="115" t="str">
        <f t="shared" si="92"/>
        <v>n/a</v>
      </c>
      <c r="BC55" s="115" t="str">
        <f t="shared" si="92"/>
        <v>n/a</v>
      </c>
      <c r="BD55" s="115" t="str">
        <f t="shared" si="92"/>
        <v>n/a</v>
      </c>
      <c r="BE55" s="115" t="str">
        <f t="shared" si="92"/>
        <v>n/a</v>
      </c>
      <c r="BF55" s="115" t="str">
        <f t="shared" si="92"/>
        <v>n/a</v>
      </c>
      <c r="BG55" s="115" t="str">
        <f t="shared" si="92"/>
        <v>n/a</v>
      </c>
      <c r="BH55" s="115" t="str">
        <f t="shared" ref="BH55:BS55" si="93">IFERROR(BH43/BH$46,"n/a")</f>
        <v>n/a</v>
      </c>
      <c r="BI55" s="115" t="str">
        <f t="shared" si="93"/>
        <v>n/a</v>
      </c>
      <c r="BJ55" s="115" t="str">
        <f t="shared" si="93"/>
        <v>n/a</v>
      </c>
      <c r="BK55" s="115" t="str">
        <f t="shared" si="93"/>
        <v>n/a</v>
      </c>
      <c r="BL55" s="115" t="str">
        <f t="shared" si="93"/>
        <v>n/a</v>
      </c>
      <c r="BM55" s="115" t="str">
        <f t="shared" si="93"/>
        <v>n/a</v>
      </c>
      <c r="BN55" s="115" t="str">
        <f t="shared" si="93"/>
        <v>n/a</v>
      </c>
      <c r="BO55" s="115" t="str">
        <f t="shared" si="93"/>
        <v>n/a</v>
      </c>
      <c r="BP55" s="115" t="str">
        <f t="shared" si="93"/>
        <v>n/a</v>
      </c>
      <c r="BQ55" s="115" t="str">
        <f t="shared" si="93"/>
        <v>n/a</v>
      </c>
      <c r="BR55" s="115" t="str">
        <f t="shared" si="93"/>
        <v>n/a</v>
      </c>
      <c r="BS55" s="115" t="str">
        <f t="shared" si="93"/>
        <v>n/a</v>
      </c>
      <c r="BW55" s="425"/>
      <c r="BX55" s="26"/>
    </row>
    <row r="56" spans="2:76" ht="14.25" hidden="1" customHeight="1" outlineLevel="1" x14ac:dyDescent="0.3">
      <c r="B56" s="64" t="str">
        <f t="shared" si="84"/>
        <v>Deposits</v>
      </c>
      <c r="C56" s="115" t="str">
        <f t="shared" si="74"/>
        <v>n/a</v>
      </c>
      <c r="D56" s="115" t="str">
        <f t="shared" si="74"/>
        <v>n/a</v>
      </c>
      <c r="E56" s="115" t="str">
        <f t="shared" ref="E56" si="94">IFERROR(E44/E$46,"n/a")</f>
        <v>n/a</v>
      </c>
      <c r="F56" s="115" t="str">
        <f t="shared" ca="1" si="76"/>
        <v>n/a</v>
      </c>
      <c r="G56" s="115" t="str">
        <f t="shared" ca="1" si="76"/>
        <v>n/a</v>
      </c>
      <c r="H56" s="115" t="str">
        <f t="shared" ca="1" si="76"/>
        <v>n/a</v>
      </c>
      <c r="I56" s="26"/>
      <c r="J56" s="115"/>
      <c r="K56" s="115"/>
      <c r="L56" s="115"/>
      <c r="M56" s="115"/>
      <c r="N56" s="115"/>
      <c r="O56" s="115"/>
      <c r="P56" s="146"/>
      <c r="Q56" s="145"/>
      <c r="R56" s="156"/>
      <c r="S56" s="145"/>
      <c r="T56" s="156"/>
      <c r="U56" s="145"/>
      <c r="V56" s="156"/>
      <c r="W56" s="146"/>
      <c r="X56" s="115" t="str">
        <f t="shared" ref="X56:BG56" si="95">IFERROR(X44/X$46,"n/a")</f>
        <v>n/a</v>
      </c>
      <c r="Y56" s="115" t="str">
        <f t="shared" si="95"/>
        <v>n/a</v>
      </c>
      <c r="Z56" s="115" t="str">
        <f t="shared" si="95"/>
        <v>n/a</v>
      </c>
      <c r="AA56" s="115" t="str">
        <f t="shared" si="95"/>
        <v>n/a</v>
      </c>
      <c r="AB56" s="115" t="str">
        <f t="shared" si="95"/>
        <v>n/a</v>
      </c>
      <c r="AC56" s="115" t="str">
        <f t="shared" si="95"/>
        <v>n/a</v>
      </c>
      <c r="AD56" s="115" t="str">
        <f t="shared" si="95"/>
        <v>n/a</v>
      </c>
      <c r="AE56" s="115" t="str">
        <f t="shared" si="95"/>
        <v>n/a</v>
      </c>
      <c r="AF56" s="115" t="str">
        <f t="shared" si="95"/>
        <v>n/a</v>
      </c>
      <c r="AG56" s="115" t="str">
        <f t="shared" si="95"/>
        <v>n/a</v>
      </c>
      <c r="AH56" s="115" t="str">
        <f t="shared" si="95"/>
        <v>n/a</v>
      </c>
      <c r="AI56" s="115" t="str">
        <f t="shared" si="95"/>
        <v>n/a</v>
      </c>
      <c r="AJ56" s="115" t="str">
        <f t="shared" si="95"/>
        <v>n/a</v>
      </c>
      <c r="AK56" s="115" t="str">
        <f t="shared" si="95"/>
        <v>n/a</v>
      </c>
      <c r="AL56" s="115" t="str">
        <f t="shared" si="95"/>
        <v>n/a</v>
      </c>
      <c r="AM56" s="115" t="str">
        <f t="shared" si="95"/>
        <v>n/a</v>
      </c>
      <c r="AN56" s="115" t="str">
        <f t="shared" si="95"/>
        <v>n/a</v>
      </c>
      <c r="AO56" s="115" t="str">
        <f t="shared" si="95"/>
        <v>n/a</v>
      </c>
      <c r="AP56" s="115" t="str">
        <f t="shared" si="95"/>
        <v>n/a</v>
      </c>
      <c r="AQ56" s="115" t="str">
        <f t="shared" si="95"/>
        <v>n/a</v>
      </c>
      <c r="AR56" s="115" t="str">
        <f t="shared" si="95"/>
        <v>n/a</v>
      </c>
      <c r="AS56" s="115" t="str">
        <f t="shared" si="95"/>
        <v>n/a</v>
      </c>
      <c r="AT56" s="115" t="str">
        <f t="shared" si="95"/>
        <v>n/a</v>
      </c>
      <c r="AU56" s="115" t="str">
        <f t="shared" si="95"/>
        <v>n/a</v>
      </c>
      <c r="AV56" s="115" t="str">
        <f t="shared" si="95"/>
        <v>n/a</v>
      </c>
      <c r="AW56" s="115" t="str">
        <f t="shared" si="95"/>
        <v>n/a</v>
      </c>
      <c r="AX56" s="115" t="str">
        <f t="shared" si="95"/>
        <v>n/a</v>
      </c>
      <c r="AY56" s="115" t="str">
        <f t="shared" si="95"/>
        <v>n/a</v>
      </c>
      <c r="AZ56" s="115" t="str">
        <f t="shared" si="95"/>
        <v>n/a</v>
      </c>
      <c r="BA56" s="115" t="str">
        <f t="shared" si="95"/>
        <v>n/a</v>
      </c>
      <c r="BB56" s="115" t="str">
        <f t="shared" si="95"/>
        <v>n/a</v>
      </c>
      <c r="BC56" s="115" t="str">
        <f t="shared" si="95"/>
        <v>n/a</v>
      </c>
      <c r="BD56" s="115" t="str">
        <f t="shared" si="95"/>
        <v>n/a</v>
      </c>
      <c r="BE56" s="115" t="str">
        <f t="shared" si="95"/>
        <v>n/a</v>
      </c>
      <c r="BF56" s="115" t="str">
        <f t="shared" si="95"/>
        <v>n/a</v>
      </c>
      <c r="BG56" s="115" t="str">
        <f t="shared" si="95"/>
        <v>n/a</v>
      </c>
      <c r="BH56" s="115" t="str">
        <f t="shared" ref="BH56:BS56" si="96">IFERROR(BH44/BH$46,"n/a")</f>
        <v>n/a</v>
      </c>
      <c r="BI56" s="115" t="str">
        <f t="shared" si="96"/>
        <v>n/a</v>
      </c>
      <c r="BJ56" s="115" t="str">
        <f t="shared" si="96"/>
        <v>n/a</v>
      </c>
      <c r="BK56" s="115" t="str">
        <f t="shared" si="96"/>
        <v>n/a</v>
      </c>
      <c r="BL56" s="115" t="str">
        <f t="shared" si="96"/>
        <v>n/a</v>
      </c>
      <c r="BM56" s="115" t="str">
        <f t="shared" si="96"/>
        <v>n/a</v>
      </c>
      <c r="BN56" s="115" t="str">
        <f t="shared" si="96"/>
        <v>n/a</v>
      </c>
      <c r="BO56" s="115" t="str">
        <f t="shared" si="96"/>
        <v>n/a</v>
      </c>
      <c r="BP56" s="115" t="str">
        <f t="shared" si="96"/>
        <v>n/a</v>
      </c>
      <c r="BQ56" s="115" t="str">
        <f t="shared" si="96"/>
        <v>n/a</v>
      </c>
      <c r="BR56" s="115" t="str">
        <f t="shared" si="96"/>
        <v>n/a</v>
      </c>
      <c r="BS56" s="115" t="str">
        <f t="shared" si="96"/>
        <v>n/a</v>
      </c>
      <c r="BW56" s="425"/>
      <c r="BX56" s="26"/>
    </row>
    <row r="57" spans="2:76" ht="14.25" hidden="1" customHeight="1" outlineLevel="1" x14ac:dyDescent="0.3">
      <c r="B57" s="64" t="str">
        <f t="shared" si="84"/>
        <v>Salary</v>
      </c>
      <c r="C57" s="115" t="str">
        <f t="shared" si="74"/>
        <v>n/a</v>
      </c>
      <c r="D57" s="115" t="str">
        <f t="shared" si="74"/>
        <v>n/a</v>
      </c>
      <c r="E57" s="115" t="str">
        <f t="shared" ref="E57" si="97">IFERROR(E45/E$46,"n/a")</f>
        <v>n/a</v>
      </c>
      <c r="F57" s="115" t="str">
        <f t="shared" ca="1" si="76"/>
        <v>n/a</v>
      </c>
      <c r="G57" s="115" t="str">
        <f t="shared" ca="1" si="76"/>
        <v>n/a</v>
      </c>
      <c r="H57" s="115" t="str">
        <f t="shared" ca="1" si="76"/>
        <v>n/a</v>
      </c>
      <c r="I57" s="26"/>
      <c r="J57" s="115"/>
      <c r="K57" s="115"/>
      <c r="L57" s="115"/>
      <c r="M57" s="115"/>
      <c r="N57" s="115"/>
      <c r="O57" s="115"/>
      <c r="P57" s="146"/>
      <c r="Q57" s="145"/>
      <c r="R57" s="156"/>
      <c r="S57" s="145"/>
      <c r="T57" s="156"/>
      <c r="U57" s="145"/>
      <c r="V57" s="156"/>
      <c r="W57" s="146"/>
      <c r="X57" s="115" t="str">
        <f t="shared" ref="X57:BG57" si="98">IFERROR(X45/X$46,"n/a")</f>
        <v>n/a</v>
      </c>
      <c r="Y57" s="115" t="str">
        <f t="shared" si="98"/>
        <v>n/a</v>
      </c>
      <c r="Z57" s="115" t="str">
        <f t="shared" si="98"/>
        <v>n/a</v>
      </c>
      <c r="AA57" s="115" t="str">
        <f t="shared" si="98"/>
        <v>n/a</v>
      </c>
      <c r="AB57" s="115" t="str">
        <f t="shared" si="98"/>
        <v>n/a</v>
      </c>
      <c r="AC57" s="115" t="str">
        <f t="shared" si="98"/>
        <v>n/a</v>
      </c>
      <c r="AD57" s="115" t="str">
        <f t="shared" si="98"/>
        <v>n/a</v>
      </c>
      <c r="AE57" s="115" t="str">
        <f t="shared" si="98"/>
        <v>n/a</v>
      </c>
      <c r="AF57" s="115" t="str">
        <f t="shared" si="98"/>
        <v>n/a</v>
      </c>
      <c r="AG57" s="115" t="str">
        <f t="shared" si="98"/>
        <v>n/a</v>
      </c>
      <c r="AH57" s="115" t="str">
        <f t="shared" si="98"/>
        <v>n/a</v>
      </c>
      <c r="AI57" s="115" t="str">
        <f t="shared" si="98"/>
        <v>n/a</v>
      </c>
      <c r="AJ57" s="115" t="str">
        <f t="shared" si="98"/>
        <v>n/a</v>
      </c>
      <c r="AK57" s="115" t="str">
        <f t="shared" si="98"/>
        <v>n/a</v>
      </c>
      <c r="AL57" s="115" t="str">
        <f t="shared" si="98"/>
        <v>n/a</v>
      </c>
      <c r="AM57" s="115" t="str">
        <f t="shared" si="98"/>
        <v>n/a</v>
      </c>
      <c r="AN57" s="115" t="str">
        <f t="shared" si="98"/>
        <v>n/a</v>
      </c>
      <c r="AO57" s="115" t="str">
        <f t="shared" si="98"/>
        <v>n/a</v>
      </c>
      <c r="AP57" s="115" t="str">
        <f t="shared" si="98"/>
        <v>n/a</v>
      </c>
      <c r="AQ57" s="115" t="str">
        <f t="shared" si="98"/>
        <v>n/a</v>
      </c>
      <c r="AR57" s="115" t="str">
        <f t="shared" si="98"/>
        <v>n/a</v>
      </c>
      <c r="AS57" s="115" t="str">
        <f t="shared" si="98"/>
        <v>n/a</v>
      </c>
      <c r="AT57" s="115" t="str">
        <f t="shared" si="98"/>
        <v>n/a</v>
      </c>
      <c r="AU57" s="115" t="str">
        <f t="shared" si="98"/>
        <v>n/a</v>
      </c>
      <c r="AV57" s="115" t="str">
        <f t="shared" si="98"/>
        <v>n/a</v>
      </c>
      <c r="AW57" s="115" t="str">
        <f t="shared" si="98"/>
        <v>n/a</v>
      </c>
      <c r="AX57" s="115" t="str">
        <f t="shared" si="98"/>
        <v>n/a</v>
      </c>
      <c r="AY57" s="115" t="str">
        <f t="shared" si="98"/>
        <v>n/a</v>
      </c>
      <c r="AZ57" s="115" t="str">
        <f t="shared" si="98"/>
        <v>n/a</v>
      </c>
      <c r="BA57" s="115" t="str">
        <f t="shared" si="98"/>
        <v>n/a</v>
      </c>
      <c r="BB57" s="115" t="str">
        <f t="shared" si="98"/>
        <v>n/a</v>
      </c>
      <c r="BC57" s="115" t="str">
        <f t="shared" si="98"/>
        <v>n/a</v>
      </c>
      <c r="BD57" s="115" t="str">
        <f t="shared" si="98"/>
        <v>n/a</v>
      </c>
      <c r="BE57" s="115" t="str">
        <f t="shared" si="98"/>
        <v>n/a</v>
      </c>
      <c r="BF57" s="115" t="str">
        <f t="shared" si="98"/>
        <v>n/a</v>
      </c>
      <c r="BG57" s="115" t="str">
        <f t="shared" si="98"/>
        <v>n/a</v>
      </c>
      <c r="BH57" s="115" t="str">
        <f t="shared" ref="BH57:BS57" si="99">IFERROR(BH45/BH$46,"n/a")</f>
        <v>n/a</v>
      </c>
      <c r="BI57" s="115" t="str">
        <f t="shared" si="99"/>
        <v>n/a</v>
      </c>
      <c r="BJ57" s="115" t="str">
        <f t="shared" si="99"/>
        <v>n/a</v>
      </c>
      <c r="BK57" s="115" t="str">
        <f t="shared" si="99"/>
        <v>n/a</v>
      </c>
      <c r="BL57" s="115" t="str">
        <f t="shared" si="99"/>
        <v>n/a</v>
      </c>
      <c r="BM57" s="115" t="str">
        <f t="shared" si="99"/>
        <v>n/a</v>
      </c>
      <c r="BN57" s="115" t="str">
        <f t="shared" si="99"/>
        <v>n/a</v>
      </c>
      <c r="BO57" s="115" t="str">
        <f t="shared" si="99"/>
        <v>n/a</v>
      </c>
      <c r="BP57" s="115" t="str">
        <f t="shared" si="99"/>
        <v>n/a</v>
      </c>
      <c r="BQ57" s="115" t="str">
        <f t="shared" si="99"/>
        <v>n/a</v>
      </c>
      <c r="BR57" s="115" t="str">
        <f t="shared" si="99"/>
        <v>n/a</v>
      </c>
      <c r="BS57" s="115" t="str">
        <f t="shared" si="99"/>
        <v>n/a</v>
      </c>
      <c r="BW57" s="425"/>
      <c r="BX57" s="26"/>
    </row>
    <row r="58" spans="2:76" s="23" customFormat="1" ht="14.25" hidden="1" customHeight="1" outlineLevel="1" thickBot="1" x14ac:dyDescent="0.35">
      <c r="B58" s="65" t="str">
        <f t="shared" si="84"/>
        <v>Sales</v>
      </c>
      <c r="C58" s="62" t="str">
        <f t="shared" si="74"/>
        <v>n/a</v>
      </c>
      <c r="D58" s="62" t="str">
        <f t="shared" si="74"/>
        <v>n/a</v>
      </c>
      <c r="E58" s="62" t="str">
        <f t="shared" ref="E58" si="100">IFERROR(E46/E$46,"n/a")</f>
        <v>n/a</v>
      </c>
      <c r="F58" s="62" t="str">
        <f t="shared" ca="1" si="76"/>
        <v>n/a</v>
      </c>
      <c r="G58" s="62" t="str">
        <f t="shared" ca="1" si="76"/>
        <v>n/a</v>
      </c>
      <c r="H58" s="62" t="str">
        <f t="shared" ca="1" si="76"/>
        <v>n/a</v>
      </c>
      <c r="I58" s="26"/>
      <c r="J58" s="157"/>
      <c r="K58" s="157"/>
      <c r="L58" s="157"/>
      <c r="M58" s="157"/>
      <c r="N58" s="157"/>
      <c r="O58" s="157"/>
      <c r="P58" s="158"/>
      <c r="Q58" s="145"/>
      <c r="R58" s="156"/>
      <c r="S58" s="145"/>
      <c r="T58" s="156"/>
      <c r="U58" s="145"/>
      <c r="V58" s="156"/>
      <c r="W58" s="158"/>
      <c r="X58" s="62" t="str">
        <f t="shared" ref="X58:BG58" si="101">IFERROR(X46/X$46,"n/a")</f>
        <v>n/a</v>
      </c>
      <c r="Y58" s="62" t="str">
        <f t="shared" si="101"/>
        <v>n/a</v>
      </c>
      <c r="Z58" s="62" t="str">
        <f t="shared" si="101"/>
        <v>n/a</v>
      </c>
      <c r="AA58" s="62" t="str">
        <f t="shared" si="101"/>
        <v>n/a</v>
      </c>
      <c r="AB58" s="62" t="str">
        <f t="shared" si="101"/>
        <v>n/a</v>
      </c>
      <c r="AC58" s="62" t="str">
        <f t="shared" si="101"/>
        <v>n/a</v>
      </c>
      <c r="AD58" s="62" t="str">
        <f t="shared" si="101"/>
        <v>n/a</v>
      </c>
      <c r="AE58" s="62" t="str">
        <f t="shared" si="101"/>
        <v>n/a</v>
      </c>
      <c r="AF58" s="62" t="str">
        <f t="shared" si="101"/>
        <v>n/a</v>
      </c>
      <c r="AG58" s="62" t="str">
        <f t="shared" si="101"/>
        <v>n/a</v>
      </c>
      <c r="AH58" s="62" t="str">
        <f t="shared" si="101"/>
        <v>n/a</v>
      </c>
      <c r="AI58" s="62" t="str">
        <f t="shared" si="101"/>
        <v>n/a</v>
      </c>
      <c r="AJ58" s="62" t="str">
        <f t="shared" si="101"/>
        <v>n/a</v>
      </c>
      <c r="AK58" s="62" t="str">
        <f t="shared" si="101"/>
        <v>n/a</v>
      </c>
      <c r="AL58" s="62" t="str">
        <f t="shared" si="101"/>
        <v>n/a</v>
      </c>
      <c r="AM58" s="62" t="str">
        <f t="shared" si="101"/>
        <v>n/a</v>
      </c>
      <c r="AN58" s="62" t="str">
        <f t="shared" si="101"/>
        <v>n/a</v>
      </c>
      <c r="AO58" s="62" t="str">
        <f t="shared" si="101"/>
        <v>n/a</v>
      </c>
      <c r="AP58" s="62" t="str">
        <f t="shared" si="101"/>
        <v>n/a</v>
      </c>
      <c r="AQ58" s="62" t="str">
        <f t="shared" si="101"/>
        <v>n/a</v>
      </c>
      <c r="AR58" s="62" t="str">
        <f t="shared" si="101"/>
        <v>n/a</v>
      </c>
      <c r="AS58" s="62" t="str">
        <f t="shared" si="101"/>
        <v>n/a</v>
      </c>
      <c r="AT58" s="62" t="str">
        <f t="shared" si="101"/>
        <v>n/a</v>
      </c>
      <c r="AU58" s="62" t="str">
        <f t="shared" si="101"/>
        <v>n/a</v>
      </c>
      <c r="AV58" s="62" t="str">
        <f t="shared" si="101"/>
        <v>n/a</v>
      </c>
      <c r="AW58" s="62" t="str">
        <f t="shared" si="101"/>
        <v>n/a</v>
      </c>
      <c r="AX58" s="62" t="str">
        <f t="shared" si="101"/>
        <v>n/a</v>
      </c>
      <c r="AY58" s="62" t="str">
        <f t="shared" si="101"/>
        <v>n/a</v>
      </c>
      <c r="AZ58" s="62" t="str">
        <f t="shared" si="101"/>
        <v>n/a</v>
      </c>
      <c r="BA58" s="62" t="str">
        <f t="shared" si="101"/>
        <v>n/a</v>
      </c>
      <c r="BB58" s="62" t="str">
        <f t="shared" si="101"/>
        <v>n/a</v>
      </c>
      <c r="BC58" s="62" t="str">
        <f t="shared" si="101"/>
        <v>n/a</v>
      </c>
      <c r="BD58" s="62" t="str">
        <f t="shared" si="101"/>
        <v>n/a</v>
      </c>
      <c r="BE58" s="62" t="str">
        <f t="shared" si="101"/>
        <v>n/a</v>
      </c>
      <c r="BF58" s="62" t="str">
        <f t="shared" si="101"/>
        <v>n/a</v>
      </c>
      <c r="BG58" s="62" t="str">
        <f t="shared" si="101"/>
        <v>n/a</v>
      </c>
      <c r="BH58" s="62" t="str">
        <f t="shared" ref="BH58:BS58" si="102">IFERROR(BH46/BH$46,"n/a")</f>
        <v>n/a</v>
      </c>
      <c r="BI58" s="62" t="str">
        <f t="shared" si="102"/>
        <v>n/a</v>
      </c>
      <c r="BJ58" s="62" t="str">
        <f t="shared" si="102"/>
        <v>n/a</v>
      </c>
      <c r="BK58" s="62" t="str">
        <f t="shared" si="102"/>
        <v>n/a</v>
      </c>
      <c r="BL58" s="62" t="str">
        <f t="shared" si="102"/>
        <v>n/a</v>
      </c>
      <c r="BM58" s="62" t="str">
        <f t="shared" si="102"/>
        <v>n/a</v>
      </c>
      <c r="BN58" s="62" t="str">
        <f t="shared" si="102"/>
        <v>n/a</v>
      </c>
      <c r="BO58" s="62" t="str">
        <f t="shared" si="102"/>
        <v>n/a</v>
      </c>
      <c r="BP58" s="62" t="str">
        <f t="shared" si="102"/>
        <v>n/a</v>
      </c>
      <c r="BQ58" s="62" t="str">
        <f t="shared" si="102"/>
        <v>n/a</v>
      </c>
      <c r="BR58" s="62" t="str">
        <f t="shared" si="102"/>
        <v>n/a</v>
      </c>
      <c r="BS58" s="62" t="str">
        <f t="shared" si="102"/>
        <v>n/a</v>
      </c>
      <c r="BW58" s="436"/>
      <c r="BX58" s="26"/>
    </row>
    <row r="59" spans="2:76" ht="6" customHeight="1" collapsed="1" x14ac:dyDescent="0.3">
      <c r="B59" s="159"/>
      <c r="C59" s="162"/>
      <c r="D59" s="162"/>
      <c r="E59" s="162"/>
      <c r="F59" s="162"/>
      <c r="G59" s="162"/>
      <c r="H59" s="162"/>
      <c r="I59" s="26"/>
      <c r="J59" s="162"/>
      <c r="K59" s="162"/>
      <c r="L59" s="162"/>
      <c r="M59" s="162"/>
      <c r="N59" s="162"/>
      <c r="O59" s="162"/>
      <c r="Q59" s="154"/>
      <c r="R59" s="155"/>
      <c r="S59" s="154"/>
      <c r="T59" s="155"/>
      <c r="U59" s="154"/>
      <c r="V59" s="155"/>
      <c r="X59" s="162"/>
      <c r="Y59" s="162"/>
      <c r="Z59" s="162"/>
      <c r="AA59" s="162"/>
      <c r="AB59" s="162"/>
      <c r="AC59" s="162"/>
      <c r="AD59" s="162"/>
      <c r="AE59" s="162"/>
      <c r="AF59" s="162"/>
      <c r="AG59" s="162"/>
      <c r="AH59" s="162"/>
      <c r="AI59" s="162"/>
      <c r="AJ59" s="162"/>
      <c r="AK59" s="162"/>
      <c r="AL59" s="162"/>
      <c r="AM59" s="162"/>
      <c r="AN59" s="162"/>
      <c r="AO59" s="162"/>
      <c r="AP59" s="162"/>
      <c r="AQ59" s="162"/>
      <c r="AR59" s="162"/>
      <c r="AS59" s="162"/>
      <c r="AT59" s="162"/>
      <c r="AU59" s="162"/>
      <c r="AV59" s="162"/>
      <c r="AW59" s="162"/>
      <c r="AX59" s="162"/>
      <c r="AY59" s="162"/>
      <c r="AZ59" s="162"/>
      <c r="BA59" s="162"/>
      <c r="BB59" s="162"/>
      <c r="BC59" s="162"/>
      <c r="BD59" s="162"/>
      <c r="BE59" s="162"/>
      <c r="BF59" s="162"/>
      <c r="BG59" s="162"/>
      <c r="BH59" s="162"/>
      <c r="BI59" s="162"/>
      <c r="BJ59" s="162"/>
      <c r="BK59" s="162"/>
      <c r="BL59" s="162"/>
      <c r="BM59" s="162"/>
      <c r="BN59" s="162"/>
      <c r="BO59" s="162"/>
      <c r="BP59" s="162"/>
      <c r="BQ59" s="162"/>
      <c r="BR59" s="162"/>
      <c r="BS59" s="162"/>
      <c r="BW59" s="435"/>
      <c r="BX59" s="26"/>
    </row>
    <row r="60" spans="2:76" ht="11.5" hidden="1" outlineLevel="1" x14ac:dyDescent="0.3">
      <c r="B60" s="45" t="s">
        <v>31</v>
      </c>
      <c r="C60" s="226" t="e">
        <f>#REF!-Revenue!C46</f>
        <v>#REF!</v>
      </c>
      <c r="D60" s="226" t="e">
        <f>#REF!-Revenue!D46</f>
        <v>#REF!</v>
      </c>
      <c r="E60" s="226" t="e">
        <f>#REF!-Revenue!E46</f>
        <v>#REF!</v>
      </c>
      <c r="F60" s="203" t="e">
        <f ca="1">#REF!-Revenue!F46</f>
        <v>#REF!</v>
      </c>
      <c r="G60" s="226" t="e">
        <f ca="1">#REF!-Revenue!G46</f>
        <v>#REF!</v>
      </c>
      <c r="H60" s="226" t="e">
        <f ca="1">#REF!-Revenue!H46</f>
        <v>#REF!</v>
      </c>
      <c r="I60" s="216"/>
      <c r="J60" s="216"/>
      <c r="K60" s="216"/>
      <c r="L60" s="216"/>
      <c r="M60" s="216"/>
      <c r="N60" s="216"/>
      <c r="O60" s="216"/>
      <c r="P60" s="216"/>
      <c r="Q60" s="216"/>
      <c r="R60" s="216"/>
      <c r="S60" s="216"/>
      <c r="T60" s="216"/>
      <c r="U60" s="216"/>
      <c r="V60" s="216"/>
      <c r="W60" s="216"/>
      <c r="X60" s="226" t="e">
        <f>#REF!-Revenue!X46</f>
        <v>#REF!</v>
      </c>
      <c r="Y60" s="226" t="e">
        <f>#REF!-Revenue!Y46</f>
        <v>#REF!</v>
      </c>
      <c r="Z60" s="226" t="e">
        <f>#REF!-Revenue!Z46</f>
        <v>#REF!</v>
      </c>
      <c r="AA60" s="226" t="e">
        <f>#REF!-Revenue!AA46</f>
        <v>#REF!</v>
      </c>
      <c r="AB60" s="226" t="e">
        <f>#REF!-Revenue!AB46</f>
        <v>#REF!</v>
      </c>
      <c r="AC60" s="226" t="e">
        <f>#REF!-Revenue!AC46</f>
        <v>#REF!</v>
      </c>
      <c r="AD60" s="226" t="e">
        <f>#REF!-Revenue!AD46</f>
        <v>#REF!</v>
      </c>
      <c r="AE60" s="226" t="e">
        <f>#REF!-Revenue!AE46</f>
        <v>#REF!</v>
      </c>
      <c r="AF60" s="226" t="e">
        <f>#REF!-Revenue!AF46</f>
        <v>#REF!</v>
      </c>
      <c r="AG60" s="226" t="e">
        <f>#REF!-Revenue!AG46</f>
        <v>#REF!</v>
      </c>
      <c r="AH60" s="226" t="e">
        <f>#REF!-Revenue!AH46</f>
        <v>#REF!</v>
      </c>
      <c r="AI60" s="226" t="e">
        <f>#REF!-Revenue!AI46</f>
        <v>#REF!</v>
      </c>
      <c r="AJ60" s="226" t="e">
        <f>#REF!-Revenue!AJ46</f>
        <v>#REF!</v>
      </c>
      <c r="AK60" s="226" t="e">
        <f>#REF!-Revenue!AK46</f>
        <v>#REF!</v>
      </c>
      <c r="AL60" s="226" t="e">
        <f>#REF!-Revenue!AL46</f>
        <v>#REF!</v>
      </c>
      <c r="AM60" s="226" t="e">
        <f>#REF!-Revenue!AM46</f>
        <v>#REF!</v>
      </c>
      <c r="AN60" s="226" t="e">
        <f>#REF!-Revenue!AN46</f>
        <v>#REF!</v>
      </c>
      <c r="AO60" s="226" t="e">
        <f>#REF!-Revenue!AO46</f>
        <v>#REF!</v>
      </c>
      <c r="AP60" s="226" t="e">
        <f>#REF!-Revenue!AP46</f>
        <v>#REF!</v>
      </c>
      <c r="AQ60" s="226" t="e">
        <f>#REF!-Revenue!AQ46</f>
        <v>#REF!</v>
      </c>
      <c r="AR60" s="226" t="e">
        <f>#REF!-Revenue!AR46</f>
        <v>#REF!</v>
      </c>
      <c r="AS60" s="226" t="e">
        <f>#REF!-Revenue!AS46</f>
        <v>#REF!</v>
      </c>
      <c r="AT60" s="226" t="e">
        <f>#REF!-Revenue!AT46</f>
        <v>#REF!</v>
      </c>
      <c r="AU60" s="226" t="e">
        <f>#REF!-Revenue!AU46</f>
        <v>#REF!</v>
      </c>
      <c r="AV60" s="226" t="e">
        <f>#REF!-Revenue!AV46</f>
        <v>#REF!</v>
      </c>
      <c r="AW60" s="226" t="e">
        <f>#REF!-Revenue!AW46</f>
        <v>#REF!</v>
      </c>
      <c r="AX60" s="226" t="e">
        <f>#REF!-Revenue!AX46</f>
        <v>#REF!</v>
      </c>
      <c r="AY60" s="226" t="e">
        <f>#REF!-Revenue!AY46</f>
        <v>#REF!</v>
      </c>
      <c r="AZ60" s="226" t="e">
        <f>#REF!-Revenue!AZ46</f>
        <v>#REF!</v>
      </c>
      <c r="BA60" s="226" t="e">
        <f>#REF!-Revenue!BA46</f>
        <v>#REF!</v>
      </c>
      <c r="BB60" s="226" t="e">
        <f>#REF!-Revenue!BB46</f>
        <v>#REF!</v>
      </c>
      <c r="BC60" s="226" t="e">
        <f>#REF!-Revenue!BC46</f>
        <v>#REF!</v>
      </c>
      <c r="BD60" s="226" t="e">
        <f>#REF!-Revenue!BD46</f>
        <v>#REF!</v>
      </c>
      <c r="BE60" s="226" t="e">
        <f>#REF!-Revenue!BE46</f>
        <v>#REF!</v>
      </c>
      <c r="BF60" s="226" t="e">
        <f>#REF!-Revenue!BF46</f>
        <v>#REF!</v>
      </c>
      <c r="BG60" s="226" t="e">
        <f>#REF!-Revenue!BG46</f>
        <v>#REF!</v>
      </c>
      <c r="BH60" s="226" t="e">
        <f>#REF!-Revenue!BH46</f>
        <v>#REF!</v>
      </c>
      <c r="BI60" s="226" t="e">
        <f>#REF!-Revenue!BI46</f>
        <v>#REF!</v>
      </c>
      <c r="BJ60" s="226" t="e">
        <f>#REF!-Revenue!BJ46</f>
        <v>#REF!</v>
      </c>
      <c r="BK60" s="226" t="e">
        <f>#REF!-Revenue!BK46</f>
        <v>#REF!</v>
      </c>
      <c r="BL60" s="226" t="e">
        <f>#REF!-Revenue!BL46</f>
        <v>#REF!</v>
      </c>
      <c r="BM60" s="226" t="e">
        <f>#REF!-Revenue!BM46</f>
        <v>#REF!</v>
      </c>
      <c r="BN60" s="226" t="e">
        <f>#REF!-Revenue!BN46</f>
        <v>#REF!</v>
      </c>
      <c r="BO60" s="226" t="e">
        <f>#REF!-Revenue!BO46</f>
        <v>#REF!</v>
      </c>
      <c r="BP60" s="226" t="e">
        <f>#REF!-Revenue!BP46</f>
        <v>#REF!</v>
      </c>
      <c r="BQ60" s="226" t="e">
        <f>#REF!-Revenue!BQ46</f>
        <v>#REF!</v>
      </c>
      <c r="BR60" s="226" t="e">
        <f>#REF!-Revenue!BR46</f>
        <v>#REF!</v>
      </c>
      <c r="BS60" s="226" t="e">
        <f>#REF!-Revenue!BS46</f>
        <v>#REF!</v>
      </c>
      <c r="BW60" s="423"/>
      <c r="BX60" s="216"/>
    </row>
    <row r="61" spans="2:76" collapsed="1" x14ac:dyDescent="0.45"/>
  </sheetData>
  <pageMargins left="0.7" right="0.7" top="0.75" bottom="0.75" header="0.3" footer="0.3"/>
  <pageSetup paperSize="9" scale="88" orientation="landscape" horizontalDpi="1200" verticalDpi="1200"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100-000000000000}">
          <x14:formula1>
            <xm:f>Periods!$C$19:$C$32</xm:f>
          </x14:formula1>
          <xm:sqref>A4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3A70"/>
    <pageSetUpPr fitToPage="1"/>
  </sheetPr>
  <dimension ref="A1:BW48"/>
  <sheetViews>
    <sheetView showGridLines="0" zoomScaleNormal="100" zoomScaleSheetLayoutView="100" workbookViewId="0">
      <pane xSplit="6" ySplit="7" topLeftCell="G8" activePane="bottomRight" state="frozen"/>
      <selection activeCell="B17" sqref="B17"/>
      <selection pane="topRight" activeCell="B17" sqref="B17"/>
      <selection pane="bottomLeft" activeCell="B17" sqref="B17"/>
      <selection pane="bottomRight" activeCell="B17" sqref="B17"/>
    </sheetView>
  </sheetViews>
  <sheetFormatPr defaultColWidth="8.90625" defaultRowHeight="16.5" outlineLevelRow="1" outlineLevelCol="1" x14ac:dyDescent="0.45"/>
  <cols>
    <col min="1" max="1" width="5.6328125" style="26" customWidth="1"/>
    <col min="2" max="2" width="35.6328125" style="26" customWidth="1"/>
    <col min="3" max="5" width="9.36328125" style="26" customWidth="1"/>
    <col min="6" max="6" width="9.36328125" style="20" customWidth="1"/>
    <col min="7" max="7" width="8.6328125" style="26" customWidth="1" outlineLevel="1"/>
    <col min="8" max="8" width="7" style="26" customWidth="1" outlineLevel="1"/>
    <col min="9" max="9" width="2.6328125" style="127" customWidth="1"/>
    <col min="10" max="13" width="9.36328125" style="26" customWidth="1"/>
    <col min="14" max="15" width="7.453125" style="26" customWidth="1" outlineLevel="1"/>
    <col min="16" max="16" width="2.6328125" style="26" customWidth="1"/>
    <col min="17" max="22" width="9.08984375" style="26" customWidth="1"/>
    <col min="23" max="23" width="3.6328125" style="26" customWidth="1"/>
    <col min="24" max="24" width="6" style="26" customWidth="1" outlineLevel="1"/>
    <col min="25" max="25" width="6.08984375" style="26" customWidth="1" outlineLevel="1"/>
    <col min="26" max="26" width="6.36328125" style="26" customWidth="1" outlineLevel="1"/>
    <col min="27" max="27" width="6.08984375" style="26" customWidth="1" outlineLevel="1"/>
    <col min="28" max="28" width="6.453125" style="26" customWidth="1" outlineLevel="1"/>
    <col min="29" max="29" width="6.08984375" style="26" customWidth="1" outlineLevel="1"/>
    <col min="30" max="30" width="5.54296875" style="26" customWidth="1" outlineLevel="1"/>
    <col min="31" max="31" width="6.453125" style="26" customWidth="1" outlineLevel="1"/>
    <col min="32" max="32" width="6.36328125" style="26" customWidth="1" outlineLevel="1"/>
    <col min="33" max="33" width="5.90625" style="26" customWidth="1" outlineLevel="1"/>
    <col min="34" max="35" width="6.08984375" style="26" customWidth="1" outlineLevel="1"/>
    <col min="36" max="36" width="6" style="26" customWidth="1" outlineLevel="1"/>
    <col min="37" max="37" width="6.08984375" style="26" customWidth="1" outlineLevel="1"/>
    <col min="38" max="38" width="6.36328125" style="26" customWidth="1" outlineLevel="1"/>
    <col min="39" max="39" width="6.08984375" style="26" customWidth="1" outlineLevel="1"/>
    <col min="40" max="40" width="6.453125" style="26" customWidth="1" outlineLevel="1"/>
    <col min="41" max="41" width="6.08984375" style="26" customWidth="1" outlineLevel="1"/>
    <col min="42" max="42" width="5.54296875" style="26" customWidth="1" outlineLevel="1"/>
    <col min="43" max="43" width="6.453125" style="26" customWidth="1" outlineLevel="1"/>
    <col min="44" max="44" width="6.36328125" style="26" customWidth="1" outlineLevel="1"/>
    <col min="45" max="45" width="5.90625" style="26" customWidth="1" outlineLevel="1"/>
    <col min="46" max="47" width="6.08984375" style="26" customWidth="1" outlineLevel="1"/>
    <col min="48" max="48" width="6" style="26" customWidth="1" outlineLevel="1"/>
    <col min="49" max="49" width="6.08984375" style="26" customWidth="1" outlineLevel="1"/>
    <col min="50" max="50" width="6.36328125" style="26" customWidth="1" outlineLevel="1"/>
    <col min="51" max="51" width="6.08984375" style="26" customWidth="1" outlineLevel="1"/>
    <col min="52" max="52" width="6.453125" style="26" customWidth="1" outlineLevel="1"/>
    <col min="53" max="53" width="6.08984375" style="26" customWidth="1" outlineLevel="1"/>
    <col min="54" max="54" width="5.54296875" style="26" customWidth="1" outlineLevel="1"/>
    <col min="55" max="55" width="6.453125" style="26" customWidth="1" outlineLevel="1"/>
    <col min="56" max="56" width="6.36328125" style="26" customWidth="1" outlineLevel="1"/>
    <col min="57" max="57" width="5.90625" style="26" customWidth="1" outlineLevel="1"/>
    <col min="58" max="59" width="6.08984375" style="26" customWidth="1" outlineLevel="1"/>
    <col min="60" max="60" width="6" style="26" customWidth="1" outlineLevel="1"/>
    <col min="61" max="61" width="6.08984375" style="26" customWidth="1" outlineLevel="1"/>
    <col min="62" max="62" width="6.36328125" style="26" customWidth="1" outlineLevel="1"/>
    <col min="63" max="63" width="6.08984375" style="26" customWidth="1" outlineLevel="1"/>
    <col min="64" max="64" width="6.453125" style="26" customWidth="1" outlineLevel="1"/>
    <col min="65" max="65" width="6.08984375" style="26" customWidth="1" outlineLevel="1"/>
    <col min="66" max="66" width="5.54296875" style="26" customWidth="1" outlineLevel="1"/>
    <col min="67" max="67" width="6.453125" style="26" customWidth="1" outlineLevel="1"/>
    <col min="68" max="68" width="6.36328125" style="26" customWidth="1" outlineLevel="1"/>
    <col min="69" max="69" width="5.90625" style="26" customWidth="1" outlineLevel="1"/>
    <col min="70" max="71" width="6.08984375" style="26" customWidth="1" outlineLevel="1"/>
    <col min="72" max="74" width="2" style="151" customWidth="1" outlineLevel="1"/>
    <col min="75" max="75" width="9.36328125" style="428" customWidth="1"/>
    <col min="76" max="16384" width="8.90625" style="26"/>
  </cols>
  <sheetData>
    <row r="1" spans="1:75" x14ac:dyDescent="0.45">
      <c r="A1" s="118" t="str">
        <f>Periods!$C$4</f>
        <v>Project Platinum</v>
      </c>
    </row>
    <row r="2" spans="1:75" ht="15" customHeight="1" x14ac:dyDescent="0.45">
      <c r="A2" s="74" t="e">
        <f>#REF!</f>
        <v>#REF!</v>
      </c>
    </row>
    <row r="3" spans="1:75" s="151" customFormat="1" ht="15" customHeight="1" x14ac:dyDescent="0.45">
      <c r="A3" s="71" t="str">
        <f>Periods!$C$8</f>
        <v>Jan'19-Feb'22</v>
      </c>
      <c r="F3" s="153"/>
      <c r="I3" s="127"/>
      <c r="BW3" s="434"/>
    </row>
    <row r="4" spans="1:75" s="151" customFormat="1" ht="15" customHeight="1" x14ac:dyDescent="0.45">
      <c r="A4" s="199" t="s">
        <v>82</v>
      </c>
      <c r="B4" s="200" t="s">
        <v>84</v>
      </c>
      <c r="C4" s="274"/>
      <c r="F4" s="153"/>
      <c r="I4" s="127"/>
      <c r="J4" s="274"/>
      <c r="BW4" s="434"/>
    </row>
    <row r="5" spans="1:75" ht="15" customHeight="1" x14ac:dyDescent="0.45">
      <c r="A5" s="296" t="e">
        <f>SUM(C26:H26,C48:H48)</f>
        <v>#REF!</v>
      </c>
      <c r="B5" s="117"/>
    </row>
    <row r="6" spans="1:75" ht="15" customHeight="1" x14ac:dyDescent="0.45">
      <c r="B6" s="118" t="e">
        <f>CONCATENATE($A$2," ","- reported")</f>
        <v>#REF!</v>
      </c>
      <c r="C6" s="119"/>
      <c r="D6" s="119"/>
      <c r="E6" s="119"/>
      <c r="F6" s="119"/>
      <c r="G6" s="119"/>
      <c r="H6" s="119"/>
      <c r="J6" s="107" t="str">
        <f>Revenue!B19</f>
        <v>% of sales- reported</v>
      </c>
      <c r="K6" s="107"/>
      <c r="L6" s="107"/>
      <c r="M6" s="107"/>
      <c r="N6" s="107"/>
      <c r="O6" s="107"/>
      <c r="P6" s="119"/>
      <c r="Q6" s="107" t="str">
        <f>CONCATENATE(D7," v ",C7)</f>
        <v>FY20 v FY19</v>
      </c>
      <c r="R6" s="266"/>
      <c r="S6" s="107" t="str">
        <f>CONCATENATE(E7," v ",D7)</f>
        <v>FY21 v FY20</v>
      </c>
      <c r="T6" s="266"/>
      <c r="U6" s="107" t="str">
        <f>CONCATENATE(F7," v ",E7)</f>
        <v>TTM 
Feb-22 v FY21</v>
      </c>
      <c r="V6" s="266"/>
      <c r="X6" s="119"/>
      <c r="Y6" s="119"/>
      <c r="Z6" s="119"/>
      <c r="AA6" s="119"/>
      <c r="AB6" s="119"/>
      <c r="AC6" s="119"/>
      <c r="AD6" s="119"/>
      <c r="AE6" s="119"/>
      <c r="AF6" s="119"/>
      <c r="AG6" s="119"/>
      <c r="AH6" s="119"/>
      <c r="AI6" s="119"/>
      <c r="AJ6" s="119"/>
      <c r="AK6" s="119"/>
      <c r="AL6" s="119"/>
      <c r="AM6" s="119"/>
      <c r="AN6" s="119"/>
      <c r="AO6" s="119"/>
      <c r="AP6" s="119"/>
      <c r="AQ6" s="119"/>
      <c r="AR6" s="119"/>
      <c r="AS6" s="119"/>
      <c r="AT6" s="119"/>
      <c r="AU6" s="119"/>
      <c r="AV6" s="119"/>
      <c r="AW6" s="119"/>
      <c r="AX6" s="119"/>
      <c r="AY6" s="119"/>
      <c r="AZ6" s="119"/>
      <c r="BA6" s="119"/>
      <c r="BB6" s="119"/>
      <c r="BC6" s="119"/>
      <c r="BD6" s="119"/>
      <c r="BE6" s="119"/>
      <c r="BF6" s="119"/>
      <c r="BG6" s="119"/>
      <c r="BH6" s="119"/>
      <c r="BI6" s="119"/>
      <c r="BJ6" s="119"/>
      <c r="BK6" s="119"/>
      <c r="BL6" s="119"/>
      <c r="BM6" s="119"/>
      <c r="BN6" s="119"/>
      <c r="BO6" s="119"/>
      <c r="BP6" s="119"/>
      <c r="BQ6" s="119"/>
      <c r="BR6" s="119"/>
      <c r="BS6" s="119"/>
      <c r="BT6" s="414"/>
      <c r="BU6" s="414"/>
      <c r="BV6" s="414"/>
      <c r="BW6" s="119"/>
    </row>
    <row r="7" spans="1:75" s="20" customFormat="1" ht="24" customHeight="1" x14ac:dyDescent="0.3">
      <c r="B7" s="36" t="s">
        <v>5</v>
      </c>
      <c r="C7" s="51" t="str">
        <f>TB!BN$5</f>
        <v>FY19</v>
      </c>
      <c r="D7" s="37" t="str">
        <f>TB!BO$5</f>
        <v>FY20</v>
      </c>
      <c r="E7" s="37" t="str">
        <f>TB!BP$5</f>
        <v>FY21</v>
      </c>
      <c r="F7" s="52" t="str">
        <f>TB!BQ$5</f>
        <v>TTM 
Feb-22</v>
      </c>
      <c r="G7" s="52" t="str">
        <f>TB!BR$5</f>
        <v>YTD 
Feb-21</v>
      </c>
      <c r="H7" s="52" t="str">
        <f>TB!BS$5</f>
        <v>YTD 
Feb-22</v>
      </c>
      <c r="J7" s="101" t="str">
        <f t="shared" ref="J7:O7" si="0">C7</f>
        <v>FY19</v>
      </c>
      <c r="K7" s="101" t="str">
        <f t="shared" si="0"/>
        <v>FY20</v>
      </c>
      <c r="L7" s="101" t="str">
        <f t="shared" si="0"/>
        <v>FY21</v>
      </c>
      <c r="M7" s="101" t="str">
        <f t="shared" si="0"/>
        <v>TTM 
Feb-22</v>
      </c>
      <c r="N7" s="101" t="str">
        <f t="shared" si="0"/>
        <v>YTD 
Feb-21</v>
      </c>
      <c r="O7" s="101" t="str">
        <f t="shared" si="0"/>
        <v>YTD 
Feb-22</v>
      </c>
      <c r="P7" s="106"/>
      <c r="Q7" s="104" t="s">
        <v>6</v>
      </c>
      <c r="R7" s="104" t="s">
        <v>7</v>
      </c>
      <c r="S7" s="104" t="s">
        <v>6</v>
      </c>
      <c r="T7" s="104" t="s">
        <v>7</v>
      </c>
      <c r="U7" s="104" t="s">
        <v>6</v>
      </c>
      <c r="V7" s="104" t="s">
        <v>7</v>
      </c>
      <c r="X7" s="138">
        <f>TB!N$5</f>
        <v>43496</v>
      </c>
      <c r="Y7" s="138">
        <f>TB!O$5</f>
        <v>43524</v>
      </c>
      <c r="Z7" s="138">
        <f>TB!P$5</f>
        <v>43555</v>
      </c>
      <c r="AA7" s="138">
        <f>TB!Q$5</f>
        <v>43585</v>
      </c>
      <c r="AB7" s="138">
        <f>TB!R$5</f>
        <v>43616</v>
      </c>
      <c r="AC7" s="138">
        <f>TB!S$5</f>
        <v>43646</v>
      </c>
      <c r="AD7" s="138">
        <f>TB!T$5</f>
        <v>43677</v>
      </c>
      <c r="AE7" s="138">
        <f>TB!U$5</f>
        <v>43708</v>
      </c>
      <c r="AF7" s="138">
        <f>TB!V$5</f>
        <v>43738</v>
      </c>
      <c r="AG7" s="138">
        <f>TB!W$5</f>
        <v>43769</v>
      </c>
      <c r="AH7" s="138">
        <f>TB!X$5</f>
        <v>43799</v>
      </c>
      <c r="AI7" s="138">
        <f>TB!Y$5</f>
        <v>43830</v>
      </c>
      <c r="AJ7" s="138">
        <f>TB!Z$5</f>
        <v>43861</v>
      </c>
      <c r="AK7" s="138">
        <f>TB!AA$5</f>
        <v>43890</v>
      </c>
      <c r="AL7" s="138">
        <f>TB!AB$5</f>
        <v>43921</v>
      </c>
      <c r="AM7" s="138">
        <f>TB!AC$5</f>
        <v>43951</v>
      </c>
      <c r="AN7" s="138">
        <f>TB!AD$5</f>
        <v>43982</v>
      </c>
      <c r="AO7" s="138">
        <f>TB!AE$5</f>
        <v>44012</v>
      </c>
      <c r="AP7" s="138">
        <f>TB!AF$5</f>
        <v>44043</v>
      </c>
      <c r="AQ7" s="138">
        <f>TB!AG$5</f>
        <v>44074</v>
      </c>
      <c r="AR7" s="138">
        <f>TB!AH$5</f>
        <v>44104</v>
      </c>
      <c r="AS7" s="138">
        <f>TB!AI$5</f>
        <v>44135</v>
      </c>
      <c r="AT7" s="138">
        <f>TB!AJ$5</f>
        <v>44165</v>
      </c>
      <c r="AU7" s="138">
        <f>TB!AK$5</f>
        <v>44196</v>
      </c>
      <c r="AV7" s="138">
        <f>TB!AL$5</f>
        <v>44227</v>
      </c>
      <c r="AW7" s="138">
        <f>TB!AM$5</f>
        <v>44255</v>
      </c>
      <c r="AX7" s="138">
        <f>TB!AN$5</f>
        <v>44286</v>
      </c>
      <c r="AY7" s="138">
        <f>TB!AO$5</f>
        <v>44316</v>
      </c>
      <c r="AZ7" s="138">
        <f>TB!AP$5</f>
        <v>44347</v>
      </c>
      <c r="BA7" s="138">
        <f>TB!AQ$5</f>
        <v>44377</v>
      </c>
      <c r="BB7" s="138">
        <f>TB!AR$5</f>
        <v>44408</v>
      </c>
      <c r="BC7" s="138">
        <f>TB!AS$5</f>
        <v>44439</v>
      </c>
      <c r="BD7" s="138">
        <f>TB!AT$5</f>
        <v>44469</v>
      </c>
      <c r="BE7" s="138">
        <f>TB!AU$5</f>
        <v>44500</v>
      </c>
      <c r="BF7" s="138">
        <f>TB!AV$5</f>
        <v>44530</v>
      </c>
      <c r="BG7" s="138">
        <f>TB!AW$5</f>
        <v>44561</v>
      </c>
      <c r="BH7" s="138">
        <f>TB!AX$5</f>
        <v>44592</v>
      </c>
      <c r="BI7" s="138">
        <f>TB!AY$5</f>
        <v>44620</v>
      </c>
      <c r="BJ7" s="138">
        <f>TB!AZ$5</f>
        <v>44651</v>
      </c>
      <c r="BK7" s="138">
        <f>TB!BA$5</f>
        <v>44681</v>
      </c>
      <c r="BL7" s="138">
        <f>TB!BB$5</f>
        <v>44712</v>
      </c>
      <c r="BM7" s="138">
        <f>TB!BC$5</f>
        <v>44742</v>
      </c>
      <c r="BN7" s="138">
        <f>TB!BD$5</f>
        <v>44773</v>
      </c>
      <c r="BO7" s="138">
        <f>TB!BE$5</f>
        <v>44804</v>
      </c>
      <c r="BP7" s="138">
        <f>TB!BF$5</f>
        <v>44834</v>
      </c>
      <c r="BQ7" s="138">
        <f>TB!BG$5</f>
        <v>44865</v>
      </c>
      <c r="BR7" s="138">
        <f>TB!BH$5</f>
        <v>44895</v>
      </c>
      <c r="BS7" s="138">
        <f>TB!BI$5</f>
        <v>44926</v>
      </c>
      <c r="BT7" s="415"/>
      <c r="BU7" s="415"/>
      <c r="BV7" s="415"/>
      <c r="BW7" s="105" t="s">
        <v>63</v>
      </c>
    </row>
    <row r="8" spans="1:75" ht="14.25" customHeight="1" x14ac:dyDescent="0.3">
      <c r="B8" s="30" t="str">
        <f>B30</f>
        <v>Cost of goods sold</v>
      </c>
      <c r="C8" s="202">
        <f t="shared" ref="C8:C12" si="1">SUM(X8:AI8)</f>
        <v>0</v>
      </c>
      <c r="D8" s="202">
        <f t="shared" ref="D8:D14" si="2">SUM(AJ8:AU8)</f>
        <v>0</v>
      </c>
      <c r="E8" s="202">
        <f>SUM(AV8:BG8)</f>
        <v>0</v>
      </c>
      <c r="F8" s="202">
        <f ca="1">_xlfn.IFNA(SUM(OFFSET($X8,0,MATCH(Periods!$D$15,$X$7:$BV$7)-1):OFFSET($X8,0,MATCH(Periods!$D$15,$X$7:$BV$7,0)-12)),0)</f>
        <v>0</v>
      </c>
      <c r="G8" s="202">
        <f ca="1">SUM(OFFSET($X8,0,MATCH(Periods!$D$17,$X$7:$BV$7,0)-1):OFFSET($X8,0,MATCH(Periods!$D$13,$X$7:$BV$7,0)))</f>
        <v>0</v>
      </c>
      <c r="H8" s="202">
        <f ca="1">SUM(OFFSET($X8,0,MATCH(Periods!$D$16,$X$7:$BV$7,0)-1):OFFSET($X8,0,MATCH(Periods!$D$14,$X$7:$BV$7,0)))</f>
        <v>0</v>
      </c>
      <c r="I8" s="26"/>
      <c r="J8" s="58" t="str">
        <f>IFERROR(C8/Revenue!C$18,"n/a")</f>
        <v>n/a</v>
      </c>
      <c r="K8" s="58" t="str">
        <f>IFERROR(D8/Revenue!D$18,"n/a")</f>
        <v>n/a</v>
      </c>
      <c r="L8" s="58" t="str">
        <f>IFERROR(E8/Revenue!E$18,"n/a")</f>
        <v>n/a</v>
      </c>
      <c r="M8" s="58" t="str">
        <f ca="1">IFERROR(F8/Revenue!F$18,"n/a")</f>
        <v>n/a</v>
      </c>
      <c r="N8" s="58" t="str">
        <f ca="1">IFERROR(G8/Revenue!G$18,"n/a")</f>
        <v>n/a</v>
      </c>
      <c r="O8" s="58" t="str">
        <f ca="1">IFERROR(H8/Revenue!H$18,"n/a")</f>
        <v>n/a</v>
      </c>
      <c r="Q8" s="202">
        <f t="shared" ref="Q8" si="3">D8-C8</f>
        <v>0</v>
      </c>
      <c r="R8" s="59" t="str">
        <f t="shared" ref="R8" si="4">IFERROR(Q8/C8,"n/a")</f>
        <v>n/a</v>
      </c>
      <c r="S8" s="202">
        <f>E8-D8</f>
        <v>0</v>
      </c>
      <c r="T8" s="59" t="str">
        <f>IFERROR(S8/D8,"n/a")</f>
        <v>n/a</v>
      </c>
      <c r="U8" s="202">
        <f ca="1">F8-E8</f>
        <v>0</v>
      </c>
      <c r="V8" s="58" t="str">
        <f ca="1">IFERROR(U8/E8,"n/a")</f>
        <v>n/a</v>
      </c>
      <c r="X8" s="202">
        <f>SUMIFS(TB!N:N,TB!$F:$F,$A$2,TB!$G:$G,$B8,TB!$K:$K,"",TB!$J:$J,$A$4)</f>
        <v>0</v>
      </c>
      <c r="Y8" s="202">
        <f>SUMIFS(TB!O:O,TB!$F:$F,$A$2,TB!$G:$G,$B8,TB!$K:$K,"",TB!$J:$J,$A$4)</f>
        <v>0</v>
      </c>
      <c r="Z8" s="202">
        <f>SUMIFS(TB!P:P,TB!$F:$F,$A$2,TB!$G:$G,$B8,TB!$K:$K,"",TB!$J:$J,$A$4)</f>
        <v>0</v>
      </c>
      <c r="AA8" s="202">
        <f>SUMIFS(TB!Q:Q,TB!$F:$F,$A$2,TB!$G:$G,$B8,TB!$K:$K,"",TB!$J:$J,$A$4)</f>
        <v>0</v>
      </c>
      <c r="AB8" s="202">
        <f>SUMIFS(TB!R:R,TB!$F:$F,$A$2,TB!$G:$G,$B8,TB!$K:$K,"",TB!$J:$J,$A$4)</f>
        <v>0</v>
      </c>
      <c r="AC8" s="202">
        <f>SUMIFS(TB!S:S,TB!$F:$F,$A$2,TB!$G:$G,$B8,TB!$K:$K,"",TB!$J:$J,$A$4)</f>
        <v>0</v>
      </c>
      <c r="AD8" s="202">
        <f>SUMIFS(TB!T:T,TB!$F:$F,$A$2,TB!$G:$G,$B8,TB!$K:$K,"",TB!$J:$J,$A$4)</f>
        <v>0</v>
      </c>
      <c r="AE8" s="202">
        <f>SUMIFS(TB!U:U,TB!$F:$F,$A$2,TB!$G:$G,$B8,TB!$K:$K,"",TB!$J:$J,$A$4)</f>
        <v>0</v>
      </c>
      <c r="AF8" s="202">
        <f>SUMIFS(TB!V:V,TB!$F:$F,$A$2,TB!$G:$G,$B8,TB!$K:$K,"",TB!$J:$J,$A$4)</f>
        <v>0</v>
      </c>
      <c r="AG8" s="202">
        <f>SUMIFS(TB!W:W,TB!$F:$F,$A$2,TB!$G:$G,$B8,TB!$K:$K,"",TB!$J:$J,$A$4)</f>
        <v>0</v>
      </c>
      <c r="AH8" s="202">
        <f>SUMIFS(TB!X:X,TB!$F:$F,$A$2,TB!$G:$G,$B8,TB!$K:$K,"",TB!$J:$J,$A$4)</f>
        <v>0</v>
      </c>
      <c r="AI8" s="202">
        <f>SUMIFS(TB!Y:Y,TB!$F:$F,$A$2,TB!$G:$G,$B8,TB!$K:$K,"",TB!$J:$J,$A$4)</f>
        <v>0</v>
      </c>
      <c r="AJ8" s="202">
        <f>SUMIFS(TB!Z:Z,TB!$F:$F,$A$2,TB!$G:$G,$B8,TB!$K:$K,"",TB!$J:$J,$A$4)</f>
        <v>0</v>
      </c>
      <c r="AK8" s="202">
        <f>SUMIFS(TB!AA:AA,TB!$F:$F,$A$2,TB!$G:$G,$B8,TB!$K:$K,"",TB!$J:$J,$A$4)</f>
        <v>0</v>
      </c>
      <c r="AL8" s="202">
        <f>SUMIFS(TB!AB:AB,TB!$F:$F,$A$2,TB!$G:$G,$B8,TB!$K:$K,"",TB!$J:$J,$A$4)</f>
        <v>0</v>
      </c>
      <c r="AM8" s="202">
        <f>SUMIFS(TB!AC:AC,TB!$F:$F,$A$2,TB!$G:$G,$B8,TB!$K:$K,"",TB!$J:$J,$A$4)</f>
        <v>0</v>
      </c>
      <c r="AN8" s="202">
        <f>SUMIFS(TB!AD:AD,TB!$F:$F,$A$2,TB!$G:$G,$B8,TB!$K:$K,"",TB!$J:$J,$A$4)</f>
        <v>0</v>
      </c>
      <c r="AO8" s="202">
        <f>SUMIFS(TB!AE:AE,TB!$F:$F,$A$2,TB!$G:$G,$B8,TB!$K:$K,"",TB!$J:$J,$A$4)</f>
        <v>0</v>
      </c>
      <c r="AP8" s="202">
        <f>SUMIFS(TB!AF:AF,TB!$F:$F,$A$2,TB!$G:$G,$B8,TB!$K:$K,"",TB!$J:$J,$A$4)</f>
        <v>0</v>
      </c>
      <c r="AQ8" s="202">
        <f>SUMIFS(TB!AG:AG,TB!$F:$F,$A$2,TB!$G:$G,$B8,TB!$K:$K,"",TB!$J:$J,$A$4)</f>
        <v>0</v>
      </c>
      <c r="AR8" s="202">
        <f>SUMIFS(TB!AH:AH,TB!$F:$F,$A$2,TB!$G:$G,$B8,TB!$K:$K,"",TB!$J:$J,$A$4)</f>
        <v>0</v>
      </c>
      <c r="AS8" s="202">
        <f>SUMIFS(TB!AI:AI,TB!$F:$F,$A$2,TB!$G:$G,$B8,TB!$K:$K,"",TB!$J:$J,$A$4)</f>
        <v>0</v>
      </c>
      <c r="AT8" s="202">
        <f>SUMIFS(TB!AJ:AJ,TB!$F:$F,$A$2,TB!$G:$G,$B8,TB!$K:$K,"",TB!$J:$J,$A$4)</f>
        <v>0</v>
      </c>
      <c r="AU8" s="202">
        <f>SUMIFS(TB!AK:AK,TB!$F:$F,$A$2,TB!$G:$G,$B8,TB!$K:$K,"",TB!$J:$J,$A$4)</f>
        <v>0</v>
      </c>
      <c r="AV8" s="202">
        <f>SUMIFS(TB!AL:AL,TB!$F:$F,$A$2,TB!$G:$G,$B8,TB!$K:$K,"",TB!$J:$J,$A$4)</f>
        <v>0</v>
      </c>
      <c r="AW8" s="202">
        <f>SUMIFS(TB!AM:AM,TB!$F:$F,$A$2,TB!$G:$G,$B8,TB!$K:$K,"",TB!$J:$J,$A$4)</f>
        <v>0</v>
      </c>
      <c r="AX8" s="202">
        <f>SUMIFS(TB!AN:AN,TB!$F:$F,$A$2,TB!$G:$G,$B8,TB!$K:$K,"",TB!$J:$J,$A$4)</f>
        <v>0</v>
      </c>
      <c r="AY8" s="202">
        <f>SUMIFS(TB!AO:AO,TB!$F:$F,$A$2,TB!$G:$G,$B8,TB!$K:$K,"",TB!$J:$J,$A$4)</f>
        <v>0</v>
      </c>
      <c r="AZ8" s="202">
        <f>SUMIFS(TB!AP:AP,TB!$F:$F,$A$2,TB!$G:$G,$B8,TB!$K:$K,"",TB!$J:$J,$A$4)</f>
        <v>0</v>
      </c>
      <c r="BA8" s="202">
        <f>SUMIFS(TB!AQ:AQ,TB!$F:$F,$A$2,TB!$G:$G,$B8,TB!$K:$K,"",TB!$J:$J,$A$4)</f>
        <v>0</v>
      </c>
      <c r="BB8" s="202">
        <f>SUMIFS(TB!AR:AR,TB!$F:$F,$A$2,TB!$G:$G,$B8,TB!$K:$K,"",TB!$J:$J,$A$4)</f>
        <v>0</v>
      </c>
      <c r="BC8" s="202">
        <f>SUMIFS(TB!AS:AS,TB!$F:$F,$A$2,TB!$G:$G,$B8,TB!$K:$K,"",TB!$J:$J,$A$4)</f>
        <v>0</v>
      </c>
      <c r="BD8" s="202">
        <f>SUMIFS(TB!AT:AT,TB!$F:$F,$A$2,TB!$G:$G,$B8,TB!$K:$K,"",TB!$J:$J,$A$4)</f>
        <v>0</v>
      </c>
      <c r="BE8" s="202">
        <f>SUMIFS(TB!AU:AU,TB!$F:$F,$A$2,TB!$G:$G,$B8,TB!$K:$K,"",TB!$J:$J,$A$4)</f>
        <v>0</v>
      </c>
      <c r="BF8" s="202">
        <f>SUMIFS(TB!AV:AV,TB!$F:$F,$A$2,TB!$G:$G,$B8,TB!$K:$K,"",TB!$J:$J,$A$4)</f>
        <v>0</v>
      </c>
      <c r="BG8" s="202">
        <f>SUMIFS(TB!AW:AW,TB!$F:$F,$A$2,TB!$G:$G,$B8,TB!$K:$K,"",TB!$J:$J,$A$4)</f>
        <v>0</v>
      </c>
      <c r="BH8" s="202">
        <f>SUMIFS(TB!AX:AX,TB!$F:$F,$A$2,TB!$G:$G,$B8,TB!$K:$K,"",TB!$J:$J,$A$4)</f>
        <v>0</v>
      </c>
      <c r="BI8" s="202">
        <f>SUMIFS(TB!AY:AY,TB!$F:$F,$A$2,TB!$G:$G,$B8,TB!$K:$K,"",TB!$J:$J,$A$4)</f>
        <v>0</v>
      </c>
      <c r="BJ8" s="202">
        <f>SUMIFS(TB!AZ:AZ,TB!$F:$F,$A$2,TB!$G:$G,$B8,TB!$K:$K,"",TB!$J:$J,$A$4)</f>
        <v>0</v>
      </c>
      <c r="BK8" s="202">
        <f>SUMIFS(TB!BA:BA,TB!$F:$F,$A$2,TB!$G:$G,$B8,TB!$K:$K,"",TB!$J:$J,$A$4)</f>
        <v>0</v>
      </c>
      <c r="BL8" s="202">
        <f>SUMIFS(TB!BB:BB,TB!$F:$F,$A$2,TB!$G:$G,$B8,TB!$K:$K,"",TB!$J:$J,$A$4)</f>
        <v>0</v>
      </c>
      <c r="BM8" s="202">
        <f>SUMIFS(TB!BC:BC,TB!$F:$F,$A$2,TB!$G:$G,$B8,TB!$K:$K,"",TB!$J:$J,$A$4)</f>
        <v>0</v>
      </c>
      <c r="BN8" s="202">
        <f>SUMIFS(TB!BD:BD,TB!$F:$F,$A$2,TB!$G:$G,$B8,TB!$K:$K,"",TB!$J:$J,$A$4)</f>
        <v>0</v>
      </c>
      <c r="BO8" s="202">
        <f>SUMIFS(TB!BE:BE,TB!$F:$F,$A$2,TB!$G:$G,$B8,TB!$K:$K,"",TB!$J:$J,$A$4)</f>
        <v>0</v>
      </c>
      <c r="BP8" s="202">
        <f>SUMIFS(TB!BF:BF,TB!$F:$F,$A$2,TB!$G:$G,$B8,TB!$K:$K,"",TB!$J:$J,$A$4)</f>
        <v>0</v>
      </c>
      <c r="BQ8" s="202">
        <f>SUMIFS(TB!BG:BG,TB!$F:$F,$A$2,TB!$G:$G,$B8,TB!$K:$K,"",TB!$J:$J,$A$4)</f>
        <v>0</v>
      </c>
      <c r="BR8" s="202">
        <f>SUMIFS(TB!BH:BH,TB!$F:$F,$A$2,TB!$G:$G,$B8,TB!$K:$K,"",TB!$J:$J,$A$4)</f>
        <v>0</v>
      </c>
      <c r="BS8" s="202">
        <f>SUMIFS(TB!BI:BI,TB!$F:$F,$A$2,TB!$G:$G,$B8,TB!$K:$K,"",TB!$J:$J,$A$4)</f>
        <v>0</v>
      </c>
      <c r="BT8" s="416"/>
      <c r="BU8" s="416"/>
      <c r="BV8" s="416"/>
      <c r="BW8" s="423"/>
    </row>
    <row r="9" spans="1:75" ht="14.25" customHeight="1" x14ac:dyDescent="0.3">
      <c r="B9" s="30" t="str">
        <f t="shared" ref="B9:B14" si="5">B31</f>
        <v>GSA fees</v>
      </c>
      <c r="C9" s="202">
        <f t="shared" si="1"/>
        <v>0</v>
      </c>
      <c r="D9" s="202">
        <f t="shared" si="2"/>
        <v>0</v>
      </c>
      <c r="E9" s="202">
        <f t="shared" ref="E9:E14" si="6">SUM(AV9:BG9)</f>
        <v>0</v>
      </c>
      <c r="F9" s="202">
        <f ca="1">_xlfn.IFNA(SUM(OFFSET($X9,0,MATCH(Periods!$D$15,$X$7:$BV$7)-1):OFFSET($X9,0,MATCH(Periods!$D$15,$X$7:$BV$7,0)-12)),0)</f>
        <v>0</v>
      </c>
      <c r="G9" s="202">
        <f ca="1">SUM(OFFSET($X9,0,MATCH(Periods!$D$17,$X$7:$BV$7,0)-1):OFFSET($X9,0,MATCH(Periods!$D$13,$X$7:$BV$7,0)))</f>
        <v>0</v>
      </c>
      <c r="H9" s="202">
        <f ca="1">SUM(OFFSET($X9,0,MATCH(Periods!$D$16,$X$7:$BV$7,0)-1):OFFSET($X9,0,MATCH(Periods!$D$14,$X$7:$BV$7,0)))</f>
        <v>0</v>
      </c>
      <c r="I9" s="26"/>
      <c r="J9" s="58" t="str">
        <f>IFERROR(C9/Revenue!C$18,"n/a")</f>
        <v>n/a</v>
      </c>
      <c r="K9" s="58" t="str">
        <f>IFERROR(D9/Revenue!D$18,"n/a")</f>
        <v>n/a</v>
      </c>
      <c r="L9" s="58" t="str">
        <f>IFERROR(E9/Revenue!E$18,"n/a")</f>
        <v>n/a</v>
      </c>
      <c r="M9" s="58" t="str">
        <f ca="1">IFERROR(F9/Revenue!F$18,"n/a")</f>
        <v>n/a</v>
      </c>
      <c r="N9" s="58" t="str">
        <f ca="1">IFERROR(G9/Revenue!G$18,"n/a")</f>
        <v>n/a</v>
      </c>
      <c r="O9" s="58" t="str">
        <f ca="1">IFERROR(H9/Revenue!H$18,"n/a")</f>
        <v>n/a</v>
      </c>
      <c r="Q9" s="202">
        <f t="shared" ref="Q9:Q16" si="7">D9-C9</f>
        <v>0</v>
      </c>
      <c r="R9" s="59" t="str">
        <f t="shared" ref="R9:R16" si="8">IFERROR(Q9/C9,"n/a")</f>
        <v>n/a</v>
      </c>
      <c r="S9" s="202">
        <f t="shared" ref="S9:S16" si="9">E9-D9</f>
        <v>0</v>
      </c>
      <c r="T9" s="59" t="str">
        <f t="shared" ref="T9:T16" si="10">IFERROR(S9/D9,"n/a")</f>
        <v>n/a</v>
      </c>
      <c r="U9" s="202">
        <f t="shared" ref="U9:U16" ca="1" si="11">F9-E9</f>
        <v>0</v>
      </c>
      <c r="V9" s="58" t="str">
        <f t="shared" ref="V9:V16" ca="1" si="12">IFERROR(U9/E9,"n/a")</f>
        <v>n/a</v>
      </c>
      <c r="X9" s="202">
        <f>SUMIFS(TB!N:N,TB!$F:$F,$A$2,TB!$G:$G,$B9,TB!$K:$K,"",TB!$J:$J,$A$4)</f>
        <v>0</v>
      </c>
      <c r="Y9" s="202">
        <f>SUMIFS(TB!O:O,TB!$F:$F,$A$2,TB!$G:$G,$B9,TB!$K:$K,"",TB!$J:$J,$A$4)</f>
        <v>0</v>
      </c>
      <c r="Z9" s="202">
        <f>SUMIFS(TB!P:P,TB!$F:$F,$A$2,TB!$G:$G,$B9,TB!$K:$K,"",TB!$J:$J,$A$4)</f>
        <v>0</v>
      </c>
      <c r="AA9" s="202">
        <f>SUMIFS(TB!Q:Q,TB!$F:$F,$A$2,TB!$G:$G,$B9,TB!$K:$K,"",TB!$J:$J,$A$4)</f>
        <v>0</v>
      </c>
      <c r="AB9" s="202">
        <f>SUMIFS(TB!R:R,TB!$F:$F,$A$2,TB!$G:$G,$B9,TB!$K:$K,"",TB!$J:$J,$A$4)</f>
        <v>0</v>
      </c>
      <c r="AC9" s="202">
        <f>SUMIFS(TB!S:S,TB!$F:$F,$A$2,TB!$G:$G,$B9,TB!$K:$K,"",TB!$J:$J,$A$4)</f>
        <v>0</v>
      </c>
      <c r="AD9" s="202">
        <f>SUMIFS(TB!T:T,TB!$F:$F,$A$2,TB!$G:$G,$B9,TB!$K:$K,"",TB!$J:$J,$A$4)</f>
        <v>0</v>
      </c>
      <c r="AE9" s="202">
        <f>SUMIFS(TB!U:U,TB!$F:$F,$A$2,TB!$G:$G,$B9,TB!$K:$K,"",TB!$J:$J,$A$4)</f>
        <v>0</v>
      </c>
      <c r="AF9" s="202">
        <f>SUMIFS(TB!V:V,TB!$F:$F,$A$2,TB!$G:$G,$B9,TB!$K:$K,"",TB!$J:$J,$A$4)</f>
        <v>0</v>
      </c>
      <c r="AG9" s="202">
        <f>SUMIFS(TB!W:W,TB!$F:$F,$A$2,TB!$G:$G,$B9,TB!$K:$K,"",TB!$J:$J,$A$4)</f>
        <v>0</v>
      </c>
      <c r="AH9" s="202">
        <f>SUMIFS(TB!X:X,TB!$F:$F,$A$2,TB!$G:$G,$B9,TB!$K:$K,"",TB!$J:$J,$A$4)</f>
        <v>0</v>
      </c>
      <c r="AI9" s="202">
        <f>SUMIFS(TB!Y:Y,TB!$F:$F,$A$2,TB!$G:$G,$B9,TB!$K:$K,"",TB!$J:$J,$A$4)</f>
        <v>0</v>
      </c>
      <c r="AJ9" s="202">
        <f>SUMIFS(TB!Z:Z,TB!$F:$F,$A$2,TB!$G:$G,$B9,TB!$K:$K,"",TB!$J:$J,$A$4)</f>
        <v>0</v>
      </c>
      <c r="AK9" s="202">
        <f>SUMIFS(TB!AA:AA,TB!$F:$F,$A$2,TB!$G:$G,$B9,TB!$K:$K,"",TB!$J:$J,$A$4)</f>
        <v>0</v>
      </c>
      <c r="AL9" s="202">
        <f>SUMIFS(TB!AB:AB,TB!$F:$F,$A$2,TB!$G:$G,$B9,TB!$K:$K,"",TB!$J:$J,$A$4)</f>
        <v>0</v>
      </c>
      <c r="AM9" s="202">
        <f>SUMIFS(TB!AC:AC,TB!$F:$F,$A$2,TB!$G:$G,$B9,TB!$K:$K,"",TB!$J:$J,$A$4)</f>
        <v>0</v>
      </c>
      <c r="AN9" s="202">
        <f>SUMIFS(TB!AD:AD,TB!$F:$F,$A$2,TB!$G:$G,$B9,TB!$K:$K,"",TB!$J:$J,$A$4)</f>
        <v>0</v>
      </c>
      <c r="AO9" s="202">
        <f>SUMIFS(TB!AE:AE,TB!$F:$F,$A$2,TB!$G:$G,$B9,TB!$K:$K,"",TB!$J:$J,$A$4)</f>
        <v>0</v>
      </c>
      <c r="AP9" s="202">
        <f>SUMIFS(TB!AF:AF,TB!$F:$F,$A$2,TB!$G:$G,$B9,TB!$K:$K,"",TB!$J:$J,$A$4)</f>
        <v>0</v>
      </c>
      <c r="AQ9" s="202">
        <f>SUMIFS(TB!AG:AG,TB!$F:$F,$A$2,TB!$G:$G,$B9,TB!$K:$K,"",TB!$J:$J,$A$4)</f>
        <v>0</v>
      </c>
      <c r="AR9" s="202">
        <f>SUMIFS(TB!AH:AH,TB!$F:$F,$A$2,TB!$G:$G,$B9,TB!$K:$K,"",TB!$J:$J,$A$4)</f>
        <v>0</v>
      </c>
      <c r="AS9" s="202">
        <f>SUMIFS(TB!AI:AI,TB!$F:$F,$A$2,TB!$G:$G,$B9,TB!$K:$K,"",TB!$J:$J,$A$4)</f>
        <v>0</v>
      </c>
      <c r="AT9" s="202">
        <f>SUMIFS(TB!AJ:AJ,TB!$F:$F,$A$2,TB!$G:$G,$B9,TB!$K:$K,"",TB!$J:$J,$A$4)</f>
        <v>0</v>
      </c>
      <c r="AU9" s="202">
        <f>SUMIFS(TB!AK:AK,TB!$F:$F,$A$2,TB!$G:$G,$B9,TB!$K:$K,"",TB!$J:$J,$A$4)</f>
        <v>0</v>
      </c>
      <c r="AV9" s="202">
        <f>SUMIFS(TB!AL:AL,TB!$F:$F,$A$2,TB!$G:$G,$B9,TB!$K:$K,"",TB!$J:$J,$A$4)</f>
        <v>0</v>
      </c>
      <c r="AW9" s="202">
        <f>SUMIFS(TB!AM:AM,TB!$F:$F,$A$2,TB!$G:$G,$B9,TB!$K:$K,"",TB!$J:$J,$A$4)</f>
        <v>0</v>
      </c>
      <c r="AX9" s="202">
        <f>SUMIFS(TB!AN:AN,TB!$F:$F,$A$2,TB!$G:$G,$B9,TB!$K:$K,"",TB!$J:$J,$A$4)</f>
        <v>0</v>
      </c>
      <c r="AY9" s="202">
        <f>SUMIFS(TB!AO:AO,TB!$F:$F,$A$2,TB!$G:$G,$B9,TB!$K:$K,"",TB!$J:$J,$A$4)</f>
        <v>0</v>
      </c>
      <c r="AZ9" s="202">
        <f>SUMIFS(TB!AP:AP,TB!$F:$F,$A$2,TB!$G:$G,$B9,TB!$K:$K,"",TB!$J:$J,$A$4)</f>
        <v>0</v>
      </c>
      <c r="BA9" s="202">
        <f>SUMIFS(TB!AQ:AQ,TB!$F:$F,$A$2,TB!$G:$G,$B9,TB!$K:$K,"",TB!$J:$J,$A$4)</f>
        <v>0</v>
      </c>
      <c r="BB9" s="202">
        <f>SUMIFS(TB!AR:AR,TB!$F:$F,$A$2,TB!$G:$G,$B9,TB!$K:$K,"",TB!$J:$J,$A$4)</f>
        <v>0</v>
      </c>
      <c r="BC9" s="202">
        <f>SUMIFS(TB!AS:AS,TB!$F:$F,$A$2,TB!$G:$G,$B9,TB!$K:$K,"",TB!$J:$J,$A$4)</f>
        <v>0</v>
      </c>
      <c r="BD9" s="202">
        <f>SUMIFS(TB!AT:AT,TB!$F:$F,$A$2,TB!$G:$G,$B9,TB!$K:$K,"",TB!$J:$J,$A$4)</f>
        <v>0</v>
      </c>
      <c r="BE9" s="202">
        <f>SUMIFS(TB!AU:AU,TB!$F:$F,$A$2,TB!$G:$G,$B9,TB!$K:$K,"",TB!$J:$J,$A$4)</f>
        <v>0</v>
      </c>
      <c r="BF9" s="202">
        <f>SUMIFS(TB!AV:AV,TB!$F:$F,$A$2,TB!$G:$G,$B9,TB!$K:$K,"",TB!$J:$J,$A$4)</f>
        <v>0</v>
      </c>
      <c r="BG9" s="202">
        <f>SUMIFS(TB!AW:AW,TB!$F:$F,$A$2,TB!$G:$G,$B9,TB!$K:$K,"",TB!$J:$J,$A$4)</f>
        <v>0</v>
      </c>
      <c r="BH9" s="202">
        <f>SUMIFS(TB!AX:AX,TB!$F:$F,$A$2,TB!$G:$G,$B9,TB!$K:$K,"",TB!$J:$J,$A$4)</f>
        <v>0</v>
      </c>
      <c r="BI9" s="202">
        <f>SUMIFS(TB!AY:AY,TB!$F:$F,$A$2,TB!$G:$G,$B9,TB!$K:$K,"",TB!$J:$J,$A$4)</f>
        <v>0</v>
      </c>
      <c r="BJ9" s="202">
        <f>SUMIFS(TB!AZ:AZ,TB!$F:$F,$A$2,TB!$G:$G,$B9,TB!$K:$K,"",TB!$J:$J,$A$4)</f>
        <v>0</v>
      </c>
      <c r="BK9" s="202">
        <f>SUMIFS(TB!BA:BA,TB!$F:$F,$A$2,TB!$G:$G,$B9,TB!$K:$K,"",TB!$J:$J,$A$4)</f>
        <v>0</v>
      </c>
      <c r="BL9" s="202">
        <f>SUMIFS(TB!BB:BB,TB!$F:$F,$A$2,TB!$G:$G,$B9,TB!$K:$K,"",TB!$J:$J,$A$4)</f>
        <v>0</v>
      </c>
      <c r="BM9" s="202">
        <f>SUMIFS(TB!BC:BC,TB!$F:$F,$A$2,TB!$G:$G,$B9,TB!$K:$K,"",TB!$J:$J,$A$4)</f>
        <v>0</v>
      </c>
      <c r="BN9" s="202">
        <f>SUMIFS(TB!BD:BD,TB!$F:$F,$A$2,TB!$G:$G,$B9,TB!$K:$K,"",TB!$J:$J,$A$4)</f>
        <v>0</v>
      </c>
      <c r="BO9" s="202">
        <f>SUMIFS(TB!BE:BE,TB!$F:$F,$A$2,TB!$G:$G,$B9,TB!$K:$K,"",TB!$J:$J,$A$4)</f>
        <v>0</v>
      </c>
      <c r="BP9" s="202">
        <f>SUMIFS(TB!BF:BF,TB!$F:$F,$A$2,TB!$G:$G,$B9,TB!$K:$K,"",TB!$J:$J,$A$4)</f>
        <v>0</v>
      </c>
      <c r="BQ9" s="202">
        <f>SUMIFS(TB!BG:BG,TB!$F:$F,$A$2,TB!$G:$G,$B9,TB!$K:$K,"",TB!$J:$J,$A$4)</f>
        <v>0</v>
      </c>
      <c r="BR9" s="202">
        <f>SUMIFS(TB!BH:BH,TB!$F:$F,$A$2,TB!$G:$G,$B9,TB!$K:$K,"",TB!$J:$J,$A$4)</f>
        <v>0</v>
      </c>
      <c r="BS9" s="202">
        <f>SUMIFS(TB!BI:BI,TB!$F:$F,$A$2,TB!$G:$G,$B9,TB!$K:$K,"",TB!$J:$J,$A$4)</f>
        <v>0</v>
      </c>
      <c r="BT9" s="416"/>
      <c r="BU9" s="416"/>
      <c r="BV9" s="416"/>
      <c r="BW9" s="423"/>
    </row>
    <row r="10" spans="1:75" ht="14.25" customHeight="1" x14ac:dyDescent="0.3">
      <c r="B10" s="30" t="str">
        <f t="shared" si="5"/>
        <v>SEWP fees</v>
      </c>
      <c r="C10" s="202">
        <f t="shared" si="1"/>
        <v>0</v>
      </c>
      <c r="D10" s="202">
        <f t="shared" si="2"/>
        <v>0</v>
      </c>
      <c r="E10" s="202">
        <f t="shared" si="6"/>
        <v>0</v>
      </c>
      <c r="F10" s="202">
        <f ca="1">_xlfn.IFNA(SUM(OFFSET($X10,0,MATCH(Periods!$D$15,$X$7:$BV$7)-1):OFFSET($X10,0,MATCH(Periods!$D$15,$X$7:$BV$7,0)-12)),0)</f>
        <v>0</v>
      </c>
      <c r="G10" s="202">
        <f ca="1">SUM(OFFSET($X10,0,MATCH(Periods!$D$17,$X$7:$BV$7,0)-1):OFFSET($X10,0,MATCH(Periods!$D$13,$X$7:$BV$7,0)))</f>
        <v>0</v>
      </c>
      <c r="H10" s="202">
        <f ca="1">SUM(OFFSET($X10,0,MATCH(Periods!$D$16,$X$7:$BV$7,0)-1):OFFSET($X10,0,MATCH(Periods!$D$14,$X$7:$BV$7,0)))</f>
        <v>0</v>
      </c>
      <c r="I10" s="26"/>
      <c r="J10" s="58" t="str">
        <f>IFERROR(C10/Revenue!C$18,"n/a")</f>
        <v>n/a</v>
      </c>
      <c r="K10" s="58" t="str">
        <f>IFERROR(D10/Revenue!D$18,"n/a")</f>
        <v>n/a</v>
      </c>
      <c r="L10" s="58" t="str">
        <f>IFERROR(E10/Revenue!E$18,"n/a")</f>
        <v>n/a</v>
      </c>
      <c r="M10" s="58" t="str">
        <f ca="1">IFERROR(F10/Revenue!F$18,"n/a")</f>
        <v>n/a</v>
      </c>
      <c r="N10" s="58" t="str">
        <f ca="1">IFERROR(G10/Revenue!G$18,"n/a")</f>
        <v>n/a</v>
      </c>
      <c r="O10" s="58" t="str">
        <f ca="1">IFERROR(H10/Revenue!H$18,"n/a")</f>
        <v>n/a</v>
      </c>
      <c r="Q10" s="202">
        <f t="shared" si="7"/>
        <v>0</v>
      </c>
      <c r="R10" s="59" t="str">
        <f t="shared" si="8"/>
        <v>n/a</v>
      </c>
      <c r="S10" s="202">
        <f t="shared" si="9"/>
        <v>0</v>
      </c>
      <c r="T10" s="59" t="str">
        <f t="shared" si="10"/>
        <v>n/a</v>
      </c>
      <c r="U10" s="202">
        <f t="shared" ca="1" si="11"/>
        <v>0</v>
      </c>
      <c r="V10" s="58" t="str">
        <f t="shared" ca="1" si="12"/>
        <v>n/a</v>
      </c>
      <c r="X10" s="202">
        <f>SUMIFS(TB!N:N,TB!$F:$F,$A$2,TB!$G:$G,$B10,TB!$K:$K,"",TB!$J:$J,$A$4)</f>
        <v>0</v>
      </c>
      <c r="Y10" s="202">
        <f>SUMIFS(TB!O:O,TB!$F:$F,$A$2,TB!$G:$G,$B10,TB!$K:$K,"",TB!$J:$J,$A$4)</f>
        <v>0</v>
      </c>
      <c r="Z10" s="202">
        <f>SUMIFS(TB!P:P,TB!$F:$F,$A$2,TB!$G:$G,$B10,TB!$K:$K,"",TB!$J:$J,$A$4)</f>
        <v>0</v>
      </c>
      <c r="AA10" s="202">
        <f>SUMIFS(TB!Q:Q,TB!$F:$F,$A$2,TB!$G:$G,$B10,TB!$K:$K,"",TB!$J:$J,$A$4)</f>
        <v>0</v>
      </c>
      <c r="AB10" s="202">
        <f>SUMIFS(TB!R:R,TB!$F:$F,$A$2,TB!$G:$G,$B10,TB!$K:$K,"",TB!$J:$J,$A$4)</f>
        <v>0</v>
      </c>
      <c r="AC10" s="202">
        <f>SUMIFS(TB!S:S,TB!$F:$F,$A$2,TB!$G:$G,$B10,TB!$K:$K,"",TB!$J:$J,$A$4)</f>
        <v>0</v>
      </c>
      <c r="AD10" s="202">
        <f>SUMIFS(TB!T:T,TB!$F:$F,$A$2,TB!$G:$G,$B10,TB!$K:$K,"",TB!$J:$J,$A$4)</f>
        <v>0</v>
      </c>
      <c r="AE10" s="202">
        <f>SUMIFS(TB!U:U,TB!$F:$F,$A$2,TB!$G:$G,$B10,TB!$K:$K,"",TB!$J:$J,$A$4)</f>
        <v>0</v>
      </c>
      <c r="AF10" s="202">
        <f>SUMIFS(TB!V:V,TB!$F:$F,$A$2,TB!$G:$G,$B10,TB!$K:$K,"",TB!$J:$J,$A$4)</f>
        <v>0</v>
      </c>
      <c r="AG10" s="202">
        <f>SUMIFS(TB!W:W,TB!$F:$F,$A$2,TB!$G:$G,$B10,TB!$K:$K,"",TB!$J:$J,$A$4)</f>
        <v>0</v>
      </c>
      <c r="AH10" s="202">
        <f>SUMIFS(TB!X:X,TB!$F:$F,$A$2,TB!$G:$G,$B10,TB!$K:$K,"",TB!$J:$J,$A$4)</f>
        <v>0</v>
      </c>
      <c r="AI10" s="202">
        <f>SUMIFS(TB!Y:Y,TB!$F:$F,$A$2,TB!$G:$G,$B10,TB!$K:$K,"",TB!$J:$J,$A$4)</f>
        <v>0</v>
      </c>
      <c r="AJ10" s="202">
        <f>SUMIFS(TB!Z:Z,TB!$F:$F,$A$2,TB!$G:$G,$B10,TB!$K:$K,"",TB!$J:$J,$A$4)</f>
        <v>0</v>
      </c>
      <c r="AK10" s="202">
        <f>SUMIFS(TB!AA:AA,TB!$F:$F,$A$2,TB!$G:$G,$B10,TB!$K:$K,"",TB!$J:$J,$A$4)</f>
        <v>0</v>
      </c>
      <c r="AL10" s="202">
        <f>SUMIFS(TB!AB:AB,TB!$F:$F,$A$2,TB!$G:$G,$B10,TB!$K:$K,"",TB!$J:$J,$A$4)</f>
        <v>0</v>
      </c>
      <c r="AM10" s="202">
        <f>SUMIFS(TB!AC:AC,TB!$F:$F,$A$2,TB!$G:$G,$B10,TB!$K:$K,"",TB!$J:$J,$A$4)</f>
        <v>0</v>
      </c>
      <c r="AN10" s="202">
        <f>SUMIFS(TB!AD:AD,TB!$F:$F,$A$2,TB!$G:$G,$B10,TB!$K:$K,"",TB!$J:$J,$A$4)</f>
        <v>0</v>
      </c>
      <c r="AO10" s="202">
        <f>SUMIFS(TB!AE:AE,TB!$F:$F,$A$2,TB!$G:$G,$B10,TB!$K:$K,"",TB!$J:$J,$A$4)</f>
        <v>0</v>
      </c>
      <c r="AP10" s="202">
        <f>SUMIFS(TB!AF:AF,TB!$F:$F,$A$2,TB!$G:$G,$B10,TB!$K:$K,"",TB!$J:$J,$A$4)</f>
        <v>0</v>
      </c>
      <c r="AQ10" s="202">
        <f>SUMIFS(TB!AG:AG,TB!$F:$F,$A$2,TB!$G:$G,$B10,TB!$K:$K,"",TB!$J:$J,$A$4)</f>
        <v>0</v>
      </c>
      <c r="AR10" s="202">
        <f>SUMIFS(TB!AH:AH,TB!$F:$F,$A$2,TB!$G:$G,$B10,TB!$K:$K,"",TB!$J:$J,$A$4)</f>
        <v>0</v>
      </c>
      <c r="AS10" s="202">
        <f>SUMIFS(TB!AI:AI,TB!$F:$F,$A$2,TB!$G:$G,$B10,TB!$K:$K,"",TB!$J:$J,$A$4)</f>
        <v>0</v>
      </c>
      <c r="AT10" s="202">
        <f>SUMIFS(TB!AJ:AJ,TB!$F:$F,$A$2,TB!$G:$G,$B10,TB!$K:$K,"",TB!$J:$J,$A$4)</f>
        <v>0</v>
      </c>
      <c r="AU10" s="202">
        <f>SUMIFS(TB!AK:AK,TB!$F:$F,$A$2,TB!$G:$G,$B10,TB!$K:$K,"",TB!$J:$J,$A$4)</f>
        <v>0</v>
      </c>
      <c r="AV10" s="202">
        <f>SUMIFS(TB!AL:AL,TB!$F:$F,$A$2,TB!$G:$G,$B10,TB!$K:$K,"",TB!$J:$J,$A$4)</f>
        <v>0</v>
      </c>
      <c r="AW10" s="202">
        <f>SUMIFS(TB!AM:AM,TB!$F:$F,$A$2,TB!$G:$G,$B10,TB!$K:$K,"",TB!$J:$J,$A$4)</f>
        <v>0</v>
      </c>
      <c r="AX10" s="202">
        <f>SUMIFS(TB!AN:AN,TB!$F:$F,$A$2,TB!$G:$G,$B10,TB!$K:$K,"",TB!$J:$J,$A$4)</f>
        <v>0</v>
      </c>
      <c r="AY10" s="202">
        <f>SUMIFS(TB!AO:AO,TB!$F:$F,$A$2,TB!$G:$G,$B10,TB!$K:$K,"",TB!$J:$J,$A$4)</f>
        <v>0</v>
      </c>
      <c r="AZ10" s="202">
        <f>SUMIFS(TB!AP:AP,TB!$F:$F,$A$2,TB!$G:$G,$B10,TB!$K:$K,"",TB!$J:$J,$A$4)</f>
        <v>0</v>
      </c>
      <c r="BA10" s="202">
        <f>SUMIFS(TB!AQ:AQ,TB!$F:$F,$A$2,TB!$G:$G,$B10,TB!$K:$K,"",TB!$J:$J,$A$4)</f>
        <v>0</v>
      </c>
      <c r="BB10" s="202">
        <f>SUMIFS(TB!AR:AR,TB!$F:$F,$A$2,TB!$G:$G,$B10,TB!$K:$K,"",TB!$J:$J,$A$4)</f>
        <v>0</v>
      </c>
      <c r="BC10" s="202">
        <f>SUMIFS(TB!AS:AS,TB!$F:$F,$A$2,TB!$G:$G,$B10,TB!$K:$K,"",TB!$J:$J,$A$4)</f>
        <v>0</v>
      </c>
      <c r="BD10" s="202">
        <f>SUMIFS(TB!AT:AT,TB!$F:$F,$A$2,TB!$G:$G,$B10,TB!$K:$K,"",TB!$J:$J,$A$4)</f>
        <v>0</v>
      </c>
      <c r="BE10" s="202">
        <f>SUMIFS(TB!AU:AU,TB!$F:$F,$A$2,TB!$G:$G,$B10,TB!$K:$K,"",TB!$J:$J,$A$4)</f>
        <v>0</v>
      </c>
      <c r="BF10" s="202">
        <f>SUMIFS(TB!AV:AV,TB!$F:$F,$A$2,TB!$G:$G,$B10,TB!$K:$K,"",TB!$J:$J,$A$4)</f>
        <v>0</v>
      </c>
      <c r="BG10" s="202">
        <f>SUMIFS(TB!AW:AW,TB!$F:$F,$A$2,TB!$G:$G,$B10,TB!$K:$K,"",TB!$J:$J,$A$4)</f>
        <v>0</v>
      </c>
      <c r="BH10" s="202">
        <f>SUMIFS(TB!AX:AX,TB!$F:$F,$A$2,TB!$G:$G,$B10,TB!$K:$K,"",TB!$J:$J,$A$4)</f>
        <v>0</v>
      </c>
      <c r="BI10" s="202">
        <f>SUMIFS(TB!AY:AY,TB!$F:$F,$A$2,TB!$G:$G,$B10,TB!$K:$K,"",TB!$J:$J,$A$4)</f>
        <v>0</v>
      </c>
      <c r="BJ10" s="202">
        <f>SUMIFS(TB!AZ:AZ,TB!$F:$F,$A$2,TB!$G:$G,$B10,TB!$K:$K,"",TB!$J:$J,$A$4)</f>
        <v>0</v>
      </c>
      <c r="BK10" s="202">
        <f>SUMIFS(TB!BA:BA,TB!$F:$F,$A$2,TB!$G:$G,$B10,TB!$K:$K,"",TB!$J:$J,$A$4)</f>
        <v>0</v>
      </c>
      <c r="BL10" s="202">
        <f>SUMIFS(TB!BB:BB,TB!$F:$F,$A$2,TB!$G:$G,$B10,TB!$K:$K,"",TB!$J:$J,$A$4)</f>
        <v>0</v>
      </c>
      <c r="BM10" s="202">
        <f>SUMIFS(TB!BC:BC,TB!$F:$F,$A$2,TB!$G:$G,$B10,TB!$K:$K,"",TB!$J:$J,$A$4)</f>
        <v>0</v>
      </c>
      <c r="BN10" s="202">
        <f>SUMIFS(TB!BD:BD,TB!$F:$F,$A$2,TB!$G:$G,$B10,TB!$K:$K,"",TB!$J:$J,$A$4)</f>
        <v>0</v>
      </c>
      <c r="BO10" s="202">
        <f>SUMIFS(TB!BE:BE,TB!$F:$F,$A$2,TB!$G:$G,$B10,TB!$K:$K,"",TB!$J:$J,$A$4)</f>
        <v>0</v>
      </c>
      <c r="BP10" s="202">
        <f>SUMIFS(TB!BF:BF,TB!$F:$F,$A$2,TB!$G:$G,$B10,TB!$K:$K,"",TB!$J:$J,$A$4)</f>
        <v>0</v>
      </c>
      <c r="BQ10" s="202">
        <f>SUMIFS(TB!BG:BG,TB!$F:$F,$A$2,TB!$G:$G,$B10,TB!$K:$K,"",TB!$J:$J,$A$4)</f>
        <v>0</v>
      </c>
      <c r="BR10" s="202">
        <f>SUMIFS(TB!BH:BH,TB!$F:$F,$A$2,TB!$G:$G,$B10,TB!$K:$K,"",TB!$J:$J,$A$4)</f>
        <v>0</v>
      </c>
      <c r="BS10" s="202">
        <f>SUMIFS(TB!BI:BI,TB!$F:$F,$A$2,TB!$G:$G,$B10,TB!$K:$K,"",TB!$J:$J,$A$4)</f>
        <v>0</v>
      </c>
      <c r="BT10" s="416"/>
      <c r="BU10" s="416"/>
      <c r="BV10" s="416"/>
      <c r="BW10" s="423"/>
    </row>
    <row r="11" spans="1:75" ht="14.25" customHeight="1" x14ac:dyDescent="0.3">
      <c r="B11" s="30" t="str">
        <f t="shared" si="5"/>
        <v>Purchases</v>
      </c>
      <c r="C11" s="202">
        <f t="shared" si="1"/>
        <v>0</v>
      </c>
      <c r="D11" s="202">
        <f t="shared" si="2"/>
        <v>0</v>
      </c>
      <c r="E11" s="202">
        <f t="shared" si="6"/>
        <v>0</v>
      </c>
      <c r="F11" s="202">
        <f ca="1">_xlfn.IFNA(SUM(OFFSET($X11,0,MATCH(Periods!$D$15,$X$7:$BV$7)-1):OFFSET($X11,0,MATCH(Periods!$D$15,$X$7:$BV$7,0)-12)),0)</f>
        <v>0</v>
      </c>
      <c r="G11" s="202">
        <f ca="1">SUM(OFFSET($X11,0,MATCH(Periods!$D$17,$X$7:$BV$7,0)-1):OFFSET($X11,0,MATCH(Periods!$D$13,$X$7:$BV$7,0)))</f>
        <v>0</v>
      </c>
      <c r="H11" s="202">
        <f ca="1">SUM(OFFSET($X11,0,MATCH(Periods!$D$16,$X$7:$BV$7,0)-1):OFFSET($X11,0,MATCH(Periods!$D$14,$X$7:$BV$7,0)))</f>
        <v>0</v>
      </c>
      <c r="I11" s="26"/>
      <c r="J11" s="58" t="str">
        <f>IFERROR(C11/Revenue!C$18,"n/a")</f>
        <v>n/a</v>
      </c>
      <c r="K11" s="58" t="str">
        <f>IFERROR(D11/Revenue!D$18,"n/a")</f>
        <v>n/a</v>
      </c>
      <c r="L11" s="58" t="str">
        <f>IFERROR(E11/Revenue!E$18,"n/a")</f>
        <v>n/a</v>
      </c>
      <c r="M11" s="58" t="str">
        <f ca="1">IFERROR(F11/Revenue!F$18,"n/a")</f>
        <v>n/a</v>
      </c>
      <c r="N11" s="58" t="str">
        <f ca="1">IFERROR(G11/Revenue!G$18,"n/a")</f>
        <v>n/a</v>
      </c>
      <c r="O11" s="58" t="str">
        <f ca="1">IFERROR(H11/Revenue!H$18,"n/a")</f>
        <v>n/a</v>
      </c>
      <c r="Q11" s="202">
        <f t="shared" si="7"/>
        <v>0</v>
      </c>
      <c r="R11" s="59" t="str">
        <f t="shared" si="8"/>
        <v>n/a</v>
      </c>
      <c r="S11" s="202">
        <f t="shared" si="9"/>
        <v>0</v>
      </c>
      <c r="T11" s="59" t="str">
        <f t="shared" si="10"/>
        <v>n/a</v>
      </c>
      <c r="U11" s="202">
        <f t="shared" ca="1" si="11"/>
        <v>0</v>
      </c>
      <c r="V11" s="58" t="str">
        <f t="shared" ca="1" si="12"/>
        <v>n/a</v>
      </c>
      <c r="X11" s="202">
        <f>SUMIFS(TB!N:N,TB!$F:$F,$A$2,TB!$G:$G,$B11,TB!$K:$K,"",TB!$J:$J,$A$4)</f>
        <v>0</v>
      </c>
      <c r="Y11" s="202">
        <f>SUMIFS(TB!O:O,TB!$F:$F,$A$2,TB!$G:$G,$B11,TB!$K:$K,"",TB!$J:$J,$A$4)</f>
        <v>0</v>
      </c>
      <c r="Z11" s="202">
        <f>SUMIFS(TB!P:P,TB!$F:$F,$A$2,TB!$G:$G,$B11,TB!$K:$K,"",TB!$J:$J,$A$4)</f>
        <v>0</v>
      </c>
      <c r="AA11" s="202">
        <f>SUMIFS(TB!Q:Q,TB!$F:$F,$A$2,TB!$G:$G,$B11,TB!$K:$K,"",TB!$J:$J,$A$4)</f>
        <v>0</v>
      </c>
      <c r="AB11" s="202">
        <f>SUMIFS(TB!R:R,TB!$F:$F,$A$2,TB!$G:$G,$B11,TB!$K:$K,"",TB!$J:$J,$A$4)</f>
        <v>0</v>
      </c>
      <c r="AC11" s="202">
        <f>SUMIFS(TB!S:S,TB!$F:$F,$A$2,TB!$G:$G,$B11,TB!$K:$K,"",TB!$J:$J,$A$4)</f>
        <v>0</v>
      </c>
      <c r="AD11" s="202">
        <f>SUMIFS(TB!T:T,TB!$F:$F,$A$2,TB!$G:$G,$B11,TB!$K:$K,"",TB!$J:$J,$A$4)</f>
        <v>0</v>
      </c>
      <c r="AE11" s="202">
        <f>SUMIFS(TB!U:U,TB!$F:$F,$A$2,TB!$G:$G,$B11,TB!$K:$K,"",TB!$J:$J,$A$4)</f>
        <v>0</v>
      </c>
      <c r="AF11" s="202">
        <f>SUMIFS(TB!V:V,TB!$F:$F,$A$2,TB!$G:$G,$B11,TB!$K:$K,"",TB!$J:$J,$A$4)</f>
        <v>0</v>
      </c>
      <c r="AG11" s="202">
        <f>SUMIFS(TB!W:W,TB!$F:$F,$A$2,TB!$G:$G,$B11,TB!$K:$K,"",TB!$J:$J,$A$4)</f>
        <v>0</v>
      </c>
      <c r="AH11" s="202">
        <f>SUMIFS(TB!X:X,TB!$F:$F,$A$2,TB!$G:$G,$B11,TB!$K:$K,"",TB!$J:$J,$A$4)</f>
        <v>0</v>
      </c>
      <c r="AI11" s="202">
        <f>SUMIFS(TB!Y:Y,TB!$F:$F,$A$2,TB!$G:$G,$B11,TB!$K:$K,"",TB!$J:$J,$A$4)</f>
        <v>0</v>
      </c>
      <c r="AJ11" s="202">
        <f>SUMIFS(TB!Z:Z,TB!$F:$F,$A$2,TB!$G:$G,$B11,TB!$K:$K,"",TB!$J:$J,$A$4)</f>
        <v>0</v>
      </c>
      <c r="AK11" s="202">
        <f>SUMIFS(TB!AA:AA,TB!$F:$F,$A$2,TB!$G:$G,$B11,TB!$K:$K,"",TB!$J:$J,$A$4)</f>
        <v>0</v>
      </c>
      <c r="AL11" s="202">
        <f>SUMIFS(TB!AB:AB,TB!$F:$F,$A$2,TB!$G:$G,$B11,TB!$K:$K,"",TB!$J:$J,$A$4)</f>
        <v>0</v>
      </c>
      <c r="AM11" s="202">
        <f>SUMIFS(TB!AC:AC,TB!$F:$F,$A$2,TB!$G:$G,$B11,TB!$K:$K,"",TB!$J:$J,$A$4)</f>
        <v>0</v>
      </c>
      <c r="AN11" s="202">
        <f>SUMIFS(TB!AD:AD,TB!$F:$F,$A$2,TB!$G:$G,$B11,TB!$K:$K,"",TB!$J:$J,$A$4)</f>
        <v>0</v>
      </c>
      <c r="AO11" s="202">
        <f>SUMIFS(TB!AE:AE,TB!$F:$F,$A$2,TB!$G:$G,$B11,TB!$K:$K,"",TB!$J:$J,$A$4)</f>
        <v>0</v>
      </c>
      <c r="AP11" s="202">
        <f>SUMIFS(TB!AF:AF,TB!$F:$F,$A$2,TB!$G:$G,$B11,TB!$K:$K,"",TB!$J:$J,$A$4)</f>
        <v>0</v>
      </c>
      <c r="AQ11" s="202">
        <f>SUMIFS(TB!AG:AG,TB!$F:$F,$A$2,TB!$G:$G,$B11,TB!$K:$K,"",TB!$J:$J,$A$4)</f>
        <v>0</v>
      </c>
      <c r="AR11" s="202">
        <f>SUMIFS(TB!AH:AH,TB!$F:$F,$A$2,TB!$G:$G,$B11,TB!$K:$K,"",TB!$J:$J,$A$4)</f>
        <v>0</v>
      </c>
      <c r="AS11" s="202">
        <f>SUMIFS(TB!AI:AI,TB!$F:$F,$A$2,TB!$G:$G,$B11,TB!$K:$K,"",TB!$J:$J,$A$4)</f>
        <v>0</v>
      </c>
      <c r="AT11" s="202">
        <f>SUMIFS(TB!AJ:AJ,TB!$F:$F,$A$2,TB!$G:$G,$B11,TB!$K:$K,"",TB!$J:$J,$A$4)</f>
        <v>0</v>
      </c>
      <c r="AU11" s="202">
        <f>SUMIFS(TB!AK:AK,TB!$F:$F,$A$2,TB!$G:$G,$B11,TB!$K:$K,"",TB!$J:$J,$A$4)</f>
        <v>0</v>
      </c>
      <c r="AV11" s="202">
        <f>SUMIFS(TB!AL:AL,TB!$F:$F,$A$2,TB!$G:$G,$B11,TB!$K:$K,"",TB!$J:$J,$A$4)</f>
        <v>0</v>
      </c>
      <c r="AW11" s="202">
        <f>SUMIFS(TB!AM:AM,TB!$F:$F,$A$2,TB!$G:$G,$B11,TB!$K:$K,"",TB!$J:$J,$A$4)</f>
        <v>0</v>
      </c>
      <c r="AX11" s="202">
        <f>SUMIFS(TB!AN:AN,TB!$F:$F,$A$2,TB!$G:$G,$B11,TB!$K:$K,"",TB!$J:$J,$A$4)</f>
        <v>0</v>
      </c>
      <c r="AY11" s="202">
        <f>SUMIFS(TB!AO:AO,TB!$F:$F,$A$2,TB!$G:$G,$B11,TB!$K:$K,"",TB!$J:$J,$A$4)</f>
        <v>0</v>
      </c>
      <c r="AZ11" s="202">
        <f>SUMIFS(TB!AP:AP,TB!$F:$F,$A$2,TB!$G:$G,$B11,TB!$K:$K,"",TB!$J:$J,$A$4)</f>
        <v>0</v>
      </c>
      <c r="BA11" s="202">
        <f>SUMIFS(TB!AQ:AQ,TB!$F:$F,$A$2,TB!$G:$G,$B11,TB!$K:$K,"",TB!$J:$J,$A$4)</f>
        <v>0</v>
      </c>
      <c r="BB11" s="202">
        <f>SUMIFS(TB!AR:AR,TB!$F:$F,$A$2,TB!$G:$G,$B11,TB!$K:$K,"",TB!$J:$J,$A$4)</f>
        <v>0</v>
      </c>
      <c r="BC11" s="202">
        <f>SUMIFS(TB!AS:AS,TB!$F:$F,$A$2,TB!$G:$G,$B11,TB!$K:$K,"",TB!$J:$J,$A$4)</f>
        <v>0</v>
      </c>
      <c r="BD11" s="202">
        <f>SUMIFS(TB!AT:AT,TB!$F:$F,$A$2,TB!$G:$G,$B11,TB!$K:$K,"",TB!$J:$J,$A$4)</f>
        <v>0</v>
      </c>
      <c r="BE11" s="202">
        <f>SUMIFS(TB!AU:AU,TB!$F:$F,$A$2,TB!$G:$G,$B11,TB!$K:$K,"",TB!$J:$J,$A$4)</f>
        <v>0</v>
      </c>
      <c r="BF11" s="202">
        <f>SUMIFS(TB!AV:AV,TB!$F:$F,$A$2,TB!$G:$G,$B11,TB!$K:$K,"",TB!$J:$J,$A$4)</f>
        <v>0</v>
      </c>
      <c r="BG11" s="202">
        <f>SUMIFS(TB!AW:AW,TB!$F:$F,$A$2,TB!$G:$G,$B11,TB!$K:$K,"",TB!$J:$J,$A$4)</f>
        <v>0</v>
      </c>
      <c r="BH11" s="202">
        <f>SUMIFS(TB!AX:AX,TB!$F:$F,$A$2,TB!$G:$G,$B11,TB!$K:$K,"",TB!$J:$J,$A$4)</f>
        <v>0</v>
      </c>
      <c r="BI11" s="202">
        <f>SUMIFS(TB!AY:AY,TB!$F:$F,$A$2,TB!$G:$G,$B11,TB!$K:$K,"",TB!$J:$J,$A$4)</f>
        <v>0</v>
      </c>
      <c r="BJ11" s="202">
        <f>SUMIFS(TB!AZ:AZ,TB!$F:$F,$A$2,TB!$G:$G,$B11,TB!$K:$K,"",TB!$J:$J,$A$4)</f>
        <v>0</v>
      </c>
      <c r="BK11" s="202">
        <f>SUMIFS(TB!BA:BA,TB!$F:$F,$A$2,TB!$G:$G,$B11,TB!$K:$K,"",TB!$J:$J,$A$4)</f>
        <v>0</v>
      </c>
      <c r="BL11" s="202">
        <f>SUMIFS(TB!BB:BB,TB!$F:$F,$A$2,TB!$G:$G,$B11,TB!$K:$K,"",TB!$J:$J,$A$4)</f>
        <v>0</v>
      </c>
      <c r="BM11" s="202">
        <f>SUMIFS(TB!BC:BC,TB!$F:$F,$A$2,TB!$G:$G,$B11,TB!$K:$K,"",TB!$J:$J,$A$4)</f>
        <v>0</v>
      </c>
      <c r="BN11" s="202">
        <f>SUMIFS(TB!BD:BD,TB!$F:$F,$A$2,TB!$G:$G,$B11,TB!$K:$K,"",TB!$J:$J,$A$4)</f>
        <v>0</v>
      </c>
      <c r="BO11" s="202">
        <f>SUMIFS(TB!BE:BE,TB!$F:$F,$A$2,TB!$G:$G,$B11,TB!$K:$K,"",TB!$J:$J,$A$4)</f>
        <v>0</v>
      </c>
      <c r="BP11" s="202">
        <f>SUMIFS(TB!BF:BF,TB!$F:$F,$A$2,TB!$G:$G,$B11,TB!$K:$K,"",TB!$J:$J,$A$4)</f>
        <v>0</v>
      </c>
      <c r="BQ11" s="202">
        <f>SUMIFS(TB!BG:BG,TB!$F:$F,$A$2,TB!$G:$G,$B11,TB!$K:$K,"",TB!$J:$J,$A$4)</f>
        <v>0</v>
      </c>
      <c r="BR11" s="202">
        <f>SUMIFS(TB!BH:BH,TB!$F:$F,$A$2,TB!$G:$G,$B11,TB!$K:$K,"",TB!$J:$J,$A$4)</f>
        <v>0</v>
      </c>
      <c r="BS11" s="202">
        <f>SUMIFS(TB!BI:BI,TB!$F:$F,$A$2,TB!$G:$G,$B11,TB!$K:$K,"",TB!$J:$J,$A$4)</f>
        <v>0</v>
      </c>
      <c r="BT11" s="416"/>
      <c r="BU11" s="416"/>
      <c r="BV11" s="416"/>
      <c r="BW11" s="423"/>
    </row>
    <row r="12" spans="1:75" ht="14.25" customHeight="1" x14ac:dyDescent="0.3">
      <c r="B12" s="30" t="str">
        <f t="shared" si="5"/>
        <v>Credit - Dell to DLL</v>
      </c>
      <c r="C12" s="202">
        <f t="shared" si="1"/>
        <v>0</v>
      </c>
      <c r="D12" s="202">
        <f t="shared" si="2"/>
        <v>0</v>
      </c>
      <c r="E12" s="202">
        <f t="shared" si="6"/>
        <v>0</v>
      </c>
      <c r="F12" s="202">
        <f ca="1">_xlfn.IFNA(SUM(OFFSET($X12,0,MATCH(Periods!$D$15,$X$7:$BV$7)-1):OFFSET($X12,0,MATCH(Periods!$D$15,$X$7:$BV$7,0)-12)),0)</f>
        <v>0</v>
      </c>
      <c r="G12" s="202">
        <f ca="1">SUM(OFFSET($X12,0,MATCH(Periods!$D$17,$X$7:$BV$7,0)-1):OFFSET($X12,0,MATCH(Periods!$D$13,$X$7:$BV$7,0)))</f>
        <v>0</v>
      </c>
      <c r="H12" s="202">
        <f ca="1">SUM(OFFSET($X12,0,MATCH(Periods!$D$16,$X$7:$BV$7,0)-1):OFFSET($X12,0,MATCH(Periods!$D$14,$X$7:$BV$7,0)))</f>
        <v>0</v>
      </c>
      <c r="I12" s="26"/>
      <c r="J12" s="58" t="str">
        <f>IFERROR(C12/Revenue!C$18,"n/a")</f>
        <v>n/a</v>
      </c>
      <c r="K12" s="58" t="str">
        <f>IFERROR(D12/Revenue!D$18,"n/a")</f>
        <v>n/a</v>
      </c>
      <c r="L12" s="58" t="str">
        <f>IFERROR(E12/Revenue!E$18,"n/a")</f>
        <v>n/a</v>
      </c>
      <c r="M12" s="58" t="str">
        <f ca="1">IFERROR(F12/Revenue!F$18,"n/a")</f>
        <v>n/a</v>
      </c>
      <c r="N12" s="58" t="str">
        <f ca="1">IFERROR(G12/Revenue!G$18,"n/a")</f>
        <v>n/a</v>
      </c>
      <c r="O12" s="58" t="str">
        <f ca="1">IFERROR(H12/Revenue!H$18,"n/a")</f>
        <v>n/a</v>
      </c>
      <c r="Q12" s="202">
        <f t="shared" si="7"/>
        <v>0</v>
      </c>
      <c r="R12" s="59" t="str">
        <f t="shared" si="8"/>
        <v>n/a</v>
      </c>
      <c r="S12" s="202">
        <f t="shared" si="9"/>
        <v>0</v>
      </c>
      <c r="T12" s="59" t="str">
        <f t="shared" si="10"/>
        <v>n/a</v>
      </c>
      <c r="U12" s="202">
        <f t="shared" ca="1" si="11"/>
        <v>0</v>
      </c>
      <c r="V12" s="58" t="str">
        <f t="shared" ca="1" si="12"/>
        <v>n/a</v>
      </c>
      <c r="X12" s="202">
        <f>SUMIFS(TB!N:N,TB!$F:$F,$A$2,TB!$G:$G,$B12,TB!$K:$K,"",TB!$J:$J,$A$4)</f>
        <v>0</v>
      </c>
      <c r="Y12" s="202">
        <f>SUMIFS(TB!O:O,TB!$F:$F,$A$2,TB!$G:$G,$B12,TB!$K:$K,"",TB!$J:$J,$A$4)</f>
        <v>0</v>
      </c>
      <c r="Z12" s="202">
        <f>SUMIFS(TB!P:P,TB!$F:$F,$A$2,TB!$G:$G,$B12,TB!$K:$K,"",TB!$J:$J,$A$4)</f>
        <v>0</v>
      </c>
      <c r="AA12" s="202">
        <f>SUMIFS(TB!Q:Q,TB!$F:$F,$A$2,TB!$G:$G,$B12,TB!$K:$K,"",TB!$J:$J,$A$4)</f>
        <v>0</v>
      </c>
      <c r="AB12" s="202">
        <f>SUMIFS(TB!R:R,TB!$F:$F,$A$2,TB!$G:$G,$B12,TB!$K:$K,"",TB!$J:$J,$A$4)</f>
        <v>0</v>
      </c>
      <c r="AC12" s="202">
        <f>SUMIFS(TB!S:S,TB!$F:$F,$A$2,TB!$G:$G,$B12,TB!$K:$K,"",TB!$J:$J,$A$4)</f>
        <v>0</v>
      </c>
      <c r="AD12" s="202">
        <f>SUMIFS(TB!T:T,TB!$F:$F,$A$2,TB!$G:$G,$B12,TB!$K:$K,"",TB!$J:$J,$A$4)</f>
        <v>0</v>
      </c>
      <c r="AE12" s="202">
        <f>SUMIFS(TB!U:U,TB!$F:$F,$A$2,TB!$G:$G,$B12,TB!$K:$K,"",TB!$J:$J,$A$4)</f>
        <v>0</v>
      </c>
      <c r="AF12" s="202">
        <f>SUMIFS(TB!V:V,TB!$F:$F,$A$2,TB!$G:$G,$B12,TB!$K:$K,"",TB!$J:$J,$A$4)</f>
        <v>0</v>
      </c>
      <c r="AG12" s="202">
        <f>SUMIFS(TB!W:W,TB!$F:$F,$A$2,TB!$G:$G,$B12,TB!$K:$K,"",TB!$J:$J,$A$4)</f>
        <v>0</v>
      </c>
      <c r="AH12" s="202">
        <f>SUMIFS(TB!X:X,TB!$F:$F,$A$2,TB!$G:$G,$B12,TB!$K:$K,"",TB!$J:$J,$A$4)</f>
        <v>0</v>
      </c>
      <c r="AI12" s="202">
        <f>SUMIFS(TB!Y:Y,TB!$F:$F,$A$2,TB!$G:$G,$B12,TB!$K:$K,"",TB!$J:$J,$A$4)</f>
        <v>0</v>
      </c>
      <c r="AJ12" s="202">
        <f>SUMIFS(TB!Z:Z,TB!$F:$F,$A$2,TB!$G:$G,$B12,TB!$K:$K,"",TB!$J:$J,$A$4)</f>
        <v>0</v>
      </c>
      <c r="AK12" s="202">
        <f>SUMIFS(TB!AA:AA,TB!$F:$F,$A$2,TB!$G:$G,$B12,TB!$K:$K,"",TB!$J:$J,$A$4)</f>
        <v>0</v>
      </c>
      <c r="AL12" s="202">
        <f>SUMIFS(TB!AB:AB,TB!$F:$F,$A$2,TB!$G:$G,$B12,TB!$K:$K,"",TB!$J:$J,$A$4)</f>
        <v>0</v>
      </c>
      <c r="AM12" s="202">
        <f>SUMIFS(TB!AC:AC,TB!$F:$F,$A$2,TB!$G:$G,$B12,TB!$K:$K,"",TB!$J:$J,$A$4)</f>
        <v>0</v>
      </c>
      <c r="AN12" s="202">
        <f>SUMIFS(TB!AD:AD,TB!$F:$F,$A$2,TB!$G:$G,$B12,TB!$K:$K,"",TB!$J:$J,$A$4)</f>
        <v>0</v>
      </c>
      <c r="AO12" s="202">
        <f>SUMIFS(TB!AE:AE,TB!$F:$F,$A$2,TB!$G:$G,$B12,TB!$K:$K,"",TB!$J:$J,$A$4)</f>
        <v>0</v>
      </c>
      <c r="AP12" s="202">
        <f>SUMIFS(TB!AF:AF,TB!$F:$F,$A$2,TB!$G:$G,$B12,TB!$K:$K,"",TB!$J:$J,$A$4)</f>
        <v>0</v>
      </c>
      <c r="AQ12" s="202">
        <f>SUMIFS(TB!AG:AG,TB!$F:$F,$A$2,TB!$G:$G,$B12,TB!$K:$K,"",TB!$J:$J,$A$4)</f>
        <v>0</v>
      </c>
      <c r="AR12" s="202">
        <f>SUMIFS(TB!AH:AH,TB!$F:$F,$A$2,TB!$G:$G,$B12,TB!$K:$K,"",TB!$J:$J,$A$4)</f>
        <v>0</v>
      </c>
      <c r="AS12" s="202">
        <f>SUMIFS(TB!AI:AI,TB!$F:$F,$A$2,TB!$G:$G,$B12,TB!$K:$K,"",TB!$J:$J,$A$4)</f>
        <v>0</v>
      </c>
      <c r="AT12" s="202">
        <f>SUMIFS(TB!AJ:AJ,TB!$F:$F,$A$2,TB!$G:$G,$B12,TB!$K:$K,"",TB!$J:$J,$A$4)</f>
        <v>0</v>
      </c>
      <c r="AU12" s="202">
        <f>SUMIFS(TB!AK:AK,TB!$F:$F,$A$2,TB!$G:$G,$B12,TB!$K:$K,"",TB!$J:$J,$A$4)</f>
        <v>0</v>
      </c>
      <c r="AV12" s="202">
        <f>SUMIFS(TB!AL:AL,TB!$F:$F,$A$2,TB!$G:$G,$B12,TB!$K:$K,"",TB!$J:$J,$A$4)</f>
        <v>0</v>
      </c>
      <c r="AW12" s="202">
        <f>SUMIFS(TB!AM:AM,TB!$F:$F,$A$2,TB!$G:$G,$B12,TB!$K:$K,"",TB!$J:$J,$A$4)</f>
        <v>0</v>
      </c>
      <c r="AX12" s="202">
        <f>SUMIFS(TB!AN:AN,TB!$F:$F,$A$2,TB!$G:$G,$B12,TB!$K:$K,"",TB!$J:$J,$A$4)</f>
        <v>0</v>
      </c>
      <c r="AY12" s="202">
        <f>SUMIFS(TB!AO:AO,TB!$F:$F,$A$2,TB!$G:$G,$B12,TB!$K:$K,"",TB!$J:$J,$A$4)</f>
        <v>0</v>
      </c>
      <c r="AZ12" s="202">
        <f>SUMIFS(TB!AP:AP,TB!$F:$F,$A$2,TB!$G:$G,$B12,TB!$K:$K,"",TB!$J:$J,$A$4)</f>
        <v>0</v>
      </c>
      <c r="BA12" s="202">
        <f>SUMIFS(TB!AQ:AQ,TB!$F:$F,$A$2,TB!$G:$G,$B12,TB!$K:$K,"",TB!$J:$J,$A$4)</f>
        <v>0</v>
      </c>
      <c r="BB12" s="202">
        <f>SUMIFS(TB!AR:AR,TB!$F:$F,$A$2,TB!$G:$G,$B12,TB!$K:$K,"",TB!$J:$J,$A$4)</f>
        <v>0</v>
      </c>
      <c r="BC12" s="202">
        <f>SUMIFS(TB!AS:AS,TB!$F:$F,$A$2,TB!$G:$G,$B12,TB!$K:$K,"",TB!$J:$J,$A$4)</f>
        <v>0</v>
      </c>
      <c r="BD12" s="202">
        <f>SUMIFS(TB!AT:AT,TB!$F:$F,$A$2,TB!$G:$G,$B12,TB!$K:$K,"",TB!$J:$J,$A$4)</f>
        <v>0</v>
      </c>
      <c r="BE12" s="202">
        <f>SUMIFS(TB!AU:AU,TB!$F:$F,$A$2,TB!$G:$G,$B12,TB!$K:$K,"",TB!$J:$J,$A$4)</f>
        <v>0</v>
      </c>
      <c r="BF12" s="202">
        <f>SUMIFS(TB!AV:AV,TB!$F:$F,$A$2,TB!$G:$G,$B12,TB!$K:$K,"",TB!$J:$J,$A$4)</f>
        <v>0</v>
      </c>
      <c r="BG12" s="202">
        <f>SUMIFS(TB!AW:AW,TB!$F:$F,$A$2,TB!$G:$G,$B12,TB!$K:$K,"",TB!$J:$J,$A$4)</f>
        <v>0</v>
      </c>
      <c r="BH12" s="202">
        <f>SUMIFS(TB!AX:AX,TB!$F:$F,$A$2,TB!$G:$G,$B12,TB!$K:$K,"",TB!$J:$J,$A$4)</f>
        <v>0</v>
      </c>
      <c r="BI12" s="202">
        <f>SUMIFS(TB!AY:AY,TB!$F:$F,$A$2,TB!$G:$G,$B12,TB!$K:$K,"",TB!$J:$J,$A$4)</f>
        <v>0</v>
      </c>
      <c r="BJ12" s="202">
        <f>SUMIFS(TB!AZ:AZ,TB!$F:$F,$A$2,TB!$G:$G,$B12,TB!$K:$K,"",TB!$J:$J,$A$4)</f>
        <v>0</v>
      </c>
      <c r="BK12" s="202">
        <f>SUMIFS(TB!BA:BA,TB!$F:$F,$A$2,TB!$G:$G,$B12,TB!$K:$K,"",TB!$J:$J,$A$4)</f>
        <v>0</v>
      </c>
      <c r="BL12" s="202">
        <f>SUMIFS(TB!BB:BB,TB!$F:$F,$A$2,TB!$G:$G,$B12,TB!$K:$K,"",TB!$J:$J,$A$4)</f>
        <v>0</v>
      </c>
      <c r="BM12" s="202">
        <f>SUMIFS(TB!BC:BC,TB!$F:$F,$A$2,TB!$G:$G,$B12,TB!$K:$K,"",TB!$J:$J,$A$4)</f>
        <v>0</v>
      </c>
      <c r="BN12" s="202">
        <f>SUMIFS(TB!BD:BD,TB!$F:$F,$A$2,TB!$G:$G,$B12,TB!$K:$K,"",TB!$J:$J,$A$4)</f>
        <v>0</v>
      </c>
      <c r="BO12" s="202">
        <f>SUMIFS(TB!BE:BE,TB!$F:$F,$A$2,TB!$G:$G,$B12,TB!$K:$K,"",TB!$J:$J,$A$4)</f>
        <v>0</v>
      </c>
      <c r="BP12" s="202">
        <f>SUMIFS(TB!BF:BF,TB!$F:$F,$A$2,TB!$G:$G,$B12,TB!$K:$K,"",TB!$J:$J,$A$4)</f>
        <v>0</v>
      </c>
      <c r="BQ12" s="202">
        <f>SUMIFS(TB!BG:BG,TB!$F:$F,$A$2,TB!$G:$G,$B12,TB!$K:$K,"",TB!$J:$J,$A$4)</f>
        <v>0</v>
      </c>
      <c r="BR12" s="202">
        <f>SUMIFS(TB!BH:BH,TB!$F:$F,$A$2,TB!$G:$G,$B12,TB!$K:$K,"",TB!$J:$J,$A$4)</f>
        <v>0</v>
      </c>
      <c r="BS12" s="202">
        <f>SUMIFS(TB!BI:BI,TB!$F:$F,$A$2,TB!$G:$G,$B12,TB!$K:$K,"",TB!$J:$J,$A$4)</f>
        <v>0</v>
      </c>
      <c r="BT12" s="416"/>
      <c r="BU12" s="416"/>
      <c r="BV12" s="416"/>
      <c r="BW12" s="423"/>
    </row>
    <row r="13" spans="1:75" ht="14.25" customHeight="1" outlineLevel="1" x14ac:dyDescent="0.3">
      <c r="B13" s="30" t="str">
        <f t="shared" si="5"/>
        <v>MIF reimbursement</v>
      </c>
      <c r="C13" s="202">
        <f t="shared" ref="C13" si="13">SUM(X13:AI13)</f>
        <v>0</v>
      </c>
      <c r="D13" s="202">
        <f t="shared" si="2"/>
        <v>0</v>
      </c>
      <c r="E13" s="202">
        <f t="shared" si="6"/>
        <v>0</v>
      </c>
      <c r="F13" s="202">
        <f ca="1">_xlfn.IFNA(SUM(OFFSET($X13,0,MATCH(Periods!$D$15,$X$7:$BV$7)-1):OFFSET($X13,0,MATCH(Periods!$D$15,$X$7:$BV$7,0)-12)),0)</f>
        <v>0</v>
      </c>
      <c r="G13" s="202">
        <f ca="1">SUM(OFFSET($X13,0,MATCH(Periods!$D$17,$X$7:$BV$7,0)-1):OFFSET($X13,0,MATCH(Periods!$D$13,$X$7:$BV$7,0)))</f>
        <v>0</v>
      </c>
      <c r="H13" s="202">
        <f ca="1">SUM(OFFSET($X13,0,MATCH(Periods!$D$16,$X$7:$BV$7,0)-1):OFFSET($X13,0,MATCH(Periods!$D$14,$X$7:$BV$7,0)))</f>
        <v>0</v>
      </c>
      <c r="I13" s="26"/>
      <c r="J13" s="58" t="str">
        <f>IFERROR(C13/Revenue!C$18,"n/a")</f>
        <v>n/a</v>
      </c>
      <c r="K13" s="58" t="str">
        <f>IFERROR(D13/Revenue!D$18,"n/a")</f>
        <v>n/a</v>
      </c>
      <c r="L13" s="58" t="str">
        <f>IFERROR(E13/Revenue!E$18,"n/a")</f>
        <v>n/a</v>
      </c>
      <c r="M13" s="58" t="str">
        <f ca="1">IFERROR(F13/Revenue!F$18,"n/a")</f>
        <v>n/a</v>
      </c>
      <c r="N13" s="58" t="str">
        <f ca="1">IFERROR(G13/Revenue!G$18,"n/a")</f>
        <v>n/a</v>
      </c>
      <c r="O13" s="58" t="str">
        <f ca="1">IFERROR(H13/Revenue!H$18,"n/a")</f>
        <v>n/a</v>
      </c>
      <c r="Q13" s="202">
        <f t="shared" si="7"/>
        <v>0</v>
      </c>
      <c r="R13" s="59" t="str">
        <f t="shared" si="8"/>
        <v>n/a</v>
      </c>
      <c r="S13" s="202">
        <f t="shared" si="9"/>
        <v>0</v>
      </c>
      <c r="T13" s="59" t="str">
        <f t="shared" si="10"/>
        <v>n/a</v>
      </c>
      <c r="U13" s="202">
        <f t="shared" ca="1" si="11"/>
        <v>0</v>
      </c>
      <c r="V13" s="58" t="str">
        <f t="shared" ca="1" si="12"/>
        <v>n/a</v>
      </c>
      <c r="X13" s="202">
        <f>SUMIFS(TB!N:N,TB!$F:$F,$A$2,TB!$G:$G,$B13,TB!$K:$K,"",TB!$J:$J,$A$4)</f>
        <v>0</v>
      </c>
      <c r="Y13" s="202">
        <f>SUMIFS(TB!O:O,TB!$F:$F,$A$2,TB!$G:$G,$B13,TB!$K:$K,"",TB!$J:$J,$A$4)</f>
        <v>0</v>
      </c>
      <c r="Z13" s="202">
        <f>SUMIFS(TB!P:P,TB!$F:$F,$A$2,TB!$G:$G,$B13,TB!$K:$K,"",TB!$J:$J,$A$4)</f>
        <v>0</v>
      </c>
      <c r="AA13" s="202">
        <f>SUMIFS(TB!Q:Q,TB!$F:$F,$A$2,TB!$G:$G,$B13,TB!$K:$K,"",TB!$J:$J,$A$4)</f>
        <v>0</v>
      </c>
      <c r="AB13" s="202">
        <f>SUMIFS(TB!R:R,TB!$F:$F,$A$2,TB!$G:$G,$B13,TB!$K:$K,"",TB!$J:$J,$A$4)</f>
        <v>0</v>
      </c>
      <c r="AC13" s="202">
        <f>SUMIFS(TB!S:S,TB!$F:$F,$A$2,TB!$G:$G,$B13,TB!$K:$K,"",TB!$J:$J,$A$4)</f>
        <v>0</v>
      </c>
      <c r="AD13" s="202">
        <f>SUMIFS(TB!T:T,TB!$F:$F,$A$2,TB!$G:$G,$B13,TB!$K:$K,"",TB!$J:$J,$A$4)</f>
        <v>0</v>
      </c>
      <c r="AE13" s="202">
        <f>SUMIFS(TB!U:U,TB!$F:$F,$A$2,TB!$G:$G,$B13,TB!$K:$K,"",TB!$J:$J,$A$4)</f>
        <v>0</v>
      </c>
      <c r="AF13" s="202">
        <f>SUMIFS(TB!V:V,TB!$F:$F,$A$2,TB!$G:$G,$B13,TB!$K:$K,"",TB!$J:$J,$A$4)</f>
        <v>0</v>
      </c>
      <c r="AG13" s="202">
        <f>SUMIFS(TB!W:W,TB!$F:$F,$A$2,TB!$G:$G,$B13,TB!$K:$K,"",TB!$J:$J,$A$4)</f>
        <v>0</v>
      </c>
      <c r="AH13" s="202">
        <f>SUMIFS(TB!X:X,TB!$F:$F,$A$2,TB!$G:$G,$B13,TB!$K:$K,"",TB!$J:$J,$A$4)</f>
        <v>0</v>
      </c>
      <c r="AI13" s="202">
        <f>SUMIFS(TB!Y:Y,TB!$F:$F,$A$2,TB!$G:$G,$B13,TB!$K:$K,"",TB!$J:$J,$A$4)</f>
        <v>0</v>
      </c>
      <c r="AJ13" s="202">
        <f>SUMIFS(TB!Z:Z,TB!$F:$F,$A$2,TB!$G:$G,$B13,TB!$K:$K,"",TB!$J:$J,$A$4)</f>
        <v>0</v>
      </c>
      <c r="AK13" s="202">
        <f>SUMIFS(TB!AA:AA,TB!$F:$F,$A$2,TB!$G:$G,$B13,TB!$K:$K,"",TB!$J:$J,$A$4)</f>
        <v>0</v>
      </c>
      <c r="AL13" s="202">
        <f>SUMIFS(TB!AB:AB,TB!$F:$F,$A$2,TB!$G:$G,$B13,TB!$K:$K,"",TB!$J:$J,$A$4)</f>
        <v>0</v>
      </c>
      <c r="AM13" s="202">
        <f>SUMIFS(TB!AC:AC,TB!$F:$F,$A$2,TB!$G:$G,$B13,TB!$K:$K,"",TB!$J:$J,$A$4)</f>
        <v>0</v>
      </c>
      <c r="AN13" s="202">
        <f>SUMIFS(TB!AD:AD,TB!$F:$F,$A$2,TB!$G:$G,$B13,TB!$K:$K,"",TB!$J:$J,$A$4)</f>
        <v>0</v>
      </c>
      <c r="AO13" s="202">
        <f>SUMIFS(TB!AE:AE,TB!$F:$F,$A$2,TB!$G:$G,$B13,TB!$K:$K,"",TB!$J:$J,$A$4)</f>
        <v>0</v>
      </c>
      <c r="AP13" s="202">
        <f>SUMIFS(TB!AF:AF,TB!$F:$F,$A$2,TB!$G:$G,$B13,TB!$K:$K,"",TB!$J:$J,$A$4)</f>
        <v>0</v>
      </c>
      <c r="AQ13" s="202">
        <f>SUMIFS(TB!AG:AG,TB!$F:$F,$A$2,TB!$G:$G,$B13,TB!$K:$K,"",TB!$J:$J,$A$4)</f>
        <v>0</v>
      </c>
      <c r="AR13" s="202">
        <f>SUMIFS(TB!AH:AH,TB!$F:$F,$A$2,TB!$G:$G,$B13,TB!$K:$K,"",TB!$J:$J,$A$4)</f>
        <v>0</v>
      </c>
      <c r="AS13" s="202">
        <f>SUMIFS(TB!AI:AI,TB!$F:$F,$A$2,TB!$G:$G,$B13,TB!$K:$K,"",TB!$J:$J,$A$4)</f>
        <v>0</v>
      </c>
      <c r="AT13" s="202">
        <f>SUMIFS(TB!AJ:AJ,TB!$F:$F,$A$2,TB!$G:$G,$B13,TB!$K:$K,"",TB!$J:$J,$A$4)</f>
        <v>0</v>
      </c>
      <c r="AU13" s="202">
        <f>SUMIFS(TB!AK:AK,TB!$F:$F,$A$2,TB!$G:$G,$B13,TB!$K:$K,"",TB!$J:$J,$A$4)</f>
        <v>0</v>
      </c>
      <c r="AV13" s="202">
        <f>SUMIFS(TB!AL:AL,TB!$F:$F,$A$2,TB!$G:$G,$B13,TB!$K:$K,"",TB!$J:$J,$A$4)</f>
        <v>0</v>
      </c>
      <c r="AW13" s="202">
        <f>SUMIFS(TB!AM:AM,TB!$F:$F,$A$2,TB!$G:$G,$B13,TB!$K:$K,"",TB!$J:$J,$A$4)</f>
        <v>0</v>
      </c>
      <c r="AX13" s="202">
        <f>SUMIFS(TB!AN:AN,TB!$F:$F,$A$2,TB!$G:$G,$B13,TB!$K:$K,"",TB!$J:$J,$A$4)</f>
        <v>0</v>
      </c>
      <c r="AY13" s="202">
        <f>SUMIFS(TB!AO:AO,TB!$F:$F,$A$2,TB!$G:$G,$B13,TB!$K:$K,"",TB!$J:$J,$A$4)</f>
        <v>0</v>
      </c>
      <c r="AZ13" s="202">
        <f>SUMIFS(TB!AP:AP,TB!$F:$F,$A$2,TB!$G:$G,$B13,TB!$K:$K,"",TB!$J:$J,$A$4)</f>
        <v>0</v>
      </c>
      <c r="BA13" s="202">
        <f>SUMIFS(TB!AQ:AQ,TB!$F:$F,$A$2,TB!$G:$G,$B13,TB!$K:$K,"",TB!$J:$J,$A$4)</f>
        <v>0</v>
      </c>
      <c r="BB13" s="202">
        <f>SUMIFS(TB!AR:AR,TB!$F:$F,$A$2,TB!$G:$G,$B13,TB!$K:$K,"",TB!$J:$J,$A$4)</f>
        <v>0</v>
      </c>
      <c r="BC13" s="202">
        <f>SUMIFS(TB!AS:AS,TB!$F:$F,$A$2,TB!$G:$G,$B13,TB!$K:$K,"",TB!$J:$J,$A$4)</f>
        <v>0</v>
      </c>
      <c r="BD13" s="202">
        <f>SUMIFS(TB!AT:AT,TB!$F:$F,$A$2,TB!$G:$G,$B13,TB!$K:$K,"",TB!$J:$J,$A$4)</f>
        <v>0</v>
      </c>
      <c r="BE13" s="202">
        <f>SUMIFS(TB!AU:AU,TB!$F:$F,$A$2,TB!$G:$G,$B13,TB!$K:$K,"",TB!$J:$J,$A$4)</f>
        <v>0</v>
      </c>
      <c r="BF13" s="202">
        <f>SUMIFS(TB!AV:AV,TB!$F:$F,$A$2,TB!$G:$G,$B13,TB!$K:$K,"",TB!$J:$J,$A$4)</f>
        <v>0</v>
      </c>
      <c r="BG13" s="202">
        <f>SUMIFS(TB!AW:AW,TB!$F:$F,$A$2,TB!$G:$G,$B13,TB!$K:$K,"",TB!$J:$J,$A$4)</f>
        <v>0</v>
      </c>
      <c r="BH13" s="202">
        <f>SUMIFS(TB!AX:AX,TB!$F:$F,$A$2,TB!$G:$G,$B13,TB!$K:$K,"",TB!$J:$J,$A$4)</f>
        <v>0</v>
      </c>
      <c r="BI13" s="202">
        <f>SUMIFS(TB!AY:AY,TB!$F:$F,$A$2,TB!$G:$G,$B13,TB!$K:$K,"",TB!$J:$J,$A$4)</f>
        <v>0</v>
      </c>
      <c r="BJ13" s="202">
        <f>SUMIFS(TB!AZ:AZ,TB!$F:$F,$A$2,TB!$G:$G,$B13,TB!$K:$K,"",TB!$J:$J,$A$4)</f>
        <v>0</v>
      </c>
      <c r="BK13" s="202">
        <f>SUMIFS(TB!BA:BA,TB!$F:$F,$A$2,TB!$G:$G,$B13,TB!$K:$K,"",TB!$J:$J,$A$4)</f>
        <v>0</v>
      </c>
      <c r="BL13" s="202">
        <f>SUMIFS(TB!BB:BB,TB!$F:$F,$A$2,TB!$G:$G,$B13,TB!$K:$K,"",TB!$J:$J,$A$4)</f>
        <v>0</v>
      </c>
      <c r="BM13" s="202">
        <f>SUMIFS(TB!BC:BC,TB!$F:$F,$A$2,TB!$G:$G,$B13,TB!$K:$K,"",TB!$J:$J,$A$4)</f>
        <v>0</v>
      </c>
      <c r="BN13" s="202">
        <f>SUMIFS(TB!BD:BD,TB!$F:$F,$A$2,TB!$G:$G,$B13,TB!$K:$K,"",TB!$J:$J,$A$4)</f>
        <v>0</v>
      </c>
      <c r="BO13" s="202">
        <f>SUMIFS(TB!BE:BE,TB!$F:$F,$A$2,TB!$G:$G,$B13,TB!$K:$K,"",TB!$J:$J,$A$4)</f>
        <v>0</v>
      </c>
      <c r="BP13" s="202">
        <f>SUMIFS(TB!BF:BF,TB!$F:$F,$A$2,TB!$G:$G,$B13,TB!$K:$K,"",TB!$J:$J,$A$4)</f>
        <v>0</v>
      </c>
      <c r="BQ13" s="202">
        <f>SUMIFS(TB!BG:BG,TB!$F:$F,$A$2,TB!$G:$G,$B13,TB!$K:$K,"",TB!$J:$J,$A$4)</f>
        <v>0</v>
      </c>
      <c r="BR13" s="202">
        <f>SUMIFS(TB!BH:BH,TB!$F:$F,$A$2,TB!$G:$G,$B13,TB!$K:$K,"",TB!$J:$J,$A$4)</f>
        <v>0</v>
      </c>
      <c r="BS13" s="202">
        <f>SUMIFS(TB!BI:BI,TB!$F:$F,$A$2,TB!$G:$G,$B13,TB!$K:$K,"",TB!$J:$J,$A$4)</f>
        <v>0</v>
      </c>
      <c r="BT13" s="416"/>
      <c r="BU13" s="416"/>
      <c r="BV13" s="416"/>
      <c r="BW13" s="423"/>
    </row>
    <row r="14" spans="1:75" ht="14.25" customHeight="1" outlineLevel="1" x14ac:dyDescent="0.3">
      <c r="B14" s="30" t="str">
        <f t="shared" si="5"/>
        <v>Inventory adjustment</v>
      </c>
      <c r="C14" s="202">
        <f t="shared" ref="C14" si="14">SUM(X14:AI14)</f>
        <v>0</v>
      </c>
      <c r="D14" s="202">
        <f t="shared" si="2"/>
        <v>0</v>
      </c>
      <c r="E14" s="202">
        <f t="shared" si="6"/>
        <v>0</v>
      </c>
      <c r="F14" s="202">
        <f ca="1">_xlfn.IFNA(SUM(OFFSET($X14,0,MATCH(Periods!$D$15,$X$7:$BV$7)-1):OFFSET($X14,0,MATCH(Periods!$D$15,$X$7:$BV$7,0)-12)),0)</f>
        <v>0</v>
      </c>
      <c r="G14" s="202">
        <f ca="1">SUM(OFFSET($X14,0,MATCH(Periods!$D$17,$X$7:$BV$7,0)-1):OFFSET($X14,0,MATCH(Periods!$D$13,$X$7:$BV$7,0)))</f>
        <v>0</v>
      </c>
      <c r="H14" s="202">
        <f ca="1">SUM(OFFSET($X14,0,MATCH(Periods!$D$16,$X$7:$BV$7,0)-1):OFFSET($X14,0,MATCH(Periods!$D$14,$X$7:$BV$7,0)))</f>
        <v>0</v>
      </c>
      <c r="I14" s="26"/>
      <c r="J14" s="58" t="str">
        <f>IFERROR(C14/Revenue!C$18,"n/a")</f>
        <v>n/a</v>
      </c>
      <c r="K14" s="58" t="str">
        <f>IFERROR(D14/Revenue!D$18,"n/a")</f>
        <v>n/a</v>
      </c>
      <c r="L14" s="58" t="str">
        <f>IFERROR(E14/Revenue!E$18,"n/a")</f>
        <v>n/a</v>
      </c>
      <c r="M14" s="58" t="str">
        <f ca="1">IFERROR(F14/Revenue!F$18,"n/a")</f>
        <v>n/a</v>
      </c>
      <c r="N14" s="58" t="str">
        <f ca="1">IFERROR(G14/Revenue!G$18,"n/a")</f>
        <v>n/a</v>
      </c>
      <c r="O14" s="58" t="str">
        <f ca="1">IFERROR(H14/Revenue!H$18,"n/a")</f>
        <v>n/a</v>
      </c>
      <c r="Q14" s="202">
        <f t="shared" si="7"/>
        <v>0</v>
      </c>
      <c r="R14" s="59" t="str">
        <f t="shared" si="8"/>
        <v>n/a</v>
      </c>
      <c r="S14" s="202">
        <f t="shared" si="9"/>
        <v>0</v>
      </c>
      <c r="T14" s="59" t="str">
        <f t="shared" si="10"/>
        <v>n/a</v>
      </c>
      <c r="U14" s="202">
        <f t="shared" ca="1" si="11"/>
        <v>0</v>
      </c>
      <c r="V14" s="58" t="str">
        <f t="shared" ca="1" si="12"/>
        <v>n/a</v>
      </c>
      <c r="X14" s="202">
        <f>SUMIFS(TB!N:N,TB!$F:$F,$A$2,TB!$G:$G,$B14,TB!$K:$K,"",TB!$J:$J,$A$4)</f>
        <v>0</v>
      </c>
      <c r="Y14" s="202">
        <f>SUMIFS(TB!O:O,TB!$F:$F,$A$2,TB!$G:$G,$B14,TB!$K:$K,"",TB!$J:$J,$A$4)</f>
        <v>0</v>
      </c>
      <c r="Z14" s="202">
        <f>SUMIFS(TB!P:P,TB!$F:$F,$A$2,TB!$G:$G,$B14,TB!$K:$K,"",TB!$J:$J,$A$4)</f>
        <v>0</v>
      </c>
      <c r="AA14" s="202">
        <f>SUMIFS(TB!Q:Q,TB!$F:$F,$A$2,TB!$G:$G,$B14,TB!$K:$K,"",TB!$J:$J,$A$4)</f>
        <v>0</v>
      </c>
      <c r="AB14" s="202">
        <f>SUMIFS(TB!R:R,TB!$F:$F,$A$2,TB!$G:$G,$B14,TB!$K:$K,"",TB!$J:$J,$A$4)</f>
        <v>0</v>
      </c>
      <c r="AC14" s="202">
        <f>SUMIFS(TB!S:S,TB!$F:$F,$A$2,TB!$G:$G,$B14,TB!$K:$K,"",TB!$J:$J,$A$4)</f>
        <v>0</v>
      </c>
      <c r="AD14" s="202">
        <f>SUMIFS(TB!T:T,TB!$F:$F,$A$2,TB!$G:$G,$B14,TB!$K:$K,"",TB!$J:$J,$A$4)</f>
        <v>0</v>
      </c>
      <c r="AE14" s="202">
        <f>SUMIFS(TB!U:U,TB!$F:$F,$A$2,TB!$G:$G,$B14,TB!$K:$K,"",TB!$J:$J,$A$4)</f>
        <v>0</v>
      </c>
      <c r="AF14" s="202">
        <f>SUMIFS(TB!V:V,TB!$F:$F,$A$2,TB!$G:$G,$B14,TB!$K:$K,"",TB!$J:$J,$A$4)</f>
        <v>0</v>
      </c>
      <c r="AG14" s="202">
        <f>SUMIFS(TB!W:W,TB!$F:$F,$A$2,TB!$G:$G,$B14,TB!$K:$K,"",TB!$J:$J,$A$4)</f>
        <v>0</v>
      </c>
      <c r="AH14" s="202">
        <f>SUMIFS(TB!X:X,TB!$F:$F,$A$2,TB!$G:$G,$B14,TB!$K:$K,"",TB!$J:$J,$A$4)</f>
        <v>0</v>
      </c>
      <c r="AI14" s="202">
        <f>SUMIFS(TB!Y:Y,TB!$F:$F,$A$2,TB!$G:$G,$B14,TB!$K:$K,"",TB!$J:$J,$A$4)</f>
        <v>0</v>
      </c>
      <c r="AJ14" s="202">
        <f>SUMIFS(TB!Z:Z,TB!$F:$F,$A$2,TB!$G:$G,$B14,TB!$K:$K,"",TB!$J:$J,$A$4)</f>
        <v>0</v>
      </c>
      <c r="AK14" s="202">
        <f>SUMIFS(TB!AA:AA,TB!$F:$F,$A$2,TB!$G:$G,$B14,TB!$K:$K,"",TB!$J:$J,$A$4)</f>
        <v>0</v>
      </c>
      <c r="AL14" s="202">
        <f>SUMIFS(TB!AB:AB,TB!$F:$F,$A$2,TB!$G:$G,$B14,TB!$K:$K,"",TB!$J:$J,$A$4)</f>
        <v>0</v>
      </c>
      <c r="AM14" s="202">
        <f>SUMIFS(TB!AC:AC,TB!$F:$F,$A$2,TB!$G:$G,$B14,TB!$K:$K,"",TB!$J:$J,$A$4)</f>
        <v>0</v>
      </c>
      <c r="AN14" s="202">
        <f>SUMIFS(TB!AD:AD,TB!$F:$F,$A$2,TB!$G:$G,$B14,TB!$K:$K,"",TB!$J:$J,$A$4)</f>
        <v>0</v>
      </c>
      <c r="AO14" s="202">
        <f>SUMIFS(TB!AE:AE,TB!$F:$F,$A$2,TB!$G:$G,$B14,TB!$K:$K,"",TB!$J:$J,$A$4)</f>
        <v>0</v>
      </c>
      <c r="AP14" s="202">
        <f>SUMIFS(TB!AF:AF,TB!$F:$F,$A$2,TB!$G:$G,$B14,TB!$K:$K,"",TB!$J:$J,$A$4)</f>
        <v>0</v>
      </c>
      <c r="AQ14" s="202">
        <f>SUMIFS(TB!AG:AG,TB!$F:$F,$A$2,TB!$G:$G,$B14,TB!$K:$K,"",TB!$J:$J,$A$4)</f>
        <v>0</v>
      </c>
      <c r="AR14" s="202">
        <f>SUMIFS(TB!AH:AH,TB!$F:$F,$A$2,TB!$G:$G,$B14,TB!$K:$K,"",TB!$J:$J,$A$4)</f>
        <v>0</v>
      </c>
      <c r="AS14" s="202">
        <f>SUMIFS(TB!AI:AI,TB!$F:$F,$A$2,TB!$G:$G,$B14,TB!$K:$K,"",TB!$J:$J,$A$4)</f>
        <v>0</v>
      </c>
      <c r="AT14" s="202">
        <f>SUMIFS(TB!AJ:AJ,TB!$F:$F,$A$2,TB!$G:$G,$B14,TB!$K:$K,"",TB!$J:$J,$A$4)</f>
        <v>0</v>
      </c>
      <c r="AU14" s="202">
        <f>SUMIFS(TB!AK:AK,TB!$F:$F,$A$2,TB!$G:$G,$B14,TB!$K:$K,"",TB!$J:$J,$A$4)</f>
        <v>0</v>
      </c>
      <c r="AV14" s="202">
        <f>SUMIFS(TB!AL:AL,TB!$F:$F,$A$2,TB!$G:$G,$B14,TB!$K:$K,"",TB!$J:$J,$A$4)</f>
        <v>0</v>
      </c>
      <c r="AW14" s="202">
        <f>SUMIFS(TB!AM:AM,TB!$F:$F,$A$2,TB!$G:$G,$B14,TB!$K:$K,"",TB!$J:$J,$A$4)</f>
        <v>0</v>
      </c>
      <c r="AX14" s="202">
        <f>SUMIFS(TB!AN:AN,TB!$F:$F,$A$2,TB!$G:$G,$B14,TB!$K:$K,"",TB!$J:$J,$A$4)</f>
        <v>0</v>
      </c>
      <c r="AY14" s="202">
        <f>SUMIFS(TB!AO:AO,TB!$F:$F,$A$2,TB!$G:$G,$B14,TB!$K:$K,"",TB!$J:$J,$A$4)</f>
        <v>0</v>
      </c>
      <c r="AZ14" s="202">
        <f>SUMIFS(TB!AP:AP,TB!$F:$F,$A$2,TB!$G:$G,$B14,TB!$K:$K,"",TB!$J:$J,$A$4)</f>
        <v>0</v>
      </c>
      <c r="BA14" s="202">
        <f>SUMIFS(TB!AQ:AQ,TB!$F:$F,$A$2,TB!$G:$G,$B14,TB!$K:$K,"",TB!$J:$J,$A$4)</f>
        <v>0</v>
      </c>
      <c r="BB14" s="202">
        <f>SUMIFS(TB!AR:AR,TB!$F:$F,$A$2,TB!$G:$G,$B14,TB!$K:$K,"",TB!$J:$J,$A$4)</f>
        <v>0</v>
      </c>
      <c r="BC14" s="202">
        <f>SUMIFS(TB!AS:AS,TB!$F:$F,$A$2,TB!$G:$G,$B14,TB!$K:$K,"",TB!$J:$J,$A$4)</f>
        <v>0</v>
      </c>
      <c r="BD14" s="202">
        <f>SUMIFS(TB!AT:AT,TB!$F:$F,$A$2,TB!$G:$G,$B14,TB!$K:$K,"",TB!$J:$J,$A$4)</f>
        <v>0</v>
      </c>
      <c r="BE14" s="202">
        <f>SUMIFS(TB!AU:AU,TB!$F:$F,$A$2,TB!$G:$G,$B14,TB!$K:$K,"",TB!$J:$J,$A$4)</f>
        <v>0</v>
      </c>
      <c r="BF14" s="202">
        <f>SUMIFS(TB!AV:AV,TB!$F:$F,$A$2,TB!$G:$G,$B14,TB!$K:$K,"",TB!$J:$J,$A$4)</f>
        <v>0</v>
      </c>
      <c r="BG14" s="202">
        <f>SUMIFS(TB!AW:AW,TB!$F:$F,$A$2,TB!$G:$G,$B14,TB!$K:$K,"",TB!$J:$J,$A$4)</f>
        <v>0</v>
      </c>
      <c r="BH14" s="202">
        <f>SUMIFS(TB!AX:AX,TB!$F:$F,$A$2,TB!$G:$G,$B14,TB!$K:$K,"",TB!$J:$J,$A$4)</f>
        <v>0</v>
      </c>
      <c r="BI14" s="202">
        <f>SUMIFS(TB!AY:AY,TB!$F:$F,$A$2,TB!$G:$G,$B14,TB!$K:$K,"",TB!$J:$J,$A$4)</f>
        <v>0</v>
      </c>
      <c r="BJ14" s="202">
        <f>SUMIFS(TB!AZ:AZ,TB!$F:$F,$A$2,TB!$G:$G,$B14,TB!$K:$K,"",TB!$J:$J,$A$4)</f>
        <v>0</v>
      </c>
      <c r="BK14" s="202">
        <f>SUMIFS(TB!BA:BA,TB!$F:$F,$A$2,TB!$G:$G,$B14,TB!$K:$K,"",TB!$J:$J,$A$4)</f>
        <v>0</v>
      </c>
      <c r="BL14" s="202">
        <f>SUMIFS(TB!BB:BB,TB!$F:$F,$A$2,TB!$G:$G,$B14,TB!$K:$K,"",TB!$J:$J,$A$4)</f>
        <v>0</v>
      </c>
      <c r="BM14" s="202">
        <f>SUMIFS(TB!BC:BC,TB!$F:$F,$A$2,TB!$G:$G,$B14,TB!$K:$K,"",TB!$J:$J,$A$4)</f>
        <v>0</v>
      </c>
      <c r="BN14" s="202">
        <f>SUMIFS(TB!BD:BD,TB!$F:$F,$A$2,TB!$G:$G,$B14,TB!$K:$K,"",TB!$J:$J,$A$4)</f>
        <v>0</v>
      </c>
      <c r="BO14" s="202">
        <f>SUMIFS(TB!BE:BE,TB!$F:$F,$A$2,TB!$G:$G,$B14,TB!$K:$K,"",TB!$J:$J,$A$4)</f>
        <v>0</v>
      </c>
      <c r="BP14" s="202">
        <f>SUMIFS(TB!BF:BF,TB!$F:$F,$A$2,TB!$G:$G,$B14,TB!$K:$K,"",TB!$J:$J,$A$4)</f>
        <v>0</v>
      </c>
      <c r="BQ14" s="202">
        <f>SUMIFS(TB!BG:BG,TB!$F:$F,$A$2,TB!$G:$G,$B14,TB!$K:$K,"",TB!$J:$J,$A$4)</f>
        <v>0</v>
      </c>
      <c r="BR14" s="202">
        <f>SUMIFS(TB!BH:BH,TB!$F:$F,$A$2,TB!$G:$G,$B14,TB!$K:$K,"",TB!$J:$J,$A$4)</f>
        <v>0</v>
      </c>
      <c r="BS14" s="202">
        <f>SUMIFS(TB!BI:BI,TB!$F:$F,$A$2,TB!$G:$G,$B14,TB!$K:$K,"",TB!$J:$J,$A$4)</f>
        <v>0</v>
      </c>
      <c r="BT14" s="416"/>
      <c r="BU14" s="416"/>
      <c r="BV14" s="416"/>
      <c r="BW14" s="423"/>
    </row>
    <row r="15" spans="1:75" s="20" customFormat="1" ht="14.25" customHeight="1" x14ac:dyDescent="0.3">
      <c r="B15" s="30" t="e">
        <f>B37</f>
        <v>#REF!</v>
      </c>
      <c r="C15" s="202">
        <f t="shared" ref="C15:H15" si="15">SUM(C13:C14)</f>
        <v>0</v>
      </c>
      <c r="D15" s="202">
        <f t="shared" si="15"/>
        <v>0</v>
      </c>
      <c r="E15" s="202">
        <f t="shared" si="15"/>
        <v>0</v>
      </c>
      <c r="F15" s="202">
        <f t="shared" ca="1" si="15"/>
        <v>0</v>
      </c>
      <c r="G15" s="202">
        <f t="shared" ca="1" si="15"/>
        <v>0</v>
      </c>
      <c r="H15" s="202">
        <f t="shared" ca="1" si="15"/>
        <v>0</v>
      </c>
      <c r="I15" s="26"/>
      <c r="J15" s="58" t="str">
        <f>IFERROR(C15/Revenue!C$18,"n/a")</f>
        <v>n/a</v>
      </c>
      <c r="K15" s="58" t="str">
        <f>IFERROR(D15/Revenue!D$18,"n/a")</f>
        <v>n/a</v>
      </c>
      <c r="L15" s="58" t="str">
        <f>IFERROR(E15/Revenue!E$18,"n/a")</f>
        <v>n/a</v>
      </c>
      <c r="M15" s="58" t="str">
        <f ca="1">IFERROR(F15/Revenue!F$18,"n/a")</f>
        <v>n/a</v>
      </c>
      <c r="N15" s="58" t="str">
        <f ca="1">IFERROR(G15/Revenue!G$18,"n/a")</f>
        <v>n/a</v>
      </c>
      <c r="O15" s="58" t="str">
        <f ca="1">IFERROR(H15/Revenue!H$18,"n/a")</f>
        <v>n/a</v>
      </c>
      <c r="Q15" s="202">
        <f t="shared" si="7"/>
        <v>0</v>
      </c>
      <c r="R15" s="59" t="str">
        <f t="shared" si="8"/>
        <v>n/a</v>
      </c>
      <c r="S15" s="202">
        <f t="shared" si="9"/>
        <v>0</v>
      </c>
      <c r="T15" s="59" t="str">
        <f t="shared" si="10"/>
        <v>n/a</v>
      </c>
      <c r="U15" s="202">
        <f t="shared" ca="1" si="11"/>
        <v>0</v>
      </c>
      <c r="V15" s="58" t="str">
        <f t="shared" ca="1" si="12"/>
        <v>n/a</v>
      </c>
      <c r="X15" s="202">
        <f t="shared" ref="X15:BS15" si="16">SUM(X13:X14)</f>
        <v>0</v>
      </c>
      <c r="Y15" s="202">
        <f t="shared" si="16"/>
        <v>0</v>
      </c>
      <c r="Z15" s="202">
        <f t="shared" si="16"/>
        <v>0</v>
      </c>
      <c r="AA15" s="202">
        <f t="shared" si="16"/>
        <v>0</v>
      </c>
      <c r="AB15" s="202">
        <f t="shared" si="16"/>
        <v>0</v>
      </c>
      <c r="AC15" s="202">
        <f t="shared" si="16"/>
        <v>0</v>
      </c>
      <c r="AD15" s="202">
        <f t="shared" si="16"/>
        <v>0</v>
      </c>
      <c r="AE15" s="202">
        <f t="shared" si="16"/>
        <v>0</v>
      </c>
      <c r="AF15" s="202">
        <f t="shared" si="16"/>
        <v>0</v>
      </c>
      <c r="AG15" s="202">
        <f t="shared" si="16"/>
        <v>0</v>
      </c>
      <c r="AH15" s="202">
        <f t="shared" si="16"/>
        <v>0</v>
      </c>
      <c r="AI15" s="202">
        <f t="shared" si="16"/>
        <v>0</v>
      </c>
      <c r="AJ15" s="202">
        <f t="shared" si="16"/>
        <v>0</v>
      </c>
      <c r="AK15" s="202">
        <f t="shared" si="16"/>
        <v>0</v>
      </c>
      <c r="AL15" s="202">
        <f t="shared" si="16"/>
        <v>0</v>
      </c>
      <c r="AM15" s="202">
        <f t="shared" si="16"/>
        <v>0</v>
      </c>
      <c r="AN15" s="202">
        <f t="shared" si="16"/>
        <v>0</v>
      </c>
      <c r="AO15" s="202">
        <f t="shared" si="16"/>
        <v>0</v>
      </c>
      <c r="AP15" s="202">
        <f t="shared" si="16"/>
        <v>0</v>
      </c>
      <c r="AQ15" s="202">
        <f t="shared" si="16"/>
        <v>0</v>
      </c>
      <c r="AR15" s="202">
        <f t="shared" si="16"/>
        <v>0</v>
      </c>
      <c r="AS15" s="202">
        <f t="shared" si="16"/>
        <v>0</v>
      </c>
      <c r="AT15" s="202">
        <f t="shared" si="16"/>
        <v>0</v>
      </c>
      <c r="AU15" s="202">
        <f t="shared" si="16"/>
        <v>0</v>
      </c>
      <c r="AV15" s="202">
        <f t="shared" si="16"/>
        <v>0</v>
      </c>
      <c r="AW15" s="202">
        <f t="shared" si="16"/>
        <v>0</v>
      </c>
      <c r="AX15" s="202">
        <f t="shared" si="16"/>
        <v>0</v>
      </c>
      <c r="AY15" s="202">
        <f t="shared" si="16"/>
        <v>0</v>
      </c>
      <c r="AZ15" s="202">
        <f t="shared" si="16"/>
        <v>0</v>
      </c>
      <c r="BA15" s="202">
        <f t="shared" si="16"/>
        <v>0</v>
      </c>
      <c r="BB15" s="202">
        <f t="shared" si="16"/>
        <v>0</v>
      </c>
      <c r="BC15" s="202">
        <f t="shared" si="16"/>
        <v>0</v>
      </c>
      <c r="BD15" s="202">
        <f t="shared" si="16"/>
        <v>0</v>
      </c>
      <c r="BE15" s="202">
        <f t="shared" si="16"/>
        <v>0</v>
      </c>
      <c r="BF15" s="202">
        <f t="shared" si="16"/>
        <v>0</v>
      </c>
      <c r="BG15" s="202">
        <f t="shared" si="16"/>
        <v>0</v>
      </c>
      <c r="BH15" s="202">
        <f t="shared" si="16"/>
        <v>0</v>
      </c>
      <c r="BI15" s="202">
        <f t="shared" si="16"/>
        <v>0</v>
      </c>
      <c r="BJ15" s="202">
        <f t="shared" si="16"/>
        <v>0</v>
      </c>
      <c r="BK15" s="202">
        <f t="shared" si="16"/>
        <v>0</v>
      </c>
      <c r="BL15" s="202">
        <f t="shared" si="16"/>
        <v>0</v>
      </c>
      <c r="BM15" s="202">
        <f t="shared" si="16"/>
        <v>0</v>
      </c>
      <c r="BN15" s="202">
        <f t="shared" si="16"/>
        <v>0</v>
      </c>
      <c r="BO15" s="202">
        <f t="shared" si="16"/>
        <v>0</v>
      </c>
      <c r="BP15" s="202">
        <f t="shared" si="16"/>
        <v>0</v>
      </c>
      <c r="BQ15" s="202">
        <f t="shared" si="16"/>
        <v>0</v>
      </c>
      <c r="BR15" s="202">
        <f t="shared" si="16"/>
        <v>0</v>
      </c>
      <c r="BS15" s="202">
        <f t="shared" si="16"/>
        <v>0</v>
      </c>
      <c r="BT15" s="416"/>
      <c r="BU15" s="416"/>
      <c r="BV15" s="416"/>
      <c r="BW15" s="423"/>
    </row>
    <row r="16" spans="1:75" ht="14.25" customHeight="1" thickBot="1" x14ac:dyDescent="0.35">
      <c r="B16" s="48" t="s">
        <v>44</v>
      </c>
      <c r="C16" s="213">
        <f t="shared" ref="C16:H16" si="17">SUM(C8:C14)</f>
        <v>0</v>
      </c>
      <c r="D16" s="213">
        <f t="shared" si="17"/>
        <v>0</v>
      </c>
      <c r="E16" s="213">
        <f t="shared" si="17"/>
        <v>0</v>
      </c>
      <c r="F16" s="213">
        <f t="shared" ca="1" si="17"/>
        <v>0</v>
      </c>
      <c r="G16" s="213">
        <f t="shared" ca="1" si="17"/>
        <v>0</v>
      </c>
      <c r="H16" s="213">
        <f t="shared" ca="1" si="17"/>
        <v>0</v>
      </c>
      <c r="I16" s="26"/>
      <c r="J16" s="56" t="str">
        <f>IFERROR(C16/Revenue!C$18,"n/a")</f>
        <v>n/a</v>
      </c>
      <c r="K16" s="56" t="str">
        <f>IFERROR(D16/Revenue!D$18,"n/a")</f>
        <v>n/a</v>
      </c>
      <c r="L16" s="56" t="str">
        <f>IFERROR(E16/Revenue!E$18,"n/a")</f>
        <v>n/a</v>
      </c>
      <c r="M16" s="56" t="str">
        <f ca="1">IFERROR(F16/Revenue!F$18,"n/a")</f>
        <v>n/a</v>
      </c>
      <c r="N16" s="56" t="str">
        <f ca="1">IFERROR(G16/Revenue!G$18,"n/a")</f>
        <v>n/a</v>
      </c>
      <c r="O16" s="56" t="str">
        <f ca="1">IFERROR(H16/Revenue!H$18,"n/a")</f>
        <v>n/a</v>
      </c>
      <c r="Q16" s="213">
        <f t="shared" si="7"/>
        <v>0</v>
      </c>
      <c r="R16" s="57" t="str">
        <f t="shared" si="8"/>
        <v>n/a</v>
      </c>
      <c r="S16" s="213">
        <f t="shared" si="9"/>
        <v>0</v>
      </c>
      <c r="T16" s="57" t="str">
        <f t="shared" si="10"/>
        <v>n/a</v>
      </c>
      <c r="U16" s="213">
        <f t="shared" ca="1" si="11"/>
        <v>0</v>
      </c>
      <c r="V16" s="56" t="str">
        <f t="shared" ca="1" si="12"/>
        <v>n/a</v>
      </c>
      <c r="X16" s="213">
        <f t="shared" ref="X16:BS16" si="18">SUM(X8:X14)</f>
        <v>0</v>
      </c>
      <c r="Y16" s="213">
        <f t="shared" si="18"/>
        <v>0</v>
      </c>
      <c r="Z16" s="213">
        <f t="shared" si="18"/>
        <v>0</v>
      </c>
      <c r="AA16" s="213">
        <f t="shared" si="18"/>
        <v>0</v>
      </c>
      <c r="AB16" s="213">
        <f t="shared" si="18"/>
        <v>0</v>
      </c>
      <c r="AC16" s="213">
        <f t="shared" si="18"/>
        <v>0</v>
      </c>
      <c r="AD16" s="213">
        <f t="shared" si="18"/>
        <v>0</v>
      </c>
      <c r="AE16" s="213">
        <f t="shared" si="18"/>
        <v>0</v>
      </c>
      <c r="AF16" s="213">
        <f t="shared" si="18"/>
        <v>0</v>
      </c>
      <c r="AG16" s="213">
        <f t="shared" si="18"/>
        <v>0</v>
      </c>
      <c r="AH16" s="213">
        <f t="shared" si="18"/>
        <v>0</v>
      </c>
      <c r="AI16" s="213">
        <f t="shared" si="18"/>
        <v>0</v>
      </c>
      <c r="AJ16" s="213">
        <f t="shared" si="18"/>
        <v>0</v>
      </c>
      <c r="AK16" s="213">
        <f t="shared" si="18"/>
        <v>0</v>
      </c>
      <c r="AL16" s="213">
        <f t="shared" si="18"/>
        <v>0</v>
      </c>
      <c r="AM16" s="213">
        <f t="shared" si="18"/>
        <v>0</v>
      </c>
      <c r="AN16" s="213">
        <f t="shared" si="18"/>
        <v>0</v>
      </c>
      <c r="AO16" s="213">
        <f t="shared" si="18"/>
        <v>0</v>
      </c>
      <c r="AP16" s="213">
        <f t="shared" si="18"/>
        <v>0</v>
      </c>
      <c r="AQ16" s="213">
        <f t="shared" si="18"/>
        <v>0</v>
      </c>
      <c r="AR16" s="213">
        <f t="shared" si="18"/>
        <v>0</v>
      </c>
      <c r="AS16" s="213">
        <f t="shared" si="18"/>
        <v>0</v>
      </c>
      <c r="AT16" s="213">
        <f t="shared" si="18"/>
        <v>0</v>
      </c>
      <c r="AU16" s="213">
        <f t="shared" si="18"/>
        <v>0</v>
      </c>
      <c r="AV16" s="213">
        <f t="shared" si="18"/>
        <v>0</v>
      </c>
      <c r="AW16" s="213">
        <f t="shared" si="18"/>
        <v>0</v>
      </c>
      <c r="AX16" s="213">
        <f t="shared" si="18"/>
        <v>0</v>
      </c>
      <c r="AY16" s="213">
        <f t="shared" si="18"/>
        <v>0</v>
      </c>
      <c r="AZ16" s="213">
        <f t="shared" si="18"/>
        <v>0</v>
      </c>
      <c r="BA16" s="213">
        <f t="shared" si="18"/>
        <v>0</v>
      </c>
      <c r="BB16" s="213">
        <f t="shared" si="18"/>
        <v>0</v>
      </c>
      <c r="BC16" s="213">
        <f t="shared" si="18"/>
        <v>0</v>
      </c>
      <c r="BD16" s="213">
        <f t="shared" si="18"/>
        <v>0</v>
      </c>
      <c r="BE16" s="213">
        <f t="shared" si="18"/>
        <v>0</v>
      </c>
      <c r="BF16" s="213">
        <f t="shared" si="18"/>
        <v>0</v>
      </c>
      <c r="BG16" s="213">
        <f t="shared" si="18"/>
        <v>0</v>
      </c>
      <c r="BH16" s="213">
        <f t="shared" si="18"/>
        <v>0</v>
      </c>
      <c r="BI16" s="213">
        <f t="shared" si="18"/>
        <v>0</v>
      </c>
      <c r="BJ16" s="213">
        <f t="shared" si="18"/>
        <v>0</v>
      </c>
      <c r="BK16" s="213">
        <f t="shared" si="18"/>
        <v>0</v>
      </c>
      <c r="BL16" s="213">
        <f t="shared" si="18"/>
        <v>0</v>
      </c>
      <c r="BM16" s="213">
        <f t="shared" si="18"/>
        <v>0</v>
      </c>
      <c r="BN16" s="213">
        <f t="shared" si="18"/>
        <v>0</v>
      </c>
      <c r="BO16" s="213">
        <f t="shared" si="18"/>
        <v>0</v>
      </c>
      <c r="BP16" s="213">
        <f t="shared" si="18"/>
        <v>0</v>
      </c>
      <c r="BQ16" s="213">
        <f t="shared" si="18"/>
        <v>0</v>
      </c>
      <c r="BR16" s="213">
        <f t="shared" si="18"/>
        <v>0</v>
      </c>
      <c r="BS16" s="213">
        <f t="shared" si="18"/>
        <v>0</v>
      </c>
      <c r="BT16" s="417"/>
      <c r="BU16" s="417"/>
      <c r="BV16" s="417"/>
      <c r="BW16" s="424"/>
    </row>
    <row r="17" spans="2:75" s="146" customFormat="1" ht="14.25" customHeight="1" outlineLevel="1" x14ac:dyDescent="0.3">
      <c r="B17" s="73" t="str">
        <f>Revenue!B19</f>
        <v>% of sales- reported</v>
      </c>
      <c r="C17" s="160"/>
      <c r="D17" s="160"/>
      <c r="E17" s="160"/>
      <c r="F17" s="160"/>
      <c r="G17" s="160"/>
      <c r="H17" s="160"/>
      <c r="I17" s="26"/>
      <c r="J17" s="160"/>
      <c r="K17" s="160"/>
      <c r="L17" s="160"/>
      <c r="M17" s="160"/>
      <c r="N17" s="160"/>
      <c r="O17" s="160"/>
      <c r="Q17" s="145"/>
      <c r="R17" s="156"/>
      <c r="S17" s="145"/>
      <c r="T17" s="156"/>
      <c r="U17" s="145"/>
      <c r="V17" s="156"/>
      <c r="X17" s="160"/>
      <c r="Y17" s="160"/>
      <c r="Z17" s="160"/>
      <c r="AA17" s="160"/>
      <c r="AB17" s="160"/>
      <c r="AC17" s="160"/>
      <c r="AD17" s="160"/>
      <c r="AE17" s="160"/>
      <c r="AF17" s="160"/>
      <c r="AG17" s="160"/>
      <c r="AH17" s="160"/>
      <c r="AI17" s="160"/>
      <c r="AJ17" s="160"/>
      <c r="AK17" s="160"/>
      <c r="AL17" s="160"/>
      <c r="AM17" s="160"/>
      <c r="AN17" s="160"/>
      <c r="AO17" s="160"/>
      <c r="AP17" s="160"/>
      <c r="AQ17" s="160"/>
      <c r="AR17" s="160"/>
      <c r="AS17" s="160"/>
      <c r="AT17" s="160"/>
      <c r="AU17" s="160"/>
      <c r="AV17" s="160"/>
      <c r="AW17" s="160"/>
      <c r="AX17" s="160"/>
      <c r="AY17" s="160"/>
      <c r="AZ17" s="160"/>
      <c r="BA17" s="160"/>
      <c r="BB17" s="160"/>
      <c r="BC17" s="160"/>
      <c r="BD17" s="160"/>
      <c r="BE17" s="160"/>
      <c r="BF17" s="160"/>
      <c r="BG17" s="160"/>
      <c r="BH17" s="160"/>
      <c r="BI17" s="160"/>
      <c r="BJ17" s="160"/>
      <c r="BK17" s="160"/>
      <c r="BL17" s="160"/>
      <c r="BM17" s="160"/>
      <c r="BN17" s="160"/>
      <c r="BO17" s="160"/>
      <c r="BP17" s="160"/>
      <c r="BQ17" s="160"/>
      <c r="BR17" s="160"/>
      <c r="BS17" s="160"/>
      <c r="BT17" s="299"/>
      <c r="BU17" s="299"/>
      <c r="BV17" s="299"/>
      <c r="BW17" s="437"/>
    </row>
    <row r="18" spans="2:75" s="146" customFormat="1" ht="14.25" customHeight="1" outlineLevel="1" x14ac:dyDescent="0.3">
      <c r="B18" s="61" t="str">
        <f>B8</f>
        <v>Cost of goods sold</v>
      </c>
      <c r="C18" s="115" t="str">
        <f>IFERROR(C8/Revenue!C$18,"n/a")</f>
        <v>n/a</v>
      </c>
      <c r="D18" s="115" t="str">
        <f>IFERROR(D8/Revenue!D$18,"n/a")</f>
        <v>n/a</v>
      </c>
      <c r="E18" s="115" t="str">
        <f>IFERROR(E8/Revenue!E$18,"n/a")</f>
        <v>n/a</v>
      </c>
      <c r="F18" s="115" t="str">
        <f ca="1">IFERROR(F8/Revenue!F$18,"n/a")</f>
        <v>n/a</v>
      </c>
      <c r="G18" s="115" t="str">
        <f ca="1">IFERROR(G8/Revenue!G$18,"n/a")</f>
        <v>n/a</v>
      </c>
      <c r="H18" s="115" t="str">
        <f ca="1">IFERROR(H8/Revenue!H$18,"n/a")</f>
        <v>n/a</v>
      </c>
      <c r="I18" s="26"/>
      <c r="J18" s="26"/>
      <c r="K18" s="26"/>
      <c r="L18" s="26"/>
      <c r="M18" s="26"/>
      <c r="N18" s="26"/>
      <c r="O18" s="26"/>
      <c r="Q18" s="145"/>
      <c r="R18" s="156"/>
      <c r="S18" s="145"/>
      <c r="T18" s="156"/>
      <c r="U18" s="145"/>
      <c r="V18" s="156"/>
      <c r="X18" s="115" t="str">
        <f>IFERROR(X8/Revenue!X$18,"n/a")</f>
        <v>n/a</v>
      </c>
      <c r="Y18" s="115" t="str">
        <f>IFERROR(Y8/Revenue!Y$18,"n/a")</f>
        <v>n/a</v>
      </c>
      <c r="Z18" s="115" t="str">
        <f>IFERROR(Z8/Revenue!Z$18,"n/a")</f>
        <v>n/a</v>
      </c>
      <c r="AA18" s="115" t="str">
        <f>IFERROR(AA8/Revenue!AA$18,"n/a")</f>
        <v>n/a</v>
      </c>
      <c r="AB18" s="115" t="str">
        <f>IFERROR(AB8/Revenue!AB$18,"n/a")</f>
        <v>n/a</v>
      </c>
      <c r="AC18" s="115" t="str">
        <f>IFERROR(AC8/Revenue!AC$18,"n/a")</f>
        <v>n/a</v>
      </c>
      <c r="AD18" s="115" t="str">
        <f>IFERROR(AD8/Revenue!AD$18,"n/a")</f>
        <v>n/a</v>
      </c>
      <c r="AE18" s="115" t="str">
        <f>IFERROR(AE8/Revenue!AE$18,"n/a")</f>
        <v>n/a</v>
      </c>
      <c r="AF18" s="115" t="str">
        <f>IFERROR(AF8/Revenue!AF$18,"n/a")</f>
        <v>n/a</v>
      </c>
      <c r="AG18" s="115" t="str">
        <f>IFERROR(AG8/Revenue!AG$18,"n/a")</f>
        <v>n/a</v>
      </c>
      <c r="AH18" s="115" t="str">
        <f>IFERROR(AH8/Revenue!AH$18,"n/a")</f>
        <v>n/a</v>
      </c>
      <c r="AI18" s="115" t="str">
        <f>IFERROR(AI8/Revenue!AI$18,"n/a")</f>
        <v>n/a</v>
      </c>
      <c r="AJ18" s="115" t="str">
        <f>IFERROR(AJ8/Revenue!AJ$18,"n/a")</f>
        <v>n/a</v>
      </c>
      <c r="AK18" s="115" t="str">
        <f>IFERROR(AK8/Revenue!AK$18,"n/a")</f>
        <v>n/a</v>
      </c>
      <c r="AL18" s="115" t="str">
        <f>IFERROR(AL8/Revenue!AL$18,"n/a")</f>
        <v>n/a</v>
      </c>
      <c r="AM18" s="115" t="str">
        <f>IFERROR(AM8/Revenue!AM$18,"n/a")</f>
        <v>n/a</v>
      </c>
      <c r="AN18" s="115" t="str">
        <f>IFERROR(AN8/Revenue!AN$18,"n/a")</f>
        <v>n/a</v>
      </c>
      <c r="AO18" s="115" t="str">
        <f>IFERROR(AO8/Revenue!AO$18,"n/a")</f>
        <v>n/a</v>
      </c>
      <c r="AP18" s="115" t="str">
        <f>IFERROR(AP8/Revenue!AP$18,"n/a")</f>
        <v>n/a</v>
      </c>
      <c r="AQ18" s="115" t="str">
        <f>IFERROR(AQ8/Revenue!AQ$18,"n/a")</f>
        <v>n/a</v>
      </c>
      <c r="AR18" s="115" t="str">
        <f>IFERROR(AR8/Revenue!AR$18,"n/a")</f>
        <v>n/a</v>
      </c>
      <c r="AS18" s="115" t="str">
        <f>IFERROR(AS8/Revenue!AS$18,"n/a")</f>
        <v>n/a</v>
      </c>
      <c r="AT18" s="115" t="str">
        <f>IFERROR(AT8/Revenue!AT$18,"n/a")</f>
        <v>n/a</v>
      </c>
      <c r="AU18" s="115" t="str">
        <f>IFERROR(AU8/Revenue!AU$18,"n/a")</f>
        <v>n/a</v>
      </c>
      <c r="AV18" s="115" t="str">
        <f>IFERROR(AV8/Revenue!AV$18,"n/a")</f>
        <v>n/a</v>
      </c>
      <c r="AW18" s="115" t="str">
        <f>IFERROR(AW8/Revenue!AW$18,"n/a")</f>
        <v>n/a</v>
      </c>
      <c r="AX18" s="115" t="str">
        <f>IFERROR(AX8/Revenue!AX$18,"n/a")</f>
        <v>n/a</v>
      </c>
      <c r="AY18" s="115" t="str">
        <f>IFERROR(AY8/Revenue!AY$18,"n/a")</f>
        <v>n/a</v>
      </c>
      <c r="AZ18" s="115" t="str">
        <f>IFERROR(AZ8/Revenue!AZ$18,"n/a")</f>
        <v>n/a</v>
      </c>
      <c r="BA18" s="115" t="str">
        <f>IFERROR(BA8/Revenue!BA$18,"n/a")</f>
        <v>n/a</v>
      </c>
      <c r="BB18" s="115" t="str">
        <f>IFERROR(BB8/Revenue!BB$18,"n/a")</f>
        <v>n/a</v>
      </c>
      <c r="BC18" s="115" t="str">
        <f>IFERROR(BC8/Revenue!BC$18,"n/a")</f>
        <v>n/a</v>
      </c>
      <c r="BD18" s="115" t="str">
        <f>IFERROR(BD8/Revenue!BD$18,"n/a")</f>
        <v>n/a</v>
      </c>
      <c r="BE18" s="115" t="str">
        <f>IFERROR(BE8/Revenue!BE$18,"n/a")</f>
        <v>n/a</v>
      </c>
      <c r="BF18" s="115" t="str">
        <f>IFERROR(BF8/Revenue!BF$18,"n/a")</f>
        <v>n/a</v>
      </c>
      <c r="BG18" s="115" t="str">
        <f>IFERROR(BG8/Revenue!BG$18,"n/a")</f>
        <v>n/a</v>
      </c>
      <c r="BH18" s="115" t="str">
        <f>IFERROR(BH8/Revenue!BH$18,"n/a")</f>
        <v>n/a</v>
      </c>
      <c r="BI18" s="115" t="str">
        <f>IFERROR(BI8/Revenue!BI$18,"n/a")</f>
        <v>n/a</v>
      </c>
      <c r="BJ18" s="115" t="str">
        <f>IFERROR(BJ8/Revenue!BJ$18,"n/a")</f>
        <v>n/a</v>
      </c>
      <c r="BK18" s="115" t="str">
        <f>IFERROR(BK8/Revenue!BK$18,"n/a")</f>
        <v>n/a</v>
      </c>
      <c r="BL18" s="115" t="str">
        <f>IFERROR(BL8/Revenue!BL$18,"n/a")</f>
        <v>n/a</v>
      </c>
      <c r="BM18" s="115" t="str">
        <f>IFERROR(BM8/Revenue!BM$18,"n/a")</f>
        <v>n/a</v>
      </c>
      <c r="BN18" s="115" t="str">
        <f>IFERROR(BN8/Revenue!BN$18,"n/a")</f>
        <v>n/a</v>
      </c>
      <c r="BO18" s="115" t="str">
        <f>IFERROR(BO8/Revenue!BO$18,"n/a")</f>
        <v>n/a</v>
      </c>
      <c r="BP18" s="115" t="str">
        <f>IFERROR(BP8/Revenue!BP$18,"n/a")</f>
        <v>n/a</v>
      </c>
      <c r="BQ18" s="115" t="str">
        <f>IFERROR(BQ8/Revenue!BQ$18,"n/a")</f>
        <v>n/a</v>
      </c>
      <c r="BR18" s="115" t="str">
        <f>IFERROR(BR8/Revenue!BR$18,"n/a")</f>
        <v>n/a</v>
      </c>
      <c r="BS18" s="115" t="str">
        <f>IFERROR(BS8/Revenue!BS$18,"n/a")</f>
        <v>n/a</v>
      </c>
      <c r="BT18" s="194"/>
      <c r="BU18" s="194"/>
      <c r="BV18" s="194"/>
      <c r="BW18" s="425"/>
    </row>
    <row r="19" spans="2:75" s="146" customFormat="1" ht="14.25" customHeight="1" outlineLevel="1" x14ac:dyDescent="0.3">
      <c r="B19" s="61" t="str">
        <f>B9</f>
        <v>GSA fees</v>
      </c>
      <c r="C19" s="115" t="str">
        <f>IFERROR(C9/Revenue!C$18,"n/a")</f>
        <v>n/a</v>
      </c>
      <c r="D19" s="115" t="str">
        <f>IFERROR(D9/Revenue!D$18,"n/a")</f>
        <v>n/a</v>
      </c>
      <c r="E19" s="115" t="str">
        <f>IFERROR(E9/Revenue!E$18,"n/a")</f>
        <v>n/a</v>
      </c>
      <c r="F19" s="115" t="str">
        <f ca="1">IFERROR(F9/Revenue!F$18,"n/a")</f>
        <v>n/a</v>
      </c>
      <c r="G19" s="115" t="str">
        <f ca="1">IFERROR(G9/Revenue!G$18,"n/a")</f>
        <v>n/a</v>
      </c>
      <c r="H19" s="115" t="str">
        <f ca="1">IFERROR(H9/Revenue!H$18,"n/a")</f>
        <v>n/a</v>
      </c>
      <c r="I19" s="26"/>
      <c r="J19" s="26"/>
      <c r="K19" s="26"/>
      <c r="L19" s="26"/>
      <c r="M19" s="26"/>
      <c r="N19" s="26"/>
      <c r="O19" s="26"/>
      <c r="Q19" s="145"/>
      <c r="R19" s="156"/>
      <c r="S19" s="145"/>
      <c r="T19" s="156"/>
      <c r="U19" s="145"/>
      <c r="V19" s="156"/>
      <c r="X19" s="115" t="str">
        <f>IFERROR(X9/Revenue!X$18,"n/a")</f>
        <v>n/a</v>
      </c>
      <c r="Y19" s="115" t="str">
        <f>IFERROR(Y9/Revenue!Y$18,"n/a")</f>
        <v>n/a</v>
      </c>
      <c r="Z19" s="115" t="str">
        <f>IFERROR(Z9/Revenue!Z$18,"n/a")</f>
        <v>n/a</v>
      </c>
      <c r="AA19" s="115" t="str">
        <f>IFERROR(AA9/Revenue!AA$18,"n/a")</f>
        <v>n/a</v>
      </c>
      <c r="AB19" s="115" t="str">
        <f>IFERROR(AB9/Revenue!AB$18,"n/a")</f>
        <v>n/a</v>
      </c>
      <c r="AC19" s="115" t="str">
        <f>IFERROR(AC9/Revenue!AC$18,"n/a")</f>
        <v>n/a</v>
      </c>
      <c r="AD19" s="115" t="str">
        <f>IFERROR(AD9/Revenue!AD$18,"n/a")</f>
        <v>n/a</v>
      </c>
      <c r="AE19" s="115" t="str">
        <f>IFERROR(AE9/Revenue!AE$18,"n/a")</f>
        <v>n/a</v>
      </c>
      <c r="AF19" s="115" t="str">
        <f>IFERROR(AF9/Revenue!AF$18,"n/a")</f>
        <v>n/a</v>
      </c>
      <c r="AG19" s="115" t="str">
        <f>IFERROR(AG9/Revenue!AG$18,"n/a")</f>
        <v>n/a</v>
      </c>
      <c r="AH19" s="115" t="str">
        <f>IFERROR(AH9/Revenue!AH$18,"n/a")</f>
        <v>n/a</v>
      </c>
      <c r="AI19" s="115" t="str">
        <f>IFERROR(AI9/Revenue!AI$18,"n/a")</f>
        <v>n/a</v>
      </c>
      <c r="AJ19" s="115" t="str">
        <f>IFERROR(AJ9/Revenue!AJ$18,"n/a")</f>
        <v>n/a</v>
      </c>
      <c r="AK19" s="115" t="str">
        <f>IFERROR(AK9/Revenue!AK$18,"n/a")</f>
        <v>n/a</v>
      </c>
      <c r="AL19" s="115" t="str">
        <f>IFERROR(AL9/Revenue!AL$18,"n/a")</f>
        <v>n/a</v>
      </c>
      <c r="AM19" s="115" t="str">
        <f>IFERROR(AM9/Revenue!AM$18,"n/a")</f>
        <v>n/a</v>
      </c>
      <c r="AN19" s="115" t="str">
        <f>IFERROR(AN9/Revenue!AN$18,"n/a")</f>
        <v>n/a</v>
      </c>
      <c r="AO19" s="115" t="str">
        <f>IFERROR(AO9/Revenue!AO$18,"n/a")</f>
        <v>n/a</v>
      </c>
      <c r="AP19" s="115" t="str">
        <f>IFERROR(AP9/Revenue!AP$18,"n/a")</f>
        <v>n/a</v>
      </c>
      <c r="AQ19" s="115" t="str">
        <f>IFERROR(AQ9/Revenue!AQ$18,"n/a")</f>
        <v>n/a</v>
      </c>
      <c r="AR19" s="115" t="str">
        <f>IFERROR(AR9/Revenue!AR$18,"n/a")</f>
        <v>n/a</v>
      </c>
      <c r="AS19" s="115" t="str">
        <f>IFERROR(AS9/Revenue!AS$18,"n/a")</f>
        <v>n/a</v>
      </c>
      <c r="AT19" s="115" t="str">
        <f>IFERROR(AT9/Revenue!AT$18,"n/a")</f>
        <v>n/a</v>
      </c>
      <c r="AU19" s="115" t="str">
        <f>IFERROR(AU9/Revenue!AU$18,"n/a")</f>
        <v>n/a</v>
      </c>
      <c r="AV19" s="115" t="str">
        <f>IFERROR(AV9/Revenue!AV$18,"n/a")</f>
        <v>n/a</v>
      </c>
      <c r="AW19" s="115" t="str">
        <f>IFERROR(AW9/Revenue!AW$18,"n/a")</f>
        <v>n/a</v>
      </c>
      <c r="AX19" s="115" t="str">
        <f>IFERROR(AX9/Revenue!AX$18,"n/a")</f>
        <v>n/a</v>
      </c>
      <c r="AY19" s="115" t="str">
        <f>IFERROR(AY9/Revenue!AY$18,"n/a")</f>
        <v>n/a</v>
      </c>
      <c r="AZ19" s="115" t="str">
        <f>IFERROR(AZ9/Revenue!AZ$18,"n/a")</f>
        <v>n/a</v>
      </c>
      <c r="BA19" s="115" t="str">
        <f>IFERROR(BA9/Revenue!BA$18,"n/a")</f>
        <v>n/a</v>
      </c>
      <c r="BB19" s="115" t="str">
        <f>IFERROR(BB9/Revenue!BB$18,"n/a")</f>
        <v>n/a</v>
      </c>
      <c r="BC19" s="115" t="str">
        <f>IFERROR(BC9/Revenue!BC$18,"n/a")</f>
        <v>n/a</v>
      </c>
      <c r="BD19" s="115" t="str">
        <f>IFERROR(BD9/Revenue!BD$18,"n/a")</f>
        <v>n/a</v>
      </c>
      <c r="BE19" s="115" t="str">
        <f>IFERROR(BE9/Revenue!BE$18,"n/a")</f>
        <v>n/a</v>
      </c>
      <c r="BF19" s="115" t="str">
        <f>IFERROR(BF9/Revenue!BF$18,"n/a")</f>
        <v>n/a</v>
      </c>
      <c r="BG19" s="115" t="str">
        <f>IFERROR(BG9/Revenue!BG$18,"n/a")</f>
        <v>n/a</v>
      </c>
      <c r="BH19" s="115" t="str">
        <f>IFERROR(BH9/Revenue!BH$18,"n/a")</f>
        <v>n/a</v>
      </c>
      <c r="BI19" s="115" t="str">
        <f>IFERROR(BI9/Revenue!BI$18,"n/a")</f>
        <v>n/a</v>
      </c>
      <c r="BJ19" s="115" t="str">
        <f>IFERROR(BJ9/Revenue!BJ$18,"n/a")</f>
        <v>n/a</v>
      </c>
      <c r="BK19" s="115" t="str">
        <f>IFERROR(BK9/Revenue!BK$18,"n/a")</f>
        <v>n/a</v>
      </c>
      <c r="BL19" s="115" t="str">
        <f>IFERROR(BL9/Revenue!BL$18,"n/a")</f>
        <v>n/a</v>
      </c>
      <c r="BM19" s="115" t="str">
        <f>IFERROR(BM9/Revenue!BM$18,"n/a")</f>
        <v>n/a</v>
      </c>
      <c r="BN19" s="115" t="str">
        <f>IFERROR(BN9/Revenue!BN$18,"n/a")</f>
        <v>n/a</v>
      </c>
      <c r="BO19" s="115" t="str">
        <f>IFERROR(BO9/Revenue!BO$18,"n/a")</f>
        <v>n/a</v>
      </c>
      <c r="BP19" s="115" t="str">
        <f>IFERROR(BP9/Revenue!BP$18,"n/a")</f>
        <v>n/a</v>
      </c>
      <c r="BQ19" s="115" t="str">
        <f>IFERROR(BQ9/Revenue!BQ$18,"n/a")</f>
        <v>n/a</v>
      </c>
      <c r="BR19" s="115" t="str">
        <f>IFERROR(BR9/Revenue!BR$18,"n/a")</f>
        <v>n/a</v>
      </c>
      <c r="BS19" s="115" t="str">
        <f>IFERROR(BS9/Revenue!BS$18,"n/a")</f>
        <v>n/a</v>
      </c>
      <c r="BT19" s="194"/>
      <c r="BU19" s="194"/>
      <c r="BV19" s="194"/>
      <c r="BW19" s="425"/>
    </row>
    <row r="20" spans="2:75" s="146" customFormat="1" ht="14.25" customHeight="1" outlineLevel="1" x14ac:dyDescent="0.3">
      <c r="B20" s="61" t="str">
        <f>B10</f>
        <v>SEWP fees</v>
      </c>
      <c r="C20" s="115" t="str">
        <f>IFERROR(C10/Revenue!C$18,"n/a")</f>
        <v>n/a</v>
      </c>
      <c r="D20" s="115" t="str">
        <f>IFERROR(D10/Revenue!D$18,"n/a")</f>
        <v>n/a</v>
      </c>
      <c r="E20" s="115" t="str">
        <f>IFERROR(E10/Revenue!E$18,"n/a")</f>
        <v>n/a</v>
      </c>
      <c r="F20" s="115" t="str">
        <f ca="1">IFERROR(F10/Revenue!F$18,"n/a")</f>
        <v>n/a</v>
      </c>
      <c r="G20" s="115" t="str">
        <f ca="1">IFERROR(G10/Revenue!G$18,"n/a")</f>
        <v>n/a</v>
      </c>
      <c r="H20" s="115" t="str">
        <f ca="1">IFERROR(H10/Revenue!H$18,"n/a")</f>
        <v>n/a</v>
      </c>
      <c r="I20" s="26"/>
      <c r="J20" s="26"/>
      <c r="K20" s="26"/>
      <c r="L20" s="26"/>
      <c r="M20" s="26"/>
      <c r="N20" s="26"/>
      <c r="O20" s="26"/>
      <c r="Q20" s="145"/>
      <c r="R20" s="156"/>
      <c r="S20" s="145"/>
      <c r="T20" s="156"/>
      <c r="U20" s="145"/>
      <c r="V20" s="156"/>
      <c r="X20" s="115" t="str">
        <f>IFERROR(X10/Revenue!X$18,"n/a")</f>
        <v>n/a</v>
      </c>
      <c r="Y20" s="115" t="str">
        <f>IFERROR(Y10/Revenue!Y$18,"n/a")</f>
        <v>n/a</v>
      </c>
      <c r="Z20" s="115" t="str">
        <f>IFERROR(Z10/Revenue!Z$18,"n/a")</f>
        <v>n/a</v>
      </c>
      <c r="AA20" s="115" t="str">
        <f>IFERROR(AA10/Revenue!AA$18,"n/a")</f>
        <v>n/a</v>
      </c>
      <c r="AB20" s="115" t="str">
        <f>IFERROR(AB10/Revenue!AB$18,"n/a")</f>
        <v>n/a</v>
      </c>
      <c r="AC20" s="115" t="str">
        <f>IFERROR(AC10/Revenue!AC$18,"n/a")</f>
        <v>n/a</v>
      </c>
      <c r="AD20" s="115" t="str">
        <f>IFERROR(AD10/Revenue!AD$18,"n/a")</f>
        <v>n/a</v>
      </c>
      <c r="AE20" s="115" t="str">
        <f>IFERROR(AE10/Revenue!AE$18,"n/a")</f>
        <v>n/a</v>
      </c>
      <c r="AF20" s="115" t="str">
        <f>IFERROR(AF10/Revenue!AF$18,"n/a")</f>
        <v>n/a</v>
      </c>
      <c r="AG20" s="115" t="str">
        <f>IFERROR(AG10/Revenue!AG$18,"n/a")</f>
        <v>n/a</v>
      </c>
      <c r="AH20" s="115" t="str">
        <f>IFERROR(AH10/Revenue!AH$18,"n/a")</f>
        <v>n/a</v>
      </c>
      <c r="AI20" s="115" t="str">
        <f>IFERROR(AI10/Revenue!AI$18,"n/a")</f>
        <v>n/a</v>
      </c>
      <c r="AJ20" s="115" t="str">
        <f>IFERROR(AJ10/Revenue!AJ$18,"n/a")</f>
        <v>n/a</v>
      </c>
      <c r="AK20" s="115" t="str">
        <f>IFERROR(AK10/Revenue!AK$18,"n/a")</f>
        <v>n/a</v>
      </c>
      <c r="AL20" s="115" t="str">
        <f>IFERROR(AL10/Revenue!AL$18,"n/a")</f>
        <v>n/a</v>
      </c>
      <c r="AM20" s="115" t="str">
        <f>IFERROR(AM10/Revenue!AM$18,"n/a")</f>
        <v>n/a</v>
      </c>
      <c r="AN20" s="115" t="str">
        <f>IFERROR(AN10/Revenue!AN$18,"n/a")</f>
        <v>n/a</v>
      </c>
      <c r="AO20" s="115" t="str">
        <f>IFERROR(AO10/Revenue!AO$18,"n/a")</f>
        <v>n/a</v>
      </c>
      <c r="AP20" s="115" t="str">
        <f>IFERROR(AP10/Revenue!AP$18,"n/a")</f>
        <v>n/a</v>
      </c>
      <c r="AQ20" s="115" t="str">
        <f>IFERROR(AQ10/Revenue!AQ$18,"n/a")</f>
        <v>n/a</v>
      </c>
      <c r="AR20" s="115" t="str">
        <f>IFERROR(AR10/Revenue!AR$18,"n/a")</f>
        <v>n/a</v>
      </c>
      <c r="AS20" s="115" t="str">
        <f>IFERROR(AS10/Revenue!AS$18,"n/a")</f>
        <v>n/a</v>
      </c>
      <c r="AT20" s="115" t="str">
        <f>IFERROR(AT10/Revenue!AT$18,"n/a")</f>
        <v>n/a</v>
      </c>
      <c r="AU20" s="115" t="str">
        <f>IFERROR(AU10/Revenue!AU$18,"n/a")</f>
        <v>n/a</v>
      </c>
      <c r="AV20" s="115" t="str">
        <f>IFERROR(AV10/Revenue!AV$18,"n/a")</f>
        <v>n/a</v>
      </c>
      <c r="AW20" s="115" t="str">
        <f>IFERROR(AW10/Revenue!AW$18,"n/a")</f>
        <v>n/a</v>
      </c>
      <c r="AX20" s="115" t="str">
        <f>IFERROR(AX10/Revenue!AX$18,"n/a")</f>
        <v>n/a</v>
      </c>
      <c r="AY20" s="115" t="str">
        <f>IFERROR(AY10/Revenue!AY$18,"n/a")</f>
        <v>n/a</v>
      </c>
      <c r="AZ20" s="115" t="str">
        <f>IFERROR(AZ10/Revenue!AZ$18,"n/a")</f>
        <v>n/a</v>
      </c>
      <c r="BA20" s="115" t="str">
        <f>IFERROR(BA10/Revenue!BA$18,"n/a")</f>
        <v>n/a</v>
      </c>
      <c r="BB20" s="115" t="str">
        <f>IFERROR(BB10/Revenue!BB$18,"n/a")</f>
        <v>n/a</v>
      </c>
      <c r="BC20" s="115" t="str">
        <f>IFERROR(BC10/Revenue!BC$18,"n/a")</f>
        <v>n/a</v>
      </c>
      <c r="BD20" s="115" t="str">
        <f>IFERROR(BD10/Revenue!BD$18,"n/a")</f>
        <v>n/a</v>
      </c>
      <c r="BE20" s="115" t="str">
        <f>IFERROR(BE10/Revenue!BE$18,"n/a")</f>
        <v>n/a</v>
      </c>
      <c r="BF20" s="115" t="str">
        <f>IFERROR(BF10/Revenue!BF$18,"n/a")</f>
        <v>n/a</v>
      </c>
      <c r="BG20" s="115" t="str">
        <f>IFERROR(BG10/Revenue!BG$18,"n/a")</f>
        <v>n/a</v>
      </c>
      <c r="BH20" s="115" t="str">
        <f>IFERROR(BH10/Revenue!BH$18,"n/a")</f>
        <v>n/a</v>
      </c>
      <c r="BI20" s="115" t="str">
        <f>IFERROR(BI10/Revenue!BI$18,"n/a")</f>
        <v>n/a</v>
      </c>
      <c r="BJ20" s="115" t="str">
        <f>IFERROR(BJ10/Revenue!BJ$18,"n/a")</f>
        <v>n/a</v>
      </c>
      <c r="BK20" s="115" t="str">
        <f>IFERROR(BK10/Revenue!BK$18,"n/a")</f>
        <v>n/a</v>
      </c>
      <c r="BL20" s="115" t="str">
        <f>IFERROR(BL10/Revenue!BL$18,"n/a")</f>
        <v>n/a</v>
      </c>
      <c r="BM20" s="115" t="str">
        <f>IFERROR(BM10/Revenue!BM$18,"n/a")</f>
        <v>n/a</v>
      </c>
      <c r="BN20" s="115" t="str">
        <f>IFERROR(BN10/Revenue!BN$18,"n/a")</f>
        <v>n/a</v>
      </c>
      <c r="BO20" s="115" t="str">
        <f>IFERROR(BO10/Revenue!BO$18,"n/a")</f>
        <v>n/a</v>
      </c>
      <c r="BP20" s="115" t="str">
        <f>IFERROR(BP10/Revenue!BP$18,"n/a")</f>
        <v>n/a</v>
      </c>
      <c r="BQ20" s="115" t="str">
        <f>IFERROR(BQ10/Revenue!BQ$18,"n/a")</f>
        <v>n/a</v>
      </c>
      <c r="BR20" s="115" t="str">
        <f>IFERROR(BR10/Revenue!BR$18,"n/a")</f>
        <v>n/a</v>
      </c>
      <c r="BS20" s="115" t="str">
        <f>IFERROR(BS10/Revenue!BS$18,"n/a")</f>
        <v>n/a</v>
      </c>
      <c r="BT20" s="194"/>
      <c r="BU20" s="194"/>
      <c r="BV20" s="194"/>
      <c r="BW20" s="425"/>
    </row>
    <row r="21" spans="2:75" s="146" customFormat="1" ht="14.25" customHeight="1" outlineLevel="1" x14ac:dyDescent="0.3">
      <c r="B21" s="61" t="str">
        <f>B11</f>
        <v>Purchases</v>
      </c>
      <c r="C21" s="115" t="str">
        <f>IFERROR(C11/Revenue!C$18,"n/a")</f>
        <v>n/a</v>
      </c>
      <c r="D21" s="115" t="str">
        <f>IFERROR(D11/Revenue!D$18,"n/a")</f>
        <v>n/a</v>
      </c>
      <c r="E21" s="115" t="str">
        <f>IFERROR(E11/Revenue!E$18,"n/a")</f>
        <v>n/a</v>
      </c>
      <c r="F21" s="115" t="str">
        <f ca="1">IFERROR(F11/Revenue!F$18,"n/a")</f>
        <v>n/a</v>
      </c>
      <c r="G21" s="115" t="str">
        <f ca="1">IFERROR(G11/Revenue!G$18,"n/a")</f>
        <v>n/a</v>
      </c>
      <c r="H21" s="115" t="str">
        <f ca="1">IFERROR(H11/Revenue!H$18,"n/a")</f>
        <v>n/a</v>
      </c>
      <c r="I21" s="26"/>
      <c r="J21" s="26"/>
      <c r="K21" s="26"/>
      <c r="L21" s="26"/>
      <c r="M21" s="26"/>
      <c r="N21" s="26"/>
      <c r="O21" s="26"/>
      <c r="Q21" s="145"/>
      <c r="R21" s="156"/>
      <c r="S21" s="145"/>
      <c r="T21" s="156"/>
      <c r="U21" s="145"/>
      <c r="V21" s="156"/>
      <c r="X21" s="115" t="str">
        <f>IFERROR(X11/Revenue!X$18,"n/a")</f>
        <v>n/a</v>
      </c>
      <c r="Y21" s="115" t="str">
        <f>IFERROR(Y11/Revenue!Y$18,"n/a")</f>
        <v>n/a</v>
      </c>
      <c r="Z21" s="115" t="str">
        <f>IFERROR(Z11/Revenue!Z$18,"n/a")</f>
        <v>n/a</v>
      </c>
      <c r="AA21" s="115" t="str">
        <f>IFERROR(AA11/Revenue!AA$18,"n/a")</f>
        <v>n/a</v>
      </c>
      <c r="AB21" s="115" t="str">
        <f>IFERROR(AB11/Revenue!AB$18,"n/a")</f>
        <v>n/a</v>
      </c>
      <c r="AC21" s="115" t="str">
        <f>IFERROR(AC11/Revenue!AC$18,"n/a")</f>
        <v>n/a</v>
      </c>
      <c r="AD21" s="115" t="str">
        <f>IFERROR(AD11/Revenue!AD$18,"n/a")</f>
        <v>n/a</v>
      </c>
      <c r="AE21" s="115" t="str">
        <f>IFERROR(AE11/Revenue!AE$18,"n/a")</f>
        <v>n/a</v>
      </c>
      <c r="AF21" s="115" t="str">
        <f>IFERROR(AF11/Revenue!AF$18,"n/a")</f>
        <v>n/a</v>
      </c>
      <c r="AG21" s="115" t="str">
        <f>IFERROR(AG11/Revenue!AG$18,"n/a")</f>
        <v>n/a</v>
      </c>
      <c r="AH21" s="115" t="str">
        <f>IFERROR(AH11/Revenue!AH$18,"n/a")</f>
        <v>n/a</v>
      </c>
      <c r="AI21" s="115" t="str">
        <f>IFERROR(AI11/Revenue!AI$18,"n/a")</f>
        <v>n/a</v>
      </c>
      <c r="AJ21" s="115" t="str">
        <f>IFERROR(AJ11/Revenue!AJ$18,"n/a")</f>
        <v>n/a</v>
      </c>
      <c r="AK21" s="115" t="str">
        <f>IFERROR(AK11/Revenue!AK$18,"n/a")</f>
        <v>n/a</v>
      </c>
      <c r="AL21" s="115" t="str">
        <f>IFERROR(AL11/Revenue!AL$18,"n/a")</f>
        <v>n/a</v>
      </c>
      <c r="AM21" s="115" t="str">
        <f>IFERROR(AM11/Revenue!AM$18,"n/a")</f>
        <v>n/a</v>
      </c>
      <c r="AN21" s="115" t="str">
        <f>IFERROR(AN11/Revenue!AN$18,"n/a")</f>
        <v>n/a</v>
      </c>
      <c r="AO21" s="115" t="str">
        <f>IFERROR(AO11/Revenue!AO$18,"n/a")</f>
        <v>n/a</v>
      </c>
      <c r="AP21" s="115" t="str">
        <f>IFERROR(AP11/Revenue!AP$18,"n/a")</f>
        <v>n/a</v>
      </c>
      <c r="AQ21" s="115" t="str">
        <f>IFERROR(AQ11/Revenue!AQ$18,"n/a")</f>
        <v>n/a</v>
      </c>
      <c r="AR21" s="115" t="str">
        <f>IFERROR(AR11/Revenue!AR$18,"n/a")</f>
        <v>n/a</v>
      </c>
      <c r="AS21" s="115" t="str">
        <f>IFERROR(AS11/Revenue!AS$18,"n/a")</f>
        <v>n/a</v>
      </c>
      <c r="AT21" s="115" t="str">
        <f>IFERROR(AT11/Revenue!AT$18,"n/a")</f>
        <v>n/a</v>
      </c>
      <c r="AU21" s="115" t="str">
        <f>IFERROR(AU11/Revenue!AU$18,"n/a")</f>
        <v>n/a</v>
      </c>
      <c r="AV21" s="115" t="str">
        <f>IFERROR(AV11/Revenue!AV$18,"n/a")</f>
        <v>n/a</v>
      </c>
      <c r="AW21" s="115" t="str">
        <f>IFERROR(AW11/Revenue!AW$18,"n/a")</f>
        <v>n/a</v>
      </c>
      <c r="AX21" s="115" t="str">
        <f>IFERROR(AX11/Revenue!AX$18,"n/a")</f>
        <v>n/a</v>
      </c>
      <c r="AY21" s="115" t="str">
        <f>IFERROR(AY11/Revenue!AY$18,"n/a")</f>
        <v>n/a</v>
      </c>
      <c r="AZ21" s="115" t="str">
        <f>IFERROR(AZ11/Revenue!AZ$18,"n/a")</f>
        <v>n/a</v>
      </c>
      <c r="BA21" s="115" t="str">
        <f>IFERROR(BA11/Revenue!BA$18,"n/a")</f>
        <v>n/a</v>
      </c>
      <c r="BB21" s="115" t="str">
        <f>IFERROR(BB11/Revenue!BB$18,"n/a")</f>
        <v>n/a</v>
      </c>
      <c r="BC21" s="115" t="str">
        <f>IFERROR(BC11/Revenue!BC$18,"n/a")</f>
        <v>n/a</v>
      </c>
      <c r="BD21" s="115" t="str">
        <f>IFERROR(BD11/Revenue!BD$18,"n/a")</f>
        <v>n/a</v>
      </c>
      <c r="BE21" s="115" t="str">
        <f>IFERROR(BE11/Revenue!BE$18,"n/a")</f>
        <v>n/a</v>
      </c>
      <c r="BF21" s="115" t="str">
        <f>IFERROR(BF11/Revenue!BF$18,"n/a")</f>
        <v>n/a</v>
      </c>
      <c r="BG21" s="115" t="str">
        <f>IFERROR(BG11/Revenue!BG$18,"n/a")</f>
        <v>n/a</v>
      </c>
      <c r="BH21" s="115" t="str">
        <f>IFERROR(BH11/Revenue!BH$18,"n/a")</f>
        <v>n/a</v>
      </c>
      <c r="BI21" s="115" t="str">
        <f>IFERROR(BI11/Revenue!BI$18,"n/a")</f>
        <v>n/a</v>
      </c>
      <c r="BJ21" s="115" t="str">
        <f>IFERROR(BJ11/Revenue!BJ$18,"n/a")</f>
        <v>n/a</v>
      </c>
      <c r="BK21" s="115" t="str">
        <f>IFERROR(BK11/Revenue!BK$18,"n/a")</f>
        <v>n/a</v>
      </c>
      <c r="BL21" s="115" t="str">
        <f>IFERROR(BL11/Revenue!BL$18,"n/a")</f>
        <v>n/a</v>
      </c>
      <c r="BM21" s="115" t="str">
        <f>IFERROR(BM11/Revenue!BM$18,"n/a")</f>
        <v>n/a</v>
      </c>
      <c r="BN21" s="115" t="str">
        <f>IFERROR(BN11/Revenue!BN$18,"n/a")</f>
        <v>n/a</v>
      </c>
      <c r="BO21" s="115" t="str">
        <f>IFERROR(BO11/Revenue!BO$18,"n/a")</f>
        <v>n/a</v>
      </c>
      <c r="BP21" s="115" t="str">
        <f>IFERROR(BP11/Revenue!BP$18,"n/a")</f>
        <v>n/a</v>
      </c>
      <c r="BQ21" s="115" t="str">
        <f>IFERROR(BQ11/Revenue!BQ$18,"n/a")</f>
        <v>n/a</v>
      </c>
      <c r="BR21" s="115" t="str">
        <f>IFERROR(BR11/Revenue!BR$18,"n/a")</f>
        <v>n/a</v>
      </c>
      <c r="BS21" s="115" t="str">
        <f>IFERROR(BS11/Revenue!BS$18,"n/a")</f>
        <v>n/a</v>
      </c>
      <c r="BT21" s="194"/>
      <c r="BU21" s="194"/>
      <c r="BV21" s="194"/>
      <c r="BW21" s="425"/>
    </row>
    <row r="22" spans="2:75" s="146" customFormat="1" ht="14.25" customHeight="1" outlineLevel="1" x14ac:dyDescent="0.3">
      <c r="B22" s="61" t="str">
        <f>B12</f>
        <v>Credit - Dell to DLL</v>
      </c>
      <c r="C22" s="115" t="str">
        <f>IFERROR(C12/Revenue!C$18,"n/a")</f>
        <v>n/a</v>
      </c>
      <c r="D22" s="115" t="str">
        <f>IFERROR(D12/Revenue!D$18,"n/a")</f>
        <v>n/a</v>
      </c>
      <c r="E22" s="115" t="str">
        <f>IFERROR(E12/Revenue!E$18,"n/a")</f>
        <v>n/a</v>
      </c>
      <c r="F22" s="115" t="str">
        <f ca="1">IFERROR(F12/Revenue!F$18,"n/a")</f>
        <v>n/a</v>
      </c>
      <c r="G22" s="115" t="str">
        <f ca="1">IFERROR(G12/Revenue!G$18,"n/a")</f>
        <v>n/a</v>
      </c>
      <c r="H22" s="115" t="str">
        <f ca="1">IFERROR(H12/Revenue!H$18,"n/a")</f>
        <v>n/a</v>
      </c>
      <c r="I22" s="26"/>
      <c r="J22" s="26"/>
      <c r="K22" s="26"/>
      <c r="L22" s="26"/>
      <c r="M22" s="26"/>
      <c r="N22" s="26"/>
      <c r="O22" s="26"/>
      <c r="Q22" s="145"/>
      <c r="R22" s="156"/>
      <c r="S22" s="145"/>
      <c r="T22" s="156"/>
      <c r="U22" s="145"/>
      <c r="V22" s="156"/>
      <c r="X22" s="115" t="str">
        <f>IFERROR(X12/Revenue!X$18,"n/a")</f>
        <v>n/a</v>
      </c>
      <c r="Y22" s="115" t="str">
        <f>IFERROR(Y12/Revenue!Y$18,"n/a")</f>
        <v>n/a</v>
      </c>
      <c r="Z22" s="115" t="str">
        <f>IFERROR(Z12/Revenue!Z$18,"n/a")</f>
        <v>n/a</v>
      </c>
      <c r="AA22" s="115" t="str">
        <f>IFERROR(AA12/Revenue!AA$18,"n/a")</f>
        <v>n/a</v>
      </c>
      <c r="AB22" s="115" t="str">
        <f>IFERROR(AB12/Revenue!AB$18,"n/a")</f>
        <v>n/a</v>
      </c>
      <c r="AC22" s="115" t="str">
        <f>IFERROR(AC12/Revenue!AC$18,"n/a")</f>
        <v>n/a</v>
      </c>
      <c r="AD22" s="115" t="str">
        <f>IFERROR(AD12/Revenue!AD$18,"n/a")</f>
        <v>n/a</v>
      </c>
      <c r="AE22" s="115" t="str">
        <f>IFERROR(AE12/Revenue!AE$18,"n/a")</f>
        <v>n/a</v>
      </c>
      <c r="AF22" s="115" t="str">
        <f>IFERROR(AF12/Revenue!AF$18,"n/a")</f>
        <v>n/a</v>
      </c>
      <c r="AG22" s="115" t="str">
        <f>IFERROR(AG12/Revenue!AG$18,"n/a")</f>
        <v>n/a</v>
      </c>
      <c r="AH22" s="115" t="str">
        <f>IFERROR(AH12/Revenue!AH$18,"n/a")</f>
        <v>n/a</v>
      </c>
      <c r="AI22" s="115" t="str">
        <f>IFERROR(AI12/Revenue!AI$18,"n/a")</f>
        <v>n/a</v>
      </c>
      <c r="AJ22" s="115" t="str">
        <f>IFERROR(AJ12/Revenue!AJ$18,"n/a")</f>
        <v>n/a</v>
      </c>
      <c r="AK22" s="115" t="str">
        <f>IFERROR(AK12/Revenue!AK$18,"n/a")</f>
        <v>n/a</v>
      </c>
      <c r="AL22" s="115" t="str">
        <f>IFERROR(AL12/Revenue!AL$18,"n/a")</f>
        <v>n/a</v>
      </c>
      <c r="AM22" s="115" t="str">
        <f>IFERROR(AM12/Revenue!AM$18,"n/a")</f>
        <v>n/a</v>
      </c>
      <c r="AN22" s="115" t="str">
        <f>IFERROR(AN12/Revenue!AN$18,"n/a")</f>
        <v>n/a</v>
      </c>
      <c r="AO22" s="115" t="str">
        <f>IFERROR(AO12/Revenue!AO$18,"n/a")</f>
        <v>n/a</v>
      </c>
      <c r="AP22" s="115" t="str">
        <f>IFERROR(AP12/Revenue!AP$18,"n/a")</f>
        <v>n/a</v>
      </c>
      <c r="AQ22" s="115" t="str">
        <f>IFERROR(AQ12/Revenue!AQ$18,"n/a")</f>
        <v>n/a</v>
      </c>
      <c r="AR22" s="115" t="str">
        <f>IFERROR(AR12/Revenue!AR$18,"n/a")</f>
        <v>n/a</v>
      </c>
      <c r="AS22" s="115" t="str">
        <f>IFERROR(AS12/Revenue!AS$18,"n/a")</f>
        <v>n/a</v>
      </c>
      <c r="AT22" s="115" t="str">
        <f>IFERROR(AT12/Revenue!AT$18,"n/a")</f>
        <v>n/a</v>
      </c>
      <c r="AU22" s="115" t="str">
        <f>IFERROR(AU12/Revenue!AU$18,"n/a")</f>
        <v>n/a</v>
      </c>
      <c r="AV22" s="115" t="str">
        <f>IFERROR(AV12/Revenue!AV$18,"n/a")</f>
        <v>n/a</v>
      </c>
      <c r="AW22" s="115" t="str">
        <f>IFERROR(AW12/Revenue!AW$18,"n/a")</f>
        <v>n/a</v>
      </c>
      <c r="AX22" s="115" t="str">
        <f>IFERROR(AX12/Revenue!AX$18,"n/a")</f>
        <v>n/a</v>
      </c>
      <c r="AY22" s="115" t="str">
        <f>IFERROR(AY12/Revenue!AY$18,"n/a")</f>
        <v>n/a</v>
      </c>
      <c r="AZ22" s="115" t="str">
        <f>IFERROR(AZ12/Revenue!AZ$18,"n/a")</f>
        <v>n/a</v>
      </c>
      <c r="BA22" s="115" t="str">
        <f>IFERROR(BA12/Revenue!BA$18,"n/a")</f>
        <v>n/a</v>
      </c>
      <c r="BB22" s="115" t="str">
        <f>IFERROR(BB12/Revenue!BB$18,"n/a")</f>
        <v>n/a</v>
      </c>
      <c r="BC22" s="115" t="str">
        <f>IFERROR(BC12/Revenue!BC$18,"n/a")</f>
        <v>n/a</v>
      </c>
      <c r="BD22" s="115" t="str">
        <f>IFERROR(BD12/Revenue!BD$18,"n/a")</f>
        <v>n/a</v>
      </c>
      <c r="BE22" s="115" t="str">
        <f>IFERROR(BE12/Revenue!BE$18,"n/a")</f>
        <v>n/a</v>
      </c>
      <c r="BF22" s="115" t="str">
        <f>IFERROR(BF12/Revenue!BF$18,"n/a")</f>
        <v>n/a</v>
      </c>
      <c r="BG22" s="115" t="str">
        <f>IFERROR(BG12/Revenue!BG$18,"n/a")</f>
        <v>n/a</v>
      </c>
      <c r="BH22" s="115" t="str">
        <f>IFERROR(BH12/Revenue!BH$18,"n/a")</f>
        <v>n/a</v>
      </c>
      <c r="BI22" s="115" t="str">
        <f>IFERROR(BI12/Revenue!BI$18,"n/a")</f>
        <v>n/a</v>
      </c>
      <c r="BJ22" s="115" t="str">
        <f>IFERROR(BJ12/Revenue!BJ$18,"n/a")</f>
        <v>n/a</v>
      </c>
      <c r="BK22" s="115" t="str">
        <f>IFERROR(BK12/Revenue!BK$18,"n/a")</f>
        <v>n/a</v>
      </c>
      <c r="BL22" s="115" t="str">
        <f>IFERROR(BL12/Revenue!BL$18,"n/a")</f>
        <v>n/a</v>
      </c>
      <c r="BM22" s="115" t="str">
        <f>IFERROR(BM12/Revenue!BM$18,"n/a")</f>
        <v>n/a</v>
      </c>
      <c r="BN22" s="115" t="str">
        <f>IFERROR(BN12/Revenue!BN$18,"n/a")</f>
        <v>n/a</v>
      </c>
      <c r="BO22" s="115" t="str">
        <f>IFERROR(BO12/Revenue!BO$18,"n/a")</f>
        <v>n/a</v>
      </c>
      <c r="BP22" s="115" t="str">
        <f>IFERROR(BP12/Revenue!BP$18,"n/a")</f>
        <v>n/a</v>
      </c>
      <c r="BQ22" s="115" t="str">
        <f>IFERROR(BQ12/Revenue!BQ$18,"n/a")</f>
        <v>n/a</v>
      </c>
      <c r="BR22" s="115" t="str">
        <f>IFERROR(BR12/Revenue!BR$18,"n/a")</f>
        <v>n/a</v>
      </c>
      <c r="BS22" s="115" t="str">
        <f>IFERROR(BS12/Revenue!BS$18,"n/a")</f>
        <v>n/a</v>
      </c>
      <c r="BT22" s="194"/>
      <c r="BU22" s="194"/>
      <c r="BV22" s="194"/>
      <c r="BW22" s="425"/>
    </row>
    <row r="23" spans="2:75" s="146" customFormat="1" ht="14.25" customHeight="1" outlineLevel="1" x14ac:dyDescent="0.3">
      <c r="B23" s="61" t="e">
        <f>B15</f>
        <v>#REF!</v>
      </c>
      <c r="C23" s="115" t="str">
        <f>IFERROR(C15/Revenue!C$18,"n/a")</f>
        <v>n/a</v>
      </c>
      <c r="D23" s="115" t="str">
        <f>IFERROR(D15/Revenue!D$18,"n/a")</f>
        <v>n/a</v>
      </c>
      <c r="E23" s="115" t="str">
        <f>IFERROR(E15/Revenue!E$18,"n/a")</f>
        <v>n/a</v>
      </c>
      <c r="F23" s="115" t="str">
        <f ca="1">IFERROR(F15/Revenue!F$18,"n/a")</f>
        <v>n/a</v>
      </c>
      <c r="G23" s="115" t="str">
        <f ca="1">IFERROR(G15/Revenue!G$18,"n/a")</f>
        <v>n/a</v>
      </c>
      <c r="H23" s="115" t="str">
        <f ca="1">IFERROR(H15/Revenue!H$18,"n/a")</f>
        <v>n/a</v>
      </c>
      <c r="I23" s="26"/>
      <c r="J23" s="26"/>
      <c r="K23" s="26"/>
      <c r="L23" s="26"/>
      <c r="M23" s="26"/>
      <c r="N23" s="26"/>
      <c r="O23" s="26"/>
      <c r="Q23" s="145"/>
      <c r="R23" s="156"/>
      <c r="S23" s="145"/>
      <c r="T23" s="156"/>
      <c r="U23" s="145"/>
      <c r="V23" s="156"/>
      <c r="X23" s="115" t="str">
        <f>IFERROR(X15/Revenue!X$18,"n/a")</f>
        <v>n/a</v>
      </c>
      <c r="Y23" s="115" t="str">
        <f>IFERROR(Y15/Revenue!Y$18,"n/a")</f>
        <v>n/a</v>
      </c>
      <c r="Z23" s="115" t="str">
        <f>IFERROR(Z15/Revenue!Z$18,"n/a")</f>
        <v>n/a</v>
      </c>
      <c r="AA23" s="115" t="str">
        <f>IFERROR(AA15/Revenue!AA$18,"n/a")</f>
        <v>n/a</v>
      </c>
      <c r="AB23" s="115" t="str">
        <f>IFERROR(AB15/Revenue!AB$18,"n/a")</f>
        <v>n/a</v>
      </c>
      <c r="AC23" s="115" t="str">
        <f>IFERROR(AC15/Revenue!AC$18,"n/a")</f>
        <v>n/a</v>
      </c>
      <c r="AD23" s="115" t="str">
        <f>IFERROR(AD15/Revenue!AD$18,"n/a")</f>
        <v>n/a</v>
      </c>
      <c r="AE23" s="115" t="str">
        <f>IFERROR(AE15/Revenue!AE$18,"n/a")</f>
        <v>n/a</v>
      </c>
      <c r="AF23" s="115" t="str">
        <f>IFERROR(AF15/Revenue!AF$18,"n/a")</f>
        <v>n/a</v>
      </c>
      <c r="AG23" s="115" t="str">
        <f>IFERROR(AG15/Revenue!AG$18,"n/a")</f>
        <v>n/a</v>
      </c>
      <c r="AH23" s="115" t="str">
        <f>IFERROR(AH15/Revenue!AH$18,"n/a")</f>
        <v>n/a</v>
      </c>
      <c r="AI23" s="115" t="str">
        <f>IFERROR(AI15/Revenue!AI$18,"n/a")</f>
        <v>n/a</v>
      </c>
      <c r="AJ23" s="115" t="str">
        <f>IFERROR(AJ15/Revenue!AJ$18,"n/a")</f>
        <v>n/a</v>
      </c>
      <c r="AK23" s="115" t="str">
        <f>IFERROR(AK15/Revenue!AK$18,"n/a")</f>
        <v>n/a</v>
      </c>
      <c r="AL23" s="115" t="str">
        <f>IFERROR(AL15/Revenue!AL$18,"n/a")</f>
        <v>n/a</v>
      </c>
      <c r="AM23" s="115" t="str">
        <f>IFERROR(AM15/Revenue!AM$18,"n/a")</f>
        <v>n/a</v>
      </c>
      <c r="AN23" s="115" t="str">
        <f>IFERROR(AN15/Revenue!AN$18,"n/a")</f>
        <v>n/a</v>
      </c>
      <c r="AO23" s="115" t="str">
        <f>IFERROR(AO15/Revenue!AO$18,"n/a")</f>
        <v>n/a</v>
      </c>
      <c r="AP23" s="115" t="str">
        <f>IFERROR(AP15/Revenue!AP$18,"n/a")</f>
        <v>n/a</v>
      </c>
      <c r="AQ23" s="115" t="str">
        <f>IFERROR(AQ15/Revenue!AQ$18,"n/a")</f>
        <v>n/a</v>
      </c>
      <c r="AR23" s="115" t="str">
        <f>IFERROR(AR15/Revenue!AR$18,"n/a")</f>
        <v>n/a</v>
      </c>
      <c r="AS23" s="115" t="str">
        <f>IFERROR(AS15/Revenue!AS$18,"n/a")</f>
        <v>n/a</v>
      </c>
      <c r="AT23" s="115" t="str">
        <f>IFERROR(AT15/Revenue!AT$18,"n/a")</f>
        <v>n/a</v>
      </c>
      <c r="AU23" s="115" t="str">
        <f>IFERROR(AU15/Revenue!AU$18,"n/a")</f>
        <v>n/a</v>
      </c>
      <c r="AV23" s="115" t="str">
        <f>IFERROR(AV15/Revenue!AV$18,"n/a")</f>
        <v>n/a</v>
      </c>
      <c r="AW23" s="115" t="str">
        <f>IFERROR(AW15/Revenue!AW$18,"n/a")</f>
        <v>n/a</v>
      </c>
      <c r="AX23" s="115" t="str">
        <f>IFERROR(AX15/Revenue!AX$18,"n/a")</f>
        <v>n/a</v>
      </c>
      <c r="AY23" s="115" t="str">
        <f>IFERROR(AY15/Revenue!AY$18,"n/a")</f>
        <v>n/a</v>
      </c>
      <c r="AZ23" s="115" t="str">
        <f>IFERROR(AZ15/Revenue!AZ$18,"n/a")</f>
        <v>n/a</v>
      </c>
      <c r="BA23" s="115" t="str">
        <f>IFERROR(BA15/Revenue!BA$18,"n/a")</f>
        <v>n/a</v>
      </c>
      <c r="BB23" s="115" t="str">
        <f>IFERROR(BB15/Revenue!BB$18,"n/a")</f>
        <v>n/a</v>
      </c>
      <c r="BC23" s="115" t="str">
        <f>IFERROR(BC15/Revenue!BC$18,"n/a")</f>
        <v>n/a</v>
      </c>
      <c r="BD23" s="115" t="str">
        <f>IFERROR(BD15/Revenue!BD$18,"n/a")</f>
        <v>n/a</v>
      </c>
      <c r="BE23" s="115" t="str">
        <f>IFERROR(BE15/Revenue!BE$18,"n/a")</f>
        <v>n/a</v>
      </c>
      <c r="BF23" s="115" t="str">
        <f>IFERROR(BF15/Revenue!BF$18,"n/a")</f>
        <v>n/a</v>
      </c>
      <c r="BG23" s="115" t="str">
        <f>IFERROR(BG15/Revenue!BG$18,"n/a")</f>
        <v>n/a</v>
      </c>
      <c r="BH23" s="115" t="str">
        <f>IFERROR(BH15/Revenue!BH$18,"n/a")</f>
        <v>n/a</v>
      </c>
      <c r="BI23" s="115" t="str">
        <f>IFERROR(BI15/Revenue!BI$18,"n/a")</f>
        <v>n/a</v>
      </c>
      <c r="BJ23" s="115" t="str">
        <f>IFERROR(BJ15/Revenue!BJ$18,"n/a")</f>
        <v>n/a</v>
      </c>
      <c r="BK23" s="115" t="str">
        <f>IFERROR(BK15/Revenue!BK$18,"n/a")</f>
        <v>n/a</v>
      </c>
      <c r="BL23" s="115" t="str">
        <f>IFERROR(BL15/Revenue!BL$18,"n/a")</f>
        <v>n/a</v>
      </c>
      <c r="BM23" s="115" t="str">
        <f>IFERROR(BM15/Revenue!BM$18,"n/a")</f>
        <v>n/a</v>
      </c>
      <c r="BN23" s="115" t="str">
        <f>IFERROR(BN15/Revenue!BN$18,"n/a")</f>
        <v>n/a</v>
      </c>
      <c r="BO23" s="115" t="str">
        <f>IFERROR(BO15/Revenue!BO$18,"n/a")</f>
        <v>n/a</v>
      </c>
      <c r="BP23" s="115" t="str">
        <f>IFERROR(BP15/Revenue!BP$18,"n/a")</f>
        <v>n/a</v>
      </c>
      <c r="BQ23" s="115" t="str">
        <f>IFERROR(BQ15/Revenue!BQ$18,"n/a")</f>
        <v>n/a</v>
      </c>
      <c r="BR23" s="115" t="str">
        <f>IFERROR(BR15/Revenue!BR$18,"n/a")</f>
        <v>n/a</v>
      </c>
      <c r="BS23" s="115" t="str">
        <f>IFERROR(BS15/Revenue!BS$18,"n/a")</f>
        <v>n/a</v>
      </c>
      <c r="BT23" s="194"/>
      <c r="BU23" s="194"/>
      <c r="BV23" s="194"/>
      <c r="BW23" s="425"/>
    </row>
    <row r="24" spans="2:75" s="158" customFormat="1" ht="14.25" customHeight="1" outlineLevel="1" thickBot="1" x14ac:dyDescent="0.35">
      <c r="B24" s="63" t="str">
        <f>B16</f>
        <v>Total</v>
      </c>
      <c r="C24" s="62" t="str">
        <f>IFERROR(C16/Revenue!C$18,"n/a")</f>
        <v>n/a</v>
      </c>
      <c r="D24" s="62" t="str">
        <f>IFERROR(D16/Revenue!D$18,"n/a")</f>
        <v>n/a</v>
      </c>
      <c r="E24" s="62" t="str">
        <f>IFERROR(E16/Revenue!E$18,"n/a")</f>
        <v>n/a</v>
      </c>
      <c r="F24" s="62" t="str">
        <f ca="1">IFERROR(F16/Revenue!F$18,"n/a")</f>
        <v>n/a</v>
      </c>
      <c r="G24" s="62" t="str">
        <f ca="1">IFERROR(G16/Revenue!G$18,"n/a")</f>
        <v>n/a</v>
      </c>
      <c r="H24" s="62" t="str">
        <f ca="1">IFERROR(H16/Revenue!H$18,"n/a")</f>
        <v>n/a</v>
      </c>
      <c r="I24" s="26"/>
      <c r="J24" s="26"/>
      <c r="K24" s="26"/>
      <c r="L24" s="26"/>
      <c r="M24" s="26"/>
      <c r="N24" s="26"/>
      <c r="O24" s="26"/>
      <c r="Q24" s="145"/>
      <c r="R24" s="156"/>
      <c r="S24" s="145"/>
      <c r="T24" s="156"/>
      <c r="U24" s="145"/>
      <c r="V24" s="156"/>
      <c r="X24" s="62" t="str">
        <f>IFERROR(X16/Revenue!X$18,"n/a")</f>
        <v>n/a</v>
      </c>
      <c r="Y24" s="62" t="str">
        <f>IFERROR(Y16/Revenue!Y$18,"n/a")</f>
        <v>n/a</v>
      </c>
      <c r="Z24" s="62" t="str">
        <f>IFERROR(Z16/Revenue!Z$18,"n/a")</f>
        <v>n/a</v>
      </c>
      <c r="AA24" s="62" t="str">
        <f>IFERROR(AA16/Revenue!AA$18,"n/a")</f>
        <v>n/a</v>
      </c>
      <c r="AB24" s="62" t="str">
        <f>IFERROR(AB16/Revenue!AB$18,"n/a")</f>
        <v>n/a</v>
      </c>
      <c r="AC24" s="62" t="str">
        <f>IFERROR(AC16/Revenue!AC$18,"n/a")</f>
        <v>n/a</v>
      </c>
      <c r="AD24" s="62" t="str">
        <f>IFERROR(AD16/Revenue!AD$18,"n/a")</f>
        <v>n/a</v>
      </c>
      <c r="AE24" s="62" t="str">
        <f>IFERROR(AE16/Revenue!AE$18,"n/a")</f>
        <v>n/a</v>
      </c>
      <c r="AF24" s="62" t="str">
        <f>IFERROR(AF16/Revenue!AF$18,"n/a")</f>
        <v>n/a</v>
      </c>
      <c r="AG24" s="62" t="str">
        <f>IFERROR(AG16/Revenue!AG$18,"n/a")</f>
        <v>n/a</v>
      </c>
      <c r="AH24" s="62" t="str">
        <f>IFERROR(AH16/Revenue!AH$18,"n/a")</f>
        <v>n/a</v>
      </c>
      <c r="AI24" s="62" t="str">
        <f>IFERROR(AI16/Revenue!AI$18,"n/a")</f>
        <v>n/a</v>
      </c>
      <c r="AJ24" s="62" t="str">
        <f>IFERROR(AJ16/Revenue!AJ$18,"n/a")</f>
        <v>n/a</v>
      </c>
      <c r="AK24" s="62" t="str">
        <f>IFERROR(AK16/Revenue!AK$18,"n/a")</f>
        <v>n/a</v>
      </c>
      <c r="AL24" s="62" t="str">
        <f>IFERROR(AL16/Revenue!AL$18,"n/a")</f>
        <v>n/a</v>
      </c>
      <c r="AM24" s="62" t="str">
        <f>IFERROR(AM16/Revenue!AM$18,"n/a")</f>
        <v>n/a</v>
      </c>
      <c r="AN24" s="62" t="str">
        <f>IFERROR(AN16/Revenue!AN$18,"n/a")</f>
        <v>n/a</v>
      </c>
      <c r="AO24" s="62" t="str">
        <f>IFERROR(AO16/Revenue!AO$18,"n/a")</f>
        <v>n/a</v>
      </c>
      <c r="AP24" s="62" t="str">
        <f>IFERROR(AP16/Revenue!AP$18,"n/a")</f>
        <v>n/a</v>
      </c>
      <c r="AQ24" s="62" t="str">
        <f>IFERROR(AQ16/Revenue!AQ$18,"n/a")</f>
        <v>n/a</v>
      </c>
      <c r="AR24" s="62" t="str">
        <f>IFERROR(AR16/Revenue!AR$18,"n/a")</f>
        <v>n/a</v>
      </c>
      <c r="AS24" s="62" t="str">
        <f>IFERROR(AS16/Revenue!AS$18,"n/a")</f>
        <v>n/a</v>
      </c>
      <c r="AT24" s="62" t="str">
        <f>IFERROR(AT16/Revenue!AT$18,"n/a")</f>
        <v>n/a</v>
      </c>
      <c r="AU24" s="62" t="str">
        <f>IFERROR(AU16/Revenue!AU$18,"n/a")</f>
        <v>n/a</v>
      </c>
      <c r="AV24" s="62" t="str">
        <f>IFERROR(AV16/Revenue!AV$18,"n/a")</f>
        <v>n/a</v>
      </c>
      <c r="AW24" s="62" t="str">
        <f>IFERROR(AW16/Revenue!AW$18,"n/a")</f>
        <v>n/a</v>
      </c>
      <c r="AX24" s="62" t="str">
        <f>IFERROR(AX16/Revenue!AX$18,"n/a")</f>
        <v>n/a</v>
      </c>
      <c r="AY24" s="62" t="str">
        <f>IFERROR(AY16/Revenue!AY$18,"n/a")</f>
        <v>n/a</v>
      </c>
      <c r="AZ24" s="62" t="str">
        <f>IFERROR(AZ16/Revenue!AZ$18,"n/a")</f>
        <v>n/a</v>
      </c>
      <c r="BA24" s="62" t="str">
        <f>IFERROR(BA16/Revenue!BA$18,"n/a")</f>
        <v>n/a</v>
      </c>
      <c r="BB24" s="62" t="str">
        <f>IFERROR(BB16/Revenue!BB$18,"n/a")</f>
        <v>n/a</v>
      </c>
      <c r="BC24" s="62" t="str">
        <f>IFERROR(BC16/Revenue!BC$18,"n/a")</f>
        <v>n/a</v>
      </c>
      <c r="BD24" s="62" t="str">
        <f>IFERROR(BD16/Revenue!BD$18,"n/a")</f>
        <v>n/a</v>
      </c>
      <c r="BE24" s="62" t="str">
        <f>IFERROR(BE16/Revenue!BE$18,"n/a")</f>
        <v>n/a</v>
      </c>
      <c r="BF24" s="62" t="str">
        <f>IFERROR(BF16/Revenue!BF$18,"n/a")</f>
        <v>n/a</v>
      </c>
      <c r="BG24" s="62" t="str">
        <f>IFERROR(BG16/Revenue!BG$18,"n/a")</f>
        <v>n/a</v>
      </c>
      <c r="BH24" s="62" t="str">
        <f>IFERROR(BH16/Revenue!BH$18,"n/a")</f>
        <v>n/a</v>
      </c>
      <c r="BI24" s="62" t="str">
        <f>IFERROR(BI16/Revenue!BI$18,"n/a")</f>
        <v>n/a</v>
      </c>
      <c r="BJ24" s="62" t="str">
        <f>IFERROR(BJ16/Revenue!BJ$18,"n/a")</f>
        <v>n/a</v>
      </c>
      <c r="BK24" s="62" t="str">
        <f>IFERROR(BK16/Revenue!BK$18,"n/a")</f>
        <v>n/a</v>
      </c>
      <c r="BL24" s="62" t="str">
        <f>IFERROR(BL16/Revenue!BL$18,"n/a")</f>
        <v>n/a</v>
      </c>
      <c r="BM24" s="62" t="str">
        <f>IFERROR(BM16/Revenue!BM$18,"n/a")</f>
        <v>n/a</v>
      </c>
      <c r="BN24" s="62" t="str">
        <f>IFERROR(BN16/Revenue!BN$18,"n/a")</f>
        <v>n/a</v>
      </c>
      <c r="BO24" s="62" t="str">
        <f>IFERROR(BO16/Revenue!BO$18,"n/a")</f>
        <v>n/a</v>
      </c>
      <c r="BP24" s="62" t="str">
        <f>IFERROR(BP16/Revenue!BP$18,"n/a")</f>
        <v>n/a</v>
      </c>
      <c r="BQ24" s="62" t="str">
        <f>IFERROR(BQ16/Revenue!BQ$18,"n/a")</f>
        <v>n/a</v>
      </c>
      <c r="BR24" s="62" t="str">
        <f>IFERROR(BR16/Revenue!BR$18,"n/a")</f>
        <v>n/a</v>
      </c>
      <c r="BS24" s="62" t="str">
        <f>IFERROR(BS16/Revenue!BS$18,"n/a")</f>
        <v>n/a</v>
      </c>
      <c r="BT24" s="418"/>
      <c r="BU24" s="418"/>
      <c r="BV24" s="418"/>
      <c r="BW24" s="436"/>
    </row>
    <row r="25" spans="2:75" ht="6" customHeight="1" x14ac:dyDescent="0.3">
      <c r="B25" s="159"/>
      <c r="C25" s="162"/>
      <c r="D25" s="162"/>
      <c r="E25" s="162"/>
      <c r="F25" s="162"/>
      <c r="G25" s="162"/>
      <c r="H25" s="162"/>
      <c r="I25" s="26"/>
      <c r="Q25" s="154"/>
      <c r="R25" s="155"/>
      <c r="S25" s="154"/>
      <c r="T25" s="155"/>
      <c r="U25" s="154"/>
      <c r="V25" s="155"/>
      <c r="X25" s="162"/>
      <c r="Y25" s="162"/>
      <c r="Z25" s="162"/>
      <c r="AA25" s="162"/>
      <c r="AB25" s="162"/>
      <c r="AC25" s="162"/>
      <c r="AD25" s="162"/>
      <c r="AE25" s="162"/>
      <c r="AF25" s="162"/>
      <c r="AG25" s="162"/>
      <c r="AH25" s="162"/>
      <c r="AI25" s="162"/>
      <c r="AJ25" s="162"/>
      <c r="AK25" s="162"/>
      <c r="AL25" s="162"/>
      <c r="AM25" s="162"/>
      <c r="AN25" s="162"/>
      <c r="AO25" s="162"/>
      <c r="AP25" s="162"/>
      <c r="AQ25" s="162"/>
      <c r="AR25" s="162"/>
      <c r="AS25" s="162"/>
      <c r="AT25" s="162"/>
      <c r="AU25" s="162"/>
      <c r="AV25" s="162"/>
      <c r="AW25" s="162"/>
      <c r="AX25" s="162"/>
      <c r="AY25" s="162"/>
      <c r="AZ25" s="162"/>
      <c r="BA25" s="162"/>
      <c r="BB25" s="162"/>
      <c r="BC25" s="162"/>
      <c r="BD25" s="162"/>
      <c r="BE25" s="162"/>
      <c r="BF25" s="162"/>
      <c r="BG25" s="162"/>
      <c r="BH25" s="162"/>
      <c r="BI25" s="162"/>
      <c r="BJ25" s="162"/>
      <c r="BK25" s="162"/>
      <c r="BL25" s="162"/>
      <c r="BM25" s="162"/>
      <c r="BN25" s="162"/>
      <c r="BO25" s="162"/>
      <c r="BP25" s="162"/>
      <c r="BQ25" s="162"/>
      <c r="BR25" s="162"/>
      <c r="BS25" s="162"/>
      <c r="BT25" s="193"/>
      <c r="BU25" s="193"/>
      <c r="BV25" s="193"/>
      <c r="BW25" s="435"/>
    </row>
    <row r="26" spans="2:75" ht="11.5" outlineLevel="1" x14ac:dyDescent="0.3">
      <c r="B26" s="45" t="s">
        <v>31</v>
      </c>
      <c r="C26" s="46" t="e">
        <f>#REF!-C16</f>
        <v>#REF!</v>
      </c>
      <c r="D26" s="46" t="e">
        <f>#REF!-D16</f>
        <v>#REF!</v>
      </c>
      <c r="E26" s="46" t="e">
        <f>#REF!-E16</f>
        <v>#REF!</v>
      </c>
      <c r="F26" s="39" t="e">
        <f ca="1">#REF!-F16</f>
        <v>#REF!</v>
      </c>
      <c r="G26" s="46" t="e">
        <f ca="1">#REF!-G16</f>
        <v>#REF!</v>
      </c>
      <c r="H26" s="46" t="e">
        <f ca="1">#REF!-H16</f>
        <v>#REF!</v>
      </c>
      <c r="I26" s="26"/>
      <c r="P26" s="201"/>
      <c r="X26" s="46" t="e">
        <f>#REF!-X16</f>
        <v>#REF!</v>
      </c>
      <c r="Y26" s="46" t="e">
        <f>#REF!-Y16</f>
        <v>#REF!</v>
      </c>
      <c r="Z26" s="46" t="e">
        <f>#REF!-Z16</f>
        <v>#REF!</v>
      </c>
      <c r="AA26" s="46" t="e">
        <f>#REF!-AA16</f>
        <v>#REF!</v>
      </c>
      <c r="AB26" s="46" t="e">
        <f>#REF!-AB16</f>
        <v>#REF!</v>
      </c>
      <c r="AC26" s="46" t="e">
        <f>#REF!-AC16</f>
        <v>#REF!</v>
      </c>
      <c r="AD26" s="46" t="e">
        <f>#REF!-AD16</f>
        <v>#REF!</v>
      </c>
      <c r="AE26" s="46" t="e">
        <f>#REF!-AE16</f>
        <v>#REF!</v>
      </c>
      <c r="AF26" s="46" t="e">
        <f>#REF!-AF16</f>
        <v>#REF!</v>
      </c>
      <c r="AG26" s="46" t="e">
        <f>#REF!-AG16</f>
        <v>#REF!</v>
      </c>
      <c r="AH26" s="46" t="e">
        <f>#REF!-AH16</f>
        <v>#REF!</v>
      </c>
      <c r="AI26" s="46" t="e">
        <f>#REF!-AI16</f>
        <v>#REF!</v>
      </c>
      <c r="AJ26" s="46" t="e">
        <f>#REF!-AJ16</f>
        <v>#REF!</v>
      </c>
      <c r="AK26" s="46" t="e">
        <f>#REF!-AK16</f>
        <v>#REF!</v>
      </c>
      <c r="AL26" s="46" t="e">
        <f>#REF!-AL16</f>
        <v>#REF!</v>
      </c>
      <c r="AM26" s="46" t="e">
        <f>#REF!-AM16</f>
        <v>#REF!</v>
      </c>
      <c r="AN26" s="46" t="e">
        <f>#REF!-AN16</f>
        <v>#REF!</v>
      </c>
      <c r="AO26" s="46" t="e">
        <f>#REF!-AO16</f>
        <v>#REF!</v>
      </c>
      <c r="AP26" s="46" t="e">
        <f>#REF!-AP16</f>
        <v>#REF!</v>
      </c>
      <c r="AQ26" s="46" t="e">
        <f>#REF!-AQ16</f>
        <v>#REF!</v>
      </c>
      <c r="AR26" s="46" t="e">
        <f>#REF!-AR16</f>
        <v>#REF!</v>
      </c>
      <c r="AS26" s="46" t="e">
        <f>#REF!-AS16</f>
        <v>#REF!</v>
      </c>
      <c r="AT26" s="46" t="e">
        <f>#REF!-AT16</f>
        <v>#REF!</v>
      </c>
      <c r="AU26" s="46" t="e">
        <f>#REF!-AU16</f>
        <v>#REF!</v>
      </c>
      <c r="AV26" s="46" t="e">
        <f>#REF!-AV16</f>
        <v>#REF!</v>
      </c>
      <c r="AW26" s="46" t="e">
        <f>#REF!-AW16</f>
        <v>#REF!</v>
      </c>
      <c r="AX26" s="46" t="e">
        <f>#REF!-AX16</f>
        <v>#REF!</v>
      </c>
      <c r="AY26" s="46" t="e">
        <f>#REF!-AY16</f>
        <v>#REF!</v>
      </c>
      <c r="AZ26" s="46" t="e">
        <f>#REF!-AZ16</f>
        <v>#REF!</v>
      </c>
      <c r="BA26" s="46" t="e">
        <f>#REF!-BA16</f>
        <v>#REF!</v>
      </c>
      <c r="BB26" s="46" t="e">
        <f>#REF!-BB16</f>
        <v>#REF!</v>
      </c>
      <c r="BC26" s="46" t="e">
        <f>#REF!-BC16</f>
        <v>#REF!</v>
      </c>
      <c r="BD26" s="46" t="e">
        <f>#REF!-BD16</f>
        <v>#REF!</v>
      </c>
      <c r="BE26" s="46" t="e">
        <f>#REF!-BE16</f>
        <v>#REF!</v>
      </c>
      <c r="BF26" s="46" t="e">
        <f>#REF!-BF16</f>
        <v>#REF!</v>
      </c>
      <c r="BG26" s="46" t="e">
        <f>#REF!-BG16</f>
        <v>#REF!</v>
      </c>
      <c r="BH26" s="46" t="e">
        <f>#REF!-BH16</f>
        <v>#REF!</v>
      </c>
      <c r="BI26" s="46" t="e">
        <f>#REF!-BI16</f>
        <v>#REF!</v>
      </c>
      <c r="BJ26" s="46" t="e">
        <f>#REF!-BJ16</f>
        <v>#REF!</v>
      </c>
      <c r="BK26" s="46" t="e">
        <f>#REF!-BK16</f>
        <v>#REF!</v>
      </c>
      <c r="BL26" s="46" t="e">
        <f>#REF!-BL16</f>
        <v>#REF!</v>
      </c>
      <c r="BM26" s="46" t="e">
        <f>#REF!-BM16</f>
        <v>#REF!</v>
      </c>
      <c r="BN26" s="46" t="e">
        <f>#REF!-BN16</f>
        <v>#REF!</v>
      </c>
      <c r="BO26" s="46" t="e">
        <f>#REF!-BO16</f>
        <v>#REF!</v>
      </c>
      <c r="BP26" s="46" t="e">
        <f>#REF!-BP16</f>
        <v>#REF!</v>
      </c>
      <c r="BQ26" s="46" t="e">
        <f>#REF!-BQ16</f>
        <v>#REF!</v>
      </c>
      <c r="BR26" s="46" t="e">
        <f>#REF!-BR16</f>
        <v>#REF!</v>
      </c>
      <c r="BS26" s="46" t="e">
        <f>#REF!-BS16</f>
        <v>#REF!</v>
      </c>
      <c r="BT26" s="419"/>
      <c r="BU26" s="419"/>
      <c r="BV26" s="419"/>
      <c r="BW26" s="21"/>
    </row>
    <row r="28" spans="2:75" ht="15" customHeight="1" x14ac:dyDescent="0.45">
      <c r="B28" s="118" t="e">
        <f>CONCATENATE($A$2,," ","- adjusted")</f>
        <v>#REF!</v>
      </c>
      <c r="C28" s="119"/>
      <c r="D28" s="119"/>
      <c r="E28" s="119"/>
      <c r="F28" s="119"/>
      <c r="G28" s="119"/>
      <c r="H28" s="119"/>
      <c r="J28" s="107" t="str">
        <f>Revenue!B47</f>
        <v>% of sales- adjusted</v>
      </c>
      <c r="K28" s="107"/>
      <c r="L28" s="107"/>
      <c r="M28" s="107"/>
      <c r="N28" s="107"/>
      <c r="O28" s="107"/>
      <c r="P28" s="119"/>
      <c r="Q28" s="107" t="str">
        <f>CONCATENATE(D29," v ",C29)</f>
        <v>FY20 v FY19</v>
      </c>
      <c r="R28" s="266"/>
      <c r="S28" s="107" t="str">
        <f>CONCATENATE(E29," v ",D29)</f>
        <v>FY21 v FY20</v>
      </c>
      <c r="T28" s="266"/>
      <c r="U28" s="107" t="str">
        <f>CONCATENATE(F29," v ",E29)</f>
        <v>TTM 
Feb-22 v FY21</v>
      </c>
      <c r="V28" s="266"/>
      <c r="X28" s="119"/>
      <c r="Y28" s="119"/>
      <c r="Z28" s="119"/>
      <c r="AA28" s="119"/>
      <c r="AB28" s="119"/>
      <c r="AC28" s="119"/>
      <c r="AD28" s="119"/>
      <c r="AE28" s="119"/>
      <c r="AF28" s="119"/>
      <c r="AG28" s="119"/>
      <c r="AH28" s="119"/>
      <c r="AI28" s="119"/>
      <c r="AJ28" s="119"/>
      <c r="AK28" s="119"/>
      <c r="AL28" s="119"/>
      <c r="AM28" s="119"/>
      <c r="AN28" s="119"/>
      <c r="AO28" s="119"/>
      <c r="AP28" s="119"/>
      <c r="AQ28" s="119"/>
      <c r="AR28" s="119"/>
      <c r="AS28" s="119"/>
      <c r="AT28" s="119"/>
      <c r="AU28" s="119"/>
      <c r="AV28" s="119"/>
      <c r="AW28" s="119"/>
      <c r="AX28" s="119"/>
      <c r="AY28" s="119"/>
      <c r="AZ28" s="119"/>
      <c r="BA28" s="119"/>
      <c r="BB28" s="119"/>
      <c r="BC28" s="119"/>
      <c r="BD28" s="119"/>
      <c r="BE28" s="119"/>
      <c r="BF28" s="119"/>
      <c r="BG28" s="119"/>
      <c r="BH28" s="119"/>
      <c r="BI28" s="119"/>
      <c r="BJ28" s="119"/>
      <c r="BK28" s="119"/>
      <c r="BL28" s="119"/>
      <c r="BM28" s="119"/>
      <c r="BN28" s="119"/>
      <c r="BO28" s="119"/>
      <c r="BP28" s="119"/>
      <c r="BQ28" s="119"/>
      <c r="BR28" s="119"/>
      <c r="BS28" s="119"/>
      <c r="BT28" s="414"/>
      <c r="BU28" s="414"/>
      <c r="BV28" s="414"/>
      <c r="BW28" s="119"/>
    </row>
    <row r="29" spans="2:75" s="20" customFormat="1" ht="24" customHeight="1" x14ac:dyDescent="0.3">
      <c r="B29" s="36" t="s">
        <v>5</v>
      </c>
      <c r="C29" s="51" t="str">
        <f>TB!BN$5</f>
        <v>FY19</v>
      </c>
      <c r="D29" s="37" t="str">
        <f>TB!BO$5</f>
        <v>FY20</v>
      </c>
      <c r="E29" s="37" t="str">
        <f>TB!BP$5</f>
        <v>FY21</v>
      </c>
      <c r="F29" s="52" t="str">
        <f>TB!BQ$5</f>
        <v>TTM 
Feb-22</v>
      </c>
      <c r="G29" s="52" t="str">
        <f>TB!BR$5</f>
        <v>YTD 
Feb-21</v>
      </c>
      <c r="H29" s="52" t="str">
        <f>TB!BS$5</f>
        <v>YTD 
Feb-22</v>
      </c>
      <c r="J29" s="101" t="str">
        <f t="shared" ref="J29:O29" si="19">C29</f>
        <v>FY19</v>
      </c>
      <c r="K29" s="101" t="str">
        <f t="shared" si="19"/>
        <v>FY20</v>
      </c>
      <c r="L29" s="101" t="str">
        <f t="shared" si="19"/>
        <v>FY21</v>
      </c>
      <c r="M29" s="101" t="str">
        <f t="shared" si="19"/>
        <v>TTM 
Feb-22</v>
      </c>
      <c r="N29" s="101" t="str">
        <f t="shared" si="19"/>
        <v>YTD 
Feb-21</v>
      </c>
      <c r="O29" s="101" t="str">
        <f t="shared" si="19"/>
        <v>YTD 
Feb-22</v>
      </c>
      <c r="P29" s="106"/>
      <c r="Q29" s="104" t="s">
        <v>6</v>
      </c>
      <c r="R29" s="104" t="s">
        <v>7</v>
      </c>
      <c r="S29" s="104" t="s">
        <v>6</v>
      </c>
      <c r="T29" s="104" t="s">
        <v>7</v>
      </c>
      <c r="U29" s="104" t="s">
        <v>6</v>
      </c>
      <c r="V29" s="104" t="s">
        <v>7</v>
      </c>
      <c r="X29" s="138">
        <f>TB!N$5</f>
        <v>43496</v>
      </c>
      <c r="Y29" s="138">
        <f>TB!O$5</f>
        <v>43524</v>
      </c>
      <c r="Z29" s="138">
        <f>TB!P$5</f>
        <v>43555</v>
      </c>
      <c r="AA29" s="138">
        <f>TB!Q$5</f>
        <v>43585</v>
      </c>
      <c r="AB29" s="138">
        <f>TB!R$5</f>
        <v>43616</v>
      </c>
      <c r="AC29" s="138">
        <f>TB!S$5</f>
        <v>43646</v>
      </c>
      <c r="AD29" s="138">
        <f>TB!T$5</f>
        <v>43677</v>
      </c>
      <c r="AE29" s="138">
        <f>TB!U$5</f>
        <v>43708</v>
      </c>
      <c r="AF29" s="138">
        <f>TB!V$5</f>
        <v>43738</v>
      </c>
      <c r="AG29" s="138">
        <f>TB!W$5</f>
        <v>43769</v>
      </c>
      <c r="AH29" s="138">
        <f>TB!X$5</f>
        <v>43799</v>
      </c>
      <c r="AI29" s="138">
        <f>TB!Y$5</f>
        <v>43830</v>
      </c>
      <c r="AJ29" s="138">
        <f>TB!Z$5</f>
        <v>43861</v>
      </c>
      <c r="AK29" s="138">
        <f>TB!AA$5</f>
        <v>43890</v>
      </c>
      <c r="AL29" s="138">
        <f>TB!AB$5</f>
        <v>43921</v>
      </c>
      <c r="AM29" s="138">
        <f>TB!AC$5</f>
        <v>43951</v>
      </c>
      <c r="AN29" s="138">
        <f>TB!AD$5</f>
        <v>43982</v>
      </c>
      <c r="AO29" s="138">
        <f>TB!AE$5</f>
        <v>44012</v>
      </c>
      <c r="AP29" s="138">
        <f>TB!AF$5</f>
        <v>44043</v>
      </c>
      <c r="AQ29" s="138">
        <f>TB!AG$5</f>
        <v>44074</v>
      </c>
      <c r="AR29" s="138">
        <f>TB!AH$5</f>
        <v>44104</v>
      </c>
      <c r="AS29" s="138">
        <f>TB!AI$5</f>
        <v>44135</v>
      </c>
      <c r="AT29" s="138">
        <f>TB!AJ$5</f>
        <v>44165</v>
      </c>
      <c r="AU29" s="138">
        <f>TB!AK$5</f>
        <v>44196</v>
      </c>
      <c r="AV29" s="138">
        <f>TB!AL$5</f>
        <v>44227</v>
      </c>
      <c r="AW29" s="138">
        <f>TB!AM$5</f>
        <v>44255</v>
      </c>
      <c r="AX29" s="138">
        <f>TB!AN$5</f>
        <v>44286</v>
      </c>
      <c r="AY29" s="138">
        <f>TB!AO$5</f>
        <v>44316</v>
      </c>
      <c r="AZ29" s="138">
        <f>TB!AP$5</f>
        <v>44347</v>
      </c>
      <c r="BA29" s="138">
        <f>TB!AQ$5</f>
        <v>44377</v>
      </c>
      <c r="BB29" s="138">
        <f>TB!AR$5</f>
        <v>44408</v>
      </c>
      <c r="BC29" s="138">
        <f>TB!AS$5</f>
        <v>44439</v>
      </c>
      <c r="BD29" s="138">
        <f>TB!AT$5</f>
        <v>44469</v>
      </c>
      <c r="BE29" s="138">
        <f>TB!AU$5</f>
        <v>44500</v>
      </c>
      <c r="BF29" s="138">
        <f>TB!AV$5</f>
        <v>44530</v>
      </c>
      <c r="BG29" s="138">
        <f>TB!AW$5</f>
        <v>44561</v>
      </c>
      <c r="BH29" s="138">
        <f>TB!AX$5</f>
        <v>44592</v>
      </c>
      <c r="BI29" s="138">
        <f>TB!AY$5</f>
        <v>44620</v>
      </c>
      <c r="BJ29" s="138">
        <f>TB!AZ$5</f>
        <v>44651</v>
      </c>
      <c r="BK29" s="138">
        <f>TB!BA$5</f>
        <v>44681</v>
      </c>
      <c r="BL29" s="138">
        <f>TB!BB$5</f>
        <v>44712</v>
      </c>
      <c r="BM29" s="138">
        <f>TB!BC$5</f>
        <v>44742</v>
      </c>
      <c r="BN29" s="138">
        <f>TB!BD$5</f>
        <v>44773</v>
      </c>
      <c r="BO29" s="138">
        <f>TB!BE$5</f>
        <v>44804</v>
      </c>
      <c r="BP29" s="138">
        <f>TB!BF$5</f>
        <v>44834</v>
      </c>
      <c r="BQ29" s="138">
        <f>TB!BG$5</f>
        <v>44865</v>
      </c>
      <c r="BR29" s="138">
        <f>TB!BH$5</f>
        <v>44895</v>
      </c>
      <c r="BS29" s="138">
        <f>TB!BI$5</f>
        <v>44926</v>
      </c>
      <c r="BT29" s="415"/>
      <c r="BU29" s="415"/>
      <c r="BV29" s="415"/>
      <c r="BW29" s="105" t="s">
        <v>63</v>
      </c>
    </row>
    <row r="30" spans="2:75" ht="14.25" customHeight="1" x14ac:dyDescent="0.3">
      <c r="B30" s="30" t="s">
        <v>8</v>
      </c>
      <c r="C30" s="202" t="e">
        <f t="shared" ref="C30:C34" si="20">SUM(X30:AI30)</f>
        <v>#REF!</v>
      </c>
      <c r="D30" s="202" t="e">
        <f t="shared" ref="D30:D36" si="21">SUM(AJ30:AU30)</f>
        <v>#REF!</v>
      </c>
      <c r="E30" s="202" t="e">
        <f t="shared" ref="E30:E36" si="22">SUM(AV30:BG30)</f>
        <v>#REF!</v>
      </c>
      <c r="F30" s="202" t="e">
        <f ca="1">_xlfn.IFNA(SUM(OFFSET($X30,0,MATCH(Periods!$D$15,$X$29:$BV$29)-1):OFFSET($X30,0,MATCH(Periods!$D$15,$X$29:$BV$29,0)-12)),0)</f>
        <v>#REF!</v>
      </c>
      <c r="G30" s="202" t="e">
        <f ca="1">SUM(OFFSET($X30,0,MATCH(Periods!$D$17,$X$29:$BV$29,0)-1):OFFSET($X30,0,MATCH(Periods!$D$13,$X$29:$BV$29,0)))</f>
        <v>#REF!</v>
      </c>
      <c r="H30" s="202" t="e">
        <f ca="1">SUM(OFFSET($X30,0,MATCH(Periods!$D$16,$X$29:$BV$29,0)-1):OFFSET($X30,0,MATCH(Periods!$D$14,$X$29:$BV$29,0)))</f>
        <v>#REF!</v>
      </c>
      <c r="I30" s="26"/>
      <c r="J30" s="58" t="str">
        <f>IFERROR(C30/Revenue!C$46,"n/a")</f>
        <v>n/a</v>
      </c>
      <c r="K30" s="58" t="str">
        <f>IFERROR(D30/Revenue!D$46,"n/a")</f>
        <v>n/a</v>
      </c>
      <c r="L30" s="58" t="str">
        <f>IFERROR(E30/Revenue!E$46,"n/a")</f>
        <v>n/a</v>
      </c>
      <c r="M30" s="58" t="str">
        <f ca="1">IFERROR(F30/Revenue!F$46,"n/a")</f>
        <v>n/a</v>
      </c>
      <c r="N30" s="58" t="str">
        <f ca="1">IFERROR(G30/Revenue!G$46,"n/a")</f>
        <v>n/a</v>
      </c>
      <c r="O30" s="58" t="str">
        <f ca="1">IFERROR(H30/Revenue!H$46,"n/a")</f>
        <v>n/a</v>
      </c>
      <c r="Q30" s="202" t="e">
        <f t="shared" ref="Q30" si="23">D30-C30</f>
        <v>#REF!</v>
      </c>
      <c r="R30" s="59" t="str">
        <f t="shared" ref="R30" si="24">IFERROR(Q30/C30,"n/a")</f>
        <v>n/a</v>
      </c>
      <c r="S30" s="202" t="e">
        <f>E30-D30</f>
        <v>#REF!</v>
      </c>
      <c r="T30" s="59" t="str">
        <f>IFERROR(S30/D30,"n/a")</f>
        <v>n/a</v>
      </c>
      <c r="U30" s="202" t="e">
        <f ca="1">F30-E30</f>
        <v>#REF!</v>
      </c>
      <c r="V30" s="58" t="str">
        <f ca="1">IFERROR(U30/E30,"n/a")</f>
        <v>n/a</v>
      </c>
      <c r="X30" s="202" t="e">
        <f>-SUMIFS(#REF!,#REF!,$A$2,#REF!,$B30,#REF!,$A$4)+X8</f>
        <v>#REF!</v>
      </c>
      <c r="Y30" s="202" t="e">
        <f>-SUMIFS(#REF!,#REF!,$A$2,#REF!,$B30,#REF!,$A$4)+Y8</f>
        <v>#REF!</v>
      </c>
      <c r="Z30" s="202" t="e">
        <f>-SUMIFS(#REF!,#REF!,$A$2,#REF!,$B30,#REF!,$A$4)+Z8</f>
        <v>#REF!</v>
      </c>
      <c r="AA30" s="202" t="e">
        <f>-SUMIFS(#REF!,#REF!,$A$2,#REF!,$B30,#REF!,$A$4)+AA8</f>
        <v>#REF!</v>
      </c>
      <c r="AB30" s="202" t="e">
        <f>-SUMIFS(#REF!,#REF!,$A$2,#REF!,$B30,#REF!,$A$4)+AB8</f>
        <v>#REF!</v>
      </c>
      <c r="AC30" s="202" t="e">
        <f>-SUMIFS(#REF!,#REF!,$A$2,#REF!,$B30,#REF!,$A$4)+AC8</f>
        <v>#REF!</v>
      </c>
      <c r="AD30" s="202" t="e">
        <f>-SUMIFS(#REF!,#REF!,$A$2,#REF!,$B30,#REF!,$A$4)+AD8</f>
        <v>#REF!</v>
      </c>
      <c r="AE30" s="202" t="e">
        <f>-SUMIFS(#REF!,#REF!,$A$2,#REF!,$B30,#REF!,$A$4)+AE8</f>
        <v>#REF!</v>
      </c>
      <c r="AF30" s="202" t="e">
        <f>-SUMIFS(#REF!,#REF!,$A$2,#REF!,$B30,#REF!,$A$4)+AF8</f>
        <v>#REF!</v>
      </c>
      <c r="AG30" s="202" t="e">
        <f>-SUMIFS(#REF!,#REF!,$A$2,#REF!,$B30,#REF!,$A$4)+AG8</f>
        <v>#REF!</v>
      </c>
      <c r="AH30" s="202" t="e">
        <f>-SUMIFS(#REF!,#REF!,$A$2,#REF!,$B30,#REF!,$A$4)+AH8</f>
        <v>#REF!</v>
      </c>
      <c r="AI30" s="202" t="e">
        <f>-SUMIFS(#REF!,#REF!,$A$2,#REF!,$B30,#REF!,$A$4)+AI8</f>
        <v>#REF!</v>
      </c>
      <c r="AJ30" s="202" t="e">
        <f>-SUMIFS(#REF!,#REF!,$A$2,#REF!,$B30,#REF!,$A$4)+AJ8</f>
        <v>#REF!</v>
      </c>
      <c r="AK30" s="202" t="e">
        <f>-SUMIFS(#REF!,#REF!,$A$2,#REF!,$B30,#REF!,$A$4)+AK8</f>
        <v>#REF!</v>
      </c>
      <c r="AL30" s="202" t="e">
        <f>-SUMIFS(#REF!,#REF!,$A$2,#REF!,$B30,#REF!,$A$4)+AL8</f>
        <v>#REF!</v>
      </c>
      <c r="AM30" s="202" t="e">
        <f>-SUMIFS(#REF!,#REF!,$A$2,#REF!,$B30,#REF!,$A$4)+AM8</f>
        <v>#REF!</v>
      </c>
      <c r="AN30" s="202" t="e">
        <f>-SUMIFS(#REF!,#REF!,$A$2,#REF!,$B30,#REF!,$A$4)+AN8</f>
        <v>#REF!</v>
      </c>
      <c r="AO30" s="202" t="e">
        <f>-SUMIFS(#REF!,#REF!,$A$2,#REF!,$B30,#REF!,$A$4)+AO8</f>
        <v>#REF!</v>
      </c>
      <c r="AP30" s="202" t="e">
        <f>-SUMIFS(#REF!,#REF!,$A$2,#REF!,$B30,#REF!,$A$4)+AP8</f>
        <v>#REF!</v>
      </c>
      <c r="AQ30" s="202" t="e">
        <f>-SUMIFS(#REF!,#REF!,$A$2,#REF!,$B30,#REF!,$A$4)+AQ8</f>
        <v>#REF!</v>
      </c>
      <c r="AR30" s="202" t="e">
        <f>-SUMIFS(#REF!,#REF!,$A$2,#REF!,$B30,#REF!,$A$4)+AR8</f>
        <v>#REF!</v>
      </c>
      <c r="AS30" s="202" t="e">
        <f>-SUMIFS(#REF!,#REF!,$A$2,#REF!,$B30,#REF!,$A$4)+AS8</f>
        <v>#REF!</v>
      </c>
      <c r="AT30" s="202" t="e">
        <f>-SUMIFS(#REF!,#REF!,$A$2,#REF!,$B30,#REF!,$A$4)+AT8</f>
        <v>#REF!</v>
      </c>
      <c r="AU30" s="202" t="e">
        <f>-SUMIFS(#REF!,#REF!,$A$2,#REF!,$B30,#REF!,$A$4)+AU8</f>
        <v>#REF!</v>
      </c>
      <c r="AV30" s="202" t="e">
        <f>-SUMIFS(#REF!,#REF!,$A$2,#REF!,$B30,#REF!,$A$4)+AV8</f>
        <v>#REF!</v>
      </c>
      <c r="AW30" s="202" t="e">
        <f>-SUMIFS(#REF!,#REF!,$A$2,#REF!,$B30,#REF!,$A$4)+AW8</f>
        <v>#REF!</v>
      </c>
      <c r="AX30" s="202" t="e">
        <f>-SUMIFS(#REF!,#REF!,$A$2,#REF!,$B30,#REF!,$A$4)+AX8</f>
        <v>#REF!</v>
      </c>
      <c r="AY30" s="202" t="e">
        <f>-SUMIFS(#REF!,#REF!,$A$2,#REF!,$B30,#REF!,$A$4)+AY8</f>
        <v>#REF!</v>
      </c>
      <c r="AZ30" s="202" t="e">
        <f>-SUMIFS(#REF!,#REF!,$A$2,#REF!,$B30,#REF!,$A$4)+AZ8</f>
        <v>#REF!</v>
      </c>
      <c r="BA30" s="202" t="e">
        <f>-SUMIFS(#REF!,#REF!,$A$2,#REF!,$B30,#REF!,$A$4)+BA8</f>
        <v>#REF!</v>
      </c>
      <c r="BB30" s="202" t="e">
        <f>-SUMIFS(#REF!,#REF!,$A$2,#REF!,$B30,#REF!,$A$4)+BB8</f>
        <v>#REF!</v>
      </c>
      <c r="BC30" s="202" t="e">
        <f>-SUMIFS(#REF!,#REF!,$A$2,#REF!,$B30,#REF!,$A$4)+BC8</f>
        <v>#REF!</v>
      </c>
      <c r="BD30" s="202" t="e">
        <f>-SUMIFS(#REF!,#REF!,$A$2,#REF!,$B30,#REF!,$A$4)+BD8</f>
        <v>#REF!</v>
      </c>
      <c r="BE30" s="202" t="e">
        <f>-SUMIFS(#REF!,#REF!,$A$2,#REF!,$B30,#REF!,$A$4)+BE8</f>
        <v>#REF!</v>
      </c>
      <c r="BF30" s="202" t="e">
        <f>-SUMIFS(#REF!,#REF!,$A$2,#REF!,$B30,#REF!,$A$4)+BF8</f>
        <v>#REF!</v>
      </c>
      <c r="BG30" s="202" t="e">
        <f>-SUMIFS(#REF!,#REF!,$A$2,#REF!,$B30,#REF!,$A$4)+BG8</f>
        <v>#REF!</v>
      </c>
      <c r="BH30" s="202" t="e">
        <f>-SUMIFS(#REF!,#REF!,$A$2,#REF!,$B30,#REF!,$A$4)+BH8</f>
        <v>#REF!</v>
      </c>
      <c r="BI30" s="202" t="e">
        <f>-SUMIFS(#REF!,#REF!,$A$2,#REF!,$B30,#REF!,$A$4)+BI8</f>
        <v>#REF!</v>
      </c>
      <c r="BJ30" s="202" t="e">
        <f>-SUMIFS(#REF!,#REF!,$A$2,#REF!,$B30,#REF!,$A$4)+BJ8</f>
        <v>#REF!</v>
      </c>
      <c r="BK30" s="202" t="e">
        <f>-SUMIFS(#REF!,#REF!,$A$2,#REF!,$B30,#REF!,$A$4)+BK8</f>
        <v>#REF!</v>
      </c>
      <c r="BL30" s="202" t="e">
        <f>-SUMIFS(#REF!,#REF!,$A$2,#REF!,$B30,#REF!,$A$4)+BL8</f>
        <v>#REF!</v>
      </c>
      <c r="BM30" s="202" t="e">
        <f>-SUMIFS(#REF!,#REF!,$A$2,#REF!,$B30,#REF!,$A$4)+BM8</f>
        <v>#REF!</v>
      </c>
      <c r="BN30" s="202" t="e">
        <f>-SUMIFS(#REF!,#REF!,$A$2,#REF!,$B30,#REF!,$A$4)+BN8</f>
        <v>#REF!</v>
      </c>
      <c r="BO30" s="202" t="e">
        <f>-SUMIFS(#REF!,#REF!,$A$2,#REF!,$B30,#REF!,$A$4)+BO8</f>
        <v>#REF!</v>
      </c>
      <c r="BP30" s="202" t="e">
        <f>-SUMIFS(#REF!,#REF!,$A$2,#REF!,$B30,#REF!,$A$4)+BP8</f>
        <v>#REF!</v>
      </c>
      <c r="BQ30" s="202" t="e">
        <f>-SUMIFS(#REF!,#REF!,$A$2,#REF!,$B30,#REF!,$A$4)+BQ8</f>
        <v>#REF!</v>
      </c>
      <c r="BR30" s="202" t="e">
        <f>-SUMIFS(#REF!,#REF!,$A$2,#REF!,$B30,#REF!,$A$4)+BR8</f>
        <v>#REF!</v>
      </c>
      <c r="BS30" s="202" t="e">
        <f>-SUMIFS(#REF!,#REF!,$A$2,#REF!,$B30,#REF!,$A$4)+BS8</f>
        <v>#REF!</v>
      </c>
      <c r="BT30" s="416"/>
      <c r="BU30" s="416"/>
      <c r="BV30" s="416"/>
      <c r="BW30" s="423"/>
    </row>
    <row r="31" spans="2:75" ht="14.25" customHeight="1" x14ac:dyDescent="0.3">
      <c r="B31" s="30" t="s">
        <v>440</v>
      </c>
      <c r="C31" s="202" t="e">
        <f t="shared" si="20"/>
        <v>#REF!</v>
      </c>
      <c r="D31" s="202" t="e">
        <f t="shared" si="21"/>
        <v>#REF!</v>
      </c>
      <c r="E31" s="202" t="e">
        <f t="shared" si="22"/>
        <v>#REF!</v>
      </c>
      <c r="F31" s="202" t="e">
        <f ca="1">_xlfn.IFNA(SUM(OFFSET($X31,0,MATCH(Periods!$D$15,$X$29:$BV$29)-1):OFFSET($X31,0,MATCH(Periods!$D$15,$X$29:$BV$29,0)-12)),0)</f>
        <v>#REF!</v>
      </c>
      <c r="G31" s="202" t="e">
        <f ca="1">SUM(OFFSET($X31,0,MATCH(Periods!$D$17,$X$29:$BV$29,0)-1):OFFSET($X31,0,MATCH(Periods!$D$13,$X$29:$BV$29,0)))</f>
        <v>#REF!</v>
      </c>
      <c r="H31" s="202" t="e">
        <f ca="1">SUM(OFFSET($X31,0,MATCH(Periods!$D$16,$X$29:$BV$29,0)-1):OFFSET($X31,0,MATCH(Periods!$D$14,$X$29:$BV$29,0)))</f>
        <v>#REF!</v>
      </c>
      <c r="I31" s="26"/>
      <c r="J31" s="58" t="str">
        <f>IFERROR(C31/Revenue!C$46,"n/a")</f>
        <v>n/a</v>
      </c>
      <c r="K31" s="58" t="str">
        <f>IFERROR(D31/Revenue!D$46,"n/a")</f>
        <v>n/a</v>
      </c>
      <c r="L31" s="58" t="str">
        <f>IFERROR(E31/Revenue!E$46,"n/a")</f>
        <v>n/a</v>
      </c>
      <c r="M31" s="58" t="str">
        <f ca="1">IFERROR(F31/Revenue!F$46,"n/a")</f>
        <v>n/a</v>
      </c>
      <c r="N31" s="58" t="str">
        <f ca="1">IFERROR(G31/Revenue!G$46,"n/a")</f>
        <v>n/a</v>
      </c>
      <c r="O31" s="58" t="str">
        <f ca="1">IFERROR(H31/Revenue!H$46,"n/a")</f>
        <v>n/a</v>
      </c>
      <c r="Q31" s="202" t="e">
        <f t="shared" ref="Q31:Q38" si="25">D31-C31</f>
        <v>#REF!</v>
      </c>
      <c r="R31" s="59" t="str">
        <f t="shared" ref="R31:R38" si="26">IFERROR(Q31/C31,"n/a")</f>
        <v>n/a</v>
      </c>
      <c r="S31" s="202" t="e">
        <f t="shared" ref="S31:S38" si="27">E31-D31</f>
        <v>#REF!</v>
      </c>
      <c r="T31" s="59" t="str">
        <f t="shared" ref="T31:T38" si="28">IFERROR(S31/D31,"n/a")</f>
        <v>n/a</v>
      </c>
      <c r="U31" s="202" t="e">
        <f t="shared" ref="U31:U38" ca="1" si="29">F31-E31</f>
        <v>#REF!</v>
      </c>
      <c r="V31" s="58" t="str">
        <f t="shared" ref="V31:V38" ca="1" si="30">IFERROR(U31/E31,"n/a")</f>
        <v>n/a</v>
      </c>
      <c r="X31" s="202" t="e">
        <f>-SUMIFS(#REF!,#REF!,$A$2,#REF!,$B31,#REF!,$A$4)+X9</f>
        <v>#REF!</v>
      </c>
      <c r="Y31" s="202" t="e">
        <f>-SUMIFS(#REF!,#REF!,$A$2,#REF!,$B31,#REF!,$A$4)+Y9</f>
        <v>#REF!</v>
      </c>
      <c r="Z31" s="202" t="e">
        <f>-SUMIFS(#REF!,#REF!,$A$2,#REF!,$B31,#REF!,$A$4)+Z9</f>
        <v>#REF!</v>
      </c>
      <c r="AA31" s="202" t="e">
        <f>-SUMIFS(#REF!,#REF!,$A$2,#REF!,$B31,#REF!,$A$4)+AA9</f>
        <v>#REF!</v>
      </c>
      <c r="AB31" s="202" t="e">
        <f>-SUMIFS(#REF!,#REF!,$A$2,#REF!,$B31,#REF!,$A$4)+AB9</f>
        <v>#REF!</v>
      </c>
      <c r="AC31" s="202" t="e">
        <f>-SUMIFS(#REF!,#REF!,$A$2,#REF!,$B31,#REF!,$A$4)+AC9</f>
        <v>#REF!</v>
      </c>
      <c r="AD31" s="202" t="e">
        <f>-SUMIFS(#REF!,#REF!,$A$2,#REF!,$B31,#REF!,$A$4)+AD9</f>
        <v>#REF!</v>
      </c>
      <c r="AE31" s="202" t="e">
        <f>-SUMIFS(#REF!,#REF!,$A$2,#REF!,$B31,#REF!,$A$4)+AE9</f>
        <v>#REF!</v>
      </c>
      <c r="AF31" s="202" t="e">
        <f>-SUMIFS(#REF!,#REF!,$A$2,#REF!,$B31,#REF!,$A$4)+AF9</f>
        <v>#REF!</v>
      </c>
      <c r="AG31" s="202" t="e">
        <f>-SUMIFS(#REF!,#REF!,$A$2,#REF!,$B31,#REF!,$A$4)+AG9</f>
        <v>#REF!</v>
      </c>
      <c r="AH31" s="202" t="e">
        <f>-SUMIFS(#REF!,#REF!,$A$2,#REF!,$B31,#REF!,$A$4)+AH9</f>
        <v>#REF!</v>
      </c>
      <c r="AI31" s="202" t="e">
        <f>-SUMIFS(#REF!,#REF!,$A$2,#REF!,$B31,#REF!,$A$4)+AI9</f>
        <v>#REF!</v>
      </c>
      <c r="AJ31" s="202" t="e">
        <f>-SUMIFS(#REF!,#REF!,$A$2,#REF!,$B31,#REF!,$A$4)+AJ9</f>
        <v>#REF!</v>
      </c>
      <c r="AK31" s="202" t="e">
        <f>-SUMIFS(#REF!,#REF!,$A$2,#REF!,$B31,#REF!,$A$4)+AK9</f>
        <v>#REF!</v>
      </c>
      <c r="AL31" s="202" t="e">
        <f>-SUMIFS(#REF!,#REF!,$A$2,#REF!,$B31,#REF!,$A$4)+AL9</f>
        <v>#REF!</v>
      </c>
      <c r="AM31" s="202" t="e">
        <f>-SUMIFS(#REF!,#REF!,$A$2,#REF!,$B31,#REF!,$A$4)+AM9</f>
        <v>#REF!</v>
      </c>
      <c r="AN31" s="202" t="e">
        <f>-SUMIFS(#REF!,#REF!,$A$2,#REF!,$B31,#REF!,$A$4)+AN9</f>
        <v>#REF!</v>
      </c>
      <c r="AO31" s="202" t="e">
        <f>-SUMIFS(#REF!,#REF!,$A$2,#REF!,$B31,#REF!,$A$4)+AO9</f>
        <v>#REF!</v>
      </c>
      <c r="AP31" s="202" t="e">
        <f>-SUMIFS(#REF!,#REF!,$A$2,#REF!,$B31,#REF!,$A$4)+AP9</f>
        <v>#REF!</v>
      </c>
      <c r="AQ31" s="202" t="e">
        <f>-SUMIFS(#REF!,#REF!,$A$2,#REF!,$B31,#REF!,$A$4)+AQ9</f>
        <v>#REF!</v>
      </c>
      <c r="AR31" s="202" t="e">
        <f>-SUMIFS(#REF!,#REF!,$A$2,#REF!,$B31,#REF!,$A$4)+AR9</f>
        <v>#REF!</v>
      </c>
      <c r="AS31" s="202" t="e">
        <f>-SUMIFS(#REF!,#REF!,$A$2,#REF!,$B31,#REF!,$A$4)+AS9</f>
        <v>#REF!</v>
      </c>
      <c r="AT31" s="202" t="e">
        <f>-SUMIFS(#REF!,#REF!,$A$2,#REF!,$B31,#REF!,$A$4)+AT9</f>
        <v>#REF!</v>
      </c>
      <c r="AU31" s="202" t="e">
        <f>-SUMIFS(#REF!,#REF!,$A$2,#REF!,$B31,#REF!,$A$4)+AU9</f>
        <v>#REF!</v>
      </c>
      <c r="AV31" s="202" t="e">
        <f>-SUMIFS(#REF!,#REF!,$A$2,#REF!,$B31,#REF!,$A$4)+AV9</f>
        <v>#REF!</v>
      </c>
      <c r="AW31" s="202" t="e">
        <f>-SUMIFS(#REF!,#REF!,$A$2,#REF!,$B31,#REF!,$A$4)+AW9</f>
        <v>#REF!</v>
      </c>
      <c r="AX31" s="202" t="e">
        <f>-SUMIFS(#REF!,#REF!,$A$2,#REF!,$B31,#REF!,$A$4)+AX9</f>
        <v>#REF!</v>
      </c>
      <c r="AY31" s="202" t="e">
        <f>-SUMIFS(#REF!,#REF!,$A$2,#REF!,$B31,#REF!,$A$4)+AY9</f>
        <v>#REF!</v>
      </c>
      <c r="AZ31" s="202" t="e">
        <f>-SUMIFS(#REF!,#REF!,$A$2,#REF!,$B31,#REF!,$A$4)+AZ9</f>
        <v>#REF!</v>
      </c>
      <c r="BA31" s="202" t="e">
        <f>-SUMIFS(#REF!,#REF!,$A$2,#REF!,$B31,#REF!,$A$4)+BA9</f>
        <v>#REF!</v>
      </c>
      <c r="BB31" s="202" t="e">
        <f>-SUMIFS(#REF!,#REF!,$A$2,#REF!,$B31,#REF!,$A$4)+BB9</f>
        <v>#REF!</v>
      </c>
      <c r="BC31" s="202" t="e">
        <f>-SUMIFS(#REF!,#REF!,$A$2,#REF!,$B31,#REF!,$A$4)+BC9</f>
        <v>#REF!</v>
      </c>
      <c r="BD31" s="202" t="e">
        <f>-SUMIFS(#REF!,#REF!,$A$2,#REF!,$B31,#REF!,$A$4)+BD9</f>
        <v>#REF!</v>
      </c>
      <c r="BE31" s="202" t="e">
        <f>-SUMIFS(#REF!,#REF!,$A$2,#REF!,$B31,#REF!,$A$4)+BE9</f>
        <v>#REF!</v>
      </c>
      <c r="BF31" s="202" t="e">
        <f>-SUMIFS(#REF!,#REF!,$A$2,#REF!,$B31,#REF!,$A$4)+BF9</f>
        <v>#REF!</v>
      </c>
      <c r="BG31" s="202" t="e">
        <f>-SUMIFS(#REF!,#REF!,$A$2,#REF!,$B31,#REF!,$A$4)+BG9</f>
        <v>#REF!</v>
      </c>
      <c r="BH31" s="202" t="e">
        <f>-SUMIFS(#REF!,#REF!,$A$2,#REF!,$B31,#REF!,$A$4)+BH9</f>
        <v>#REF!</v>
      </c>
      <c r="BI31" s="202" t="e">
        <f>-SUMIFS(#REF!,#REF!,$A$2,#REF!,$B31,#REF!,$A$4)+BI9</f>
        <v>#REF!</v>
      </c>
      <c r="BJ31" s="202" t="e">
        <f>-SUMIFS(#REF!,#REF!,$A$2,#REF!,$B31,#REF!,$A$4)+BJ9</f>
        <v>#REF!</v>
      </c>
      <c r="BK31" s="202" t="e">
        <f>-SUMIFS(#REF!,#REF!,$A$2,#REF!,$B31,#REF!,$A$4)+BK9</f>
        <v>#REF!</v>
      </c>
      <c r="BL31" s="202" t="e">
        <f>-SUMIFS(#REF!,#REF!,$A$2,#REF!,$B31,#REF!,$A$4)+BL9</f>
        <v>#REF!</v>
      </c>
      <c r="BM31" s="202" t="e">
        <f>-SUMIFS(#REF!,#REF!,$A$2,#REF!,$B31,#REF!,$A$4)+BM9</f>
        <v>#REF!</v>
      </c>
      <c r="BN31" s="202" t="e">
        <f>-SUMIFS(#REF!,#REF!,$A$2,#REF!,$B31,#REF!,$A$4)+BN9</f>
        <v>#REF!</v>
      </c>
      <c r="BO31" s="202" t="e">
        <f>-SUMIFS(#REF!,#REF!,$A$2,#REF!,$B31,#REF!,$A$4)+BO9</f>
        <v>#REF!</v>
      </c>
      <c r="BP31" s="202" t="e">
        <f>-SUMIFS(#REF!,#REF!,$A$2,#REF!,$B31,#REF!,$A$4)+BP9</f>
        <v>#REF!</v>
      </c>
      <c r="BQ31" s="202" t="e">
        <f>-SUMIFS(#REF!,#REF!,$A$2,#REF!,$B31,#REF!,$A$4)+BQ9</f>
        <v>#REF!</v>
      </c>
      <c r="BR31" s="202" t="e">
        <f>-SUMIFS(#REF!,#REF!,$A$2,#REF!,$B31,#REF!,$A$4)+BR9</f>
        <v>#REF!</v>
      </c>
      <c r="BS31" s="202" t="e">
        <f>-SUMIFS(#REF!,#REF!,$A$2,#REF!,$B31,#REF!,$A$4)+BS9</f>
        <v>#REF!</v>
      </c>
      <c r="BT31" s="416"/>
      <c r="BU31" s="416"/>
      <c r="BV31" s="416"/>
      <c r="BW31" s="423"/>
    </row>
    <row r="32" spans="2:75" ht="14.25" customHeight="1" x14ac:dyDescent="0.3">
      <c r="B32" s="30" t="s">
        <v>488</v>
      </c>
      <c r="C32" s="202" t="e">
        <f t="shared" si="20"/>
        <v>#REF!</v>
      </c>
      <c r="D32" s="202" t="e">
        <f t="shared" si="21"/>
        <v>#REF!</v>
      </c>
      <c r="E32" s="202" t="e">
        <f t="shared" si="22"/>
        <v>#REF!</v>
      </c>
      <c r="F32" s="202" t="e">
        <f ca="1">_xlfn.IFNA(SUM(OFFSET($X32,0,MATCH(Periods!$D$15,$X$29:$BV$29)-1):OFFSET($X32,0,MATCH(Periods!$D$15,$X$29:$BV$29,0)-12)),0)</f>
        <v>#REF!</v>
      </c>
      <c r="G32" s="202" t="e">
        <f ca="1">SUM(OFFSET($X32,0,MATCH(Periods!$D$17,$X$29:$BV$29,0)-1):OFFSET($X32,0,MATCH(Periods!$D$13,$X$29:$BV$29,0)))</f>
        <v>#REF!</v>
      </c>
      <c r="H32" s="202" t="e">
        <f ca="1">SUM(OFFSET($X32,0,MATCH(Periods!$D$16,$X$29:$BV$29,0)-1):OFFSET($X32,0,MATCH(Periods!$D$14,$X$29:$BV$29,0)))</f>
        <v>#REF!</v>
      </c>
      <c r="I32" s="26"/>
      <c r="J32" s="58" t="str">
        <f>IFERROR(C32/Revenue!C$46,"n/a")</f>
        <v>n/a</v>
      </c>
      <c r="K32" s="58" t="str">
        <f>IFERROR(D32/Revenue!D$46,"n/a")</f>
        <v>n/a</v>
      </c>
      <c r="L32" s="58" t="str">
        <f>IFERROR(E32/Revenue!E$46,"n/a")</f>
        <v>n/a</v>
      </c>
      <c r="M32" s="58" t="str">
        <f ca="1">IFERROR(F32/Revenue!F$46,"n/a")</f>
        <v>n/a</v>
      </c>
      <c r="N32" s="58" t="str">
        <f ca="1">IFERROR(G32/Revenue!G$46,"n/a")</f>
        <v>n/a</v>
      </c>
      <c r="O32" s="58" t="str">
        <f ca="1">IFERROR(H32/Revenue!H$46,"n/a")</f>
        <v>n/a</v>
      </c>
      <c r="Q32" s="202" t="e">
        <f t="shared" si="25"/>
        <v>#REF!</v>
      </c>
      <c r="R32" s="59" t="str">
        <f t="shared" si="26"/>
        <v>n/a</v>
      </c>
      <c r="S32" s="202" t="e">
        <f t="shared" si="27"/>
        <v>#REF!</v>
      </c>
      <c r="T32" s="59" t="str">
        <f t="shared" si="28"/>
        <v>n/a</v>
      </c>
      <c r="U32" s="202" t="e">
        <f t="shared" ca="1" si="29"/>
        <v>#REF!</v>
      </c>
      <c r="V32" s="58" t="str">
        <f t="shared" ca="1" si="30"/>
        <v>n/a</v>
      </c>
      <c r="X32" s="202" t="e">
        <f>-SUMIFS(#REF!,#REF!,$A$2,#REF!,$B32,#REF!,$A$4)+X10</f>
        <v>#REF!</v>
      </c>
      <c r="Y32" s="202" t="e">
        <f>-SUMIFS(#REF!,#REF!,$A$2,#REF!,$B32,#REF!,$A$4)+Y10</f>
        <v>#REF!</v>
      </c>
      <c r="Z32" s="202" t="e">
        <f>-SUMIFS(#REF!,#REF!,$A$2,#REF!,$B32,#REF!,$A$4)+Z10</f>
        <v>#REF!</v>
      </c>
      <c r="AA32" s="202" t="e">
        <f>-SUMIFS(#REF!,#REF!,$A$2,#REF!,$B32,#REF!,$A$4)+AA10</f>
        <v>#REF!</v>
      </c>
      <c r="AB32" s="202" t="e">
        <f>-SUMIFS(#REF!,#REF!,$A$2,#REF!,$B32,#REF!,$A$4)+AB10</f>
        <v>#REF!</v>
      </c>
      <c r="AC32" s="202" t="e">
        <f>-SUMIFS(#REF!,#REF!,$A$2,#REF!,$B32,#REF!,$A$4)+AC10</f>
        <v>#REF!</v>
      </c>
      <c r="AD32" s="202" t="e">
        <f>-SUMIFS(#REF!,#REF!,$A$2,#REF!,$B32,#REF!,$A$4)+AD10</f>
        <v>#REF!</v>
      </c>
      <c r="AE32" s="202" t="e">
        <f>-SUMIFS(#REF!,#REF!,$A$2,#REF!,$B32,#REF!,$A$4)+AE10</f>
        <v>#REF!</v>
      </c>
      <c r="AF32" s="202" t="e">
        <f>-SUMIFS(#REF!,#REF!,$A$2,#REF!,$B32,#REF!,$A$4)+AF10</f>
        <v>#REF!</v>
      </c>
      <c r="AG32" s="202" t="e">
        <f>-SUMIFS(#REF!,#REF!,$A$2,#REF!,$B32,#REF!,$A$4)+AG10</f>
        <v>#REF!</v>
      </c>
      <c r="AH32" s="202" t="e">
        <f>-SUMIFS(#REF!,#REF!,$A$2,#REF!,$B32,#REF!,$A$4)+AH10</f>
        <v>#REF!</v>
      </c>
      <c r="AI32" s="202" t="e">
        <f>-SUMIFS(#REF!,#REF!,$A$2,#REF!,$B32,#REF!,$A$4)+AI10</f>
        <v>#REF!</v>
      </c>
      <c r="AJ32" s="202" t="e">
        <f>-SUMIFS(#REF!,#REF!,$A$2,#REF!,$B32,#REF!,$A$4)+AJ10</f>
        <v>#REF!</v>
      </c>
      <c r="AK32" s="202" t="e">
        <f>-SUMIFS(#REF!,#REF!,$A$2,#REF!,$B32,#REF!,$A$4)+AK10</f>
        <v>#REF!</v>
      </c>
      <c r="AL32" s="202" t="e">
        <f>-SUMIFS(#REF!,#REF!,$A$2,#REF!,$B32,#REF!,$A$4)+AL10</f>
        <v>#REF!</v>
      </c>
      <c r="AM32" s="202" t="e">
        <f>-SUMIFS(#REF!,#REF!,$A$2,#REF!,$B32,#REF!,$A$4)+AM10</f>
        <v>#REF!</v>
      </c>
      <c r="AN32" s="202" t="e">
        <f>-SUMIFS(#REF!,#REF!,$A$2,#REF!,$B32,#REF!,$A$4)+AN10</f>
        <v>#REF!</v>
      </c>
      <c r="AO32" s="202" t="e">
        <f>-SUMIFS(#REF!,#REF!,$A$2,#REF!,$B32,#REF!,$A$4)+AO10</f>
        <v>#REF!</v>
      </c>
      <c r="AP32" s="202" t="e">
        <f>-SUMIFS(#REF!,#REF!,$A$2,#REF!,$B32,#REF!,$A$4)+AP10</f>
        <v>#REF!</v>
      </c>
      <c r="AQ32" s="202" t="e">
        <f>-SUMIFS(#REF!,#REF!,$A$2,#REF!,$B32,#REF!,$A$4)+AQ10</f>
        <v>#REF!</v>
      </c>
      <c r="AR32" s="202" t="e">
        <f>-SUMIFS(#REF!,#REF!,$A$2,#REF!,$B32,#REF!,$A$4)+AR10</f>
        <v>#REF!</v>
      </c>
      <c r="AS32" s="202" t="e">
        <f>-SUMIFS(#REF!,#REF!,$A$2,#REF!,$B32,#REF!,$A$4)+AS10</f>
        <v>#REF!</v>
      </c>
      <c r="AT32" s="202" t="e">
        <f>-SUMIFS(#REF!,#REF!,$A$2,#REF!,$B32,#REF!,$A$4)+AT10</f>
        <v>#REF!</v>
      </c>
      <c r="AU32" s="202" t="e">
        <f>-SUMIFS(#REF!,#REF!,$A$2,#REF!,$B32,#REF!,$A$4)+AU10</f>
        <v>#REF!</v>
      </c>
      <c r="AV32" s="202" t="e">
        <f>-SUMIFS(#REF!,#REF!,$A$2,#REF!,$B32,#REF!,$A$4)+AV10</f>
        <v>#REF!</v>
      </c>
      <c r="AW32" s="202" t="e">
        <f>-SUMIFS(#REF!,#REF!,$A$2,#REF!,$B32,#REF!,$A$4)+AW10</f>
        <v>#REF!</v>
      </c>
      <c r="AX32" s="202" t="e">
        <f>-SUMIFS(#REF!,#REF!,$A$2,#REF!,$B32,#REF!,$A$4)+AX10</f>
        <v>#REF!</v>
      </c>
      <c r="AY32" s="202" t="e">
        <f>-SUMIFS(#REF!,#REF!,$A$2,#REF!,$B32,#REF!,$A$4)+AY10</f>
        <v>#REF!</v>
      </c>
      <c r="AZ32" s="202" t="e">
        <f>-SUMIFS(#REF!,#REF!,$A$2,#REF!,$B32,#REF!,$A$4)+AZ10</f>
        <v>#REF!</v>
      </c>
      <c r="BA32" s="202" t="e">
        <f>-SUMIFS(#REF!,#REF!,$A$2,#REF!,$B32,#REF!,$A$4)+BA10</f>
        <v>#REF!</v>
      </c>
      <c r="BB32" s="202" t="e">
        <f>-SUMIFS(#REF!,#REF!,$A$2,#REF!,$B32,#REF!,$A$4)+BB10</f>
        <v>#REF!</v>
      </c>
      <c r="BC32" s="202" t="e">
        <f>-SUMIFS(#REF!,#REF!,$A$2,#REF!,$B32,#REF!,$A$4)+BC10</f>
        <v>#REF!</v>
      </c>
      <c r="BD32" s="202" t="e">
        <f>-SUMIFS(#REF!,#REF!,$A$2,#REF!,$B32,#REF!,$A$4)+BD10</f>
        <v>#REF!</v>
      </c>
      <c r="BE32" s="202" t="e">
        <f>-SUMIFS(#REF!,#REF!,$A$2,#REF!,$B32,#REF!,$A$4)+BE10</f>
        <v>#REF!</v>
      </c>
      <c r="BF32" s="202" t="e">
        <f>-SUMIFS(#REF!,#REF!,$A$2,#REF!,$B32,#REF!,$A$4)+BF10</f>
        <v>#REF!</v>
      </c>
      <c r="BG32" s="202" t="e">
        <f>-SUMIFS(#REF!,#REF!,$A$2,#REF!,$B32,#REF!,$A$4)+BG10</f>
        <v>#REF!</v>
      </c>
      <c r="BH32" s="202" t="e">
        <f>-SUMIFS(#REF!,#REF!,$A$2,#REF!,$B32,#REF!,$A$4)+BH10</f>
        <v>#REF!</v>
      </c>
      <c r="BI32" s="202" t="e">
        <f>-SUMIFS(#REF!,#REF!,$A$2,#REF!,$B32,#REF!,$A$4)+BI10</f>
        <v>#REF!</v>
      </c>
      <c r="BJ32" s="202" t="e">
        <f>-SUMIFS(#REF!,#REF!,$A$2,#REF!,$B32,#REF!,$A$4)+BJ10</f>
        <v>#REF!</v>
      </c>
      <c r="BK32" s="202" t="e">
        <f>-SUMIFS(#REF!,#REF!,$A$2,#REF!,$B32,#REF!,$A$4)+BK10</f>
        <v>#REF!</v>
      </c>
      <c r="BL32" s="202" t="e">
        <f>-SUMIFS(#REF!,#REF!,$A$2,#REF!,$B32,#REF!,$A$4)+BL10</f>
        <v>#REF!</v>
      </c>
      <c r="BM32" s="202" t="e">
        <f>-SUMIFS(#REF!,#REF!,$A$2,#REF!,$B32,#REF!,$A$4)+BM10</f>
        <v>#REF!</v>
      </c>
      <c r="BN32" s="202" t="e">
        <f>-SUMIFS(#REF!,#REF!,$A$2,#REF!,$B32,#REF!,$A$4)+BN10</f>
        <v>#REF!</v>
      </c>
      <c r="BO32" s="202" t="e">
        <f>-SUMIFS(#REF!,#REF!,$A$2,#REF!,$B32,#REF!,$A$4)+BO10</f>
        <v>#REF!</v>
      </c>
      <c r="BP32" s="202" t="e">
        <f>-SUMIFS(#REF!,#REF!,$A$2,#REF!,$B32,#REF!,$A$4)+BP10</f>
        <v>#REF!</v>
      </c>
      <c r="BQ32" s="202" t="e">
        <f>-SUMIFS(#REF!,#REF!,$A$2,#REF!,$B32,#REF!,$A$4)+BQ10</f>
        <v>#REF!</v>
      </c>
      <c r="BR32" s="202" t="e">
        <f>-SUMIFS(#REF!,#REF!,$A$2,#REF!,$B32,#REF!,$A$4)+BR10</f>
        <v>#REF!</v>
      </c>
      <c r="BS32" s="202" t="e">
        <f>-SUMIFS(#REF!,#REF!,$A$2,#REF!,$B32,#REF!,$A$4)+BS10</f>
        <v>#REF!</v>
      </c>
      <c r="BT32" s="416"/>
      <c r="BU32" s="416"/>
      <c r="BV32" s="416"/>
      <c r="BW32" s="423"/>
    </row>
    <row r="33" spans="2:75" ht="14.25" customHeight="1" x14ac:dyDescent="0.3">
      <c r="B33" s="30" t="s">
        <v>472</v>
      </c>
      <c r="C33" s="202" t="e">
        <f t="shared" si="20"/>
        <v>#REF!</v>
      </c>
      <c r="D33" s="202" t="e">
        <f t="shared" si="21"/>
        <v>#REF!</v>
      </c>
      <c r="E33" s="202" t="e">
        <f t="shared" si="22"/>
        <v>#REF!</v>
      </c>
      <c r="F33" s="202" t="e">
        <f ca="1">_xlfn.IFNA(SUM(OFFSET($X33,0,MATCH(Periods!$D$15,$X$29:$BV$29)-1):OFFSET($X33,0,MATCH(Periods!$D$15,$X$29:$BV$29,0)-12)),0)</f>
        <v>#REF!</v>
      </c>
      <c r="G33" s="202" t="e">
        <f ca="1">SUM(OFFSET($X33,0,MATCH(Periods!$D$17,$X$29:$BV$29,0)-1):OFFSET($X33,0,MATCH(Periods!$D$13,$X$29:$BV$29,0)))</f>
        <v>#REF!</v>
      </c>
      <c r="H33" s="202" t="e">
        <f ca="1">SUM(OFFSET($X33,0,MATCH(Periods!$D$16,$X$29:$BV$29,0)-1):OFFSET($X33,0,MATCH(Periods!$D$14,$X$29:$BV$29,0)))</f>
        <v>#REF!</v>
      </c>
      <c r="I33" s="26"/>
      <c r="J33" s="58" t="str">
        <f>IFERROR(C33/Revenue!C$46,"n/a")</f>
        <v>n/a</v>
      </c>
      <c r="K33" s="58" t="str">
        <f>IFERROR(D33/Revenue!D$46,"n/a")</f>
        <v>n/a</v>
      </c>
      <c r="L33" s="58" t="str">
        <f>IFERROR(E33/Revenue!E$46,"n/a")</f>
        <v>n/a</v>
      </c>
      <c r="M33" s="58" t="str">
        <f ca="1">IFERROR(F33/Revenue!F$46,"n/a")</f>
        <v>n/a</v>
      </c>
      <c r="N33" s="58" t="str">
        <f ca="1">IFERROR(G33/Revenue!G$46,"n/a")</f>
        <v>n/a</v>
      </c>
      <c r="O33" s="58" t="str">
        <f ca="1">IFERROR(H33/Revenue!H$46,"n/a")</f>
        <v>n/a</v>
      </c>
      <c r="Q33" s="202" t="e">
        <f t="shared" si="25"/>
        <v>#REF!</v>
      </c>
      <c r="R33" s="59" t="str">
        <f t="shared" si="26"/>
        <v>n/a</v>
      </c>
      <c r="S33" s="202" t="e">
        <f t="shared" si="27"/>
        <v>#REF!</v>
      </c>
      <c r="T33" s="59" t="str">
        <f t="shared" si="28"/>
        <v>n/a</v>
      </c>
      <c r="U33" s="202" t="e">
        <f t="shared" ca="1" si="29"/>
        <v>#REF!</v>
      </c>
      <c r="V33" s="58" t="str">
        <f t="shared" ca="1" si="30"/>
        <v>n/a</v>
      </c>
      <c r="X33" s="202" t="e">
        <f>-SUMIFS(#REF!,#REF!,$A$2,#REF!,$B33,#REF!,$A$4)+X11</f>
        <v>#REF!</v>
      </c>
      <c r="Y33" s="202" t="e">
        <f>-SUMIFS(#REF!,#REF!,$A$2,#REF!,$B33,#REF!,$A$4)+Y11</f>
        <v>#REF!</v>
      </c>
      <c r="Z33" s="202" t="e">
        <f>-SUMIFS(#REF!,#REF!,$A$2,#REF!,$B33,#REF!,$A$4)+Z11</f>
        <v>#REF!</v>
      </c>
      <c r="AA33" s="202" t="e">
        <f>-SUMIFS(#REF!,#REF!,$A$2,#REF!,$B33,#REF!,$A$4)+AA11</f>
        <v>#REF!</v>
      </c>
      <c r="AB33" s="202" t="e">
        <f>-SUMIFS(#REF!,#REF!,$A$2,#REF!,$B33,#REF!,$A$4)+AB11</f>
        <v>#REF!</v>
      </c>
      <c r="AC33" s="202" t="e">
        <f>-SUMIFS(#REF!,#REF!,$A$2,#REF!,$B33,#REF!,$A$4)+AC11</f>
        <v>#REF!</v>
      </c>
      <c r="AD33" s="202" t="e">
        <f>-SUMIFS(#REF!,#REF!,$A$2,#REF!,$B33,#REF!,$A$4)+AD11</f>
        <v>#REF!</v>
      </c>
      <c r="AE33" s="202" t="e">
        <f>-SUMIFS(#REF!,#REF!,$A$2,#REF!,$B33,#REF!,$A$4)+AE11</f>
        <v>#REF!</v>
      </c>
      <c r="AF33" s="202" t="e">
        <f>-SUMIFS(#REF!,#REF!,$A$2,#REF!,$B33,#REF!,$A$4)+AF11</f>
        <v>#REF!</v>
      </c>
      <c r="AG33" s="202" t="e">
        <f>-SUMIFS(#REF!,#REF!,$A$2,#REF!,$B33,#REF!,$A$4)+AG11</f>
        <v>#REF!</v>
      </c>
      <c r="AH33" s="202" t="e">
        <f>-SUMIFS(#REF!,#REF!,$A$2,#REF!,$B33,#REF!,$A$4)+AH11</f>
        <v>#REF!</v>
      </c>
      <c r="AI33" s="202" t="e">
        <f>-SUMIFS(#REF!,#REF!,$A$2,#REF!,$B33,#REF!,$A$4)+AI11</f>
        <v>#REF!</v>
      </c>
      <c r="AJ33" s="202" t="e">
        <f>-SUMIFS(#REF!,#REF!,$A$2,#REF!,$B33,#REF!,$A$4)+AJ11</f>
        <v>#REF!</v>
      </c>
      <c r="AK33" s="202" t="e">
        <f>-SUMIFS(#REF!,#REF!,$A$2,#REF!,$B33,#REF!,$A$4)+AK11</f>
        <v>#REF!</v>
      </c>
      <c r="AL33" s="202" t="e">
        <f>-SUMIFS(#REF!,#REF!,$A$2,#REF!,$B33,#REF!,$A$4)+AL11</f>
        <v>#REF!</v>
      </c>
      <c r="AM33" s="202" t="e">
        <f>-SUMIFS(#REF!,#REF!,$A$2,#REF!,$B33,#REF!,$A$4)+AM11</f>
        <v>#REF!</v>
      </c>
      <c r="AN33" s="202" t="e">
        <f>-SUMIFS(#REF!,#REF!,$A$2,#REF!,$B33,#REF!,$A$4)+AN11</f>
        <v>#REF!</v>
      </c>
      <c r="AO33" s="202" t="e">
        <f>-SUMIFS(#REF!,#REF!,$A$2,#REF!,$B33,#REF!,$A$4)+AO11</f>
        <v>#REF!</v>
      </c>
      <c r="AP33" s="202" t="e">
        <f>-SUMIFS(#REF!,#REF!,$A$2,#REF!,$B33,#REF!,$A$4)+AP11</f>
        <v>#REF!</v>
      </c>
      <c r="AQ33" s="202" t="e">
        <f>-SUMIFS(#REF!,#REF!,$A$2,#REF!,$B33,#REF!,$A$4)+AQ11</f>
        <v>#REF!</v>
      </c>
      <c r="AR33" s="202" t="e">
        <f>-SUMIFS(#REF!,#REF!,$A$2,#REF!,$B33,#REF!,$A$4)+AR11</f>
        <v>#REF!</v>
      </c>
      <c r="AS33" s="202" t="e">
        <f>-SUMIFS(#REF!,#REF!,$A$2,#REF!,$B33,#REF!,$A$4)+AS11</f>
        <v>#REF!</v>
      </c>
      <c r="AT33" s="202" t="e">
        <f>-SUMIFS(#REF!,#REF!,$A$2,#REF!,$B33,#REF!,$A$4)+AT11</f>
        <v>#REF!</v>
      </c>
      <c r="AU33" s="202" t="e">
        <f>-SUMIFS(#REF!,#REF!,$A$2,#REF!,$B33,#REF!,$A$4)+AU11</f>
        <v>#REF!</v>
      </c>
      <c r="AV33" s="202" t="e">
        <f>-SUMIFS(#REF!,#REF!,$A$2,#REF!,$B33,#REF!,$A$4)+AV11</f>
        <v>#REF!</v>
      </c>
      <c r="AW33" s="202" t="e">
        <f>-SUMIFS(#REF!,#REF!,$A$2,#REF!,$B33,#REF!,$A$4)+AW11</f>
        <v>#REF!</v>
      </c>
      <c r="AX33" s="202" t="e">
        <f>-SUMIFS(#REF!,#REF!,$A$2,#REF!,$B33,#REF!,$A$4)+AX11</f>
        <v>#REF!</v>
      </c>
      <c r="AY33" s="202" t="e">
        <f>-SUMIFS(#REF!,#REF!,$A$2,#REF!,$B33,#REF!,$A$4)+AY11</f>
        <v>#REF!</v>
      </c>
      <c r="AZ33" s="202" t="e">
        <f>-SUMIFS(#REF!,#REF!,$A$2,#REF!,$B33,#REF!,$A$4)+AZ11</f>
        <v>#REF!</v>
      </c>
      <c r="BA33" s="202" t="e">
        <f>-SUMIFS(#REF!,#REF!,$A$2,#REF!,$B33,#REF!,$A$4)+BA11</f>
        <v>#REF!</v>
      </c>
      <c r="BB33" s="202" t="e">
        <f>-SUMIFS(#REF!,#REF!,$A$2,#REF!,$B33,#REF!,$A$4)+BB11</f>
        <v>#REF!</v>
      </c>
      <c r="BC33" s="202" t="e">
        <f>-SUMIFS(#REF!,#REF!,$A$2,#REF!,$B33,#REF!,$A$4)+BC11</f>
        <v>#REF!</v>
      </c>
      <c r="BD33" s="202" t="e">
        <f>-SUMIFS(#REF!,#REF!,$A$2,#REF!,$B33,#REF!,$A$4)+BD11</f>
        <v>#REF!</v>
      </c>
      <c r="BE33" s="202" t="e">
        <f>-SUMIFS(#REF!,#REF!,$A$2,#REF!,$B33,#REF!,$A$4)+BE11</f>
        <v>#REF!</v>
      </c>
      <c r="BF33" s="202" t="e">
        <f>-SUMIFS(#REF!,#REF!,$A$2,#REF!,$B33,#REF!,$A$4)+BF11</f>
        <v>#REF!</v>
      </c>
      <c r="BG33" s="202" t="e">
        <f>-SUMIFS(#REF!,#REF!,$A$2,#REF!,$B33,#REF!,$A$4)+BG11</f>
        <v>#REF!</v>
      </c>
      <c r="BH33" s="202" t="e">
        <f>-SUMIFS(#REF!,#REF!,$A$2,#REF!,$B33,#REF!,$A$4)+BH11</f>
        <v>#REF!</v>
      </c>
      <c r="BI33" s="202" t="e">
        <f>-SUMIFS(#REF!,#REF!,$A$2,#REF!,$B33,#REF!,$A$4)+BI11</f>
        <v>#REF!</v>
      </c>
      <c r="BJ33" s="202" t="e">
        <f>-SUMIFS(#REF!,#REF!,$A$2,#REF!,$B33,#REF!,$A$4)+BJ11</f>
        <v>#REF!</v>
      </c>
      <c r="BK33" s="202" t="e">
        <f>-SUMIFS(#REF!,#REF!,$A$2,#REF!,$B33,#REF!,$A$4)+BK11</f>
        <v>#REF!</v>
      </c>
      <c r="BL33" s="202" t="e">
        <f>-SUMIFS(#REF!,#REF!,$A$2,#REF!,$B33,#REF!,$A$4)+BL11</f>
        <v>#REF!</v>
      </c>
      <c r="BM33" s="202" t="e">
        <f>-SUMIFS(#REF!,#REF!,$A$2,#REF!,$B33,#REF!,$A$4)+BM11</f>
        <v>#REF!</v>
      </c>
      <c r="BN33" s="202" t="e">
        <f>-SUMIFS(#REF!,#REF!,$A$2,#REF!,$B33,#REF!,$A$4)+BN11</f>
        <v>#REF!</v>
      </c>
      <c r="BO33" s="202" t="e">
        <f>-SUMIFS(#REF!,#REF!,$A$2,#REF!,$B33,#REF!,$A$4)+BO11</f>
        <v>#REF!</v>
      </c>
      <c r="BP33" s="202" t="e">
        <f>-SUMIFS(#REF!,#REF!,$A$2,#REF!,$B33,#REF!,$A$4)+BP11</f>
        <v>#REF!</v>
      </c>
      <c r="BQ33" s="202" t="e">
        <f>-SUMIFS(#REF!,#REF!,$A$2,#REF!,$B33,#REF!,$A$4)+BQ11</f>
        <v>#REF!</v>
      </c>
      <c r="BR33" s="202" t="e">
        <f>-SUMIFS(#REF!,#REF!,$A$2,#REF!,$B33,#REF!,$A$4)+BR11</f>
        <v>#REF!</v>
      </c>
      <c r="BS33" s="202" t="e">
        <f>-SUMIFS(#REF!,#REF!,$A$2,#REF!,$B33,#REF!,$A$4)+BS11</f>
        <v>#REF!</v>
      </c>
      <c r="BT33" s="416"/>
      <c r="BU33" s="416"/>
      <c r="BV33" s="416"/>
      <c r="BW33" s="423"/>
    </row>
    <row r="34" spans="2:75" ht="14.25" customHeight="1" x14ac:dyDescent="0.3">
      <c r="B34" s="30" t="s">
        <v>427</v>
      </c>
      <c r="C34" s="202" t="e">
        <f t="shared" si="20"/>
        <v>#REF!</v>
      </c>
      <c r="D34" s="202" t="e">
        <f t="shared" si="21"/>
        <v>#REF!</v>
      </c>
      <c r="E34" s="202" t="e">
        <f t="shared" si="22"/>
        <v>#REF!</v>
      </c>
      <c r="F34" s="202" t="e">
        <f ca="1">_xlfn.IFNA(SUM(OFFSET($X34,0,MATCH(Periods!$D$15,$X$29:$BV$29)-1):OFFSET($X34,0,MATCH(Periods!$D$15,$X$29:$BV$29,0)-12)),0)</f>
        <v>#REF!</v>
      </c>
      <c r="G34" s="202" t="e">
        <f ca="1">SUM(OFFSET($X34,0,MATCH(Periods!$D$17,$X$29:$BV$29,0)-1):OFFSET($X34,0,MATCH(Periods!$D$13,$X$29:$BV$29,0)))</f>
        <v>#REF!</v>
      </c>
      <c r="H34" s="202" t="e">
        <f ca="1">SUM(OFFSET($X34,0,MATCH(Periods!$D$16,$X$29:$BV$29,0)-1):OFFSET($X34,0,MATCH(Periods!$D$14,$X$29:$BV$29,0)))</f>
        <v>#REF!</v>
      </c>
      <c r="I34" s="26"/>
      <c r="J34" s="58" t="str">
        <f>IFERROR(C34/Revenue!C$46,"n/a")</f>
        <v>n/a</v>
      </c>
      <c r="K34" s="58" t="str">
        <f>IFERROR(D34/Revenue!D$46,"n/a")</f>
        <v>n/a</v>
      </c>
      <c r="L34" s="58" t="str">
        <f>IFERROR(E34/Revenue!E$46,"n/a")</f>
        <v>n/a</v>
      </c>
      <c r="M34" s="58" t="str">
        <f ca="1">IFERROR(F34/Revenue!F$46,"n/a")</f>
        <v>n/a</v>
      </c>
      <c r="N34" s="58" t="str">
        <f ca="1">IFERROR(G34/Revenue!G$46,"n/a")</f>
        <v>n/a</v>
      </c>
      <c r="O34" s="58" t="str">
        <f ca="1">IFERROR(H34/Revenue!H$46,"n/a")</f>
        <v>n/a</v>
      </c>
      <c r="Q34" s="202" t="e">
        <f t="shared" si="25"/>
        <v>#REF!</v>
      </c>
      <c r="R34" s="59" t="str">
        <f t="shared" si="26"/>
        <v>n/a</v>
      </c>
      <c r="S34" s="202" t="e">
        <f t="shared" si="27"/>
        <v>#REF!</v>
      </c>
      <c r="T34" s="59" t="str">
        <f t="shared" si="28"/>
        <v>n/a</v>
      </c>
      <c r="U34" s="202" t="e">
        <f t="shared" ca="1" si="29"/>
        <v>#REF!</v>
      </c>
      <c r="V34" s="58" t="str">
        <f t="shared" ca="1" si="30"/>
        <v>n/a</v>
      </c>
      <c r="X34" s="202" t="e">
        <f>-SUMIFS(#REF!,#REF!,$A$2,#REF!,$B34,#REF!,$A$4)+X12</f>
        <v>#REF!</v>
      </c>
      <c r="Y34" s="202" t="e">
        <f>-SUMIFS(#REF!,#REF!,$A$2,#REF!,$B34,#REF!,$A$4)+Y12</f>
        <v>#REF!</v>
      </c>
      <c r="Z34" s="202" t="e">
        <f>-SUMIFS(#REF!,#REF!,$A$2,#REF!,$B34,#REF!,$A$4)+Z12</f>
        <v>#REF!</v>
      </c>
      <c r="AA34" s="202" t="e">
        <f>-SUMIFS(#REF!,#REF!,$A$2,#REF!,$B34,#REF!,$A$4)+AA12</f>
        <v>#REF!</v>
      </c>
      <c r="AB34" s="202" t="e">
        <f>-SUMIFS(#REF!,#REF!,$A$2,#REF!,$B34,#REF!,$A$4)+AB12</f>
        <v>#REF!</v>
      </c>
      <c r="AC34" s="202" t="e">
        <f>-SUMIFS(#REF!,#REF!,$A$2,#REF!,$B34,#REF!,$A$4)+AC12</f>
        <v>#REF!</v>
      </c>
      <c r="AD34" s="202" t="e">
        <f>-SUMIFS(#REF!,#REF!,$A$2,#REF!,$B34,#REF!,$A$4)+AD12</f>
        <v>#REF!</v>
      </c>
      <c r="AE34" s="202" t="e">
        <f>-SUMIFS(#REF!,#REF!,$A$2,#REF!,$B34,#REF!,$A$4)+AE12</f>
        <v>#REF!</v>
      </c>
      <c r="AF34" s="202" t="e">
        <f>-SUMIFS(#REF!,#REF!,$A$2,#REF!,$B34,#REF!,$A$4)+AF12</f>
        <v>#REF!</v>
      </c>
      <c r="AG34" s="202" t="e">
        <f>-SUMIFS(#REF!,#REF!,$A$2,#REF!,$B34,#REF!,$A$4)+AG12</f>
        <v>#REF!</v>
      </c>
      <c r="AH34" s="202" t="e">
        <f>-SUMIFS(#REF!,#REF!,$A$2,#REF!,$B34,#REF!,$A$4)+AH12</f>
        <v>#REF!</v>
      </c>
      <c r="AI34" s="202" t="e">
        <f>-SUMIFS(#REF!,#REF!,$A$2,#REF!,$B34,#REF!,$A$4)+AI12</f>
        <v>#REF!</v>
      </c>
      <c r="AJ34" s="202" t="e">
        <f>-SUMIFS(#REF!,#REF!,$A$2,#REF!,$B34,#REF!,$A$4)+AJ12</f>
        <v>#REF!</v>
      </c>
      <c r="AK34" s="202" t="e">
        <f>-SUMIFS(#REF!,#REF!,$A$2,#REF!,$B34,#REF!,$A$4)+AK12</f>
        <v>#REF!</v>
      </c>
      <c r="AL34" s="202" t="e">
        <f>-SUMIFS(#REF!,#REF!,$A$2,#REF!,$B34,#REF!,$A$4)+AL12</f>
        <v>#REF!</v>
      </c>
      <c r="AM34" s="202" t="e">
        <f>-SUMIFS(#REF!,#REF!,$A$2,#REF!,$B34,#REF!,$A$4)+AM12</f>
        <v>#REF!</v>
      </c>
      <c r="AN34" s="202" t="e">
        <f>-SUMIFS(#REF!,#REF!,$A$2,#REF!,$B34,#REF!,$A$4)+AN12</f>
        <v>#REF!</v>
      </c>
      <c r="AO34" s="202" t="e">
        <f>-SUMIFS(#REF!,#REF!,$A$2,#REF!,$B34,#REF!,$A$4)+AO12</f>
        <v>#REF!</v>
      </c>
      <c r="AP34" s="202" t="e">
        <f>-SUMIFS(#REF!,#REF!,$A$2,#REF!,$B34,#REF!,$A$4)+AP12</f>
        <v>#REF!</v>
      </c>
      <c r="AQ34" s="202" t="e">
        <f>-SUMIFS(#REF!,#REF!,$A$2,#REF!,$B34,#REF!,$A$4)+AQ12</f>
        <v>#REF!</v>
      </c>
      <c r="AR34" s="202" t="e">
        <f>-SUMIFS(#REF!,#REF!,$A$2,#REF!,$B34,#REF!,$A$4)+AR12</f>
        <v>#REF!</v>
      </c>
      <c r="AS34" s="202" t="e">
        <f>-SUMIFS(#REF!,#REF!,$A$2,#REF!,$B34,#REF!,$A$4)+AS12</f>
        <v>#REF!</v>
      </c>
      <c r="AT34" s="202" t="e">
        <f>-SUMIFS(#REF!,#REF!,$A$2,#REF!,$B34,#REF!,$A$4)+AT12</f>
        <v>#REF!</v>
      </c>
      <c r="AU34" s="202" t="e">
        <f>-SUMIFS(#REF!,#REF!,$A$2,#REF!,$B34,#REF!,$A$4)+AU12</f>
        <v>#REF!</v>
      </c>
      <c r="AV34" s="202" t="e">
        <f>-SUMIFS(#REF!,#REF!,$A$2,#REF!,$B34,#REF!,$A$4)+AV12</f>
        <v>#REF!</v>
      </c>
      <c r="AW34" s="202" t="e">
        <f>-SUMIFS(#REF!,#REF!,$A$2,#REF!,$B34,#REF!,$A$4)+AW12</f>
        <v>#REF!</v>
      </c>
      <c r="AX34" s="202" t="e">
        <f>-SUMIFS(#REF!,#REF!,$A$2,#REF!,$B34,#REF!,$A$4)+AX12</f>
        <v>#REF!</v>
      </c>
      <c r="AY34" s="202" t="e">
        <f>-SUMIFS(#REF!,#REF!,$A$2,#REF!,$B34,#REF!,$A$4)+AY12</f>
        <v>#REF!</v>
      </c>
      <c r="AZ34" s="202" t="e">
        <f>-SUMIFS(#REF!,#REF!,$A$2,#REF!,$B34,#REF!,$A$4)+AZ12</f>
        <v>#REF!</v>
      </c>
      <c r="BA34" s="202" t="e">
        <f>-SUMIFS(#REF!,#REF!,$A$2,#REF!,$B34,#REF!,$A$4)+BA12</f>
        <v>#REF!</v>
      </c>
      <c r="BB34" s="202" t="e">
        <f>-SUMIFS(#REF!,#REF!,$A$2,#REF!,$B34,#REF!,$A$4)+BB12</f>
        <v>#REF!</v>
      </c>
      <c r="BC34" s="202" t="e">
        <f>-SUMIFS(#REF!,#REF!,$A$2,#REF!,$B34,#REF!,$A$4)+BC12</f>
        <v>#REF!</v>
      </c>
      <c r="BD34" s="202" t="e">
        <f>-SUMIFS(#REF!,#REF!,$A$2,#REF!,$B34,#REF!,$A$4)+BD12</f>
        <v>#REF!</v>
      </c>
      <c r="BE34" s="202" t="e">
        <f>-SUMIFS(#REF!,#REF!,$A$2,#REF!,$B34,#REF!,$A$4)+BE12</f>
        <v>#REF!</v>
      </c>
      <c r="BF34" s="202" t="e">
        <f>-SUMIFS(#REF!,#REF!,$A$2,#REF!,$B34,#REF!,$A$4)+BF12</f>
        <v>#REF!</v>
      </c>
      <c r="BG34" s="202" t="e">
        <f>-SUMIFS(#REF!,#REF!,$A$2,#REF!,$B34,#REF!,$A$4)+BG12</f>
        <v>#REF!</v>
      </c>
      <c r="BH34" s="202" t="e">
        <f>-SUMIFS(#REF!,#REF!,$A$2,#REF!,$B34,#REF!,$A$4)+BH12</f>
        <v>#REF!</v>
      </c>
      <c r="BI34" s="202" t="e">
        <f>-SUMIFS(#REF!,#REF!,$A$2,#REF!,$B34,#REF!,$A$4)+BI12</f>
        <v>#REF!</v>
      </c>
      <c r="BJ34" s="202" t="e">
        <f>-SUMIFS(#REF!,#REF!,$A$2,#REF!,$B34,#REF!,$A$4)+BJ12</f>
        <v>#REF!</v>
      </c>
      <c r="BK34" s="202" t="e">
        <f>-SUMIFS(#REF!,#REF!,$A$2,#REF!,$B34,#REF!,$A$4)+BK12</f>
        <v>#REF!</v>
      </c>
      <c r="BL34" s="202" t="e">
        <f>-SUMIFS(#REF!,#REF!,$A$2,#REF!,$B34,#REF!,$A$4)+BL12</f>
        <v>#REF!</v>
      </c>
      <c r="BM34" s="202" t="e">
        <f>-SUMIFS(#REF!,#REF!,$A$2,#REF!,$B34,#REF!,$A$4)+BM12</f>
        <v>#REF!</v>
      </c>
      <c r="BN34" s="202" t="e">
        <f>-SUMIFS(#REF!,#REF!,$A$2,#REF!,$B34,#REF!,$A$4)+BN12</f>
        <v>#REF!</v>
      </c>
      <c r="BO34" s="202" t="e">
        <f>-SUMIFS(#REF!,#REF!,$A$2,#REF!,$B34,#REF!,$A$4)+BO12</f>
        <v>#REF!</v>
      </c>
      <c r="BP34" s="202" t="e">
        <f>-SUMIFS(#REF!,#REF!,$A$2,#REF!,$B34,#REF!,$A$4)+BP12</f>
        <v>#REF!</v>
      </c>
      <c r="BQ34" s="202" t="e">
        <f>-SUMIFS(#REF!,#REF!,$A$2,#REF!,$B34,#REF!,$A$4)+BQ12</f>
        <v>#REF!</v>
      </c>
      <c r="BR34" s="202" t="e">
        <f>-SUMIFS(#REF!,#REF!,$A$2,#REF!,$B34,#REF!,$A$4)+BR12</f>
        <v>#REF!</v>
      </c>
      <c r="BS34" s="202" t="e">
        <f>-SUMIFS(#REF!,#REF!,$A$2,#REF!,$B34,#REF!,$A$4)+BS12</f>
        <v>#REF!</v>
      </c>
      <c r="BT34" s="416"/>
      <c r="BU34" s="416"/>
      <c r="BV34" s="416"/>
      <c r="BW34" s="423"/>
    </row>
    <row r="35" spans="2:75" ht="14.25" customHeight="1" outlineLevel="1" x14ac:dyDescent="0.3">
      <c r="B35" s="30" t="s">
        <v>453</v>
      </c>
      <c r="C35" s="202" t="e">
        <f t="shared" ref="C35" si="31">SUM(X35:AI35)</f>
        <v>#REF!</v>
      </c>
      <c r="D35" s="202" t="e">
        <f t="shared" si="21"/>
        <v>#REF!</v>
      </c>
      <c r="E35" s="202" t="e">
        <f t="shared" si="22"/>
        <v>#REF!</v>
      </c>
      <c r="F35" s="202" t="e">
        <f ca="1">_xlfn.IFNA(SUM(OFFSET($X35,0,MATCH(Periods!$D$15,$X$29:$BV$29)-1):OFFSET($X35,0,MATCH(Periods!$D$15,$X$29:$BV$29,0)-12)),0)</f>
        <v>#REF!</v>
      </c>
      <c r="G35" s="202" t="e">
        <f ca="1">SUM(OFFSET($X35,0,MATCH(Periods!$D$17,$X$29:$BV$29,0)-1):OFFSET($X35,0,MATCH(Periods!$D$13,$X$29:$BV$29,0)))</f>
        <v>#REF!</v>
      </c>
      <c r="H35" s="202" t="e">
        <f ca="1">SUM(OFFSET($X35,0,MATCH(Periods!$D$16,$X$29:$BV$29,0)-1):OFFSET($X35,0,MATCH(Periods!$D$14,$X$29:$BV$29,0)))</f>
        <v>#REF!</v>
      </c>
      <c r="I35" s="26"/>
      <c r="J35" s="58" t="str">
        <f>IFERROR(C35/Revenue!C$46,"n/a")</f>
        <v>n/a</v>
      </c>
      <c r="K35" s="58" t="str">
        <f>IFERROR(D35/Revenue!D$46,"n/a")</f>
        <v>n/a</v>
      </c>
      <c r="L35" s="58" t="str">
        <f>IFERROR(E35/Revenue!E$46,"n/a")</f>
        <v>n/a</v>
      </c>
      <c r="M35" s="58" t="str">
        <f ca="1">IFERROR(F35/Revenue!F$46,"n/a")</f>
        <v>n/a</v>
      </c>
      <c r="N35" s="58" t="str">
        <f ca="1">IFERROR(G35/Revenue!G$46,"n/a")</f>
        <v>n/a</v>
      </c>
      <c r="O35" s="58" t="str">
        <f ca="1">IFERROR(H35/Revenue!H$46,"n/a")</f>
        <v>n/a</v>
      </c>
      <c r="Q35" s="202" t="e">
        <f t="shared" si="25"/>
        <v>#REF!</v>
      </c>
      <c r="R35" s="59" t="str">
        <f t="shared" si="26"/>
        <v>n/a</v>
      </c>
      <c r="S35" s="202" t="e">
        <f t="shared" si="27"/>
        <v>#REF!</v>
      </c>
      <c r="T35" s="59" t="str">
        <f t="shared" si="28"/>
        <v>n/a</v>
      </c>
      <c r="U35" s="202" t="e">
        <f t="shared" ca="1" si="29"/>
        <v>#REF!</v>
      </c>
      <c r="V35" s="58" t="str">
        <f t="shared" ca="1" si="30"/>
        <v>n/a</v>
      </c>
      <c r="X35" s="202" t="e">
        <f>-SUMIFS(#REF!,#REF!,$A$2,#REF!,$B35,#REF!,$A$4)+X13</f>
        <v>#REF!</v>
      </c>
      <c r="Y35" s="202" t="e">
        <f>-SUMIFS(#REF!,#REF!,$A$2,#REF!,$B35,#REF!,$A$4)+Y13</f>
        <v>#REF!</v>
      </c>
      <c r="Z35" s="202" t="e">
        <f>-SUMIFS(#REF!,#REF!,$A$2,#REF!,$B35,#REF!,$A$4)+Z13</f>
        <v>#REF!</v>
      </c>
      <c r="AA35" s="202" t="e">
        <f>-SUMIFS(#REF!,#REF!,$A$2,#REF!,$B35,#REF!,$A$4)+AA13</f>
        <v>#REF!</v>
      </c>
      <c r="AB35" s="202" t="e">
        <f>-SUMIFS(#REF!,#REF!,$A$2,#REF!,$B35,#REF!,$A$4)+AB13</f>
        <v>#REF!</v>
      </c>
      <c r="AC35" s="202" t="e">
        <f>-SUMIFS(#REF!,#REF!,$A$2,#REF!,$B35,#REF!,$A$4)+AC13</f>
        <v>#REF!</v>
      </c>
      <c r="AD35" s="202" t="e">
        <f>-SUMIFS(#REF!,#REF!,$A$2,#REF!,$B35,#REF!,$A$4)+AD13</f>
        <v>#REF!</v>
      </c>
      <c r="AE35" s="202" t="e">
        <f>-SUMIFS(#REF!,#REF!,$A$2,#REF!,$B35,#REF!,$A$4)+AE13</f>
        <v>#REF!</v>
      </c>
      <c r="AF35" s="202" t="e">
        <f>-SUMIFS(#REF!,#REF!,$A$2,#REF!,$B35,#REF!,$A$4)+AF13</f>
        <v>#REF!</v>
      </c>
      <c r="AG35" s="202" t="e">
        <f>-SUMIFS(#REF!,#REF!,$A$2,#REF!,$B35,#REF!,$A$4)+AG13</f>
        <v>#REF!</v>
      </c>
      <c r="AH35" s="202" t="e">
        <f>-SUMIFS(#REF!,#REF!,$A$2,#REF!,$B35,#REF!,$A$4)+AH13</f>
        <v>#REF!</v>
      </c>
      <c r="AI35" s="202" t="e">
        <f>-SUMIFS(#REF!,#REF!,$A$2,#REF!,$B35,#REF!,$A$4)+AI13</f>
        <v>#REF!</v>
      </c>
      <c r="AJ35" s="202" t="e">
        <f>-SUMIFS(#REF!,#REF!,$A$2,#REF!,$B35,#REF!,$A$4)+AJ13</f>
        <v>#REF!</v>
      </c>
      <c r="AK35" s="202" t="e">
        <f>-SUMIFS(#REF!,#REF!,$A$2,#REF!,$B35,#REF!,$A$4)+AK13</f>
        <v>#REF!</v>
      </c>
      <c r="AL35" s="202" t="e">
        <f>-SUMIFS(#REF!,#REF!,$A$2,#REF!,$B35,#REF!,$A$4)+AL13</f>
        <v>#REF!</v>
      </c>
      <c r="AM35" s="202" t="e">
        <f>-SUMIFS(#REF!,#REF!,$A$2,#REF!,$B35,#REF!,$A$4)+AM13</f>
        <v>#REF!</v>
      </c>
      <c r="AN35" s="202" t="e">
        <f>-SUMIFS(#REF!,#REF!,$A$2,#REF!,$B35,#REF!,$A$4)+AN13</f>
        <v>#REF!</v>
      </c>
      <c r="AO35" s="202" t="e">
        <f>-SUMIFS(#REF!,#REF!,$A$2,#REF!,$B35,#REF!,$A$4)+AO13</f>
        <v>#REF!</v>
      </c>
      <c r="AP35" s="202" t="e">
        <f>-SUMIFS(#REF!,#REF!,$A$2,#REF!,$B35,#REF!,$A$4)+AP13</f>
        <v>#REF!</v>
      </c>
      <c r="AQ35" s="202" t="e">
        <f>-SUMIFS(#REF!,#REF!,$A$2,#REF!,$B35,#REF!,$A$4)+AQ13</f>
        <v>#REF!</v>
      </c>
      <c r="AR35" s="202" t="e">
        <f>-SUMIFS(#REF!,#REF!,$A$2,#REF!,$B35,#REF!,$A$4)+AR13</f>
        <v>#REF!</v>
      </c>
      <c r="AS35" s="202" t="e">
        <f>-SUMIFS(#REF!,#REF!,$A$2,#REF!,$B35,#REF!,$A$4)+AS13</f>
        <v>#REF!</v>
      </c>
      <c r="AT35" s="202" t="e">
        <f>-SUMIFS(#REF!,#REF!,$A$2,#REF!,$B35,#REF!,$A$4)+AT13</f>
        <v>#REF!</v>
      </c>
      <c r="AU35" s="202" t="e">
        <f>-SUMIFS(#REF!,#REF!,$A$2,#REF!,$B35,#REF!,$A$4)+AU13</f>
        <v>#REF!</v>
      </c>
      <c r="AV35" s="202" t="e">
        <f>-SUMIFS(#REF!,#REF!,$A$2,#REF!,$B35,#REF!,$A$4)+AV13</f>
        <v>#REF!</v>
      </c>
      <c r="AW35" s="202" t="e">
        <f>-SUMIFS(#REF!,#REF!,$A$2,#REF!,$B35,#REF!,$A$4)+AW13</f>
        <v>#REF!</v>
      </c>
      <c r="AX35" s="202" t="e">
        <f>-SUMIFS(#REF!,#REF!,$A$2,#REF!,$B35,#REF!,$A$4)+AX13</f>
        <v>#REF!</v>
      </c>
      <c r="AY35" s="202" t="e">
        <f>-SUMIFS(#REF!,#REF!,$A$2,#REF!,$B35,#REF!,$A$4)+AY13</f>
        <v>#REF!</v>
      </c>
      <c r="AZ35" s="202" t="e">
        <f>-SUMIFS(#REF!,#REF!,$A$2,#REF!,$B35,#REF!,$A$4)+AZ13</f>
        <v>#REF!</v>
      </c>
      <c r="BA35" s="202" t="e">
        <f>-SUMIFS(#REF!,#REF!,$A$2,#REF!,$B35,#REF!,$A$4)+BA13</f>
        <v>#REF!</v>
      </c>
      <c r="BB35" s="202" t="e">
        <f>-SUMIFS(#REF!,#REF!,$A$2,#REF!,$B35,#REF!,$A$4)+BB13</f>
        <v>#REF!</v>
      </c>
      <c r="BC35" s="202" t="e">
        <f>-SUMIFS(#REF!,#REF!,$A$2,#REF!,$B35,#REF!,$A$4)+BC13</f>
        <v>#REF!</v>
      </c>
      <c r="BD35" s="202" t="e">
        <f>-SUMIFS(#REF!,#REF!,$A$2,#REF!,$B35,#REF!,$A$4)+BD13</f>
        <v>#REF!</v>
      </c>
      <c r="BE35" s="202" t="e">
        <f>-SUMIFS(#REF!,#REF!,$A$2,#REF!,$B35,#REF!,$A$4)+BE13</f>
        <v>#REF!</v>
      </c>
      <c r="BF35" s="202" t="e">
        <f>-SUMIFS(#REF!,#REF!,$A$2,#REF!,$B35,#REF!,$A$4)+BF13</f>
        <v>#REF!</v>
      </c>
      <c r="BG35" s="202" t="e">
        <f>-SUMIFS(#REF!,#REF!,$A$2,#REF!,$B35,#REF!,$A$4)+BG13</f>
        <v>#REF!</v>
      </c>
      <c r="BH35" s="202" t="e">
        <f>-SUMIFS(#REF!,#REF!,$A$2,#REF!,$B35,#REF!,$A$4)+BH13</f>
        <v>#REF!</v>
      </c>
      <c r="BI35" s="202" t="e">
        <f>-SUMIFS(#REF!,#REF!,$A$2,#REF!,$B35,#REF!,$A$4)+BI13</f>
        <v>#REF!</v>
      </c>
      <c r="BJ35" s="202" t="e">
        <f>-SUMIFS(#REF!,#REF!,$A$2,#REF!,$B35,#REF!,$A$4)+BJ13</f>
        <v>#REF!</v>
      </c>
      <c r="BK35" s="202" t="e">
        <f>-SUMIFS(#REF!,#REF!,$A$2,#REF!,$B35,#REF!,$A$4)+BK13</f>
        <v>#REF!</v>
      </c>
      <c r="BL35" s="202" t="e">
        <f>-SUMIFS(#REF!,#REF!,$A$2,#REF!,$B35,#REF!,$A$4)+BL13</f>
        <v>#REF!</v>
      </c>
      <c r="BM35" s="202" t="e">
        <f>-SUMIFS(#REF!,#REF!,$A$2,#REF!,$B35,#REF!,$A$4)+BM13</f>
        <v>#REF!</v>
      </c>
      <c r="BN35" s="202" t="e">
        <f>-SUMIFS(#REF!,#REF!,$A$2,#REF!,$B35,#REF!,$A$4)+BN13</f>
        <v>#REF!</v>
      </c>
      <c r="BO35" s="202" t="e">
        <f>-SUMIFS(#REF!,#REF!,$A$2,#REF!,$B35,#REF!,$A$4)+BO13</f>
        <v>#REF!</v>
      </c>
      <c r="BP35" s="202" t="e">
        <f>-SUMIFS(#REF!,#REF!,$A$2,#REF!,$B35,#REF!,$A$4)+BP13</f>
        <v>#REF!</v>
      </c>
      <c r="BQ35" s="202" t="e">
        <f>-SUMIFS(#REF!,#REF!,$A$2,#REF!,$B35,#REF!,$A$4)+BQ13</f>
        <v>#REF!</v>
      </c>
      <c r="BR35" s="202" t="e">
        <f>-SUMIFS(#REF!,#REF!,$A$2,#REF!,$B35,#REF!,$A$4)+BR13</f>
        <v>#REF!</v>
      </c>
      <c r="BS35" s="202" t="e">
        <f>-SUMIFS(#REF!,#REF!,$A$2,#REF!,$B35,#REF!,$A$4)+BS13</f>
        <v>#REF!</v>
      </c>
      <c r="BT35" s="416"/>
      <c r="BU35" s="416"/>
      <c r="BV35" s="416"/>
      <c r="BW35" s="423"/>
    </row>
    <row r="36" spans="2:75" ht="14.25" customHeight="1" outlineLevel="1" x14ac:dyDescent="0.3">
      <c r="B36" s="30" t="s">
        <v>445</v>
      </c>
      <c r="C36" s="202" t="e">
        <f t="shared" ref="C36" si="32">SUM(X36:AI36)</f>
        <v>#REF!</v>
      </c>
      <c r="D36" s="202" t="e">
        <f t="shared" si="21"/>
        <v>#REF!</v>
      </c>
      <c r="E36" s="202" t="e">
        <f t="shared" si="22"/>
        <v>#REF!</v>
      </c>
      <c r="F36" s="202" t="e">
        <f ca="1">_xlfn.IFNA(SUM(OFFSET($X36,0,MATCH(Periods!$D$15,$X$29:$BV$29)-1):OFFSET($X36,0,MATCH(Periods!$D$15,$X$29:$BV$29,0)-12)),0)</f>
        <v>#REF!</v>
      </c>
      <c r="G36" s="202" t="e">
        <f ca="1">SUM(OFFSET($X36,0,MATCH(Periods!$D$17,$X$29:$BV$29,0)-1):OFFSET($X36,0,MATCH(Periods!$D$13,$X$29:$BV$29,0)))</f>
        <v>#REF!</v>
      </c>
      <c r="H36" s="202" t="e">
        <f ca="1">SUM(OFFSET($X36,0,MATCH(Periods!$D$16,$X$29:$BV$29,0)-1):OFFSET($X36,0,MATCH(Periods!$D$14,$X$29:$BV$29,0)))</f>
        <v>#REF!</v>
      </c>
      <c r="I36" s="26"/>
      <c r="J36" s="58" t="str">
        <f>IFERROR(C36/Revenue!C$46,"n/a")</f>
        <v>n/a</v>
      </c>
      <c r="K36" s="58" t="str">
        <f>IFERROR(D36/Revenue!D$46,"n/a")</f>
        <v>n/a</v>
      </c>
      <c r="L36" s="58" t="str">
        <f>IFERROR(E36/Revenue!E$46,"n/a")</f>
        <v>n/a</v>
      </c>
      <c r="M36" s="58" t="str">
        <f ca="1">IFERROR(F36/Revenue!F$46,"n/a")</f>
        <v>n/a</v>
      </c>
      <c r="N36" s="58" t="str">
        <f ca="1">IFERROR(G36/Revenue!G$46,"n/a")</f>
        <v>n/a</v>
      </c>
      <c r="O36" s="58" t="str">
        <f ca="1">IFERROR(H36/Revenue!H$46,"n/a")</f>
        <v>n/a</v>
      </c>
      <c r="Q36" s="202" t="e">
        <f t="shared" si="25"/>
        <v>#REF!</v>
      </c>
      <c r="R36" s="59" t="str">
        <f t="shared" si="26"/>
        <v>n/a</v>
      </c>
      <c r="S36" s="202" t="e">
        <f t="shared" si="27"/>
        <v>#REF!</v>
      </c>
      <c r="T36" s="59" t="str">
        <f t="shared" si="28"/>
        <v>n/a</v>
      </c>
      <c r="U36" s="202" t="e">
        <f t="shared" ca="1" si="29"/>
        <v>#REF!</v>
      </c>
      <c r="V36" s="58" t="str">
        <f t="shared" ca="1" si="30"/>
        <v>n/a</v>
      </c>
      <c r="X36" s="202" t="e">
        <f>-SUMIFS(#REF!,#REF!,$A$2,#REF!,$B36,#REF!,$A$4)+X14</f>
        <v>#REF!</v>
      </c>
      <c r="Y36" s="202" t="e">
        <f>-SUMIFS(#REF!,#REF!,$A$2,#REF!,$B36,#REF!,$A$4)+Y14</f>
        <v>#REF!</v>
      </c>
      <c r="Z36" s="202" t="e">
        <f>-SUMIFS(#REF!,#REF!,$A$2,#REF!,$B36,#REF!,$A$4)+Z14</f>
        <v>#REF!</v>
      </c>
      <c r="AA36" s="202" t="e">
        <f>-SUMIFS(#REF!,#REF!,$A$2,#REF!,$B36,#REF!,$A$4)+AA14</f>
        <v>#REF!</v>
      </c>
      <c r="AB36" s="202" t="e">
        <f>-SUMIFS(#REF!,#REF!,$A$2,#REF!,$B36,#REF!,$A$4)+AB14</f>
        <v>#REF!</v>
      </c>
      <c r="AC36" s="202" t="e">
        <f>-SUMIFS(#REF!,#REF!,$A$2,#REF!,$B36,#REF!,$A$4)+AC14</f>
        <v>#REF!</v>
      </c>
      <c r="AD36" s="202" t="e">
        <f>-SUMIFS(#REF!,#REF!,$A$2,#REF!,$B36,#REF!,$A$4)+AD14</f>
        <v>#REF!</v>
      </c>
      <c r="AE36" s="202" t="e">
        <f>-SUMIFS(#REF!,#REF!,$A$2,#REF!,$B36,#REF!,$A$4)+AE14</f>
        <v>#REF!</v>
      </c>
      <c r="AF36" s="202" t="e">
        <f>-SUMIFS(#REF!,#REF!,$A$2,#REF!,$B36,#REF!,$A$4)+AF14</f>
        <v>#REF!</v>
      </c>
      <c r="AG36" s="202" t="e">
        <f>-SUMIFS(#REF!,#REF!,$A$2,#REF!,$B36,#REF!,$A$4)+AG14</f>
        <v>#REF!</v>
      </c>
      <c r="AH36" s="202" t="e">
        <f>-SUMIFS(#REF!,#REF!,$A$2,#REF!,$B36,#REF!,$A$4)+AH14</f>
        <v>#REF!</v>
      </c>
      <c r="AI36" s="202" t="e">
        <f>-SUMIFS(#REF!,#REF!,$A$2,#REF!,$B36,#REF!,$A$4)+AI14</f>
        <v>#REF!</v>
      </c>
      <c r="AJ36" s="202" t="e">
        <f>-SUMIFS(#REF!,#REF!,$A$2,#REF!,$B36,#REF!,$A$4)+AJ14</f>
        <v>#REF!</v>
      </c>
      <c r="AK36" s="202" t="e">
        <f>-SUMIFS(#REF!,#REF!,$A$2,#REF!,$B36,#REF!,$A$4)+AK14</f>
        <v>#REF!</v>
      </c>
      <c r="AL36" s="202" t="e">
        <f>-SUMIFS(#REF!,#REF!,$A$2,#REF!,$B36,#REF!,$A$4)+AL14</f>
        <v>#REF!</v>
      </c>
      <c r="AM36" s="202" t="e">
        <f>-SUMIFS(#REF!,#REF!,$A$2,#REF!,$B36,#REF!,$A$4)+AM14</f>
        <v>#REF!</v>
      </c>
      <c r="AN36" s="202" t="e">
        <f>-SUMIFS(#REF!,#REF!,$A$2,#REF!,$B36,#REF!,$A$4)+AN14</f>
        <v>#REF!</v>
      </c>
      <c r="AO36" s="202" t="e">
        <f>-SUMIFS(#REF!,#REF!,$A$2,#REF!,$B36,#REF!,$A$4)+AO14</f>
        <v>#REF!</v>
      </c>
      <c r="AP36" s="202" t="e">
        <f>-SUMIFS(#REF!,#REF!,$A$2,#REF!,$B36,#REF!,$A$4)+AP14</f>
        <v>#REF!</v>
      </c>
      <c r="AQ36" s="202" t="e">
        <f>-SUMIFS(#REF!,#REF!,$A$2,#REF!,$B36,#REF!,$A$4)+AQ14</f>
        <v>#REF!</v>
      </c>
      <c r="AR36" s="202" t="e">
        <f>-SUMIFS(#REF!,#REF!,$A$2,#REF!,$B36,#REF!,$A$4)+AR14</f>
        <v>#REF!</v>
      </c>
      <c r="AS36" s="202" t="e">
        <f>-SUMIFS(#REF!,#REF!,$A$2,#REF!,$B36,#REF!,$A$4)+AS14</f>
        <v>#REF!</v>
      </c>
      <c r="AT36" s="202" t="e">
        <f>-SUMIFS(#REF!,#REF!,$A$2,#REF!,$B36,#REF!,$A$4)+AT14</f>
        <v>#REF!</v>
      </c>
      <c r="AU36" s="202" t="e">
        <f>-SUMIFS(#REF!,#REF!,$A$2,#REF!,$B36,#REF!,$A$4)+AU14</f>
        <v>#REF!</v>
      </c>
      <c r="AV36" s="202" t="e">
        <f>-SUMIFS(#REF!,#REF!,$A$2,#REF!,$B36,#REF!,$A$4)+AV14</f>
        <v>#REF!</v>
      </c>
      <c r="AW36" s="202" t="e">
        <f>-SUMIFS(#REF!,#REF!,$A$2,#REF!,$B36,#REF!,$A$4)+AW14</f>
        <v>#REF!</v>
      </c>
      <c r="AX36" s="202" t="e">
        <f>-SUMIFS(#REF!,#REF!,$A$2,#REF!,$B36,#REF!,$A$4)+AX14</f>
        <v>#REF!</v>
      </c>
      <c r="AY36" s="202" t="e">
        <f>-SUMIFS(#REF!,#REF!,$A$2,#REF!,$B36,#REF!,$A$4)+AY14</f>
        <v>#REF!</v>
      </c>
      <c r="AZ36" s="202" t="e">
        <f>-SUMIFS(#REF!,#REF!,$A$2,#REF!,$B36,#REF!,$A$4)+AZ14</f>
        <v>#REF!</v>
      </c>
      <c r="BA36" s="202" t="e">
        <f>-SUMIFS(#REF!,#REF!,$A$2,#REF!,$B36,#REF!,$A$4)+BA14</f>
        <v>#REF!</v>
      </c>
      <c r="BB36" s="202" t="e">
        <f>-SUMIFS(#REF!,#REF!,$A$2,#REF!,$B36,#REF!,$A$4)+BB14</f>
        <v>#REF!</v>
      </c>
      <c r="BC36" s="202" t="e">
        <f>-SUMIFS(#REF!,#REF!,$A$2,#REF!,$B36,#REF!,$A$4)+BC14</f>
        <v>#REF!</v>
      </c>
      <c r="BD36" s="202" t="e">
        <f>-SUMIFS(#REF!,#REF!,$A$2,#REF!,$B36,#REF!,$A$4)+BD14</f>
        <v>#REF!</v>
      </c>
      <c r="BE36" s="202" t="e">
        <f>-SUMIFS(#REF!,#REF!,$A$2,#REF!,$B36,#REF!,$A$4)+BE14</f>
        <v>#REF!</v>
      </c>
      <c r="BF36" s="202" t="e">
        <f>-SUMIFS(#REF!,#REF!,$A$2,#REF!,$B36,#REF!,$A$4)+BF14</f>
        <v>#REF!</v>
      </c>
      <c r="BG36" s="202" t="e">
        <f>-SUMIFS(#REF!,#REF!,$A$2,#REF!,$B36,#REF!,$A$4)+BG14</f>
        <v>#REF!</v>
      </c>
      <c r="BH36" s="202" t="e">
        <f>-SUMIFS(#REF!,#REF!,$A$2,#REF!,$B36,#REF!,$A$4)+BH14</f>
        <v>#REF!</v>
      </c>
      <c r="BI36" s="202" t="e">
        <f>-SUMIFS(#REF!,#REF!,$A$2,#REF!,$B36,#REF!,$A$4)+BI14</f>
        <v>#REF!</v>
      </c>
      <c r="BJ36" s="202" t="e">
        <f>-SUMIFS(#REF!,#REF!,$A$2,#REF!,$B36,#REF!,$A$4)+BJ14</f>
        <v>#REF!</v>
      </c>
      <c r="BK36" s="202" t="e">
        <f>-SUMIFS(#REF!,#REF!,$A$2,#REF!,$B36,#REF!,$A$4)+BK14</f>
        <v>#REF!</v>
      </c>
      <c r="BL36" s="202" t="e">
        <f>-SUMIFS(#REF!,#REF!,$A$2,#REF!,$B36,#REF!,$A$4)+BL14</f>
        <v>#REF!</v>
      </c>
      <c r="BM36" s="202" t="e">
        <f>-SUMIFS(#REF!,#REF!,$A$2,#REF!,$B36,#REF!,$A$4)+BM14</f>
        <v>#REF!</v>
      </c>
      <c r="BN36" s="202" t="e">
        <f>-SUMIFS(#REF!,#REF!,$A$2,#REF!,$B36,#REF!,$A$4)+BN14</f>
        <v>#REF!</v>
      </c>
      <c r="BO36" s="202" t="e">
        <f>-SUMIFS(#REF!,#REF!,$A$2,#REF!,$B36,#REF!,$A$4)+BO14</f>
        <v>#REF!</v>
      </c>
      <c r="BP36" s="202" t="e">
        <f>-SUMIFS(#REF!,#REF!,$A$2,#REF!,$B36,#REF!,$A$4)+BP14</f>
        <v>#REF!</v>
      </c>
      <c r="BQ36" s="202" t="e">
        <f>-SUMIFS(#REF!,#REF!,$A$2,#REF!,$B36,#REF!,$A$4)+BQ14</f>
        <v>#REF!</v>
      </c>
      <c r="BR36" s="202" t="e">
        <f>-SUMIFS(#REF!,#REF!,$A$2,#REF!,$B36,#REF!,$A$4)+BR14</f>
        <v>#REF!</v>
      </c>
      <c r="BS36" s="202" t="e">
        <f>-SUMIFS(#REF!,#REF!,$A$2,#REF!,$B36,#REF!,$A$4)+BS14</f>
        <v>#REF!</v>
      </c>
      <c r="BT36" s="416"/>
      <c r="BU36" s="416"/>
      <c r="BV36" s="416"/>
      <c r="BW36" s="423"/>
    </row>
    <row r="37" spans="2:75" s="20" customFormat="1" ht="14.25" customHeight="1" x14ac:dyDescent="0.3">
      <c r="B37" s="30" t="e">
        <f>"Other "&amp;$A$2</f>
        <v>#REF!</v>
      </c>
      <c r="C37" s="202" t="e">
        <f t="shared" ref="C37:H37" si="33">SUM(C35:C36)</f>
        <v>#REF!</v>
      </c>
      <c r="D37" s="202" t="e">
        <f t="shared" si="33"/>
        <v>#REF!</v>
      </c>
      <c r="E37" s="202" t="e">
        <f t="shared" si="33"/>
        <v>#REF!</v>
      </c>
      <c r="F37" s="202" t="e">
        <f t="shared" ca="1" si="33"/>
        <v>#REF!</v>
      </c>
      <c r="G37" s="202" t="e">
        <f t="shared" ca="1" si="33"/>
        <v>#REF!</v>
      </c>
      <c r="H37" s="202" t="e">
        <f t="shared" ca="1" si="33"/>
        <v>#REF!</v>
      </c>
      <c r="I37" s="227"/>
      <c r="J37" s="58" t="str">
        <f>IFERROR(C37/Revenue!C$46,"n/a")</f>
        <v>n/a</v>
      </c>
      <c r="K37" s="58" t="str">
        <f>IFERROR(D37/Revenue!D$46,"n/a")</f>
        <v>n/a</v>
      </c>
      <c r="L37" s="58" t="str">
        <f>IFERROR(E37/Revenue!E$46,"n/a")</f>
        <v>n/a</v>
      </c>
      <c r="M37" s="58" t="str">
        <f ca="1">IFERROR(F37/Revenue!F$46,"n/a")</f>
        <v>n/a</v>
      </c>
      <c r="N37" s="58" t="str">
        <f ca="1">IFERROR(G37/Revenue!G$46,"n/a")</f>
        <v>n/a</v>
      </c>
      <c r="O37" s="58" t="str">
        <f ca="1">IFERROR(H37/Revenue!H$46,"n/a")</f>
        <v>n/a</v>
      </c>
      <c r="P37" s="228"/>
      <c r="Q37" s="202" t="e">
        <f t="shared" si="25"/>
        <v>#REF!</v>
      </c>
      <c r="R37" s="59" t="str">
        <f t="shared" si="26"/>
        <v>n/a</v>
      </c>
      <c r="S37" s="202" t="e">
        <f t="shared" si="27"/>
        <v>#REF!</v>
      </c>
      <c r="T37" s="59" t="str">
        <f t="shared" si="28"/>
        <v>n/a</v>
      </c>
      <c r="U37" s="202" t="e">
        <f t="shared" ca="1" si="29"/>
        <v>#REF!</v>
      </c>
      <c r="V37" s="58" t="str">
        <f t="shared" ca="1" si="30"/>
        <v>n/a</v>
      </c>
      <c r="W37" s="228"/>
      <c r="X37" s="202" t="e">
        <f t="shared" ref="X37:BS37" si="34">SUM(X35:X36)</f>
        <v>#REF!</v>
      </c>
      <c r="Y37" s="202" t="e">
        <f t="shared" si="34"/>
        <v>#REF!</v>
      </c>
      <c r="Z37" s="202" t="e">
        <f t="shared" si="34"/>
        <v>#REF!</v>
      </c>
      <c r="AA37" s="202" t="e">
        <f t="shared" si="34"/>
        <v>#REF!</v>
      </c>
      <c r="AB37" s="202" t="e">
        <f t="shared" si="34"/>
        <v>#REF!</v>
      </c>
      <c r="AC37" s="202" t="e">
        <f t="shared" si="34"/>
        <v>#REF!</v>
      </c>
      <c r="AD37" s="202" t="e">
        <f t="shared" si="34"/>
        <v>#REF!</v>
      </c>
      <c r="AE37" s="202" t="e">
        <f t="shared" si="34"/>
        <v>#REF!</v>
      </c>
      <c r="AF37" s="202" t="e">
        <f t="shared" si="34"/>
        <v>#REF!</v>
      </c>
      <c r="AG37" s="202" t="e">
        <f t="shared" si="34"/>
        <v>#REF!</v>
      </c>
      <c r="AH37" s="202" t="e">
        <f t="shared" si="34"/>
        <v>#REF!</v>
      </c>
      <c r="AI37" s="202" t="e">
        <f t="shared" si="34"/>
        <v>#REF!</v>
      </c>
      <c r="AJ37" s="202" t="e">
        <f t="shared" si="34"/>
        <v>#REF!</v>
      </c>
      <c r="AK37" s="202" t="e">
        <f t="shared" si="34"/>
        <v>#REF!</v>
      </c>
      <c r="AL37" s="202" t="e">
        <f t="shared" si="34"/>
        <v>#REF!</v>
      </c>
      <c r="AM37" s="202" t="e">
        <f t="shared" si="34"/>
        <v>#REF!</v>
      </c>
      <c r="AN37" s="202" t="e">
        <f t="shared" si="34"/>
        <v>#REF!</v>
      </c>
      <c r="AO37" s="202" t="e">
        <f t="shared" si="34"/>
        <v>#REF!</v>
      </c>
      <c r="AP37" s="202" t="e">
        <f t="shared" si="34"/>
        <v>#REF!</v>
      </c>
      <c r="AQ37" s="202" t="e">
        <f t="shared" si="34"/>
        <v>#REF!</v>
      </c>
      <c r="AR37" s="202" t="e">
        <f t="shared" si="34"/>
        <v>#REF!</v>
      </c>
      <c r="AS37" s="202" t="e">
        <f t="shared" si="34"/>
        <v>#REF!</v>
      </c>
      <c r="AT37" s="202" t="e">
        <f t="shared" si="34"/>
        <v>#REF!</v>
      </c>
      <c r="AU37" s="202" t="e">
        <f t="shared" si="34"/>
        <v>#REF!</v>
      </c>
      <c r="AV37" s="202" t="e">
        <f t="shared" si="34"/>
        <v>#REF!</v>
      </c>
      <c r="AW37" s="202" t="e">
        <f t="shared" si="34"/>
        <v>#REF!</v>
      </c>
      <c r="AX37" s="202" t="e">
        <f t="shared" si="34"/>
        <v>#REF!</v>
      </c>
      <c r="AY37" s="202" t="e">
        <f t="shared" si="34"/>
        <v>#REF!</v>
      </c>
      <c r="AZ37" s="202" t="e">
        <f t="shared" si="34"/>
        <v>#REF!</v>
      </c>
      <c r="BA37" s="202" t="e">
        <f t="shared" si="34"/>
        <v>#REF!</v>
      </c>
      <c r="BB37" s="202" t="e">
        <f t="shared" si="34"/>
        <v>#REF!</v>
      </c>
      <c r="BC37" s="202" t="e">
        <f t="shared" si="34"/>
        <v>#REF!</v>
      </c>
      <c r="BD37" s="202" t="e">
        <f t="shared" si="34"/>
        <v>#REF!</v>
      </c>
      <c r="BE37" s="202" t="e">
        <f t="shared" si="34"/>
        <v>#REF!</v>
      </c>
      <c r="BF37" s="202" t="e">
        <f t="shared" si="34"/>
        <v>#REF!</v>
      </c>
      <c r="BG37" s="202" t="e">
        <f t="shared" si="34"/>
        <v>#REF!</v>
      </c>
      <c r="BH37" s="202" t="e">
        <f t="shared" si="34"/>
        <v>#REF!</v>
      </c>
      <c r="BI37" s="202" t="e">
        <f t="shared" si="34"/>
        <v>#REF!</v>
      </c>
      <c r="BJ37" s="202" t="e">
        <f t="shared" si="34"/>
        <v>#REF!</v>
      </c>
      <c r="BK37" s="202" t="e">
        <f t="shared" si="34"/>
        <v>#REF!</v>
      </c>
      <c r="BL37" s="202" t="e">
        <f t="shared" si="34"/>
        <v>#REF!</v>
      </c>
      <c r="BM37" s="202" t="e">
        <f t="shared" si="34"/>
        <v>#REF!</v>
      </c>
      <c r="BN37" s="202" t="e">
        <f t="shared" si="34"/>
        <v>#REF!</v>
      </c>
      <c r="BO37" s="202" t="e">
        <f t="shared" si="34"/>
        <v>#REF!</v>
      </c>
      <c r="BP37" s="202" t="e">
        <f t="shared" si="34"/>
        <v>#REF!</v>
      </c>
      <c r="BQ37" s="202" t="e">
        <f t="shared" si="34"/>
        <v>#REF!</v>
      </c>
      <c r="BR37" s="202" t="e">
        <f t="shared" si="34"/>
        <v>#REF!</v>
      </c>
      <c r="BS37" s="202" t="e">
        <f t="shared" si="34"/>
        <v>#REF!</v>
      </c>
      <c r="BT37" s="416"/>
      <c r="BU37" s="416"/>
      <c r="BV37" s="416"/>
      <c r="BW37" s="423"/>
    </row>
    <row r="38" spans="2:75" ht="14.25" customHeight="1" thickBot="1" x14ac:dyDescent="0.35">
      <c r="B38" s="48" t="s">
        <v>44</v>
      </c>
      <c r="C38" s="213" t="e">
        <f t="shared" ref="C38:H38" si="35">SUM(C30:C36)</f>
        <v>#REF!</v>
      </c>
      <c r="D38" s="213" t="e">
        <f t="shared" si="35"/>
        <v>#REF!</v>
      </c>
      <c r="E38" s="213" t="e">
        <f t="shared" si="35"/>
        <v>#REF!</v>
      </c>
      <c r="F38" s="213" t="e">
        <f t="shared" ca="1" si="35"/>
        <v>#REF!</v>
      </c>
      <c r="G38" s="213" t="e">
        <f t="shared" ca="1" si="35"/>
        <v>#REF!</v>
      </c>
      <c r="H38" s="213" t="e">
        <f t="shared" ca="1" si="35"/>
        <v>#REF!</v>
      </c>
      <c r="I38" s="26"/>
      <c r="J38" s="56" t="str">
        <f>IFERROR(C38/Revenue!C$46,"n/a")</f>
        <v>n/a</v>
      </c>
      <c r="K38" s="56" t="str">
        <f>IFERROR(D38/Revenue!D$46,"n/a")</f>
        <v>n/a</v>
      </c>
      <c r="L38" s="56" t="str">
        <f>IFERROR(E38/Revenue!E$46,"n/a")</f>
        <v>n/a</v>
      </c>
      <c r="M38" s="56" t="str">
        <f ca="1">IFERROR(F38/Revenue!F$46,"n/a")</f>
        <v>n/a</v>
      </c>
      <c r="N38" s="56" t="str">
        <f ca="1">IFERROR(G38/Revenue!G$46,"n/a")</f>
        <v>n/a</v>
      </c>
      <c r="O38" s="56" t="str">
        <f ca="1">IFERROR(H38/Revenue!H$46,"n/a")</f>
        <v>n/a</v>
      </c>
      <c r="Q38" s="213" t="e">
        <f t="shared" si="25"/>
        <v>#REF!</v>
      </c>
      <c r="R38" s="57" t="str">
        <f t="shared" si="26"/>
        <v>n/a</v>
      </c>
      <c r="S38" s="213" t="e">
        <f t="shared" si="27"/>
        <v>#REF!</v>
      </c>
      <c r="T38" s="57" t="str">
        <f t="shared" si="28"/>
        <v>n/a</v>
      </c>
      <c r="U38" s="213" t="e">
        <f t="shared" ca="1" si="29"/>
        <v>#REF!</v>
      </c>
      <c r="V38" s="56" t="str">
        <f t="shared" ca="1" si="30"/>
        <v>n/a</v>
      </c>
      <c r="X38" s="213" t="e">
        <f t="shared" ref="X38:BS38" si="36">SUM(X30:X36)</f>
        <v>#REF!</v>
      </c>
      <c r="Y38" s="213" t="e">
        <f t="shared" si="36"/>
        <v>#REF!</v>
      </c>
      <c r="Z38" s="213" t="e">
        <f t="shared" si="36"/>
        <v>#REF!</v>
      </c>
      <c r="AA38" s="213" t="e">
        <f t="shared" si="36"/>
        <v>#REF!</v>
      </c>
      <c r="AB38" s="213" t="e">
        <f t="shared" si="36"/>
        <v>#REF!</v>
      </c>
      <c r="AC38" s="213" t="e">
        <f t="shared" si="36"/>
        <v>#REF!</v>
      </c>
      <c r="AD38" s="213" t="e">
        <f t="shared" si="36"/>
        <v>#REF!</v>
      </c>
      <c r="AE38" s="213" t="e">
        <f t="shared" si="36"/>
        <v>#REF!</v>
      </c>
      <c r="AF38" s="213" t="e">
        <f t="shared" si="36"/>
        <v>#REF!</v>
      </c>
      <c r="AG38" s="213" t="e">
        <f t="shared" si="36"/>
        <v>#REF!</v>
      </c>
      <c r="AH38" s="213" t="e">
        <f t="shared" si="36"/>
        <v>#REF!</v>
      </c>
      <c r="AI38" s="213" t="e">
        <f t="shared" si="36"/>
        <v>#REF!</v>
      </c>
      <c r="AJ38" s="213" t="e">
        <f t="shared" si="36"/>
        <v>#REF!</v>
      </c>
      <c r="AK38" s="213" t="e">
        <f t="shared" si="36"/>
        <v>#REF!</v>
      </c>
      <c r="AL38" s="213" t="e">
        <f t="shared" si="36"/>
        <v>#REF!</v>
      </c>
      <c r="AM38" s="213" t="e">
        <f t="shared" si="36"/>
        <v>#REF!</v>
      </c>
      <c r="AN38" s="213" t="e">
        <f t="shared" si="36"/>
        <v>#REF!</v>
      </c>
      <c r="AO38" s="213" t="e">
        <f t="shared" si="36"/>
        <v>#REF!</v>
      </c>
      <c r="AP38" s="213" t="e">
        <f t="shared" si="36"/>
        <v>#REF!</v>
      </c>
      <c r="AQ38" s="213" t="e">
        <f t="shared" si="36"/>
        <v>#REF!</v>
      </c>
      <c r="AR38" s="213" t="e">
        <f t="shared" si="36"/>
        <v>#REF!</v>
      </c>
      <c r="AS38" s="213" t="e">
        <f t="shared" si="36"/>
        <v>#REF!</v>
      </c>
      <c r="AT38" s="213" t="e">
        <f t="shared" si="36"/>
        <v>#REF!</v>
      </c>
      <c r="AU38" s="213" t="e">
        <f t="shared" si="36"/>
        <v>#REF!</v>
      </c>
      <c r="AV38" s="213" t="e">
        <f t="shared" si="36"/>
        <v>#REF!</v>
      </c>
      <c r="AW38" s="213" t="e">
        <f t="shared" si="36"/>
        <v>#REF!</v>
      </c>
      <c r="AX38" s="213" t="e">
        <f t="shared" si="36"/>
        <v>#REF!</v>
      </c>
      <c r="AY38" s="213" t="e">
        <f t="shared" si="36"/>
        <v>#REF!</v>
      </c>
      <c r="AZ38" s="213" t="e">
        <f t="shared" si="36"/>
        <v>#REF!</v>
      </c>
      <c r="BA38" s="213" t="e">
        <f t="shared" si="36"/>
        <v>#REF!</v>
      </c>
      <c r="BB38" s="213" t="e">
        <f t="shared" si="36"/>
        <v>#REF!</v>
      </c>
      <c r="BC38" s="213" t="e">
        <f t="shared" si="36"/>
        <v>#REF!</v>
      </c>
      <c r="BD38" s="213" t="e">
        <f t="shared" si="36"/>
        <v>#REF!</v>
      </c>
      <c r="BE38" s="213" t="e">
        <f t="shared" si="36"/>
        <v>#REF!</v>
      </c>
      <c r="BF38" s="213" t="e">
        <f t="shared" si="36"/>
        <v>#REF!</v>
      </c>
      <c r="BG38" s="213" t="e">
        <f t="shared" si="36"/>
        <v>#REF!</v>
      </c>
      <c r="BH38" s="213" t="e">
        <f t="shared" si="36"/>
        <v>#REF!</v>
      </c>
      <c r="BI38" s="213" t="e">
        <f t="shared" si="36"/>
        <v>#REF!</v>
      </c>
      <c r="BJ38" s="213" t="e">
        <f t="shared" si="36"/>
        <v>#REF!</v>
      </c>
      <c r="BK38" s="213" t="e">
        <f t="shared" si="36"/>
        <v>#REF!</v>
      </c>
      <c r="BL38" s="213" t="e">
        <f t="shared" si="36"/>
        <v>#REF!</v>
      </c>
      <c r="BM38" s="213" t="e">
        <f t="shared" si="36"/>
        <v>#REF!</v>
      </c>
      <c r="BN38" s="213" t="e">
        <f t="shared" si="36"/>
        <v>#REF!</v>
      </c>
      <c r="BO38" s="213" t="e">
        <f t="shared" si="36"/>
        <v>#REF!</v>
      </c>
      <c r="BP38" s="213" t="e">
        <f t="shared" si="36"/>
        <v>#REF!</v>
      </c>
      <c r="BQ38" s="213" t="e">
        <f t="shared" si="36"/>
        <v>#REF!</v>
      </c>
      <c r="BR38" s="213" t="e">
        <f t="shared" si="36"/>
        <v>#REF!</v>
      </c>
      <c r="BS38" s="213" t="e">
        <f t="shared" si="36"/>
        <v>#REF!</v>
      </c>
      <c r="BT38" s="417"/>
      <c r="BU38" s="417"/>
      <c r="BV38" s="417"/>
      <c r="BW38" s="424"/>
    </row>
    <row r="39" spans="2:75" s="146" customFormat="1" ht="14.25" customHeight="1" outlineLevel="1" x14ac:dyDescent="0.3">
      <c r="B39" s="73" t="str">
        <f>Revenue!$B$47</f>
        <v>% of sales- adjusted</v>
      </c>
      <c r="C39" s="160"/>
      <c r="D39" s="160"/>
      <c r="E39" s="160"/>
      <c r="F39" s="160"/>
      <c r="G39" s="160"/>
      <c r="H39" s="160"/>
      <c r="I39" s="26"/>
      <c r="J39" s="160"/>
      <c r="K39" s="160"/>
      <c r="L39" s="160"/>
      <c r="M39" s="160"/>
      <c r="N39" s="160"/>
      <c r="O39" s="160"/>
      <c r="Q39" s="145"/>
      <c r="R39" s="156"/>
      <c r="S39" s="145"/>
      <c r="T39" s="156"/>
      <c r="U39" s="145"/>
      <c r="V39" s="156"/>
      <c r="X39" s="160"/>
      <c r="Y39" s="160"/>
      <c r="Z39" s="160"/>
      <c r="AA39" s="160"/>
      <c r="AB39" s="160"/>
      <c r="AC39" s="160"/>
      <c r="AD39" s="160"/>
      <c r="AE39" s="160"/>
      <c r="AF39" s="160"/>
      <c r="AG39" s="160"/>
      <c r="AH39" s="160"/>
      <c r="AI39" s="160"/>
      <c r="AJ39" s="160"/>
      <c r="AK39" s="160"/>
      <c r="AL39" s="160"/>
      <c r="AM39" s="160"/>
      <c r="AN39" s="160"/>
      <c r="AO39" s="160"/>
      <c r="AP39" s="160"/>
      <c r="AQ39" s="160"/>
      <c r="AR39" s="160"/>
      <c r="AS39" s="160"/>
      <c r="AT39" s="160"/>
      <c r="AU39" s="160"/>
      <c r="AV39" s="160"/>
      <c r="AW39" s="160"/>
      <c r="AX39" s="160"/>
      <c r="AY39" s="160"/>
      <c r="AZ39" s="160"/>
      <c r="BA39" s="160"/>
      <c r="BB39" s="160"/>
      <c r="BC39" s="160"/>
      <c r="BD39" s="160"/>
      <c r="BE39" s="160"/>
      <c r="BF39" s="160"/>
      <c r="BG39" s="160"/>
      <c r="BH39" s="160"/>
      <c r="BI39" s="160"/>
      <c r="BJ39" s="160"/>
      <c r="BK39" s="160"/>
      <c r="BL39" s="160"/>
      <c r="BM39" s="160"/>
      <c r="BN39" s="160"/>
      <c r="BO39" s="160"/>
      <c r="BP39" s="160"/>
      <c r="BQ39" s="160"/>
      <c r="BR39" s="160"/>
      <c r="BS39" s="160"/>
      <c r="BT39" s="299"/>
      <c r="BU39" s="299"/>
      <c r="BV39" s="299"/>
      <c r="BW39" s="437"/>
    </row>
    <row r="40" spans="2:75" s="146" customFormat="1" ht="14.25" customHeight="1" outlineLevel="1" x14ac:dyDescent="0.3">
      <c r="B40" s="61" t="str">
        <f t="shared" ref="B40:B45" si="37">B30</f>
        <v>Cost of goods sold</v>
      </c>
      <c r="C40" s="115" t="str">
        <f>IFERROR(C30/Revenue!C$46,"n/a")</f>
        <v>n/a</v>
      </c>
      <c r="D40" s="115" t="str">
        <f>IFERROR(D30/Revenue!D$46,"n/a")</f>
        <v>n/a</v>
      </c>
      <c r="E40" s="115" t="str">
        <f>IFERROR(E30/Revenue!E$46,"n/a")</f>
        <v>n/a</v>
      </c>
      <c r="F40" s="115" t="str">
        <f ca="1">IFERROR(F30/Revenue!F$46,"n/a")</f>
        <v>n/a</v>
      </c>
      <c r="G40" s="115" t="str">
        <f ca="1">IFERROR(G30/Revenue!G$46,"n/a")</f>
        <v>n/a</v>
      </c>
      <c r="H40" s="115" t="str">
        <f ca="1">IFERROR(H30/Revenue!H$46,"n/a")</f>
        <v>n/a</v>
      </c>
      <c r="I40" s="26"/>
      <c r="J40" s="26"/>
      <c r="K40" s="26"/>
      <c r="L40" s="26"/>
      <c r="M40" s="26"/>
      <c r="N40" s="26"/>
      <c r="O40" s="26"/>
      <c r="Q40" s="145"/>
      <c r="R40" s="156"/>
      <c r="S40" s="145"/>
      <c r="T40" s="156"/>
      <c r="U40" s="145"/>
      <c r="V40" s="156"/>
      <c r="X40" s="115" t="str">
        <f>IFERROR(X30/Revenue!X$46,"n/a")</f>
        <v>n/a</v>
      </c>
      <c r="Y40" s="115" t="str">
        <f>IFERROR(Y30/Revenue!Y$46,"n/a")</f>
        <v>n/a</v>
      </c>
      <c r="Z40" s="115" t="str">
        <f>IFERROR(Z30/Revenue!Z$46,"n/a")</f>
        <v>n/a</v>
      </c>
      <c r="AA40" s="115" t="str">
        <f>IFERROR(AA30/Revenue!AA$46,"n/a")</f>
        <v>n/a</v>
      </c>
      <c r="AB40" s="115" t="str">
        <f>IFERROR(AB30/Revenue!AB$46,"n/a")</f>
        <v>n/a</v>
      </c>
      <c r="AC40" s="115" t="str">
        <f>IFERROR(AC30/Revenue!AC$46,"n/a")</f>
        <v>n/a</v>
      </c>
      <c r="AD40" s="115" t="str">
        <f>IFERROR(AD30/Revenue!AD$46,"n/a")</f>
        <v>n/a</v>
      </c>
      <c r="AE40" s="115" t="str">
        <f>IFERROR(AE30/Revenue!AE$46,"n/a")</f>
        <v>n/a</v>
      </c>
      <c r="AF40" s="115" t="str">
        <f>IFERROR(AF30/Revenue!AF$46,"n/a")</f>
        <v>n/a</v>
      </c>
      <c r="AG40" s="115" t="str">
        <f>IFERROR(AG30/Revenue!AG$46,"n/a")</f>
        <v>n/a</v>
      </c>
      <c r="AH40" s="115" t="str">
        <f>IFERROR(AH30/Revenue!AH$46,"n/a")</f>
        <v>n/a</v>
      </c>
      <c r="AI40" s="115" t="str">
        <f>IFERROR(AI30/Revenue!AI$46,"n/a")</f>
        <v>n/a</v>
      </c>
      <c r="AJ40" s="115" t="str">
        <f>IFERROR(AJ30/Revenue!AJ$46,"n/a")</f>
        <v>n/a</v>
      </c>
      <c r="AK40" s="115" t="str">
        <f>IFERROR(AK30/Revenue!AK$46,"n/a")</f>
        <v>n/a</v>
      </c>
      <c r="AL40" s="115" t="str">
        <f>IFERROR(AL30/Revenue!AL$46,"n/a")</f>
        <v>n/a</v>
      </c>
      <c r="AM40" s="115" t="str">
        <f>IFERROR(AM30/Revenue!AM$46,"n/a")</f>
        <v>n/a</v>
      </c>
      <c r="AN40" s="115" t="str">
        <f>IFERROR(AN30/Revenue!AN$46,"n/a")</f>
        <v>n/a</v>
      </c>
      <c r="AO40" s="115" t="str">
        <f>IFERROR(AO30/Revenue!AO$46,"n/a")</f>
        <v>n/a</v>
      </c>
      <c r="AP40" s="115" t="str">
        <f>IFERROR(AP30/Revenue!AP$46,"n/a")</f>
        <v>n/a</v>
      </c>
      <c r="AQ40" s="115" t="str">
        <f>IFERROR(AQ30/Revenue!AQ$46,"n/a")</f>
        <v>n/a</v>
      </c>
      <c r="AR40" s="115" t="str">
        <f>IFERROR(AR30/Revenue!AR$46,"n/a")</f>
        <v>n/a</v>
      </c>
      <c r="AS40" s="115" t="str">
        <f>IFERROR(AS30/Revenue!AS$46,"n/a")</f>
        <v>n/a</v>
      </c>
      <c r="AT40" s="115" t="str">
        <f>IFERROR(AT30/Revenue!AT$46,"n/a")</f>
        <v>n/a</v>
      </c>
      <c r="AU40" s="115" t="str">
        <f>IFERROR(AU30/Revenue!AU$46,"n/a")</f>
        <v>n/a</v>
      </c>
      <c r="AV40" s="115" t="str">
        <f>IFERROR(AV30/Revenue!AV$46,"n/a")</f>
        <v>n/a</v>
      </c>
      <c r="AW40" s="115" t="str">
        <f>IFERROR(AW30/Revenue!AW$46,"n/a")</f>
        <v>n/a</v>
      </c>
      <c r="AX40" s="115" t="str">
        <f>IFERROR(AX30/Revenue!AX$46,"n/a")</f>
        <v>n/a</v>
      </c>
      <c r="AY40" s="115" t="str">
        <f>IFERROR(AY30/Revenue!AY$46,"n/a")</f>
        <v>n/a</v>
      </c>
      <c r="AZ40" s="115" t="str">
        <f>IFERROR(AZ30/Revenue!AZ$46,"n/a")</f>
        <v>n/a</v>
      </c>
      <c r="BA40" s="115" t="str">
        <f>IFERROR(BA30/Revenue!BA$46,"n/a")</f>
        <v>n/a</v>
      </c>
      <c r="BB40" s="115" t="str">
        <f>IFERROR(BB30/Revenue!BB$46,"n/a")</f>
        <v>n/a</v>
      </c>
      <c r="BC40" s="115" t="str">
        <f>IFERROR(BC30/Revenue!BC$46,"n/a")</f>
        <v>n/a</v>
      </c>
      <c r="BD40" s="115" t="str">
        <f>IFERROR(BD30/Revenue!BD$46,"n/a")</f>
        <v>n/a</v>
      </c>
      <c r="BE40" s="115" t="str">
        <f>IFERROR(BE30/Revenue!BE$46,"n/a")</f>
        <v>n/a</v>
      </c>
      <c r="BF40" s="115" t="str">
        <f>IFERROR(BF30/Revenue!BF$46,"n/a")</f>
        <v>n/a</v>
      </c>
      <c r="BG40" s="115" t="str">
        <f>IFERROR(BG30/Revenue!BG$46,"n/a")</f>
        <v>n/a</v>
      </c>
      <c r="BH40" s="115" t="str">
        <f>IFERROR(BH30/Revenue!BH$46,"n/a")</f>
        <v>n/a</v>
      </c>
      <c r="BI40" s="115" t="str">
        <f>IFERROR(BI30/Revenue!BI$46,"n/a")</f>
        <v>n/a</v>
      </c>
      <c r="BJ40" s="115" t="str">
        <f>IFERROR(BJ30/Revenue!BJ$46,"n/a")</f>
        <v>n/a</v>
      </c>
      <c r="BK40" s="115" t="str">
        <f>IFERROR(BK30/Revenue!BK$46,"n/a")</f>
        <v>n/a</v>
      </c>
      <c r="BL40" s="115" t="str">
        <f>IFERROR(BL30/Revenue!BL$46,"n/a")</f>
        <v>n/a</v>
      </c>
      <c r="BM40" s="115" t="str">
        <f>IFERROR(BM30/Revenue!BM$46,"n/a")</f>
        <v>n/a</v>
      </c>
      <c r="BN40" s="115" t="str">
        <f>IFERROR(BN30/Revenue!BN$46,"n/a")</f>
        <v>n/a</v>
      </c>
      <c r="BO40" s="115" t="str">
        <f>IFERROR(BO30/Revenue!BO$46,"n/a")</f>
        <v>n/a</v>
      </c>
      <c r="BP40" s="115" t="str">
        <f>IFERROR(BP30/Revenue!BP$46,"n/a")</f>
        <v>n/a</v>
      </c>
      <c r="BQ40" s="115" t="str">
        <f>IFERROR(BQ30/Revenue!BQ$46,"n/a")</f>
        <v>n/a</v>
      </c>
      <c r="BR40" s="115" t="str">
        <f>IFERROR(BR30/Revenue!BR$46,"n/a")</f>
        <v>n/a</v>
      </c>
      <c r="BS40" s="115" t="str">
        <f>IFERROR(BS30/Revenue!BS$46,"n/a")</f>
        <v>n/a</v>
      </c>
      <c r="BT40" s="194"/>
      <c r="BU40" s="194"/>
      <c r="BV40" s="194"/>
      <c r="BW40" s="425"/>
    </row>
    <row r="41" spans="2:75" s="146" customFormat="1" ht="14.25" customHeight="1" outlineLevel="1" x14ac:dyDescent="0.3">
      <c r="B41" s="61" t="str">
        <f t="shared" si="37"/>
        <v>GSA fees</v>
      </c>
      <c r="C41" s="115" t="str">
        <f>IFERROR(C31/Revenue!C$46,"n/a")</f>
        <v>n/a</v>
      </c>
      <c r="D41" s="115" t="str">
        <f>IFERROR(D31/Revenue!D$46,"n/a")</f>
        <v>n/a</v>
      </c>
      <c r="E41" s="115" t="str">
        <f>IFERROR(E31/Revenue!E$46,"n/a")</f>
        <v>n/a</v>
      </c>
      <c r="F41" s="115" t="str">
        <f ca="1">IFERROR(F31/Revenue!F$46,"n/a")</f>
        <v>n/a</v>
      </c>
      <c r="G41" s="115" t="str">
        <f ca="1">IFERROR(G31/Revenue!G$46,"n/a")</f>
        <v>n/a</v>
      </c>
      <c r="H41" s="115" t="str">
        <f ca="1">IFERROR(H31/Revenue!H$46,"n/a")</f>
        <v>n/a</v>
      </c>
      <c r="I41" s="26"/>
      <c r="J41" s="26"/>
      <c r="K41" s="26"/>
      <c r="L41" s="26"/>
      <c r="M41" s="26"/>
      <c r="N41" s="26"/>
      <c r="O41" s="26"/>
      <c r="Q41" s="145"/>
      <c r="R41" s="156"/>
      <c r="S41" s="145"/>
      <c r="T41" s="156"/>
      <c r="U41" s="145"/>
      <c r="V41" s="156"/>
      <c r="X41" s="115" t="str">
        <f>IFERROR(X31/Revenue!X$46,"n/a")</f>
        <v>n/a</v>
      </c>
      <c r="Y41" s="115" t="str">
        <f>IFERROR(Y31/Revenue!Y$46,"n/a")</f>
        <v>n/a</v>
      </c>
      <c r="Z41" s="115" t="str">
        <f>IFERROR(Z31/Revenue!Z$46,"n/a")</f>
        <v>n/a</v>
      </c>
      <c r="AA41" s="115" t="str">
        <f>IFERROR(AA31/Revenue!AA$46,"n/a")</f>
        <v>n/a</v>
      </c>
      <c r="AB41" s="115" t="str">
        <f>IFERROR(AB31/Revenue!AB$46,"n/a")</f>
        <v>n/a</v>
      </c>
      <c r="AC41" s="115" t="str">
        <f>IFERROR(AC31/Revenue!AC$46,"n/a")</f>
        <v>n/a</v>
      </c>
      <c r="AD41" s="115" t="str">
        <f>IFERROR(AD31/Revenue!AD$46,"n/a")</f>
        <v>n/a</v>
      </c>
      <c r="AE41" s="115" t="str">
        <f>IFERROR(AE31/Revenue!AE$46,"n/a")</f>
        <v>n/a</v>
      </c>
      <c r="AF41" s="115" t="str">
        <f>IFERROR(AF31/Revenue!AF$46,"n/a")</f>
        <v>n/a</v>
      </c>
      <c r="AG41" s="115" t="str">
        <f>IFERROR(AG31/Revenue!AG$46,"n/a")</f>
        <v>n/a</v>
      </c>
      <c r="AH41" s="115" t="str">
        <f>IFERROR(AH31/Revenue!AH$46,"n/a")</f>
        <v>n/a</v>
      </c>
      <c r="AI41" s="115" t="str">
        <f>IFERROR(AI31/Revenue!AI$46,"n/a")</f>
        <v>n/a</v>
      </c>
      <c r="AJ41" s="115" t="str">
        <f>IFERROR(AJ31/Revenue!AJ$46,"n/a")</f>
        <v>n/a</v>
      </c>
      <c r="AK41" s="115" t="str">
        <f>IFERROR(AK31/Revenue!AK$46,"n/a")</f>
        <v>n/a</v>
      </c>
      <c r="AL41" s="115" t="str">
        <f>IFERROR(AL31/Revenue!AL$46,"n/a")</f>
        <v>n/a</v>
      </c>
      <c r="AM41" s="115" t="str">
        <f>IFERROR(AM31/Revenue!AM$46,"n/a")</f>
        <v>n/a</v>
      </c>
      <c r="AN41" s="115" t="str">
        <f>IFERROR(AN31/Revenue!AN$46,"n/a")</f>
        <v>n/a</v>
      </c>
      <c r="AO41" s="115" t="str">
        <f>IFERROR(AO31/Revenue!AO$46,"n/a")</f>
        <v>n/a</v>
      </c>
      <c r="AP41" s="115" t="str">
        <f>IFERROR(AP31/Revenue!AP$46,"n/a")</f>
        <v>n/a</v>
      </c>
      <c r="AQ41" s="115" t="str">
        <f>IFERROR(AQ31/Revenue!AQ$46,"n/a")</f>
        <v>n/a</v>
      </c>
      <c r="AR41" s="115" t="str">
        <f>IFERROR(AR31/Revenue!AR$46,"n/a")</f>
        <v>n/a</v>
      </c>
      <c r="AS41" s="115" t="str">
        <f>IFERROR(AS31/Revenue!AS$46,"n/a")</f>
        <v>n/a</v>
      </c>
      <c r="AT41" s="115" t="str">
        <f>IFERROR(AT31/Revenue!AT$46,"n/a")</f>
        <v>n/a</v>
      </c>
      <c r="AU41" s="115" t="str">
        <f>IFERROR(AU31/Revenue!AU$46,"n/a")</f>
        <v>n/a</v>
      </c>
      <c r="AV41" s="115" t="str">
        <f>IFERROR(AV31/Revenue!AV$46,"n/a")</f>
        <v>n/a</v>
      </c>
      <c r="AW41" s="115" t="str">
        <f>IFERROR(AW31/Revenue!AW$46,"n/a")</f>
        <v>n/a</v>
      </c>
      <c r="AX41" s="115" t="str">
        <f>IFERROR(AX31/Revenue!AX$46,"n/a")</f>
        <v>n/a</v>
      </c>
      <c r="AY41" s="115" t="str">
        <f>IFERROR(AY31/Revenue!AY$46,"n/a")</f>
        <v>n/a</v>
      </c>
      <c r="AZ41" s="115" t="str">
        <f>IFERROR(AZ31/Revenue!AZ$46,"n/a")</f>
        <v>n/a</v>
      </c>
      <c r="BA41" s="115" t="str">
        <f>IFERROR(BA31/Revenue!BA$46,"n/a")</f>
        <v>n/a</v>
      </c>
      <c r="BB41" s="115" t="str">
        <f>IFERROR(BB31/Revenue!BB$46,"n/a")</f>
        <v>n/a</v>
      </c>
      <c r="BC41" s="115" t="str">
        <f>IFERROR(BC31/Revenue!BC$46,"n/a")</f>
        <v>n/a</v>
      </c>
      <c r="BD41" s="115" t="str">
        <f>IFERROR(BD31/Revenue!BD$46,"n/a")</f>
        <v>n/a</v>
      </c>
      <c r="BE41" s="115" t="str">
        <f>IFERROR(BE31/Revenue!BE$46,"n/a")</f>
        <v>n/a</v>
      </c>
      <c r="BF41" s="115" t="str">
        <f>IFERROR(BF31/Revenue!BF$46,"n/a")</f>
        <v>n/a</v>
      </c>
      <c r="BG41" s="115" t="str">
        <f>IFERROR(BG31/Revenue!BG$46,"n/a")</f>
        <v>n/a</v>
      </c>
      <c r="BH41" s="115" t="str">
        <f>IFERROR(BH31/Revenue!BH$46,"n/a")</f>
        <v>n/a</v>
      </c>
      <c r="BI41" s="115" t="str">
        <f>IFERROR(BI31/Revenue!BI$46,"n/a")</f>
        <v>n/a</v>
      </c>
      <c r="BJ41" s="115" t="str">
        <f>IFERROR(BJ31/Revenue!BJ$46,"n/a")</f>
        <v>n/a</v>
      </c>
      <c r="BK41" s="115" t="str">
        <f>IFERROR(BK31/Revenue!BK$46,"n/a")</f>
        <v>n/a</v>
      </c>
      <c r="BL41" s="115" t="str">
        <f>IFERROR(BL31/Revenue!BL$46,"n/a")</f>
        <v>n/a</v>
      </c>
      <c r="BM41" s="115" t="str">
        <f>IFERROR(BM31/Revenue!BM$46,"n/a")</f>
        <v>n/a</v>
      </c>
      <c r="BN41" s="115" t="str">
        <f>IFERROR(BN31/Revenue!BN$46,"n/a")</f>
        <v>n/a</v>
      </c>
      <c r="BO41" s="115" t="str">
        <f>IFERROR(BO31/Revenue!BO$46,"n/a")</f>
        <v>n/a</v>
      </c>
      <c r="BP41" s="115" t="str">
        <f>IFERROR(BP31/Revenue!BP$46,"n/a")</f>
        <v>n/a</v>
      </c>
      <c r="BQ41" s="115" t="str">
        <f>IFERROR(BQ31/Revenue!BQ$46,"n/a")</f>
        <v>n/a</v>
      </c>
      <c r="BR41" s="115" t="str">
        <f>IFERROR(BR31/Revenue!BR$46,"n/a")</f>
        <v>n/a</v>
      </c>
      <c r="BS41" s="115" t="str">
        <f>IFERROR(BS31/Revenue!BS$46,"n/a")</f>
        <v>n/a</v>
      </c>
      <c r="BT41" s="194"/>
      <c r="BU41" s="194"/>
      <c r="BV41" s="194"/>
      <c r="BW41" s="425"/>
    </row>
    <row r="42" spans="2:75" s="146" customFormat="1" ht="14.25" customHeight="1" outlineLevel="1" x14ac:dyDescent="0.3">
      <c r="B42" s="61" t="str">
        <f t="shared" si="37"/>
        <v>SEWP fees</v>
      </c>
      <c r="C42" s="115" t="str">
        <f>IFERROR(C32/Revenue!C$46,"n/a")</f>
        <v>n/a</v>
      </c>
      <c r="D42" s="115" t="str">
        <f>IFERROR(D32/Revenue!D$46,"n/a")</f>
        <v>n/a</v>
      </c>
      <c r="E42" s="115" t="str">
        <f>IFERROR(E32/Revenue!E$46,"n/a")</f>
        <v>n/a</v>
      </c>
      <c r="F42" s="115" t="str">
        <f ca="1">IFERROR(F32/Revenue!F$46,"n/a")</f>
        <v>n/a</v>
      </c>
      <c r="G42" s="115" t="str">
        <f ca="1">IFERROR(G32/Revenue!G$46,"n/a")</f>
        <v>n/a</v>
      </c>
      <c r="H42" s="115" t="str">
        <f ca="1">IFERROR(H32/Revenue!H$46,"n/a")</f>
        <v>n/a</v>
      </c>
      <c r="I42" s="26"/>
      <c r="J42" s="26"/>
      <c r="K42" s="26"/>
      <c r="L42" s="26"/>
      <c r="M42" s="26"/>
      <c r="N42" s="26"/>
      <c r="O42" s="26"/>
      <c r="Q42" s="145"/>
      <c r="R42" s="156"/>
      <c r="S42" s="145"/>
      <c r="T42" s="156"/>
      <c r="U42" s="145"/>
      <c r="V42" s="156"/>
      <c r="X42" s="115" t="str">
        <f>IFERROR(X32/Revenue!X$46,"n/a")</f>
        <v>n/a</v>
      </c>
      <c r="Y42" s="115" t="str">
        <f>IFERROR(Y32/Revenue!Y$46,"n/a")</f>
        <v>n/a</v>
      </c>
      <c r="Z42" s="115" t="str">
        <f>IFERROR(Z32/Revenue!Z$46,"n/a")</f>
        <v>n/a</v>
      </c>
      <c r="AA42" s="115" t="str">
        <f>IFERROR(AA32/Revenue!AA$46,"n/a")</f>
        <v>n/a</v>
      </c>
      <c r="AB42" s="115" t="str">
        <f>IFERROR(AB32/Revenue!AB$46,"n/a")</f>
        <v>n/a</v>
      </c>
      <c r="AC42" s="115" t="str">
        <f>IFERROR(AC32/Revenue!AC$46,"n/a")</f>
        <v>n/a</v>
      </c>
      <c r="AD42" s="115" t="str">
        <f>IFERROR(AD32/Revenue!AD$46,"n/a")</f>
        <v>n/a</v>
      </c>
      <c r="AE42" s="115" t="str">
        <f>IFERROR(AE32/Revenue!AE$46,"n/a")</f>
        <v>n/a</v>
      </c>
      <c r="AF42" s="115" t="str">
        <f>IFERROR(AF32/Revenue!AF$46,"n/a")</f>
        <v>n/a</v>
      </c>
      <c r="AG42" s="115" t="str">
        <f>IFERROR(AG32/Revenue!AG$46,"n/a")</f>
        <v>n/a</v>
      </c>
      <c r="AH42" s="115" t="str">
        <f>IFERROR(AH32/Revenue!AH$46,"n/a")</f>
        <v>n/a</v>
      </c>
      <c r="AI42" s="115" t="str">
        <f>IFERROR(AI32/Revenue!AI$46,"n/a")</f>
        <v>n/a</v>
      </c>
      <c r="AJ42" s="115" t="str">
        <f>IFERROR(AJ32/Revenue!AJ$46,"n/a")</f>
        <v>n/a</v>
      </c>
      <c r="AK42" s="115" t="str">
        <f>IFERROR(AK32/Revenue!AK$46,"n/a")</f>
        <v>n/a</v>
      </c>
      <c r="AL42" s="115" t="str">
        <f>IFERROR(AL32/Revenue!AL$46,"n/a")</f>
        <v>n/a</v>
      </c>
      <c r="AM42" s="115" t="str">
        <f>IFERROR(AM32/Revenue!AM$46,"n/a")</f>
        <v>n/a</v>
      </c>
      <c r="AN42" s="115" t="str">
        <f>IFERROR(AN32/Revenue!AN$46,"n/a")</f>
        <v>n/a</v>
      </c>
      <c r="AO42" s="115" t="str">
        <f>IFERROR(AO32/Revenue!AO$46,"n/a")</f>
        <v>n/a</v>
      </c>
      <c r="AP42" s="115" t="str">
        <f>IFERROR(AP32/Revenue!AP$46,"n/a")</f>
        <v>n/a</v>
      </c>
      <c r="AQ42" s="115" t="str">
        <f>IFERROR(AQ32/Revenue!AQ$46,"n/a")</f>
        <v>n/a</v>
      </c>
      <c r="AR42" s="115" t="str">
        <f>IFERROR(AR32/Revenue!AR$46,"n/a")</f>
        <v>n/a</v>
      </c>
      <c r="AS42" s="115" t="str">
        <f>IFERROR(AS32/Revenue!AS$46,"n/a")</f>
        <v>n/a</v>
      </c>
      <c r="AT42" s="115" t="str">
        <f>IFERROR(AT32/Revenue!AT$46,"n/a")</f>
        <v>n/a</v>
      </c>
      <c r="AU42" s="115" t="str">
        <f>IFERROR(AU32/Revenue!AU$46,"n/a")</f>
        <v>n/a</v>
      </c>
      <c r="AV42" s="115" t="str">
        <f>IFERROR(AV32/Revenue!AV$46,"n/a")</f>
        <v>n/a</v>
      </c>
      <c r="AW42" s="115" t="str">
        <f>IFERROR(AW32/Revenue!AW$46,"n/a")</f>
        <v>n/a</v>
      </c>
      <c r="AX42" s="115" t="str">
        <f>IFERROR(AX32/Revenue!AX$46,"n/a")</f>
        <v>n/a</v>
      </c>
      <c r="AY42" s="115" t="str">
        <f>IFERROR(AY32/Revenue!AY$46,"n/a")</f>
        <v>n/a</v>
      </c>
      <c r="AZ42" s="115" t="str">
        <f>IFERROR(AZ32/Revenue!AZ$46,"n/a")</f>
        <v>n/a</v>
      </c>
      <c r="BA42" s="115" t="str">
        <f>IFERROR(BA32/Revenue!BA$46,"n/a")</f>
        <v>n/a</v>
      </c>
      <c r="BB42" s="115" t="str">
        <f>IFERROR(BB32/Revenue!BB$46,"n/a")</f>
        <v>n/a</v>
      </c>
      <c r="BC42" s="115" t="str">
        <f>IFERROR(BC32/Revenue!BC$46,"n/a")</f>
        <v>n/a</v>
      </c>
      <c r="BD42" s="115" t="str">
        <f>IFERROR(BD32/Revenue!BD$46,"n/a")</f>
        <v>n/a</v>
      </c>
      <c r="BE42" s="115" t="str">
        <f>IFERROR(BE32/Revenue!BE$46,"n/a")</f>
        <v>n/a</v>
      </c>
      <c r="BF42" s="115" t="str">
        <f>IFERROR(BF32/Revenue!BF$46,"n/a")</f>
        <v>n/a</v>
      </c>
      <c r="BG42" s="115" t="str">
        <f>IFERROR(BG32/Revenue!BG$46,"n/a")</f>
        <v>n/a</v>
      </c>
      <c r="BH42" s="115" t="str">
        <f>IFERROR(BH32/Revenue!BH$46,"n/a")</f>
        <v>n/a</v>
      </c>
      <c r="BI42" s="115" t="str">
        <f>IFERROR(BI32/Revenue!BI$46,"n/a")</f>
        <v>n/a</v>
      </c>
      <c r="BJ42" s="115" t="str">
        <f>IFERROR(BJ32/Revenue!BJ$46,"n/a")</f>
        <v>n/a</v>
      </c>
      <c r="BK42" s="115" t="str">
        <f>IFERROR(BK32/Revenue!BK$46,"n/a")</f>
        <v>n/a</v>
      </c>
      <c r="BL42" s="115" t="str">
        <f>IFERROR(BL32/Revenue!BL$46,"n/a")</f>
        <v>n/a</v>
      </c>
      <c r="BM42" s="115" t="str">
        <f>IFERROR(BM32/Revenue!BM$46,"n/a")</f>
        <v>n/a</v>
      </c>
      <c r="BN42" s="115" t="str">
        <f>IFERROR(BN32/Revenue!BN$46,"n/a")</f>
        <v>n/a</v>
      </c>
      <c r="BO42" s="115" t="str">
        <f>IFERROR(BO32/Revenue!BO$46,"n/a")</f>
        <v>n/a</v>
      </c>
      <c r="BP42" s="115" t="str">
        <f>IFERROR(BP32/Revenue!BP$46,"n/a")</f>
        <v>n/a</v>
      </c>
      <c r="BQ42" s="115" t="str">
        <f>IFERROR(BQ32/Revenue!BQ$46,"n/a")</f>
        <v>n/a</v>
      </c>
      <c r="BR42" s="115" t="str">
        <f>IFERROR(BR32/Revenue!BR$46,"n/a")</f>
        <v>n/a</v>
      </c>
      <c r="BS42" s="115" t="str">
        <f>IFERROR(BS32/Revenue!BS$46,"n/a")</f>
        <v>n/a</v>
      </c>
      <c r="BT42" s="194"/>
      <c r="BU42" s="194"/>
      <c r="BV42" s="194"/>
      <c r="BW42" s="425"/>
    </row>
    <row r="43" spans="2:75" s="146" customFormat="1" ht="14.25" customHeight="1" outlineLevel="1" x14ac:dyDescent="0.3">
      <c r="B43" s="61" t="str">
        <f t="shared" si="37"/>
        <v>Purchases</v>
      </c>
      <c r="C43" s="115" t="str">
        <f>IFERROR(C33/Revenue!C$46,"n/a")</f>
        <v>n/a</v>
      </c>
      <c r="D43" s="115" t="str">
        <f>IFERROR(D33/Revenue!D$46,"n/a")</f>
        <v>n/a</v>
      </c>
      <c r="E43" s="115" t="str">
        <f>IFERROR(E33/Revenue!E$46,"n/a")</f>
        <v>n/a</v>
      </c>
      <c r="F43" s="115" t="str">
        <f ca="1">IFERROR(F33/Revenue!F$46,"n/a")</f>
        <v>n/a</v>
      </c>
      <c r="G43" s="115" t="str">
        <f ca="1">IFERROR(G33/Revenue!G$46,"n/a")</f>
        <v>n/a</v>
      </c>
      <c r="H43" s="115" t="str">
        <f ca="1">IFERROR(H33/Revenue!H$46,"n/a")</f>
        <v>n/a</v>
      </c>
      <c r="I43" s="26"/>
      <c r="J43" s="26"/>
      <c r="K43" s="26"/>
      <c r="L43" s="26"/>
      <c r="M43" s="26"/>
      <c r="N43" s="26"/>
      <c r="O43" s="26"/>
      <c r="Q43" s="145"/>
      <c r="R43" s="156"/>
      <c r="S43" s="145"/>
      <c r="T43" s="156"/>
      <c r="U43" s="145"/>
      <c r="V43" s="156"/>
      <c r="X43" s="115" t="str">
        <f>IFERROR(X33/Revenue!X$46,"n/a")</f>
        <v>n/a</v>
      </c>
      <c r="Y43" s="115" t="str">
        <f>IFERROR(Y33/Revenue!Y$46,"n/a")</f>
        <v>n/a</v>
      </c>
      <c r="Z43" s="115" t="str">
        <f>IFERROR(Z33/Revenue!Z$46,"n/a")</f>
        <v>n/a</v>
      </c>
      <c r="AA43" s="115" t="str">
        <f>IFERROR(AA33/Revenue!AA$46,"n/a")</f>
        <v>n/a</v>
      </c>
      <c r="AB43" s="115" t="str">
        <f>IFERROR(AB33/Revenue!AB$46,"n/a")</f>
        <v>n/a</v>
      </c>
      <c r="AC43" s="115" t="str">
        <f>IFERROR(AC33/Revenue!AC$46,"n/a")</f>
        <v>n/a</v>
      </c>
      <c r="AD43" s="115" t="str">
        <f>IFERROR(AD33/Revenue!AD$46,"n/a")</f>
        <v>n/a</v>
      </c>
      <c r="AE43" s="115" t="str">
        <f>IFERROR(AE33/Revenue!AE$46,"n/a")</f>
        <v>n/a</v>
      </c>
      <c r="AF43" s="115" t="str">
        <f>IFERROR(AF33/Revenue!AF$46,"n/a")</f>
        <v>n/a</v>
      </c>
      <c r="AG43" s="115" t="str">
        <f>IFERROR(AG33/Revenue!AG$46,"n/a")</f>
        <v>n/a</v>
      </c>
      <c r="AH43" s="115" t="str">
        <f>IFERROR(AH33/Revenue!AH$46,"n/a")</f>
        <v>n/a</v>
      </c>
      <c r="AI43" s="115" t="str">
        <f>IFERROR(AI33/Revenue!AI$46,"n/a")</f>
        <v>n/a</v>
      </c>
      <c r="AJ43" s="115" t="str">
        <f>IFERROR(AJ33/Revenue!AJ$46,"n/a")</f>
        <v>n/a</v>
      </c>
      <c r="AK43" s="115" t="str">
        <f>IFERROR(AK33/Revenue!AK$46,"n/a")</f>
        <v>n/a</v>
      </c>
      <c r="AL43" s="115" t="str">
        <f>IFERROR(AL33/Revenue!AL$46,"n/a")</f>
        <v>n/a</v>
      </c>
      <c r="AM43" s="115" t="str">
        <f>IFERROR(AM33/Revenue!AM$46,"n/a")</f>
        <v>n/a</v>
      </c>
      <c r="AN43" s="115" t="str">
        <f>IFERROR(AN33/Revenue!AN$46,"n/a")</f>
        <v>n/a</v>
      </c>
      <c r="AO43" s="115" t="str">
        <f>IFERROR(AO33/Revenue!AO$46,"n/a")</f>
        <v>n/a</v>
      </c>
      <c r="AP43" s="115" t="str">
        <f>IFERROR(AP33/Revenue!AP$46,"n/a")</f>
        <v>n/a</v>
      </c>
      <c r="AQ43" s="115" t="str">
        <f>IFERROR(AQ33/Revenue!AQ$46,"n/a")</f>
        <v>n/a</v>
      </c>
      <c r="AR43" s="115" t="str">
        <f>IFERROR(AR33/Revenue!AR$46,"n/a")</f>
        <v>n/a</v>
      </c>
      <c r="AS43" s="115" t="str">
        <f>IFERROR(AS33/Revenue!AS$46,"n/a")</f>
        <v>n/a</v>
      </c>
      <c r="AT43" s="115" t="str">
        <f>IFERROR(AT33/Revenue!AT$46,"n/a")</f>
        <v>n/a</v>
      </c>
      <c r="AU43" s="115" t="str">
        <f>IFERROR(AU33/Revenue!AU$46,"n/a")</f>
        <v>n/a</v>
      </c>
      <c r="AV43" s="115" t="str">
        <f>IFERROR(AV33/Revenue!AV$46,"n/a")</f>
        <v>n/a</v>
      </c>
      <c r="AW43" s="115" t="str">
        <f>IFERROR(AW33/Revenue!AW$46,"n/a")</f>
        <v>n/a</v>
      </c>
      <c r="AX43" s="115" t="str">
        <f>IFERROR(AX33/Revenue!AX$46,"n/a")</f>
        <v>n/a</v>
      </c>
      <c r="AY43" s="115" t="str">
        <f>IFERROR(AY33/Revenue!AY$46,"n/a")</f>
        <v>n/a</v>
      </c>
      <c r="AZ43" s="115" t="str">
        <f>IFERROR(AZ33/Revenue!AZ$46,"n/a")</f>
        <v>n/a</v>
      </c>
      <c r="BA43" s="115" t="str">
        <f>IFERROR(BA33/Revenue!BA$46,"n/a")</f>
        <v>n/a</v>
      </c>
      <c r="BB43" s="115" t="str">
        <f>IFERROR(BB33/Revenue!BB$46,"n/a")</f>
        <v>n/a</v>
      </c>
      <c r="BC43" s="115" t="str">
        <f>IFERROR(BC33/Revenue!BC$46,"n/a")</f>
        <v>n/a</v>
      </c>
      <c r="BD43" s="115" t="str">
        <f>IFERROR(BD33/Revenue!BD$46,"n/a")</f>
        <v>n/a</v>
      </c>
      <c r="BE43" s="115" t="str">
        <f>IFERROR(BE33/Revenue!BE$46,"n/a")</f>
        <v>n/a</v>
      </c>
      <c r="BF43" s="115" t="str">
        <f>IFERROR(BF33/Revenue!BF$46,"n/a")</f>
        <v>n/a</v>
      </c>
      <c r="BG43" s="115" t="str">
        <f>IFERROR(BG33/Revenue!BG$46,"n/a")</f>
        <v>n/a</v>
      </c>
      <c r="BH43" s="115" t="str">
        <f>IFERROR(BH33/Revenue!BH$46,"n/a")</f>
        <v>n/a</v>
      </c>
      <c r="BI43" s="115" t="str">
        <f>IFERROR(BI33/Revenue!BI$46,"n/a")</f>
        <v>n/a</v>
      </c>
      <c r="BJ43" s="115" t="str">
        <f>IFERROR(BJ33/Revenue!BJ$46,"n/a")</f>
        <v>n/a</v>
      </c>
      <c r="BK43" s="115" t="str">
        <f>IFERROR(BK33/Revenue!BK$46,"n/a")</f>
        <v>n/a</v>
      </c>
      <c r="BL43" s="115" t="str">
        <f>IFERROR(BL33/Revenue!BL$46,"n/a")</f>
        <v>n/a</v>
      </c>
      <c r="BM43" s="115" t="str">
        <f>IFERROR(BM33/Revenue!BM$46,"n/a")</f>
        <v>n/a</v>
      </c>
      <c r="BN43" s="115" t="str">
        <f>IFERROR(BN33/Revenue!BN$46,"n/a")</f>
        <v>n/a</v>
      </c>
      <c r="BO43" s="115" t="str">
        <f>IFERROR(BO33/Revenue!BO$46,"n/a")</f>
        <v>n/a</v>
      </c>
      <c r="BP43" s="115" t="str">
        <f>IFERROR(BP33/Revenue!BP$46,"n/a")</f>
        <v>n/a</v>
      </c>
      <c r="BQ43" s="115" t="str">
        <f>IFERROR(BQ33/Revenue!BQ$46,"n/a")</f>
        <v>n/a</v>
      </c>
      <c r="BR43" s="115" t="str">
        <f>IFERROR(BR33/Revenue!BR$46,"n/a")</f>
        <v>n/a</v>
      </c>
      <c r="BS43" s="115" t="str">
        <f>IFERROR(BS33/Revenue!BS$46,"n/a")</f>
        <v>n/a</v>
      </c>
      <c r="BT43" s="194"/>
      <c r="BU43" s="194"/>
      <c r="BV43" s="194"/>
      <c r="BW43" s="425"/>
    </row>
    <row r="44" spans="2:75" s="146" customFormat="1" ht="14.25" customHeight="1" outlineLevel="1" x14ac:dyDescent="0.3">
      <c r="B44" s="61" t="str">
        <f t="shared" si="37"/>
        <v>Credit - Dell to DLL</v>
      </c>
      <c r="C44" s="115" t="str">
        <f>IFERROR(C34/Revenue!C$46,"n/a")</f>
        <v>n/a</v>
      </c>
      <c r="D44" s="115" t="str">
        <f>IFERROR(D34/Revenue!D$46,"n/a")</f>
        <v>n/a</v>
      </c>
      <c r="E44" s="115" t="str">
        <f>IFERROR(E34/Revenue!E$46,"n/a")</f>
        <v>n/a</v>
      </c>
      <c r="F44" s="115" t="str">
        <f ca="1">IFERROR(F34/Revenue!F$46,"n/a")</f>
        <v>n/a</v>
      </c>
      <c r="G44" s="115" t="str">
        <f ca="1">IFERROR(G34/Revenue!G$46,"n/a")</f>
        <v>n/a</v>
      </c>
      <c r="H44" s="115" t="str">
        <f ca="1">IFERROR(H34/Revenue!H$46,"n/a")</f>
        <v>n/a</v>
      </c>
      <c r="I44" s="26"/>
      <c r="J44" s="26"/>
      <c r="K44" s="26"/>
      <c r="L44" s="26"/>
      <c r="M44" s="26"/>
      <c r="N44" s="26"/>
      <c r="O44" s="26"/>
      <c r="Q44" s="145"/>
      <c r="R44" s="156"/>
      <c r="S44" s="145"/>
      <c r="T44" s="156"/>
      <c r="U44" s="145"/>
      <c r="V44" s="156"/>
      <c r="X44" s="115" t="str">
        <f>IFERROR(X34/Revenue!X$46,"n/a")</f>
        <v>n/a</v>
      </c>
      <c r="Y44" s="115" t="str">
        <f>IFERROR(Y34/Revenue!Y$46,"n/a")</f>
        <v>n/a</v>
      </c>
      <c r="Z44" s="115" t="str">
        <f>IFERROR(Z34/Revenue!Z$46,"n/a")</f>
        <v>n/a</v>
      </c>
      <c r="AA44" s="115" t="str">
        <f>IFERROR(AA34/Revenue!AA$46,"n/a")</f>
        <v>n/a</v>
      </c>
      <c r="AB44" s="115" t="str">
        <f>IFERROR(AB34/Revenue!AB$46,"n/a")</f>
        <v>n/a</v>
      </c>
      <c r="AC44" s="115" t="str">
        <f>IFERROR(AC34/Revenue!AC$46,"n/a")</f>
        <v>n/a</v>
      </c>
      <c r="AD44" s="115" t="str">
        <f>IFERROR(AD34/Revenue!AD$46,"n/a")</f>
        <v>n/a</v>
      </c>
      <c r="AE44" s="115" t="str">
        <f>IFERROR(AE34/Revenue!AE$46,"n/a")</f>
        <v>n/a</v>
      </c>
      <c r="AF44" s="115" t="str">
        <f>IFERROR(AF34/Revenue!AF$46,"n/a")</f>
        <v>n/a</v>
      </c>
      <c r="AG44" s="115" t="str">
        <f>IFERROR(AG34/Revenue!AG$46,"n/a")</f>
        <v>n/a</v>
      </c>
      <c r="AH44" s="115" t="str">
        <f>IFERROR(AH34/Revenue!AH$46,"n/a")</f>
        <v>n/a</v>
      </c>
      <c r="AI44" s="115" t="str">
        <f>IFERROR(AI34/Revenue!AI$46,"n/a")</f>
        <v>n/a</v>
      </c>
      <c r="AJ44" s="115" t="str">
        <f>IFERROR(AJ34/Revenue!AJ$46,"n/a")</f>
        <v>n/a</v>
      </c>
      <c r="AK44" s="115" t="str">
        <f>IFERROR(AK34/Revenue!AK$46,"n/a")</f>
        <v>n/a</v>
      </c>
      <c r="AL44" s="115" t="str">
        <f>IFERROR(AL34/Revenue!AL$46,"n/a")</f>
        <v>n/a</v>
      </c>
      <c r="AM44" s="115" t="str">
        <f>IFERROR(AM34/Revenue!AM$46,"n/a")</f>
        <v>n/a</v>
      </c>
      <c r="AN44" s="115" t="str">
        <f>IFERROR(AN34/Revenue!AN$46,"n/a")</f>
        <v>n/a</v>
      </c>
      <c r="AO44" s="115" t="str">
        <f>IFERROR(AO34/Revenue!AO$46,"n/a")</f>
        <v>n/a</v>
      </c>
      <c r="AP44" s="115" t="str">
        <f>IFERROR(AP34/Revenue!AP$46,"n/a")</f>
        <v>n/a</v>
      </c>
      <c r="AQ44" s="115" t="str">
        <f>IFERROR(AQ34/Revenue!AQ$46,"n/a")</f>
        <v>n/a</v>
      </c>
      <c r="AR44" s="115" t="str">
        <f>IFERROR(AR34/Revenue!AR$46,"n/a")</f>
        <v>n/a</v>
      </c>
      <c r="AS44" s="115" t="str">
        <f>IFERROR(AS34/Revenue!AS$46,"n/a")</f>
        <v>n/a</v>
      </c>
      <c r="AT44" s="115" t="str">
        <f>IFERROR(AT34/Revenue!AT$46,"n/a")</f>
        <v>n/a</v>
      </c>
      <c r="AU44" s="115" t="str">
        <f>IFERROR(AU34/Revenue!AU$46,"n/a")</f>
        <v>n/a</v>
      </c>
      <c r="AV44" s="115" t="str">
        <f>IFERROR(AV34/Revenue!AV$46,"n/a")</f>
        <v>n/a</v>
      </c>
      <c r="AW44" s="115" t="str">
        <f>IFERROR(AW34/Revenue!AW$46,"n/a")</f>
        <v>n/a</v>
      </c>
      <c r="AX44" s="115" t="str">
        <f>IFERROR(AX34/Revenue!AX$46,"n/a")</f>
        <v>n/a</v>
      </c>
      <c r="AY44" s="115" t="str">
        <f>IFERROR(AY34/Revenue!AY$46,"n/a")</f>
        <v>n/a</v>
      </c>
      <c r="AZ44" s="115" t="str">
        <f>IFERROR(AZ34/Revenue!AZ$46,"n/a")</f>
        <v>n/a</v>
      </c>
      <c r="BA44" s="115" t="str">
        <f>IFERROR(BA34/Revenue!BA$46,"n/a")</f>
        <v>n/a</v>
      </c>
      <c r="BB44" s="115" t="str">
        <f>IFERROR(BB34/Revenue!BB$46,"n/a")</f>
        <v>n/a</v>
      </c>
      <c r="BC44" s="115" t="str">
        <f>IFERROR(BC34/Revenue!BC$46,"n/a")</f>
        <v>n/a</v>
      </c>
      <c r="BD44" s="115" t="str">
        <f>IFERROR(BD34/Revenue!BD$46,"n/a")</f>
        <v>n/a</v>
      </c>
      <c r="BE44" s="115" t="str">
        <f>IFERROR(BE34/Revenue!BE$46,"n/a")</f>
        <v>n/a</v>
      </c>
      <c r="BF44" s="115" t="str">
        <f>IFERROR(BF34/Revenue!BF$46,"n/a")</f>
        <v>n/a</v>
      </c>
      <c r="BG44" s="115" t="str">
        <f>IFERROR(BG34/Revenue!BG$46,"n/a")</f>
        <v>n/a</v>
      </c>
      <c r="BH44" s="115" t="str">
        <f>IFERROR(BH34/Revenue!BH$46,"n/a")</f>
        <v>n/a</v>
      </c>
      <c r="BI44" s="115" t="str">
        <f>IFERROR(BI34/Revenue!BI$46,"n/a")</f>
        <v>n/a</v>
      </c>
      <c r="BJ44" s="115" t="str">
        <f>IFERROR(BJ34/Revenue!BJ$46,"n/a")</f>
        <v>n/a</v>
      </c>
      <c r="BK44" s="115" t="str">
        <f>IFERROR(BK34/Revenue!BK$46,"n/a")</f>
        <v>n/a</v>
      </c>
      <c r="BL44" s="115" t="str">
        <f>IFERROR(BL34/Revenue!BL$46,"n/a")</f>
        <v>n/a</v>
      </c>
      <c r="BM44" s="115" t="str">
        <f>IFERROR(BM34/Revenue!BM$46,"n/a")</f>
        <v>n/a</v>
      </c>
      <c r="BN44" s="115" t="str">
        <f>IFERROR(BN34/Revenue!BN$46,"n/a")</f>
        <v>n/a</v>
      </c>
      <c r="BO44" s="115" t="str">
        <f>IFERROR(BO34/Revenue!BO$46,"n/a")</f>
        <v>n/a</v>
      </c>
      <c r="BP44" s="115" t="str">
        <f>IFERROR(BP34/Revenue!BP$46,"n/a")</f>
        <v>n/a</v>
      </c>
      <c r="BQ44" s="115" t="str">
        <f>IFERROR(BQ34/Revenue!BQ$46,"n/a")</f>
        <v>n/a</v>
      </c>
      <c r="BR44" s="115" t="str">
        <f>IFERROR(BR34/Revenue!BR$46,"n/a")</f>
        <v>n/a</v>
      </c>
      <c r="BS44" s="115" t="str">
        <f>IFERROR(BS34/Revenue!BS$46,"n/a")</f>
        <v>n/a</v>
      </c>
      <c r="BT44" s="194"/>
      <c r="BU44" s="194"/>
      <c r="BV44" s="194"/>
      <c r="BW44" s="425"/>
    </row>
    <row r="45" spans="2:75" s="146" customFormat="1" ht="14.25" customHeight="1" outlineLevel="1" x14ac:dyDescent="0.3">
      <c r="B45" s="61" t="str">
        <f t="shared" si="37"/>
        <v>MIF reimbursement</v>
      </c>
      <c r="C45" s="115" t="str">
        <f>IFERROR(C35/Revenue!C$46,"n/a")</f>
        <v>n/a</v>
      </c>
      <c r="D45" s="115" t="str">
        <f>IFERROR(D35/Revenue!D$46,"n/a")</f>
        <v>n/a</v>
      </c>
      <c r="E45" s="115" t="str">
        <f>IFERROR(E35/Revenue!E$46,"n/a")</f>
        <v>n/a</v>
      </c>
      <c r="F45" s="115" t="str">
        <f ca="1">IFERROR(F35/Revenue!F$46,"n/a")</f>
        <v>n/a</v>
      </c>
      <c r="G45" s="115" t="str">
        <f ca="1">IFERROR(G35/Revenue!G$46,"n/a")</f>
        <v>n/a</v>
      </c>
      <c r="H45" s="115" t="str">
        <f ca="1">IFERROR(H35/Revenue!H$46,"n/a")</f>
        <v>n/a</v>
      </c>
      <c r="I45" s="26"/>
      <c r="J45" s="26"/>
      <c r="K45" s="26"/>
      <c r="L45" s="26"/>
      <c r="M45" s="26"/>
      <c r="N45" s="26"/>
      <c r="O45" s="26"/>
      <c r="Q45" s="145"/>
      <c r="R45" s="156"/>
      <c r="S45" s="145"/>
      <c r="T45" s="156"/>
      <c r="U45" s="145"/>
      <c r="V45" s="156"/>
      <c r="X45" s="115" t="str">
        <f>IFERROR(X35/Revenue!X$46,"n/a")</f>
        <v>n/a</v>
      </c>
      <c r="Y45" s="115" t="str">
        <f>IFERROR(Y35/Revenue!Y$46,"n/a")</f>
        <v>n/a</v>
      </c>
      <c r="Z45" s="115" t="str">
        <f>IFERROR(Z35/Revenue!Z$46,"n/a")</f>
        <v>n/a</v>
      </c>
      <c r="AA45" s="115" t="str">
        <f>IFERROR(AA35/Revenue!AA$46,"n/a")</f>
        <v>n/a</v>
      </c>
      <c r="AB45" s="115" t="str">
        <f>IFERROR(AB35/Revenue!AB$46,"n/a")</f>
        <v>n/a</v>
      </c>
      <c r="AC45" s="115" t="str">
        <f>IFERROR(AC35/Revenue!AC$46,"n/a")</f>
        <v>n/a</v>
      </c>
      <c r="AD45" s="115" t="str">
        <f>IFERROR(AD35/Revenue!AD$46,"n/a")</f>
        <v>n/a</v>
      </c>
      <c r="AE45" s="115" t="str">
        <f>IFERROR(AE35/Revenue!AE$46,"n/a")</f>
        <v>n/a</v>
      </c>
      <c r="AF45" s="115" t="str">
        <f>IFERROR(AF35/Revenue!AF$46,"n/a")</f>
        <v>n/a</v>
      </c>
      <c r="AG45" s="115" t="str">
        <f>IFERROR(AG35/Revenue!AG$46,"n/a")</f>
        <v>n/a</v>
      </c>
      <c r="AH45" s="115" t="str">
        <f>IFERROR(AH35/Revenue!AH$46,"n/a")</f>
        <v>n/a</v>
      </c>
      <c r="AI45" s="115" t="str">
        <f>IFERROR(AI35/Revenue!AI$46,"n/a")</f>
        <v>n/a</v>
      </c>
      <c r="AJ45" s="115" t="str">
        <f>IFERROR(AJ35/Revenue!AJ$46,"n/a")</f>
        <v>n/a</v>
      </c>
      <c r="AK45" s="115" t="str">
        <f>IFERROR(AK35/Revenue!AK$46,"n/a")</f>
        <v>n/a</v>
      </c>
      <c r="AL45" s="115" t="str">
        <f>IFERROR(AL35/Revenue!AL$46,"n/a")</f>
        <v>n/a</v>
      </c>
      <c r="AM45" s="115" t="str">
        <f>IFERROR(AM35/Revenue!AM$46,"n/a")</f>
        <v>n/a</v>
      </c>
      <c r="AN45" s="115" t="str">
        <f>IFERROR(AN35/Revenue!AN$46,"n/a")</f>
        <v>n/a</v>
      </c>
      <c r="AO45" s="115" t="str">
        <f>IFERROR(AO35/Revenue!AO$46,"n/a")</f>
        <v>n/a</v>
      </c>
      <c r="AP45" s="115" t="str">
        <f>IFERROR(AP35/Revenue!AP$46,"n/a")</f>
        <v>n/a</v>
      </c>
      <c r="AQ45" s="115" t="str">
        <f>IFERROR(AQ35/Revenue!AQ$46,"n/a")</f>
        <v>n/a</v>
      </c>
      <c r="AR45" s="115" t="str">
        <f>IFERROR(AR35/Revenue!AR$46,"n/a")</f>
        <v>n/a</v>
      </c>
      <c r="AS45" s="115" t="str">
        <f>IFERROR(AS35/Revenue!AS$46,"n/a")</f>
        <v>n/a</v>
      </c>
      <c r="AT45" s="115" t="str">
        <f>IFERROR(AT35/Revenue!AT$46,"n/a")</f>
        <v>n/a</v>
      </c>
      <c r="AU45" s="115" t="str">
        <f>IFERROR(AU35/Revenue!AU$46,"n/a")</f>
        <v>n/a</v>
      </c>
      <c r="AV45" s="115" t="str">
        <f>IFERROR(AV35/Revenue!AV$46,"n/a")</f>
        <v>n/a</v>
      </c>
      <c r="AW45" s="115" t="str">
        <f>IFERROR(AW35/Revenue!AW$46,"n/a")</f>
        <v>n/a</v>
      </c>
      <c r="AX45" s="115" t="str">
        <f>IFERROR(AX35/Revenue!AX$46,"n/a")</f>
        <v>n/a</v>
      </c>
      <c r="AY45" s="115" t="str">
        <f>IFERROR(AY35/Revenue!AY$46,"n/a")</f>
        <v>n/a</v>
      </c>
      <c r="AZ45" s="115" t="str">
        <f>IFERROR(AZ35/Revenue!AZ$46,"n/a")</f>
        <v>n/a</v>
      </c>
      <c r="BA45" s="115" t="str">
        <f>IFERROR(BA35/Revenue!BA$46,"n/a")</f>
        <v>n/a</v>
      </c>
      <c r="BB45" s="115" t="str">
        <f>IFERROR(BB35/Revenue!BB$46,"n/a")</f>
        <v>n/a</v>
      </c>
      <c r="BC45" s="115" t="str">
        <f>IFERROR(BC35/Revenue!BC$46,"n/a")</f>
        <v>n/a</v>
      </c>
      <c r="BD45" s="115" t="str">
        <f>IFERROR(BD35/Revenue!BD$46,"n/a")</f>
        <v>n/a</v>
      </c>
      <c r="BE45" s="115" t="str">
        <f>IFERROR(BE35/Revenue!BE$46,"n/a")</f>
        <v>n/a</v>
      </c>
      <c r="BF45" s="115" t="str">
        <f>IFERROR(BF35/Revenue!BF$46,"n/a")</f>
        <v>n/a</v>
      </c>
      <c r="BG45" s="115" t="str">
        <f>IFERROR(BG35/Revenue!BG$46,"n/a")</f>
        <v>n/a</v>
      </c>
      <c r="BH45" s="115" t="str">
        <f>IFERROR(BH35/Revenue!BH$46,"n/a")</f>
        <v>n/a</v>
      </c>
      <c r="BI45" s="115" t="str">
        <f>IFERROR(BI35/Revenue!BI$46,"n/a")</f>
        <v>n/a</v>
      </c>
      <c r="BJ45" s="115" t="str">
        <f>IFERROR(BJ35/Revenue!BJ$46,"n/a")</f>
        <v>n/a</v>
      </c>
      <c r="BK45" s="115" t="str">
        <f>IFERROR(BK35/Revenue!BK$46,"n/a")</f>
        <v>n/a</v>
      </c>
      <c r="BL45" s="115" t="str">
        <f>IFERROR(BL35/Revenue!BL$46,"n/a")</f>
        <v>n/a</v>
      </c>
      <c r="BM45" s="115" t="str">
        <f>IFERROR(BM35/Revenue!BM$46,"n/a")</f>
        <v>n/a</v>
      </c>
      <c r="BN45" s="115" t="str">
        <f>IFERROR(BN35/Revenue!BN$46,"n/a")</f>
        <v>n/a</v>
      </c>
      <c r="BO45" s="115" t="str">
        <f>IFERROR(BO35/Revenue!BO$46,"n/a")</f>
        <v>n/a</v>
      </c>
      <c r="BP45" s="115" t="str">
        <f>IFERROR(BP35/Revenue!BP$46,"n/a")</f>
        <v>n/a</v>
      </c>
      <c r="BQ45" s="115" t="str">
        <f>IFERROR(BQ35/Revenue!BQ$46,"n/a")</f>
        <v>n/a</v>
      </c>
      <c r="BR45" s="115" t="str">
        <f>IFERROR(BR35/Revenue!BR$46,"n/a")</f>
        <v>n/a</v>
      </c>
      <c r="BS45" s="115" t="str">
        <f>IFERROR(BS35/Revenue!BS$46,"n/a")</f>
        <v>n/a</v>
      </c>
      <c r="BT45" s="194"/>
      <c r="BU45" s="194"/>
      <c r="BV45" s="194"/>
      <c r="BW45" s="425"/>
    </row>
    <row r="46" spans="2:75" s="158" customFormat="1" ht="14.25" customHeight="1" outlineLevel="1" thickBot="1" x14ac:dyDescent="0.35">
      <c r="B46" s="63" t="str">
        <f t="shared" ref="B46" si="38">B38</f>
        <v>Total</v>
      </c>
      <c r="C46" s="62" t="str">
        <f>IFERROR(C38/Revenue!C$46,"n/a")</f>
        <v>n/a</v>
      </c>
      <c r="D46" s="62" t="str">
        <f>IFERROR(D38/Revenue!D$46,"n/a")</f>
        <v>n/a</v>
      </c>
      <c r="E46" s="62" t="str">
        <f>IFERROR(E38/Revenue!E$46,"n/a")</f>
        <v>n/a</v>
      </c>
      <c r="F46" s="62" t="str">
        <f ca="1">IFERROR(F38/Revenue!F$46,"n/a")</f>
        <v>n/a</v>
      </c>
      <c r="G46" s="62" t="str">
        <f ca="1">IFERROR(G38/Revenue!G$46,"n/a")</f>
        <v>n/a</v>
      </c>
      <c r="H46" s="62" t="str">
        <f ca="1">IFERROR(H38/Revenue!H$46,"n/a")</f>
        <v>n/a</v>
      </c>
      <c r="I46" s="26"/>
      <c r="J46" s="26"/>
      <c r="K46" s="26"/>
      <c r="L46" s="26"/>
      <c r="M46" s="26"/>
      <c r="N46" s="26"/>
      <c r="O46" s="26"/>
      <c r="Q46" s="145"/>
      <c r="R46" s="156"/>
      <c r="S46" s="145"/>
      <c r="T46" s="156"/>
      <c r="U46" s="145"/>
      <c r="V46" s="156"/>
      <c r="X46" s="62" t="str">
        <f>IFERROR(X38/Revenue!X$46,"n/a")</f>
        <v>n/a</v>
      </c>
      <c r="Y46" s="62" t="str">
        <f>IFERROR(Y38/Revenue!Y$46,"n/a")</f>
        <v>n/a</v>
      </c>
      <c r="Z46" s="62" t="str">
        <f>IFERROR(Z38/Revenue!Z$46,"n/a")</f>
        <v>n/a</v>
      </c>
      <c r="AA46" s="62" t="str">
        <f>IFERROR(AA38/Revenue!AA$46,"n/a")</f>
        <v>n/a</v>
      </c>
      <c r="AB46" s="62" t="str">
        <f>IFERROR(AB38/Revenue!AB$46,"n/a")</f>
        <v>n/a</v>
      </c>
      <c r="AC46" s="62" t="str">
        <f>IFERROR(AC38/Revenue!AC$46,"n/a")</f>
        <v>n/a</v>
      </c>
      <c r="AD46" s="62" t="str">
        <f>IFERROR(AD38/Revenue!AD$46,"n/a")</f>
        <v>n/a</v>
      </c>
      <c r="AE46" s="62" t="str">
        <f>IFERROR(AE38/Revenue!AE$46,"n/a")</f>
        <v>n/a</v>
      </c>
      <c r="AF46" s="62" t="str">
        <f>IFERROR(AF38/Revenue!AF$46,"n/a")</f>
        <v>n/a</v>
      </c>
      <c r="AG46" s="62" t="str">
        <f>IFERROR(AG38/Revenue!AG$46,"n/a")</f>
        <v>n/a</v>
      </c>
      <c r="AH46" s="62" t="str">
        <f>IFERROR(AH38/Revenue!AH$46,"n/a")</f>
        <v>n/a</v>
      </c>
      <c r="AI46" s="62" t="str">
        <f>IFERROR(AI38/Revenue!AI$46,"n/a")</f>
        <v>n/a</v>
      </c>
      <c r="AJ46" s="62" t="str">
        <f>IFERROR(AJ38/Revenue!AJ$46,"n/a")</f>
        <v>n/a</v>
      </c>
      <c r="AK46" s="62" t="str">
        <f>IFERROR(AK38/Revenue!AK$46,"n/a")</f>
        <v>n/a</v>
      </c>
      <c r="AL46" s="62" t="str">
        <f>IFERROR(AL38/Revenue!AL$46,"n/a")</f>
        <v>n/a</v>
      </c>
      <c r="AM46" s="62" t="str">
        <f>IFERROR(AM38/Revenue!AM$46,"n/a")</f>
        <v>n/a</v>
      </c>
      <c r="AN46" s="62" t="str">
        <f>IFERROR(AN38/Revenue!AN$46,"n/a")</f>
        <v>n/a</v>
      </c>
      <c r="AO46" s="62" t="str">
        <f>IFERROR(AO38/Revenue!AO$46,"n/a")</f>
        <v>n/a</v>
      </c>
      <c r="AP46" s="62" t="str">
        <f>IFERROR(AP38/Revenue!AP$46,"n/a")</f>
        <v>n/a</v>
      </c>
      <c r="AQ46" s="62" t="str">
        <f>IFERROR(AQ38/Revenue!AQ$46,"n/a")</f>
        <v>n/a</v>
      </c>
      <c r="AR46" s="62" t="str">
        <f>IFERROR(AR38/Revenue!AR$46,"n/a")</f>
        <v>n/a</v>
      </c>
      <c r="AS46" s="62" t="str">
        <f>IFERROR(AS38/Revenue!AS$46,"n/a")</f>
        <v>n/a</v>
      </c>
      <c r="AT46" s="62" t="str">
        <f>IFERROR(AT38/Revenue!AT$46,"n/a")</f>
        <v>n/a</v>
      </c>
      <c r="AU46" s="62" t="str">
        <f>IFERROR(AU38/Revenue!AU$46,"n/a")</f>
        <v>n/a</v>
      </c>
      <c r="AV46" s="62" t="str">
        <f>IFERROR(AV38/Revenue!AV$46,"n/a")</f>
        <v>n/a</v>
      </c>
      <c r="AW46" s="62" t="str">
        <f>IFERROR(AW38/Revenue!AW$46,"n/a")</f>
        <v>n/a</v>
      </c>
      <c r="AX46" s="62" t="str">
        <f>IFERROR(AX38/Revenue!AX$46,"n/a")</f>
        <v>n/a</v>
      </c>
      <c r="AY46" s="62" t="str">
        <f>IFERROR(AY38/Revenue!AY$46,"n/a")</f>
        <v>n/a</v>
      </c>
      <c r="AZ46" s="62" t="str">
        <f>IFERROR(AZ38/Revenue!AZ$46,"n/a")</f>
        <v>n/a</v>
      </c>
      <c r="BA46" s="62" t="str">
        <f>IFERROR(BA38/Revenue!BA$46,"n/a")</f>
        <v>n/a</v>
      </c>
      <c r="BB46" s="62" t="str">
        <f>IFERROR(BB38/Revenue!BB$46,"n/a")</f>
        <v>n/a</v>
      </c>
      <c r="BC46" s="62" t="str">
        <f>IFERROR(BC38/Revenue!BC$46,"n/a")</f>
        <v>n/a</v>
      </c>
      <c r="BD46" s="62" t="str">
        <f>IFERROR(BD38/Revenue!BD$46,"n/a")</f>
        <v>n/a</v>
      </c>
      <c r="BE46" s="62" t="str">
        <f>IFERROR(BE38/Revenue!BE$46,"n/a")</f>
        <v>n/a</v>
      </c>
      <c r="BF46" s="62" t="str">
        <f>IFERROR(BF38/Revenue!BF$46,"n/a")</f>
        <v>n/a</v>
      </c>
      <c r="BG46" s="62" t="str">
        <f>IFERROR(BG38/Revenue!BG$46,"n/a")</f>
        <v>n/a</v>
      </c>
      <c r="BH46" s="62" t="str">
        <f>IFERROR(BH38/Revenue!BH$46,"n/a")</f>
        <v>n/a</v>
      </c>
      <c r="BI46" s="62" t="str">
        <f>IFERROR(BI38/Revenue!BI$46,"n/a")</f>
        <v>n/a</v>
      </c>
      <c r="BJ46" s="62" t="str">
        <f>IFERROR(BJ38/Revenue!BJ$46,"n/a")</f>
        <v>n/a</v>
      </c>
      <c r="BK46" s="62" t="str">
        <f>IFERROR(BK38/Revenue!BK$46,"n/a")</f>
        <v>n/a</v>
      </c>
      <c r="BL46" s="62" t="str">
        <f>IFERROR(BL38/Revenue!BL$46,"n/a")</f>
        <v>n/a</v>
      </c>
      <c r="BM46" s="62" t="str">
        <f>IFERROR(BM38/Revenue!BM$46,"n/a")</f>
        <v>n/a</v>
      </c>
      <c r="BN46" s="62" t="str">
        <f>IFERROR(BN38/Revenue!BN$46,"n/a")</f>
        <v>n/a</v>
      </c>
      <c r="BO46" s="62" t="str">
        <f>IFERROR(BO38/Revenue!BO$46,"n/a")</f>
        <v>n/a</v>
      </c>
      <c r="BP46" s="62" t="str">
        <f>IFERROR(BP38/Revenue!BP$46,"n/a")</f>
        <v>n/a</v>
      </c>
      <c r="BQ46" s="62" t="str">
        <f>IFERROR(BQ38/Revenue!BQ$46,"n/a")</f>
        <v>n/a</v>
      </c>
      <c r="BR46" s="62" t="str">
        <f>IFERROR(BR38/Revenue!BR$46,"n/a")</f>
        <v>n/a</v>
      </c>
      <c r="BS46" s="62" t="str">
        <f>IFERROR(BS38/Revenue!BS$46,"n/a")</f>
        <v>n/a</v>
      </c>
      <c r="BT46" s="418"/>
      <c r="BU46" s="418"/>
      <c r="BV46" s="418"/>
      <c r="BW46" s="436"/>
    </row>
    <row r="47" spans="2:75" ht="14.25" customHeight="1" x14ac:dyDescent="0.3">
      <c r="B47" s="159"/>
      <c r="C47" s="162"/>
      <c r="D47" s="162"/>
      <c r="E47" s="162"/>
      <c r="F47" s="162"/>
      <c r="G47" s="162"/>
      <c r="H47" s="162"/>
      <c r="I47" s="26"/>
      <c r="Q47" s="154"/>
      <c r="R47" s="155"/>
      <c r="S47" s="154"/>
      <c r="T47" s="155"/>
      <c r="U47" s="154"/>
      <c r="V47" s="155"/>
      <c r="X47" s="162"/>
      <c r="Y47" s="162"/>
      <c r="Z47" s="162"/>
      <c r="AA47" s="162"/>
      <c r="AB47" s="162"/>
      <c r="AC47" s="162"/>
      <c r="AD47" s="162"/>
      <c r="AE47" s="162"/>
      <c r="AF47" s="162"/>
      <c r="AG47" s="162"/>
      <c r="AH47" s="162"/>
      <c r="AI47" s="162"/>
      <c r="AJ47" s="162"/>
      <c r="AK47" s="162"/>
      <c r="AL47" s="162"/>
      <c r="AM47" s="162"/>
      <c r="AN47" s="162"/>
      <c r="AO47" s="162"/>
      <c r="AP47" s="162"/>
      <c r="AQ47" s="162"/>
      <c r="AR47" s="162"/>
      <c r="AS47" s="162"/>
      <c r="AT47" s="162"/>
      <c r="AU47" s="162"/>
      <c r="AV47" s="162"/>
      <c r="AW47" s="162"/>
      <c r="AX47" s="162"/>
      <c r="AY47" s="162"/>
      <c r="AZ47" s="162"/>
      <c r="BA47" s="162"/>
      <c r="BB47" s="162"/>
      <c r="BC47" s="162"/>
      <c r="BD47" s="162"/>
      <c r="BE47" s="162"/>
      <c r="BF47" s="162"/>
      <c r="BG47" s="162"/>
      <c r="BH47" s="162"/>
      <c r="BI47" s="162"/>
      <c r="BJ47" s="162"/>
      <c r="BK47" s="162"/>
      <c r="BL47" s="162"/>
      <c r="BM47" s="162"/>
      <c r="BN47" s="162"/>
      <c r="BO47" s="162"/>
      <c r="BP47" s="162"/>
      <c r="BQ47" s="162"/>
      <c r="BR47" s="162"/>
      <c r="BS47" s="162"/>
      <c r="BT47" s="193"/>
      <c r="BU47" s="193"/>
      <c r="BV47" s="193"/>
      <c r="BW47" s="435"/>
    </row>
    <row r="48" spans="2:75" ht="11.5" outlineLevel="1" x14ac:dyDescent="0.3">
      <c r="B48" s="45" t="s">
        <v>31</v>
      </c>
      <c r="C48" s="229" t="e">
        <f>#REF!-C38</f>
        <v>#REF!</v>
      </c>
      <c r="D48" s="229" t="e">
        <f>#REF!-D38</f>
        <v>#REF!</v>
      </c>
      <c r="E48" s="229" t="e">
        <f>#REF!-E38</f>
        <v>#REF!</v>
      </c>
      <c r="F48" s="230" t="e">
        <f ca="1">#REF!-F38</f>
        <v>#REF!</v>
      </c>
      <c r="G48" s="229" t="e">
        <f ca="1">#REF!-G38</f>
        <v>#REF!</v>
      </c>
      <c r="H48" s="229" t="e">
        <f ca="1">#REF!-H38</f>
        <v>#REF!</v>
      </c>
      <c r="I48" s="231"/>
      <c r="J48" s="231"/>
      <c r="K48" s="231"/>
      <c r="L48" s="231"/>
      <c r="M48" s="231"/>
      <c r="N48" s="231"/>
      <c r="O48" s="231"/>
      <c r="P48" s="231"/>
      <c r="Q48" s="231"/>
      <c r="R48" s="231"/>
      <c r="S48" s="231"/>
      <c r="T48" s="231"/>
      <c r="U48" s="231"/>
      <c r="V48" s="231"/>
      <c r="W48" s="231"/>
      <c r="X48" s="229" t="e">
        <f>#REF!-X38</f>
        <v>#REF!</v>
      </c>
      <c r="Y48" s="229" t="e">
        <f>#REF!-Y38</f>
        <v>#REF!</v>
      </c>
      <c r="Z48" s="229" t="e">
        <f>#REF!-Z38</f>
        <v>#REF!</v>
      </c>
      <c r="AA48" s="229" t="e">
        <f>#REF!-AA38</f>
        <v>#REF!</v>
      </c>
      <c r="AB48" s="229" t="e">
        <f>#REF!-AB38</f>
        <v>#REF!</v>
      </c>
      <c r="AC48" s="229" t="e">
        <f>#REF!-AC38</f>
        <v>#REF!</v>
      </c>
      <c r="AD48" s="229" t="e">
        <f>#REF!-AD38</f>
        <v>#REF!</v>
      </c>
      <c r="AE48" s="229" t="e">
        <f>#REF!-AE38</f>
        <v>#REF!</v>
      </c>
      <c r="AF48" s="229" t="e">
        <f>#REF!-AF38</f>
        <v>#REF!</v>
      </c>
      <c r="AG48" s="229" t="e">
        <f>#REF!-AG38</f>
        <v>#REF!</v>
      </c>
      <c r="AH48" s="229" t="e">
        <f>#REF!-AH38</f>
        <v>#REF!</v>
      </c>
      <c r="AI48" s="229" t="e">
        <f>#REF!-AI38</f>
        <v>#REF!</v>
      </c>
      <c r="AJ48" s="229" t="e">
        <f>#REF!-AJ38</f>
        <v>#REF!</v>
      </c>
      <c r="AK48" s="229" t="e">
        <f>#REF!-AK38</f>
        <v>#REF!</v>
      </c>
      <c r="AL48" s="229" t="e">
        <f>#REF!-AL38</f>
        <v>#REF!</v>
      </c>
      <c r="AM48" s="229" t="e">
        <f>#REF!-AM38</f>
        <v>#REF!</v>
      </c>
      <c r="AN48" s="229" t="e">
        <f>#REF!-AN38</f>
        <v>#REF!</v>
      </c>
      <c r="AO48" s="229" t="e">
        <f>#REF!-AO38</f>
        <v>#REF!</v>
      </c>
      <c r="AP48" s="229" t="e">
        <f>#REF!-AP38</f>
        <v>#REF!</v>
      </c>
      <c r="AQ48" s="229" t="e">
        <f>#REF!-AQ38</f>
        <v>#REF!</v>
      </c>
      <c r="AR48" s="229" t="e">
        <f>#REF!-AR38</f>
        <v>#REF!</v>
      </c>
      <c r="AS48" s="229" t="e">
        <f>#REF!-AS38</f>
        <v>#REF!</v>
      </c>
      <c r="AT48" s="229" t="e">
        <f>#REF!-AT38</f>
        <v>#REF!</v>
      </c>
      <c r="AU48" s="229" t="e">
        <f>#REF!-AU38</f>
        <v>#REF!</v>
      </c>
      <c r="AV48" s="229" t="e">
        <f>#REF!-AV38</f>
        <v>#REF!</v>
      </c>
      <c r="AW48" s="229" t="e">
        <f>#REF!-AW38</f>
        <v>#REF!</v>
      </c>
      <c r="AX48" s="229" t="e">
        <f>#REF!-AX38</f>
        <v>#REF!</v>
      </c>
      <c r="AY48" s="229" t="e">
        <f>#REF!-AY38</f>
        <v>#REF!</v>
      </c>
      <c r="AZ48" s="229" t="e">
        <f>#REF!-AZ38</f>
        <v>#REF!</v>
      </c>
      <c r="BA48" s="229" t="e">
        <f>#REF!-BA38</f>
        <v>#REF!</v>
      </c>
      <c r="BB48" s="229" t="e">
        <f>#REF!-BB38</f>
        <v>#REF!</v>
      </c>
      <c r="BC48" s="229" t="e">
        <f>#REF!-BC38</f>
        <v>#REF!</v>
      </c>
      <c r="BD48" s="229" t="e">
        <f>#REF!-BD38</f>
        <v>#REF!</v>
      </c>
      <c r="BE48" s="229" t="e">
        <f>#REF!-BE38</f>
        <v>#REF!</v>
      </c>
      <c r="BF48" s="229" t="e">
        <f>#REF!-BF38</f>
        <v>#REF!</v>
      </c>
      <c r="BG48" s="229" t="e">
        <f>#REF!-BG38</f>
        <v>#REF!</v>
      </c>
      <c r="BH48" s="229" t="e">
        <f>#REF!-BH38</f>
        <v>#REF!</v>
      </c>
      <c r="BI48" s="229" t="e">
        <f>#REF!-BI38</f>
        <v>#REF!</v>
      </c>
      <c r="BJ48" s="229" t="e">
        <f>#REF!-BJ38</f>
        <v>#REF!</v>
      </c>
      <c r="BK48" s="229" t="e">
        <f>#REF!-BK38</f>
        <v>#REF!</v>
      </c>
      <c r="BL48" s="229" t="e">
        <f>#REF!-BL38</f>
        <v>#REF!</v>
      </c>
      <c r="BM48" s="229" t="e">
        <f>#REF!-BM38</f>
        <v>#REF!</v>
      </c>
      <c r="BN48" s="229" t="e">
        <f>#REF!-BN38</f>
        <v>#REF!</v>
      </c>
      <c r="BO48" s="229" t="e">
        <f>#REF!-BO38</f>
        <v>#REF!</v>
      </c>
      <c r="BP48" s="229" t="e">
        <f>#REF!-BP38</f>
        <v>#REF!</v>
      </c>
      <c r="BQ48" s="229" t="e">
        <f>#REF!-BQ38</f>
        <v>#REF!</v>
      </c>
      <c r="BR48" s="229" t="e">
        <f>#REF!-BR38</f>
        <v>#REF!</v>
      </c>
      <c r="BS48" s="229" t="e">
        <f>#REF!-BS38</f>
        <v>#REF!</v>
      </c>
      <c r="BT48" s="420"/>
      <c r="BU48" s="420"/>
      <c r="BV48" s="420"/>
      <c r="BW48" s="423"/>
    </row>
  </sheetData>
  <pageMargins left="0.7" right="0.7" top="0.75" bottom="0.75" header="0.3" footer="0.3"/>
  <pageSetup paperSize="9" scale="87" orientation="landscape" horizontalDpi="1200" verticalDpi="1200"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200-000000000000}">
          <x14:formula1>
            <xm:f>Periods!$C$19:$C$32</xm:f>
          </x14:formula1>
          <xm:sqref>A4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E0E3EC"/>
    <pageSetUpPr fitToPage="1"/>
  </sheetPr>
  <dimension ref="A1:BX30"/>
  <sheetViews>
    <sheetView showGridLines="0" zoomScaleNormal="100" zoomScaleSheetLayoutView="100" workbookViewId="0">
      <pane xSplit="6" ySplit="7" topLeftCell="G8" activePane="bottomRight" state="frozen"/>
      <selection activeCell="H5" sqref="H5"/>
      <selection pane="topRight" activeCell="H5" sqref="H5"/>
      <selection pane="bottomLeft" activeCell="H5" sqref="H5"/>
      <selection pane="bottomRight" activeCell="G8" sqref="G8"/>
    </sheetView>
  </sheetViews>
  <sheetFormatPr defaultColWidth="8.90625" defaultRowHeight="16.5" outlineLevelRow="1" outlineLevelCol="1" x14ac:dyDescent="0.45"/>
  <cols>
    <col min="1" max="1" width="5.6328125" style="127" customWidth="1"/>
    <col min="2" max="2" width="35.6328125" style="127" customWidth="1"/>
    <col min="3" max="4" width="9.36328125" style="127" customWidth="1"/>
    <col min="5" max="5" width="9.36328125" style="461" customWidth="1"/>
    <col min="6" max="6" width="9.36328125" style="269" customWidth="1"/>
    <col min="7" max="7" width="8.6328125" style="127" customWidth="1" outlineLevel="1"/>
    <col min="8" max="8" width="7" style="127" customWidth="1" outlineLevel="1"/>
    <col min="9" max="9" width="2.6328125" style="127" customWidth="1"/>
    <col min="10" max="13" width="9.36328125" style="269" customWidth="1"/>
    <col min="14" max="15" width="7.453125" style="269" customWidth="1" outlineLevel="1"/>
    <col min="16" max="16" width="2.6328125" style="127" customWidth="1"/>
    <col min="17" max="18" width="9.08984375" style="127" customWidth="1"/>
    <col min="19" max="20" width="9.08984375" style="461" customWidth="1"/>
    <col min="21" max="22" width="9.08984375" style="127" customWidth="1"/>
    <col min="23" max="23" width="3.6328125" style="127" customWidth="1"/>
    <col min="24" max="25" width="6.08984375" style="127" customWidth="1" outlineLevel="1"/>
    <col min="26" max="26" width="6.36328125" style="127" customWidth="1" outlineLevel="1"/>
    <col min="27" max="27" width="6.08984375" style="127" customWidth="1" outlineLevel="1"/>
    <col min="28" max="28" width="6.453125" style="127" customWidth="1" outlineLevel="1"/>
    <col min="29" max="30" width="6.08984375" style="127" customWidth="1" outlineLevel="1"/>
    <col min="31" max="31" width="6.453125" style="127" customWidth="1" outlineLevel="1"/>
    <col min="32" max="32" width="6.36328125" style="127" customWidth="1" outlineLevel="1"/>
    <col min="33" max="36" width="6.08984375" style="127" customWidth="1" outlineLevel="1"/>
    <col min="37" max="38" width="6.36328125" style="127" customWidth="1" outlineLevel="1"/>
    <col min="39" max="39" width="6.08984375" style="127" customWidth="1" outlineLevel="1"/>
    <col min="40" max="40" width="6.453125" style="127" customWidth="1" outlineLevel="1"/>
    <col min="41" max="42" width="6.08984375" style="127" customWidth="1" outlineLevel="1"/>
    <col min="43" max="43" width="6.453125" style="127" customWidth="1" outlineLevel="1"/>
    <col min="44" max="44" width="6.36328125" style="127" customWidth="1" outlineLevel="1"/>
    <col min="45" max="49" width="6.08984375" style="127" customWidth="1" outlineLevel="1"/>
    <col min="50" max="50" width="6.36328125" style="127" customWidth="1" outlineLevel="1"/>
    <col min="51" max="51" width="6.08984375" style="127" customWidth="1" outlineLevel="1"/>
    <col min="52" max="52" width="6.453125" style="127" customWidth="1" outlineLevel="1"/>
    <col min="53" max="53" width="6.08984375" style="127" customWidth="1" outlineLevel="1"/>
    <col min="54" max="54" width="5.54296875" style="127" customWidth="1" outlineLevel="1"/>
    <col min="55" max="55" width="6.453125" style="127" customWidth="1" outlineLevel="1"/>
    <col min="56" max="56" width="6.36328125" style="127" customWidth="1" outlineLevel="1"/>
    <col min="57" max="57" width="5.90625" style="127" customWidth="1" outlineLevel="1"/>
    <col min="58" max="59" width="6.08984375" style="127" customWidth="1" outlineLevel="1"/>
    <col min="60" max="61" width="6.08984375" style="461" customWidth="1" outlineLevel="1"/>
    <col min="62" max="62" width="6.36328125" style="461" customWidth="1" outlineLevel="1"/>
    <col min="63" max="63" width="6.08984375" style="461" customWidth="1" outlineLevel="1"/>
    <col min="64" max="64" width="6.453125" style="461" customWidth="1" outlineLevel="1"/>
    <col min="65" max="65" width="6.08984375" style="461" customWidth="1" outlineLevel="1"/>
    <col min="66" max="66" width="5.54296875" style="461" customWidth="1" outlineLevel="1"/>
    <col min="67" max="67" width="6.453125" style="461" customWidth="1" outlineLevel="1"/>
    <col min="68" max="68" width="6.36328125" style="461" customWidth="1" outlineLevel="1"/>
    <col min="69" max="69" width="5.90625" style="461" customWidth="1" outlineLevel="1"/>
    <col min="70" max="71" width="6.08984375" style="461" customWidth="1" outlineLevel="1"/>
    <col min="72" max="74" width="1.6328125" style="127" customWidth="1"/>
    <col min="75" max="75" width="9.36328125" style="438" customWidth="1"/>
    <col min="76" max="76" width="2.6328125" style="127" customWidth="1"/>
    <col min="77" max="82" width="10.453125" style="127" bestFit="1" customWidth="1"/>
    <col min="83" max="85" width="11.6328125" style="127" bestFit="1" customWidth="1"/>
    <col min="86" max="94" width="10.453125" style="127" bestFit="1" customWidth="1"/>
    <col min="95" max="97" width="11.6328125" style="127" bestFit="1" customWidth="1"/>
    <col min="98" max="99" width="10.453125" style="127" bestFit="1" customWidth="1"/>
    <col min="100" max="16384" width="8.90625" style="127"/>
  </cols>
  <sheetData>
    <row r="1" spans="1:76" ht="15" customHeight="1" x14ac:dyDescent="0.45">
      <c r="A1" s="118" t="str">
        <f>Periods!$C$4</f>
        <v>Project Platinum</v>
      </c>
      <c r="B1" s="26"/>
      <c r="F1" s="20"/>
      <c r="G1" s="26"/>
      <c r="H1" s="26"/>
      <c r="J1" s="20"/>
      <c r="K1" s="20"/>
      <c r="L1" s="20"/>
      <c r="M1" s="20"/>
      <c r="N1" s="20"/>
      <c r="O1" s="20"/>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W1" s="428"/>
    </row>
    <row r="2" spans="1:76" s="151" customFormat="1" ht="15" customHeight="1" x14ac:dyDescent="0.45">
      <c r="A2" s="74" t="e">
        <f>#REF!</f>
        <v>#REF!</v>
      </c>
      <c r="F2" s="153"/>
      <c r="I2" s="127"/>
      <c r="J2" s="153"/>
      <c r="K2" s="153"/>
      <c r="L2" s="153"/>
      <c r="M2" s="153"/>
      <c r="N2" s="153"/>
      <c r="O2" s="153"/>
      <c r="BW2" s="434"/>
      <c r="BX2" s="127"/>
    </row>
    <row r="3" spans="1:76" s="151" customFormat="1" ht="15" customHeight="1" x14ac:dyDescent="0.45">
      <c r="A3" s="71" t="str">
        <f>Periods!$C$8</f>
        <v>Jan'19-Feb'22</v>
      </c>
      <c r="F3" s="153"/>
      <c r="I3" s="127"/>
      <c r="J3" s="153"/>
      <c r="K3" s="153"/>
      <c r="L3" s="153"/>
      <c r="M3" s="153"/>
      <c r="N3" s="153"/>
      <c r="O3" s="153"/>
      <c r="BW3" s="434"/>
      <c r="BX3" s="127"/>
    </row>
    <row r="4" spans="1:76" s="151" customFormat="1" ht="15" customHeight="1" x14ac:dyDescent="0.45">
      <c r="A4" s="199" t="s">
        <v>82</v>
      </c>
      <c r="B4" s="200" t="s">
        <v>84</v>
      </c>
      <c r="F4" s="153"/>
      <c r="I4" s="127"/>
      <c r="J4" s="153"/>
      <c r="K4" s="153"/>
      <c r="L4" s="153"/>
      <c r="M4" s="153"/>
      <c r="N4" s="153"/>
      <c r="O4" s="153"/>
      <c r="BW4" s="434"/>
      <c r="BX4" s="127"/>
    </row>
    <row r="5" spans="1:76" ht="15" customHeight="1" x14ac:dyDescent="0.45">
      <c r="A5" s="294" t="e">
        <f ca="1">SUM(C16:H16,C28:H28)</f>
        <v>#REF!</v>
      </c>
      <c r="B5" s="117"/>
      <c r="C5" s="26"/>
      <c r="D5" s="26"/>
      <c r="E5" s="26"/>
      <c r="F5" s="20"/>
      <c r="G5" s="26"/>
      <c r="H5" s="26"/>
      <c r="J5" s="20"/>
      <c r="K5" s="20"/>
      <c r="L5" s="20"/>
      <c r="M5" s="20"/>
      <c r="N5" s="20"/>
      <c r="O5" s="20"/>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U5" s="275"/>
      <c r="BW5" s="428"/>
    </row>
    <row r="6" spans="1:76" ht="15" customHeight="1" x14ac:dyDescent="0.45">
      <c r="A6" s="26"/>
      <c r="B6" s="118" t="str">
        <f>CONCATENATE(A7," ","-"," ","reported")</f>
        <v xml:space="preserve"> - reported</v>
      </c>
      <c r="C6" s="119"/>
      <c r="D6" s="119"/>
      <c r="E6" s="119"/>
      <c r="F6" s="119"/>
      <c r="G6" s="119"/>
      <c r="H6" s="119"/>
      <c r="J6" s="107" t="str">
        <f>Revenue!$B$19</f>
        <v>% of sales- reported</v>
      </c>
      <c r="K6" s="107"/>
      <c r="L6" s="107"/>
      <c r="M6" s="107"/>
      <c r="N6" s="107"/>
      <c r="O6" s="107"/>
      <c r="P6" s="119"/>
      <c r="Q6" s="107" t="str">
        <f>CONCATENATE(D7," v ",C7)</f>
        <v>FY20 v FY19</v>
      </c>
      <c r="R6" s="266"/>
      <c r="S6" s="107" t="str">
        <f>CONCATENATE(E7," v ",D7)</f>
        <v>FY21 v FY20</v>
      </c>
      <c r="T6" s="266"/>
      <c r="U6" s="107" t="str">
        <f>CONCATENATE(F7," v ",E7)</f>
        <v>TTM 
Feb-22 v FY21</v>
      </c>
      <c r="V6" s="266"/>
      <c r="W6" s="26"/>
      <c r="X6" s="119"/>
      <c r="Y6" s="119"/>
      <c r="Z6" s="119"/>
      <c r="AA6" s="119"/>
      <c r="AB6" s="119"/>
      <c r="AC6" s="119"/>
      <c r="AD6" s="119"/>
      <c r="AE6" s="119"/>
      <c r="AF6" s="119"/>
      <c r="AG6" s="119"/>
      <c r="AH6" s="119"/>
      <c r="AI6" s="119"/>
      <c r="AJ6" s="119"/>
      <c r="AK6" s="119"/>
      <c r="AL6" s="119"/>
      <c r="AM6" s="119"/>
      <c r="AN6" s="119"/>
      <c r="AO6" s="119"/>
      <c r="AP6" s="119"/>
      <c r="AQ6" s="119"/>
      <c r="AR6" s="119"/>
      <c r="AS6" s="119"/>
      <c r="AT6" s="119"/>
      <c r="AU6" s="119"/>
      <c r="AV6" s="119"/>
      <c r="AW6" s="119"/>
      <c r="AX6" s="119"/>
      <c r="AY6" s="119"/>
      <c r="AZ6" s="119"/>
      <c r="BA6" s="119"/>
      <c r="BB6" s="119"/>
      <c r="BC6" s="119"/>
      <c r="BD6" s="119"/>
      <c r="BE6" s="119"/>
      <c r="BF6" s="119"/>
      <c r="BG6" s="119"/>
      <c r="BH6" s="119"/>
      <c r="BI6" s="119"/>
      <c r="BJ6" s="119"/>
      <c r="BK6" s="119"/>
      <c r="BL6" s="119"/>
      <c r="BM6" s="119"/>
      <c r="BN6" s="119"/>
      <c r="BO6" s="119"/>
      <c r="BP6" s="119"/>
      <c r="BQ6" s="119"/>
      <c r="BR6" s="119"/>
      <c r="BS6" s="119"/>
      <c r="BW6" s="119"/>
    </row>
    <row r="7" spans="1:76" s="20" customFormat="1" ht="24" customHeight="1" x14ac:dyDescent="0.3">
      <c r="A7" s="364"/>
      <c r="B7" s="36" t="s">
        <v>5</v>
      </c>
      <c r="C7" s="51" t="str">
        <f>TB!BN$5</f>
        <v>FY19</v>
      </c>
      <c r="D7" s="51" t="str">
        <f>TB!BO$5</f>
        <v>FY20</v>
      </c>
      <c r="E7" s="51" t="str">
        <f>TB!BP$5</f>
        <v>FY21</v>
      </c>
      <c r="F7" s="55" t="str">
        <f>TB!BQ$5</f>
        <v>TTM 
Feb-22</v>
      </c>
      <c r="G7" s="55" t="str">
        <f>TB!BR$5</f>
        <v>YTD 
Feb-21</v>
      </c>
      <c r="H7" s="55" t="str">
        <f>TB!BS$5</f>
        <v>YTD 
Feb-22</v>
      </c>
      <c r="J7" s="101" t="str">
        <f t="shared" ref="J7:O7" si="0">C7</f>
        <v>FY19</v>
      </c>
      <c r="K7" s="101" t="str">
        <f t="shared" si="0"/>
        <v>FY20</v>
      </c>
      <c r="L7" s="101" t="str">
        <f t="shared" si="0"/>
        <v>FY21</v>
      </c>
      <c r="M7" s="101" t="str">
        <f t="shared" si="0"/>
        <v>TTM 
Feb-22</v>
      </c>
      <c r="N7" s="101" t="str">
        <f t="shared" si="0"/>
        <v>YTD 
Feb-21</v>
      </c>
      <c r="O7" s="101" t="str">
        <f t="shared" si="0"/>
        <v>YTD 
Feb-22</v>
      </c>
      <c r="Q7" s="104" t="s">
        <v>6</v>
      </c>
      <c r="R7" s="104" t="s">
        <v>7</v>
      </c>
      <c r="S7" s="104" t="s">
        <v>6</v>
      </c>
      <c r="T7" s="104" t="s">
        <v>7</v>
      </c>
      <c r="U7" s="104" t="s">
        <v>6</v>
      </c>
      <c r="V7" s="104" t="s">
        <v>7</v>
      </c>
      <c r="X7" s="138">
        <f>TB!N$5</f>
        <v>43496</v>
      </c>
      <c r="Y7" s="138">
        <f>TB!O$5</f>
        <v>43524</v>
      </c>
      <c r="Z7" s="138">
        <f>TB!P$5</f>
        <v>43555</v>
      </c>
      <c r="AA7" s="138">
        <f>TB!Q$5</f>
        <v>43585</v>
      </c>
      <c r="AB7" s="138">
        <f>TB!R$5</f>
        <v>43616</v>
      </c>
      <c r="AC7" s="138">
        <f>TB!S$5</f>
        <v>43646</v>
      </c>
      <c r="AD7" s="138">
        <f>TB!T$5</f>
        <v>43677</v>
      </c>
      <c r="AE7" s="138">
        <f>TB!U$5</f>
        <v>43708</v>
      </c>
      <c r="AF7" s="138">
        <f>TB!V$5</f>
        <v>43738</v>
      </c>
      <c r="AG7" s="138">
        <f>TB!W$5</f>
        <v>43769</v>
      </c>
      <c r="AH7" s="138">
        <f>TB!X$5</f>
        <v>43799</v>
      </c>
      <c r="AI7" s="138">
        <f>TB!Y$5</f>
        <v>43830</v>
      </c>
      <c r="AJ7" s="138">
        <f>TB!Z$5</f>
        <v>43861</v>
      </c>
      <c r="AK7" s="138">
        <f>TB!AA$5</f>
        <v>43890</v>
      </c>
      <c r="AL7" s="138">
        <f>TB!AB$5</f>
        <v>43921</v>
      </c>
      <c r="AM7" s="138">
        <f>TB!AC$5</f>
        <v>43951</v>
      </c>
      <c r="AN7" s="138">
        <f>TB!AD$5</f>
        <v>43982</v>
      </c>
      <c r="AO7" s="138">
        <f>TB!AE$5</f>
        <v>44012</v>
      </c>
      <c r="AP7" s="138">
        <f>TB!AF$5</f>
        <v>44043</v>
      </c>
      <c r="AQ7" s="138">
        <f>TB!AG$5</f>
        <v>44074</v>
      </c>
      <c r="AR7" s="138">
        <f>TB!AH$5</f>
        <v>44104</v>
      </c>
      <c r="AS7" s="138">
        <f>TB!AI$5</f>
        <v>44135</v>
      </c>
      <c r="AT7" s="138">
        <f>TB!AJ$5</f>
        <v>44165</v>
      </c>
      <c r="AU7" s="138">
        <f>TB!AK$5</f>
        <v>44196</v>
      </c>
      <c r="AV7" s="138">
        <f>TB!AL$5</f>
        <v>44227</v>
      </c>
      <c r="AW7" s="138">
        <f>TB!AM$5</f>
        <v>44255</v>
      </c>
      <c r="AX7" s="138">
        <f>TB!AN$5</f>
        <v>44286</v>
      </c>
      <c r="AY7" s="138">
        <f>TB!AO$5</f>
        <v>44316</v>
      </c>
      <c r="AZ7" s="138">
        <f>TB!AP$5</f>
        <v>44347</v>
      </c>
      <c r="BA7" s="138">
        <f>TB!AQ$5</f>
        <v>44377</v>
      </c>
      <c r="BB7" s="138">
        <f>TB!AR$5</f>
        <v>44408</v>
      </c>
      <c r="BC7" s="138">
        <f>TB!AS$5</f>
        <v>44439</v>
      </c>
      <c r="BD7" s="138">
        <f>TB!AT$5</f>
        <v>44469</v>
      </c>
      <c r="BE7" s="138">
        <f>TB!AU$5</f>
        <v>44500</v>
      </c>
      <c r="BF7" s="138">
        <f>TB!AV$5</f>
        <v>44530</v>
      </c>
      <c r="BG7" s="138">
        <f>TB!AW$5</f>
        <v>44561</v>
      </c>
      <c r="BH7" s="138">
        <f>TB!AX$5</f>
        <v>44592</v>
      </c>
      <c r="BI7" s="138">
        <f>TB!AY$5</f>
        <v>44620</v>
      </c>
      <c r="BJ7" s="138">
        <f>TB!AZ$5</f>
        <v>44651</v>
      </c>
      <c r="BK7" s="138">
        <f>TB!BA$5</f>
        <v>44681</v>
      </c>
      <c r="BL7" s="138">
        <f>TB!BB$5</f>
        <v>44712</v>
      </c>
      <c r="BM7" s="138">
        <f>TB!BC$5</f>
        <v>44742</v>
      </c>
      <c r="BN7" s="138">
        <f>TB!BD$5</f>
        <v>44773</v>
      </c>
      <c r="BO7" s="138">
        <f>TB!BE$5</f>
        <v>44804</v>
      </c>
      <c r="BP7" s="138">
        <f>TB!BF$5</f>
        <v>44834</v>
      </c>
      <c r="BQ7" s="138">
        <f>TB!BG$5</f>
        <v>44865</v>
      </c>
      <c r="BR7" s="138">
        <f>TB!BH$5</f>
        <v>44895</v>
      </c>
      <c r="BS7" s="138">
        <f>TB!BI$5</f>
        <v>44926</v>
      </c>
      <c r="BW7" s="105" t="s">
        <v>63</v>
      </c>
    </row>
    <row r="8" spans="1:76" s="26" customFormat="1" ht="14.25" customHeight="1" x14ac:dyDescent="0.3">
      <c r="B8" s="31">
        <f t="shared" ref="B8:B13" si="1">B20</f>
        <v>0</v>
      </c>
      <c r="C8" s="203">
        <f t="shared" ref="C8:C13" si="2">SUM(X8:AI8)</f>
        <v>0</v>
      </c>
      <c r="D8" s="203">
        <f t="shared" ref="D8:D13" si="3">SUM(AJ8:AU8)</f>
        <v>0</v>
      </c>
      <c r="E8" s="203">
        <f>SUM(AV8:BG8)</f>
        <v>0</v>
      </c>
      <c r="F8" s="203">
        <f ca="1">_xlfn.IFNA(SUM(OFFSET($X8,0,MATCH(Periods!$D$15,$X$7:$BV$7)-1):OFFSET($X8,0,MATCH(Periods!$D$15,$X$7:$BV$7,0)-12)),0)</f>
        <v>0</v>
      </c>
      <c r="G8" s="203">
        <f ca="1">SUM(OFFSET($X8,0,MATCH(Periods!$D$17,$X$7:$BV$7,0)-1):OFFSET($X8,0,MATCH(Periods!$D$13,$X$7:$BV$7,0)))</f>
        <v>0</v>
      </c>
      <c r="H8" s="203">
        <f ca="1">SUM(OFFSET($X8,0,MATCH(Periods!$D$16,$X$7:$BV$7,0)-1):OFFSET($X8,0,MATCH(Periods!$D$14,$X$7:$BV$7,0)))</f>
        <v>0</v>
      </c>
      <c r="J8" s="58" t="str">
        <f>IFERROR(C8/Revenue!C$18,"n/a")</f>
        <v>n/a</v>
      </c>
      <c r="K8" s="58" t="str">
        <f>IFERROR(D8/Revenue!D$18,"n/a")</f>
        <v>n/a</v>
      </c>
      <c r="L8" s="58" t="str">
        <f>IFERROR(E8/Revenue!E$18,"n/a")</f>
        <v>n/a</v>
      </c>
      <c r="M8" s="58" t="str">
        <f ca="1">IFERROR(F8/Revenue!F$18,"n/a")</f>
        <v>n/a</v>
      </c>
      <c r="N8" s="58" t="str">
        <f ca="1">IFERROR(G8/Revenue!G$18,"n/a")</f>
        <v>n/a</v>
      </c>
      <c r="O8" s="58" t="str">
        <f ca="1">IFERROR(H8/Revenue!H$18,"n/a")</f>
        <v>n/a</v>
      </c>
      <c r="Q8" s="202">
        <f t="shared" ref="Q8" si="4">D8-C8</f>
        <v>0</v>
      </c>
      <c r="R8" s="59" t="str">
        <f t="shared" ref="R8" si="5">IFERROR(Q8/C8,"n/a")</f>
        <v>n/a</v>
      </c>
      <c r="S8" s="202">
        <f>E8-D8</f>
        <v>0</v>
      </c>
      <c r="T8" s="59" t="str">
        <f>IFERROR(S8/D8,"n/a")</f>
        <v>n/a</v>
      </c>
      <c r="U8" s="202">
        <f ca="1">F8-E8</f>
        <v>0</v>
      </c>
      <c r="V8" s="58" t="str">
        <f ca="1">IFERROR(U8/E8,"n/a")</f>
        <v>n/a</v>
      </c>
      <c r="X8" s="203">
        <f>SUMIFS(TB!N:N,TB!$F:$F,$A$2,TB!$G:$G,$A$7,TB!$H:$H,$B8,TB!$K:$K,"",TB!$J:$J,$A$4)</f>
        <v>0</v>
      </c>
      <c r="Y8" s="203">
        <f>SUMIFS(TB!O:O,TB!$F:$F,$A$2,TB!$G:$G,$A$7,TB!$H:$H,$B8,TB!$K:$K,"",TB!$J:$J,$A$4)</f>
        <v>0</v>
      </c>
      <c r="Z8" s="203">
        <f>SUMIFS(TB!P:P,TB!$F:$F,$A$2,TB!$G:$G,$A$7,TB!$H:$H,$B8,TB!$K:$K,"",TB!$J:$J,$A$4)</f>
        <v>0</v>
      </c>
      <c r="AA8" s="203">
        <f>SUMIFS(TB!Q:Q,TB!$F:$F,$A$2,TB!$G:$G,$A$7,TB!$H:$H,$B8,TB!$K:$K,"",TB!$J:$J,$A$4)</f>
        <v>0</v>
      </c>
      <c r="AB8" s="203">
        <f>SUMIFS(TB!R:R,TB!$F:$F,$A$2,TB!$G:$G,$A$7,TB!$H:$H,$B8,TB!$K:$K,"",TB!$J:$J,$A$4)</f>
        <v>0</v>
      </c>
      <c r="AC8" s="203">
        <f>SUMIFS(TB!S:S,TB!$F:$F,$A$2,TB!$G:$G,$A$7,TB!$H:$H,$B8,TB!$K:$K,"",TB!$J:$J,$A$4)</f>
        <v>0</v>
      </c>
      <c r="AD8" s="203">
        <f>SUMIFS(TB!T:T,TB!$F:$F,$A$2,TB!$G:$G,$A$7,TB!$H:$H,$B8,TB!$K:$K,"",TB!$J:$J,$A$4)</f>
        <v>0</v>
      </c>
      <c r="AE8" s="203">
        <f>SUMIFS(TB!U:U,TB!$F:$F,$A$2,TB!$G:$G,$A$7,TB!$H:$H,$B8,TB!$K:$K,"",TB!$J:$J,$A$4)</f>
        <v>0</v>
      </c>
      <c r="AF8" s="203">
        <f>SUMIFS(TB!V:V,TB!$F:$F,$A$2,TB!$G:$G,$A$7,TB!$H:$H,$B8,TB!$K:$K,"",TB!$J:$J,$A$4)</f>
        <v>0</v>
      </c>
      <c r="AG8" s="203">
        <f>SUMIFS(TB!W:W,TB!$F:$F,$A$2,TB!$G:$G,$A$7,TB!$H:$H,$B8,TB!$K:$K,"",TB!$J:$J,$A$4)</f>
        <v>0</v>
      </c>
      <c r="AH8" s="203">
        <f>SUMIFS(TB!X:X,TB!$F:$F,$A$2,TB!$G:$G,$A$7,TB!$H:$H,$B8,TB!$K:$K,"",TB!$J:$J,$A$4)</f>
        <v>0</v>
      </c>
      <c r="AI8" s="203">
        <f>SUMIFS(TB!Y:Y,TB!$F:$F,$A$2,TB!$G:$G,$A$7,TB!$H:$H,$B8,TB!$K:$K,"",TB!$J:$J,$A$4)</f>
        <v>0</v>
      </c>
      <c r="AJ8" s="203">
        <f>SUMIFS(TB!Z:Z,TB!$F:$F,$A$2,TB!$G:$G,$A$7,TB!$H:$H,$B8,TB!$K:$K,"",TB!$J:$J,$A$4)</f>
        <v>0</v>
      </c>
      <c r="AK8" s="203">
        <f>SUMIFS(TB!AA:AA,TB!$F:$F,$A$2,TB!$G:$G,$A$7,TB!$H:$H,$B8,TB!$K:$K,"",TB!$J:$J,$A$4)</f>
        <v>0</v>
      </c>
      <c r="AL8" s="203">
        <f>SUMIFS(TB!AB:AB,TB!$F:$F,$A$2,TB!$G:$G,$A$7,TB!$H:$H,$B8,TB!$K:$K,"",TB!$J:$J,$A$4)</f>
        <v>0</v>
      </c>
      <c r="AM8" s="203">
        <f>SUMIFS(TB!AC:AC,TB!$F:$F,$A$2,TB!$G:$G,$A$7,TB!$H:$H,$B8,TB!$K:$K,"",TB!$J:$J,$A$4)</f>
        <v>0</v>
      </c>
      <c r="AN8" s="203">
        <f>SUMIFS(TB!AD:AD,TB!$F:$F,$A$2,TB!$G:$G,$A$7,TB!$H:$H,$B8,TB!$K:$K,"",TB!$J:$J,$A$4)</f>
        <v>0</v>
      </c>
      <c r="AO8" s="203">
        <f>SUMIFS(TB!AE:AE,TB!$F:$F,$A$2,TB!$G:$G,$A$7,TB!$H:$H,$B8,TB!$K:$K,"",TB!$J:$J,$A$4)</f>
        <v>0</v>
      </c>
      <c r="AP8" s="203">
        <f>SUMIFS(TB!AF:AF,TB!$F:$F,$A$2,TB!$G:$G,$A$7,TB!$H:$H,$B8,TB!$K:$K,"",TB!$J:$J,$A$4)</f>
        <v>0</v>
      </c>
      <c r="AQ8" s="203">
        <f>SUMIFS(TB!AG:AG,TB!$F:$F,$A$2,TB!$G:$G,$A$7,TB!$H:$H,$B8,TB!$K:$K,"",TB!$J:$J,$A$4)</f>
        <v>0</v>
      </c>
      <c r="AR8" s="203">
        <f>SUMIFS(TB!AH:AH,TB!$F:$F,$A$2,TB!$G:$G,$A$7,TB!$H:$H,$B8,TB!$K:$K,"",TB!$J:$J,$A$4)</f>
        <v>0</v>
      </c>
      <c r="AS8" s="203">
        <f>SUMIFS(TB!AI:AI,TB!$F:$F,$A$2,TB!$G:$G,$A$7,TB!$H:$H,$B8,TB!$K:$K,"",TB!$J:$J,$A$4)</f>
        <v>0</v>
      </c>
      <c r="AT8" s="203">
        <f>SUMIFS(TB!AJ:AJ,TB!$F:$F,$A$2,TB!$G:$G,$A$7,TB!$H:$H,$B8,TB!$K:$K,"",TB!$J:$J,$A$4)</f>
        <v>0</v>
      </c>
      <c r="AU8" s="203">
        <f>SUMIFS(TB!AK:AK,TB!$F:$F,$A$2,TB!$G:$G,$A$7,TB!$H:$H,$B8,TB!$K:$K,"",TB!$J:$J,$A$4)</f>
        <v>0</v>
      </c>
      <c r="AV8" s="203">
        <f>SUMIFS(TB!AL:AL,TB!$F:$F,$A$2,TB!$G:$G,$A$7,TB!$H:$H,$B8,TB!$K:$K,"",TB!$J:$J,$A$4)</f>
        <v>0</v>
      </c>
      <c r="AW8" s="203">
        <f>SUMIFS(TB!AM:AM,TB!$F:$F,$A$2,TB!$G:$G,$A$7,TB!$H:$H,$B8,TB!$K:$K,"",TB!$J:$J,$A$4)</f>
        <v>0</v>
      </c>
      <c r="AX8" s="203">
        <f>SUMIFS(TB!AN:AN,TB!$F:$F,$A$2,TB!$G:$G,$A$7,TB!$H:$H,$B8,TB!$K:$K,"",TB!$J:$J,$A$4)</f>
        <v>0</v>
      </c>
      <c r="AY8" s="203">
        <f>SUMIFS(TB!AO:AO,TB!$F:$F,$A$2,TB!$G:$G,$A$7,TB!$H:$H,$B8,TB!$K:$K,"",TB!$J:$J,$A$4)</f>
        <v>0</v>
      </c>
      <c r="AZ8" s="203">
        <f>SUMIFS(TB!AP:AP,TB!$F:$F,$A$2,TB!$G:$G,$A$7,TB!$H:$H,$B8,TB!$K:$K,"",TB!$J:$J,$A$4)</f>
        <v>0</v>
      </c>
      <c r="BA8" s="203">
        <f>SUMIFS(TB!AQ:AQ,TB!$F:$F,$A$2,TB!$G:$G,$A$7,TB!$H:$H,$B8,TB!$K:$K,"",TB!$J:$J,$A$4)</f>
        <v>0</v>
      </c>
      <c r="BB8" s="203">
        <f>SUMIFS(TB!AR:AR,TB!$F:$F,$A$2,TB!$G:$G,$A$7,TB!$H:$H,$B8,TB!$K:$K,"",TB!$J:$J,$A$4)</f>
        <v>0</v>
      </c>
      <c r="BC8" s="203">
        <f>SUMIFS(TB!AS:AS,TB!$F:$F,$A$2,TB!$G:$G,$A$7,TB!$H:$H,$B8,TB!$K:$K,"",TB!$J:$J,$A$4)</f>
        <v>0</v>
      </c>
      <c r="BD8" s="203">
        <f>SUMIFS(TB!AT:AT,TB!$F:$F,$A$2,TB!$G:$G,$A$7,TB!$H:$H,$B8,TB!$K:$K,"",TB!$J:$J,$A$4)</f>
        <v>0</v>
      </c>
      <c r="BE8" s="203">
        <f>SUMIFS(TB!AU:AU,TB!$F:$F,$A$2,TB!$G:$G,$A$7,TB!$H:$H,$B8,TB!$K:$K,"",TB!$J:$J,$A$4)</f>
        <v>0</v>
      </c>
      <c r="BF8" s="203">
        <f>SUMIFS(TB!AV:AV,TB!$F:$F,$A$2,TB!$G:$G,$A$7,TB!$H:$H,$B8,TB!$K:$K,"",TB!$J:$J,$A$4)</f>
        <v>0</v>
      </c>
      <c r="BG8" s="203">
        <f>SUMIFS(TB!AW:AW,TB!$F:$F,$A$2,TB!$G:$G,$A$7,TB!$H:$H,$B8,TB!$K:$K,"",TB!$J:$J,$A$4)</f>
        <v>0</v>
      </c>
      <c r="BH8" s="203">
        <f>SUMIFS(TB!AX:AX,TB!$F:$F,$A$2,TB!$G:$G,$A$7,TB!$H:$H,$B8,TB!$K:$K,"",TB!$J:$J,$A$4)</f>
        <v>0</v>
      </c>
      <c r="BI8" s="203">
        <f>SUMIFS(TB!AY:AY,TB!$F:$F,$A$2,TB!$G:$G,$A$7,TB!$H:$H,$B8,TB!$K:$K,"",TB!$J:$J,$A$4)</f>
        <v>0</v>
      </c>
      <c r="BJ8" s="203">
        <f>SUMIFS(TB!AZ:AZ,TB!$F:$F,$A$2,TB!$G:$G,$A$7,TB!$H:$H,$B8,TB!$K:$K,"",TB!$J:$J,$A$4)</f>
        <v>0</v>
      </c>
      <c r="BK8" s="203">
        <f>SUMIFS(TB!BA:BA,TB!$F:$F,$A$2,TB!$G:$G,$A$7,TB!$H:$H,$B8,TB!$K:$K,"",TB!$J:$J,$A$4)</f>
        <v>0</v>
      </c>
      <c r="BL8" s="203">
        <f>SUMIFS(TB!BB:BB,TB!$F:$F,$A$2,TB!$G:$G,$A$7,TB!$H:$H,$B8,TB!$K:$K,"",TB!$J:$J,$A$4)</f>
        <v>0</v>
      </c>
      <c r="BM8" s="203">
        <f>SUMIFS(TB!BC:BC,TB!$F:$F,$A$2,TB!$G:$G,$A$7,TB!$H:$H,$B8,TB!$K:$K,"",TB!$J:$J,$A$4)</f>
        <v>0</v>
      </c>
      <c r="BN8" s="203">
        <f>SUMIFS(TB!BD:BD,TB!$F:$F,$A$2,TB!$G:$G,$A$7,TB!$H:$H,$B8,TB!$K:$K,"",TB!$J:$J,$A$4)</f>
        <v>0</v>
      </c>
      <c r="BO8" s="203">
        <f>SUMIFS(TB!BE:BE,TB!$F:$F,$A$2,TB!$G:$G,$A$7,TB!$H:$H,$B8,TB!$K:$K,"",TB!$J:$J,$A$4)</f>
        <v>0</v>
      </c>
      <c r="BP8" s="203">
        <f>SUMIFS(TB!BF:BF,TB!$F:$F,$A$2,TB!$G:$G,$A$7,TB!$H:$H,$B8,TB!$K:$K,"",TB!$J:$J,$A$4)</f>
        <v>0</v>
      </c>
      <c r="BQ8" s="203">
        <f>SUMIFS(TB!BG:BG,TB!$F:$F,$A$2,TB!$G:$G,$A$7,TB!$H:$H,$B8,TB!$K:$K,"",TB!$J:$J,$A$4)</f>
        <v>0</v>
      </c>
      <c r="BR8" s="203">
        <f>SUMIFS(TB!BH:BH,TB!$F:$F,$A$2,TB!$G:$G,$A$7,TB!$H:$H,$B8,TB!$K:$K,"",TB!$J:$J,$A$4)</f>
        <v>0</v>
      </c>
      <c r="BS8" s="203">
        <f>SUMIFS(TB!BI:BI,TB!$F:$F,$A$2,TB!$G:$G,$A$7,TB!$H:$H,$B8,TB!$K:$K,"",TB!$J:$J,$A$4)</f>
        <v>0</v>
      </c>
      <c r="BW8" s="423"/>
    </row>
    <row r="9" spans="1:76" s="26" customFormat="1" ht="14.25" customHeight="1" x14ac:dyDescent="0.3">
      <c r="B9" s="31">
        <f t="shared" si="1"/>
        <v>0</v>
      </c>
      <c r="C9" s="203">
        <f t="shared" si="2"/>
        <v>0</v>
      </c>
      <c r="D9" s="203">
        <f t="shared" si="3"/>
        <v>0</v>
      </c>
      <c r="E9" s="203">
        <f t="shared" ref="E9:E13" si="6">SUM(AV9:BG9)</f>
        <v>0</v>
      </c>
      <c r="F9" s="203">
        <f ca="1">_xlfn.IFNA(SUM(OFFSET($X9,0,MATCH(Periods!$D$15,$X$7:$BV$7)-1):OFFSET($X9,0,MATCH(Periods!$D$15,$X$7:$BV$7,0)-12)),0)</f>
        <v>0</v>
      </c>
      <c r="G9" s="203">
        <f ca="1">SUM(OFFSET($X9,0,MATCH(Periods!$D$17,$X$7:$BV$7,0)-1):OFFSET($X9,0,MATCH(Periods!$D$13,$X$7:$BV$7,0)))</f>
        <v>0</v>
      </c>
      <c r="H9" s="203">
        <f ca="1">SUM(OFFSET($X9,0,MATCH(Periods!$D$16,$X$7:$BV$7,0)-1):OFFSET($X9,0,MATCH(Periods!$D$14,$X$7:$BV$7,0)))</f>
        <v>0</v>
      </c>
      <c r="J9" s="58" t="str">
        <f>IFERROR(C9/Revenue!C$18,"n/a")</f>
        <v>n/a</v>
      </c>
      <c r="K9" s="58" t="str">
        <f>IFERROR(D9/Revenue!D$18,"n/a")</f>
        <v>n/a</v>
      </c>
      <c r="L9" s="58" t="str">
        <f>IFERROR(E9/Revenue!E$18,"n/a")</f>
        <v>n/a</v>
      </c>
      <c r="M9" s="58" t="str">
        <f ca="1">IFERROR(F9/Revenue!F$18,"n/a")</f>
        <v>n/a</v>
      </c>
      <c r="N9" s="58" t="str">
        <f ca="1">IFERROR(G9/Revenue!G$18,"n/a")</f>
        <v>n/a</v>
      </c>
      <c r="O9" s="58" t="str">
        <f ca="1">IFERROR(H9/Revenue!H$18,"n/a")</f>
        <v>n/a</v>
      </c>
      <c r="Q9" s="202">
        <f t="shared" ref="Q9:Q14" si="7">D9-C9</f>
        <v>0</v>
      </c>
      <c r="R9" s="59" t="str">
        <f t="shared" ref="R9:R14" si="8">IFERROR(Q9/C9,"n/a")</f>
        <v>n/a</v>
      </c>
      <c r="S9" s="202">
        <f t="shared" ref="S9:S14" si="9">E9-D9</f>
        <v>0</v>
      </c>
      <c r="T9" s="59" t="str">
        <f t="shared" ref="T9:T14" si="10">IFERROR(S9/D9,"n/a")</f>
        <v>n/a</v>
      </c>
      <c r="U9" s="202">
        <f t="shared" ref="U9:U14" ca="1" si="11">F9-E9</f>
        <v>0</v>
      </c>
      <c r="V9" s="58" t="str">
        <f t="shared" ref="V9:V14" ca="1" si="12">IFERROR(U9/E9,"n/a")</f>
        <v>n/a</v>
      </c>
      <c r="X9" s="203">
        <f>SUMIFS(TB!N:N,TB!$F:$F,$A$2,TB!$G:$G,$A$7,TB!$H:$H,$B9,TB!$K:$K,"",TB!$J:$J,$A$4)</f>
        <v>0</v>
      </c>
      <c r="Y9" s="203">
        <f>SUMIFS(TB!O:O,TB!$F:$F,$A$2,TB!$G:$G,$A$7,TB!$H:$H,$B9,TB!$K:$K,"",TB!$J:$J,$A$4)</f>
        <v>0</v>
      </c>
      <c r="Z9" s="203">
        <f>SUMIFS(TB!P:P,TB!$F:$F,$A$2,TB!$G:$G,$A$7,TB!$H:$H,$B9,TB!$K:$K,"",TB!$J:$J,$A$4)</f>
        <v>0</v>
      </c>
      <c r="AA9" s="203">
        <f>SUMIFS(TB!Q:Q,TB!$F:$F,$A$2,TB!$G:$G,$A$7,TB!$H:$H,$B9,TB!$K:$K,"",TB!$J:$J,$A$4)</f>
        <v>0</v>
      </c>
      <c r="AB9" s="203">
        <f>SUMIFS(TB!R:R,TB!$F:$F,$A$2,TB!$G:$G,$A$7,TB!$H:$H,$B9,TB!$K:$K,"",TB!$J:$J,$A$4)</f>
        <v>0</v>
      </c>
      <c r="AC9" s="203">
        <f>SUMIFS(TB!S:S,TB!$F:$F,$A$2,TB!$G:$G,$A$7,TB!$H:$H,$B9,TB!$K:$K,"",TB!$J:$J,$A$4)</f>
        <v>0</v>
      </c>
      <c r="AD9" s="203">
        <f>SUMIFS(TB!T:T,TB!$F:$F,$A$2,TB!$G:$G,$A$7,TB!$H:$H,$B9,TB!$K:$K,"",TB!$J:$J,$A$4)</f>
        <v>0</v>
      </c>
      <c r="AE9" s="203">
        <f>SUMIFS(TB!U:U,TB!$F:$F,$A$2,TB!$G:$G,$A$7,TB!$H:$H,$B9,TB!$K:$K,"",TB!$J:$J,$A$4)</f>
        <v>0</v>
      </c>
      <c r="AF9" s="203">
        <f>SUMIFS(TB!V:V,TB!$F:$F,$A$2,TB!$G:$G,$A$7,TB!$H:$H,$B9,TB!$K:$K,"",TB!$J:$J,$A$4)</f>
        <v>0</v>
      </c>
      <c r="AG9" s="203">
        <f>SUMIFS(TB!W:W,TB!$F:$F,$A$2,TB!$G:$G,$A$7,TB!$H:$H,$B9,TB!$K:$K,"",TB!$J:$J,$A$4)</f>
        <v>0</v>
      </c>
      <c r="AH9" s="203">
        <f>SUMIFS(TB!X:X,TB!$F:$F,$A$2,TB!$G:$G,$A$7,TB!$H:$H,$B9,TB!$K:$K,"",TB!$J:$J,$A$4)</f>
        <v>0</v>
      </c>
      <c r="AI9" s="203">
        <f>SUMIFS(TB!Y:Y,TB!$F:$F,$A$2,TB!$G:$G,$A$7,TB!$H:$H,$B9,TB!$K:$K,"",TB!$J:$J,$A$4)</f>
        <v>0</v>
      </c>
      <c r="AJ9" s="203">
        <f>SUMIFS(TB!Z:Z,TB!$F:$F,$A$2,TB!$G:$G,$A$7,TB!$H:$H,$B9,TB!$K:$K,"",TB!$J:$J,$A$4)</f>
        <v>0</v>
      </c>
      <c r="AK9" s="203">
        <f>SUMIFS(TB!AA:AA,TB!$F:$F,$A$2,TB!$G:$G,$A$7,TB!$H:$H,$B9,TB!$K:$K,"",TB!$J:$J,$A$4)</f>
        <v>0</v>
      </c>
      <c r="AL9" s="203">
        <f>SUMIFS(TB!AB:AB,TB!$F:$F,$A$2,TB!$G:$G,$A$7,TB!$H:$H,$B9,TB!$K:$K,"",TB!$J:$J,$A$4)</f>
        <v>0</v>
      </c>
      <c r="AM9" s="203">
        <f>SUMIFS(TB!AC:AC,TB!$F:$F,$A$2,TB!$G:$G,$A$7,TB!$H:$H,$B9,TB!$K:$K,"",TB!$J:$J,$A$4)</f>
        <v>0</v>
      </c>
      <c r="AN9" s="203">
        <f>SUMIFS(TB!AD:AD,TB!$F:$F,$A$2,TB!$G:$G,$A$7,TB!$H:$H,$B9,TB!$K:$K,"",TB!$J:$J,$A$4)</f>
        <v>0</v>
      </c>
      <c r="AO9" s="203">
        <f>SUMIFS(TB!AE:AE,TB!$F:$F,$A$2,TB!$G:$G,$A$7,TB!$H:$H,$B9,TB!$K:$K,"",TB!$J:$J,$A$4)</f>
        <v>0</v>
      </c>
      <c r="AP9" s="203">
        <f>SUMIFS(TB!AF:AF,TB!$F:$F,$A$2,TB!$G:$G,$A$7,TB!$H:$H,$B9,TB!$K:$K,"",TB!$J:$J,$A$4)</f>
        <v>0</v>
      </c>
      <c r="AQ9" s="203">
        <f>SUMIFS(TB!AG:AG,TB!$F:$F,$A$2,TB!$G:$G,$A$7,TB!$H:$H,$B9,TB!$K:$K,"",TB!$J:$J,$A$4)</f>
        <v>0</v>
      </c>
      <c r="AR9" s="203">
        <f>SUMIFS(TB!AH:AH,TB!$F:$F,$A$2,TB!$G:$G,$A$7,TB!$H:$H,$B9,TB!$K:$K,"",TB!$J:$J,$A$4)</f>
        <v>0</v>
      </c>
      <c r="AS9" s="203">
        <f>SUMIFS(TB!AI:AI,TB!$F:$F,$A$2,TB!$G:$G,$A$7,TB!$H:$H,$B9,TB!$K:$K,"",TB!$J:$J,$A$4)</f>
        <v>0</v>
      </c>
      <c r="AT9" s="203">
        <f>SUMIFS(TB!AJ:AJ,TB!$F:$F,$A$2,TB!$G:$G,$A$7,TB!$H:$H,$B9,TB!$K:$K,"",TB!$J:$J,$A$4)</f>
        <v>0</v>
      </c>
      <c r="AU9" s="203">
        <f>SUMIFS(TB!AK:AK,TB!$F:$F,$A$2,TB!$G:$G,$A$7,TB!$H:$H,$B9,TB!$K:$K,"",TB!$J:$J,$A$4)</f>
        <v>0</v>
      </c>
      <c r="AV9" s="203">
        <f>SUMIFS(TB!AL:AL,TB!$F:$F,$A$2,TB!$G:$G,$A$7,TB!$H:$H,$B9,TB!$K:$K,"",TB!$J:$J,$A$4)</f>
        <v>0</v>
      </c>
      <c r="AW9" s="203">
        <f>SUMIFS(TB!AM:AM,TB!$F:$F,$A$2,TB!$G:$G,$A$7,TB!$H:$H,$B9,TB!$K:$K,"",TB!$J:$J,$A$4)</f>
        <v>0</v>
      </c>
      <c r="AX9" s="203">
        <f>SUMIFS(TB!AN:AN,TB!$F:$F,$A$2,TB!$G:$G,$A$7,TB!$H:$H,$B9,TB!$K:$K,"",TB!$J:$J,$A$4)</f>
        <v>0</v>
      </c>
      <c r="AY9" s="203">
        <f>SUMIFS(TB!AO:AO,TB!$F:$F,$A$2,TB!$G:$G,$A$7,TB!$H:$H,$B9,TB!$K:$K,"",TB!$J:$J,$A$4)</f>
        <v>0</v>
      </c>
      <c r="AZ9" s="203">
        <f>SUMIFS(TB!AP:AP,TB!$F:$F,$A$2,TB!$G:$G,$A$7,TB!$H:$H,$B9,TB!$K:$K,"",TB!$J:$J,$A$4)</f>
        <v>0</v>
      </c>
      <c r="BA9" s="203">
        <f>SUMIFS(TB!AQ:AQ,TB!$F:$F,$A$2,TB!$G:$G,$A$7,TB!$H:$H,$B9,TB!$K:$K,"",TB!$J:$J,$A$4)</f>
        <v>0</v>
      </c>
      <c r="BB9" s="203">
        <f>SUMIFS(TB!AR:AR,TB!$F:$F,$A$2,TB!$G:$G,$A$7,TB!$H:$H,$B9,TB!$K:$K,"",TB!$J:$J,$A$4)</f>
        <v>0</v>
      </c>
      <c r="BC9" s="203">
        <f>SUMIFS(TB!AS:AS,TB!$F:$F,$A$2,TB!$G:$G,$A$7,TB!$H:$H,$B9,TB!$K:$K,"",TB!$J:$J,$A$4)</f>
        <v>0</v>
      </c>
      <c r="BD9" s="203">
        <f>SUMIFS(TB!AT:AT,TB!$F:$F,$A$2,TB!$G:$G,$A$7,TB!$H:$H,$B9,TB!$K:$K,"",TB!$J:$J,$A$4)</f>
        <v>0</v>
      </c>
      <c r="BE9" s="203">
        <f>SUMIFS(TB!AU:AU,TB!$F:$F,$A$2,TB!$G:$G,$A$7,TB!$H:$H,$B9,TB!$K:$K,"",TB!$J:$J,$A$4)</f>
        <v>0</v>
      </c>
      <c r="BF9" s="203">
        <f>SUMIFS(TB!AV:AV,TB!$F:$F,$A$2,TB!$G:$G,$A$7,TB!$H:$H,$B9,TB!$K:$K,"",TB!$J:$J,$A$4)</f>
        <v>0</v>
      </c>
      <c r="BG9" s="203">
        <f>SUMIFS(TB!AW:AW,TB!$F:$F,$A$2,TB!$G:$G,$A$7,TB!$H:$H,$B9,TB!$K:$K,"",TB!$J:$J,$A$4)</f>
        <v>0</v>
      </c>
      <c r="BH9" s="203">
        <f>SUMIFS(TB!AX:AX,TB!$F:$F,$A$2,TB!$G:$G,$A$7,TB!$H:$H,$B9,TB!$K:$K,"",TB!$J:$J,$A$4)</f>
        <v>0</v>
      </c>
      <c r="BI9" s="203">
        <f>SUMIFS(TB!AY:AY,TB!$F:$F,$A$2,TB!$G:$G,$A$7,TB!$H:$H,$B9,TB!$K:$K,"",TB!$J:$J,$A$4)</f>
        <v>0</v>
      </c>
      <c r="BJ9" s="203">
        <f>SUMIFS(TB!AZ:AZ,TB!$F:$F,$A$2,TB!$G:$G,$A$7,TB!$H:$H,$B9,TB!$K:$K,"",TB!$J:$J,$A$4)</f>
        <v>0</v>
      </c>
      <c r="BK9" s="203">
        <f>SUMIFS(TB!BA:BA,TB!$F:$F,$A$2,TB!$G:$G,$A$7,TB!$H:$H,$B9,TB!$K:$K,"",TB!$J:$J,$A$4)</f>
        <v>0</v>
      </c>
      <c r="BL9" s="203">
        <f>SUMIFS(TB!BB:BB,TB!$F:$F,$A$2,TB!$G:$G,$A$7,TB!$H:$H,$B9,TB!$K:$K,"",TB!$J:$J,$A$4)</f>
        <v>0</v>
      </c>
      <c r="BM9" s="203">
        <f>SUMIFS(TB!BC:BC,TB!$F:$F,$A$2,TB!$G:$G,$A$7,TB!$H:$H,$B9,TB!$K:$K,"",TB!$J:$J,$A$4)</f>
        <v>0</v>
      </c>
      <c r="BN9" s="203">
        <f>SUMIFS(TB!BD:BD,TB!$F:$F,$A$2,TB!$G:$G,$A$7,TB!$H:$H,$B9,TB!$K:$K,"",TB!$J:$J,$A$4)</f>
        <v>0</v>
      </c>
      <c r="BO9" s="203">
        <f>SUMIFS(TB!BE:BE,TB!$F:$F,$A$2,TB!$G:$G,$A$7,TB!$H:$H,$B9,TB!$K:$K,"",TB!$J:$J,$A$4)</f>
        <v>0</v>
      </c>
      <c r="BP9" s="203">
        <f>SUMIFS(TB!BF:BF,TB!$F:$F,$A$2,TB!$G:$G,$A$7,TB!$H:$H,$B9,TB!$K:$K,"",TB!$J:$J,$A$4)</f>
        <v>0</v>
      </c>
      <c r="BQ9" s="203">
        <f>SUMIFS(TB!BG:BG,TB!$F:$F,$A$2,TB!$G:$G,$A$7,TB!$H:$H,$B9,TB!$K:$K,"",TB!$J:$J,$A$4)</f>
        <v>0</v>
      </c>
      <c r="BR9" s="203">
        <f>SUMIFS(TB!BH:BH,TB!$F:$F,$A$2,TB!$G:$G,$A$7,TB!$H:$H,$B9,TB!$K:$K,"",TB!$J:$J,$A$4)</f>
        <v>0</v>
      </c>
      <c r="BS9" s="203">
        <f>SUMIFS(TB!BI:BI,TB!$F:$F,$A$2,TB!$G:$G,$A$7,TB!$H:$H,$B9,TB!$K:$K,"",TB!$J:$J,$A$4)</f>
        <v>0</v>
      </c>
      <c r="BW9" s="423"/>
    </row>
    <row r="10" spans="1:76" s="26" customFormat="1" ht="14.25" customHeight="1" x14ac:dyDescent="0.3">
      <c r="B10" s="31">
        <f t="shared" si="1"/>
        <v>0</v>
      </c>
      <c r="C10" s="203">
        <f t="shared" si="2"/>
        <v>0</v>
      </c>
      <c r="D10" s="203">
        <f t="shared" si="3"/>
        <v>0</v>
      </c>
      <c r="E10" s="203">
        <f t="shared" si="6"/>
        <v>0</v>
      </c>
      <c r="F10" s="203">
        <f ca="1">_xlfn.IFNA(SUM(OFFSET($X10,0,MATCH(Periods!$D$15,$X$7:$BV$7)-1):OFFSET($X10,0,MATCH(Periods!$D$15,$X$7:$BV$7,0)-12)),0)</f>
        <v>0</v>
      </c>
      <c r="G10" s="203">
        <f ca="1">SUM(OFFSET($X10,0,MATCH(Periods!$D$17,$X$7:$BV$7,0)-1):OFFSET($X10,0,MATCH(Periods!$D$13,$X$7:$BV$7,0)))</f>
        <v>0</v>
      </c>
      <c r="H10" s="203">
        <f ca="1">SUM(OFFSET($X10,0,MATCH(Periods!$D$16,$X$7:$BV$7,0)-1):OFFSET($X10,0,MATCH(Periods!$D$14,$X$7:$BV$7,0)))</f>
        <v>0</v>
      </c>
      <c r="J10" s="58" t="str">
        <f>IFERROR(C10/Revenue!C$18,"n/a")</f>
        <v>n/a</v>
      </c>
      <c r="K10" s="58" t="str">
        <f>IFERROR(D10/Revenue!D$18,"n/a")</f>
        <v>n/a</v>
      </c>
      <c r="L10" s="58" t="str">
        <f>IFERROR(E10/Revenue!E$18,"n/a")</f>
        <v>n/a</v>
      </c>
      <c r="M10" s="58" t="str">
        <f ca="1">IFERROR(F10/Revenue!F$18,"n/a")</f>
        <v>n/a</v>
      </c>
      <c r="N10" s="58" t="str">
        <f ca="1">IFERROR(G10/Revenue!G$18,"n/a")</f>
        <v>n/a</v>
      </c>
      <c r="O10" s="58" t="str">
        <f ca="1">IFERROR(H10/Revenue!H$18,"n/a")</f>
        <v>n/a</v>
      </c>
      <c r="Q10" s="202">
        <f t="shared" si="7"/>
        <v>0</v>
      </c>
      <c r="R10" s="59" t="str">
        <f t="shared" si="8"/>
        <v>n/a</v>
      </c>
      <c r="S10" s="202">
        <f t="shared" si="9"/>
        <v>0</v>
      </c>
      <c r="T10" s="59" t="str">
        <f t="shared" si="10"/>
        <v>n/a</v>
      </c>
      <c r="U10" s="202">
        <f t="shared" ca="1" si="11"/>
        <v>0</v>
      </c>
      <c r="V10" s="58" t="str">
        <f t="shared" ca="1" si="12"/>
        <v>n/a</v>
      </c>
      <c r="X10" s="203">
        <f>SUMIFS(TB!N:N,TB!$F:$F,$A$2,TB!$G:$G,$A$7,TB!$H:$H,$B10,TB!$K:$K,"",TB!$J:$J,$A$4)</f>
        <v>0</v>
      </c>
      <c r="Y10" s="203">
        <f>SUMIFS(TB!O:O,TB!$F:$F,$A$2,TB!$G:$G,$A$7,TB!$H:$H,$B10,TB!$K:$K,"",TB!$J:$J,$A$4)</f>
        <v>0</v>
      </c>
      <c r="Z10" s="203">
        <f>SUMIFS(TB!P:P,TB!$F:$F,$A$2,TB!$G:$G,$A$7,TB!$H:$H,$B10,TB!$K:$K,"",TB!$J:$J,$A$4)</f>
        <v>0</v>
      </c>
      <c r="AA10" s="203">
        <f>SUMIFS(TB!Q:Q,TB!$F:$F,$A$2,TB!$G:$G,$A$7,TB!$H:$H,$B10,TB!$K:$K,"",TB!$J:$J,$A$4)</f>
        <v>0</v>
      </c>
      <c r="AB10" s="203">
        <f>SUMIFS(TB!R:R,TB!$F:$F,$A$2,TB!$G:$G,$A$7,TB!$H:$H,$B10,TB!$K:$K,"",TB!$J:$J,$A$4)</f>
        <v>0</v>
      </c>
      <c r="AC10" s="203">
        <f>SUMIFS(TB!S:S,TB!$F:$F,$A$2,TB!$G:$G,$A$7,TB!$H:$H,$B10,TB!$K:$K,"",TB!$J:$J,$A$4)</f>
        <v>0</v>
      </c>
      <c r="AD10" s="203">
        <f>SUMIFS(TB!T:T,TB!$F:$F,$A$2,TB!$G:$G,$A$7,TB!$H:$H,$B10,TB!$K:$K,"",TB!$J:$J,$A$4)</f>
        <v>0</v>
      </c>
      <c r="AE10" s="203">
        <f>SUMIFS(TB!U:U,TB!$F:$F,$A$2,TB!$G:$G,$A$7,TB!$H:$H,$B10,TB!$K:$K,"",TB!$J:$J,$A$4)</f>
        <v>0</v>
      </c>
      <c r="AF10" s="203">
        <f>SUMIFS(TB!V:V,TB!$F:$F,$A$2,TB!$G:$G,$A$7,TB!$H:$H,$B10,TB!$K:$K,"",TB!$J:$J,$A$4)</f>
        <v>0</v>
      </c>
      <c r="AG10" s="203">
        <f>SUMIFS(TB!W:W,TB!$F:$F,$A$2,TB!$G:$G,$A$7,TB!$H:$H,$B10,TB!$K:$K,"",TB!$J:$J,$A$4)</f>
        <v>0</v>
      </c>
      <c r="AH10" s="203">
        <f>SUMIFS(TB!X:X,TB!$F:$F,$A$2,TB!$G:$G,$A$7,TB!$H:$H,$B10,TB!$K:$K,"",TB!$J:$J,$A$4)</f>
        <v>0</v>
      </c>
      <c r="AI10" s="203">
        <f>SUMIFS(TB!Y:Y,TB!$F:$F,$A$2,TB!$G:$G,$A$7,TB!$H:$H,$B10,TB!$K:$K,"",TB!$J:$J,$A$4)</f>
        <v>0</v>
      </c>
      <c r="AJ10" s="203">
        <f>SUMIFS(TB!Z:Z,TB!$F:$F,$A$2,TB!$G:$G,$A$7,TB!$H:$H,$B10,TB!$K:$K,"",TB!$J:$J,$A$4)</f>
        <v>0</v>
      </c>
      <c r="AK10" s="203">
        <f>SUMIFS(TB!AA:AA,TB!$F:$F,$A$2,TB!$G:$G,$A$7,TB!$H:$H,$B10,TB!$K:$K,"",TB!$J:$J,$A$4)</f>
        <v>0</v>
      </c>
      <c r="AL10" s="203">
        <f>SUMIFS(TB!AB:AB,TB!$F:$F,$A$2,TB!$G:$G,$A$7,TB!$H:$H,$B10,TB!$K:$K,"",TB!$J:$J,$A$4)</f>
        <v>0</v>
      </c>
      <c r="AM10" s="203">
        <f>SUMIFS(TB!AC:AC,TB!$F:$F,$A$2,TB!$G:$G,$A$7,TB!$H:$H,$B10,TB!$K:$K,"",TB!$J:$J,$A$4)</f>
        <v>0</v>
      </c>
      <c r="AN10" s="203">
        <f>SUMIFS(TB!AD:AD,TB!$F:$F,$A$2,TB!$G:$G,$A$7,TB!$H:$H,$B10,TB!$K:$K,"",TB!$J:$J,$A$4)</f>
        <v>0</v>
      </c>
      <c r="AO10" s="203">
        <f>SUMIFS(TB!AE:AE,TB!$F:$F,$A$2,TB!$G:$G,$A$7,TB!$H:$H,$B10,TB!$K:$K,"",TB!$J:$J,$A$4)</f>
        <v>0</v>
      </c>
      <c r="AP10" s="203">
        <f>SUMIFS(TB!AF:AF,TB!$F:$F,$A$2,TB!$G:$G,$A$7,TB!$H:$H,$B10,TB!$K:$K,"",TB!$J:$J,$A$4)</f>
        <v>0</v>
      </c>
      <c r="AQ10" s="203">
        <f>SUMIFS(TB!AG:AG,TB!$F:$F,$A$2,TB!$G:$G,$A$7,TB!$H:$H,$B10,TB!$K:$K,"",TB!$J:$J,$A$4)</f>
        <v>0</v>
      </c>
      <c r="AR10" s="203">
        <f>SUMIFS(TB!AH:AH,TB!$F:$F,$A$2,TB!$G:$G,$A$7,TB!$H:$H,$B10,TB!$K:$K,"",TB!$J:$J,$A$4)</f>
        <v>0</v>
      </c>
      <c r="AS10" s="203">
        <f>SUMIFS(TB!AI:AI,TB!$F:$F,$A$2,TB!$G:$G,$A$7,TB!$H:$H,$B10,TB!$K:$K,"",TB!$J:$J,$A$4)</f>
        <v>0</v>
      </c>
      <c r="AT10" s="203">
        <f>SUMIFS(TB!AJ:AJ,TB!$F:$F,$A$2,TB!$G:$G,$A$7,TB!$H:$H,$B10,TB!$K:$K,"",TB!$J:$J,$A$4)</f>
        <v>0</v>
      </c>
      <c r="AU10" s="203">
        <f>SUMIFS(TB!AK:AK,TB!$F:$F,$A$2,TB!$G:$G,$A$7,TB!$H:$H,$B10,TB!$K:$K,"",TB!$J:$J,$A$4)</f>
        <v>0</v>
      </c>
      <c r="AV10" s="203">
        <f>SUMIFS(TB!AL:AL,TB!$F:$F,$A$2,TB!$G:$G,$A$7,TB!$H:$H,$B10,TB!$K:$K,"",TB!$J:$J,$A$4)</f>
        <v>0</v>
      </c>
      <c r="AW10" s="203">
        <f>SUMIFS(TB!AM:AM,TB!$F:$F,$A$2,TB!$G:$G,$A$7,TB!$H:$H,$B10,TB!$K:$K,"",TB!$J:$J,$A$4)</f>
        <v>0</v>
      </c>
      <c r="AX10" s="203">
        <f>SUMIFS(TB!AN:AN,TB!$F:$F,$A$2,TB!$G:$G,$A$7,TB!$H:$H,$B10,TB!$K:$K,"",TB!$J:$J,$A$4)</f>
        <v>0</v>
      </c>
      <c r="AY10" s="203">
        <f>SUMIFS(TB!AO:AO,TB!$F:$F,$A$2,TB!$G:$G,$A$7,TB!$H:$H,$B10,TB!$K:$K,"",TB!$J:$J,$A$4)</f>
        <v>0</v>
      </c>
      <c r="AZ10" s="203">
        <f>SUMIFS(TB!AP:AP,TB!$F:$F,$A$2,TB!$G:$G,$A$7,TB!$H:$H,$B10,TB!$K:$K,"",TB!$J:$J,$A$4)</f>
        <v>0</v>
      </c>
      <c r="BA10" s="203">
        <f>SUMIFS(TB!AQ:AQ,TB!$F:$F,$A$2,TB!$G:$G,$A$7,TB!$H:$H,$B10,TB!$K:$K,"",TB!$J:$J,$A$4)</f>
        <v>0</v>
      </c>
      <c r="BB10" s="203">
        <f>SUMIFS(TB!AR:AR,TB!$F:$F,$A$2,TB!$G:$G,$A$7,TB!$H:$H,$B10,TB!$K:$K,"",TB!$J:$J,$A$4)</f>
        <v>0</v>
      </c>
      <c r="BC10" s="203">
        <f>SUMIFS(TB!AS:AS,TB!$F:$F,$A$2,TB!$G:$G,$A$7,TB!$H:$H,$B10,TB!$K:$K,"",TB!$J:$J,$A$4)</f>
        <v>0</v>
      </c>
      <c r="BD10" s="203">
        <f>SUMIFS(TB!AT:AT,TB!$F:$F,$A$2,TB!$G:$G,$A$7,TB!$H:$H,$B10,TB!$K:$K,"",TB!$J:$J,$A$4)</f>
        <v>0</v>
      </c>
      <c r="BE10" s="203">
        <f>SUMIFS(TB!AU:AU,TB!$F:$F,$A$2,TB!$G:$G,$A$7,TB!$H:$H,$B10,TB!$K:$K,"",TB!$J:$J,$A$4)</f>
        <v>0</v>
      </c>
      <c r="BF10" s="203">
        <f>SUMIFS(TB!AV:AV,TB!$F:$F,$A$2,TB!$G:$G,$A$7,TB!$H:$H,$B10,TB!$K:$K,"",TB!$J:$J,$A$4)</f>
        <v>0</v>
      </c>
      <c r="BG10" s="203">
        <f>SUMIFS(TB!AW:AW,TB!$F:$F,$A$2,TB!$G:$G,$A$7,TB!$H:$H,$B10,TB!$K:$K,"",TB!$J:$J,$A$4)</f>
        <v>0</v>
      </c>
      <c r="BH10" s="203">
        <f>SUMIFS(TB!AX:AX,TB!$F:$F,$A$2,TB!$G:$G,$A$7,TB!$H:$H,$B10,TB!$K:$K,"",TB!$J:$J,$A$4)</f>
        <v>0</v>
      </c>
      <c r="BI10" s="203">
        <f>SUMIFS(TB!AY:AY,TB!$F:$F,$A$2,TB!$G:$G,$A$7,TB!$H:$H,$B10,TB!$K:$K,"",TB!$J:$J,$A$4)</f>
        <v>0</v>
      </c>
      <c r="BJ10" s="203">
        <f>SUMIFS(TB!AZ:AZ,TB!$F:$F,$A$2,TB!$G:$G,$A$7,TB!$H:$H,$B10,TB!$K:$K,"",TB!$J:$J,$A$4)</f>
        <v>0</v>
      </c>
      <c r="BK10" s="203">
        <f>SUMIFS(TB!BA:BA,TB!$F:$F,$A$2,TB!$G:$G,$A$7,TB!$H:$H,$B10,TB!$K:$K,"",TB!$J:$J,$A$4)</f>
        <v>0</v>
      </c>
      <c r="BL10" s="203">
        <f>SUMIFS(TB!BB:BB,TB!$F:$F,$A$2,TB!$G:$G,$A$7,TB!$H:$H,$B10,TB!$K:$K,"",TB!$J:$J,$A$4)</f>
        <v>0</v>
      </c>
      <c r="BM10" s="203">
        <f>SUMIFS(TB!BC:BC,TB!$F:$F,$A$2,TB!$G:$G,$A$7,TB!$H:$H,$B10,TB!$K:$K,"",TB!$J:$J,$A$4)</f>
        <v>0</v>
      </c>
      <c r="BN10" s="203">
        <f>SUMIFS(TB!BD:BD,TB!$F:$F,$A$2,TB!$G:$G,$A$7,TB!$H:$H,$B10,TB!$K:$K,"",TB!$J:$J,$A$4)</f>
        <v>0</v>
      </c>
      <c r="BO10" s="203">
        <f>SUMIFS(TB!BE:BE,TB!$F:$F,$A$2,TB!$G:$G,$A$7,TB!$H:$H,$B10,TB!$K:$K,"",TB!$J:$J,$A$4)</f>
        <v>0</v>
      </c>
      <c r="BP10" s="203">
        <f>SUMIFS(TB!BF:BF,TB!$F:$F,$A$2,TB!$G:$G,$A$7,TB!$H:$H,$B10,TB!$K:$K,"",TB!$J:$J,$A$4)</f>
        <v>0</v>
      </c>
      <c r="BQ10" s="203">
        <f>SUMIFS(TB!BG:BG,TB!$F:$F,$A$2,TB!$G:$G,$A$7,TB!$H:$H,$B10,TB!$K:$K,"",TB!$J:$J,$A$4)</f>
        <v>0</v>
      </c>
      <c r="BR10" s="203">
        <f>SUMIFS(TB!BH:BH,TB!$F:$F,$A$2,TB!$G:$G,$A$7,TB!$H:$H,$B10,TB!$K:$K,"",TB!$J:$J,$A$4)</f>
        <v>0</v>
      </c>
      <c r="BS10" s="203">
        <f>SUMIFS(TB!BI:BI,TB!$F:$F,$A$2,TB!$G:$G,$A$7,TB!$H:$H,$B10,TB!$K:$K,"",TB!$J:$J,$A$4)</f>
        <v>0</v>
      </c>
      <c r="BW10" s="423"/>
    </row>
    <row r="11" spans="1:76" s="26" customFormat="1" ht="14.25" customHeight="1" x14ac:dyDescent="0.3">
      <c r="B11" s="31">
        <f t="shared" si="1"/>
        <v>0</v>
      </c>
      <c r="C11" s="203">
        <f t="shared" ref="C11" si="13">SUM(X11:AI11)</f>
        <v>0</v>
      </c>
      <c r="D11" s="203">
        <f t="shared" si="3"/>
        <v>0</v>
      </c>
      <c r="E11" s="203">
        <f t="shared" si="6"/>
        <v>0</v>
      </c>
      <c r="F11" s="203">
        <f ca="1">_xlfn.IFNA(SUM(OFFSET($X11,0,MATCH(Periods!$D$15,$X$7:$BV$7)-1):OFFSET($X11,0,MATCH(Periods!$D$15,$X$7:$BV$7,0)-12)),0)</f>
        <v>0</v>
      </c>
      <c r="G11" s="203">
        <f ca="1">SUM(OFFSET($X11,0,MATCH(Periods!$D$17,$X$7:$BV$7,0)-1):OFFSET($X11,0,MATCH(Periods!$D$13,$X$7:$BV$7,0)))</f>
        <v>0</v>
      </c>
      <c r="H11" s="203">
        <f ca="1">SUM(OFFSET($X11,0,MATCH(Periods!$D$16,$X$7:$BV$7,0)-1):OFFSET($X11,0,MATCH(Periods!$D$14,$X$7:$BV$7,0)))</f>
        <v>0</v>
      </c>
      <c r="J11" s="58" t="str">
        <f>IFERROR(C11/Revenue!C$18,"n/a")</f>
        <v>n/a</v>
      </c>
      <c r="K11" s="58" t="str">
        <f>IFERROR(D11/Revenue!D$18,"n/a")</f>
        <v>n/a</v>
      </c>
      <c r="L11" s="58" t="str">
        <f>IFERROR(E11/Revenue!E$18,"n/a")</f>
        <v>n/a</v>
      </c>
      <c r="M11" s="58" t="str">
        <f ca="1">IFERROR(F11/Revenue!F$18,"n/a")</f>
        <v>n/a</v>
      </c>
      <c r="N11" s="58" t="str">
        <f ca="1">IFERROR(G11/Revenue!G$18,"n/a")</f>
        <v>n/a</v>
      </c>
      <c r="O11" s="58" t="str">
        <f ca="1">IFERROR(H11/Revenue!H$18,"n/a")</f>
        <v>n/a</v>
      </c>
      <c r="Q11" s="202">
        <f t="shared" si="7"/>
        <v>0</v>
      </c>
      <c r="R11" s="59" t="str">
        <f t="shared" si="8"/>
        <v>n/a</v>
      </c>
      <c r="S11" s="202">
        <f t="shared" si="9"/>
        <v>0</v>
      </c>
      <c r="T11" s="59" t="str">
        <f t="shared" si="10"/>
        <v>n/a</v>
      </c>
      <c r="U11" s="202">
        <f t="shared" ca="1" si="11"/>
        <v>0</v>
      </c>
      <c r="V11" s="58" t="str">
        <f t="shared" ca="1" si="12"/>
        <v>n/a</v>
      </c>
      <c r="X11" s="203">
        <f>SUMIFS(TB!N:N,TB!$F:$F,$A$2,TB!$G:$G,$A$7,TB!$H:$H,$B11,TB!$K:$K,"",TB!$J:$J,$A$4)</f>
        <v>0</v>
      </c>
      <c r="Y11" s="203">
        <f>SUMIFS(TB!O:O,TB!$F:$F,$A$2,TB!$G:$G,$A$7,TB!$H:$H,$B11,TB!$K:$K,"",TB!$J:$J,$A$4)</f>
        <v>0</v>
      </c>
      <c r="Z11" s="203">
        <f>SUMIFS(TB!P:P,TB!$F:$F,$A$2,TB!$G:$G,$A$7,TB!$H:$H,$B11,TB!$K:$K,"",TB!$J:$J,$A$4)</f>
        <v>0</v>
      </c>
      <c r="AA11" s="203">
        <f>SUMIFS(TB!Q:Q,TB!$F:$F,$A$2,TB!$G:$G,$A$7,TB!$H:$H,$B11,TB!$K:$K,"",TB!$J:$J,$A$4)</f>
        <v>0</v>
      </c>
      <c r="AB11" s="203">
        <f>SUMIFS(TB!R:R,TB!$F:$F,$A$2,TB!$G:$G,$A$7,TB!$H:$H,$B11,TB!$K:$K,"",TB!$J:$J,$A$4)</f>
        <v>0</v>
      </c>
      <c r="AC11" s="203">
        <f>SUMIFS(TB!S:S,TB!$F:$F,$A$2,TB!$G:$G,$A$7,TB!$H:$H,$B11,TB!$K:$K,"",TB!$J:$J,$A$4)</f>
        <v>0</v>
      </c>
      <c r="AD11" s="203">
        <f>SUMIFS(TB!T:T,TB!$F:$F,$A$2,TB!$G:$G,$A$7,TB!$H:$H,$B11,TB!$K:$K,"",TB!$J:$J,$A$4)</f>
        <v>0</v>
      </c>
      <c r="AE11" s="203">
        <f>SUMIFS(TB!U:U,TB!$F:$F,$A$2,TB!$G:$G,$A$7,TB!$H:$H,$B11,TB!$K:$K,"",TB!$J:$J,$A$4)</f>
        <v>0</v>
      </c>
      <c r="AF11" s="203">
        <f>SUMIFS(TB!V:V,TB!$F:$F,$A$2,TB!$G:$G,$A$7,TB!$H:$H,$B11,TB!$K:$K,"",TB!$J:$J,$A$4)</f>
        <v>0</v>
      </c>
      <c r="AG11" s="203">
        <f>SUMIFS(TB!W:W,TB!$F:$F,$A$2,TB!$G:$G,$A$7,TB!$H:$H,$B11,TB!$K:$K,"",TB!$J:$J,$A$4)</f>
        <v>0</v>
      </c>
      <c r="AH11" s="203">
        <f>SUMIFS(TB!X:X,TB!$F:$F,$A$2,TB!$G:$G,$A$7,TB!$H:$H,$B11,TB!$K:$K,"",TB!$J:$J,$A$4)</f>
        <v>0</v>
      </c>
      <c r="AI11" s="203">
        <f>SUMIFS(TB!Y:Y,TB!$F:$F,$A$2,TB!$G:$G,$A$7,TB!$H:$H,$B11,TB!$K:$K,"",TB!$J:$J,$A$4)</f>
        <v>0</v>
      </c>
      <c r="AJ11" s="203">
        <f>SUMIFS(TB!Z:Z,TB!$F:$F,$A$2,TB!$G:$G,$A$7,TB!$H:$H,$B11,TB!$K:$K,"",TB!$J:$J,$A$4)</f>
        <v>0</v>
      </c>
      <c r="AK11" s="203">
        <f>SUMIFS(TB!AA:AA,TB!$F:$F,$A$2,TB!$G:$G,$A$7,TB!$H:$H,$B11,TB!$K:$K,"",TB!$J:$J,$A$4)</f>
        <v>0</v>
      </c>
      <c r="AL11" s="203">
        <f>SUMIFS(TB!AB:AB,TB!$F:$F,$A$2,TB!$G:$G,$A$7,TB!$H:$H,$B11,TB!$K:$K,"",TB!$J:$J,$A$4)</f>
        <v>0</v>
      </c>
      <c r="AM11" s="203">
        <f>SUMIFS(TB!AC:AC,TB!$F:$F,$A$2,TB!$G:$G,$A$7,TB!$H:$H,$B11,TB!$K:$K,"",TB!$J:$J,$A$4)</f>
        <v>0</v>
      </c>
      <c r="AN11" s="203">
        <f>SUMIFS(TB!AD:AD,TB!$F:$F,$A$2,TB!$G:$G,$A$7,TB!$H:$H,$B11,TB!$K:$K,"",TB!$J:$J,$A$4)</f>
        <v>0</v>
      </c>
      <c r="AO11" s="203">
        <f>SUMIFS(TB!AE:AE,TB!$F:$F,$A$2,TB!$G:$G,$A$7,TB!$H:$H,$B11,TB!$K:$K,"",TB!$J:$J,$A$4)</f>
        <v>0</v>
      </c>
      <c r="AP11" s="203">
        <f>SUMIFS(TB!AF:AF,TB!$F:$F,$A$2,TB!$G:$G,$A$7,TB!$H:$H,$B11,TB!$K:$K,"",TB!$J:$J,$A$4)</f>
        <v>0</v>
      </c>
      <c r="AQ11" s="203">
        <f>SUMIFS(TB!AG:AG,TB!$F:$F,$A$2,TB!$G:$G,$A$7,TB!$H:$H,$B11,TB!$K:$K,"",TB!$J:$J,$A$4)</f>
        <v>0</v>
      </c>
      <c r="AR11" s="203">
        <f>SUMIFS(TB!AH:AH,TB!$F:$F,$A$2,TB!$G:$G,$A$7,TB!$H:$H,$B11,TB!$K:$K,"",TB!$J:$J,$A$4)</f>
        <v>0</v>
      </c>
      <c r="AS11" s="203">
        <f>SUMIFS(TB!AI:AI,TB!$F:$F,$A$2,TB!$G:$G,$A$7,TB!$H:$H,$B11,TB!$K:$K,"",TB!$J:$J,$A$4)</f>
        <v>0</v>
      </c>
      <c r="AT11" s="203">
        <f>SUMIFS(TB!AJ:AJ,TB!$F:$F,$A$2,TB!$G:$G,$A$7,TB!$H:$H,$B11,TB!$K:$K,"",TB!$J:$J,$A$4)</f>
        <v>0</v>
      </c>
      <c r="AU11" s="203">
        <f>SUMIFS(TB!AK:AK,TB!$F:$F,$A$2,TB!$G:$G,$A$7,TB!$H:$H,$B11,TB!$K:$K,"",TB!$J:$J,$A$4)</f>
        <v>0</v>
      </c>
      <c r="AV11" s="203">
        <f>SUMIFS(TB!AL:AL,TB!$F:$F,$A$2,TB!$G:$G,$A$7,TB!$H:$H,$B11,TB!$K:$K,"",TB!$J:$J,$A$4)</f>
        <v>0</v>
      </c>
      <c r="AW11" s="203">
        <f>SUMIFS(TB!AM:AM,TB!$F:$F,$A$2,TB!$G:$G,$A$7,TB!$H:$H,$B11,TB!$K:$K,"",TB!$J:$J,$A$4)</f>
        <v>0</v>
      </c>
      <c r="AX11" s="203">
        <f>SUMIFS(TB!AN:AN,TB!$F:$F,$A$2,TB!$G:$G,$A$7,TB!$H:$H,$B11,TB!$K:$K,"",TB!$J:$J,$A$4)</f>
        <v>0</v>
      </c>
      <c r="AY11" s="203">
        <f>SUMIFS(TB!AO:AO,TB!$F:$F,$A$2,TB!$G:$G,$A$7,TB!$H:$H,$B11,TB!$K:$K,"",TB!$J:$J,$A$4)</f>
        <v>0</v>
      </c>
      <c r="AZ11" s="203">
        <f>SUMIFS(TB!AP:AP,TB!$F:$F,$A$2,TB!$G:$G,$A$7,TB!$H:$H,$B11,TB!$K:$K,"",TB!$J:$J,$A$4)</f>
        <v>0</v>
      </c>
      <c r="BA11" s="203">
        <f>SUMIFS(TB!AQ:AQ,TB!$F:$F,$A$2,TB!$G:$G,$A$7,TB!$H:$H,$B11,TB!$K:$K,"",TB!$J:$J,$A$4)</f>
        <v>0</v>
      </c>
      <c r="BB11" s="203">
        <f>SUMIFS(TB!AR:AR,TB!$F:$F,$A$2,TB!$G:$G,$A$7,TB!$H:$H,$B11,TB!$K:$K,"",TB!$J:$J,$A$4)</f>
        <v>0</v>
      </c>
      <c r="BC11" s="203">
        <f>SUMIFS(TB!AS:AS,TB!$F:$F,$A$2,TB!$G:$G,$A$7,TB!$H:$H,$B11,TB!$K:$K,"",TB!$J:$J,$A$4)</f>
        <v>0</v>
      </c>
      <c r="BD11" s="203">
        <f>SUMIFS(TB!AT:AT,TB!$F:$F,$A$2,TB!$G:$G,$A$7,TB!$H:$H,$B11,TB!$K:$K,"",TB!$J:$J,$A$4)</f>
        <v>0</v>
      </c>
      <c r="BE11" s="203">
        <f>SUMIFS(TB!AU:AU,TB!$F:$F,$A$2,TB!$G:$G,$A$7,TB!$H:$H,$B11,TB!$K:$K,"",TB!$J:$J,$A$4)</f>
        <v>0</v>
      </c>
      <c r="BF11" s="203">
        <f>SUMIFS(TB!AV:AV,TB!$F:$F,$A$2,TB!$G:$G,$A$7,TB!$H:$H,$B11,TB!$K:$K,"",TB!$J:$J,$A$4)</f>
        <v>0</v>
      </c>
      <c r="BG11" s="203">
        <f>SUMIFS(TB!AW:AW,TB!$F:$F,$A$2,TB!$G:$G,$A$7,TB!$H:$H,$B11,TB!$K:$K,"",TB!$J:$J,$A$4)</f>
        <v>0</v>
      </c>
      <c r="BH11" s="203">
        <f>SUMIFS(TB!AX:AX,TB!$F:$F,$A$2,TB!$G:$G,$A$7,TB!$H:$H,$B11,TB!$K:$K,"",TB!$J:$J,$A$4)</f>
        <v>0</v>
      </c>
      <c r="BI11" s="203">
        <f>SUMIFS(TB!AY:AY,TB!$F:$F,$A$2,TB!$G:$G,$A$7,TB!$H:$H,$B11,TB!$K:$K,"",TB!$J:$J,$A$4)</f>
        <v>0</v>
      </c>
      <c r="BJ11" s="203">
        <f>SUMIFS(TB!AZ:AZ,TB!$F:$F,$A$2,TB!$G:$G,$A$7,TB!$H:$H,$B11,TB!$K:$K,"",TB!$J:$J,$A$4)</f>
        <v>0</v>
      </c>
      <c r="BK11" s="203">
        <f>SUMIFS(TB!BA:BA,TB!$F:$F,$A$2,TB!$G:$G,$A$7,TB!$H:$H,$B11,TB!$K:$K,"",TB!$J:$J,$A$4)</f>
        <v>0</v>
      </c>
      <c r="BL11" s="203">
        <f>SUMIFS(TB!BB:BB,TB!$F:$F,$A$2,TB!$G:$G,$A$7,TB!$H:$H,$B11,TB!$K:$K,"",TB!$J:$J,$A$4)</f>
        <v>0</v>
      </c>
      <c r="BM11" s="203">
        <f>SUMIFS(TB!BC:BC,TB!$F:$F,$A$2,TB!$G:$G,$A$7,TB!$H:$H,$B11,TB!$K:$K,"",TB!$J:$J,$A$4)</f>
        <v>0</v>
      </c>
      <c r="BN11" s="203">
        <f>SUMIFS(TB!BD:BD,TB!$F:$F,$A$2,TB!$G:$G,$A$7,TB!$H:$H,$B11,TB!$K:$K,"",TB!$J:$J,$A$4)</f>
        <v>0</v>
      </c>
      <c r="BO11" s="203">
        <f>SUMIFS(TB!BE:BE,TB!$F:$F,$A$2,TB!$G:$G,$A$7,TB!$H:$H,$B11,TB!$K:$K,"",TB!$J:$J,$A$4)</f>
        <v>0</v>
      </c>
      <c r="BP11" s="203">
        <f>SUMIFS(TB!BF:BF,TB!$F:$F,$A$2,TB!$G:$G,$A$7,TB!$H:$H,$B11,TB!$K:$K,"",TB!$J:$J,$A$4)</f>
        <v>0</v>
      </c>
      <c r="BQ11" s="203">
        <f>SUMIFS(TB!BG:BG,TB!$F:$F,$A$2,TB!$G:$G,$A$7,TB!$H:$H,$B11,TB!$K:$K,"",TB!$J:$J,$A$4)</f>
        <v>0</v>
      </c>
      <c r="BR11" s="203">
        <f>SUMIFS(TB!BH:BH,TB!$F:$F,$A$2,TB!$G:$G,$A$7,TB!$H:$H,$B11,TB!$K:$K,"",TB!$J:$J,$A$4)</f>
        <v>0</v>
      </c>
      <c r="BS11" s="203">
        <f>SUMIFS(TB!BI:BI,TB!$F:$F,$A$2,TB!$G:$G,$A$7,TB!$H:$H,$B11,TB!$K:$K,"",TB!$J:$J,$A$4)</f>
        <v>0</v>
      </c>
      <c r="BW11" s="423"/>
    </row>
    <row r="12" spans="1:76" s="26" customFormat="1" ht="14.25" customHeight="1" x14ac:dyDescent="0.3">
      <c r="B12" s="31">
        <f t="shared" si="1"/>
        <v>0</v>
      </c>
      <c r="C12" s="203">
        <f t="shared" si="2"/>
        <v>0</v>
      </c>
      <c r="D12" s="203">
        <f t="shared" si="3"/>
        <v>0</v>
      </c>
      <c r="E12" s="203">
        <f t="shared" si="6"/>
        <v>0</v>
      </c>
      <c r="F12" s="203">
        <f ca="1">_xlfn.IFNA(SUM(OFFSET($X12,0,MATCH(Periods!$D$15,$X$7:$BV$7)-1):OFFSET($X12,0,MATCH(Periods!$D$15,$X$7:$BV$7,0)-12)),0)</f>
        <v>0</v>
      </c>
      <c r="G12" s="203">
        <f ca="1">SUM(OFFSET($X12,0,MATCH(Periods!$D$17,$X$7:$BV$7,0)-1):OFFSET($X12,0,MATCH(Periods!$D$13,$X$7:$BV$7,0)))</f>
        <v>0</v>
      </c>
      <c r="H12" s="203">
        <f ca="1">SUM(OFFSET($X12,0,MATCH(Periods!$D$16,$X$7:$BV$7,0)-1):OFFSET($X12,0,MATCH(Periods!$D$14,$X$7:$BV$7,0)))</f>
        <v>0</v>
      </c>
      <c r="J12" s="58" t="str">
        <f>IFERROR(C12/Revenue!C$18,"n/a")</f>
        <v>n/a</v>
      </c>
      <c r="K12" s="58" t="str">
        <f>IFERROR(D12/Revenue!D$18,"n/a")</f>
        <v>n/a</v>
      </c>
      <c r="L12" s="58" t="str">
        <f>IFERROR(E12/Revenue!E$18,"n/a")</f>
        <v>n/a</v>
      </c>
      <c r="M12" s="58" t="str">
        <f ca="1">IFERROR(F12/Revenue!F$18,"n/a")</f>
        <v>n/a</v>
      </c>
      <c r="N12" s="58" t="str">
        <f ca="1">IFERROR(G12/Revenue!G$18,"n/a")</f>
        <v>n/a</v>
      </c>
      <c r="O12" s="58" t="str">
        <f ca="1">IFERROR(H12/Revenue!H$18,"n/a")</f>
        <v>n/a</v>
      </c>
      <c r="Q12" s="202">
        <f t="shared" si="7"/>
        <v>0</v>
      </c>
      <c r="R12" s="59" t="str">
        <f t="shared" si="8"/>
        <v>n/a</v>
      </c>
      <c r="S12" s="202">
        <f t="shared" si="9"/>
        <v>0</v>
      </c>
      <c r="T12" s="59" t="str">
        <f t="shared" si="10"/>
        <v>n/a</v>
      </c>
      <c r="U12" s="202">
        <f t="shared" ca="1" si="11"/>
        <v>0</v>
      </c>
      <c r="V12" s="58" t="str">
        <f t="shared" ca="1" si="12"/>
        <v>n/a</v>
      </c>
      <c r="X12" s="203">
        <f>SUMIFS(TB!N:N,TB!$F:$F,$A$2,TB!$G:$G,$A$7,TB!$H:$H,$B12,TB!$K:$K,"",TB!$J:$J,$A$4)</f>
        <v>0</v>
      </c>
      <c r="Y12" s="203">
        <f>SUMIFS(TB!O:O,TB!$F:$F,$A$2,TB!$G:$G,$A$7,TB!$H:$H,$B12,TB!$K:$K,"",TB!$J:$J,$A$4)</f>
        <v>0</v>
      </c>
      <c r="Z12" s="203">
        <f>SUMIFS(TB!P:P,TB!$F:$F,$A$2,TB!$G:$G,$A$7,TB!$H:$H,$B12,TB!$K:$K,"",TB!$J:$J,$A$4)</f>
        <v>0</v>
      </c>
      <c r="AA12" s="203">
        <f>SUMIFS(TB!Q:Q,TB!$F:$F,$A$2,TB!$G:$G,$A$7,TB!$H:$H,$B12,TB!$K:$K,"",TB!$J:$J,$A$4)</f>
        <v>0</v>
      </c>
      <c r="AB12" s="203">
        <f>SUMIFS(TB!R:R,TB!$F:$F,$A$2,TB!$G:$G,$A$7,TB!$H:$H,$B12,TB!$K:$K,"",TB!$J:$J,$A$4)</f>
        <v>0</v>
      </c>
      <c r="AC12" s="203">
        <f>SUMIFS(TB!S:S,TB!$F:$F,$A$2,TB!$G:$G,$A$7,TB!$H:$H,$B12,TB!$K:$K,"",TB!$J:$J,$A$4)</f>
        <v>0</v>
      </c>
      <c r="AD12" s="203">
        <f>SUMIFS(TB!T:T,TB!$F:$F,$A$2,TB!$G:$G,$A$7,TB!$H:$H,$B12,TB!$K:$K,"",TB!$J:$J,$A$4)</f>
        <v>0</v>
      </c>
      <c r="AE12" s="203">
        <f>SUMIFS(TB!U:U,TB!$F:$F,$A$2,TB!$G:$G,$A$7,TB!$H:$H,$B12,TB!$K:$K,"",TB!$J:$J,$A$4)</f>
        <v>0</v>
      </c>
      <c r="AF12" s="203">
        <f>SUMIFS(TB!V:V,TB!$F:$F,$A$2,TB!$G:$G,$A$7,TB!$H:$H,$B12,TB!$K:$K,"",TB!$J:$J,$A$4)</f>
        <v>0</v>
      </c>
      <c r="AG12" s="203">
        <f>SUMIFS(TB!W:W,TB!$F:$F,$A$2,TB!$G:$G,$A$7,TB!$H:$H,$B12,TB!$K:$K,"",TB!$J:$J,$A$4)</f>
        <v>0</v>
      </c>
      <c r="AH12" s="203">
        <f>SUMIFS(TB!X:X,TB!$F:$F,$A$2,TB!$G:$G,$A$7,TB!$H:$H,$B12,TB!$K:$K,"",TB!$J:$J,$A$4)</f>
        <v>0</v>
      </c>
      <c r="AI12" s="203">
        <f>SUMIFS(TB!Y:Y,TB!$F:$F,$A$2,TB!$G:$G,$A$7,TB!$H:$H,$B12,TB!$K:$K,"",TB!$J:$J,$A$4)</f>
        <v>0</v>
      </c>
      <c r="AJ12" s="203">
        <f>SUMIFS(TB!Z:Z,TB!$F:$F,$A$2,TB!$G:$G,$A$7,TB!$H:$H,$B12,TB!$K:$K,"",TB!$J:$J,$A$4)</f>
        <v>0</v>
      </c>
      <c r="AK12" s="203">
        <f>SUMIFS(TB!AA:AA,TB!$F:$F,$A$2,TB!$G:$G,$A$7,TB!$H:$H,$B12,TB!$K:$K,"",TB!$J:$J,$A$4)</f>
        <v>0</v>
      </c>
      <c r="AL12" s="203">
        <f>SUMIFS(TB!AB:AB,TB!$F:$F,$A$2,TB!$G:$G,$A$7,TB!$H:$H,$B12,TB!$K:$K,"",TB!$J:$J,$A$4)</f>
        <v>0</v>
      </c>
      <c r="AM12" s="203">
        <f>SUMIFS(TB!AC:AC,TB!$F:$F,$A$2,TB!$G:$G,$A$7,TB!$H:$H,$B12,TB!$K:$K,"",TB!$J:$J,$A$4)</f>
        <v>0</v>
      </c>
      <c r="AN12" s="203">
        <f>SUMIFS(TB!AD:AD,TB!$F:$F,$A$2,TB!$G:$G,$A$7,TB!$H:$H,$B12,TB!$K:$K,"",TB!$J:$J,$A$4)</f>
        <v>0</v>
      </c>
      <c r="AO12" s="203">
        <f>SUMIFS(TB!AE:AE,TB!$F:$F,$A$2,TB!$G:$G,$A$7,TB!$H:$H,$B12,TB!$K:$K,"",TB!$J:$J,$A$4)</f>
        <v>0</v>
      </c>
      <c r="AP12" s="203">
        <f>SUMIFS(TB!AF:AF,TB!$F:$F,$A$2,TB!$G:$G,$A$7,TB!$H:$H,$B12,TB!$K:$K,"",TB!$J:$J,$A$4)</f>
        <v>0</v>
      </c>
      <c r="AQ12" s="203">
        <f>SUMIFS(TB!AG:AG,TB!$F:$F,$A$2,TB!$G:$G,$A$7,TB!$H:$H,$B12,TB!$K:$K,"",TB!$J:$J,$A$4)</f>
        <v>0</v>
      </c>
      <c r="AR12" s="203">
        <f>SUMIFS(TB!AH:AH,TB!$F:$F,$A$2,TB!$G:$G,$A$7,TB!$H:$H,$B12,TB!$K:$K,"",TB!$J:$J,$A$4)</f>
        <v>0</v>
      </c>
      <c r="AS12" s="203">
        <f>SUMIFS(TB!AI:AI,TB!$F:$F,$A$2,TB!$G:$G,$A$7,TB!$H:$H,$B12,TB!$K:$K,"",TB!$J:$J,$A$4)</f>
        <v>0</v>
      </c>
      <c r="AT12" s="203">
        <f>SUMIFS(TB!AJ:AJ,TB!$F:$F,$A$2,TB!$G:$G,$A$7,TB!$H:$H,$B12,TB!$K:$K,"",TB!$J:$J,$A$4)</f>
        <v>0</v>
      </c>
      <c r="AU12" s="203">
        <f>SUMIFS(TB!AK:AK,TB!$F:$F,$A$2,TB!$G:$G,$A$7,TB!$H:$H,$B12,TB!$K:$K,"",TB!$J:$J,$A$4)</f>
        <v>0</v>
      </c>
      <c r="AV12" s="203">
        <f>SUMIFS(TB!AL:AL,TB!$F:$F,$A$2,TB!$G:$G,$A$7,TB!$H:$H,$B12,TB!$K:$K,"",TB!$J:$J,$A$4)</f>
        <v>0</v>
      </c>
      <c r="AW12" s="203">
        <f>SUMIFS(TB!AM:AM,TB!$F:$F,$A$2,TB!$G:$G,$A$7,TB!$H:$H,$B12,TB!$K:$K,"",TB!$J:$J,$A$4)</f>
        <v>0</v>
      </c>
      <c r="AX12" s="203">
        <f>SUMIFS(TB!AN:AN,TB!$F:$F,$A$2,TB!$G:$G,$A$7,TB!$H:$H,$B12,TB!$K:$K,"",TB!$J:$J,$A$4)</f>
        <v>0</v>
      </c>
      <c r="AY12" s="203">
        <f>SUMIFS(TB!AO:AO,TB!$F:$F,$A$2,TB!$G:$G,$A$7,TB!$H:$H,$B12,TB!$K:$K,"",TB!$J:$J,$A$4)</f>
        <v>0</v>
      </c>
      <c r="AZ12" s="203">
        <f>SUMIFS(TB!AP:AP,TB!$F:$F,$A$2,TB!$G:$G,$A$7,TB!$H:$H,$B12,TB!$K:$K,"",TB!$J:$J,$A$4)</f>
        <v>0</v>
      </c>
      <c r="BA12" s="203">
        <f>SUMIFS(TB!AQ:AQ,TB!$F:$F,$A$2,TB!$G:$G,$A$7,TB!$H:$H,$B12,TB!$K:$K,"",TB!$J:$J,$A$4)</f>
        <v>0</v>
      </c>
      <c r="BB12" s="203">
        <f>SUMIFS(TB!AR:AR,TB!$F:$F,$A$2,TB!$G:$G,$A$7,TB!$H:$H,$B12,TB!$K:$K,"",TB!$J:$J,$A$4)</f>
        <v>0</v>
      </c>
      <c r="BC12" s="203">
        <f>SUMIFS(TB!AS:AS,TB!$F:$F,$A$2,TB!$G:$G,$A$7,TB!$H:$H,$B12,TB!$K:$K,"",TB!$J:$J,$A$4)</f>
        <v>0</v>
      </c>
      <c r="BD12" s="203">
        <f>SUMIFS(TB!AT:AT,TB!$F:$F,$A$2,TB!$G:$G,$A$7,TB!$H:$H,$B12,TB!$K:$K,"",TB!$J:$J,$A$4)</f>
        <v>0</v>
      </c>
      <c r="BE12" s="203">
        <f>SUMIFS(TB!AU:AU,TB!$F:$F,$A$2,TB!$G:$G,$A$7,TB!$H:$H,$B12,TB!$K:$K,"",TB!$J:$J,$A$4)</f>
        <v>0</v>
      </c>
      <c r="BF12" s="203">
        <f>SUMIFS(TB!AV:AV,TB!$F:$F,$A$2,TB!$G:$G,$A$7,TB!$H:$H,$B12,TB!$K:$K,"",TB!$J:$J,$A$4)</f>
        <v>0</v>
      </c>
      <c r="BG12" s="203">
        <f>SUMIFS(TB!AW:AW,TB!$F:$F,$A$2,TB!$G:$G,$A$7,TB!$H:$H,$B12,TB!$K:$K,"",TB!$J:$J,$A$4)</f>
        <v>0</v>
      </c>
      <c r="BH12" s="203">
        <f>SUMIFS(TB!AX:AX,TB!$F:$F,$A$2,TB!$G:$G,$A$7,TB!$H:$H,$B12,TB!$K:$K,"",TB!$J:$J,$A$4)</f>
        <v>0</v>
      </c>
      <c r="BI12" s="203">
        <f>SUMIFS(TB!AY:AY,TB!$F:$F,$A$2,TB!$G:$G,$A$7,TB!$H:$H,$B12,TB!$K:$K,"",TB!$J:$J,$A$4)</f>
        <v>0</v>
      </c>
      <c r="BJ12" s="203">
        <f>SUMIFS(TB!AZ:AZ,TB!$F:$F,$A$2,TB!$G:$G,$A$7,TB!$H:$H,$B12,TB!$K:$K,"",TB!$J:$J,$A$4)</f>
        <v>0</v>
      </c>
      <c r="BK12" s="203">
        <f>SUMIFS(TB!BA:BA,TB!$F:$F,$A$2,TB!$G:$G,$A$7,TB!$H:$H,$B12,TB!$K:$K,"",TB!$J:$J,$A$4)</f>
        <v>0</v>
      </c>
      <c r="BL12" s="203">
        <f>SUMIFS(TB!BB:BB,TB!$F:$F,$A$2,TB!$G:$G,$A$7,TB!$H:$H,$B12,TB!$K:$K,"",TB!$J:$J,$A$4)</f>
        <v>0</v>
      </c>
      <c r="BM12" s="203">
        <f>SUMIFS(TB!BC:BC,TB!$F:$F,$A$2,TB!$G:$G,$A$7,TB!$H:$H,$B12,TB!$K:$K,"",TB!$J:$J,$A$4)</f>
        <v>0</v>
      </c>
      <c r="BN12" s="203">
        <f>SUMIFS(TB!BD:BD,TB!$F:$F,$A$2,TB!$G:$G,$A$7,TB!$H:$H,$B12,TB!$K:$K,"",TB!$J:$J,$A$4)</f>
        <v>0</v>
      </c>
      <c r="BO12" s="203">
        <f>SUMIFS(TB!BE:BE,TB!$F:$F,$A$2,TB!$G:$G,$A$7,TB!$H:$H,$B12,TB!$K:$K,"",TB!$J:$J,$A$4)</f>
        <v>0</v>
      </c>
      <c r="BP12" s="203">
        <f>SUMIFS(TB!BF:BF,TB!$F:$F,$A$2,TB!$G:$G,$A$7,TB!$H:$H,$B12,TB!$K:$K,"",TB!$J:$J,$A$4)</f>
        <v>0</v>
      </c>
      <c r="BQ12" s="203">
        <f>SUMIFS(TB!BG:BG,TB!$F:$F,$A$2,TB!$G:$G,$A$7,TB!$H:$H,$B12,TB!$K:$K,"",TB!$J:$J,$A$4)</f>
        <v>0</v>
      </c>
      <c r="BR12" s="203">
        <f>SUMIFS(TB!BH:BH,TB!$F:$F,$A$2,TB!$G:$G,$A$7,TB!$H:$H,$B12,TB!$K:$K,"",TB!$J:$J,$A$4)</f>
        <v>0</v>
      </c>
      <c r="BS12" s="203">
        <f>SUMIFS(TB!BI:BI,TB!$F:$F,$A$2,TB!$G:$G,$A$7,TB!$H:$H,$B12,TB!$K:$K,"",TB!$J:$J,$A$4)</f>
        <v>0</v>
      </c>
      <c r="BW12" s="423"/>
    </row>
    <row r="13" spans="1:76" s="26" customFormat="1" ht="14.25" customHeight="1" x14ac:dyDescent="0.3">
      <c r="B13" s="31">
        <f t="shared" si="1"/>
        <v>0</v>
      </c>
      <c r="C13" s="203">
        <f t="shared" si="2"/>
        <v>0</v>
      </c>
      <c r="D13" s="203">
        <f t="shared" si="3"/>
        <v>0</v>
      </c>
      <c r="E13" s="203">
        <f t="shared" si="6"/>
        <v>0</v>
      </c>
      <c r="F13" s="203">
        <f ca="1">_xlfn.IFNA(SUM(OFFSET($X13,0,MATCH(Periods!$D$15,$X$7:$BV$7)-1):OFFSET($X13,0,MATCH(Periods!$D$15,$X$7:$BV$7,0)-12)),0)</f>
        <v>0</v>
      </c>
      <c r="G13" s="203">
        <f ca="1">SUM(OFFSET($X13,0,MATCH(Periods!$D$17,$X$7:$BV$7,0)-1):OFFSET($X13,0,MATCH(Periods!$D$13,$X$7:$BV$7,0)))</f>
        <v>0</v>
      </c>
      <c r="H13" s="203">
        <f ca="1">SUM(OFFSET($X13,0,MATCH(Periods!$D$16,$X$7:$BV$7,0)-1):OFFSET($X13,0,MATCH(Periods!$D$14,$X$7:$BV$7,0)))</f>
        <v>0</v>
      </c>
      <c r="J13" s="58" t="str">
        <f>IFERROR(C13/Revenue!C$18,"n/a")</f>
        <v>n/a</v>
      </c>
      <c r="K13" s="58" t="str">
        <f>IFERROR(D13/Revenue!D$18,"n/a")</f>
        <v>n/a</v>
      </c>
      <c r="L13" s="58" t="str">
        <f>IFERROR(E13/Revenue!E$18,"n/a")</f>
        <v>n/a</v>
      </c>
      <c r="M13" s="58" t="str">
        <f ca="1">IFERROR(F13/Revenue!F$18,"n/a")</f>
        <v>n/a</v>
      </c>
      <c r="N13" s="58" t="str">
        <f ca="1">IFERROR(G13/Revenue!G$18,"n/a")</f>
        <v>n/a</v>
      </c>
      <c r="O13" s="58" t="str">
        <f ca="1">IFERROR(H13/Revenue!H$18,"n/a")</f>
        <v>n/a</v>
      </c>
      <c r="Q13" s="202">
        <f t="shared" si="7"/>
        <v>0</v>
      </c>
      <c r="R13" s="59" t="str">
        <f t="shared" si="8"/>
        <v>n/a</v>
      </c>
      <c r="S13" s="202">
        <f t="shared" si="9"/>
        <v>0</v>
      </c>
      <c r="T13" s="59" t="str">
        <f t="shared" si="10"/>
        <v>n/a</v>
      </c>
      <c r="U13" s="202">
        <f t="shared" ca="1" si="11"/>
        <v>0</v>
      </c>
      <c r="V13" s="58" t="str">
        <f t="shared" ca="1" si="12"/>
        <v>n/a</v>
      </c>
      <c r="X13" s="203">
        <f>SUMIFS(TB!N:N,TB!$F:$F,$A$2,TB!$G:$G,$A$7,TB!$H:$H,$B13,TB!$K:$K,"",TB!$J:$J,$A$4)</f>
        <v>0</v>
      </c>
      <c r="Y13" s="203">
        <f>SUMIFS(TB!O:O,TB!$F:$F,$A$2,TB!$G:$G,$A$7,TB!$H:$H,$B13,TB!$K:$K,"",TB!$J:$J,$A$4)</f>
        <v>0</v>
      </c>
      <c r="Z13" s="203">
        <f>SUMIFS(TB!P:P,TB!$F:$F,$A$2,TB!$G:$G,$A$7,TB!$H:$H,$B13,TB!$K:$K,"",TB!$J:$J,$A$4)</f>
        <v>0</v>
      </c>
      <c r="AA13" s="203">
        <f>SUMIFS(TB!Q:Q,TB!$F:$F,$A$2,TB!$G:$G,$A$7,TB!$H:$H,$B13,TB!$K:$K,"",TB!$J:$J,$A$4)</f>
        <v>0</v>
      </c>
      <c r="AB13" s="203">
        <f>SUMIFS(TB!R:R,TB!$F:$F,$A$2,TB!$G:$G,$A$7,TB!$H:$H,$B13,TB!$K:$K,"",TB!$J:$J,$A$4)</f>
        <v>0</v>
      </c>
      <c r="AC13" s="203">
        <f>SUMIFS(TB!S:S,TB!$F:$F,$A$2,TB!$G:$G,$A$7,TB!$H:$H,$B13,TB!$K:$K,"",TB!$J:$J,$A$4)</f>
        <v>0</v>
      </c>
      <c r="AD13" s="203">
        <f>SUMIFS(TB!T:T,TB!$F:$F,$A$2,TB!$G:$G,$A$7,TB!$H:$H,$B13,TB!$K:$K,"",TB!$J:$J,$A$4)</f>
        <v>0</v>
      </c>
      <c r="AE13" s="203">
        <f>SUMIFS(TB!U:U,TB!$F:$F,$A$2,TB!$G:$G,$A$7,TB!$H:$H,$B13,TB!$K:$K,"",TB!$J:$J,$A$4)</f>
        <v>0</v>
      </c>
      <c r="AF13" s="203">
        <f>SUMIFS(TB!V:V,TB!$F:$F,$A$2,TB!$G:$G,$A$7,TB!$H:$H,$B13,TB!$K:$K,"",TB!$J:$J,$A$4)</f>
        <v>0</v>
      </c>
      <c r="AG13" s="203">
        <f>SUMIFS(TB!W:W,TB!$F:$F,$A$2,TB!$G:$G,$A$7,TB!$H:$H,$B13,TB!$K:$K,"",TB!$J:$J,$A$4)</f>
        <v>0</v>
      </c>
      <c r="AH13" s="203">
        <f>SUMIFS(TB!X:X,TB!$F:$F,$A$2,TB!$G:$G,$A$7,TB!$H:$H,$B13,TB!$K:$K,"",TB!$J:$J,$A$4)</f>
        <v>0</v>
      </c>
      <c r="AI13" s="203">
        <f>SUMIFS(TB!Y:Y,TB!$F:$F,$A$2,TB!$G:$G,$A$7,TB!$H:$H,$B13,TB!$K:$K,"",TB!$J:$J,$A$4)</f>
        <v>0</v>
      </c>
      <c r="AJ13" s="203">
        <f>SUMIFS(TB!Z:Z,TB!$F:$F,$A$2,TB!$G:$G,$A$7,TB!$H:$H,$B13,TB!$K:$K,"",TB!$J:$J,$A$4)</f>
        <v>0</v>
      </c>
      <c r="AK13" s="203">
        <f>SUMIFS(TB!AA:AA,TB!$F:$F,$A$2,TB!$G:$G,$A$7,TB!$H:$H,$B13,TB!$K:$K,"",TB!$J:$J,$A$4)</f>
        <v>0</v>
      </c>
      <c r="AL13" s="203">
        <f>SUMIFS(TB!AB:AB,TB!$F:$F,$A$2,TB!$G:$G,$A$7,TB!$H:$H,$B13,TB!$K:$K,"",TB!$J:$J,$A$4)</f>
        <v>0</v>
      </c>
      <c r="AM13" s="203">
        <f>SUMIFS(TB!AC:AC,TB!$F:$F,$A$2,TB!$G:$G,$A$7,TB!$H:$H,$B13,TB!$K:$K,"",TB!$J:$J,$A$4)</f>
        <v>0</v>
      </c>
      <c r="AN13" s="203">
        <f>SUMIFS(TB!AD:AD,TB!$F:$F,$A$2,TB!$G:$G,$A$7,TB!$H:$H,$B13,TB!$K:$K,"",TB!$J:$J,$A$4)</f>
        <v>0</v>
      </c>
      <c r="AO13" s="203">
        <f>SUMIFS(TB!AE:AE,TB!$F:$F,$A$2,TB!$G:$G,$A$7,TB!$H:$H,$B13,TB!$K:$K,"",TB!$J:$J,$A$4)</f>
        <v>0</v>
      </c>
      <c r="AP13" s="203">
        <f>SUMIFS(TB!AF:AF,TB!$F:$F,$A$2,TB!$G:$G,$A$7,TB!$H:$H,$B13,TB!$K:$K,"",TB!$J:$J,$A$4)</f>
        <v>0</v>
      </c>
      <c r="AQ13" s="203">
        <f>SUMIFS(TB!AG:AG,TB!$F:$F,$A$2,TB!$G:$G,$A$7,TB!$H:$H,$B13,TB!$K:$K,"",TB!$J:$J,$A$4)</f>
        <v>0</v>
      </c>
      <c r="AR13" s="203">
        <f>SUMIFS(TB!AH:AH,TB!$F:$F,$A$2,TB!$G:$G,$A$7,TB!$H:$H,$B13,TB!$K:$K,"",TB!$J:$J,$A$4)</f>
        <v>0</v>
      </c>
      <c r="AS13" s="203">
        <f>SUMIFS(TB!AI:AI,TB!$F:$F,$A$2,TB!$G:$G,$A$7,TB!$H:$H,$B13,TB!$K:$K,"",TB!$J:$J,$A$4)</f>
        <v>0</v>
      </c>
      <c r="AT13" s="203">
        <f>SUMIFS(TB!AJ:AJ,TB!$F:$F,$A$2,TB!$G:$G,$A$7,TB!$H:$H,$B13,TB!$K:$K,"",TB!$J:$J,$A$4)</f>
        <v>0</v>
      </c>
      <c r="AU13" s="203">
        <f>SUMIFS(TB!AK:AK,TB!$F:$F,$A$2,TB!$G:$G,$A$7,TB!$H:$H,$B13,TB!$K:$K,"",TB!$J:$J,$A$4)</f>
        <v>0</v>
      </c>
      <c r="AV13" s="203">
        <f>SUMIFS(TB!AL:AL,TB!$F:$F,$A$2,TB!$G:$G,$A$7,TB!$H:$H,$B13,TB!$K:$K,"",TB!$J:$J,$A$4)</f>
        <v>0</v>
      </c>
      <c r="AW13" s="203">
        <f>SUMIFS(TB!AM:AM,TB!$F:$F,$A$2,TB!$G:$G,$A$7,TB!$H:$H,$B13,TB!$K:$K,"",TB!$J:$J,$A$4)</f>
        <v>0</v>
      </c>
      <c r="AX13" s="203">
        <f>SUMIFS(TB!AN:AN,TB!$F:$F,$A$2,TB!$G:$G,$A$7,TB!$H:$H,$B13,TB!$K:$K,"",TB!$J:$J,$A$4)</f>
        <v>0</v>
      </c>
      <c r="AY13" s="203">
        <f>SUMIFS(TB!AO:AO,TB!$F:$F,$A$2,TB!$G:$G,$A$7,TB!$H:$H,$B13,TB!$K:$K,"",TB!$J:$J,$A$4)</f>
        <v>0</v>
      </c>
      <c r="AZ13" s="203">
        <f>SUMIFS(TB!AP:AP,TB!$F:$F,$A$2,TB!$G:$G,$A$7,TB!$H:$H,$B13,TB!$K:$K,"",TB!$J:$J,$A$4)</f>
        <v>0</v>
      </c>
      <c r="BA13" s="203">
        <f>SUMIFS(TB!AQ:AQ,TB!$F:$F,$A$2,TB!$G:$G,$A$7,TB!$H:$H,$B13,TB!$K:$K,"",TB!$J:$J,$A$4)</f>
        <v>0</v>
      </c>
      <c r="BB13" s="203">
        <f>SUMIFS(TB!AR:AR,TB!$F:$F,$A$2,TB!$G:$G,$A$7,TB!$H:$H,$B13,TB!$K:$K,"",TB!$J:$J,$A$4)</f>
        <v>0</v>
      </c>
      <c r="BC13" s="203">
        <f>SUMIFS(TB!AS:AS,TB!$F:$F,$A$2,TB!$G:$G,$A$7,TB!$H:$H,$B13,TB!$K:$K,"",TB!$J:$J,$A$4)</f>
        <v>0</v>
      </c>
      <c r="BD13" s="203">
        <f>SUMIFS(TB!AT:AT,TB!$F:$F,$A$2,TB!$G:$G,$A$7,TB!$H:$H,$B13,TB!$K:$K,"",TB!$J:$J,$A$4)</f>
        <v>0</v>
      </c>
      <c r="BE13" s="203">
        <f>SUMIFS(TB!AU:AU,TB!$F:$F,$A$2,TB!$G:$G,$A$7,TB!$H:$H,$B13,TB!$K:$K,"",TB!$J:$J,$A$4)</f>
        <v>0</v>
      </c>
      <c r="BF13" s="203">
        <f>SUMIFS(TB!AV:AV,TB!$F:$F,$A$2,TB!$G:$G,$A$7,TB!$H:$H,$B13,TB!$K:$K,"",TB!$J:$J,$A$4)</f>
        <v>0</v>
      </c>
      <c r="BG13" s="203">
        <f>SUMIFS(TB!AW:AW,TB!$F:$F,$A$2,TB!$G:$G,$A$7,TB!$H:$H,$B13,TB!$K:$K,"",TB!$J:$J,$A$4)</f>
        <v>0</v>
      </c>
      <c r="BH13" s="203">
        <f>SUMIFS(TB!AX:AX,TB!$F:$F,$A$2,TB!$G:$G,$A$7,TB!$H:$H,$B13,TB!$K:$K,"",TB!$J:$J,$A$4)</f>
        <v>0</v>
      </c>
      <c r="BI13" s="203">
        <f>SUMIFS(TB!AY:AY,TB!$F:$F,$A$2,TB!$G:$G,$A$7,TB!$H:$H,$B13,TB!$K:$K,"",TB!$J:$J,$A$4)</f>
        <v>0</v>
      </c>
      <c r="BJ13" s="203">
        <f>SUMIFS(TB!AZ:AZ,TB!$F:$F,$A$2,TB!$G:$G,$A$7,TB!$H:$H,$B13,TB!$K:$K,"",TB!$J:$J,$A$4)</f>
        <v>0</v>
      </c>
      <c r="BK13" s="203">
        <f>SUMIFS(TB!BA:BA,TB!$F:$F,$A$2,TB!$G:$G,$A$7,TB!$H:$H,$B13,TB!$K:$K,"",TB!$J:$J,$A$4)</f>
        <v>0</v>
      </c>
      <c r="BL13" s="203">
        <f>SUMIFS(TB!BB:BB,TB!$F:$F,$A$2,TB!$G:$G,$A$7,TB!$H:$H,$B13,TB!$K:$K,"",TB!$J:$J,$A$4)</f>
        <v>0</v>
      </c>
      <c r="BM13" s="203">
        <f>SUMIFS(TB!BC:BC,TB!$F:$F,$A$2,TB!$G:$G,$A$7,TB!$H:$H,$B13,TB!$K:$K,"",TB!$J:$J,$A$4)</f>
        <v>0</v>
      </c>
      <c r="BN13" s="203">
        <f>SUMIFS(TB!BD:BD,TB!$F:$F,$A$2,TB!$G:$G,$A$7,TB!$H:$H,$B13,TB!$K:$K,"",TB!$J:$J,$A$4)</f>
        <v>0</v>
      </c>
      <c r="BO13" s="203">
        <f>SUMIFS(TB!BE:BE,TB!$F:$F,$A$2,TB!$G:$G,$A$7,TB!$H:$H,$B13,TB!$K:$K,"",TB!$J:$J,$A$4)</f>
        <v>0</v>
      </c>
      <c r="BP13" s="203">
        <f>SUMIFS(TB!BF:BF,TB!$F:$F,$A$2,TB!$G:$G,$A$7,TB!$H:$H,$B13,TB!$K:$K,"",TB!$J:$J,$A$4)</f>
        <v>0</v>
      </c>
      <c r="BQ13" s="203">
        <f>SUMIFS(TB!BG:BG,TB!$F:$F,$A$2,TB!$G:$G,$A$7,TB!$H:$H,$B13,TB!$K:$K,"",TB!$J:$J,$A$4)</f>
        <v>0</v>
      </c>
      <c r="BR13" s="203">
        <f>SUMIFS(TB!BH:BH,TB!$F:$F,$A$2,TB!$G:$G,$A$7,TB!$H:$H,$B13,TB!$K:$K,"",TB!$J:$J,$A$4)</f>
        <v>0</v>
      </c>
      <c r="BS13" s="203">
        <f>SUMIFS(TB!BI:BI,TB!$F:$F,$A$2,TB!$G:$G,$A$7,TB!$H:$H,$B13,TB!$K:$K,"",TB!$J:$J,$A$4)</f>
        <v>0</v>
      </c>
      <c r="BW13" s="423"/>
    </row>
    <row r="14" spans="1:76" s="28" customFormat="1" ht="14.25" customHeight="1" thickBot="1" x14ac:dyDescent="0.35">
      <c r="B14" s="189" t="s">
        <v>44</v>
      </c>
      <c r="C14" s="225">
        <f t="shared" ref="C14:H14" si="14">SUM(C8:C13)</f>
        <v>0</v>
      </c>
      <c r="D14" s="225">
        <f t="shared" si="14"/>
        <v>0</v>
      </c>
      <c r="E14" s="225">
        <f t="shared" si="14"/>
        <v>0</v>
      </c>
      <c r="F14" s="225">
        <f t="shared" ca="1" si="14"/>
        <v>0</v>
      </c>
      <c r="G14" s="225">
        <f t="shared" ca="1" si="14"/>
        <v>0</v>
      </c>
      <c r="H14" s="225">
        <f t="shared" ca="1" si="14"/>
        <v>0</v>
      </c>
      <c r="J14" s="56" t="str">
        <f>IFERROR(C14/Revenue!C$18,"n/a")</f>
        <v>n/a</v>
      </c>
      <c r="K14" s="56" t="str">
        <f>IFERROR(D14/Revenue!D$18,"n/a")</f>
        <v>n/a</v>
      </c>
      <c r="L14" s="56" t="str">
        <f>IFERROR(E14/Revenue!E$18,"n/a")</f>
        <v>n/a</v>
      </c>
      <c r="M14" s="56" t="str">
        <f ca="1">IFERROR(F14/Revenue!F$18,"n/a")</f>
        <v>n/a</v>
      </c>
      <c r="N14" s="56" t="str">
        <f ca="1">IFERROR(G14/Revenue!G$18,"n/a")</f>
        <v>n/a</v>
      </c>
      <c r="O14" s="56" t="str">
        <f ca="1">IFERROR(H14/Revenue!H$18,"n/a")</f>
        <v>n/a</v>
      </c>
      <c r="Q14" s="213">
        <f t="shared" si="7"/>
        <v>0</v>
      </c>
      <c r="R14" s="57" t="str">
        <f t="shared" si="8"/>
        <v>n/a</v>
      </c>
      <c r="S14" s="213">
        <f t="shared" si="9"/>
        <v>0</v>
      </c>
      <c r="T14" s="57" t="str">
        <f t="shared" si="10"/>
        <v>n/a</v>
      </c>
      <c r="U14" s="213">
        <f t="shared" ca="1" si="11"/>
        <v>0</v>
      </c>
      <c r="V14" s="56" t="str">
        <f t="shared" ca="1" si="12"/>
        <v>n/a</v>
      </c>
      <c r="X14" s="225">
        <f t="shared" ref="X14:BG14" si="15">SUM(X8:X13)</f>
        <v>0</v>
      </c>
      <c r="Y14" s="225">
        <f t="shared" si="15"/>
        <v>0</v>
      </c>
      <c r="Z14" s="225">
        <f t="shared" si="15"/>
        <v>0</v>
      </c>
      <c r="AA14" s="225">
        <f t="shared" si="15"/>
        <v>0</v>
      </c>
      <c r="AB14" s="225">
        <f t="shared" si="15"/>
        <v>0</v>
      </c>
      <c r="AC14" s="225">
        <f t="shared" si="15"/>
        <v>0</v>
      </c>
      <c r="AD14" s="225">
        <f t="shared" si="15"/>
        <v>0</v>
      </c>
      <c r="AE14" s="225">
        <f t="shared" si="15"/>
        <v>0</v>
      </c>
      <c r="AF14" s="225">
        <f t="shared" si="15"/>
        <v>0</v>
      </c>
      <c r="AG14" s="225">
        <f t="shared" si="15"/>
        <v>0</v>
      </c>
      <c r="AH14" s="225">
        <f t="shared" si="15"/>
        <v>0</v>
      </c>
      <c r="AI14" s="225">
        <f t="shared" si="15"/>
        <v>0</v>
      </c>
      <c r="AJ14" s="225">
        <f t="shared" si="15"/>
        <v>0</v>
      </c>
      <c r="AK14" s="225">
        <f t="shared" si="15"/>
        <v>0</v>
      </c>
      <c r="AL14" s="225">
        <f t="shared" si="15"/>
        <v>0</v>
      </c>
      <c r="AM14" s="225">
        <f t="shared" si="15"/>
        <v>0</v>
      </c>
      <c r="AN14" s="225">
        <f t="shared" si="15"/>
        <v>0</v>
      </c>
      <c r="AO14" s="225">
        <f t="shared" si="15"/>
        <v>0</v>
      </c>
      <c r="AP14" s="225">
        <f t="shared" si="15"/>
        <v>0</v>
      </c>
      <c r="AQ14" s="225">
        <f t="shared" si="15"/>
        <v>0</v>
      </c>
      <c r="AR14" s="225">
        <f t="shared" si="15"/>
        <v>0</v>
      </c>
      <c r="AS14" s="225">
        <f t="shared" si="15"/>
        <v>0</v>
      </c>
      <c r="AT14" s="225">
        <f t="shared" si="15"/>
        <v>0</v>
      </c>
      <c r="AU14" s="225">
        <f t="shared" si="15"/>
        <v>0</v>
      </c>
      <c r="AV14" s="225">
        <f t="shared" si="15"/>
        <v>0</v>
      </c>
      <c r="AW14" s="225">
        <f t="shared" si="15"/>
        <v>0</v>
      </c>
      <c r="AX14" s="225">
        <f t="shared" si="15"/>
        <v>0</v>
      </c>
      <c r="AY14" s="225">
        <f t="shared" si="15"/>
        <v>0</v>
      </c>
      <c r="AZ14" s="225">
        <f t="shared" si="15"/>
        <v>0</v>
      </c>
      <c r="BA14" s="225">
        <f t="shared" si="15"/>
        <v>0</v>
      </c>
      <c r="BB14" s="225">
        <f t="shared" si="15"/>
        <v>0</v>
      </c>
      <c r="BC14" s="225">
        <f t="shared" si="15"/>
        <v>0</v>
      </c>
      <c r="BD14" s="225">
        <f t="shared" si="15"/>
        <v>0</v>
      </c>
      <c r="BE14" s="225">
        <f t="shared" si="15"/>
        <v>0</v>
      </c>
      <c r="BF14" s="225">
        <f t="shared" si="15"/>
        <v>0</v>
      </c>
      <c r="BG14" s="225">
        <f t="shared" si="15"/>
        <v>0</v>
      </c>
      <c r="BH14" s="225">
        <f t="shared" ref="BH14:BS14" si="16">SUM(BH8:BH13)</f>
        <v>0</v>
      </c>
      <c r="BI14" s="225">
        <f t="shared" si="16"/>
        <v>0</v>
      </c>
      <c r="BJ14" s="225">
        <f t="shared" si="16"/>
        <v>0</v>
      </c>
      <c r="BK14" s="225">
        <f t="shared" si="16"/>
        <v>0</v>
      </c>
      <c r="BL14" s="225">
        <f t="shared" si="16"/>
        <v>0</v>
      </c>
      <c r="BM14" s="225">
        <f t="shared" si="16"/>
        <v>0</v>
      </c>
      <c r="BN14" s="225">
        <f t="shared" si="16"/>
        <v>0</v>
      </c>
      <c r="BO14" s="225">
        <f t="shared" si="16"/>
        <v>0</v>
      </c>
      <c r="BP14" s="225">
        <f t="shared" si="16"/>
        <v>0</v>
      </c>
      <c r="BQ14" s="225">
        <f t="shared" si="16"/>
        <v>0</v>
      </c>
      <c r="BR14" s="225">
        <f t="shared" si="16"/>
        <v>0</v>
      </c>
      <c r="BS14" s="225">
        <f t="shared" si="16"/>
        <v>0</v>
      </c>
      <c r="BW14" s="424"/>
    </row>
    <row r="15" spans="1:76" ht="6" customHeight="1" x14ac:dyDescent="0.45">
      <c r="B15" s="159"/>
      <c r="C15" s="162"/>
      <c r="D15" s="162"/>
      <c r="E15" s="162"/>
      <c r="F15" s="162"/>
      <c r="G15" s="162"/>
      <c r="H15" s="162"/>
      <c r="J15" s="162"/>
      <c r="K15" s="162"/>
      <c r="L15" s="162"/>
      <c r="M15" s="162"/>
      <c r="N15" s="162"/>
      <c r="O15" s="162"/>
      <c r="P15" s="26"/>
      <c r="Q15" s="154"/>
      <c r="R15" s="155"/>
      <c r="S15" s="154"/>
      <c r="T15" s="155"/>
      <c r="U15" s="154"/>
      <c r="V15" s="155"/>
      <c r="W15" s="26"/>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62"/>
      <c r="AU15" s="162"/>
      <c r="AV15" s="162"/>
      <c r="AW15" s="162"/>
      <c r="AX15" s="162"/>
      <c r="AY15" s="162"/>
      <c r="AZ15" s="162"/>
      <c r="BA15" s="162"/>
      <c r="BB15" s="162"/>
      <c r="BC15" s="162"/>
      <c r="BD15" s="162"/>
      <c r="BE15" s="162"/>
      <c r="BF15" s="162"/>
      <c r="BG15" s="162"/>
      <c r="BH15" s="162"/>
      <c r="BI15" s="162"/>
      <c r="BJ15" s="162"/>
      <c r="BK15" s="162"/>
      <c r="BL15" s="162"/>
      <c r="BM15" s="162"/>
      <c r="BN15" s="162"/>
      <c r="BO15" s="162"/>
      <c r="BP15" s="162"/>
      <c r="BQ15" s="162"/>
      <c r="BR15" s="162"/>
      <c r="BS15" s="162"/>
      <c r="BW15" s="435"/>
    </row>
    <row r="16" spans="1:76" s="26" customFormat="1" ht="11.5" outlineLevel="1" x14ac:dyDescent="0.3">
      <c r="B16" s="45" t="s">
        <v>31</v>
      </c>
      <c r="C16" s="226">
        <f>SUMIFS(TB!BN:BN,TB!$F:$F,$A$2,TB!$G:$G,$A$7,TB!$K:$K,"")-C14</f>
        <v>0</v>
      </c>
      <c r="D16" s="226">
        <f>SUMIFS(TB!BO:BO,TB!$F:$F,$A$2,TB!$G:$G,$A$7,TB!$K:$K,"")-D14</f>
        <v>0</v>
      </c>
      <c r="E16" s="226">
        <f>SUMIFS(TB!BP:BP,TB!$F:$F,$A$2,TB!$G:$G,$A$7,TB!$K:$K,"")-E14</f>
        <v>0</v>
      </c>
      <c r="F16" s="203">
        <f ca="1">SUMIFS(TB!BQ:BQ,TB!$F:$F,$A$2,TB!$G:$G,$A$7,TB!$K:$K,"")-F14</f>
        <v>0</v>
      </c>
      <c r="G16" s="226">
        <f ca="1">SUMIFS(TB!BR:BR,TB!$F:$F,$A$2,TB!$G:$G,$A$7,TB!$K:$K,"")-G14</f>
        <v>0</v>
      </c>
      <c r="H16" s="226">
        <f ca="1">SUMIFS(TB!BS:BS,TB!$F:$F,$A$2,TB!$G:$G,$A$7,TB!$K:$K,"")-H14</f>
        <v>0</v>
      </c>
      <c r="I16" s="216"/>
      <c r="J16" s="232"/>
      <c r="K16" s="232"/>
      <c r="L16" s="232"/>
      <c r="M16" s="232"/>
      <c r="N16" s="232"/>
      <c r="O16" s="232"/>
      <c r="P16" s="216"/>
      <c r="Q16" s="216"/>
      <c r="R16" s="216"/>
      <c r="S16" s="216"/>
      <c r="T16" s="216"/>
      <c r="U16" s="216"/>
      <c r="V16" s="216"/>
      <c r="W16" s="216"/>
      <c r="X16" s="226">
        <f>SUMIFS(TB!N:N,TB!$F:$F,$A$2,TB!$G:$G,$A$7,TB!$K:$K,"")-X14</f>
        <v>0</v>
      </c>
      <c r="Y16" s="226">
        <f>SUMIFS(TB!O:O,TB!$F:$F,$A$2,TB!$G:$G,$A$7,TB!$K:$K,"")-Y14</f>
        <v>0</v>
      </c>
      <c r="Z16" s="226">
        <f>SUMIFS(TB!P:P,TB!$F:$F,$A$2,TB!$G:$G,$A$7,TB!$K:$K,"")-Z14</f>
        <v>0</v>
      </c>
      <c r="AA16" s="226">
        <f>SUMIFS(TB!Q:Q,TB!$F:$F,$A$2,TB!$G:$G,$A$7,TB!$K:$K,"")-AA14</f>
        <v>0</v>
      </c>
      <c r="AB16" s="226">
        <f>SUMIFS(TB!R:R,TB!$F:$F,$A$2,TB!$G:$G,$A$7,TB!$K:$K,"")-AB14</f>
        <v>0</v>
      </c>
      <c r="AC16" s="226">
        <f>SUMIFS(TB!S:S,TB!$F:$F,$A$2,TB!$G:$G,$A$7,TB!$K:$K,"")-AC14</f>
        <v>0</v>
      </c>
      <c r="AD16" s="226">
        <f>SUMIFS(TB!T:T,TB!$F:$F,$A$2,TB!$G:$G,$A$7,TB!$K:$K,"")-AD14</f>
        <v>0</v>
      </c>
      <c r="AE16" s="226">
        <f>SUMIFS(TB!U:U,TB!$F:$F,$A$2,TB!$G:$G,$A$7,TB!$K:$K,"")-AE14</f>
        <v>0</v>
      </c>
      <c r="AF16" s="226">
        <f>SUMIFS(TB!V:V,TB!$F:$F,$A$2,TB!$G:$G,$A$7,TB!$K:$K,"")-AF14</f>
        <v>0</v>
      </c>
      <c r="AG16" s="226">
        <f>SUMIFS(TB!W:W,TB!$F:$F,$A$2,TB!$G:$G,$A$7,TB!$K:$K,"")-AG14</f>
        <v>0</v>
      </c>
      <c r="AH16" s="226">
        <f>SUMIFS(TB!X:X,TB!$F:$F,$A$2,TB!$G:$G,$A$7,TB!$K:$K,"")-AH14</f>
        <v>0</v>
      </c>
      <c r="AI16" s="226">
        <f>SUMIFS(TB!Y:Y,TB!$F:$F,$A$2,TB!$G:$G,$A$7,TB!$K:$K,"")-AI14</f>
        <v>0</v>
      </c>
      <c r="AJ16" s="226">
        <f>SUMIFS(TB!Z:Z,TB!$F:$F,$A$2,TB!$G:$G,$A$7,TB!$K:$K,"")-AJ14</f>
        <v>0</v>
      </c>
      <c r="AK16" s="226">
        <f>SUMIFS(TB!AA:AA,TB!$F:$F,$A$2,TB!$G:$G,$A$7,TB!$K:$K,"")-AK14</f>
        <v>0</v>
      </c>
      <c r="AL16" s="226">
        <f>SUMIFS(TB!AB:AB,TB!$F:$F,$A$2,TB!$G:$G,$A$7,TB!$K:$K,"")-AL14</f>
        <v>0</v>
      </c>
      <c r="AM16" s="226">
        <f>SUMIFS(TB!AC:AC,TB!$F:$F,$A$2,TB!$G:$G,$A$7,TB!$K:$K,"")-AM14</f>
        <v>0</v>
      </c>
      <c r="AN16" s="226">
        <f>SUMIFS(TB!AD:AD,TB!$F:$F,$A$2,TB!$G:$G,$A$7,TB!$K:$K,"")-AN14</f>
        <v>0</v>
      </c>
      <c r="AO16" s="226">
        <f>SUMIFS(TB!AE:AE,TB!$F:$F,$A$2,TB!$G:$G,$A$7,TB!$K:$K,"")-AO14</f>
        <v>0</v>
      </c>
      <c r="AP16" s="226">
        <f>SUMIFS(TB!AF:AF,TB!$F:$F,$A$2,TB!$G:$G,$A$7,TB!$K:$K,"")-AP14</f>
        <v>0</v>
      </c>
      <c r="AQ16" s="226">
        <f>SUMIFS(TB!AG:AG,TB!$F:$F,$A$2,TB!$G:$G,$A$7,TB!$K:$K,"")-AQ14</f>
        <v>0</v>
      </c>
      <c r="AR16" s="226">
        <f>SUMIFS(TB!AH:AH,TB!$F:$F,$A$2,TB!$G:$G,$A$7,TB!$K:$K,"")-AR14</f>
        <v>0</v>
      </c>
      <c r="AS16" s="226">
        <f>SUMIFS(TB!AI:AI,TB!$F:$F,$A$2,TB!$G:$G,$A$7,TB!$K:$K,"")-AS14</f>
        <v>0</v>
      </c>
      <c r="AT16" s="226">
        <f>SUMIFS(TB!AJ:AJ,TB!$F:$F,$A$2,TB!$G:$G,$A$7,TB!$K:$K,"")-AT14</f>
        <v>0</v>
      </c>
      <c r="AU16" s="226">
        <f>SUMIFS(TB!AK:AK,TB!$F:$F,$A$2,TB!$G:$G,$A$7,TB!$K:$K,"")-AU14</f>
        <v>0</v>
      </c>
      <c r="AV16" s="226">
        <f>SUMIFS(TB!AL:AL,TB!$F:$F,$A$2,TB!$G:$G,$A$7,TB!$K:$K,"")-AV14</f>
        <v>0</v>
      </c>
      <c r="AW16" s="226">
        <f>SUMIFS(TB!AM:AM,TB!$F:$F,$A$2,TB!$G:$G,$A$7,TB!$K:$K,"")-AW14</f>
        <v>0</v>
      </c>
      <c r="AX16" s="226">
        <f>SUMIFS(TB!AN:AN,TB!$F:$F,$A$2,TB!$G:$G,$A$7,TB!$K:$K,"")-AX14</f>
        <v>0</v>
      </c>
      <c r="AY16" s="226">
        <f>SUMIFS(TB!AO:AO,TB!$F:$F,$A$2,TB!$G:$G,$A$7,TB!$K:$K,"")-AY14</f>
        <v>0</v>
      </c>
      <c r="AZ16" s="226">
        <f>SUMIFS(TB!AP:AP,TB!$F:$F,$A$2,TB!$G:$G,$A$7,TB!$K:$K,"")-AZ14</f>
        <v>0</v>
      </c>
      <c r="BA16" s="226">
        <f>SUMIFS(TB!AQ:AQ,TB!$F:$F,$A$2,TB!$G:$G,$A$7,TB!$K:$K,"")-BA14</f>
        <v>0</v>
      </c>
      <c r="BB16" s="226">
        <f>SUMIFS(TB!AR:AR,TB!$F:$F,$A$2,TB!$G:$G,$A$7,TB!$K:$K,"")-BB14</f>
        <v>0</v>
      </c>
      <c r="BC16" s="226">
        <f>SUMIFS(TB!AS:AS,TB!$F:$F,$A$2,TB!$G:$G,$A$7,TB!$K:$K,"")-BC14</f>
        <v>0</v>
      </c>
      <c r="BD16" s="226">
        <f>SUMIFS(TB!AT:AT,TB!$F:$F,$A$2,TB!$G:$G,$A$7,TB!$K:$K,"")-BD14</f>
        <v>0</v>
      </c>
      <c r="BE16" s="226">
        <f>SUMIFS(TB!AU:AU,TB!$F:$F,$A$2,TB!$G:$G,$A$7,TB!$K:$K,"")-BE14</f>
        <v>0</v>
      </c>
      <c r="BF16" s="226">
        <f>SUMIFS(TB!AV:AV,TB!$F:$F,$A$2,TB!$G:$G,$A$7,TB!$K:$K,"")-BF14</f>
        <v>0</v>
      </c>
      <c r="BG16" s="226">
        <f>SUMIFS(TB!AW:AW,TB!$F:$F,$A$2,TB!$G:$G,$A$7,TB!$K:$K,"")-BG14</f>
        <v>0</v>
      </c>
      <c r="BH16" s="226">
        <f>SUMIFS(TB!AX:AX,TB!$F:$F,$A$2,TB!$G:$G,$A$7,TB!$K:$K,"")-BH14</f>
        <v>0</v>
      </c>
      <c r="BI16" s="226">
        <f>SUMIFS(TB!AY:AY,TB!$F:$F,$A$2,TB!$G:$G,$A$7,TB!$K:$K,"")-BI14</f>
        <v>0</v>
      </c>
      <c r="BJ16" s="226">
        <f>SUMIFS(TB!AZ:AZ,TB!$F:$F,$A$2,TB!$G:$G,$A$7,TB!$K:$K,"")-BJ14</f>
        <v>0</v>
      </c>
      <c r="BK16" s="226">
        <f>SUMIFS(TB!BA:BA,TB!$F:$F,$A$2,TB!$G:$G,$A$7,TB!$K:$K,"")-BK14</f>
        <v>0</v>
      </c>
      <c r="BL16" s="226">
        <f>SUMIFS(TB!BB:BB,TB!$F:$F,$A$2,TB!$G:$G,$A$7,TB!$K:$K,"")-BL14</f>
        <v>0</v>
      </c>
      <c r="BM16" s="226">
        <f>SUMIFS(TB!BC:BC,TB!$F:$F,$A$2,TB!$G:$G,$A$7,TB!$K:$K,"")-BM14</f>
        <v>0</v>
      </c>
      <c r="BN16" s="226">
        <f>SUMIFS(TB!BD:BD,TB!$F:$F,$A$2,TB!$G:$G,$A$7,TB!$K:$K,"")-BN14</f>
        <v>0</v>
      </c>
      <c r="BO16" s="226">
        <f>SUMIFS(TB!BE:BE,TB!$F:$F,$A$2,TB!$G:$G,$A$7,TB!$K:$K,"")-BO14</f>
        <v>0</v>
      </c>
      <c r="BP16" s="226">
        <f>SUMIFS(TB!BF:BF,TB!$F:$F,$A$2,TB!$G:$G,$A$7,TB!$K:$K,"")-BP14</f>
        <v>0</v>
      </c>
      <c r="BQ16" s="226">
        <f>SUMIFS(TB!BG:BG,TB!$F:$F,$A$2,TB!$G:$G,$A$7,TB!$K:$K,"")-BQ14</f>
        <v>0</v>
      </c>
      <c r="BR16" s="226">
        <f>SUMIFS(TB!BH:BH,TB!$F:$F,$A$2,TB!$G:$G,$A$7,TB!$K:$K,"")-BR14</f>
        <v>0</v>
      </c>
      <c r="BS16" s="226">
        <f>SUMIFS(TB!BI:BI,TB!$F:$F,$A$2,TB!$G:$G,$A$7,TB!$K:$K,"")-BS14</f>
        <v>0</v>
      </c>
      <c r="BW16" s="423"/>
      <c r="BX16" s="216"/>
    </row>
    <row r="17" spans="1:76" x14ac:dyDescent="0.45">
      <c r="C17" s="26"/>
      <c r="D17" s="26"/>
      <c r="E17" s="26"/>
      <c r="F17" s="20"/>
      <c r="G17" s="26"/>
      <c r="H17" s="26"/>
      <c r="J17" s="20"/>
      <c r="K17" s="20"/>
      <c r="L17" s="20"/>
      <c r="M17" s="20"/>
      <c r="N17" s="20"/>
      <c r="O17" s="20"/>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W17" s="428"/>
    </row>
    <row r="18" spans="1:76" ht="15" customHeight="1" x14ac:dyDescent="0.45">
      <c r="A18" s="26"/>
      <c r="B18" s="118" t="str">
        <f>CONCATENATE(A7," ","-"," ","adjusted")</f>
        <v xml:space="preserve"> - adjusted</v>
      </c>
      <c r="C18" s="119"/>
      <c r="D18" s="119"/>
      <c r="E18" s="119"/>
      <c r="F18" s="119"/>
      <c r="G18" s="119"/>
      <c r="H18" s="119"/>
      <c r="J18" s="107" t="str">
        <f>Revenue!$B$47</f>
        <v>% of sales- adjusted</v>
      </c>
      <c r="K18" s="107"/>
      <c r="L18" s="107"/>
      <c r="M18" s="107"/>
      <c r="N18" s="107"/>
      <c r="O18" s="107"/>
      <c r="P18" s="119"/>
      <c r="Q18" s="107" t="str">
        <f>CONCATENATE(D19," v ",C19)</f>
        <v>FY20 v FY19</v>
      </c>
      <c r="R18" s="266"/>
      <c r="S18" s="107" t="str">
        <f>CONCATENATE(E19," v ",D19)</f>
        <v>FY21 v FY20</v>
      </c>
      <c r="T18" s="266"/>
      <c r="U18" s="107" t="str">
        <f>CONCATENATE(F19," v ",E19)</f>
        <v>TTM 
Feb-22 v FY21</v>
      </c>
      <c r="V18" s="266"/>
      <c r="W18" s="26"/>
      <c r="X18" s="119"/>
      <c r="Y18" s="119"/>
      <c r="Z18" s="119"/>
      <c r="AA18" s="119"/>
      <c r="AB18" s="119"/>
      <c r="AC18" s="119"/>
      <c r="AD18" s="119"/>
      <c r="AE18" s="119"/>
      <c r="AF18" s="119"/>
      <c r="AG18" s="119"/>
      <c r="AH18" s="119"/>
      <c r="AI18" s="119"/>
      <c r="AJ18" s="119"/>
      <c r="AK18" s="119"/>
      <c r="AL18" s="119"/>
      <c r="AM18" s="119"/>
      <c r="AN18" s="119"/>
      <c r="AO18" s="119"/>
      <c r="AP18" s="119"/>
      <c r="AQ18" s="119"/>
      <c r="AR18" s="119"/>
      <c r="AS18" s="119"/>
      <c r="AT18" s="119"/>
      <c r="AU18" s="119"/>
      <c r="AV18" s="119"/>
      <c r="AW18" s="119"/>
      <c r="AX18" s="119"/>
      <c r="AY18" s="119"/>
      <c r="AZ18" s="119"/>
      <c r="BA18" s="119"/>
      <c r="BB18" s="119"/>
      <c r="BC18" s="119"/>
      <c r="BD18" s="119"/>
      <c r="BE18" s="119"/>
      <c r="BF18" s="119"/>
      <c r="BG18" s="119"/>
      <c r="BH18" s="119"/>
      <c r="BI18" s="119"/>
      <c r="BJ18" s="119"/>
      <c r="BK18" s="119"/>
      <c r="BL18" s="119"/>
      <c r="BM18" s="119"/>
      <c r="BN18" s="119"/>
      <c r="BO18" s="119"/>
      <c r="BP18" s="119"/>
      <c r="BQ18" s="119"/>
      <c r="BR18" s="119"/>
      <c r="BS18" s="119"/>
      <c r="BW18" s="119"/>
    </row>
    <row r="19" spans="1:76" s="20" customFormat="1" ht="24" customHeight="1" x14ac:dyDescent="0.3">
      <c r="A19" s="153"/>
      <c r="B19" s="36" t="s">
        <v>5</v>
      </c>
      <c r="C19" s="51" t="str">
        <f>TB!BN$5</f>
        <v>FY19</v>
      </c>
      <c r="D19" s="51" t="str">
        <f>TB!BO$5</f>
        <v>FY20</v>
      </c>
      <c r="E19" s="51" t="str">
        <f>TB!BP$5</f>
        <v>FY21</v>
      </c>
      <c r="F19" s="55" t="str">
        <f>TB!BQ$5</f>
        <v>TTM 
Feb-22</v>
      </c>
      <c r="G19" s="55" t="str">
        <f>TB!BR$5</f>
        <v>YTD 
Feb-21</v>
      </c>
      <c r="H19" s="55" t="str">
        <f>TB!BS$5</f>
        <v>YTD 
Feb-22</v>
      </c>
      <c r="J19" s="101" t="str">
        <f t="shared" ref="J19:O19" si="17">C19</f>
        <v>FY19</v>
      </c>
      <c r="K19" s="101" t="str">
        <f t="shared" si="17"/>
        <v>FY20</v>
      </c>
      <c r="L19" s="101" t="str">
        <f t="shared" si="17"/>
        <v>FY21</v>
      </c>
      <c r="M19" s="101" t="str">
        <f t="shared" si="17"/>
        <v>TTM 
Feb-22</v>
      </c>
      <c r="N19" s="101" t="str">
        <f t="shared" si="17"/>
        <v>YTD 
Feb-21</v>
      </c>
      <c r="O19" s="101" t="str">
        <f t="shared" si="17"/>
        <v>YTD 
Feb-22</v>
      </c>
      <c r="Q19" s="104" t="s">
        <v>6</v>
      </c>
      <c r="R19" s="104" t="s">
        <v>7</v>
      </c>
      <c r="S19" s="104" t="s">
        <v>6</v>
      </c>
      <c r="T19" s="104" t="s">
        <v>7</v>
      </c>
      <c r="U19" s="104" t="s">
        <v>6</v>
      </c>
      <c r="V19" s="104" t="s">
        <v>7</v>
      </c>
      <c r="X19" s="138">
        <f>TB!N$5</f>
        <v>43496</v>
      </c>
      <c r="Y19" s="138">
        <f>TB!O$5</f>
        <v>43524</v>
      </c>
      <c r="Z19" s="138">
        <f>TB!P$5</f>
        <v>43555</v>
      </c>
      <c r="AA19" s="138">
        <f>TB!Q$5</f>
        <v>43585</v>
      </c>
      <c r="AB19" s="138">
        <f>TB!R$5</f>
        <v>43616</v>
      </c>
      <c r="AC19" s="138">
        <f>TB!S$5</f>
        <v>43646</v>
      </c>
      <c r="AD19" s="138">
        <f>TB!T$5</f>
        <v>43677</v>
      </c>
      <c r="AE19" s="138">
        <f>TB!U$5</f>
        <v>43708</v>
      </c>
      <c r="AF19" s="138">
        <f>TB!V$5</f>
        <v>43738</v>
      </c>
      <c r="AG19" s="138">
        <f>TB!W$5</f>
        <v>43769</v>
      </c>
      <c r="AH19" s="138">
        <f>TB!X$5</f>
        <v>43799</v>
      </c>
      <c r="AI19" s="138">
        <f>TB!Y$5</f>
        <v>43830</v>
      </c>
      <c r="AJ19" s="138">
        <f>TB!Z$5</f>
        <v>43861</v>
      </c>
      <c r="AK19" s="138">
        <f>TB!AA$5</f>
        <v>43890</v>
      </c>
      <c r="AL19" s="138">
        <f>TB!AB$5</f>
        <v>43921</v>
      </c>
      <c r="AM19" s="138">
        <f>TB!AC$5</f>
        <v>43951</v>
      </c>
      <c r="AN19" s="138">
        <f>TB!AD$5</f>
        <v>43982</v>
      </c>
      <c r="AO19" s="138">
        <f>TB!AE$5</f>
        <v>44012</v>
      </c>
      <c r="AP19" s="138">
        <f>TB!AF$5</f>
        <v>44043</v>
      </c>
      <c r="AQ19" s="138">
        <f>TB!AG$5</f>
        <v>44074</v>
      </c>
      <c r="AR19" s="138">
        <f>TB!AH$5</f>
        <v>44104</v>
      </c>
      <c r="AS19" s="138">
        <f>TB!AI$5</f>
        <v>44135</v>
      </c>
      <c r="AT19" s="138">
        <f>TB!AJ$5</f>
        <v>44165</v>
      </c>
      <c r="AU19" s="138">
        <f>TB!AK$5</f>
        <v>44196</v>
      </c>
      <c r="AV19" s="138">
        <f>TB!AL$5</f>
        <v>44227</v>
      </c>
      <c r="AW19" s="138">
        <f>TB!AM$5</f>
        <v>44255</v>
      </c>
      <c r="AX19" s="138">
        <f>TB!AN$5</f>
        <v>44286</v>
      </c>
      <c r="AY19" s="138">
        <f>TB!AO$5</f>
        <v>44316</v>
      </c>
      <c r="AZ19" s="138">
        <f>TB!AP$5</f>
        <v>44347</v>
      </c>
      <c r="BA19" s="138">
        <f>TB!AQ$5</f>
        <v>44377</v>
      </c>
      <c r="BB19" s="138">
        <f>TB!AR$5</f>
        <v>44408</v>
      </c>
      <c r="BC19" s="138">
        <f>TB!AS$5</f>
        <v>44439</v>
      </c>
      <c r="BD19" s="138">
        <f>TB!AT$5</f>
        <v>44469</v>
      </c>
      <c r="BE19" s="138">
        <f>TB!AU$5</f>
        <v>44500</v>
      </c>
      <c r="BF19" s="138">
        <f>TB!AV$5</f>
        <v>44530</v>
      </c>
      <c r="BG19" s="138">
        <f>TB!AW$5</f>
        <v>44561</v>
      </c>
      <c r="BH19" s="138">
        <f>TB!AX$5</f>
        <v>44592</v>
      </c>
      <c r="BI19" s="138">
        <f>TB!AY$5</f>
        <v>44620</v>
      </c>
      <c r="BJ19" s="138">
        <f>TB!AZ$5</f>
        <v>44651</v>
      </c>
      <c r="BK19" s="138">
        <f>TB!BA$5</f>
        <v>44681</v>
      </c>
      <c r="BL19" s="138">
        <f>TB!BB$5</f>
        <v>44712</v>
      </c>
      <c r="BM19" s="138">
        <f>TB!BC$5</f>
        <v>44742</v>
      </c>
      <c r="BN19" s="138">
        <f>TB!BD$5</f>
        <v>44773</v>
      </c>
      <c r="BO19" s="138">
        <f>TB!BE$5</f>
        <v>44804</v>
      </c>
      <c r="BP19" s="138">
        <f>TB!BF$5</f>
        <v>44834</v>
      </c>
      <c r="BQ19" s="138">
        <f>TB!BG$5</f>
        <v>44865</v>
      </c>
      <c r="BR19" s="138">
        <f>TB!BH$5</f>
        <v>44895</v>
      </c>
      <c r="BS19" s="138">
        <f>TB!BI$5</f>
        <v>44926</v>
      </c>
      <c r="BW19" s="105" t="s">
        <v>63</v>
      </c>
    </row>
    <row r="20" spans="1:76" s="26" customFormat="1" ht="14.25" customHeight="1" x14ac:dyDescent="0.3">
      <c r="B20" s="31"/>
      <c r="C20" s="203" t="e">
        <f t="shared" ref="C20" si="18">SUM(X20:AI20)</f>
        <v>#REF!</v>
      </c>
      <c r="D20" s="203" t="e">
        <f t="shared" ref="D20:D25" si="19">SUM(AJ20:AU20)</f>
        <v>#REF!</v>
      </c>
      <c r="E20" s="203" t="e">
        <f t="shared" ref="E20:E25" si="20">SUM(AV20:BG20)</f>
        <v>#REF!</v>
      </c>
      <c r="F20" s="203" t="e">
        <f ca="1">_xlfn.IFNA(SUM(OFFSET($X20,0,MATCH(Periods!$D$15,$X$19:$BV$19)-1):OFFSET($X20,0,MATCH(Periods!$D$15,$X$19:$BV$19,0)-12)),0)</f>
        <v>#REF!</v>
      </c>
      <c r="G20" s="203" t="e">
        <f ca="1">SUM(OFFSET($X20,0,MATCH(Periods!$D$17,$X$19:$BV$19,0)-1):OFFSET($X20,0,MATCH(Periods!$D$13,$X$19:$BV$19,0)))</f>
        <v>#REF!</v>
      </c>
      <c r="H20" s="203" t="e">
        <f ca="1">SUM(OFFSET($X20,0,MATCH(Periods!$D$16,$X$19:$BV$19,0)-1):OFFSET($X20,0,MATCH(Periods!$D$14,$X$19:$BV$19,0)))</f>
        <v>#REF!</v>
      </c>
      <c r="J20" s="58" t="str">
        <f>IFERROR(C20/Revenue!C$46,"n/a")</f>
        <v>n/a</v>
      </c>
      <c r="K20" s="58" t="str">
        <f>IFERROR(D20/Revenue!D$46,"n/a")</f>
        <v>n/a</v>
      </c>
      <c r="L20" s="58" t="str">
        <f>IFERROR(E20/Revenue!E$46,"n/a")</f>
        <v>n/a</v>
      </c>
      <c r="M20" s="58" t="str">
        <f ca="1">IFERROR(F20/Revenue!F$46,"n/a")</f>
        <v>n/a</v>
      </c>
      <c r="N20" s="58" t="str">
        <f ca="1">IFERROR(G20/Revenue!G$46,"n/a")</f>
        <v>n/a</v>
      </c>
      <c r="O20" s="58" t="str">
        <f ca="1">IFERROR(H20/Revenue!H$46,"n/a")</f>
        <v>n/a</v>
      </c>
      <c r="Q20" s="202" t="e">
        <f t="shared" ref="Q20" si="21">D20-C20</f>
        <v>#REF!</v>
      </c>
      <c r="R20" s="59" t="str">
        <f t="shared" ref="R20" si="22">IFERROR(Q20/C20,"n/a")</f>
        <v>n/a</v>
      </c>
      <c r="S20" s="202" t="e">
        <f>E20-D20</f>
        <v>#REF!</v>
      </c>
      <c r="T20" s="59" t="str">
        <f>IFERROR(S20/D20,"n/a")</f>
        <v>n/a</v>
      </c>
      <c r="U20" s="202" t="e">
        <f ca="1">F20-E20</f>
        <v>#REF!</v>
      </c>
      <c r="V20" s="58" t="str">
        <f ca="1">IFERROR(U20/E20,"n/a")</f>
        <v>n/a</v>
      </c>
      <c r="X20" s="203" t="e">
        <f>-SUMIFS(#REF!,#REF!,$A$2,#REF!,$A$7,#REF!,$B20,#REF!,$A$4)+X8</f>
        <v>#REF!</v>
      </c>
      <c r="Y20" s="203" t="e">
        <f>-SUMIFS(#REF!,#REF!,$A$2,#REF!,$A$7,#REF!,$B20,#REF!,$A$4)+Y8</f>
        <v>#REF!</v>
      </c>
      <c r="Z20" s="203" t="e">
        <f>-SUMIFS(#REF!,#REF!,$A$2,#REF!,$A$7,#REF!,$B20,#REF!,$A$4)+Z8</f>
        <v>#REF!</v>
      </c>
      <c r="AA20" s="203" t="e">
        <f>-SUMIFS(#REF!,#REF!,$A$2,#REF!,$A$7,#REF!,$B20,#REF!,$A$4)+AA8</f>
        <v>#REF!</v>
      </c>
      <c r="AB20" s="203" t="e">
        <f>-SUMIFS(#REF!,#REF!,$A$2,#REF!,$A$7,#REF!,$B20,#REF!,$A$4)+AB8</f>
        <v>#REF!</v>
      </c>
      <c r="AC20" s="203" t="e">
        <f>-SUMIFS(#REF!,#REF!,$A$2,#REF!,$A$7,#REF!,$B20,#REF!,$A$4)+AC8</f>
        <v>#REF!</v>
      </c>
      <c r="AD20" s="203" t="e">
        <f>-SUMIFS(#REF!,#REF!,$A$2,#REF!,$A$7,#REF!,$B20,#REF!,$A$4)+AD8</f>
        <v>#REF!</v>
      </c>
      <c r="AE20" s="203" t="e">
        <f>-SUMIFS(#REF!,#REF!,$A$2,#REF!,$A$7,#REF!,$B20,#REF!,$A$4)+AE8</f>
        <v>#REF!</v>
      </c>
      <c r="AF20" s="203" t="e">
        <f>-SUMIFS(#REF!,#REF!,$A$2,#REF!,$A$7,#REF!,$B20,#REF!,$A$4)+AF8</f>
        <v>#REF!</v>
      </c>
      <c r="AG20" s="203" t="e">
        <f>-SUMIFS(#REF!,#REF!,$A$2,#REF!,$A$7,#REF!,$B20,#REF!,$A$4)+AG8</f>
        <v>#REF!</v>
      </c>
      <c r="AH20" s="203" t="e">
        <f>-SUMIFS(#REF!,#REF!,$A$2,#REF!,$A$7,#REF!,$B20,#REF!,$A$4)+AH8</f>
        <v>#REF!</v>
      </c>
      <c r="AI20" s="203" t="e">
        <f>-SUMIFS(#REF!,#REF!,$A$2,#REF!,$A$7,#REF!,$B20,#REF!,$A$4)+AI8</f>
        <v>#REF!</v>
      </c>
      <c r="AJ20" s="203" t="e">
        <f>-SUMIFS(#REF!,#REF!,$A$2,#REF!,$A$7,#REF!,$B20,#REF!,$A$4)+AJ8</f>
        <v>#REF!</v>
      </c>
      <c r="AK20" s="203" t="e">
        <f>-SUMIFS(#REF!,#REF!,$A$2,#REF!,$A$7,#REF!,$B20,#REF!,$A$4)+AK8</f>
        <v>#REF!</v>
      </c>
      <c r="AL20" s="203" t="e">
        <f>-SUMIFS(#REF!,#REF!,$A$2,#REF!,$A$7,#REF!,$B20,#REF!,$A$4)+AL8</f>
        <v>#REF!</v>
      </c>
      <c r="AM20" s="203" t="e">
        <f>-SUMIFS(#REF!,#REF!,$A$2,#REF!,$A$7,#REF!,$B20,#REF!,$A$4)+AM8</f>
        <v>#REF!</v>
      </c>
      <c r="AN20" s="203" t="e">
        <f>-SUMIFS(#REF!,#REF!,$A$2,#REF!,$A$7,#REF!,$B20,#REF!,$A$4)+AN8</f>
        <v>#REF!</v>
      </c>
      <c r="AO20" s="203" t="e">
        <f>-SUMIFS(#REF!,#REF!,$A$2,#REF!,$A$7,#REF!,$B20,#REF!,$A$4)+AO8</f>
        <v>#REF!</v>
      </c>
      <c r="AP20" s="203" t="e">
        <f>-SUMIFS(#REF!,#REF!,$A$2,#REF!,$A$7,#REF!,$B20,#REF!,$A$4)+AP8</f>
        <v>#REF!</v>
      </c>
      <c r="AQ20" s="203" t="e">
        <f>-SUMIFS(#REF!,#REF!,$A$2,#REF!,$A$7,#REF!,$B20,#REF!,$A$4)+AQ8</f>
        <v>#REF!</v>
      </c>
      <c r="AR20" s="203" t="e">
        <f>-SUMIFS(#REF!,#REF!,$A$2,#REF!,$A$7,#REF!,$B20,#REF!,$A$4)+AR8</f>
        <v>#REF!</v>
      </c>
      <c r="AS20" s="203" t="e">
        <f>-SUMIFS(#REF!,#REF!,$A$2,#REF!,$A$7,#REF!,$B20,#REF!,$A$4)+AS8</f>
        <v>#REF!</v>
      </c>
      <c r="AT20" s="203" t="e">
        <f>-SUMIFS(#REF!,#REF!,$A$2,#REF!,$A$7,#REF!,$B20,#REF!,$A$4)+AT8</f>
        <v>#REF!</v>
      </c>
      <c r="AU20" s="203" t="e">
        <f>-SUMIFS(#REF!,#REF!,$A$2,#REF!,$A$7,#REF!,$B20,#REF!,$A$4)+AU8</f>
        <v>#REF!</v>
      </c>
      <c r="AV20" s="203" t="e">
        <f>-SUMIFS(#REF!,#REF!,$A$2,#REF!,$A$7,#REF!,$B20,#REF!,$A$4)+AV8</f>
        <v>#REF!</v>
      </c>
      <c r="AW20" s="203" t="e">
        <f>-SUMIFS(#REF!,#REF!,$A$2,#REF!,$A$7,#REF!,$B20,#REF!,$A$4)+AW8</f>
        <v>#REF!</v>
      </c>
      <c r="AX20" s="203" t="e">
        <f>-SUMIFS(#REF!,#REF!,$A$2,#REF!,$A$7,#REF!,$B20,#REF!,$A$4)+AX8</f>
        <v>#REF!</v>
      </c>
      <c r="AY20" s="203" t="e">
        <f>-SUMIFS(#REF!,#REF!,$A$2,#REF!,$A$7,#REF!,$B20,#REF!,$A$4)+AY8</f>
        <v>#REF!</v>
      </c>
      <c r="AZ20" s="203" t="e">
        <f>-SUMIFS(#REF!,#REF!,$A$2,#REF!,$A$7,#REF!,$B20,#REF!,$A$4)+AZ8</f>
        <v>#REF!</v>
      </c>
      <c r="BA20" s="203" t="e">
        <f>-SUMIFS(#REF!,#REF!,$A$2,#REF!,$A$7,#REF!,$B20,#REF!,$A$4)+BA8</f>
        <v>#REF!</v>
      </c>
      <c r="BB20" s="203" t="e">
        <f>-SUMIFS(#REF!,#REF!,$A$2,#REF!,$A$7,#REF!,$B20,#REF!,$A$4)+BB8</f>
        <v>#REF!</v>
      </c>
      <c r="BC20" s="203" t="e">
        <f>-SUMIFS(#REF!,#REF!,$A$2,#REF!,$A$7,#REF!,$B20,#REF!,$A$4)+BC8</f>
        <v>#REF!</v>
      </c>
      <c r="BD20" s="203" t="e">
        <f>-SUMIFS(#REF!,#REF!,$A$2,#REF!,$A$7,#REF!,$B20,#REF!,$A$4)+BD8</f>
        <v>#REF!</v>
      </c>
      <c r="BE20" s="203" t="e">
        <f>-SUMIFS(#REF!,#REF!,$A$2,#REF!,$A$7,#REF!,$B20,#REF!,$A$4)+BE8</f>
        <v>#REF!</v>
      </c>
      <c r="BF20" s="203" t="e">
        <f>-SUMIFS(#REF!,#REF!,$A$2,#REF!,$A$7,#REF!,$B20,#REF!,$A$4)+BF8</f>
        <v>#REF!</v>
      </c>
      <c r="BG20" s="203" t="e">
        <f>-SUMIFS(#REF!,#REF!,$A$2,#REF!,$A$7,#REF!,$B20,#REF!,$A$4)+BG8</f>
        <v>#REF!</v>
      </c>
      <c r="BH20" s="203" t="e">
        <f>-SUMIFS(#REF!,#REF!,$A$2,#REF!,$A$7,#REF!,$B20,#REF!,$A$4)+BH8</f>
        <v>#REF!</v>
      </c>
      <c r="BI20" s="203" t="e">
        <f>-SUMIFS(#REF!,#REF!,$A$2,#REF!,$A$7,#REF!,$B20,#REF!,$A$4)+BI8</f>
        <v>#REF!</v>
      </c>
      <c r="BJ20" s="203" t="e">
        <f>-SUMIFS(#REF!,#REF!,$A$2,#REF!,$A$7,#REF!,$B20,#REF!,$A$4)+BJ8</f>
        <v>#REF!</v>
      </c>
      <c r="BK20" s="203" t="e">
        <f>-SUMIFS(#REF!,#REF!,$A$2,#REF!,$A$7,#REF!,$B20,#REF!,$A$4)+BK8</f>
        <v>#REF!</v>
      </c>
      <c r="BL20" s="203" t="e">
        <f>-SUMIFS(#REF!,#REF!,$A$2,#REF!,$A$7,#REF!,$B20,#REF!,$A$4)+BL8</f>
        <v>#REF!</v>
      </c>
      <c r="BM20" s="203" t="e">
        <f>-SUMIFS(#REF!,#REF!,$A$2,#REF!,$A$7,#REF!,$B20,#REF!,$A$4)+BM8</f>
        <v>#REF!</v>
      </c>
      <c r="BN20" s="203" t="e">
        <f>-SUMIFS(#REF!,#REF!,$A$2,#REF!,$A$7,#REF!,$B20,#REF!,$A$4)+BN8</f>
        <v>#REF!</v>
      </c>
      <c r="BO20" s="203" t="e">
        <f>-SUMIFS(#REF!,#REF!,$A$2,#REF!,$A$7,#REF!,$B20,#REF!,$A$4)+BO8</f>
        <v>#REF!</v>
      </c>
      <c r="BP20" s="203" t="e">
        <f>-SUMIFS(#REF!,#REF!,$A$2,#REF!,$A$7,#REF!,$B20,#REF!,$A$4)+BP8</f>
        <v>#REF!</v>
      </c>
      <c r="BQ20" s="203" t="e">
        <f>-SUMIFS(#REF!,#REF!,$A$2,#REF!,$A$7,#REF!,$B20,#REF!,$A$4)+BQ8</f>
        <v>#REF!</v>
      </c>
      <c r="BR20" s="203" t="e">
        <f>-SUMIFS(#REF!,#REF!,$A$2,#REF!,$A$7,#REF!,$B20,#REF!,$A$4)+BR8</f>
        <v>#REF!</v>
      </c>
      <c r="BS20" s="203" t="e">
        <f>-SUMIFS(#REF!,#REF!,$A$2,#REF!,$A$7,#REF!,$B20,#REF!,$A$4)+BS8</f>
        <v>#REF!</v>
      </c>
      <c r="BW20" s="423"/>
    </row>
    <row r="21" spans="1:76" s="26" customFormat="1" ht="14.25" customHeight="1" x14ac:dyDescent="0.3">
      <c r="B21" s="31"/>
      <c r="C21" s="203" t="e">
        <f t="shared" ref="C21:C25" si="23">SUM(X21:AI21)</f>
        <v>#REF!</v>
      </c>
      <c r="D21" s="203" t="e">
        <f t="shared" si="19"/>
        <v>#REF!</v>
      </c>
      <c r="E21" s="203" t="e">
        <f t="shared" si="20"/>
        <v>#REF!</v>
      </c>
      <c r="F21" s="203" t="e">
        <f ca="1">_xlfn.IFNA(SUM(OFFSET($X21,0,MATCH(Periods!$D$15,$X$19:$BV$19)-1):OFFSET($X21,0,MATCH(Periods!$D$15,$X$19:$BV$19,0)-12)),0)</f>
        <v>#REF!</v>
      </c>
      <c r="G21" s="203" t="e">
        <f ca="1">SUM(OFFSET($X21,0,MATCH(Periods!$D$17,$X$19:$BV$19,0)-1):OFFSET($X21,0,MATCH(Periods!$D$13,$X$19:$BV$19,0)))</f>
        <v>#REF!</v>
      </c>
      <c r="H21" s="203" t="e">
        <f ca="1">SUM(OFFSET($X21,0,MATCH(Periods!$D$16,$X$19:$BV$19,0)-1):OFFSET($X21,0,MATCH(Periods!$D$14,$X$19:$BV$19,0)))</f>
        <v>#REF!</v>
      </c>
      <c r="J21" s="58" t="str">
        <f>IFERROR(C21/Revenue!C$46,"n/a")</f>
        <v>n/a</v>
      </c>
      <c r="K21" s="58" t="str">
        <f>IFERROR(D21/Revenue!D$46,"n/a")</f>
        <v>n/a</v>
      </c>
      <c r="L21" s="58" t="str">
        <f>IFERROR(E21/Revenue!E$46,"n/a")</f>
        <v>n/a</v>
      </c>
      <c r="M21" s="58" t="str">
        <f ca="1">IFERROR(F21/Revenue!F$46,"n/a")</f>
        <v>n/a</v>
      </c>
      <c r="N21" s="58" t="str">
        <f ca="1">IFERROR(G21/Revenue!G$46,"n/a")</f>
        <v>n/a</v>
      </c>
      <c r="O21" s="58" t="str">
        <f ca="1">IFERROR(H21/Revenue!H$46,"n/a")</f>
        <v>n/a</v>
      </c>
      <c r="Q21" s="202" t="e">
        <f t="shared" ref="Q21:Q26" si="24">D21-C21</f>
        <v>#REF!</v>
      </c>
      <c r="R21" s="59" t="str">
        <f t="shared" ref="R21:R26" si="25">IFERROR(Q21/C21,"n/a")</f>
        <v>n/a</v>
      </c>
      <c r="S21" s="202" t="e">
        <f t="shared" ref="S21:S26" si="26">E21-D21</f>
        <v>#REF!</v>
      </c>
      <c r="T21" s="59" t="str">
        <f t="shared" ref="T21:T26" si="27">IFERROR(S21/D21,"n/a")</f>
        <v>n/a</v>
      </c>
      <c r="U21" s="202" t="e">
        <f t="shared" ref="U21:U26" ca="1" si="28">F21-E21</f>
        <v>#REF!</v>
      </c>
      <c r="V21" s="58" t="str">
        <f t="shared" ref="V21:V26" ca="1" si="29">IFERROR(U21/E21,"n/a")</f>
        <v>n/a</v>
      </c>
      <c r="X21" s="203" t="e">
        <f>-SUMIFS(#REF!,#REF!,$A$2,#REF!,$A$7,#REF!,$B21,#REF!,$A$4)+X9</f>
        <v>#REF!</v>
      </c>
      <c r="Y21" s="203" t="e">
        <f>-SUMIFS(#REF!,#REF!,$A$2,#REF!,$A$7,#REF!,$B21,#REF!,$A$4)+Y9</f>
        <v>#REF!</v>
      </c>
      <c r="Z21" s="203" t="e">
        <f>-SUMIFS(#REF!,#REF!,$A$2,#REF!,$A$7,#REF!,$B21,#REF!,$A$4)+Z9</f>
        <v>#REF!</v>
      </c>
      <c r="AA21" s="203" t="e">
        <f>-SUMIFS(#REF!,#REF!,$A$2,#REF!,$A$7,#REF!,$B21,#REF!,$A$4)+AA9</f>
        <v>#REF!</v>
      </c>
      <c r="AB21" s="203" t="e">
        <f>-SUMIFS(#REF!,#REF!,$A$2,#REF!,$A$7,#REF!,$B21,#REF!,$A$4)+AB9</f>
        <v>#REF!</v>
      </c>
      <c r="AC21" s="203" t="e">
        <f>-SUMIFS(#REF!,#REF!,$A$2,#REF!,$A$7,#REF!,$B21,#REF!,$A$4)+AC9</f>
        <v>#REF!</v>
      </c>
      <c r="AD21" s="203" t="e">
        <f>-SUMIFS(#REF!,#REF!,$A$2,#REF!,$A$7,#REF!,$B21,#REF!,$A$4)+AD9</f>
        <v>#REF!</v>
      </c>
      <c r="AE21" s="203" t="e">
        <f>-SUMIFS(#REF!,#REF!,$A$2,#REF!,$A$7,#REF!,$B21,#REF!,$A$4)+AE9</f>
        <v>#REF!</v>
      </c>
      <c r="AF21" s="203" t="e">
        <f>-SUMIFS(#REF!,#REF!,$A$2,#REF!,$A$7,#REF!,$B21,#REF!,$A$4)+AF9</f>
        <v>#REF!</v>
      </c>
      <c r="AG21" s="203" t="e">
        <f>-SUMIFS(#REF!,#REF!,$A$2,#REF!,$A$7,#REF!,$B21,#REF!,$A$4)+AG9</f>
        <v>#REF!</v>
      </c>
      <c r="AH21" s="203" t="e">
        <f>-SUMIFS(#REF!,#REF!,$A$2,#REF!,$A$7,#REF!,$B21,#REF!,$A$4)+AH9</f>
        <v>#REF!</v>
      </c>
      <c r="AI21" s="203" t="e">
        <f>-SUMIFS(#REF!,#REF!,$A$2,#REF!,$A$7,#REF!,$B21,#REF!,$A$4)+AI9</f>
        <v>#REF!</v>
      </c>
      <c r="AJ21" s="203" t="e">
        <f>-SUMIFS(#REF!,#REF!,$A$2,#REF!,$A$7,#REF!,$B21,#REF!,$A$4)+AJ9</f>
        <v>#REF!</v>
      </c>
      <c r="AK21" s="203" t="e">
        <f>-SUMIFS(#REF!,#REF!,$A$2,#REF!,$A$7,#REF!,$B21,#REF!,$A$4)+AK9</f>
        <v>#REF!</v>
      </c>
      <c r="AL21" s="203" t="e">
        <f>-SUMIFS(#REF!,#REF!,$A$2,#REF!,$A$7,#REF!,$B21,#REF!,$A$4)+AL9</f>
        <v>#REF!</v>
      </c>
      <c r="AM21" s="203" t="e">
        <f>-SUMIFS(#REF!,#REF!,$A$2,#REF!,$A$7,#REF!,$B21,#REF!,$A$4)+AM9</f>
        <v>#REF!</v>
      </c>
      <c r="AN21" s="203" t="e">
        <f>-SUMIFS(#REF!,#REF!,$A$2,#REF!,$A$7,#REF!,$B21,#REF!,$A$4)+AN9</f>
        <v>#REF!</v>
      </c>
      <c r="AO21" s="203" t="e">
        <f>-SUMIFS(#REF!,#REF!,$A$2,#REF!,$A$7,#REF!,$B21,#REF!,$A$4)+AO9</f>
        <v>#REF!</v>
      </c>
      <c r="AP21" s="203" t="e">
        <f>-SUMIFS(#REF!,#REF!,$A$2,#REF!,$A$7,#REF!,$B21,#REF!,$A$4)+AP9</f>
        <v>#REF!</v>
      </c>
      <c r="AQ21" s="203" t="e">
        <f>-SUMIFS(#REF!,#REF!,$A$2,#REF!,$A$7,#REF!,$B21,#REF!,$A$4)+AQ9</f>
        <v>#REF!</v>
      </c>
      <c r="AR21" s="203" t="e">
        <f>-SUMIFS(#REF!,#REF!,$A$2,#REF!,$A$7,#REF!,$B21,#REF!,$A$4)+AR9</f>
        <v>#REF!</v>
      </c>
      <c r="AS21" s="203" t="e">
        <f>-SUMIFS(#REF!,#REF!,$A$2,#REF!,$A$7,#REF!,$B21,#REF!,$A$4)+AS9</f>
        <v>#REF!</v>
      </c>
      <c r="AT21" s="203" t="e">
        <f>-SUMIFS(#REF!,#REF!,$A$2,#REF!,$A$7,#REF!,$B21,#REF!,$A$4)+AT9</f>
        <v>#REF!</v>
      </c>
      <c r="AU21" s="203" t="e">
        <f>-SUMIFS(#REF!,#REF!,$A$2,#REF!,$A$7,#REF!,$B21,#REF!,$A$4)+AU9</f>
        <v>#REF!</v>
      </c>
      <c r="AV21" s="203" t="e">
        <f>-SUMIFS(#REF!,#REF!,$A$2,#REF!,$A$7,#REF!,$B21,#REF!,$A$4)+AV9</f>
        <v>#REF!</v>
      </c>
      <c r="AW21" s="203" t="e">
        <f>-SUMIFS(#REF!,#REF!,$A$2,#REF!,$A$7,#REF!,$B21,#REF!,$A$4)+AW9</f>
        <v>#REF!</v>
      </c>
      <c r="AX21" s="203" t="e">
        <f>-SUMIFS(#REF!,#REF!,$A$2,#REF!,$A$7,#REF!,$B21,#REF!,$A$4)+AX9</f>
        <v>#REF!</v>
      </c>
      <c r="AY21" s="203" t="e">
        <f>-SUMIFS(#REF!,#REF!,$A$2,#REF!,$A$7,#REF!,$B21,#REF!,$A$4)+AY9</f>
        <v>#REF!</v>
      </c>
      <c r="AZ21" s="203" t="e">
        <f>-SUMIFS(#REF!,#REF!,$A$2,#REF!,$A$7,#REF!,$B21,#REF!,$A$4)+AZ9</f>
        <v>#REF!</v>
      </c>
      <c r="BA21" s="203" t="e">
        <f>-SUMIFS(#REF!,#REF!,$A$2,#REF!,$A$7,#REF!,$B21,#REF!,$A$4)+BA9</f>
        <v>#REF!</v>
      </c>
      <c r="BB21" s="203" t="e">
        <f>-SUMIFS(#REF!,#REF!,$A$2,#REF!,$A$7,#REF!,$B21,#REF!,$A$4)+BB9</f>
        <v>#REF!</v>
      </c>
      <c r="BC21" s="203" t="e">
        <f>-SUMIFS(#REF!,#REF!,$A$2,#REF!,$A$7,#REF!,$B21,#REF!,$A$4)+BC9</f>
        <v>#REF!</v>
      </c>
      <c r="BD21" s="203" t="e">
        <f>-SUMIFS(#REF!,#REF!,$A$2,#REF!,$A$7,#REF!,$B21,#REF!,$A$4)+BD9</f>
        <v>#REF!</v>
      </c>
      <c r="BE21" s="203" t="e">
        <f>-SUMIFS(#REF!,#REF!,$A$2,#REF!,$A$7,#REF!,$B21,#REF!,$A$4)+BE9</f>
        <v>#REF!</v>
      </c>
      <c r="BF21" s="203" t="e">
        <f>-SUMIFS(#REF!,#REF!,$A$2,#REF!,$A$7,#REF!,$B21,#REF!,$A$4)+BF9</f>
        <v>#REF!</v>
      </c>
      <c r="BG21" s="203" t="e">
        <f>-SUMIFS(#REF!,#REF!,$A$2,#REF!,$A$7,#REF!,$B21,#REF!,$A$4)+BG9</f>
        <v>#REF!</v>
      </c>
      <c r="BH21" s="203" t="e">
        <f>-SUMIFS(#REF!,#REF!,$A$2,#REF!,$A$7,#REF!,$B21,#REF!,$A$4)+BH9</f>
        <v>#REF!</v>
      </c>
      <c r="BI21" s="203" t="e">
        <f>-SUMIFS(#REF!,#REF!,$A$2,#REF!,$A$7,#REF!,$B21,#REF!,$A$4)+BI9</f>
        <v>#REF!</v>
      </c>
      <c r="BJ21" s="203" t="e">
        <f>-SUMIFS(#REF!,#REF!,$A$2,#REF!,$A$7,#REF!,$B21,#REF!,$A$4)+BJ9</f>
        <v>#REF!</v>
      </c>
      <c r="BK21" s="203" t="e">
        <f>-SUMIFS(#REF!,#REF!,$A$2,#REF!,$A$7,#REF!,$B21,#REF!,$A$4)+BK9</f>
        <v>#REF!</v>
      </c>
      <c r="BL21" s="203" t="e">
        <f>-SUMIFS(#REF!,#REF!,$A$2,#REF!,$A$7,#REF!,$B21,#REF!,$A$4)+BL9</f>
        <v>#REF!</v>
      </c>
      <c r="BM21" s="203" t="e">
        <f>-SUMIFS(#REF!,#REF!,$A$2,#REF!,$A$7,#REF!,$B21,#REF!,$A$4)+BM9</f>
        <v>#REF!</v>
      </c>
      <c r="BN21" s="203" t="e">
        <f>-SUMIFS(#REF!,#REF!,$A$2,#REF!,$A$7,#REF!,$B21,#REF!,$A$4)+BN9</f>
        <v>#REF!</v>
      </c>
      <c r="BO21" s="203" t="e">
        <f>-SUMIFS(#REF!,#REF!,$A$2,#REF!,$A$7,#REF!,$B21,#REF!,$A$4)+BO9</f>
        <v>#REF!</v>
      </c>
      <c r="BP21" s="203" t="e">
        <f>-SUMIFS(#REF!,#REF!,$A$2,#REF!,$A$7,#REF!,$B21,#REF!,$A$4)+BP9</f>
        <v>#REF!</v>
      </c>
      <c r="BQ21" s="203" t="e">
        <f>-SUMIFS(#REF!,#REF!,$A$2,#REF!,$A$7,#REF!,$B21,#REF!,$A$4)+BQ9</f>
        <v>#REF!</v>
      </c>
      <c r="BR21" s="203" t="e">
        <f>-SUMIFS(#REF!,#REF!,$A$2,#REF!,$A$7,#REF!,$B21,#REF!,$A$4)+BR9</f>
        <v>#REF!</v>
      </c>
      <c r="BS21" s="203" t="e">
        <f>-SUMIFS(#REF!,#REF!,$A$2,#REF!,$A$7,#REF!,$B21,#REF!,$A$4)+BS9</f>
        <v>#REF!</v>
      </c>
      <c r="BW21" s="423"/>
    </row>
    <row r="22" spans="1:76" s="26" customFormat="1" ht="14.25" customHeight="1" x14ac:dyDescent="0.3">
      <c r="B22" s="31"/>
      <c r="C22" s="203" t="e">
        <f t="shared" si="23"/>
        <v>#REF!</v>
      </c>
      <c r="D22" s="203" t="e">
        <f t="shared" si="19"/>
        <v>#REF!</v>
      </c>
      <c r="E22" s="203" t="e">
        <f t="shared" si="20"/>
        <v>#REF!</v>
      </c>
      <c r="F22" s="203" t="e">
        <f ca="1">_xlfn.IFNA(SUM(OFFSET($X22,0,MATCH(Periods!$D$15,$X$19:$BV$19)-1):OFFSET($X22,0,MATCH(Periods!$D$15,$X$19:$BV$19,0)-12)),0)</f>
        <v>#REF!</v>
      </c>
      <c r="G22" s="203" t="e">
        <f ca="1">SUM(OFFSET($X22,0,MATCH(Periods!$D$17,$X$19:$BV$19,0)-1):OFFSET($X22,0,MATCH(Periods!$D$13,$X$19:$BV$19,0)))</f>
        <v>#REF!</v>
      </c>
      <c r="H22" s="203" t="e">
        <f ca="1">SUM(OFFSET($X22,0,MATCH(Periods!$D$16,$X$19:$BV$19,0)-1):OFFSET($X22,0,MATCH(Periods!$D$14,$X$19:$BV$19,0)))</f>
        <v>#REF!</v>
      </c>
      <c r="J22" s="58" t="str">
        <f>IFERROR(C22/Revenue!C$46,"n/a")</f>
        <v>n/a</v>
      </c>
      <c r="K22" s="58" t="str">
        <f>IFERROR(D22/Revenue!D$46,"n/a")</f>
        <v>n/a</v>
      </c>
      <c r="L22" s="58" t="str">
        <f>IFERROR(E22/Revenue!E$46,"n/a")</f>
        <v>n/a</v>
      </c>
      <c r="M22" s="58" t="str">
        <f ca="1">IFERROR(F22/Revenue!F$46,"n/a")</f>
        <v>n/a</v>
      </c>
      <c r="N22" s="58" t="str">
        <f ca="1">IFERROR(G22/Revenue!G$46,"n/a")</f>
        <v>n/a</v>
      </c>
      <c r="O22" s="58" t="str">
        <f ca="1">IFERROR(H22/Revenue!H$46,"n/a")</f>
        <v>n/a</v>
      </c>
      <c r="Q22" s="202" t="e">
        <f t="shared" si="24"/>
        <v>#REF!</v>
      </c>
      <c r="R22" s="59" t="str">
        <f t="shared" si="25"/>
        <v>n/a</v>
      </c>
      <c r="S22" s="202" t="e">
        <f t="shared" si="26"/>
        <v>#REF!</v>
      </c>
      <c r="T22" s="59" t="str">
        <f t="shared" si="27"/>
        <v>n/a</v>
      </c>
      <c r="U22" s="202" t="e">
        <f t="shared" ca="1" si="28"/>
        <v>#REF!</v>
      </c>
      <c r="V22" s="58" t="str">
        <f t="shared" ca="1" si="29"/>
        <v>n/a</v>
      </c>
      <c r="X22" s="203" t="e">
        <f>-SUMIFS(#REF!,#REF!,$A$2,#REF!,$A$7,#REF!,$B22,#REF!,$A$4)+X10</f>
        <v>#REF!</v>
      </c>
      <c r="Y22" s="203" t="e">
        <f>-SUMIFS(#REF!,#REF!,$A$2,#REF!,$A$7,#REF!,$B22,#REF!,$A$4)+Y10</f>
        <v>#REF!</v>
      </c>
      <c r="Z22" s="203" t="e">
        <f>-SUMIFS(#REF!,#REF!,$A$2,#REF!,$A$7,#REF!,$B22,#REF!,$A$4)+Z10</f>
        <v>#REF!</v>
      </c>
      <c r="AA22" s="203" t="e">
        <f>-SUMIFS(#REF!,#REF!,$A$2,#REF!,$A$7,#REF!,$B22,#REF!,$A$4)+AA10</f>
        <v>#REF!</v>
      </c>
      <c r="AB22" s="203" t="e">
        <f>-SUMIFS(#REF!,#REF!,$A$2,#REF!,$A$7,#REF!,$B22,#REF!,$A$4)+AB10</f>
        <v>#REF!</v>
      </c>
      <c r="AC22" s="203" t="e">
        <f>-SUMIFS(#REF!,#REF!,$A$2,#REF!,$A$7,#REF!,$B22,#REF!,$A$4)+AC10</f>
        <v>#REF!</v>
      </c>
      <c r="AD22" s="203" t="e">
        <f>-SUMIFS(#REF!,#REF!,$A$2,#REF!,$A$7,#REF!,$B22,#REF!,$A$4)+AD10</f>
        <v>#REF!</v>
      </c>
      <c r="AE22" s="203" t="e">
        <f>-SUMIFS(#REF!,#REF!,$A$2,#REF!,$A$7,#REF!,$B22,#REF!,$A$4)+AE10</f>
        <v>#REF!</v>
      </c>
      <c r="AF22" s="203" t="e">
        <f>-SUMIFS(#REF!,#REF!,$A$2,#REF!,$A$7,#REF!,$B22,#REF!,$A$4)+AF10</f>
        <v>#REF!</v>
      </c>
      <c r="AG22" s="203" t="e">
        <f>-SUMIFS(#REF!,#REF!,$A$2,#REF!,$A$7,#REF!,$B22,#REF!,$A$4)+AG10</f>
        <v>#REF!</v>
      </c>
      <c r="AH22" s="203" t="e">
        <f>-SUMIFS(#REF!,#REF!,$A$2,#REF!,$A$7,#REF!,$B22,#REF!,$A$4)+AH10</f>
        <v>#REF!</v>
      </c>
      <c r="AI22" s="203" t="e">
        <f>-SUMIFS(#REF!,#REF!,$A$2,#REF!,$A$7,#REF!,$B22,#REF!,$A$4)+AI10</f>
        <v>#REF!</v>
      </c>
      <c r="AJ22" s="203" t="e">
        <f>-SUMIFS(#REF!,#REF!,$A$2,#REF!,$A$7,#REF!,$B22,#REF!,$A$4)+AJ10</f>
        <v>#REF!</v>
      </c>
      <c r="AK22" s="203" t="e">
        <f>-SUMIFS(#REF!,#REF!,$A$2,#REF!,$A$7,#REF!,$B22,#REF!,$A$4)+AK10</f>
        <v>#REF!</v>
      </c>
      <c r="AL22" s="203" t="e">
        <f>-SUMIFS(#REF!,#REF!,$A$2,#REF!,$A$7,#REF!,$B22,#REF!,$A$4)+AL10</f>
        <v>#REF!</v>
      </c>
      <c r="AM22" s="203" t="e">
        <f>-SUMIFS(#REF!,#REF!,$A$2,#REF!,$A$7,#REF!,$B22,#REF!,$A$4)+AM10</f>
        <v>#REF!</v>
      </c>
      <c r="AN22" s="203" t="e">
        <f>-SUMIFS(#REF!,#REF!,$A$2,#REF!,$A$7,#REF!,$B22,#REF!,$A$4)+AN10</f>
        <v>#REF!</v>
      </c>
      <c r="AO22" s="203" t="e">
        <f>-SUMIFS(#REF!,#REF!,$A$2,#REF!,$A$7,#REF!,$B22,#REF!,$A$4)+AO10</f>
        <v>#REF!</v>
      </c>
      <c r="AP22" s="203" t="e">
        <f>-SUMIFS(#REF!,#REF!,$A$2,#REF!,$A$7,#REF!,$B22,#REF!,$A$4)+AP10</f>
        <v>#REF!</v>
      </c>
      <c r="AQ22" s="203" t="e">
        <f>-SUMIFS(#REF!,#REF!,$A$2,#REF!,$A$7,#REF!,$B22,#REF!,$A$4)+AQ10</f>
        <v>#REF!</v>
      </c>
      <c r="AR22" s="203" t="e">
        <f>-SUMIFS(#REF!,#REF!,$A$2,#REF!,$A$7,#REF!,$B22,#REF!,$A$4)+AR10</f>
        <v>#REF!</v>
      </c>
      <c r="AS22" s="203" t="e">
        <f>-SUMIFS(#REF!,#REF!,$A$2,#REF!,$A$7,#REF!,$B22,#REF!,$A$4)+AS10</f>
        <v>#REF!</v>
      </c>
      <c r="AT22" s="203" t="e">
        <f>-SUMIFS(#REF!,#REF!,$A$2,#REF!,$A$7,#REF!,$B22,#REF!,$A$4)+AT10</f>
        <v>#REF!</v>
      </c>
      <c r="AU22" s="203" t="e">
        <f>-SUMIFS(#REF!,#REF!,$A$2,#REF!,$A$7,#REF!,$B22,#REF!,$A$4)+AU10</f>
        <v>#REF!</v>
      </c>
      <c r="AV22" s="203" t="e">
        <f>-SUMIFS(#REF!,#REF!,$A$2,#REF!,$A$7,#REF!,$B22,#REF!,$A$4)+AV10</f>
        <v>#REF!</v>
      </c>
      <c r="AW22" s="203" t="e">
        <f>-SUMIFS(#REF!,#REF!,$A$2,#REF!,$A$7,#REF!,$B22,#REF!,$A$4)+AW10</f>
        <v>#REF!</v>
      </c>
      <c r="AX22" s="203" t="e">
        <f>-SUMIFS(#REF!,#REF!,$A$2,#REF!,$A$7,#REF!,$B22,#REF!,$A$4)+AX10</f>
        <v>#REF!</v>
      </c>
      <c r="AY22" s="203" t="e">
        <f>-SUMIFS(#REF!,#REF!,$A$2,#REF!,$A$7,#REF!,$B22,#REF!,$A$4)+AY10</f>
        <v>#REF!</v>
      </c>
      <c r="AZ22" s="203" t="e">
        <f>-SUMIFS(#REF!,#REF!,$A$2,#REF!,$A$7,#REF!,$B22,#REF!,$A$4)+AZ10</f>
        <v>#REF!</v>
      </c>
      <c r="BA22" s="203" t="e">
        <f>-SUMIFS(#REF!,#REF!,$A$2,#REF!,$A$7,#REF!,$B22,#REF!,$A$4)+BA10</f>
        <v>#REF!</v>
      </c>
      <c r="BB22" s="203" t="e">
        <f>-SUMIFS(#REF!,#REF!,$A$2,#REF!,$A$7,#REF!,$B22,#REF!,$A$4)+BB10</f>
        <v>#REF!</v>
      </c>
      <c r="BC22" s="203" t="e">
        <f>-SUMIFS(#REF!,#REF!,$A$2,#REF!,$A$7,#REF!,$B22,#REF!,$A$4)+BC10</f>
        <v>#REF!</v>
      </c>
      <c r="BD22" s="203" t="e">
        <f>-SUMIFS(#REF!,#REF!,$A$2,#REF!,$A$7,#REF!,$B22,#REF!,$A$4)+BD10</f>
        <v>#REF!</v>
      </c>
      <c r="BE22" s="203" t="e">
        <f>-SUMIFS(#REF!,#REF!,$A$2,#REF!,$A$7,#REF!,$B22,#REF!,$A$4)+BE10</f>
        <v>#REF!</v>
      </c>
      <c r="BF22" s="203" t="e">
        <f>-SUMIFS(#REF!,#REF!,$A$2,#REF!,$A$7,#REF!,$B22,#REF!,$A$4)+BF10</f>
        <v>#REF!</v>
      </c>
      <c r="BG22" s="203" t="e">
        <f>-SUMIFS(#REF!,#REF!,$A$2,#REF!,$A$7,#REF!,$B22,#REF!,$A$4)+BG10</f>
        <v>#REF!</v>
      </c>
      <c r="BH22" s="203" t="e">
        <f>-SUMIFS(#REF!,#REF!,$A$2,#REF!,$A$7,#REF!,$B22,#REF!,$A$4)+BH10</f>
        <v>#REF!</v>
      </c>
      <c r="BI22" s="203" t="e">
        <f>-SUMIFS(#REF!,#REF!,$A$2,#REF!,$A$7,#REF!,$B22,#REF!,$A$4)+BI10</f>
        <v>#REF!</v>
      </c>
      <c r="BJ22" s="203" t="e">
        <f>-SUMIFS(#REF!,#REF!,$A$2,#REF!,$A$7,#REF!,$B22,#REF!,$A$4)+BJ10</f>
        <v>#REF!</v>
      </c>
      <c r="BK22" s="203" t="e">
        <f>-SUMIFS(#REF!,#REF!,$A$2,#REF!,$A$7,#REF!,$B22,#REF!,$A$4)+BK10</f>
        <v>#REF!</v>
      </c>
      <c r="BL22" s="203" t="e">
        <f>-SUMIFS(#REF!,#REF!,$A$2,#REF!,$A$7,#REF!,$B22,#REF!,$A$4)+BL10</f>
        <v>#REF!</v>
      </c>
      <c r="BM22" s="203" t="e">
        <f>-SUMIFS(#REF!,#REF!,$A$2,#REF!,$A$7,#REF!,$B22,#REF!,$A$4)+BM10</f>
        <v>#REF!</v>
      </c>
      <c r="BN22" s="203" t="e">
        <f>-SUMIFS(#REF!,#REF!,$A$2,#REF!,$A$7,#REF!,$B22,#REF!,$A$4)+BN10</f>
        <v>#REF!</v>
      </c>
      <c r="BO22" s="203" t="e">
        <f>-SUMIFS(#REF!,#REF!,$A$2,#REF!,$A$7,#REF!,$B22,#REF!,$A$4)+BO10</f>
        <v>#REF!</v>
      </c>
      <c r="BP22" s="203" t="e">
        <f>-SUMIFS(#REF!,#REF!,$A$2,#REF!,$A$7,#REF!,$B22,#REF!,$A$4)+BP10</f>
        <v>#REF!</v>
      </c>
      <c r="BQ22" s="203" t="e">
        <f>-SUMIFS(#REF!,#REF!,$A$2,#REF!,$A$7,#REF!,$B22,#REF!,$A$4)+BQ10</f>
        <v>#REF!</v>
      </c>
      <c r="BR22" s="203" t="e">
        <f>-SUMIFS(#REF!,#REF!,$A$2,#REF!,$A$7,#REF!,$B22,#REF!,$A$4)+BR10</f>
        <v>#REF!</v>
      </c>
      <c r="BS22" s="203" t="e">
        <f>-SUMIFS(#REF!,#REF!,$A$2,#REF!,$A$7,#REF!,$B22,#REF!,$A$4)+BS10</f>
        <v>#REF!</v>
      </c>
      <c r="BW22" s="423"/>
    </row>
    <row r="23" spans="1:76" s="26" customFormat="1" ht="14.25" customHeight="1" x14ac:dyDescent="0.3">
      <c r="B23" s="31"/>
      <c r="C23" s="203" t="e">
        <f t="shared" ref="C23" si="30">SUM(X23:AI23)</f>
        <v>#REF!</v>
      </c>
      <c r="D23" s="203" t="e">
        <f t="shared" si="19"/>
        <v>#REF!</v>
      </c>
      <c r="E23" s="203" t="e">
        <f t="shared" si="20"/>
        <v>#REF!</v>
      </c>
      <c r="F23" s="203" t="e">
        <f ca="1">_xlfn.IFNA(SUM(OFFSET($X23,0,MATCH(Periods!$D$15,$X$19:$BV$19)-1):OFFSET($X23,0,MATCH(Periods!$D$15,$X$19:$BV$19,0)-12)),0)</f>
        <v>#REF!</v>
      </c>
      <c r="G23" s="203" t="e">
        <f ca="1">SUM(OFFSET($X23,0,MATCH(Periods!$D$17,$X$19:$BV$19,0)-1):OFFSET($X23,0,MATCH(Periods!$D$13,$X$19:$BV$19,0)))</f>
        <v>#REF!</v>
      </c>
      <c r="H23" s="203" t="e">
        <f ca="1">SUM(OFFSET($X23,0,MATCH(Periods!$D$16,$X$19:$BV$19,0)-1):OFFSET($X23,0,MATCH(Periods!$D$14,$X$19:$BV$19,0)))</f>
        <v>#REF!</v>
      </c>
      <c r="J23" s="58" t="str">
        <f>IFERROR(C23/Revenue!C$46,"n/a")</f>
        <v>n/a</v>
      </c>
      <c r="K23" s="58" t="str">
        <f>IFERROR(D23/Revenue!D$46,"n/a")</f>
        <v>n/a</v>
      </c>
      <c r="L23" s="58" t="str">
        <f>IFERROR(E23/Revenue!E$46,"n/a")</f>
        <v>n/a</v>
      </c>
      <c r="M23" s="58" t="str">
        <f ca="1">IFERROR(F23/Revenue!F$46,"n/a")</f>
        <v>n/a</v>
      </c>
      <c r="N23" s="58" t="str">
        <f ca="1">IFERROR(G23/Revenue!G$46,"n/a")</f>
        <v>n/a</v>
      </c>
      <c r="O23" s="58" t="str">
        <f ca="1">IFERROR(H23/Revenue!H$46,"n/a")</f>
        <v>n/a</v>
      </c>
      <c r="Q23" s="202" t="e">
        <f t="shared" si="24"/>
        <v>#REF!</v>
      </c>
      <c r="R23" s="59" t="str">
        <f t="shared" si="25"/>
        <v>n/a</v>
      </c>
      <c r="S23" s="202" t="e">
        <f t="shared" si="26"/>
        <v>#REF!</v>
      </c>
      <c r="T23" s="59" t="str">
        <f t="shared" si="27"/>
        <v>n/a</v>
      </c>
      <c r="U23" s="202" t="e">
        <f t="shared" ca="1" si="28"/>
        <v>#REF!</v>
      </c>
      <c r="V23" s="58" t="str">
        <f t="shared" ca="1" si="29"/>
        <v>n/a</v>
      </c>
      <c r="X23" s="203" t="e">
        <f>-SUMIFS(#REF!,#REF!,$A$2,#REF!,$A$7,#REF!,$B23,#REF!,$A$4)+X11</f>
        <v>#REF!</v>
      </c>
      <c r="Y23" s="203" t="e">
        <f>-SUMIFS(#REF!,#REF!,$A$2,#REF!,$A$7,#REF!,$B23,#REF!,$A$4)+Y11</f>
        <v>#REF!</v>
      </c>
      <c r="Z23" s="203" t="e">
        <f>-SUMIFS(#REF!,#REF!,$A$2,#REF!,$A$7,#REF!,$B23,#REF!,$A$4)+Z11</f>
        <v>#REF!</v>
      </c>
      <c r="AA23" s="203" t="e">
        <f>-SUMIFS(#REF!,#REF!,$A$2,#REF!,$A$7,#REF!,$B23,#REF!,$A$4)+AA11</f>
        <v>#REF!</v>
      </c>
      <c r="AB23" s="203" t="e">
        <f>-SUMIFS(#REF!,#REF!,$A$2,#REF!,$A$7,#REF!,$B23,#REF!,$A$4)+AB11</f>
        <v>#REF!</v>
      </c>
      <c r="AC23" s="203" t="e">
        <f>-SUMIFS(#REF!,#REF!,$A$2,#REF!,$A$7,#REF!,$B23,#REF!,$A$4)+AC11</f>
        <v>#REF!</v>
      </c>
      <c r="AD23" s="203" t="e">
        <f>-SUMIFS(#REF!,#REF!,$A$2,#REF!,$A$7,#REF!,$B23,#REF!,$A$4)+AD11</f>
        <v>#REF!</v>
      </c>
      <c r="AE23" s="203" t="e">
        <f>-SUMIFS(#REF!,#REF!,$A$2,#REF!,$A$7,#REF!,$B23,#REF!,$A$4)+AE11</f>
        <v>#REF!</v>
      </c>
      <c r="AF23" s="203" t="e">
        <f>-SUMIFS(#REF!,#REF!,$A$2,#REF!,$A$7,#REF!,$B23,#REF!,$A$4)+AF11</f>
        <v>#REF!</v>
      </c>
      <c r="AG23" s="203" t="e">
        <f>-SUMIFS(#REF!,#REF!,$A$2,#REF!,$A$7,#REF!,$B23,#REF!,$A$4)+AG11</f>
        <v>#REF!</v>
      </c>
      <c r="AH23" s="203" t="e">
        <f>-SUMIFS(#REF!,#REF!,$A$2,#REF!,$A$7,#REF!,$B23,#REF!,$A$4)+AH11</f>
        <v>#REF!</v>
      </c>
      <c r="AI23" s="203" t="e">
        <f>-SUMIFS(#REF!,#REF!,$A$2,#REF!,$A$7,#REF!,$B23,#REF!,$A$4)+AI11</f>
        <v>#REF!</v>
      </c>
      <c r="AJ23" s="203" t="e">
        <f>-SUMIFS(#REF!,#REF!,$A$2,#REF!,$A$7,#REF!,$B23,#REF!,$A$4)+AJ11</f>
        <v>#REF!</v>
      </c>
      <c r="AK23" s="203" t="e">
        <f>-SUMIFS(#REF!,#REF!,$A$2,#REF!,$A$7,#REF!,$B23,#REF!,$A$4)+AK11</f>
        <v>#REF!</v>
      </c>
      <c r="AL23" s="203" t="e">
        <f>-SUMIFS(#REF!,#REF!,$A$2,#REF!,$A$7,#REF!,$B23,#REF!,$A$4)+AL11</f>
        <v>#REF!</v>
      </c>
      <c r="AM23" s="203" t="e">
        <f>-SUMIFS(#REF!,#REF!,$A$2,#REF!,$A$7,#REF!,$B23,#REF!,$A$4)+AM11</f>
        <v>#REF!</v>
      </c>
      <c r="AN23" s="203" t="e">
        <f>-SUMIFS(#REF!,#REF!,$A$2,#REF!,$A$7,#REF!,$B23,#REF!,$A$4)+AN11</f>
        <v>#REF!</v>
      </c>
      <c r="AO23" s="203" t="e">
        <f>-SUMIFS(#REF!,#REF!,$A$2,#REF!,$A$7,#REF!,$B23,#REF!,$A$4)+AO11</f>
        <v>#REF!</v>
      </c>
      <c r="AP23" s="203" t="e">
        <f>-SUMIFS(#REF!,#REF!,$A$2,#REF!,$A$7,#REF!,$B23,#REF!,$A$4)+AP11</f>
        <v>#REF!</v>
      </c>
      <c r="AQ23" s="203" t="e">
        <f>-SUMIFS(#REF!,#REF!,$A$2,#REF!,$A$7,#REF!,$B23,#REF!,$A$4)+AQ11</f>
        <v>#REF!</v>
      </c>
      <c r="AR23" s="203" t="e">
        <f>-SUMIFS(#REF!,#REF!,$A$2,#REF!,$A$7,#REF!,$B23,#REF!,$A$4)+AR11</f>
        <v>#REF!</v>
      </c>
      <c r="AS23" s="203" t="e">
        <f>-SUMIFS(#REF!,#REF!,$A$2,#REF!,$A$7,#REF!,$B23,#REF!,$A$4)+AS11</f>
        <v>#REF!</v>
      </c>
      <c r="AT23" s="203" t="e">
        <f>-SUMIFS(#REF!,#REF!,$A$2,#REF!,$A$7,#REF!,$B23,#REF!,$A$4)+AT11</f>
        <v>#REF!</v>
      </c>
      <c r="AU23" s="203" t="e">
        <f>-SUMIFS(#REF!,#REF!,$A$2,#REF!,$A$7,#REF!,$B23,#REF!,$A$4)+AU11</f>
        <v>#REF!</v>
      </c>
      <c r="AV23" s="203" t="e">
        <f>-SUMIFS(#REF!,#REF!,$A$2,#REF!,$A$7,#REF!,$B23,#REF!,$A$4)+AV11</f>
        <v>#REF!</v>
      </c>
      <c r="AW23" s="203" t="e">
        <f>-SUMIFS(#REF!,#REF!,$A$2,#REF!,$A$7,#REF!,$B23,#REF!,$A$4)+AW11</f>
        <v>#REF!</v>
      </c>
      <c r="AX23" s="203" t="e">
        <f>-SUMIFS(#REF!,#REF!,$A$2,#REF!,$A$7,#REF!,$B23,#REF!,$A$4)+AX11</f>
        <v>#REF!</v>
      </c>
      <c r="AY23" s="203" t="e">
        <f>-SUMIFS(#REF!,#REF!,$A$2,#REF!,$A$7,#REF!,$B23,#REF!,$A$4)+AY11</f>
        <v>#REF!</v>
      </c>
      <c r="AZ23" s="203" t="e">
        <f>-SUMIFS(#REF!,#REF!,$A$2,#REF!,$A$7,#REF!,$B23,#REF!,$A$4)+AZ11</f>
        <v>#REF!</v>
      </c>
      <c r="BA23" s="203" t="e">
        <f>-SUMIFS(#REF!,#REF!,$A$2,#REF!,$A$7,#REF!,$B23,#REF!,$A$4)+BA11</f>
        <v>#REF!</v>
      </c>
      <c r="BB23" s="203" t="e">
        <f>-SUMIFS(#REF!,#REF!,$A$2,#REF!,$A$7,#REF!,$B23,#REF!,$A$4)+BB11</f>
        <v>#REF!</v>
      </c>
      <c r="BC23" s="203" t="e">
        <f>-SUMIFS(#REF!,#REF!,$A$2,#REF!,$A$7,#REF!,$B23,#REF!,$A$4)+BC11</f>
        <v>#REF!</v>
      </c>
      <c r="BD23" s="203" t="e">
        <f>-SUMIFS(#REF!,#REF!,$A$2,#REF!,$A$7,#REF!,$B23,#REF!,$A$4)+BD11</f>
        <v>#REF!</v>
      </c>
      <c r="BE23" s="203" t="e">
        <f>-SUMIFS(#REF!,#REF!,$A$2,#REF!,$A$7,#REF!,$B23,#REF!,$A$4)+BE11</f>
        <v>#REF!</v>
      </c>
      <c r="BF23" s="203" t="e">
        <f>-SUMIFS(#REF!,#REF!,$A$2,#REF!,$A$7,#REF!,$B23,#REF!,$A$4)+BF11</f>
        <v>#REF!</v>
      </c>
      <c r="BG23" s="203" t="e">
        <f>-SUMIFS(#REF!,#REF!,$A$2,#REF!,$A$7,#REF!,$B23,#REF!,$A$4)+BG11</f>
        <v>#REF!</v>
      </c>
      <c r="BH23" s="203" t="e">
        <f>-SUMIFS(#REF!,#REF!,$A$2,#REF!,$A$7,#REF!,$B23,#REF!,$A$4)+BH11</f>
        <v>#REF!</v>
      </c>
      <c r="BI23" s="203" t="e">
        <f>-SUMIFS(#REF!,#REF!,$A$2,#REF!,$A$7,#REF!,$B23,#REF!,$A$4)+BI11</f>
        <v>#REF!</v>
      </c>
      <c r="BJ23" s="203" t="e">
        <f>-SUMIFS(#REF!,#REF!,$A$2,#REF!,$A$7,#REF!,$B23,#REF!,$A$4)+BJ11</f>
        <v>#REF!</v>
      </c>
      <c r="BK23" s="203" t="e">
        <f>-SUMIFS(#REF!,#REF!,$A$2,#REF!,$A$7,#REF!,$B23,#REF!,$A$4)+BK11</f>
        <v>#REF!</v>
      </c>
      <c r="BL23" s="203" t="e">
        <f>-SUMIFS(#REF!,#REF!,$A$2,#REF!,$A$7,#REF!,$B23,#REF!,$A$4)+BL11</f>
        <v>#REF!</v>
      </c>
      <c r="BM23" s="203" t="e">
        <f>-SUMIFS(#REF!,#REF!,$A$2,#REF!,$A$7,#REF!,$B23,#REF!,$A$4)+BM11</f>
        <v>#REF!</v>
      </c>
      <c r="BN23" s="203" t="e">
        <f>-SUMIFS(#REF!,#REF!,$A$2,#REF!,$A$7,#REF!,$B23,#REF!,$A$4)+BN11</f>
        <v>#REF!</v>
      </c>
      <c r="BO23" s="203" t="e">
        <f>-SUMIFS(#REF!,#REF!,$A$2,#REF!,$A$7,#REF!,$B23,#REF!,$A$4)+BO11</f>
        <v>#REF!</v>
      </c>
      <c r="BP23" s="203" t="e">
        <f>-SUMIFS(#REF!,#REF!,$A$2,#REF!,$A$7,#REF!,$B23,#REF!,$A$4)+BP11</f>
        <v>#REF!</v>
      </c>
      <c r="BQ23" s="203" t="e">
        <f>-SUMIFS(#REF!,#REF!,$A$2,#REF!,$A$7,#REF!,$B23,#REF!,$A$4)+BQ11</f>
        <v>#REF!</v>
      </c>
      <c r="BR23" s="203" t="e">
        <f>-SUMIFS(#REF!,#REF!,$A$2,#REF!,$A$7,#REF!,$B23,#REF!,$A$4)+BR11</f>
        <v>#REF!</v>
      </c>
      <c r="BS23" s="203" t="e">
        <f>-SUMIFS(#REF!,#REF!,$A$2,#REF!,$A$7,#REF!,$B23,#REF!,$A$4)+BS11</f>
        <v>#REF!</v>
      </c>
      <c r="BW23" s="423"/>
    </row>
    <row r="24" spans="1:76" s="26" customFormat="1" ht="14.25" customHeight="1" x14ac:dyDescent="0.3">
      <c r="B24" s="31"/>
      <c r="C24" s="203" t="e">
        <f t="shared" si="23"/>
        <v>#REF!</v>
      </c>
      <c r="D24" s="203" t="e">
        <f t="shared" si="19"/>
        <v>#REF!</v>
      </c>
      <c r="E24" s="203" t="e">
        <f t="shared" si="20"/>
        <v>#REF!</v>
      </c>
      <c r="F24" s="203" t="e">
        <f ca="1">_xlfn.IFNA(SUM(OFFSET($X24,0,MATCH(Periods!$D$15,$X$19:$BV$19)-1):OFFSET($X24,0,MATCH(Periods!$D$15,$X$19:$BV$19,0)-12)),0)</f>
        <v>#REF!</v>
      </c>
      <c r="G24" s="203" t="e">
        <f ca="1">SUM(OFFSET($X24,0,MATCH(Periods!$D$17,$X$19:$BV$19,0)-1):OFFSET($X24,0,MATCH(Periods!$D$13,$X$19:$BV$19,0)))</f>
        <v>#REF!</v>
      </c>
      <c r="H24" s="203" t="e">
        <f ca="1">SUM(OFFSET($X24,0,MATCH(Periods!$D$16,$X$19:$BV$19,0)-1):OFFSET($X24,0,MATCH(Periods!$D$14,$X$19:$BV$19,0)))</f>
        <v>#REF!</v>
      </c>
      <c r="J24" s="58" t="str">
        <f>IFERROR(C24/Revenue!C$46,"n/a")</f>
        <v>n/a</v>
      </c>
      <c r="K24" s="58" t="str">
        <f>IFERROR(D24/Revenue!D$46,"n/a")</f>
        <v>n/a</v>
      </c>
      <c r="L24" s="58" t="str">
        <f>IFERROR(E24/Revenue!E$46,"n/a")</f>
        <v>n/a</v>
      </c>
      <c r="M24" s="58" t="str">
        <f ca="1">IFERROR(F24/Revenue!F$46,"n/a")</f>
        <v>n/a</v>
      </c>
      <c r="N24" s="58" t="str">
        <f ca="1">IFERROR(G24/Revenue!G$46,"n/a")</f>
        <v>n/a</v>
      </c>
      <c r="O24" s="58" t="str">
        <f ca="1">IFERROR(H24/Revenue!H$46,"n/a")</f>
        <v>n/a</v>
      </c>
      <c r="Q24" s="202" t="e">
        <f t="shared" si="24"/>
        <v>#REF!</v>
      </c>
      <c r="R24" s="59" t="str">
        <f t="shared" si="25"/>
        <v>n/a</v>
      </c>
      <c r="S24" s="202" t="e">
        <f t="shared" si="26"/>
        <v>#REF!</v>
      </c>
      <c r="T24" s="59" t="str">
        <f t="shared" si="27"/>
        <v>n/a</v>
      </c>
      <c r="U24" s="202" t="e">
        <f t="shared" ca="1" si="28"/>
        <v>#REF!</v>
      </c>
      <c r="V24" s="58" t="str">
        <f t="shared" ca="1" si="29"/>
        <v>n/a</v>
      </c>
      <c r="X24" s="203" t="e">
        <f>-SUMIFS(#REF!,#REF!,$A$2,#REF!,$A$7,#REF!,$B24,#REF!,$A$4)+X12</f>
        <v>#REF!</v>
      </c>
      <c r="Y24" s="203" t="e">
        <f>-SUMIFS(#REF!,#REF!,$A$2,#REF!,$A$7,#REF!,$B24,#REF!,$A$4)+Y12</f>
        <v>#REF!</v>
      </c>
      <c r="Z24" s="203" t="e">
        <f>-SUMIFS(#REF!,#REF!,$A$2,#REF!,$A$7,#REF!,$B24,#REF!,$A$4)+Z12</f>
        <v>#REF!</v>
      </c>
      <c r="AA24" s="203" t="e">
        <f>-SUMIFS(#REF!,#REF!,$A$2,#REF!,$A$7,#REF!,$B24,#REF!,$A$4)+AA12</f>
        <v>#REF!</v>
      </c>
      <c r="AB24" s="203" t="e">
        <f>-SUMIFS(#REF!,#REF!,$A$2,#REF!,$A$7,#REF!,$B24,#REF!,$A$4)+AB12</f>
        <v>#REF!</v>
      </c>
      <c r="AC24" s="203" t="e">
        <f>-SUMIFS(#REF!,#REF!,$A$2,#REF!,$A$7,#REF!,$B24,#REF!,$A$4)+AC12</f>
        <v>#REF!</v>
      </c>
      <c r="AD24" s="203" t="e">
        <f>-SUMIFS(#REF!,#REF!,$A$2,#REF!,$A$7,#REF!,$B24,#REF!,$A$4)+AD12</f>
        <v>#REF!</v>
      </c>
      <c r="AE24" s="203" t="e">
        <f>-SUMIFS(#REF!,#REF!,$A$2,#REF!,$A$7,#REF!,$B24,#REF!,$A$4)+AE12</f>
        <v>#REF!</v>
      </c>
      <c r="AF24" s="203" t="e">
        <f>-SUMIFS(#REF!,#REF!,$A$2,#REF!,$A$7,#REF!,$B24,#REF!,$A$4)+AF12</f>
        <v>#REF!</v>
      </c>
      <c r="AG24" s="203" t="e">
        <f>-SUMIFS(#REF!,#REF!,$A$2,#REF!,$A$7,#REF!,$B24,#REF!,$A$4)+AG12</f>
        <v>#REF!</v>
      </c>
      <c r="AH24" s="203" t="e">
        <f>-SUMIFS(#REF!,#REF!,$A$2,#REF!,$A$7,#REF!,$B24,#REF!,$A$4)+AH12</f>
        <v>#REF!</v>
      </c>
      <c r="AI24" s="203" t="e">
        <f>-SUMIFS(#REF!,#REF!,$A$2,#REF!,$A$7,#REF!,$B24,#REF!,$A$4)+AI12</f>
        <v>#REF!</v>
      </c>
      <c r="AJ24" s="203" t="e">
        <f>-SUMIFS(#REF!,#REF!,$A$2,#REF!,$A$7,#REF!,$B24,#REF!,$A$4)+AJ12</f>
        <v>#REF!</v>
      </c>
      <c r="AK24" s="203" t="e">
        <f>-SUMIFS(#REF!,#REF!,$A$2,#REF!,$A$7,#REF!,$B24,#REF!,$A$4)+AK12</f>
        <v>#REF!</v>
      </c>
      <c r="AL24" s="203" t="e">
        <f>-SUMIFS(#REF!,#REF!,$A$2,#REF!,$A$7,#REF!,$B24,#REF!,$A$4)+AL12</f>
        <v>#REF!</v>
      </c>
      <c r="AM24" s="203" t="e">
        <f>-SUMIFS(#REF!,#REF!,$A$2,#REF!,$A$7,#REF!,$B24,#REF!,$A$4)+AM12</f>
        <v>#REF!</v>
      </c>
      <c r="AN24" s="203" t="e">
        <f>-SUMIFS(#REF!,#REF!,$A$2,#REF!,$A$7,#REF!,$B24,#REF!,$A$4)+AN12</f>
        <v>#REF!</v>
      </c>
      <c r="AO24" s="203" t="e">
        <f>-SUMIFS(#REF!,#REF!,$A$2,#REF!,$A$7,#REF!,$B24,#REF!,$A$4)+AO12</f>
        <v>#REF!</v>
      </c>
      <c r="AP24" s="203" t="e">
        <f>-SUMIFS(#REF!,#REF!,$A$2,#REF!,$A$7,#REF!,$B24,#REF!,$A$4)+AP12</f>
        <v>#REF!</v>
      </c>
      <c r="AQ24" s="203" t="e">
        <f>-SUMIFS(#REF!,#REF!,$A$2,#REF!,$A$7,#REF!,$B24,#REF!,$A$4)+AQ12</f>
        <v>#REF!</v>
      </c>
      <c r="AR24" s="203" t="e">
        <f>-SUMIFS(#REF!,#REF!,$A$2,#REF!,$A$7,#REF!,$B24,#REF!,$A$4)+AR12</f>
        <v>#REF!</v>
      </c>
      <c r="AS24" s="203" t="e">
        <f>-SUMIFS(#REF!,#REF!,$A$2,#REF!,$A$7,#REF!,$B24,#REF!,$A$4)+AS12</f>
        <v>#REF!</v>
      </c>
      <c r="AT24" s="203" t="e">
        <f>-SUMIFS(#REF!,#REF!,$A$2,#REF!,$A$7,#REF!,$B24,#REF!,$A$4)+AT12</f>
        <v>#REF!</v>
      </c>
      <c r="AU24" s="203" t="e">
        <f>-SUMIFS(#REF!,#REF!,$A$2,#REF!,$A$7,#REF!,$B24,#REF!,$A$4)+AU12</f>
        <v>#REF!</v>
      </c>
      <c r="AV24" s="203" t="e">
        <f>-SUMIFS(#REF!,#REF!,$A$2,#REF!,$A$7,#REF!,$B24,#REF!,$A$4)+AV12</f>
        <v>#REF!</v>
      </c>
      <c r="AW24" s="203" t="e">
        <f>-SUMIFS(#REF!,#REF!,$A$2,#REF!,$A$7,#REF!,$B24,#REF!,$A$4)+AW12</f>
        <v>#REF!</v>
      </c>
      <c r="AX24" s="203" t="e">
        <f>-SUMIFS(#REF!,#REF!,$A$2,#REF!,$A$7,#REF!,$B24,#REF!,$A$4)+AX12</f>
        <v>#REF!</v>
      </c>
      <c r="AY24" s="203" t="e">
        <f>-SUMIFS(#REF!,#REF!,$A$2,#REF!,$A$7,#REF!,$B24,#REF!,$A$4)+AY12</f>
        <v>#REF!</v>
      </c>
      <c r="AZ24" s="203" t="e">
        <f>-SUMIFS(#REF!,#REF!,$A$2,#REF!,$A$7,#REF!,$B24,#REF!,$A$4)+AZ12</f>
        <v>#REF!</v>
      </c>
      <c r="BA24" s="203" t="e">
        <f>-SUMIFS(#REF!,#REF!,$A$2,#REF!,$A$7,#REF!,$B24,#REF!,$A$4)+BA12</f>
        <v>#REF!</v>
      </c>
      <c r="BB24" s="203" t="e">
        <f>-SUMIFS(#REF!,#REF!,$A$2,#REF!,$A$7,#REF!,$B24,#REF!,$A$4)+BB12</f>
        <v>#REF!</v>
      </c>
      <c r="BC24" s="203" t="e">
        <f>-SUMIFS(#REF!,#REF!,$A$2,#REF!,$A$7,#REF!,$B24,#REF!,$A$4)+BC12</f>
        <v>#REF!</v>
      </c>
      <c r="BD24" s="203" t="e">
        <f>-SUMIFS(#REF!,#REF!,$A$2,#REF!,$A$7,#REF!,$B24,#REF!,$A$4)+BD12</f>
        <v>#REF!</v>
      </c>
      <c r="BE24" s="203" t="e">
        <f>-SUMIFS(#REF!,#REF!,$A$2,#REF!,$A$7,#REF!,$B24,#REF!,$A$4)+BE12</f>
        <v>#REF!</v>
      </c>
      <c r="BF24" s="203" t="e">
        <f>-SUMIFS(#REF!,#REF!,$A$2,#REF!,$A$7,#REF!,$B24,#REF!,$A$4)+BF12</f>
        <v>#REF!</v>
      </c>
      <c r="BG24" s="203" t="e">
        <f>-SUMIFS(#REF!,#REF!,$A$2,#REF!,$A$7,#REF!,$B24,#REF!,$A$4)+BG12</f>
        <v>#REF!</v>
      </c>
      <c r="BH24" s="203" t="e">
        <f>-SUMIFS(#REF!,#REF!,$A$2,#REF!,$A$7,#REF!,$B24,#REF!,$A$4)+BH12</f>
        <v>#REF!</v>
      </c>
      <c r="BI24" s="203" t="e">
        <f>-SUMIFS(#REF!,#REF!,$A$2,#REF!,$A$7,#REF!,$B24,#REF!,$A$4)+BI12</f>
        <v>#REF!</v>
      </c>
      <c r="BJ24" s="203" t="e">
        <f>-SUMIFS(#REF!,#REF!,$A$2,#REF!,$A$7,#REF!,$B24,#REF!,$A$4)+BJ12</f>
        <v>#REF!</v>
      </c>
      <c r="BK24" s="203" t="e">
        <f>-SUMIFS(#REF!,#REF!,$A$2,#REF!,$A$7,#REF!,$B24,#REF!,$A$4)+BK12</f>
        <v>#REF!</v>
      </c>
      <c r="BL24" s="203" t="e">
        <f>-SUMIFS(#REF!,#REF!,$A$2,#REF!,$A$7,#REF!,$B24,#REF!,$A$4)+BL12</f>
        <v>#REF!</v>
      </c>
      <c r="BM24" s="203" t="e">
        <f>-SUMIFS(#REF!,#REF!,$A$2,#REF!,$A$7,#REF!,$B24,#REF!,$A$4)+BM12</f>
        <v>#REF!</v>
      </c>
      <c r="BN24" s="203" t="e">
        <f>-SUMIFS(#REF!,#REF!,$A$2,#REF!,$A$7,#REF!,$B24,#REF!,$A$4)+BN12</f>
        <v>#REF!</v>
      </c>
      <c r="BO24" s="203" t="e">
        <f>-SUMIFS(#REF!,#REF!,$A$2,#REF!,$A$7,#REF!,$B24,#REF!,$A$4)+BO12</f>
        <v>#REF!</v>
      </c>
      <c r="BP24" s="203" t="e">
        <f>-SUMIFS(#REF!,#REF!,$A$2,#REF!,$A$7,#REF!,$B24,#REF!,$A$4)+BP12</f>
        <v>#REF!</v>
      </c>
      <c r="BQ24" s="203" t="e">
        <f>-SUMIFS(#REF!,#REF!,$A$2,#REF!,$A$7,#REF!,$B24,#REF!,$A$4)+BQ12</f>
        <v>#REF!</v>
      </c>
      <c r="BR24" s="203" t="e">
        <f>-SUMIFS(#REF!,#REF!,$A$2,#REF!,$A$7,#REF!,$B24,#REF!,$A$4)+BR12</f>
        <v>#REF!</v>
      </c>
      <c r="BS24" s="203" t="e">
        <f>-SUMIFS(#REF!,#REF!,$A$2,#REF!,$A$7,#REF!,$B24,#REF!,$A$4)+BS12</f>
        <v>#REF!</v>
      </c>
      <c r="BW24" s="423"/>
    </row>
    <row r="25" spans="1:76" s="26" customFormat="1" ht="14.25" customHeight="1" x14ac:dyDescent="0.3">
      <c r="B25" s="31"/>
      <c r="C25" s="203" t="e">
        <f t="shared" si="23"/>
        <v>#REF!</v>
      </c>
      <c r="D25" s="203" t="e">
        <f t="shared" si="19"/>
        <v>#REF!</v>
      </c>
      <c r="E25" s="203" t="e">
        <f t="shared" si="20"/>
        <v>#REF!</v>
      </c>
      <c r="F25" s="203" t="e">
        <f ca="1">_xlfn.IFNA(SUM(OFFSET($X25,0,MATCH(Periods!$D$15,$X$19:$BV$19)-1):OFFSET($X25,0,MATCH(Periods!$D$15,$X$19:$BV$19,0)-12)),0)</f>
        <v>#REF!</v>
      </c>
      <c r="G25" s="203" t="e">
        <f ca="1">SUM(OFFSET($X25,0,MATCH(Periods!$D$17,$X$19:$BV$19,0)-1):OFFSET($X25,0,MATCH(Periods!$D$13,$X$19:$BV$19,0)))</f>
        <v>#REF!</v>
      </c>
      <c r="H25" s="203" t="e">
        <f ca="1">SUM(OFFSET($X25,0,MATCH(Periods!$D$16,$X$19:$BV$19,0)-1):OFFSET($X25,0,MATCH(Periods!$D$14,$X$19:$BV$19,0)))</f>
        <v>#REF!</v>
      </c>
      <c r="J25" s="58" t="str">
        <f>IFERROR(C25/Revenue!C$46,"n/a")</f>
        <v>n/a</v>
      </c>
      <c r="K25" s="58" t="str">
        <f>IFERROR(D25/Revenue!D$46,"n/a")</f>
        <v>n/a</v>
      </c>
      <c r="L25" s="58" t="str">
        <f>IFERROR(E25/Revenue!E$46,"n/a")</f>
        <v>n/a</v>
      </c>
      <c r="M25" s="58" t="str">
        <f ca="1">IFERROR(F25/Revenue!F$46,"n/a")</f>
        <v>n/a</v>
      </c>
      <c r="N25" s="58" t="str">
        <f ca="1">IFERROR(G25/Revenue!G$46,"n/a")</f>
        <v>n/a</v>
      </c>
      <c r="O25" s="58" t="str">
        <f ca="1">IFERROR(H25/Revenue!H$46,"n/a")</f>
        <v>n/a</v>
      </c>
      <c r="Q25" s="202" t="e">
        <f t="shared" si="24"/>
        <v>#REF!</v>
      </c>
      <c r="R25" s="59" t="str">
        <f t="shared" si="25"/>
        <v>n/a</v>
      </c>
      <c r="S25" s="202" t="e">
        <f t="shared" si="26"/>
        <v>#REF!</v>
      </c>
      <c r="T25" s="59" t="str">
        <f t="shared" si="27"/>
        <v>n/a</v>
      </c>
      <c r="U25" s="202" t="e">
        <f t="shared" ca="1" si="28"/>
        <v>#REF!</v>
      </c>
      <c r="V25" s="58" t="str">
        <f t="shared" ca="1" si="29"/>
        <v>n/a</v>
      </c>
      <c r="X25" s="203" t="e">
        <f>-SUMIFS(#REF!,#REF!,$A$2,#REF!,$A$7,#REF!,$B25,#REF!,$A$4)+X13</f>
        <v>#REF!</v>
      </c>
      <c r="Y25" s="203" t="e">
        <f>-SUMIFS(#REF!,#REF!,$A$2,#REF!,$A$7,#REF!,$B25,#REF!,$A$4)+Y13</f>
        <v>#REF!</v>
      </c>
      <c r="Z25" s="203" t="e">
        <f>-SUMIFS(#REF!,#REF!,$A$2,#REF!,$A$7,#REF!,$B25,#REF!,$A$4)+Z13</f>
        <v>#REF!</v>
      </c>
      <c r="AA25" s="203" t="e">
        <f>-SUMIFS(#REF!,#REF!,$A$2,#REF!,$A$7,#REF!,$B25,#REF!,$A$4)+AA13</f>
        <v>#REF!</v>
      </c>
      <c r="AB25" s="203" t="e">
        <f>-SUMIFS(#REF!,#REF!,$A$2,#REF!,$A$7,#REF!,$B25,#REF!,$A$4)+AB13</f>
        <v>#REF!</v>
      </c>
      <c r="AC25" s="203" t="e">
        <f>-SUMIFS(#REF!,#REF!,$A$2,#REF!,$A$7,#REF!,$B25,#REF!,$A$4)+AC13</f>
        <v>#REF!</v>
      </c>
      <c r="AD25" s="203" t="e">
        <f>-SUMIFS(#REF!,#REF!,$A$2,#REF!,$A$7,#REF!,$B25,#REF!,$A$4)+AD13</f>
        <v>#REF!</v>
      </c>
      <c r="AE25" s="203" t="e">
        <f>-SUMIFS(#REF!,#REF!,$A$2,#REF!,$A$7,#REF!,$B25,#REF!,$A$4)+AE13</f>
        <v>#REF!</v>
      </c>
      <c r="AF25" s="203" t="e">
        <f>-SUMIFS(#REF!,#REF!,$A$2,#REF!,$A$7,#REF!,$B25,#REF!,$A$4)+AF13</f>
        <v>#REF!</v>
      </c>
      <c r="AG25" s="203" t="e">
        <f>-SUMIFS(#REF!,#REF!,$A$2,#REF!,$A$7,#REF!,$B25,#REF!,$A$4)+AG13</f>
        <v>#REF!</v>
      </c>
      <c r="AH25" s="203" t="e">
        <f>-SUMIFS(#REF!,#REF!,$A$2,#REF!,$A$7,#REF!,$B25,#REF!,$A$4)+AH13</f>
        <v>#REF!</v>
      </c>
      <c r="AI25" s="203" t="e">
        <f>-SUMIFS(#REF!,#REF!,$A$2,#REF!,$A$7,#REF!,$B25,#REF!,$A$4)+AI13</f>
        <v>#REF!</v>
      </c>
      <c r="AJ25" s="203" t="e">
        <f>-SUMIFS(#REF!,#REF!,$A$2,#REF!,$A$7,#REF!,$B25,#REF!,$A$4)+AJ13</f>
        <v>#REF!</v>
      </c>
      <c r="AK25" s="203" t="e">
        <f>-SUMIFS(#REF!,#REF!,$A$2,#REF!,$A$7,#REF!,$B25,#REF!,$A$4)+AK13</f>
        <v>#REF!</v>
      </c>
      <c r="AL25" s="203" t="e">
        <f>-SUMIFS(#REF!,#REF!,$A$2,#REF!,$A$7,#REF!,$B25,#REF!,$A$4)+AL13</f>
        <v>#REF!</v>
      </c>
      <c r="AM25" s="203" t="e">
        <f>-SUMIFS(#REF!,#REF!,$A$2,#REF!,$A$7,#REF!,$B25,#REF!,$A$4)+AM13</f>
        <v>#REF!</v>
      </c>
      <c r="AN25" s="203" t="e">
        <f>-SUMIFS(#REF!,#REF!,$A$2,#REF!,$A$7,#REF!,$B25,#REF!,$A$4)+AN13</f>
        <v>#REF!</v>
      </c>
      <c r="AO25" s="203" t="e">
        <f>-SUMIFS(#REF!,#REF!,$A$2,#REF!,$A$7,#REF!,$B25,#REF!,$A$4)+AO13</f>
        <v>#REF!</v>
      </c>
      <c r="AP25" s="203" t="e">
        <f>-SUMIFS(#REF!,#REF!,$A$2,#REF!,$A$7,#REF!,$B25,#REF!,$A$4)+AP13</f>
        <v>#REF!</v>
      </c>
      <c r="AQ25" s="203" t="e">
        <f>-SUMIFS(#REF!,#REF!,$A$2,#REF!,$A$7,#REF!,$B25,#REF!,$A$4)+AQ13</f>
        <v>#REF!</v>
      </c>
      <c r="AR25" s="203" t="e">
        <f>-SUMIFS(#REF!,#REF!,$A$2,#REF!,$A$7,#REF!,$B25,#REF!,$A$4)+AR13</f>
        <v>#REF!</v>
      </c>
      <c r="AS25" s="203" t="e">
        <f>-SUMIFS(#REF!,#REF!,$A$2,#REF!,$A$7,#REF!,$B25,#REF!,$A$4)+AS13</f>
        <v>#REF!</v>
      </c>
      <c r="AT25" s="203" t="e">
        <f>-SUMIFS(#REF!,#REF!,$A$2,#REF!,$A$7,#REF!,$B25,#REF!,$A$4)+AT13</f>
        <v>#REF!</v>
      </c>
      <c r="AU25" s="203" t="e">
        <f>-SUMIFS(#REF!,#REF!,$A$2,#REF!,$A$7,#REF!,$B25,#REF!,$A$4)+AU13</f>
        <v>#REF!</v>
      </c>
      <c r="AV25" s="203" t="e">
        <f>-SUMIFS(#REF!,#REF!,$A$2,#REF!,$A$7,#REF!,$B25,#REF!,$A$4)+AV13</f>
        <v>#REF!</v>
      </c>
      <c r="AW25" s="203" t="e">
        <f>-SUMIFS(#REF!,#REF!,$A$2,#REF!,$A$7,#REF!,$B25,#REF!,$A$4)+AW13</f>
        <v>#REF!</v>
      </c>
      <c r="AX25" s="203" t="e">
        <f>-SUMIFS(#REF!,#REF!,$A$2,#REF!,$A$7,#REF!,$B25,#REF!,$A$4)+AX13</f>
        <v>#REF!</v>
      </c>
      <c r="AY25" s="203" t="e">
        <f>-SUMIFS(#REF!,#REF!,$A$2,#REF!,$A$7,#REF!,$B25,#REF!,$A$4)+AY13</f>
        <v>#REF!</v>
      </c>
      <c r="AZ25" s="203" t="e">
        <f>-SUMIFS(#REF!,#REF!,$A$2,#REF!,$A$7,#REF!,$B25,#REF!,$A$4)+AZ13</f>
        <v>#REF!</v>
      </c>
      <c r="BA25" s="203" t="e">
        <f>-SUMIFS(#REF!,#REF!,$A$2,#REF!,$A$7,#REF!,$B25,#REF!,$A$4)+BA13</f>
        <v>#REF!</v>
      </c>
      <c r="BB25" s="203" t="e">
        <f>-SUMIFS(#REF!,#REF!,$A$2,#REF!,$A$7,#REF!,$B25,#REF!,$A$4)+BB13</f>
        <v>#REF!</v>
      </c>
      <c r="BC25" s="203" t="e">
        <f>-SUMIFS(#REF!,#REF!,$A$2,#REF!,$A$7,#REF!,$B25,#REF!,$A$4)+BC13</f>
        <v>#REF!</v>
      </c>
      <c r="BD25" s="203" t="e">
        <f>-SUMIFS(#REF!,#REF!,$A$2,#REF!,$A$7,#REF!,$B25,#REF!,$A$4)+BD13</f>
        <v>#REF!</v>
      </c>
      <c r="BE25" s="203" t="e">
        <f>-SUMIFS(#REF!,#REF!,$A$2,#REF!,$A$7,#REF!,$B25,#REF!,$A$4)+BE13</f>
        <v>#REF!</v>
      </c>
      <c r="BF25" s="203" t="e">
        <f>-SUMIFS(#REF!,#REF!,$A$2,#REF!,$A$7,#REF!,$B25,#REF!,$A$4)+BF13</f>
        <v>#REF!</v>
      </c>
      <c r="BG25" s="203" t="e">
        <f>-SUMIFS(#REF!,#REF!,$A$2,#REF!,$A$7,#REF!,$B25,#REF!,$A$4)+BG13</f>
        <v>#REF!</v>
      </c>
      <c r="BH25" s="203" t="e">
        <f>-SUMIFS(#REF!,#REF!,$A$2,#REF!,$A$7,#REF!,$B25,#REF!,$A$4)+BH13</f>
        <v>#REF!</v>
      </c>
      <c r="BI25" s="203" t="e">
        <f>-SUMIFS(#REF!,#REF!,$A$2,#REF!,$A$7,#REF!,$B25,#REF!,$A$4)+BI13</f>
        <v>#REF!</v>
      </c>
      <c r="BJ25" s="203" t="e">
        <f>-SUMIFS(#REF!,#REF!,$A$2,#REF!,$A$7,#REF!,$B25,#REF!,$A$4)+BJ13</f>
        <v>#REF!</v>
      </c>
      <c r="BK25" s="203" t="e">
        <f>-SUMIFS(#REF!,#REF!,$A$2,#REF!,$A$7,#REF!,$B25,#REF!,$A$4)+BK13</f>
        <v>#REF!</v>
      </c>
      <c r="BL25" s="203" t="e">
        <f>-SUMIFS(#REF!,#REF!,$A$2,#REF!,$A$7,#REF!,$B25,#REF!,$A$4)+BL13</f>
        <v>#REF!</v>
      </c>
      <c r="BM25" s="203" t="e">
        <f>-SUMIFS(#REF!,#REF!,$A$2,#REF!,$A$7,#REF!,$B25,#REF!,$A$4)+BM13</f>
        <v>#REF!</v>
      </c>
      <c r="BN25" s="203" t="e">
        <f>-SUMIFS(#REF!,#REF!,$A$2,#REF!,$A$7,#REF!,$B25,#REF!,$A$4)+BN13</f>
        <v>#REF!</v>
      </c>
      <c r="BO25" s="203" t="e">
        <f>-SUMIFS(#REF!,#REF!,$A$2,#REF!,$A$7,#REF!,$B25,#REF!,$A$4)+BO13</f>
        <v>#REF!</v>
      </c>
      <c r="BP25" s="203" t="e">
        <f>-SUMIFS(#REF!,#REF!,$A$2,#REF!,$A$7,#REF!,$B25,#REF!,$A$4)+BP13</f>
        <v>#REF!</v>
      </c>
      <c r="BQ25" s="203" t="e">
        <f>-SUMIFS(#REF!,#REF!,$A$2,#REF!,$A$7,#REF!,$B25,#REF!,$A$4)+BQ13</f>
        <v>#REF!</v>
      </c>
      <c r="BR25" s="203" t="e">
        <f>-SUMIFS(#REF!,#REF!,$A$2,#REF!,$A$7,#REF!,$B25,#REF!,$A$4)+BR13</f>
        <v>#REF!</v>
      </c>
      <c r="BS25" s="203" t="e">
        <f>-SUMIFS(#REF!,#REF!,$A$2,#REF!,$A$7,#REF!,$B25,#REF!,$A$4)+BS13</f>
        <v>#REF!</v>
      </c>
      <c r="BW25" s="423"/>
    </row>
    <row r="26" spans="1:76" s="28" customFormat="1" ht="14.25" customHeight="1" thickBot="1" x14ac:dyDescent="0.35">
      <c r="B26" s="189" t="s">
        <v>44</v>
      </c>
      <c r="C26" s="225" t="e">
        <f t="shared" ref="C26:H26" si="31">SUM(C20:C25)</f>
        <v>#REF!</v>
      </c>
      <c r="D26" s="225" t="e">
        <f t="shared" si="31"/>
        <v>#REF!</v>
      </c>
      <c r="E26" s="225" t="e">
        <f t="shared" si="31"/>
        <v>#REF!</v>
      </c>
      <c r="F26" s="225" t="e">
        <f t="shared" ca="1" si="31"/>
        <v>#REF!</v>
      </c>
      <c r="G26" s="225" t="e">
        <f t="shared" ca="1" si="31"/>
        <v>#REF!</v>
      </c>
      <c r="H26" s="225" t="e">
        <f t="shared" ca="1" si="31"/>
        <v>#REF!</v>
      </c>
      <c r="J26" s="56" t="str">
        <f>IFERROR(C26/Revenue!C$46,"n/a")</f>
        <v>n/a</v>
      </c>
      <c r="K26" s="56" t="str">
        <f>IFERROR(D26/Revenue!D$46,"n/a")</f>
        <v>n/a</v>
      </c>
      <c r="L26" s="56" t="str">
        <f>IFERROR(E26/Revenue!E$46,"n/a")</f>
        <v>n/a</v>
      </c>
      <c r="M26" s="56" t="str">
        <f ca="1">IFERROR(F26/Revenue!F$46,"n/a")</f>
        <v>n/a</v>
      </c>
      <c r="N26" s="56" t="str">
        <f ca="1">IFERROR(G26/Revenue!G$46,"n/a")</f>
        <v>n/a</v>
      </c>
      <c r="O26" s="56" t="str">
        <f ca="1">IFERROR(H26/Revenue!H$46,"n/a")</f>
        <v>n/a</v>
      </c>
      <c r="Q26" s="213" t="e">
        <f t="shared" si="24"/>
        <v>#REF!</v>
      </c>
      <c r="R26" s="57" t="str">
        <f t="shared" si="25"/>
        <v>n/a</v>
      </c>
      <c r="S26" s="213" t="e">
        <f t="shared" si="26"/>
        <v>#REF!</v>
      </c>
      <c r="T26" s="57" t="str">
        <f t="shared" si="27"/>
        <v>n/a</v>
      </c>
      <c r="U26" s="213" t="e">
        <f t="shared" ca="1" si="28"/>
        <v>#REF!</v>
      </c>
      <c r="V26" s="56" t="str">
        <f t="shared" ca="1" si="29"/>
        <v>n/a</v>
      </c>
      <c r="X26" s="225" t="e">
        <f t="shared" ref="X26:BG26" si="32">SUM(X20:X25)</f>
        <v>#REF!</v>
      </c>
      <c r="Y26" s="225" t="e">
        <f t="shared" si="32"/>
        <v>#REF!</v>
      </c>
      <c r="Z26" s="225" t="e">
        <f t="shared" si="32"/>
        <v>#REF!</v>
      </c>
      <c r="AA26" s="225" t="e">
        <f t="shared" si="32"/>
        <v>#REF!</v>
      </c>
      <c r="AB26" s="225" t="e">
        <f t="shared" si="32"/>
        <v>#REF!</v>
      </c>
      <c r="AC26" s="225" t="e">
        <f t="shared" si="32"/>
        <v>#REF!</v>
      </c>
      <c r="AD26" s="225" t="e">
        <f t="shared" si="32"/>
        <v>#REF!</v>
      </c>
      <c r="AE26" s="225" t="e">
        <f t="shared" si="32"/>
        <v>#REF!</v>
      </c>
      <c r="AF26" s="225" t="e">
        <f t="shared" si="32"/>
        <v>#REF!</v>
      </c>
      <c r="AG26" s="225" t="e">
        <f t="shared" si="32"/>
        <v>#REF!</v>
      </c>
      <c r="AH26" s="225" t="e">
        <f t="shared" si="32"/>
        <v>#REF!</v>
      </c>
      <c r="AI26" s="225" t="e">
        <f t="shared" si="32"/>
        <v>#REF!</v>
      </c>
      <c r="AJ26" s="225" t="e">
        <f t="shared" si="32"/>
        <v>#REF!</v>
      </c>
      <c r="AK26" s="225" t="e">
        <f t="shared" si="32"/>
        <v>#REF!</v>
      </c>
      <c r="AL26" s="225" t="e">
        <f t="shared" si="32"/>
        <v>#REF!</v>
      </c>
      <c r="AM26" s="225" t="e">
        <f t="shared" si="32"/>
        <v>#REF!</v>
      </c>
      <c r="AN26" s="225" t="e">
        <f t="shared" si="32"/>
        <v>#REF!</v>
      </c>
      <c r="AO26" s="225" t="e">
        <f t="shared" si="32"/>
        <v>#REF!</v>
      </c>
      <c r="AP26" s="225" t="e">
        <f t="shared" si="32"/>
        <v>#REF!</v>
      </c>
      <c r="AQ26" s="225" t="e">
        <f t="shared" si="32"/>
        <v>#REF!</v>
      </c>
      <c r="AR26" s="225" t="e">
        <f t="shared" si="32"/>
        <v>#REF!</v>
      </c>
      <c r="AS26" s="225" t="e">
        <f t="shared" si="32"/>
        <v>#REF!</v>
      </c>
      <c r="AT26" s="225" t="e">
        <f t="shared" si="32"/>
        <v>#REF!</v>
      </c>
      <c r="AU26" s="225" t="e">
        <f t="shared" si="32"/>
        <v>#REF!</v>
      </c>
      <c r="AV26" s="225" t="e">
        <f t="shared" si="32"/>
        <v>#REF!</v>
      </c>
      <c r="AW26" s="225" t="e">
        <f t="shared" si="32"/>
        <v>#REF!</v>
      </c>
      <c r="AX26" s="225" t="e">
        <f t="shared" si="32"/>
        <v>#REF!</v>
      </c>
      <c r="AY26" s="225" t="e">
        <f t="shared" si="32"/>
        <v>#REF!</v>
      </c>
      <c r="AZ26" s="225" t="e">
        <f t="shared" si="32"/>
        <v>#REF!</v>
      </c>
      <c r="BA26" s="225" t="e">
        <f t="shared" si="32"/>
        <v>#REF!</v>
      </c>
      <c r="BB26" s="225" t="e">
        <f t="shared" si="32"/>
        <v>#REF!</v>
      </c>
      <c r="BC26" s="225" t="e">
        <f t="shared" si="32"/>
        <v>#REF!</v>
      </c>
      <c r="BD26" s="225" t="e">
        <f t="shared" si="32"/>
        <v>#REF!</v>
      </c>
      <c r="BE26" s="225" t="e">
        <f t="shared" si="32"/>
        <v>#REF!</v>
      </c>
      <c r="BF26" s="225" t="e">
        <f t="shared" si="32"/>
        <v>#REF!</v>
      </c>
      <c r="BG26" s="225" t="e">
        <f t="shared" si="32"/>
        <v>#REF!</v>
      </c>
      <c r="BH26" s="225" t="e">
        <f t="shared" ref="BH26:BS26" si="33">SUM(BH20:BH25)</f>
        <v>#REF!</v>
      </c>
      <c r="BI26" s="225" t="e">
        <f t="shared" si="33"/>
        <v>#REF!</v>
      </c>
      <c r="BJ26" s="225" t="e">
        <f t="shared" si="33"/>
        <v>#REF!</v>
      </c>
      <c r="BK26" s="225" t="e">
        <f t="shared" si="33"/>
        <v>#REF!</v>
      </c>
      <c r="BL26" s="225" t="e">
        <f t="shared" si="33"/>
        <v>#REF!</v>
      </c>
      <c r="BM26" s="225" t="e">
        <f t="shared" si="33"/>
        <v>#REF!</v>
      </c>
      <c r="BN26" s="225" t="e">
        <f t="shared" si="33"/>
        <v>#REF!</v>
      </c>
      <c r="BO26" s="225" t="e">
        <f t="shared" si="33"/>
        <v>#REF!</v>
      </c>
      <c r="BP26" s="225" t="e">
        <f t="shared" si="33"/>
        <v>#REF!</v>
      </c>
      <c r="BQ26" s="225" t="e">
        <f t="shared" si="33"/>
        <v>#REF!</v>
      </c>
      <c r="BR26" s="225" t="e">
        <f t="shared" si="33"/>
        <v>#REF!</v>
      </c>
      <c r="BS26" s="225" t="e">
        <f t="shared" si="33"/>
        <v>#REF!</v>
      </c>
      <c r="BW26" s="424"/>
    </row>
    <row r="27" spans="1:76" ht="6" customHeight="1" x14ac:dyDescent="0.45">
      <c r="A27" s="26"/>
      <c r="B27" s="159"/>
      <c r="C27" s="162"/>
      <c r="D27" s="162"/>
      <c r="E27" s="162"/>
      <c r="F27" s="162"/>
      <c r="G27" s="162"/>
      <c r="H27" s="162"/>
      <c r="J27" s="162"/>
      <c r="K27" s="162"/>
      <c r="L27" s="162"/>
      <c r="M27" s="162"/>
      <c r="N27" s="162"/>
      <c r="O27" s="162"/>
      <c r="P27" s="26"/>
      <c r="Q27" s="154"/>
      <c r="R27" s="155"/>
      <c r="S27" s="154"/>
      <c r="T27" s="155"/>
      <c r="U27" s="154"/>
      <c r="V27" s="155"/>
      <c r="W27" s="26"/>
      <c r="X27" s="162"/>
      <c r="Y27" s="162"/>
      <c r="Z27" s="162"/>
      <c r="AA27" s="162"/>
      <c r="AB27" s="162"/>
      <c r="AC27" s="162"/>
      <c r="AD27" s="162"/>
      <c r="AE27" s="162"/>
      <c r="AF27" s="162"/>
      <c r="AG27" s="162"/>
      <c r="AH27" s="162"/>
      <c r="AI27" s="162"/>
      <c r="AJ27" s="162"/>
      <c r="AK27" s="162"/>
      <c r="AL27" s="162"/>
      <c r="AM27" s="162"/>
      <c r="AN27" s="162"/>
      <c r="AO27" s="162"/>
      <c r="AP27" s="162"/>
      <c r="AQ27" s="162"/>
      <c r="AR27" s="162"/>
      <c r="AS27" s="162"/>
      <c r="AT27" s="162"/>
      <c r="AU27" s="162"/>
      <c r="AV27" s="162"/>
      <c r="AW27" s="162"/>
      <c r="AX27" s="162"/>
      <c r="AY27" s="162"/>
      <c r="AZ27" s="162"/>
      <c r="BA27" s="162"/>
      <c r="BB27" s="162"/>
      <c r="BC27" s="162"/>
      <c r="BD27" s="162"/>
      <c r="BE27" s="162"/>
      <c r="BF27" s="162"/>
      <c r="BG27" s="162"/>
      <c r="BH27" s="162"/>
      <c r="BI27" s="162"/>
      <c r="BJ27" s="162"/>
      <c r="BK27" s="162"/>
      <c r="BL27" s="162"/>
      <c r="BM27" s="162"/>
      <c r="BN27" s="162"/>
      <c r="BO27" s="162"/>
      <c r="BP27" s="162"/>
      <c r="BQ27" s="162"/>
      <c r="BR27" s="162"/>
      <c r="BS27" s="162"/>
      <c r="BW27" s="435"/>
    </row>
    <row r="28" spans="1:76" s="26" customFormat="1" ht="11.5" outlineLevel="1" x14ac:dyDescent="0.3">
      <c r="B28" s="45" t="s">
        <v>31</v>
      </c>
      <c r="C28" s="226" t="e">
        <f>SUMIFS(TB!BN:BN,TB!$F:$F,$A$2,TB!$G:$G,$A$7,TB!$K:$K,"",TB!$J:$J,$A$4)-SUMIFS(#REF!,#REF!,$A$2,#REF!,$A$7,#REF!,$A$4)-C26</f>
        <v>#REF!</v>
      </c>
      <c r="D28" s="226" t="e">
        <f>SUMIFS(TB!BO:BO,TB!$F:$F,$A$2,TB!$G:$G,$A$7,TB!$K:$K,"",TB!$J:$J,$A$4)-SUMIFS(#REF!,#REF!,$A$2,#REF!,$A$7,#REF!,$A$4)-D26</f>
        <v>#REF!</v>
      </c>
      <c r="E28" s="226" t="e">
        <f>SUMIFS(TB!BP:BP,TB!$F:$F,$A$2,TB!$G:$G,$A$7,TB!$K:$K,"",TB!$J:$J,$A$4)-SUMIFS(#REF!,#REF!,$A$2,#REF!,$A$7,#REF!,$A$4)-E26</f>
        <v>#REF!</v>
      </c>
      <c r="F28" s="203" t="e">
        <f ca="1">SUMIFS(TB!BQ:BQ,TB!$F:$F,$A$2,TB!$G:$G,$A$7,TB!$K:$K,"",TB!$J:$J,$A$4)-SUMIFS(#REF!,#REF!,$A$2,#REF!,$A$7,#REF!,$A$4)-F26</f>
        <v>#REF!</v>
      </c>
      <c r="G28" s="226" t="e">
        <f ca="1">SUMIFS(TB!BR:BR,TB!$F:$F,$A$2,TB!$G:$G,$A$7,TB!$K:$K,"",TB!$J:$J,$A$4)-SUMIFS(#REF!,#REF!,$A$2,#REF!,$A$7,#REF!,$A$4)-G26</f>
        <v>#REF!</v>
      </c>
      <c r="H28" s="226" t="e">
        <f ca="1">SUMIFS(TB!BS:BS,TB!$F:$F,$A$2,TB!$G:$G,$A$7,TB!$K:$K,"",TB!$J:$J,$A$4)-SUMIFS(#REF!,#REF!,$A$2,#REF!,$A$7,#REF!,$A$4)-H26</f>
        <v>#REF!</v>
      </c>
      <c r="I28" s="216"/>
      <c r="J28" s="232"/>
      <c r="K28" s="232"/>
      <c r="L28" s="232"/>
      <c r="M28" s="232"/>
      <c r="N28" s="232"/>
      <c r="O28" s="232"/>
      <c r="P28" s="216"/>
      <c r="Q28" s="216"/>
      <c r="R28" s="216"/>
      <c r="S28" s="216"/>
      <c r="T28" s="216"/>
      <c r="U28" s="216"/>
      <c r="V28" s="216"/>
      <c r="W28" s="216"/>
      <c r="X28" s="216" t="e">
        <f>SUMIFS(TB!N:N,TB!$F:$F,$A$2,TB!$G:$G,$A$7,TB!$K:$K,"",TB!$J:$J,$A$4)-SUMIFS(#REF!,#REF!,$A$2,#REF!,$A$7,#REF!,$A$4)-X26</f>
        <v>#REF!</v>
      </c>
      <c r="Y28" s="216" t="e">
        <f>SUMIFS(TB!O:O,TB!$F:$F,$A$2,TB!$G:$G,$A$7,TB!$K:$K,"",TB!$J:$J,$A$4)-SUMIFS(#REF!,#REF!,$A$2,#REF!,$A$7,#REF!,$A$4)-Y26</f>
        <v>#REF!</v>
      </c>
      <c r="Z28" s="216" t="e">
        <f>SUMIFS(TB!P:P,TB!$F:$F,$A$2,TB!$G:$G,$A$7,TB!$K:$K,"",TB!$J:$J,$A$4)-SUMIFS(#REF!,#REF!,$A$2,#REF!,$A$7,#REF!,$A$4)-Z26</f>
        <v>#REF!</v>
      </c>
      <c r="AA28" s="216" t="e">
        <f>SUMIFS(TB!Q:Q,TB!$F:$F,$A$2,TB!$G:$G,$A$7,TB!$K:$K,"",TB!$J:$J,$A$4)-SUMIFS(#REF!,#REF!,$A$2,#REF!,$A$7,#REF!,$A$4)-AA26</f>
        <v>#REF!</v>
      </c>
      <c r="AB28" s="216" t="e">
        <f>SUMIFS(TB!R:R,TB!$F:$F,$A$2,TB!$G:$G,$A$7,TB!$K:$K,"",TB!$J:$J,$A$4)-SUMIFS(#REF!,#REF!,$A$2,#REF!,$A$7,#REF!,$A$4)-AB26</f>
        <v>#REF!</v>
      </c>
      <c r="AC28" s="216" t="e">
        <f>SUMIFS(TB!S:S,TB!$F:$F,$A$2,TB!$G:$G,$A$7,TB!$K:$K,"",TB!$J:$J,$A$4)-SUMIFS(#REF!,#REF!,$A$2,#REF!,$A$7,#REF!,$A$4)-AC26</f>
        <v>#REF!</v>
      </c>
      <c r="AD28" s="216" t="e">
        <f>SUMIFS(TB!T:T,TB!$F:$F,$A$2,TB!$G:$G,$A$7,TB!$K:$K,"",TB!$J:$J,$A$4)-SUMIFS(#REF!,#REF!,$A$2,#REF!,$A$7,#REF!,$A$4)-AD26</f>
        <v>#REF!</v>
      </c>
      <c r="AE28" s="216" t="e">
        <f>SUMIFS(TB!U:U,TB!$F:$F,$A$2,TB!$G:$G,$A$7,TB!$K:$K,"",TB!$J:$J,$A$4)-SUMIFS(#REF!,#REF!,$A$2,#REF!,$A$7,#REF!,$A$4)-AE26</f>
        <v>#REF!</v>
      </c>
      <c r="AF28" s="216" t="e">
        <f>SUMIFS(TB!V:V,TB!$F:$F,$A$2,TB!$G:$G,$A$7,TB!$K:$K,"",TB!$J:$J,$A$4)-SUMIFS(#REF!,#REF!,$A$2,#REF!,$A$7,#REF!,$A$4)-AF26</f>
        <v>#REF!</v>
      </c>
      <c r="AG28" s="216" t="e">
        <f>SUMIFS(TB!W:W,TB!$F:$F,$A$2,TB!$G:$G,$A$7,TB!$K:$K,"",TB!$J:$J,$A$4)-SUMIFS(#REF!,#REF!,$A$2,#REF!,$A$7,#REF!,$A$4)-AG26</f>
        <v>#REF!</v>
      </c>
      <c r="AH28" s="216" t="e">
        <f>SUMIFS(TB!X:X,TB!$F:$F,$A$2,TB!$G:$G,$A$7,TB!$K:$K,"",TB!$J:$J,$A$4)-SUMIFS(#REF!,#REF!,$A$2,#REF!,$A$7,#REF!,$A$4)-AH26</f>
        <v>#REF!</v>
      </c>
      <c r="AI28" s="216" t="e">
        <f>SUMIFS(TB!Y:Y,TB!$F:$F,$A$2,TB!$G:$G,$A$7,TB!$K:$K,"",TB!$J:$J,$A$4)-SUMIFS(#REF!,#REF!,$A$2,#REF!,$A$7,#REF!,$A$4)-AI26</f>
        <v>#REF!</v>
      </c>
      <c r="AJ28" s="216" t="e">
        <f>SUMIFS(TB!Z:Z,TB!$F:$F,$A$2,TB!$G:$G,$A$7,TB!$K:$K,"",TB!$J:$J,$A$4)-SUMIFS(#REF!,#REF!,$A$2,#REF!,$A$7,#REF!,$A$4)-AJ26</f>
        <v>#REF!</v>
      </c>
      <c r="AK28" s="216" t="e">
        <f>SUMIFS(TB!AA:AA,TB!$F:$F,$A$2,TB!$G:$G,$A$7,TB!$K:$K,"",TB!$J:$J,$A$4)-SUMIFS(#REF!,#REF!,$A$2,#REF!,$A$7,#REF!,$A$4)-AK26</f>
        <v>#REF!</v>
      </c>
      <c r="AL28" s="216" t="e">
        <f>SUMIFS(TB!AB:AB,TB!$F:$F,$A$2,TB!$G:$G,$A$7,TB!$K:$K,"",TB!$J:$J,$A$4)-SUMIFS(#REF!,#REF!,$A$2,#REF!,$A$7,#REF!,$A$4)-AL26</f>
        <v>#REF!</v>
      </c>
      <c r="AM28" s="216" t="e">
        <f>SUMIFS(TB!AC:AC,TB!$F:$F,$A$2,TB!$G:$G,$A$7,TB!$K:$K,"",TB!$J:$J,$A$4)-SUMIFS(#REF!,#REF!,$A$2,#REF!,$A$7,#REF!,$A$4)-AM26</f>
        <v>#REF!</v>
      </c>
      <c r="AN28" s="216" t="e">
        <f>SUMIFS(TB!AD:AD,TB!$F:$F,$A$2,TB!$G:$G,$A$7,TB!$K:$K,"",TB!$J:$J,$A$4)-SUMIFS(#REF!,#REF!,$A$2,#REF!,$A$7,#REF!,$A$4)-AN26</f>
        <v>#REF!</v>
      </c>
      <c r="AO28" s="216" t="e">
        <f>SUMIFS(TB!AE:AE,TB!$F:$F,$A$2,TB!$G:$G,$A$7,TB!$K:$K,"",TB!$J:$J,$A$4)-SUMIFS(#REF!,#REF!,$A$2,#REF!,$A$7,#REF!,$A$4)-AO26</f>
        <v>#REF!</v>
      </c>
      <c r="AP28" s="216" t="e">
        <f>SUMIFS(TB!AF:AF,TB!$F:$F,$A$2,TB!$G:$G,$A$7,TB!$K:$K,"",TB!$J:$J,$A$4)-SUMIFS(#REF!,#REF!,$A$2,#REF!,$A$7,#REF!,$A$4)-AP26</f>
        <v>#REF!</v>
      </c>
      <c r="AQ28" s="216" t="e">
        <f>SUMIFS(TB!AG:AG,TB!$F:$F,$A$2,TB!$G:$G,$A$7,TB!$K:$K,"",TB!$J:$J,$A$4)-SUMIFS(#REF!,#REF!,$A$2,#REF!,$A$7,#REF!,$A$4)-AQ26</f>
        <v>#REF!</v>
      </c>
      <c r="AR28" s="216" t="e">
        <f>SUMIFS(TB!AH:AH,TB!$F:$F,$A$2,TB!$G:$G,$A$7,TB!$K:$K,"",TB!$J:$J,$A$4)-SUMIFS(#REF!,#REF!,$A$2,#REF!,$A$7,#REF!,$A$4)-AR26</f>
        <v>#REF!</v>
      </c>
      <c r="AS28" s="216" t="e">
        <f>SUMIFS(TB!AI:AI,TB!$F:$F,$A$2,TB!$G:$G,$A$7,TB!$K:$K,"",TB!$J:$J,$A$4)-SUMIFS(#REF!,#REF!,$A$2,#REF!,$A$7,#REF!,$A$4)-AS26</f>
        <v>#REF!</v>
      </c>
      <c r="AT28" s="216" t="e">
        <f>SUMIFS(TB!AJ:AJ,TB!$F:$F,$A$2,TB!$G:$G,$A$7,TB!$K:$K,"",TB!$J:$J,$A$4)-SUMIFS(#REF!,#REF!,$A$2,#REF!,$A$7,#REF!,$A$4)-AT26</f>
        <v>#REF!</v>
      </c>
      <c r="AU28" s="216" t="e">
        <f>SUMIFS(TB!AK:AK,TB!$F:$F,$A$2,TB!$G:$G,$A$7,TB!$K:$K,"",TB!$J:$J,$A$4)-SUMIFS(#REF!,#REF!,$A$2,#REF!,$A$7,#REF!,$A$4)-AU26</f>
        <v>#REF!</v>
      </c>
      <c r="AV28" s="216" t="e">
        <f>SUMIFS(TB!AL:AL,TB!$F:$F,$A$2,TB!$G:$G,$A$7,TB!$K:$K,"",TB!$J:$J,$A$4)-SUMIFS(#REF!,#REF!,$A$2,#REF!,$A$7,#REF!,$A$4)-AV26</f>
        <v>#REF!</v>
      </c>
      <c r="AW28" s="216" t="e">
        <f>SUMIFS(TB!AM:AM,TB!$F:$F,$A$2,TB!$G:$G,$A$7,TB!$K:$K,"",TB!$J:$J,$A$4)-SUMIFS(#REF!,#REF!,$A$2,#REF!,$A$7,#REF!,$A$4)-AW26</f>
        <v>#REF!</v>
      </c>
      <c r="AX28" s="216" t="e">
        <f>SUMIFS(TB!AN:AN,TB!$F:$F,$A$2,TB!$G:$G,$A$7,TB!$K:$K,"",TB!$J:$J,$A$4)-SUMIFS(#REF!,#REF!,$A$2,#REF!,$A$7,#REF!,$A$4)-AX26</f>
        <v>#REF!</v>
      </c>
      <c r="AY28" s="216" t="e">
        <f>SUMIFS(TB!AO:AO,TB!$F:$F,$A$2,TB!$G:$G,$A$7,TB!$K:$K,"",TB!$J:$J,$A$4)-SUMIFS(#REF!,#REF!,$A$2,#REF!,$A$7,#REF!,$A$4)-AY26</f>
        <v>#REF!</v>
      </c>
      <c r="AZ28" s="216" t="e">
        <f>SUMIFS(TB!AP:AP,TB!$F:$F,$A$2,TB!$G:$G,$A$7,TB!$K:$K,"",TB!$J:$J,$A$4)-SUMIFS(#REF!,#REF!,$A$2,#REF!,$A$7,#REF!,$A$4)-AZ26</f>
        <v>#REF!</v>
      </c>
      <c r="BA28" s="216" t="e">
        <f>SUMIFS(TB!AQ:AQ,TB!$F:$F,$A$2,TB!$G:$G,$A$7,TB!$K:$K,"",TB!$J:$J,$A$4)-SUMIFS(#REF!,#REF!,$A$2,#REF!,$A$7,#REF!,$A$4)-BA26</f>
        <v>#REF!</v>
      </c>
      <c r="BB28" s="216" t="e">
        <f>SUMIFS(TB!AR:AR,TB!$F:$F,$A$2,TB!$G:$G,$A$7,TB!$K:$K,"",TB!$J:$J,$A$4)-SUMIFS(#REF!,#REF!,$A$2,#REF!,$A$7,#REF!,$A$4)-BB26</f>
        <v>#REF!</v>
      </c>
      <c r="BC28" s="216" t="e">
        <f>SUMIFS(TB!AS:AS,TB!$F:$F,$A$2,TB!$G:$G,$A$7,TB!$K:$K,"",TB!$J:$J,$A$4)-SUMIFS(#REF!,#REF!,$A$2,#REF!,$A$7,#REF!,$A$4)-BC26</f>
        <v>#REF!</v>
      </c>
      <c r="BD28" s="216" t="e">
        <f>SUMIFS(TB!AT:AT,TB!$F:$F,$A$2,TB!$G:$G,$A$7,TB!$K:$K,"",TB!$J:$J,$A$4)-SUMIFS(#REF!,#REF!,$A$2,#REF!,$A$7,#REF!,$A$4)-BD26</f>
        <v>#REF!</v>
      </c>
      <c r="BE28" s="216" t="e">
        <f>SUMIFS(TB!AU:AU,TB!$F:$F,$A$2,TB!$G:$G,$A$7,TB!$K:$K,"",TB!$J:$J,$A$4)-SUMIFS(#REF!,#REF!,$A$2,#REF!,$A$7,#REF!,$A$4)-BE26</f>
        <v>#REF!</v>
      </c>
      <c r="BF28" s="216" t="e">
        <f>SUMIFS(TB!AV:AV,TB!$F:$F,$A$2,TB!$G:$G,$A$7,TB!$K:$K,"",TB!$J:$J,$A$4)-SUMIFS(#REF!,#REF!,$A$2,#REF!,$A$7,#REF!,$A$4)-BF26</f>
        <v>#REF!</v>
      </c>
      <c r="BG28" s="216" t="e">
        <f>SUMIFS(TB!AW:AW,TB!$F:$F,$A$2,TB!$G:$G,$A$7,TB!$K:$K,"",TB!$J:$J,$A$4)-SUMIFS(#REF!,#REF!,$A$2,#REF!,$A$7,#REF!,$A$4)-BG26</f>
        <v>#REF!</v>
      </c>
      <c r="BH28" s="216" t="e">
        <f>SUMIFS(TB!AX:AX,TB!$F:$F,$A$2,TB!$G:$G,$A$7,TB!$K:$K,"",TB!$J:$J,$A$4)-SUMIFS(#REF!,#REF!,$A$2,#REF!,$A$7,#REF!,$A$4)-BH26</f>
        <v>#REF!</v>
      </c>
      <c r="BI28" s="216" t="e">
        <f>SUMIFS(TB!AY:AY,TB!$F:$F,$A$2,TB!$G:$G,$A$7,TB!$K:$K,"",TB!$J:$J,$A$4)-SUMIFS(#REF!,#REF!,$A$2,#REF!,$A$7,#REF!,$A$4)-BI26</f>
        <v>#REF!</v>
      </c>
      <c r="BJ28" s="216" t="e">
        <f>SUMIFS(TB!AZ:AZ,TB!$F:$F,$A$2,TB!$G:$G,$A$7,TB!$K:$K,"",TB!$J:$J,$A$4)-SUMIFS(#REF!,#REF!,$A$2,#REF!,$A$7,#REF!,$A$4)-BJ26</f>
        <v>#REF!</v>
      </c>
      <c r="BK28" s="216" t="e">
        <f>SUMIFS(TB!BA:BA,TB!$F:$F,$A$2,TB!$G:$G,$A$7,TB!$K:$K,"",TB!$J:$J,$A$4)-SUMIFS(#REF!,#REF!,$A$2,#REF!,$A$7,#REF!,$A$4)-BK26</f>
        <v>#REF!</v>
      </c>
      <c r="BL28" s="216" t="e">
        <f>SUMIFS(TB!BB:BB,TB!$F:$F,$A$2,TB!$G:$G,$A$7,TB!$K:$K,"",TB!$J:$J,$A$4)-SUMIFS(#REF!,#REF!,$A$2,#REF!,$A$7,#REF!,$A$4)-BL26</f>
        <v>#REF!</v>
      </c>
      <c r="BM28" s="216" t="e">
        <f>SUMIFS(TB!BC:BC,TB!$F:$F,$A$2,TB!$G:$G,$A$7,TB!$K:$K,"",TB!$J:$J,$A$4)-SUMIFS(#REF!,#REF!,$A$2,#REF!,$A$7,#REF!,$A$4)-BM26</f>
        <v>#REF!</v>
      </c>
      <c r="BN28" s="216" t="e">
        <f>SUMIFS(TB!BD:BD,TB!$F:$F,$A$2,TB!$G:$G,$A$7,TB!$K:$K,"",TB!$J:$J,$A$4)-SUMIFS(#REF!,#REF!,$A$2,#REF!,$A$7,#REF!,$A$4)-BN26</f>
        <v>#REF!</v>
      </c>
      <c r="BO28" s="216" t="e">
        <f>SUMIFS(TB!BE:BE,TB!$F:$F,$A$2,TB!$G:$G,$A$7,TB!$K:$K,"",TB!$J:$J,$A$4)-SUMIFS(#REF!,#REF!,$A$2,#REF!,$A$7,#REF!,$A$4)-BO26</f>
        <v>#REF!</v>
      </c>
      <c r="BP28" s="216" t="e">
        <f>SUMIFS(TB!BF:BF,TB!$F:$F,$A$2,TB!$G:$G,$A$7,TB!$K:$K,"",TB!$J:$J,$A$4)-SUMIFS(#REF!,#REF!,$A$2,#REF!,$A$7,#REF!,$A$4)-BP26</f>
        <v>#REF!</v>
      </c>
      <c r="BQ28" s="216" t="e">
        <f>SUMIFS(TB!BG:BG,TB!$F:$F,$A$2,TB!$G:$G,$A$7,TB!$K:$K,"",TB!$J:$J,$A$4)-SUMIFS(#REF!,#REF!,$A$2,#REF!,$A$7,#REF!,$A$4)-BQ26</f>
        <v>#REF!</v>
      </c>
      <c r="BR28" s="216" t="e">
        <f>SUMIFS(TB!BH:BH,TB!$F:$F,$A$2,TB!$G:$G,$A$7,TB!$K:$K,"",TB!$J:$J,$A$4)-SUMIFS(#REF!,#REF!,$A$2,#REF!,$A$7,#REF!,$A$4)-BR26</f>
        <v>#REF!</v>
      </c>
      <c r="BS28" s="216" t="e">
        <f>SUMIFS(TB!BI:BI,TB!$F:$F,$A$2,TB!$G:$G,$A$7,TB!$K:$K,"",TB!$J:$J,$A$4)-SUMIFS(#REF!,#REF!,$A$2,#REF!,$A$7,#REF!,$A$4)-BS26</f>
        <v>#REF!</v>
      </c>
      <c r="BW28" s="423"/>
      <c r="BX28" s="216"/>
    </row>
    <row r="29" spans="1:76" x14ac:dyDescent="0.45">
      <c r="A29" s="26"/>
      <c r="B29" s="26"/>
      <c r="C29" s="26"/>
      <c r="D29" s="26"/>
      <c r="E29" s="26"/>
      <c r="F29" s="20"/>
      <c r="G29" s="26"/>
      <c r="H29" s="26"/>
      <c r="J29" s="20"/>
      <c r="K29" s="20"/>
      <c r="L29" s="20"/>
      <c r="M29" s="20"/>
      <c r="N29" s="20"/>
      <c r="O29" s="20"/>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W29" s="428"/>
    </row>
    <row r="30" spans="1:76" x14ac:dyDescent="0.45">
      <c r="B30" s="26"/>
      <c r="C30" s="26"/>
      <c r="D30" s="26"/>
      <c r="E30" s="26"/>
      <c r="F30" s="20"/>
      <c r="G30" s="26"/>
      <c r="H30" s="26"/>
      <c r="J30" s="20"/>
      <c r="K30" s="20"/>
      <c r="L30" s="20"/>
      <c r="M30" s="20"/>
      <c r="N30" s="20"/>
      <c r="O30" s="20"/>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W30" s="428"/>
    </row>
  </sheetData>
  <pageMargins left="0.7" right="0.7" top="0.75" bottom="0.75" header="0.3" footer="0.3"/>
  <pageSetup paperSize="9" scale="35" orientation="landscape" horizontalDpi="1200" verticalDpi="1200" r:id="rId1"/>
  <ignoredErrors>
    <ignoredError sqref="F14:H14 C11:D14" formula="1"/>
  </ignoredErrors>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300-000000000000}">
          <x14:formula1>
            <xm:f>Periods!$C$19:$C$32</xm:f>
          </x14:formula1>
          <xm:sqref>A4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3A70"/>
    <pageSetUpPr fitToPage="1"/>
  </sheetPr>
  <dimension ref="A1:AY86"/>
  <sheetViews>
    <sheetView showGridLines="0" zoomScaleNormal="100" zoomScaleSheetLayoutView="100" workbookViewId="0">
      <selection activeCell="B17" sqref="B17"/>
    </sheetView>
  </sheetViews>
  <sheetFormatPr defaultColWidth="8.90625" defaultRowHeight="11.5" outlineLevelCol="1" x14ac:dyDescent="0.3"/>
  <cols>
    <col min="1" max="1" width="5.6328125" style="26" customWidth="1"/>
    <col min="2" max="2" width="34.6328125" style="26" customWidth="1"/>
    <col min="3" max="3" width="6.36328125" style="26" bestFit="1" customWidth="1"/>
    <col min="4" max="4" width="6.54296875" style="26" bestFit="1" customWidth="1"/>
    <col min="5" max="5" width="6.90625" style="26" bestFit="1" customWidth="1"/>
    <col min="6" max="6" width="6.54296875" style="26" bestFit="1" customWidth="1"/>
    <col min="7" max="7" width="7" style="26" bestFit="1" customWidth="1"/>
    <col min="8" max="8" width="6.453125" style="26" bestFit="1" customWidth="1"/>
    <col min="9" max="9" width="5.90625" style="26" bestFit="1" customWidth="1"/>
    <col min="10" max="10" width="6.90625" style="26" bestFit="1" customWidth="1"/>
    <col min="11" max="11" width="6.6328125" style="26" bestFit="1" customWidth="1"/>
    <col min="12" max="12" width="6.54296875" style="26" bestFit="1" customWidth="1"/>
    <col min="13" max="13" width="7" style="26" bestFit="1" customWidth="1"/>
    <col min="14" max="14" width="6.90625" style="26" bestFit="1" customWidth="1"/>
    <col min="15" max="15" width="6.36328125" style="26" bestFit="1" customWidth="1"/>
    <col min="16" max="16" width="6.54296875" style="26" bestFit="1" customWidth="1"/>
    <col min="17" max="17" width="6.90625" style="26" bestFit="1" customWidth="1"/>
    <col min="18" max="18" width="6.54296875" style="26" bestFit="1" customWidth="1"/>
    <col min="19" max="19" width="7" style="26" bestFit="1" customWidth="1"/>
    <col min="20" max="20" width="6.453125" style="26" bestFit="1" customWidth="1"/>
    <col min="21" max="21" width="5.90625" style="26" bestFit="1" customWidth="1"/>
    <col min="22" max="22" width="6.90625" style="26" bestFit="1" customWidth="1"/>
    <col min="23" max="23" width="6.6328125" style="26" bestFit="1" customWidth="1"/>
    <col min="24" max="24" width="6.54296875" style="26" bestFit="1" customWidth="1"/>
    <col min="25" max="25" width="7" style="26" bestFit="1" customWidth="1"/>
    <col min="26" max="26" width="6.90625" style="26" bestFit="1" customWidth="1"/>
    <col min="27" max="27" width="6.36328125" style="26" bestFit="1" customWidth="1"/>
    <col min="28" max="28" width="6.54296875" style="26" bestFit="1" customWidth="1"/>
    <col min="29" max="29" width="6.90625" style="26" bestFit="1" customWidth="1"/>
    <col min="30" max="30" width="6.54296875" style="26" bestFit="1" customWidth="1"/>
    <col min="31" max="31" width="7" style="26" bestFit="1" customWidth="1"/>
    <col min="32" max="32" width="6.453125" style="26" bestFit="1" customWidth="1"/>
    <col min="33" max="33" width="5.90625" style="26" bestFit="1" customWidth="1"/>
    <col min="34" max="34" width="6.90625" style="26" bestFit="1" customWidth="1"/>
    <col min="35" max="35" width="6.6328125" style="26" bestFit="1" customWidth="1"/>
    <col min="36" max="36" width="6.54296875" style="26" bestFit="1" customWidth="1"/>
    <col min="37" max="37" width="7" style="26" bestFit="1" customWidth="1"/>
    <col min="38" max="38" width="6.90625" style="26" bestFit="1" customWidth="1"/>
    <col min="39" max="39" width="6.36328125" style="26" bestFit="1" customWidth="1"/>
    <col min="40" max="40" width="6.54296875" style="26" bestFit="1" customWidth="1"/>
    <col min="41" max="41" width="6.90625" style="26" hidden="1" customWidth="1" outlineLevel="1"/>
    <col min="42" max="42" width="6.54296875" style="26" hidden="1" customWidth="1" outlineLevel="1"/>
    <col min="43" max="43" width="7" style="26" hidden="1" customWidth="1" outlineLevel="1"/>
    <col min="44" max="44" width="6.453125" style="26" hidden="1" customWidth="1" outlineLevel="1"/>
    <col min="45" max="45" width="5.90625" style="26" hidden="1" customWidth="1" outlineLevel="1"/>
    <col min="46" max="46" width="6.90625" style="26" hidden="1" customWidth="1" outlineLevel="1"/>
    <col min="47" max="47" width="6.6328125" style="26" hidden="1" customWidth="1" outlineLevel="1"/>
    <col min="48" max="48" width="6.54296875" style="26" hidden="1" customWidth="1" outlineLevel="1"/>
    <col min="49" max="49" width="7" style="26" hidden="1" customWidth="1" outlineLevel="1"/>
    <col min="50" max="50" width="6.90625" style="26" hidden="1" customWidth="1" outlineLevel="1"/>
    <col min="51" max="51" width="3.6328125" style="26" customWidth="1" collapsed="1"/>
    <col min="52" max="58" width="10.453125" style="26" bestFit="1" customWidth="1"/>
    <col min="59" max="61" width="11.6328125" style="26" bestFit="1" customWidth="1"/>
    <col min="62" max="70" width="10.453125" style="26" bestFit="1" customWidth="1"/>
    <col min="71" max="73" width="11.6328125" style="26" bestFit="1" customWidth="1"/>
    <col min="74" max="75" width="10.453125" style="26" bestFit="1" customWidth="1"/>
    <col min="76" max="16384" width="8.90625" style="26"/>
  </cols>
  <sheetData>
    <row r="1" spans="1:50" ht="14" x14ac:dyDescent="0.4">
      <c r="A1" s="118" t="str">
        <f>Periods!$C$4</f>
        <v>Project Platinum</v>
      </c>
    </row>
    <row r="2" spans="1:50" ht="15" customHeight="1" x14ac:dyDescent="0.3">
      <c r="A2" s="74" t="s">
        <v>118</v>
      </c>
    </row>
    <row r="3" spans="1:50" s="151" customFormat="1" ht="15" customHeight="1" x14ac:dyDescent="0.3">
      <c r="A3" s="71" t="str">
        <f>Periods!$C$8</f>
        <v>Jan'19-Feb'22</v>
      </c>
    </row>
    <row r="4" spans="1:50" ht="15" customHeight="1" x14ac:dyDescent="0.3">
      <c r="A4" s="274"/>
      <c r="B4" s="117"/>
    </row>
    <row r="5" spans="1:50" ht="15" customHeight="1" x14ac:dyDescent="0.3">
      <c r="A5" s="296"/>
      <c r="B5" s="117"/>
    </row>
    <row r="6" spans="1:50" ht="15" customHeight="1" x14ac:dyDescent="0.4">
      <c r="B6" s="118" t="str">
        <f>CONCATENATE($A$2," ","- reported")</f>
        <v>Gross margin - reported</v>
      </c>
      <c r="C6" s="119"/>
      <c r="D6" s="119"/>
      <c r="E6" s="119"/>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119"/>
      <c r="AP6" s="119"/>
      <c r="AQ6" s="119"/>
      <c r="AR6" s="119"/>
      <c r="AS6" s="119"/>
      <c r="AT6" s="119"/>
      <c r="AU6" s="119"/>
      <c r="AV6" s="119"/>
      <c r="AW6" s="119"/>
      <c r="AX6" s="119"/>
    </row>
    <row r="7" spans="1:50" s="20" customFormat="1" ht="24" customHeight="1" x14ac:dyDescent="0.3">
      <c r="B7" s="36" t="s">
        <v>5</v>
      </c>
      <c r="C7" s="35">
        <f>TB!N$5</f>
        <v>43496</v>
      </c>
      <c r="D7" s="35">
        <f>TB!O$5</f>
        <v>43524</v>
      </c>
      <c r="E7" s="35">
        <f>TB!P$5</f>
        <v>43555</v>
      </c>
      <c r="F7" s="35">
        <f>TB!Q$5</f>
        <v>43585</v>
      </c>
      <c r="G7" s="35">
        <f>TB!R$5</f>
        <v>43616</v>
      </c>
      <c r="H7" s="35">
        <f>TB!S$5</f>
        <v>43646</v>
      </c>
      <c r="I7" s="35">
        <f>TB!T$5</f>
        <v>43677</v>
      </c>
      <c r="J7" s="35">
        <f>TB!U$5</f>
        <v>43708</v>
      </c>
      <c r="K7" s="35">
        <f>TB!V$5</f>
        <v>43738</v>
      </c>
      <c r="L7" s="35">
        <f>TB!W$5</f>
        <v>43769</v>
      </c>
      <c r="M7" s="35">
        <f>TB!X$5</f>
        <v>43799</v>
      </c>
      <c r="N7" s="35">
        <f>TB!Y$5</f>
        <v>43830</v>
      </c>
      <c r="O7" s="35">
        <f>TB!Z$5</f>
        <v>43861</v>
      </c>
      <c r="P7" s="35">
        <f>TB!AA$5</f>
        <v>43890</v>
      </c>
      <c r="Q7" s="35">
        <f>TB!AB$5</f>
        <v>43921</v>
      </c>
      <c r="R7" s="35">
        <f>TB!AC$5</f>
        <v>43951</v>
      </c>
      <c r="S7" s="35">
        <f>TB!AD$5</f>
        <v>43982</v>
      </c>
      <c r="T7" s="35">
        <f>TB!AE$5</f>
        <v>44012</v>
      </c>
      <c r="U7" s="35">
        <f>TB!AF$5</f>
        <v>44043</v>
      </c>
      <c r="V7" s="35">
        <f>TB!AG$5</f>
        <v>44074</v>
      </c>
      <c r="W7" s="35">
        <f>TB!AH$5</f>
        <v>44104</v>
      </c>
      <c r="X7" s="35">
        <f>TB!AI$5</f>
        <v>44135</v>
      </c>
      <c r="Y7" s="35">
        <f>TB!AJ$5</f>
        <v>44165</v>
      </c>
      <c r="Z7" s="35">
        <f>TB!AK$5</f>
        <v>44196</v>
      </c>
      <c r="AA7" s="35">
        <f>TB!AL$5</f>
        <v>44227</v>
      </c>
      <c r="AB7" s="35">
        <f>TB!AM$5</f>
        <v>44255</v>
      </c>
      <c r="AC7" s="35">
        <f>TB!AN$5</f>
        <v>44286</v>
      </c>
      <c r="AD7" s="35">
        <f>TB!AO$5</f>
        <v>44316</v>
      </c>
      <c r="AE7" s="35">
        <f>TB!AP$5</f>
        <v>44347</v>
      </c>
      <c r="AF7" s="35">
        <f>TB!AQ$5</f>
        <v>44377</v>
      </c>
      <c r="AG7" s="35">
        <f>TB!AR$5</f>
        <v>44408</v>
      </c>
      <c r="AH7" s="35">
        <f>TB!AS$5</f>
        <v>44439</v>
      </c>
      <c r="AI7" s="35">
        <f>TB!AT$5</f>
        <v>44469</v>
      </c>
      <c r="AJ7" s="35">
        <f>TB!AU$5</f>
        <v>44500</v>
      </c>
      <c r="AK7" s="35">
        <f>TB!AV$5</f>
        <v>44530</v>
      </c>
      <c r="AL7" s="35">
        <f>TB!AW$5</f>
        <v>44561</v>
      </c>
      <c r="AM7" s="35">
        <f>TB!AX$5</f>
        <v>44592</v>
      </c>
      <c r="AN7" s="35">
        <f>TB!AY$5</f>
        <v>44620</v>
      </c>
      <c r="AO7" s="35">
        <f>TB!AZ$5</f>
        <v>44651</v>
      </c>
      <c r="AP7" s="35">
        <f>TB!BA$5</f>
        <v>44681</v>
      </c>
      <c r="AQ7" s="35">
        <f>TB!BB$5</f>
        <v>44712</v>
      </c>
      <c r="AR7" s="35">
        <f>TB!BC$5</f>
        <v>44742</v>
      </c>
      <c r="AS7" s="35">
        <f>TB!BD$5</f>
        <v>44773</v>
      </c>
      <c r="AT7" s="35">
        <f>TB!BE$5</f>
        <v>44804</v>
      </c>
      <c r="AU7" s="35">
        <f>TB!BF$5</f>
        <v>44834</v>
      </c>
      <c r="AV7" s="35">
        <f>TB!BG$5</f>
        <v>44865</v>
      </c>
      <c r="AW7" s="35">
        <f>TB!BH$5</f>
        <v>44895</v>
      </c>
      <c r="AX7" s="35">
        <f>TB!BI$5</f>
        <v>44926</v>
      </c>
    </row>
    <row r="8" spans="1:50" ht="14.25" customHeight="1" x14ac:dyDescent="0.3">
      <c r="B8" s="31" t="e">
        <f>#REF!</f>
        <v>#REF!</v>
      </c>
      <c r="C8" s="203" t="e">
        <f>#REF!</f>
        <v>#REF!</v>
      </c>
      <c r="D8" s="203" t="e">
        <f>#REF!</f>
        <v>#REF!</v>
      </c>
      <c r="E8" s="203" t="e">
        <f>#REF!</f>
        <v>#REF!</v>
      </c>
      <c r="F8" s="203" t="e">
        <f>#REF!</f>
        <v>#REF!</v>
      </c>
      <c r="G8" s="203" t="e">
        <f>#REF!</f>
        <v>#REF!</v>
      </c>
      <c r="H8" s="203" t="e">
        <f>#REF!</f>
        <v>#REF!</v>
      </c>
      <c r="I8" s="203" t="e">
        <f>#REF!</f>
        <v>#REF!</v>
      </c>
      <c r="J8" s="203" t="e">
        <f>#REF!</f>
        <v>#REF!</v>
      </c>
      <c r="K8" s="203" t="e">
        <f>#REF!</f>
        <v>#REF!</v>
      </c>
      <c r="L8" s="203" t="e">
        <f>#REF!</f>
        <v>#REF!</v>
      </c>
      <c r="M8" s="203" t="e">
        <f>#REF!</f>
        <v>#REF!</v>
      </c>
      <c r="N8" s="203" t="e">
        <f>#REF!</f>
        <v>#REF!</v>
      </c>
      <c r="O8" s="203" t="e">
        <f>#REF!</f>
        <v>#REF!</v>
      </c>
      <c r="P8" s="203" t="e">
        <f>#REF!</f>
        <v>#REF!</v>
      </c>
      <c r="Q8" s="203" t="e">
        <f>#REF!</f>
        <v>#REF!</v>
      </c>
      <c r="R8" s="203" t="e">
        <f>#REF!</f>
        <v>#REF!</v>
      </c>
      <c r="S8" s="203" t="e">
        <f>#REF!</f>
        <v>#REF!</v>
      </c>
      <c r="T8" s="203" t="e">
        <f>#REF!</f>
        <v>#REF!</v>
      </c>
      <c r="U8" s="203" t="e">
        <f>#REF!</f>
        <v>#REF!</v>
      </c>
      <c r="V8" s="203" t="e">
        <f>#REF!</f>
        <v>#REF!</v>
      </c>
      <c r="W8" s="203" t="e">
        <f>#REF!</f>
        <v>#REF!</v>
      </c>
      <c r="X8" s="203" t="e">
        <f>#REF!</f>
        <v>#REF!</v>
      </c>
      <c r="Y8" s="203" t="e">
        <f>#REF!</f>
        <v>#REF!</v>
      </c>
      <c r="Z8" s="203" t="e">
        <f>#REF!</f>
        <v>#REF!</v>
      </c>
      <c r="AA8" s="203" t="e">
        <f>#REF!</f>
        <v>#REF!</v>
      </c>
      <c r="AB8" s="203" t="e">
        <f>#REF!</f>
        <v>#REF!</v>
      </c>
      <c r="AC8" s="203" t="e">
        <f>#REF!</f>
        <v>#REF!</v>
      </c>
      <c r="AD8" s="203" t="e">
        <f>#REF!</f>
        <v>#REF!</v>
      </c>
      <c r="AE8" s="203" t="e">
        <f>#REF!</f>
        <v>#REF!</v>
      </c>
      <c r="AF8" s="203" t="e">
        <f>#REF!</f>
        <v>#REF!</v>
      </c>
      <c r="AG8" s="203" t="e">
        <f>#REF!</f>
        <v>#REF!</v>
      </c>
      <c r="AH8" s="203" t="e">
        <f>#REF!</f>
        <v>#REF!</v>
      </c>
      <c r="AI8" s="203" t="e">
        <f>#REF!</f>
        <v>#REF!</v>
      </c>
      <c r="AJ8" s="203" t="e">
        <f>#REF!</f>
        <v>#REF!</v>
      </c>
      <c r="AK8" s="203" t="e">
        <f>#REF!</f>
        <v>#REF!</v>
      </c>
      <c r="AL8" s="203" t="e">
        <f>#REF!</f>
        <v>#REF!</v>
      </c>
      <c r="AM8" s="203" t="e">
        <f>#REF!</f>
        <v>#REF!</v>
      </c>
      <c r="AN8" s="203" t="e">
        <f>#REF!</f>
        <v>#REF!</v>
      </c>
      <c r="AO8" s="203" t="e">
        <f>#REF!</f>
        <v>#REF!</v>
      </c>
      <c r="AP8" s="203" t="e">
        <f>#REF!</f>
        <v>#REF!</v>
      </c>
      <c r="AQ8" s="203" t="e">
        <f>#REF!</f>
        <v>#REF!</v>
      </c>
      <c r="AR8" s="203" t="e">
        <f>#REF!</f>
        <v>#REF!</v>
      </c>
      <c r="AS8" s="203" t="e">
        <f>#REF!</f>
        <v>#REF!</v>
      </c>
      <c r="AT8" s="203" t="e">
        <f>#REF!</f>
        <v>#REF!</v>
      </c>
      <c r="AU8" s="203" t="e">
        <f>#REF!</f>
        <v>#REF!</v>
      </c>
      <c r="AV8" s="203" t="e">
        <f>#REF!</f>
        <v>#REF!</v>
      </c>
      <c r="AW8" s="203" t="e">
        <f>#REF!</f>
        <v>#REF!</v>
      </c>
      <c r="AX8" s="203" t="e">
        <f>#REF!</f>
        <v>#REF!</v>
      </c>
    </row>
    <row r="9" spans="1:50" ht="14.25" customHeight="1" x14ac:dyDescent="0.3">
      <c r="B9" s="31" t="e">
        <f>#REF!</f>
        <v>#REF!</v>
      </c>
      <c r="C9" s="203" t="e">
        <f>#REF!</f>
        <v>#REF!</v>
      </c>
      <c r="D9" s="203" t="e">
        <f>#REF!</f>
        <v>#REF!</v>
      </c>
      <c r="E9" s="203" t="e">
        <f>#REF!</f>
        <v>#REF!</v>
      </c>
      <c r="F9" s="203" t="e">
        <f>#REF!</f>
        <v>#REF!</v>
      </c>
      <c r="G9" s="203" t="e">
        <f>#REF!</f>
        <v>#REF!</v>
      </c>
      <c r="H9" s="203" t="e">
        <f>#REF!</f>
        <v>#REF!</v>
      </c>
      <c r="I9" s="203" t="e">
        <f>#REF!</f>
        <v>#REF!</v>
      </c>
      <c r="J9" s="203" t="e">
        <f>#REF!</f>
        <v>#REF!</v>
      </c>
      <c r="K9" s="203" t="e">
        <f>#REF!</f>
        <v>#REF!</v>
      </c>
      <c r="L9" s="203" t="e">
        <f>#REF!</f>
        <v>#REF!</v>
      </c>
      <c r="M9" s="203" t="e">
        <f>#REF!</f>
        <v>#REF!</v>
      </c>
      <c r="N9" s="203" t="e">
        <f>#REF!</f>
        <v>#REF!</v>
      </c>
      <c r="O9" s="203" t="e">
        <f>#REF!</f>
        <v>#REF!</v>
      </c>
      <c r="P9" s="203" t="e">
        <f>#REF!</f>
        <v>#REF!</v>
      </c>
      <c r="Q9" s="203" t="e">
        <f>#REF!</f>
        <v>#REF!</v>
      </c>
      <c r="R9" s="203" t="e">
        <f>#REF!</f>
        <v>#REF!</v>
      </c>
      <c r="S9" s="203" t="e">
        <f>#REF!</f>
        <v>#REF!</v>
      </c>
      <c r="T9" s="203" t="e">
        <f>#REF!</f>
        <v>#REF!</v>
      </c>
      <c r="U9" s="203" t="e">
        <f>#REF!</f>
        <v>#REF!</v>
      </c>
      <c r="V9" s="203" t="e">
        <f>#REF!</f>
        <v>#REF!</v>
      </c>
      <c r="W9" s="203" t="e">
        <f>#REF!</f>
        <v>#REF!</v>
      </c>
      <c r="X9" s="203" t="e">
        <f>#REF!</f>
        <v>#REF!</v>
      </c>
      <c r="Y9" s="203" t="e">
        <f>#REF!</f>
        <v>#REF!</v>
      </c>
      <c r="Z9" s="203" t="e">
        <f>#REF!</f>
        <v>#REF!</v>
      </c>
      <c r="AA9" s="203" t="e">
        <f>#REF!</f>
        <v>#REF!</v>
      </c>
      <c r="AB9" s="203" t="e">
        <f>#REF!</f>
        <v>#REF!</v>
      </c>
      <c r="AC9" s="203" t="e">
        <f>#REF!</f>
        <v>#REF!</v>
      </c>
      <c r="AD9" s="203" t="e">
        <f>#REF!</f>
        <v>#REF!</v>
      </c>
      <c r="AE9" s="203" t="e">
        <f>#REF!</f>
        <v>#REF!</v>
      </c>
      <c r="AF9" s="203" t="e">
        <f>#REF!</f>
        <v>#REF!</v>
      </c>
      <c r="AG9" s="203" t="e">
        <f>#REF!</f>
        <v>#REF!</v>
      </c>
      <c r="AH9" s="203" t="e">
        <f>#REF!</f>
        <v>#REF!</v>
      </c>
      <c r="AI9" s="203" t="e">
        <f>#REF!</f>
        <v>#REF!</v>
      </c>
      <c r="AJ9" s="203" t="e">
        <f>#REF!</f>
        <v>#REF!</v>
      </c>
      <c r="AK9" s="203" t="e">
        <f>#REF!</f>
        <v>#REF!</v>
      </c>
      <c r="AL9" s="203" t="e">
        <f>#REF!</f>
        <v>#REF!</v>
      </c>
      <c r="AM9" s="203" t="e">
        <f>#REF!</f>
        <v>#REF!</v>
      </c>
      <c r="AN9" s="203" t="e">
        <f>#REF!</f>
        <v>#REF!</v>
      </c>
      <c r="AO9" s="203" t="e">
        <f>#REF!</f>
        <v>#REF!</v>
      </c>
      <c r="AP9" s="203" t="e">
        <f>#REF!</f>
        <v>#REF!</v>
      </c>
      <c r="AQ9" s="203" t="e">
        <f>#REF!</f>
        <v>#REF!</v>
      </c>
      <c r="AR9" s="203" t="e">
        <f>#REF!</f>
        <v>#REF!</v>
      </c>
      <c r="AS9" s="203" t="e">
        <f>#REF!</f>
        <v>#REF!</v>
      </c>
      <c r="AT9" s="203" t="e">
        <f>#REF!</f>
        <v>#REF!</v>
      </c>
      <c r="AU9" s="203" t="e">
        <f>#REF!</f>
        <v>#REF!</v>
      </c>
      <c r="AV9" s="203" t="e">
        <f>#REF!</f>
        <v>#REF!</v>
      </c>
      <c r="AW9" s="203" t="e">
        <f>#REF!</f>
        <v>#REF!</v>
      </c>
      <c r="AX9" s="203" t="e">
        <f>#REF!</f>
        <v>#REF!</v>
      </c>
    </row>
    <row r="10" spans="1:50" s="23" customFormat="1" ht="14.25" customHeight="1" thickBot="1" x14ac:dyDescent="0.35">
      <c r="B10" s="32" t="e">
        <f>#REF!</f>
        <v>#REF!</v>
      </c>
      <c r="C10" s="225" t="e">
        <f>C8-C9</f>
        <v>#REF!</v>
      </c>
      <c r="D10" s="225" t="e">
        <f t="shared" ref="D10:AL10" si="0">D8-D9</f>
        <v>#REF!</v>
      </c>
      <c r="E10" s="225" t="e">
        <f t="shared" si="0"/>
        <v>#REF!</v>
      </c>
      <c r="F10" s="225" t="e">
        <f t="shared" si="0"/>
        <v>#REF!</v>
      </c>
      <c r="G10" s="225" t="e">
        <f t="shared" si="0"/>
        <v>#REF!</v>
      </c>
      <c r="H10" s="225" t="e">
        <f t="shared" si="0"/>
        <v>#REF!</v>
      </c>
      <c r="I10" s="225" t="e">
        <f t="shared" si="0"/>
        <v>#REF!</v>
      </c>
      <c r="J10" s="225" t="e">
        <f t="shared" si="0"/>
        <v>#REF!</v>
      </c>
      <c r="K10" s="225" t="e">
        <f t="shared" si="0"/>
        <v>#REF!</v>
      </c>
      <c r="L10" s="225" t="e">
        <f t="shared" si="0"/>
        <v>#REF!</v>
      </c>
      <c r="M10" s="225" t="e">
        <f t="shared" si="0"/>
        <v>#REF!</v>
      </c>
      <c r="N10" s="225" t="e">
        <f t="shared" si="0"/>
        <v>#REF!</v>
      </c>
      <c r="O10" s="225" t="e">
        <f t="shared" si="0"/>
        <v>#REF!</v>
      </c>
      <c r="P10" s="225" t="e">
        <f t="shared" si="0"/>
        <v>#REF!</v>
      </c>
      <c r="Q10" s="225" t="e">
        <f t="shared" si="0"/>
        <v>#REF!</v>
      </c>
      <c r="R10" s="225" t="e">
        <f t="shared" si="0"/>
        <v>#REF!</v>
      </c>
      <c r="S10" s="225" t="e">
        <f t="shared" si="0"/>
        <v>#REF!</v>
      </c>
      <c r="T10" s="225" t="e">
        <f t="shared" si="0"/>
        <v>#REF!</v>
      </c>
      <c r="U10" s="225" t="e">
        <f t="shared" si="0"/>
        <v>#REF!</v>
      </c>
      <c r="V10" s="225" t="e">
        <f t="shared" si="0"/>
        <v>#REF!</v>
      </c>
      <c r="W10" s="225" t="e">
        <f t="shared" si="0"/>
        <v>#REF!</v>
      </c>
      <c r="X10" s="225" t="e">
        <f t="shared" si="0"/>
        <v>#REF!</v>
      </c>
      <c r="Y10" s="225" t="e">
        <f t="shared" si="0"/>
        <v>#REF!</v>
      </c>
      <c r="Z10" s="225" t="e">
        <f t="shared" si="0"/>
        <v>#REF!</v>
      </c>
      <c r="AA10" s="225" t="e">
        <f t="shared" si="0"/>
        <v>#REF!</v>
      </c>
      <c r="AB10" s="225" t="e">
        <f t="shared" si="0"/>
        <v>#REF!</v>
      </c>
      <c r="AC10" s="225" t="e">
        <f t="shared" si="0"/>
        <v>#REF!</v>
      </c>
      <c r="AD10" s="225" t="e">
        <f t="shared" si="0"/>
        <v>#REF!</v>
      </c>
      <c r="AE10" s="225" t="e">
        <f t="shared" si="0"/>
        <v>#REF!</v>
      </c>
      <c r="AF10" s="225" t="e">
        <f t="shared" si="0"/>
        <v>#REF!</v>
      </c>
      <c r="AG10" s="225" t="e">
        <f t="shared" si="0"/>
        <v>#REF!</v>
      </c>
      <c r="AH10" s="225" t="e">
        <f t="shared" si="0"/>
        <v>#REF!</v>
      </c>
      <c r="AI10" s="225" t="e">
        <f t="shared" si="0"/>
        <v>#REF!</v>
      </c>
      <c r="AJ10" s="225" t="e">
        <f t="shared" si="0"/>
        <v>#REF!</v>
      </c>
      <c r="AK10" s="225" t="e">
        <f t="shared" si="0"/>
        <v>#REF!</v>
      </c>
      <c r="AL10" s="225" t="e">
        <f t="shared" si="0"/>
        <v>#REF!</v>
      </c>
      <c r="AM10" s="225" t="e">
        <f t="shared" ref="AM10:AX10" si="1">AM8-AM9</f>
        <v>#REF!</v>
      </c>
      <c r="AN10" s="225" t="e">
        <f t="shared" si="1"/>
        <v>#REF!</v>
      </c>
      <c r="AO10" s="225" t="e">
        <f t="shared" si="1"/>
        <v>#REF!</v>
      </c>
      <c r="AP10" s="225" t="e">
        <f t="shared" si="1"/>
        <v>#REF!</v>
      </c>
      <c r="AQ10" s="225" t="e">
        <f t="shared" si="1"/>
        <v>#REF!</v>
      </c>
      <c r="AR10" s="225" t="e">
        <f t="shared" si="1"/>
        <v>#REF!</v>
      </c>
      <c r="AS10" s="225" t="e">
        <f t="shared" si="1"/>
        <v>#REF!</v>
      </c>
      <c r="AT10" s="225" t="e">
        <f t="shared" si="1"/>
        <v>#REF!</v>
      </c>
      <c r="AU10" s="225" t="e">
        <f t="shared" si="1"/>
        <v>#REF!</v>
      </c>
      <c r="AV10" s="225" t="e">
        <f t="shared" si="1"/>
        <v>#REF!</v>
      </c>
      <c r="AW10" s="225" t="e">
        <f t="shared" si="1"/>
        <v>#REF!</v>
      </c>
      <c r="AX10" s="225" t="e">
        <f t="shared" si="1"/>
        <v>#REF!</v>
      </c>
    </row>
    <row r="11" spans="1:50" s="146" customFormat="1" ht="14.25" customHeight="1" thickBot="1" x14ac:dyDescent="0.35">
      <c r="B11" s="351" t="s">
        <v>118</v>
      </c>
      <c r="C11" s="352" t="str">
        <f t="shared" ref="C11:AL11" si="2">IFERROR(C10/C8,"n/a")</f>
        <v>n/a</v>
      </c>
      <c r="D11" s="352" t="str">
        <f t="shared" si="2"/>
        <v>n/a</v>
      </c>
      <c r="E11" s="352" t="str">
        <f t="shared" si="2"/>
        <v>n/a</v>
      </c>
      <c r="F11" s="352" t="str">
        <f t="shared" si="2"/>
        <v>n/a</v>
      </c>
      <c r="G11" s="352" t="str">
        <f t="shared" si="2"/>
        <v>n/a</v>
      </c>
      <c r="H11" s="352" t="str">
        <f t="shared" si="2"/>
        <v>n/a</v>
      </c>
      <c r="I11" s="352" t="str">
        <f t="shared" si="2"/>
        <v>n/a</v>
      </c>
      <c r="J11" s="352" t="str">
        <f t="shared" si="2"/>
        <v>n/a</v>
      </c>
      <c r="K11" s="352" t="str">
        <f t="shared" si="2"/>
        <v>n/a</v>
      </c>
      <c r="L11" s="352" t="str">
        <f t="shared" si="2"/>
        <v>n/a</v>
      </c>
      <c r="M11" s="352" t="str">
        <f t="shared" si="2"/>
        <v>n/a</v>
      </c>
      <c r="N11" s="352" t="str">
        <f t="shared" si="2"/>
        <v>n/a</v>
      </c>
      <c r="O11" s="352" t="str">
        <f t="shared" si="2"/>
        <v>n/a</v>
      </c>
      <c r="P11" s="352" t="str">
        <f t="shared" si="2"/>
        <v>n/a</v>
      </c>
      <c r="Q11" s="352" t="str">
        <f t="shared" si="2"/>
        <v>n/a</v>
      </c>
      <c r="R11" s="352" t="str">
        <f t="shared" si="2"/>
        <v>n/a</v>
      </c>
      <c r="S11" s="352" t="str">
        <f t="shared" si="2"/>
        <v>n/a</v>
      </c>
      <c r="T11" s="352" t="str">
        <f t="shared" si="2"/>
        <v>n/a</v>
      </c>
      <c r="U11" s="352" t="str">
        <f t="shared" si="2"/>
        <v>n/a</v>
      </c>
      <c r="V11" s="352" t="str">
        <f t="shared" si="2"/>
        <v>n/a</v>
      </c>
      <c r="W11" s="352" t="str">
        <f t="shared" si="2"/>
        <v>n/a</v>
      </c>
      <c r="X11" s="352" t="str">
        <f t="shared" si="2"/>
        <v>n/a</v>
      </c>
      <c r="Y11" s="352" t="str">
        <f t="shared" si="2"/>
        <v>n/a</v>
      </c>
      <c r="Z11" s="352" t="str">
        <f t="shared" si="2"/>
        <v>n/a</v>
      </c>
      <c r="AA11" s="352" t="str">
        <f t="shared" si="2"/>
        <v>n/a</v>
      </c>
      <c r="AB11" s="352" t="str">
        <f t="shared" si="2"/>
        <v>n/a</v>
      </c>
      <c r="AC11" s="352" t="str">
        <f t="shared" si="2"/>
        <v>n/a</v>
      </c>
      <c r="AD11" s="352" t="str">
        <f t="shared" si="2"/>
        <v>n/a</v>
      </c>
      <c r="AE11" s="352" t="str">
        <f t="shared" si="2"/>
        <v>n/a</v>
      </c>
      <c r="AF11" s="352" t="str">
        <f t="shared" si="2"/>
        <v>n/a</v>
      </c>
      <c r="AG11" s="352" t="str">
        <f t="shared" si="2"/>
        <v>n/a</v>
      </c>
      <c r="AH11" s="352" t="str">
        <f t="shared" si="2"/>
        <v>n/a</v>
      </c>
      <c r="AI11" s="352" t="str">
        <f t="shared" si="2"/>
        <v>n/a</v>
      </c>
      <c r="AJ11" s="352" t="str">
        <f t="shared" si="2"/>
        <v>n/a</v>
      </c>
      <c r="AK11" s="352" t="str">
        <f t="shared" si="2"/>
        <v>n/a</v>
      </c>
      <c r="AL11" s="352" t="str">
        <f t="shared" si="2"/>
        <v>n/a</v>
      </c>
      <c r="AM11" s="352" t="str">
        <f t="shared" ref="AM11:AX11" si="3">IFERROR(AM10/AM8,"n/a")</f>
        <v>n/a</v>
      </c>
      <c r="AN11" s="352" t="str">
        <f t="shared" si="3"/>
        <v>n/a</v>
      </c>
      <c r="AO11" s="352" t="str">
        <f t="shared" si="3"/>
        <v>n/a</v>
      </c>
      <c r="AP11" s="352" t="str">
        <f t="shared" si="3"/>
        <v>n/a</v>
      </c>
      <c r="AQ11" s="352" t="str">
        <f t="shared" si="3"/>
        <v>n/a</v>
      </c>
      <c r="AR11" s="352" t="str">
        <f t="shared" si="3"/>
        <v>n/a</v>
      </c>
      <c r="AS11" s="352" t="str">
        <f t="shared" si="3"/>
        <v>n/a</v>
      </c>
      <c r="AT11" s="352" t="str">
        <f t="shared" si="3"/>
        <v>n/a</v>
      </c>
      <c r="AU11" s="352" t="str">
        <f t="shared" si="3"/>
        <v>n/a</v>
      </c>
      <c r="AV11" s="352" t="str">
        <f t="shared" si="3"/>
        <v>n/a</v>
      </c>
      <c r="AW11" s="352" t="str">
        <f t="shared" si="3"/>
        <v>n/a</v>
      </c>
      <c r="AX11" s="352" t="str">
        <f t="shared" si="3"/>
        <v>n/a</v>
      </c>
    </row>
    <row r="13" spans="1:50" ht="15" customHeight="1" x14ac:dyDescent="0.4">
      <c r="B13" s="118" t="str">
        <f>CONCATENATE($A$2," ","- adjusted")</f>
        <v>Gross margin - adjusted</v>
      </c>
      <c r="C13" s="119"/>
      <c r="D13" s="119"/>
      <c r="E13" s="119"/>
      <c r="F13" s="119"/>
      <c r="G13" s="119"/>
      <c r="H13" s="119"/>
      <c r="I13" s="119"/>
      <c r="J13" s="119"/>
      <c r="K13" s="119"/>
      <c r="L13" s="119"/>
      <c r="M13" s="119"/>
      <c r="N13" s="119"/>
      <c r="O13" s="119"/>
      <c r="P13" s="119"/>
      <c r="Q13" s="119"/>
      <c r="R13" s="119"/>
      <c r="S13" s="119"/>
      <c r="T13" s="119"/>
      <c r="U13" s="119"/>
      <c r="V13" s="119"/>
      <c r="W13" s="119"/>
      <c r="X13" s="119"/>
      <c r="Y13" s="119"/>
      <c r="Z13" s="119"/>
      <c r="AA13" s="119"/>
      <c r="AB13" s="119"/>
      <c r="AC13" s="119"/>
      <c r="AD13" s="119"/>
      <c r="AE13" s="119"/>
      <c r="AF13" s="119"/>
      <c r="AG13" s="119"/>
      <c r="AH13" s="119"/>
      <c r="AI13" s="119"/>
      <c r="AJ13" s="119"/>
      <c r="AK13" s="119"/>
      <c r="AL13" s="119"/>
      <c r="AM13" s="119"/>
      <c r="AN13" s="119"/>
      <c r="AO13" s="119"/>
      <c r="AP13" s="119"/>
      <c r="AQ13" s="119"/>
      <c r="AR13" s="119"/>
      <c r="AS13" s="119"/>
      <c r="AT13" s="119"/>
      <c r="AU13" s="119"/>
      <c r="AV13" s="119"/>
      <c r="AW13" s="119"/>
      <c r="AX13" s="119"/>
    </row>
    <row r="14" spans="1:50" s="20" customFormat="1" ht="24" customHeight="1" x14ac:dyDescent="0.3">
      <c r="B14" s="36" t="s">
        <v>5</v>
      </c>
      <c r="C14" s="35">
        <f>TB!N$5</f>
        <v>43496</v>
      </c>
      <c r="D14" s="35">
        <f>TB!O$5</f>
        <v>43524</v>
      </c>
      <c r="E14" s="35">
        <f>TB!P$5</f>
        <v>43555</v>
      </c>
      <c r="F14" s="35">
        <f>TB!Q$5</f>
        <v>43585</v>
      </c>
      <c r="G14" s="35">
        <f>TB!R$5</f>
        <v>43616</v>
      </c>
      <c r="H14" s="35">
        <f>TB!S$5</f>
        <v>43646</v>
      </c>
      <c r="I14" s="35">
        <f>TB!T$5</f>
        <v>43677</v>
      </c>
      <c r="J14" s="35">
        <f>TB!U$5</f>
        <v>43708</v>
      </c>
      <c r="K14" s="35">
        <f>TB!V$5</f>
        <v>43738</v>
      </c>
      <c r="L14" s="35">
        <f>TB!W$5</f>
        <v>43769</v>
      </c>
      <c r="M14" s="35">
        <f>TB!X$5</f>
        <v>43799</v>
      </c>
      <c r="N14" s="35">
        <f>TB!Y$5</f>
        <v>43830</v>
      </c>
      <c r="O14" s="35">
        <f>TB!Z$5</f>
        <v>43861</v>
      </c>
      <c r="P14" s="35">
        <f>TB!AA$5</f>
        <v>43890</v>
      </c>
      <c r="Q14" s="35">
        <f>TB!AB$5</f>
        <v>43921</v>
      </c>
      <c r="R14" s="35">
        <f>TB!AC$5</f>
        <v>43951</v>
      </c>
      <c r="S14" s="35">
        <f>TB!AD$5</f>
        <v>43982</v>
      </c>
      <c r="T14" s="35">
        <f>TB!AE$5</f>
        <v>44012</v>
      </c>
      <c r="U14" s="35">
        <f>TB!AF$5</f>
        <v>44043</v>
      </c>
      <c r="V14" s="35">
        <f>TB!AG$5</f>
        <v>44074</v>
      </c>
      <c r="W14" s="35">
        <f>TB!AH$5</f>
        <v>44104</v>
      </c>
      <c r="X14" s="35">
        <f>TB!AI$5</f>
        <v>44135</v>
      </c>
      <c r="Y14" s="35">
        <f>TB!AJ$5</f>
        <v>44165</v>
      </c>
      <c r="Z14" s="35">
        <f>TB!AK$5</f>
        <v>44196</v>
      </c>
      <c r="AA14" s="35">
        <f>TB!AL$5</f>
        <v>44227</v>
      </c>
      <c r="AB14" s="35">
        <f>TB!AM$5</f>
        <v>44255</v>
      </c>
      <c r="AC14" s="35">
        <f>TB!AN$5</f>
        <v>44286</v>
      </c>
      <c r="AD14" s="35">
        <f>TB!AO$5</f>
        <v>44316</v>
      </c>
      <c r="AE14" s="35">
        <f>TB!AP$5</f>
        <v>44347</v>
      </c>
      <c r="AF14" s="35">
        <f>TB!AQ$5</f>
        <v>44377</v>
      </c>
      <c r="AG14" s="35">
        <f>TB!AR$5</f>
        <v>44408</v>
      </c>
      <c r="AH14" s="35">
        <f>TB!AS$5</f>
        <v>44439</v>
      </c>
      <c r="AI14" s="35">
        <f>TB!AT$5</f>
        <v>44469</v>
      </c>
      <c r="AJ14" s="35">
        <f>TB!AU$5</f>
        <v>44500</v>
      </c>
      <c r="AK14" s="35">
        <f>TB!AV$5</f>
        <v>44530</v>
      </c>
      <c r="AL14" s="35">
        <f>TB!AW$5</f>
        <v>44561</v>
      </c>
      <c r="AM14" s="35">
        <f>TB!AX$5</f>
        <v>44592</v>
      </c>
      <c r="AN14" s="35">
        <f>TB!AY$5</f>
        <v>44620</v>
      </c>
      <c r="AO14" s="35">
        <f>TB!AZ$5</f>
        <v>44651</v>
      </c>
      <c r="AP14" s="35">
        <f>TB!BA$5</f>
        <v>44681</v>
      </c>
      <c r="AQ14" s="35">
        <f>TB!BB$5</f>
        <v>44712</v>
      </c>
      <c r="AR14" s="35">
        <f>TB!BC$5</f>
        <v>44742</v>
      </c>
      <c r="AS14" s="35">
        <f>TB!BD$5</f>
        <v>44773</v>
      </c>
      <c r="AT14" s="35">
        <f>TB!BE$5</f>
        <v>44804</v>
      </c>
      <c r="AU14" s="35">
        <f>TB!BF$5</f>
        <v>44834</v>
      </c>
      <c r="AV14" s="35">
        <f>TB!BG$5</f>
        <v>44865</v>
      </c>
      <c r="AW14" s="35">
        <f>TB!BH$5</f>
        <v>44895</v>
      </c>
      <c r="AX14" s="35">
        <f>TB!BI$5</f>
        <v>44926</v>
      </c>
    </row>
    <row r="15" spans="1:50" ht="14.25" customHeight="1" x14ac:dyDescent="0.3">
      <c r="B15" s="31" t="e">
        <f>#REF!</f>
        <v>#REF!</v>
      </c>
      <c r="C15" s="203" t="e">
        <f>#REF!</f>
        <v>#REF!</v>
      </c>
      <c r="D15" s="203" t="e">
        <f>#REF!</f>
        <v>#REF!</v>
      </c>
      <c r="E15" s="203" t="e">
        <f>#REF!</f>
        <v>#REF!</v>
      </c>
      <c r="F15" s="203" t="e">
        <f>#REF!</f>
        <v>#REF!</v>
      </c>
      <c r="G15" s="203" t="e">
        <f>#REF!</f>
        <v>#REF!</v>
      </c>
      <c r="H15" s="203" t="e">
        <f>#REF!</f>
        <v>#REF!</v>
      </c>
      <c r="I15" s="203" t="e">
        <f>#REF!</f>
        <v>#REF!</v>
      </c>
      <c r="J15" s="203" t="e">
        <f>#REF!</f>
        <v>#REF!</v>
      </c>
      <c r="K15" s="203" t="e">
        <f>#REF!</f>
        <v>#REF!</v>
      </c>
      <c r="L15" s="203" t="e">
        <f>#REF!</f>
        <v>#REF!</v>
      </c>
      <c r="M15" s="203" t="e">
        <f>#REF!</f>
        <v>#REF!</v>
      </c>
      <c r="N15" s="203" t="e">
        <f>#REF!</f>
        <v>#REF!</v>
      </c>
      <c r="O15" s="203" t="e">
        <f>#REF!</f>
        <v>#REF!</v>
      </c>
      <c r="P15" s="203" t="e">
        <f>#REF!</f>
        <v>#REF!</v>
      </c>
      <c r="Q15" s="203" t="e">
        <f>#REF!</f>
        <v>#REF!</v>
      </c>
      <c r="R15" s="203" t="e">
        <f>#REF!</f>
        <v>#REF!</v>
      </c>
      <c r="S15" s="203" t="e">
        <f>#REF!</f>
        <v>#REF!</v>
      </c>
      <c r="T15" s="203" t="e">
        <f>#REF!</f>
        <v>#REF!</v>
      </c>
      <c r="U15" s="203" t="e">
        <f>#REF!</f>
        <v>#REF!</v>
      </c>
      <c r="V15" s="203" t="e">
        <f>#REF!</f>
        <v>#REF!</v>
      </c>
      <c r="W15" s="203" t="e">
        <f>#REF!</f>
        <v>#REF!</v>
      </c>
      <c r="X15" s="203" t="e">
        <f>#REF!</f>
        <v>#REF!</v>
      </c>
      <c r="Y15" s="203" t="e">
        <f>#REF!</f>
        <v>#REF!</v>
      </c>
      <c r="Z15" s="203" t="e">
        <f>#REF!</f>
        <v>#REF!</v>
      </c>
      <c r="AA15" s="203" t="e">
        <f>#REF!</f>
        <v>#REF!</v>
      </c>
      <c r="AB15" s="203" t="e">
        <f>#REF!</f>
        <v>#REF!</v>
      </c>
      <c r="AC15" s="203" t="e">
        <f>#REF!</f>
        <v>#REF!</v>
      </c>
      <c r="AD15" s="203" t="e">
        <f>#REF!</f>
        <v>#REF!</v>
      </c>
      <c r="AE15" s="203" t="e">
        <f>#REF!</f>
        <v>#REF!</v>
      </c>
      <c r="AF15" s="203" t="e">
        <f>#REF!</f>
        <v>#REF!</v>
      </c>
      <c r="AG15" s="203" t="e">
        <f>#REF!</f>
        <v>#REF!</v>
      </c>
      <c r="AH15" s="203" t="e">
        <f>#REF!</f>
        <v>#REF!</v>
      </c>
      <c r="AI15" s="203" t="e">
        <f>#REF!</f>
        <v>#REF!</v>
      </c>
      <c r="AJ15" s="203" t="e">
        <f>#REF!</f>
        <v>#REF!</v>
      </c>
      <c r="AK15" s="203" t="e">
        <f>#REF!</f>
        <v>#REF!</v>
      </c>
      <c r="AL15" s="203" t="e">
        <f>#REF!</f>
        <v>#REF!</v>
      </c>
      <c r="AM15" s="203" t="e">
        <f>#REF!</f>
        <v>#REF!</v>
      </c>
      <c r="AN15" s="203" t="e">
        <f>#REF!</f>
        <v>#REF!</v>
      </c>
      <c r="AO15" s="203" t="e">
        <f>#REF!</f>
        <v>#REF!</v>
      </c>
      <c r="AP15" s="203" t="e">
        <f>#REF!</f>
        <v>#REF!</v>
      </c>
      <c r="AQ15" s="203" t="e">
        <f>#REF!</f>
        <v>#REF!</v>
      </c>
      <c r="AR15" s="203" t="e">
        <f>#REF!</f>
        <v>#REF!</v>
      </c>
      <c r="AS15" s="203" t="e">
        <f>#REF!</f>
        <v>#REF!</v>
      </c>
      <c r="AT15" s="203" t="e">
        <f>#REF!</f>
        <v>#REF!</v>
      </c>
      <c r="AU15" s="203" t="e">
        <f>#REF!</f>
        <v>#REF!</v>
      </c>
      <c r="AV15" s="203" t="e">
        <f>#REF!</f>
        <v>#REF!</v>
      </c>
      <c r="AW15" s="203" t="e">
        <f>#REF!</f>
        <v>#REF!</v>
      </c>
      <c r="AX15" s="203" t="e">
        <f>#REF!</f>
        <v>#REF!</v>
      </c>
    </row>
    <row r="16" spans="1:50" ht="14.25" customHeight="1" x14ac:dyDescent="0.3">
      <c r="B16" s="31" t="e">
        <f>#REF!</f>
        <v>#REF!</v>
      </c>
      <c r="C16" s="203" t="e">
        <f>#REF!</f>
        <v>#REF!</v>
      </c>
      <c r="D16" s="203" t="e">
        <f>#REF!</f>
        <v>#REF!</v>
      </c>
      <c r="E16" s="203" t="e">
        <f>#REF!</f>
        <v>#REF!</v>
      </c>
      <c r="F16" s="203" t="e">
        <f>#REF!</f>
        <v>#REF!</v>
      </c>
      <c r="G16" s="203" t="e">
        <f>#REF!</f>
        <v>#REF!</v>
      </c>
      <c r="H16" s="203" t="e">
        <f>#REF!</f>
        <v>#REF!</v>
      </c>
      <c r="I16" s="203" t="e">
        <f>#REF!</f>
        <v>#REF!</v>
      </c>
      <c r="J16" s="203" t="e">
        <f>#REF!</f>
        <v>#REF!</v>
      </c>
      <c r="K16" s="203" t="e">
        <f>#REF!</f>
        <v>#REF!</v>
      </c>
      <c r="L16" s="203" t="e">
        <f>#REF!</f>
        <v>#REF!</v>
      </c>
      <c r="M16" s="203" t="e">
        <f>#REF!</f>
        <v>#REF!</v>
      </c>
      <c r="N16" s="203" t="e">
        <f>#REF!</f>
        <v>#REF!</v>
      </c>
      <c r="O16" s="203" t="e">
        <f>#REF!</f>
        <v>#REF!</v>
      </c>
      <c r="P16" s="203" t="e">
        <f>#REF!</f>
        <v>#REF!</v>
      </c>
      <c r="Q16" s="203" t="e">
        <f>#REF!</f>
        <v>#REF!</v>
      </c>
      <c r="R16" s="203" t="e">
        <f>#REF!</f>
        <v>#REF!</v>
      </c>
      <c r="S16" s="203" t="e">
        <f>#REF!</f>
        <v>#REF!</v>
      </c>
      <c r="T16" s="203" t="e">
        <f>#REF!</f>
        <v>#REF!</v>
      </c>
      <c r="U16" s="203" t="e">
        <f>#REF!</f>
        <v>#REF!</v>
      </c>
      <c r="V16" s="203" t="e">
        <f>#REF!</f>
        <v>#REF!</v>
      </c>
      <c r="W16" s="203" t="e">
        <f>#REF!</f>
        <v>#REF!</v>
      </c>
      <c r="X16" s="203" t="e">
        <f>#REF!</f>
        <v>#REF!</v>
      </c>
      <c r="Y16" s="203" t="e">
        <f>#REF!</f>
        <v>#REF!</v>
      </c>
      <c r="Z16" s="203" t="e">
        <f>#REF!</f>
        <v>#REF!</v>
      </c>
      <c r="AA16" s="203" t="e">
        <f>#REF!</f>
        <v>#REF!</v>
      </c>
      <c r="AB16" s="203" t="e">
        <f>#REF!</f>
        <v>#REF!</v>
      </c>
      <c r="AC16" s="203" t="e">
        <f>#REF!</f>
        <v>#REF!</v>
      </c>
      <c r="AD16" s="203" t="e">
        <f>#REF!</f>
        <v>#REF!</v>
      </c>
      <c r="AE16" s="203" t="e">
        <f>#REF!</f>
        <v>#REF!</v>
      </c>
      <c r="AF16" s="203" t="e">
        <f>#REF!</f>
        <v>#REF!</v>
      </c>
      <c r="AG16" s="203" t="e">
        <f>#REF!</f>
        <v>#REF!</v>
      </c>
      <c r="AH16" s="203" t="e">
        <f>#REF!</f>
        <v>#REF!</v>
      </c>
      <c r="AI16" s="203" t="e">
        <f>#REF!</f>
        <v>#REF!</v>
      </c>
      <c r="AJ16" s="203" t="e">
        <f>#REF!</f>
        <v>#REF!</v>
      </c>
      <c r="AK16" s="203" t="e">
        <f>#REF!</f>
        <v>#REF!</v>
      </c>
      <c r="AL16" s="203" t="e">
        <f>#REF!</f>
        <v>#REF!</v>
      </c>
      <c r="AM16" s="203" t="e">
        <f>#REF!</f>
        <v>#REF!</v>
      </c>
      <c r="AN16" s="203" t="e">
        <f>#REF!</f>
        <v>#REF!</v>
      </c>
      <c r="AO16" s="203" t="e">
        <f>#REF!</f>
        <v>#REF!</v>
      </c>
      <c r="AP16" s="203" t="e">
        <f>#REF!</f>
        <v>#REF!</v>
      </c>
      <c r="AQ16" s="203" t="e">
        <f>#REF!</f>
        <v>#REF!</v>
      </c>
      <c r="AR16" s="203" t="e">
        <f>#REF!</f>
        <v>#REF!</v>
      </c>
      <c r="AS16" s="203" t="e">
        <f>#REF!</f>
        <v>#REF!</v>
      </c>
      <c r="AT16" s="203" t="e">
        <f>#REF!</f>
        <v>#REF!</v>
      </c>
      <c r="AU16" s="203" t="e">
        <f>#REF!</f>
        <v>#REF!</v>
      </c>
      <c r="AV16" s="203" t="e">
        <f>#REF!</f>
        <v>#REF!</v>
      </c>
      <c r="AW16" s="203" t="e">
        <f>#REF!</f>
        <v>#REF!</v>
      </c>
      <c r="AX16" s="203" t="e">
        <f>#REF!</f>
        <v>#REF!</v>
      </c>
    </row>
    <row r="17" spans="2:50" s="23" customFormat="1" ht="14.25" customHeight="1" thickBot="1" x14ac:dyDescent="0.35">
      <c r="B17" s="32" t="e">
        <f>#REF!</f>
        <v>#REF!</v>
      </c>
      <c r="C17" s="225" t="e">
        <f>C15-C16</f>
        <v>#REF!</v>
      </c>
      <c r="D17" s="225" t="e">
        <f t="shared" ref="D17:AL17" si="4">D15-D16</f>
        <v>#REF!</v>
      </c>
      <c r="E17" s="225" t="e">
        <f t="shared" si="4"/>
        <v>#REF!</v>
      </c>
      <c r="F17" s="225" t="e">
        <f t="shared" si="4"/>
        <v>#REF!</v>
      </c>
      <c r="G17" s="225" t="e">
        <f t="shared" si="4"/>
        <v>#REF!</v>
      </c>
      <c r="H17" s="225" t="e">
        <f t="shared" si="4"/>
        <v>#REF!</v>
      </c>
      <c r="I17" s="225" t="e">
        <f t="shared" si="4"/>
        <v>#REF!</v>
      </c>
      <c r="J17" s="225" t="e">
        <f t="shared" si="4"/>
        <v>#REF!</v>
      </c>
      <c r="K17" s="225" t="e">
        <f t="shared" si="4"/>
        <v>#REF!</v>
      </c>
      <c r="L17" s="225" t="e">
        <f t="shared" si="4"/>
        <v>#REF!</v>
      </c>
      <c r="M17" s="225" t="e">
        <f t="shared" si="4"/>
        <v>#REF!</v>
      </c>
      <c r="N17" s="225" t="e">
        <f t="shared" si="4"/>
        <v>#REF!</v>
      </c>
      <c r="O17" s="225" t="e">
        <f t="shared" si="4"/>
        <v>#REF!</v>
      </c>
      <c r="P17" s="225" t="e">
        <f t="shared" si="4"/>
        <v>#REF!</v>
      </c>
      <c r="Q17" s="225" t="e">
        <f t="shared" si="4"/>
        <v>#REF!</v>
      </c>
      <c r="R17" s="225" t="e">
        <f t="shared" si="4"/>
        <v>#REF!</v>
      </c>
      <c r="S17" s="225" t="e">
        <f t="shared" si="4"/>
        <v>#REF!</v>
      </c>
      <c r="T17" s="225" t="e">
        <f t="shared" si="4"/>
        <v>#REF!</v>
      </c>
      <c r="U17" s="225" t="e">
        <f t="shared" si="4"/>
        <v>#REF!</v>
      </c>
      <c r="V17" s="225" t="e">
        <f t="shared" si="4"/>
        <v>#REF!</v>
      </c>
      <c r="W17" s="225" t="e">
        <f t="shared" si="4"/>
        <v>#REF!</v>
      </c>
      <c r="X17" s="225" t="e">
        <f t="shared" si="4"/>
        <v>#REF!</v>
      </c>
      <c r="Y17" s="225" t="e">
        <f t="shared" si="4"/>
        <v>#REF!</v>
      </c>
      <c r="Z17" s="225" t="e">
        <f t="shared" si="4"/>
        <v>#REF!</v>
      </c>
      <c r="AA17" s="225" t="e">
        <f t="shared" si="4"/>
        <v>#REF!</v>
      </c>
      <c r="AB17" s="225" t="e">
        <f t="shared" si="4"/>
        <v>#REF!</v>
      </c>
      <c r="AC17" s="225" t="e">
        <f t="shared" si="4"/>
        <v>#REF!</v>
      </c>
      <c r="AD17" s="225" t="e">
        <f t="shared" si="4"/>
        <v>#REF!</v>
      </c>
      <c r="AE17" s="225" t="e">
        <f t="shared" si="4"/>
        <v>#REF!</v>
      </c>
      <c r="AF17" s="225" t="e">
        <f t="shared" si="4"/>
        <v>#REF!</v>
      </c>
      <c r="AG17" s="225" t="e">
        <f t="shared" si="4"/>
        <v>#REF!</v>
      </c>
      <c r="AH17" s="225" t="e">
        <f t="shared" si="4"/>
        <v>#REF!</v>
      </c>
      <c r="AI17" s="225" t="e">
        <f t="shared" si="4"/>
        <v>#REF!</v>
      </c>
      <c r="AJ17" s="225" t="e">
        <f t="shared" si="4"/>
        <v>#REF!</v>
      </c>
      <c r="AK17" s="225" t="e">
        <f t="shared" si="4"/>
        <v>#REF!</v>
      </c>
      <c r="AL17" s="225" t="e">
        <f t="shared" si="4"/>
        <v>#REF!</v>
      </c>
      <c r="AM17" s="225" t="e">
        <f t="shared" ref="AM17:AX17" si="5">AM15-AM16</f>
        <v>#REF!</v>
      </c>
      <c r="AN17" s="225" t="e">
        <f t="shared" si="5"/>
        <v>#REF!</v>
      </c>
      <c r="AO17" s="225" t="e">
        <f t="shared" si="5"/>
        <v>#REF!</v>
      </c>
      <c r="AP17" s="225" t="e">
        <f t="shared" si="5"/>
        <v>#REF!</v>
      </c>
      <c r="AQ17" s="225" t="e">
        <f t="shared" si="5"/>
        <v>#REF!</v>
      </c>
      <c r="AR17" s="225" t="e">
        <f t="shared" si="5"/>
        <v>#REF!</v>
      </c>
      <c r="AS17" s="225" t="e">
        <f t="shared" si="5"/>
        <v>#REF!</v>
      </c>
      <c r="AT17" s="225" t="e">
        <f t="shared" si="5"/>
        <v>#REF!</v>
      </c>
      <c r="AU17" s="225" t="e">
        <f t="shared" si="5"/>
        <v>#REF!</v>
      </c>
      <c r="AV17" s="225" t="e">
        <f t="shared" si="5"/>
        <v>#REF!</v>
      </c>
      <c r="AW17" s="225" t="e">
        <f t="shared" si="5"/>
        <v>#REF!</v>
      </c>
      <c r="AX17" s="225" t="e">
        <f t="shared" si="5"/>
        <v>#REF!</v>
      </c>
    </row>
    <row r="18" spans="2:50" s="146" customFormat="1" ht="14.25" customHeight="1" thickBot="1" x14ac:dyDescent="0.35">
      <c r="B18" s="351" t="s">
        <v>118</v>
      </c>
      <c r="C18" s="352" t="str">
        <f t="shared" ref="C18:AL18" si="6">IFERROR(C17/C15,"n/a")</f>
        <v>n/a</v>
      </c>
      <c r="D18" s="352" t="str">
        <f t="shared" si="6"/>
        <v>n/a</v>
      </c>
      <c r="E18" s="352" t="str">
        <f t="shared" si="6"/>
        <v>n/a</v>
      </c>
      <c r="F18" s="352" t="str">
        <f t="shared" si="6"/>
        <v>n/a</v>
      </c>
      <c r="G18" s="352" t="str">
        <f t="shared" si="6"/>
        <v>n/a</v>
      </c>
      <c r="H18" s="352" t="str">
        <f t="shared" si="6"/>
        <v>n/a</v>
      </c>
      <c r="I18" s="352" t="str">
        <f t="shared" si="6"/>
        <v>n/a</v>
      </c>
      <c r="J18" s="352" t="str">
        <f t="shared" si="6"/>
        <v>n/a</v>
      </c>
      <c r="K18" s="352" t="str">
        <f t="shared" si="6"/>
        <v>n/a</v>
      </c>
      <c r="L18" s="352" t="str">
        <f t="shared" si="6"/>
        <v>n/a</v>
      </c>
      <c r="M18" s="352" t="str">
        <f t="shared" si="6"/>
        <v>n/a</v>
      </c>
      <c r="N18" s="352" t="str">
        <f t="shared" si="6"/>
        <v>n/a</v>
      </c>
      <c r="O18" s="352" t="str">
        <f t="shared" si="6"/>
        <v>n/a</v>
      </c>
      <c r="P18" s="352" t="str">
        <f t="shared" si="6"/>
        <v>n/a</v>
      </c>
      <c r="Q18" s="352" t="str">
        <f t="shared" si="6"/>
        <v>n/a</v>
      </c>
      <c r="R18" s="352" t="str">
        <f t="shared" si="6"/>
        <v>n/a</v>
      </c>
      <c r="S18" s="352" t="str">
        <f t="shared" si="6"/>
        <v>n/a</v>
      </c>
      <c r="T18" s="352" t="str">
        <f t="shared" si="6"/>
        <v>n/a</v>
      </c>
      <c r="U18" s="352" t="str">
        <f t="shared" si="6"/>
        <v>n/a</v>
      </c>
      <c r="V18" s="352" t="str">
        <f t="shared" si="6"/>
        <v>n/a</v>
      </c>
      <c r="W18" s="352" t="str">
        <f t="shared" si="6"/>
        <v>n/a</v>
      </c>
      <c r="X18" s="352" t="str">
        <f t="shared" si="6"/>
        <v>n/a</v>
      </c>
      <c r="Y18" s="352" t="str">
        <f t="shared" si="6"/>
        <v>n/a</v>
      </c>
      <c r="Z18" s="352" t="str">
        <f t="shared" si="6"/>
        <v>n/a</v>
      </c>
      <c r="AA18" s="352" t="str">
        <f t="shared" si="6"/>
        <v>n/a</v>
      </c>
      <c r="AB18" s="352" t="str">
        <f t="shared" si="6"/>
        <v>n/a</v>
      </c>
      <c r="AC18" s="352" t="str">
        <f t="shared" si="6"/>
        <v>n/a</v>
      </c>
      <c r="AD18" s="352" t="str">
        <f t="shared" si="6"/>
        <v>n/a</v>
      </c>
      <c r="AE18" s="352" t="str">
        <f t="shared" si="6"/>
        <v>n/a</v>
      </c>
      <c r="AF18" s="352" t="str">
        <f t="shared" si="6"/>
        <v>n/a</v>
      </c>
      <c r="AG18" s="352" t="str">
        <f t="shared" si="6"/>
        <v>n/a</v>
      </c>
      <c r="AH18" s="352" t="str">
        <f t="shared" si="6"/>
        <v>n/a</v>
      </c>
      <c r="AI18" s="352" t="str">
        <f t="shared" si="6"/>
        <v>n/a</v>
      </c>
      <c r="AJ18" s="352" t="str">
        <f t="shared" si="6"/>
        <v>n/a</v>
      </c>
      <c r="AK18" s="352" t="str">
        <f t="shared" si="6"/>
        <v>n/a</v>
      </c>
      <c r="AL18" s="352" t="str">
        <f t="shared" si="6"/>
        <v>n/a</v>
      </c>
      <c r="AM18" s="352" t="str">
        <f t="shared" ref="AM18:AX18" si="7">IFERROR(AM17/AM15,"n/a")</f>
        <v>n/a</v>
      </c>
      <c r="AN18" s="352" t="str">
        <f t="shared" si="7"/>
        <v>n/a</v>
      </c>
      <c r="AO18" s="352" t="str">
        <f t="shared" si="7"/>
        <v>n/a</v>
      </c>
      <c r="AP18" s="352" t="str">
        <f t="shared" si="7"/>
        <v>n/a</v>
      </c>
      <c r="AQ18" s="352" t="str">
        <f t="shared" si="7"/>
        <v>n/a</v>
      </c>
      <c r="AR18" s="352" t="str">
        <f t="shared" si="7"/>
        <v>n/a</v>
      </c>
      <c r="AS18" s="352" t="str">
        <f t="shared" si="7"/>
        <v>n/a</v>
      </c>
      <c r="AT18" s="352" t="str">
        <f t="shared" si="7"/>
        <v>n/a</v>
      </c>
      <c r="AU18" s="352" t="str">
        <f t="shared" si="7"/>
        <v>n/a</v>
      </c>
      <c r="AV18" s="352" t="str">
        <f t="shared" si="7"/>
        <v>n/a</v>
      </c>
      <c r="AW18" s="352" t="str">
        <f t="shared" si="7"/>
        <v>n/a</v>
      </c>
      <c r="AX18" s="352" t="str">
        <f t="shared" si="7"/>
        <v>n/a</v>
      </c>
    </row>
    <row r="19" spans="2:50" x14ac:dyDescent="0.3">
      <c r="C19" s="201"/>
      <c r="D19" s="201"/>
      <c r="E19" s="201"/>
      <c r="F19" s="201"/>
      <c r="G19" s="201"/>
      <c r="H19" s="201"/>
      <c r="I19" s="201"/>
      <c r="J19" s="201"/>
      <c r="K19" s="201"/>
      <c r="L19" s="201"/>
      <c r="M19" s="201"/>
      <c r="N19" s="201"/>
      <c r="O19" s="201"/>
      <c r="P19" s="201"/>
      <c r="Q19" s="201"/>
      <c r="R19" s="201"/>
      <c r="S19" s="201"/>
      <c r="T19" s="201"/>
      <c r="U19" s="201"/>
      <c r="V19" s="201"/>
      <c r="W19" s="201"/>
      <c r="X19" s="201"/>
      <c r="Y19" s="201"/>
      <c r="Z19" s="201"/>
      <c r="AA19" s="201"/>
      <c r="AB19" s="201"/>
      <c r="AC19" s="201"/>
      <c r="AD19" s="201"/>
      <c r="AE19" s="201"/>
      <c r="AF19" s="201"/>
      <c r="AG19" s="201"/>
      <c r="AH19" s="201"/>
      <c r="AI19" s="201"/>
      <c r="AJ19" s="201"/>
      <c r="AK19" s="201"/>
      <c r="AL19" s="201"/>
      <c r="AM19" s="201"/>
      <c r="AN19" s="201"/>
      <c r="AO19" s="201"/>
      <c r="AP19" s="201"/>
      <c r="AQ19" s="201"/>
      <c r="AR19" s="201"/>
      <c r="AS19" s="201"/>
      <c r="AT19" s="201"/>
      <c r="AU19" s="201"/>
      <c r="AV19" s="201"/>
      <c r="AW19" s="201"/>
      <c r="AX19" s="201"/>
    </row>
    <row r="44" spans="2:14" ht="14.25" customHeight="1" x14ac:dyDescent="0.4">
      <c r="B44" s="118" t="s">
        <v>85</v>
      </c>
    </row>
    <row r="45" spans="2:14" ht="14.25" customHeight="1" x14ac:dyDescent="0.4">
      <c r="B45" s="118" t="e">
        <f>$B$15</f>
        <v>#REF!</v>
      </c>
      <c r="C45" s="35" t="str">
        <f>TEXT(C14,"mmm")</f>
        <v>Jan</v>
      </c>
      <c r="D45" s="35" t="str">
        <f t="shared" ref="D45:N45" si="8">TEXT(D14,"mmm")</f>
        <v>Feb</v>
      </c>
      <c r="E45" s="35" t="str">
        <f t="shared" si="8"/>
        <v>Mar</v>
      </c>
      <c r="F45" s="35" t="str">
        <f t="shared" si="8"/>
        <v>Apr</v>
      </c>
      <c r="G45" s="35" t="str">
        <f t="shared" si="8"/>
        <v>May</v>
      </c>
      <c r="H45" s="35" t="str">
        <f t="shared" si="8"/>
        <v>Jun</v>
      </c>
      <c r="I45" s="35" t="str">
        <f t="shared" si="8"/>
        <v>Jul</v>
      </c>
      <c r="J45" s="35" t="str">
        <f t="shared" si="8"/>
        <v>Aug</v>
      </c>
      <c r="K45" s="35" t="str">
        <f t="shared" si="8"/>
        <v>Sep</v>
      </c>
      <c r="L45" s="35" t="str">
        <f t="shared" si="8"/>
        <v>Oct</v>
      </c>
      <c r="M45" s="35" t="str">
        <f t="shared" si="8"/>
        <v>Nov</v>
      </c>
      <c r="N45" s="35" t="str">
        <f t="shared" si="8"/>
        <v>Dec</v>
      </c>
    </row>
    <row r="46" spans="2:14" ht="14.25" customHeight="1" x14ac:dyDescent="0.3">
      <c r="B46" s="365" t="str">
        <f>TEXT(C14,"yyyy")</f>
        <v>2019</v>
      </c>
      <c r="C46" s="216" t="e">
        <f>C15</f>
        <v>#REF!</v>
      </c>
      <c r="D46" s="216" t="e">
        <f t="shared" ref="D46:N46" si="9">D15</f>
        <v>#REF!</v>
      </c>
      <c r="E46" s="216" t="e">
        <f t="shared" si="9"/>
        <v>#REF!</v>
      </c>
      <c r="F46" s="216" t="e">
        <f t="shared" si="9"/>
        <v>#REF!</v>
      </c>
      <c r="G46" s="216" t="e">
        <f t="shared" si="9"/>
        <v>#REF!</v>
      </c>
      <c r="H46" s="216" t="e">
        <f t="shared" si="9"/>
        <v>#REF!</v>
      </c>
      <c r="I46" s="216" t="e">
        <f t="shared" si="9"/>
        <v>#REF!</v>
      </c>
      <c r="J46" s="216" t="e">
        <f t="shared" si="9"/>
        <v>#REF!</v>
      </c>
      <c r="K46" s="216" t="e">
        <f t="shared" si="9"/>
        <v>#REF!</v>
      </c>
      <c r="L46" s="216" t="e">
        <f t="shared" si="9"/>
        <v>#REF!</v>
      </c>
      <c r="M46" s="216" t="e">
        <f t="shared" si="9"/>
        <v>#REF!</v>
      </c>
      <c r="N46" s="216" t="e">
        <f t="shared" si="9"/>
        <v>#REF!</v>
      </c>
    </row>
    <row r="47" spans="2:14" ht="14.25" customHeight="1" x14ac:dyDescent="0.3">
      <c r="B47" s="366">
        <f>B46+1</f>
        <v>2020</v>
      </c>
      <c r="C47" s="216" t="e">
        <f t="shared" ref="C47:N47" si="10">O15</f>
        <v>#REF!</v>
      </c>
      <c r="D47" s="216" t="e">
        <f t="shared" si="10"/>
        <v>#REF!</v>
      </c>
      <c r="E47" s="216" t="e">
        <f t="shared" si="10"/>
        <v>#REF!</v>
      </c>
      <c r="F47" s="216" t="e">
        <f t="shared" si="10"/>
        <v>#REF!</v>
      </c>
      <c r="G47" s="216" t="e">
        <f t="shared" si="10"/>
        <v>#REF!</v>
      </c>
      <c r="H47" s="216" t="e">
        <f t="shared" si="10"/>
        <v>#REF!</v>
      </c>
      <c r="I47" s="216" t="e">
        <f t="shared" si="10"/>
        <v>#REF!</v>
      </c>
      <c r="J47" s="216" t="e">
        <f t="shared" si="10"/>
        <v>#REF!</v>
      </c>
      <c r="K47" s="216" t="e">
        <f t="shared" si="10"/>
        <v>#REF!</v>
      </c>
      <c r="L47" s="216" t="e">
        <f t="shared" si="10"/>
        <v>#REF!</v>
      </c>
      <c r="M47" s="216" t="e">
        <f t="shared" si="10"/>
        <v>#REF!</v>
      </c>
      <c r="N47" s="216" t="e">
        <f t="shared" si="10"/>
        <v>#REF!</v>
      </c>
    </row>
    <row r="48" spans="2:14" ht="14.25" customHeight="1" x14ac:dyDescent="0.3">
      <c r="B48" s="366">
        <f>B47+1</f>
        <v>2021</v>
      </c>
      <c r="C48" s="216" t="e">
        <f t="shared" ref="C48:N48" si="11">AA15</f>
        <v>#REF!</v>
      </c>
      <c r="D48" s="216" t="e">
        <f t="shared" si="11"/>
        <v>#REF!</v>
      </c>
      <c r="E48" s="216" t="e">
        <f t="shared" si="11"/>
        <v>#REF!</v>
      </c>
      <c r="F48" s="216" t="e">
        <f t="shared" si="11"/>
        <v>#REF!</v>
      </c>
      <c r="G48" s="216" t="e">
        <f t="shared" si="11"/>
        <v>#REF!</v>
      </c>
      <c r="H48" s="216" t="e">
        <f t="shared" si="11"/>
        <v>#REF!</v>
      </c>
      <c r="I48" s="216" t="e">
        <f t="shared" si="11"/>
        <v>#REF!</v>
      </c>
      <c r="J48" s="216" t="e">
        <f t="shared" si="11"/>
        <v>#REF!</v>
      </c>
      <c r="K48" s="216" t="e">
        <f t="shared" si="11"/>
        <v>#REF!</v>
      </c>
      <c r="L48" s="216" t="e">
        <f t="shared" si="11"/>
        <v>#REF!</v>
      </c>
      <c r="M48" s="216" t="e">
        <f t="shared" si="11"/>
        <v>#REF!</v>
      </c>
      <c r="N48" s="216" t="e">
        <f t="shared" si="11"/>
        <v>#REF!</v>
      </c>
    </row>
    <row r="49" spans="2:14" ht="14.25" customHeight="1" x14ac:dyDescent="0.3">
      <c r="B49" s="366">
        <f>B48+1</f>
        <v>2022</v>
      </c>
      <c r="C49" s="216" t="e">
        <f>AM15</f>
        <v>#REF!</v>
      </c>
      <c r="D49" s="216" t="e">
        <f t="shared" ref="D49" si="12">AN15</f>
        <v>#REF!</v>
      </c>
      <c r="E49" s="216"/>
      <c r="F49" s="216"/>
      <c r="G49" s="216"/>
      <c r="H49" s="216"/>
      <c r="I49" s="216"/>
      <c r="J49" s="216"/>
      <c r="K49" s="216"/>
      <c r="L49" s="216"/>
      <c r="M49" s="216"/>
      <c r="N49" s="216"/>
    </row>
    <row r="50" spans="2:14" ht="14.25" customHeight="1" x14ac:dyDescent="0.4">
      <c r="B50" s="118" t="e">
        <f>$B$17</f>
        <v>#REF!</v>
      </c>
      <c r="C50" s="35" t="str">
        <f>TEXT(C14,"mmm")</f>
        <v>Jan</v>
      </c>
      <c r="D50" s="35" t="str">
        <f t="shared" ref="D50:N50" si="13">TEXT(D14,"mmm")</f>
        <v>Feb</v>
      </c>
      <c r="E50" s="35" t="str">
        <f t="shared" si="13"/>
        <v>Mar</v>
      </c>
      <c r="F50" s="35" t="str">
        <f t="shared" si="13"/>
        <v>Apr</v>
      </c>
      <c r="G50" s="35" t="str">
        <f t="shared" si="13"/>
        <v>May</v>
      </c>
      <c r="H50" s="35" t="str">
        <f t="shared" si="13"/>
        <v>Jun</v>
      </c>
      <c r="I50" s="35" t="str">
        <f t="shared" si="13"/>
        <v>Jul</v>
      </c>
      <c r="J50" s="35" t="str">
        <f t="shared" si="13"/>
        <v>Aug</v>
      </c>
      <c r="K50" s="35" t="str">
        <f t="shared" si="13"/>
        <v>Sep</v>
      </c>
      <c r="L50" s="35" t="str">
        <f t="shared" si="13"/>
        <v>Oct</v>
      </c>
      <c r="M50" s="35" t="str">
        <f t="shared" si="13"/>
        <v>Nov</v>
      </c>
      <c r="N50" s="35" t="str">
        <f t="shared" si="13"/>
        <v>Dec</v>
      </c>
    </row>
    <row r="51" spans="2:14" ht="14.25" customHeight="1" x14ac:dyDescent="0.3">
      <c r="B51" s="365" t="str">
        <f>TEXT(C14,"yyyy")</f>
        <v>2019</v>
      </c>
      <c r="C51" s="216" t="e">
        <f t="shared" ref="C51:N51" si="14">C17</f>
        <v>#REF!</v>
      </c>
      <c r="D51" s="216" t="e">
        <f t="shared" si="14"/>
        <v>#REF!</v>
      </c>
      <c r="E51" s="216" t="e">
        <f t="shared" si="14"/>
        <v>#REF!</v>
      </c>
      <c r="F51" s="216" t="e">
        <f t="shared" si="14"/>
        <v>#REF!</v>
      </c>
      <c r="G51" s="216" t="e">
        <f t="shared" si="14"/>
        <v>#REF!</v>
      </c>
      <c r="H51" s="216" t="e">
        <f t="shared" si="14"/>
        <v>#REF!</v>
      </c>
      <c r="I51" s="216" t="e">
        <f t="shared" si="14"/>
        <v>#REF!</v>
      </c>
      <c r="J51" s="216" t="e">
        <f t="shared" si="14"/>
        <v>#REF!</v>
      </c>
      <c r="K51" s="216" t="e">
        <f t="shared" si="14"/>
        <v>#REF!</v>
      </c>
      <c r="L51" s="216" t="e">
        <f t="shared" si="14"/>
        <v>#REF!</v>
      </c>
      <c r="M51" s="216" t="e">
        <f t="shared" si="14"/>
        <v>#REF!</v>
      </c>
      <c r="N51" s="216" t="e">
        <f t="shared" si="14"/>
        <v>#REF!</v>
      </c>
    </row>
    <row r="52" spans="2:14" ht="14.25" customHeight="1" x14ac:dyDescent="0.3">
      <c r="B52" s="366">
        <f>B51+1</f>
        <v>2020</v>
      </c>
      <c r="C52" s="216" t="e">
        <f t="shared" ref="C52:N52" si="15">O17</f>
        <v>#REF!</v>
      </c>
      <c r="D52" s="216" t="e">
        <f t="shared" si="15"/>
        <v>#REF!</v>
      </c>
      <c r="E52" s="216" t="e">
        <f t="shared" si="15"/>
        <v>#REF!</v>
      </c>
      <c r="F52" s="216" t="e">
        <f t="shared" si="15"/>
        <v>#REF!</v>
      </c>
      <c r="G52" s="216" t="e">
        <f t="shared" si="15"/>
        <v>#REF!</v>
      </c>
      <c r="H52" s="216" t="e">
        <f t="shared" si="15"/>
        <v>#REF!</v>
      </c>
      <c r="I52" s="216" t="e">
        <f t="shared" si="15"/>
        <v>#REF!</v>
      </c>
      <c r="J52" s="216" t="e">
        <f t="shared" si="15"/>
        <v>#REF!</v>
      </c>
      <c r="K52" s="216" t="e">
        <f t="shared" si="15"/>
        <v>#REF!</v>
      </c>
      <c r="L52" s="216" t="e">
        <f t="shared" si="15"/>
        <v>#REF!</v>
      </c>
      <c r="M52" s="216" t="e">
        <f t="shared" si="15"/>
        <v>#REF!</v>
      </c>
      <c r="N52" s="216" t="e">
        <f t="shared" si="15"/>
        <v>#REF!</v>
      </c>
    </row>
    <row r="53" spans="2:14" ht="14.25" customHeight="1" x14ac:dyDescent="0.3">
      <c r="B53" s="366">
        <f>B52+1</f>
        <v>2021</v>
      </c>
      <c r="C53" s="216" t="e">
        <f t="shared" ref="C53:N53" si="16">AA17</f>
        <v>#REF!</v>
      </c>
      <c r="D53" s="216" t="e">
        <f t="shared" si="16"/>
        <v>#REF!</v>
      </c>
      <c r="E53" s="216" t="e">
        <f t="shared" si="16"/>
        <v>#REF!</v>
      </c>
      <c r="F53" s="216" t="e">
        <f t="shared" si="16"/>
        <v>#REF!</v>
      </c>
      <c r="G53" s="216" t="e">
        <f t="shared" si="16"/>
        <v>#REF!</v>
      </c>
      <c r="H53" s="216" t="e">
        <f t="shared" si="16"/>
        <v>#REF!</v>
      </c>
      <c r="I53" s="216" t="e">
        <f t="shared" si="16"/>
        <v>#REF!</v>
      </c>
      <c r="J53" s="216" t="e">
        <f t="shared" si="16"/>
        <v>#REF!</v>
      </c>
      <c r="K53" s="216" t="e">
        <f t="shared" si="16"/>
        <v>#REF!</v>
      </c>
      <c r="L53" s="216" t="e">
        <f t="shared" si="16"/>
        <v>#REF!</v>
      </c>
      <c r="M53" s="216" t="e">
        <f t="shared" si="16"/>
        <v>#REF!</v>
      </c>
      <c r="N53" s="216" t="e">
        <f t="shared" si="16"/>
        <v>#REF!</v>
      </c>
    </row>
    <row r="54" spans="2:14" ht="14.25" customHeight="1" x14ac:dyDescent="0.3">
      <c r="B54" s="366">
        <f>B53+1</f>
        <v>2022</v>
      </c>
      <c r="C54" s="216" t="e">
        <f>AM17</f>
        <v>#REF!</v>
      </c>
      <c r="D54" s="216" t="e">
        <f t="shared" ref="D54" si="17">AN17</f>
        <v>#REF!</v>
      </c>
      <c r="E54" s="216"/>
      <c r="F54" s="216"/>
      <c r="G54" s="216"/>
      <c r="H54" s="216"/>
      <c r="I54" s="216"/>
      <c r="J54" s="216"/>
      <c r="K54" s="216"/>
      <c r="L54" s="216"/>
      <c r="M54" s="216"/>
      <c r="N54" s="216"/>
    </row>
    <row r="55" spans="2:14" x14ac:dyDescent="0.3">
      <c r="B55" s="366"/>
      <c r="C55" s="216"/>
      <c r="D55" s="216"/>
      <c r="E55" s="216"/>
      <c r="F55" s="216"/>
      <c r="G55" s="216"/>
      <c r="H55" s="216"/>
      <c r="I55" s="216"/>
      <c r="J55" s="216"/>
      <c r="K55" s="216"/>
      <c r="L55" s="216"/>
      <c r="M55" s="216"/>
      <c r="N55" s="216"/>
    </row>
    <row r="56" spans="2:14" x14ac:dyDescent="0.3">
      <c r="B56" s="366"/>
      <c r="C56" s="216"/>
      <c r="D56" s="216"/>
      <c r="E56" s="216"/>
      <c r="F56" s="216"/>
      <c r="G56" s="216"/>
      <c r="H56" s="216"/>
      <c r="I56" s="216"/>
      <c r="J56" s="216"/>
      <c r="K56" s="216"/>
      <c r="L56" s="216"/>
      <c r="M56" s="216"/>
      <c r="N56" s="216"/>
    </row>
    <row r="57" spans="2:14" x14ac:dyDescent="0.3">
      <c r="B57" s="366"/>
      <c r="C57" s="216"/>
      <c r="D57" s="216"/>
      <c r="E57" s="216"/>
      <c r="F57" s="216"/>
      <c r="G57" s="216"/>
      <c r="H57" s="216"/>
      <c r="I57" s="216"/>
      <c r="J57" s="216"/>
      <c r="K57" s="216"/>
      <c r="L57" s="216"/>
      <c r="M57" s="216"/>
      <c r="N57" s="216"/>
    </row>
    <row r="58" spans="2:14" x14ac:dyDescent="0.3">
      <c r="B58" s="366"/>
      <c r="C58" s="216"/>
      <c r="D58" s="216"/>
      <c r="E58" s="216"/>
      <c r="F58" s="216"/>
      <c r="G58" s="216"/>
      <c r="H58" s="216"/>
      <c r="I58" s="216"/>
      <c r="J58" s="216"/>
      <c r="K58" s="216"/>
      <c r="L58" s="216"/>
      <c r="M58" s="216"/>
      <c r="N58" s="216"/>
    </row>
    <row r="59" spans="2:14" x14ac:dyDescent="0.3">
      <c r="B59" s="366"/>
      <c r="C59" s="216"/>
      <c r="D59" s="216"/>
      <c r="E59" s="216"/>
      <c r="F59" s="216"/>
      <c r="G59" s="216"/>
      <c r="H59" s="216"/>
      <c r="I59" s="216"/>
      <c r="J59" s="216"/>
      <c r="K59" s="216"/>
      <c r="L59" s="216"/>
      <c r="M59" s="216"/>
      <c r="N59" s="216"/>
    </row>
    <row r="60" spans="2:14" x14ac:dyDescent="0.3">
      <c r="B60" s="366"/>
      <c r="C60" s="216"/>
      <c r="D60" s="216"/>
      <c r="E60" s="216"/>
      <c r="F60" s="216"/>
      <c r="G60" s="216"/>
      <c r="H60" s="216"/>
      <c r="I60" s="216"/>
      <c r="J60" s="216"/>
      <c r="K60" s="216"/>
      <c r="L60" s="216"/>
      <c r="M60" s="216"/>
      <c r="N60" s="216"/>
    </row>
    <row r="61" spans="2:14" x14ac:dyDescent="0.3">
      <c r="B61" s="366"/>
      <c r="C61" s="216"/>
      <c r="D61" s="216"/>
      <c r="E61" s="216"/>
      <c r="F61" s="216"/>
      <c r="G61" s="216"/>
      <c r="H61" s="216"/>
      <c r="I61" s="216"/>
      <c r="J61" s="216"/>
      <c r="K61" s="216"/>
      <c r="L61" s="216"/>
      <c r="M61" s="216"/>
      <c r="N61" s="216"/>
    </row>
    <row r="62" spans="2:14" x14ac:dyDescent="0.3">
      <c r="B62" s="366"/>
      <c r="C62" s="216"/>
      <c r="D62" s="216"/>
      <c r="E62" s="216"/>
      <c r="F62" s="216"/>
      <c r="G62" s="216"/>
      <c r="H62" s="216"/>
      <c r="I62" s="216"/>
      <c r="J62" s="216"/>
      <c r="K62" s="216"/>
      <c r="L62" s="216"/>
      <c r="M62" s="216"/>
      <c r="N62" s="216"/>
    </row>
    <row r="63" spans="2:14" x14ac:dyDescent="0.3">
      <c r="B63" s="366"/>
      <c r="C63" s="216"/>
      <c r="D63" s="216"/>
      <c r="E63" s="216"/>
      <c r="F63" s="216"/>
      <c r="G63" s="216"/>
      <c r="H63" s="216"/>
      <c r="I63" s="216"/>
      <c r="J63" s="216"/>
      <c r="K63" s="216"/>
      <c r="L63" s="216"/>
      <c r="M63" s="216"/>
      <c r="N63" s="216"/>
    </row>
    <row r="64" spans="2:14" x14ac:dyDescent="0.3">
      <c r="B64" s="366"/>
      <c r="C64" s="216"/>
      <c r="D64" s="216"/>
      <c r="E64" s="216"/>
      <c r="F64" s="216"/>
      <c r="G64" s="216"/>
      <c r="H64" s="216"/>
      <c r="I64" s="216"/>
      <c r="J64" s="216"/>
      <c r="K64" s="216"/>
      <c r="L64" s="216"/>
      <c r="M64" s="216"/>
      <c r="N64" s="216"/>
    </row>
    <row r="65" spans="2:14" x14ac:dyDescent="0.3">
      <c r="B65" s="366"/>
      <c r="C65" s="216"/>
      <c r="D65" s="216"/>
      <c r="E65" s="216"/>
      <c r="F65" s="216"/>
      <c r="G65" s="216"/>
      <c r="H65" s="216"/>
      <c r="I65" s="216"/>
      <c r="J65" s="216"/>
      <c r="K65" s="216"/>
      <c r="L65" s="216"/>
      <c r="M65" s="216"/>
      <c r="N65" s="216"/>
    </row>
    <row r="66" spans="2:14" x14ac:dyDescent="0.3">
      <c r="B66" s="366"/>
      <c r="C66" s="216"/>
      <c r="D66" s="216"/>
      <c r="E66" s="216"/>
      <c r="F66" s="216"/>
      <c r="G66" s="216"/>
      <c r="H66" s="216"/>
      <c r="I66" s="216"/>
      <c r="J66" s="216"/>
      <c r="K66" s="216"/>
      <c r="L66" s="216"/>
      <c r="M66" s="216"/>
      <c r="N66" s="216"/>
    </row>
    <row r="67" spans="2:14" x14ac:dyDescent="0.3">
      <c r="B67" s="366"/>
      <c r="C67" s="216"/>
      <c r="D67" s="216"/>
      <c r="E67" s="216"/>
      <c r="F67" s="216"/>
      <c r="G67" s="216"/>
      <c r="H67" s="216"/>
      <c r="I67" s="216"/>
      <c r="J67" s="216"/>
      <c r="K67" s="216"/>
      <c r="L67" s="216"/>
      <c r="M67" s="216"/>
      <c r="N67" s="216"/>
    </row>
    <row r="68" spans="2:14" x14ac:dyDescent="0.3">
      <c r="B68" s="366"/>
      <c r="C68" s="216"/>
      <c r="D68" s="216"/>
      <c r="E68" s="216"/>
      <c r="F68" s="216"/>
      <c r="G68" s="216"/>
      <c r="H68" s="216"/>
      <c r="I68" s="216"/>
      <c r="J68" s="216"/>
      <c r="K68" s="216"/>
      <c r="L68" s="216"/>
      <c r="M68" s="216"/>
      <c r="N68" s="216"/>
    </row>
    <row r="76" spans="2:14" ht="14.25" customHeight="1" x14ac:dyDescent="0.4">
      <c r="B76" s="118" t="s">
        <v>217</v>
      </c>
    </row>
    <row r="77" spans="2:14" ht="14.25" customHeight="1" x14ac:dyDescent="0.4">
      <c r="B77" s="118" t="e">
        <f>$B$15</f>
        <v>#REF!</v>
      </c>
      <c r="C77" s="35" t="str">
        <f>TEXT(C14,"mmm")</f>
        <v>Jan</v>
      </c>
      <c r="D77" s="35" t="str">
        <f t="shared" ref="D77:N77" si="18">TEXT(D14,"mmm")</f>
        <v>Feb</v>
      </c>
      <c r="E77" s="35" t="str">
        <f t="shared" si="18"/>
        <v>Mar</v>
      </c>
      <c r="F77" s="35" t="str">
        <f t="shared" si="18"/>
        <v>Apr</v>
      </c>
      <c r="G77" s="35" t="str">
        <f t="shared" si="18"/>
        <v>May</v>
      </c>
      <c r="H77" s="35" t="str">
        <f t="shared" si="18"/>
        <v>Jun</v>
      </c>
      <c r="I77" s="35" t="str">
        <f t="shared" si="18"/>
        <v>Jul</v>
      </c>
      <c r="J77" s="35" t="str">
        <f t="shared" si="18"/>
        <v>Aug</v>
      </c>
      <c r="K77" s="35" t="str">
        <f t="shared" si="18"/>
        <v>Sep</v>
      </c>
      <c r="L77" s="35" t="str">
        <f t="shared" si="18"/>
        <v>Oct</v>
      </c>
      <c r="M77" s="35" t="str">
        <f t="shared" si="18"/>
        <v>Nov</v>
      </c>
      <c r="N77" s="35" t="str">
        <f t="shared" si="18"/>
        <v>Dec</v>
      </c>
    </row>
    <row r="78" spans="2:14" ht="14.25" customHeight="1" x14ac:dyDescent="0.3">
      <c r="B78" s="365" t="str">
        <f>TEXT(C14,"yyyy")</f>
        <v>2019</v>
      </c>
      <c r="C78" s="216" t="e">
        <f t="shared" ref="C78:N78" si="19">C8</f>
        <v>#REF!</v>
      </c>
      <c r="D78" s="216" t="e">
        <f t="shared" si="19"/>
        <v>#REF!</v>
      </c>
      <c r="E78" s="216" t="e">
        <f t="shared" si="19"/>
        <v>#REF!</v>
      </c>
      <c r="F78" s="216" t="e">
        <f t="shared" si="19"/>
        <v>#REF!</v>
      </c>
      <c r="G78" s="216" t="e">
        <f t="shared" si="19"/>
        <v>#REF!</v>
      </c>
      <c r="H78" s="216" t="e">
        <f t="shared" si="19"/>
        <v>#REF!</v>
      </c>
      <c r="I78" s="216" t="e">
        <f t="shared" si="19"/>
        <v>#REF!</v>
      </c>
      <c r="J78" s="216" t="e">
        <f t="shared" si="19"/>
        <v>#REF!</v>
      </c>
      <c r="K78" s="216" t="e">
        <f t="shared" si="19"/>
        <v>#REF!</v>
      </c>
      <c r="L78" s="216" t="e">
        <f t="shared" si="19"/>
        <v>#REF!</v>
      </c>
      <c r="M78" s="216" t="e">
        <f t="shared" si="19"/>
        <v>#REF!</v>
      </c>
      <c r="N78" s="216" t="e">
        <f t="shared" si="19"/>
        <v>#REF!</v>
      </c>
    </row>
    <row r="79" spans="2:14" ht="14.25" customHeight="1" x14ac:dyDescent="0.3">
      <c r="B79" s="366">
        <f>B78+1</f>
        <v>2020</v>
      </c>
      <c r="C79" s="216" t="e">
        <f t="shared" ref="C79:N79" si="20">O8</f>
        <v>#REF!</v>
      </c>
      <c r="D79" s="216" t="e">
        <f t="shared" si="20"/>
        <v>#REF!</v>
      </c>
      <c r="E79" s="216" t="e">
        <f t="shared" si="20"/>
        <v>#REF!</v>
      </c>
      <c r="F79" s="216" t="e">
        <f t="shared" si="20"/>
        <v>#REF!</v>
      </c>
      <c r="G79" s="216" t="e">
        <f t="shared" si="20"/>
        <v>#REF!</v>
      </c>
      <c r="H79" s="216" t="e">
        <f t="shared" si="20"/>
        <v>#REF!</v>
      </c>
      <c r="I79" s="216" t="e">
        <f t="shared" si="20"/>
        <v>#REF!</v>
      </c>
      <c r="J79" s="216" t="e">
        <f t="shared" si="20"/>
        <v>#REF!</v>
      </c>
      <c r="K79" s="216" t="e">
        <f t="shared" si="20"/>
        <v>#REF!</v>
      </c>
      <c r="L79" s="216" t="e">
        <f t="shared" si="20"/>
        <v>#REF!</v>
      </c>
      <c r="M79" s="216" t="e">
        <f t="shared" si="20"/>
        <v>#REF!</v>
      </c>
      <c r="N79" s="216" t="e">
        <f t="shared" si="20"/>
        <v>#REF!</v>
      </c>
    </row>
    <row r="80" spans="2:14" ht="14.25" customHeight="1" x14ac:dyDescent="0.3">
      <c r="B80" s="366">
        <f>B79+1</f>
        <v>2021</v>
      </c>
      <c r="C80" s="216" t="e">
        <f t="shared" ref="C80:N80" si="21">AA8</f>
        <v>#REF!</v>
      </c>
      <c r="D80" s="216" t="e">
        <f t="shared" si="21"/>
        <v>#REF!</v>
      </c>
      <c r="E80" s="216" t="e">
        <f t="shared" si="21"/>
        <v>#REF!</v>
      </c>
      <c r="F80" s="216" t="e">
        <f t="shared" si="21"/>
        <v>#REF!</v>
      </c>
      <c r="G80" s="216" t="e">
        <f t="shared" si="21"/>
        <v>#REF!</v>
      </c>
      <c r="H80" s="216" t="e">
        <f t="shared" si="21"/>
        <v>#REF!</v>
      </c>
      <c r="I80" s="216" t="e">
        <f t="shared" si="21"/>
        <v>#REF!</v>
      </c>
      <c r="J80" s="216" t="e">
        <f t="shared" si="21"/>
        <v>#REF!</v>
      </c>
      <c r="K80" s="216" t="e">
        <f t="shared" si="21"/>
        <v>#REF!</v>
      </c>
      <c r="L80" s="216" t="e">
        <f t="shared" si="21"/>
        <v>#REF!</v>
      </c>
      <c r="M80" s="216" t="e">
        <f t="shared" si="21"/>
        <v>#REF!</v>
      </c>
      <c r="N80" s="216" t="e">
        <f t="shared" si="21"/>
        <v>#REF!</v>
      </c>
    </row>
    <row r="81" spans="2:14" ht="14.25" customHeight="1" x14ac:dyDescent="0.3">
      <c r="B81" s="366">
        <f>B80+1</f>
        <v>2022</v>
      </c>
      <c r="C81" s="216" t="e">
        <f>AM8</f>
        <v>#REF!</v>
      </c>
      <c r="D81" s="216" t="e">
        <f t="shared" ref="D81" si="22">AN8</f>
        <v>#REF!</v>
      </c>
      <c r="E81" s="216"/>
      <c r="F81" s="216"/>
      <c r="G81" s="216"/>
      <c r="H81" s="216"/>
      <c r="I81" s="216"/>
      <c r="J81" s="216"/>
      <c r="K81" s="216"/>
      <c r="L81" s="216"/>
      <c r="M81" s="216"/>
      <c r="N81" s="216"/>
    </row>
    <row r="82" spans="2:14" ht="14.25" customHeight="1" x14ac:dyDescent="0.4">
      <c r="B82" s="118" t="e">
        <f>$B$17</f>
        <v>#REF!</v>
      </c>
      <c r="C82" s="35" t="str">
        <f>TEXT(C14,"mmm")</f>
        <v>Jan</v>
      </c>
      <c r="D82" s="35" t="str">
        <f t="shared" ref="D82:N82" si="23">TEXT(D14,"mmm")</f>
        <v>Feb</v>
      </c>
      <c r="E82" s="35" t="str">
        <f t="shared" si="23"/>
        <v>Mar</v>
      </c>
      <c r="F82" s="35" t="str">
        <f t="shared" si="23"/>
        <v>Apr</v>
      </c>
      <c r="G82" s="35" t="str">
        <f t="shared" si="23"/>
        <v>May</v>
      </c>
      <c r="H82" s="35" t="str">
        <f t="shared" si="23"/>
        <v>Jun</v>
      </c>
      <c r="I82" s="35" t="str">
        <f t="shared" si="23"/>
        <v>Jul</v>
      </c>
      <c r="J82" s="35" t="str">
        <f t="shared" si="23"/>
        <v>Aug</v>
      </c>
      <c r="K82" s="35" t="str">
        <f t="shared" si="23"/>
        <v>Sep</v>
      </c>
      <c r="L82" s="35" t="str">
        <f t="shared" si="23"/>
        <v>Oct</v>
      </c>
      <c r="M82" s="35" t="str">
        <f t="shared" si="23"/>
        <v>Nov</v>
      </c>
      <c r="N82" s="35" t="str">
        <f t="shared" si="23"/>
        <v>Dec</v>
      </c>
    </row>
    <row r="83" spans="2:14" ht="14.25" customHeight="1" x14ac:dyDescent="0.3">
      <c r="B83" s="365" t="str">
        <f>TEXT(C14,"yyyy")</f>
        <v>2019</v>
      </c>
      <c r="C83" s="216" t="e">
        <f t="shared" ref="C83:N83" si="24">C10</f>
        <v>#REF!</v>
      </c>
      <c r="D83" s="216" t="e">
        <f t="shared" si="24"/>
        <v>#REF!</v>
      </c>
      <c r="E83" s="216" t="e">
        <f t="shared" si="24"/>
        <v>#REF!</v>
      </c>
      <c r="F83" s="216" t="e">
        <f t="shared" si="24"/>
        <v>#REF!</v>
      </c>
      <c r="G83" s="216" t="e">
        <f t="shared" si="24"/>
        <v>#REF!</v>
      </c>
      <c r="H83" s="216" t="e">
        <f t="shared" si="24"/>
        <v>#REF!</v>
      </c>
      <c r="I83" s="216" t="e">
        <f t="shared" si="24"/>
        <v>#REF!</v>
      </c>
      <c r="J83" s="216" t="e">
        <f t="shared" si="24"/>
        <v>#REF!</v>
      </c>
      <c r="K83" s="216" t="e">
        <f t="shared" si="24"/>
        <v>#REF!</v>
      </c>
      <c r="L83" s="216" t="e">
        <f t="shared" si="24"/>
        <v>#REF!</v>
      </c>
      <c r="M83" s="216" t="e">
        <f t="shared" si="24"/>
        <v>#REF!</v>
      </c>
      <c r="N83" s="216" t="e">
        <f t="shared" si="24"/>
        <v>#REF!</v>
      </c>
    </row>
    <row r="84" spans="2:14" ht="14.25" customHeight="1" x14ac:dyDescent="0.3">
      <c r="B84" s="366">
        <f>B83+1</f>
        <v>2020</v>
      </c>
      <c r="C84" s="216" t="e">
        <f t="shared" ref="C84:N84" si="25">O10</f>
        <v>#REF!</v>
      </c>
      <c r="D84" s="216" t="e">
        <f t="shared" si="25"/>
        <v>#REF!</v>
      </c>
      <c r="E84" s="216" t="e">
        <f t="shared" si="25"/>
        <v>#REF!</v>
      </c>
      <c r="F84" s="216" t="e">
        <f t="shared" si="25"/>
        <v>#REF!</v>
      </c>
      <c r="G84" s="216" t="e">
        <f t="shared" si="25"/>
        <v>#REF!</v>
      </c>
      <c r="H84" s="216" t="e">
        <f t="shared" si="25"/>
        <v>#REF!</v>
      </c>
      <c r="I84" s="216" t="e">
        <f t="shared" si="25"/>
        <v>#REF!</v>
      </c>
      <c r="J84" s="216" t="e">
        <f t="shared" si="25"/>
        <v>#REF!</v>
      </c>
      <c r="K84" s="216" t="e">
        <f t="shared" si="25"/>
        <v>#REF!</v>
      </c>
      <c r="L84" s="216" t="e">
        <f t="shared" si="25"/>
        <v>#REF!</v>
      </c>
      <c r="M84" s="216" t="e">
        <f t="shared" si="25"/>
        <v>#REF!</v>
      </c>
      <c r="N84" s="216" t="e">
        <f t="shared" si="25"/>
        <v>#REF!</v>
      </c>
    </row>
    <row r="85" spans="2:14" ht="14.25" customHeight="1" x14ac:dyDescent="0.3">
      <c r="B85" s="366">
        <f>B84+1</f>
        <v>2021</v>
      </c>
      <c r="C85" s="216" t="e">
        <f t="shared" ref="C85:N85" si="26">AA10</f>
        <v>#REF!</v>
      </c>
      <c r="D85" s="216" t="e">
        <f t="shared" si="26"/>
        <v>#REF!</v>
      </c>
      <c r="E85" s="216" t="e">
        <f t="shared" si="26"/>
        <v>#REF!</v>
      </c>
      <c r="F85" s="216" t="e">
        <f t="shared" si="26"/>
        <v>#REF!</v>
      </c>
      <c r="G85" s="216" t="e">
        <f t="shared" si="26"/>
        <v>#REF!</v>
      </c>
      <c r="H85" s="216" t="e">
        <f t="shared" si="26"/>
        <v>#REF!</v>
      </c>
      <c r="I85" s="216" t="e">
        <f t="shared" si="26"/>
        <v>#REF!</v>
      </c>
      <c r="J85" s="216" t="e">
        <f t="shared" si="26"/>
        <v>#REF!</v>
      </c>
      <c r="K85" s="216" t="e">
        <f t="shared" si="26"/>
        <v>#REF!</v>
      </c>
      <c r="L85" s="216" t="e">
        <f t="shared" si="26"/>
        <v>#REF!</v>
      </c>
      <c r="M85" s="216" t="e">
        <f t="shared" si="26"/>
        <v>#REF!</v>
      </c>
      <c r="N85" s="216" t="e">
        <f t="shared" si="26"/>
        <v>#REF!</v>
      </c>
    </row>
    <row r="86" spans="2:14" ht="14.25" customHeight="1" x14ac:dyDescent="0.3">
      <c r="B86" s="366">
        <f>B85+1</f>
        <v>2022</v>
      </c>
      <c r="C86" s="216" t="e">
        <f>AM10</f>
        <v>#REF!</v>
      </c>
      <c r="D86" s="216" t="e">
        <f t="shared" ref="D86" si="27">AN10</f>
        <v>#REF!</v>
      </c>
      <c r="E86" s="216"/>
      <c r="F86" s="216"/>
      <c r="G86" s="216"/>
      <c r="H86" s="216"/>
      <c r="I86" s="216"/>
      <c r="J86" s="216"/>
      <c r="K86" s="216"/>
      <c r="L86" s="216"/>
      <c r="M86" s="216"/>
      <c r="N86" s="216"/>
    </row>
  </sheetData>
  <pageMargins left="0.7" right="0.7" top="0.75" bottom="0.75" header="0.3" footer="0.3"/>
  <pageSetup paperSize="9" scale="42" orientation="landscape" horizontalDpi="1200" verticalDpi="1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3A70"/>
    <pageSetUpPr fitToPage="1"/>
  </sheetPr>
  <dimension ref="A1:BY92"/>
  <sheetViews>
    <sheetView showGridLines="0" zoomScaleNormal="100" zoomScaleSheetLayoutView="100" workbookViewId="0">
      <pane xSplit="6" ySplit="7" topLeftCell="G8" activePane="bottomRight" state="frozen"/>
      <selection activeCell="B17" sqref="B17"/>
      <selection pane="topRight" activeCell="B17" sqref="B17"/>
      <selection pane="bottomLeft" activeCell="B17" sqref="B17"/>
      <selection pane="bottomRight" activeCell="B17" sqref="B17"/>
    </sheetView>
  </sheetViews>
  <sheetFormatPr defaultColWidth="8.90625" defaultRowHeight="16.5" outlineLevelRow="1" outlineLevelCol="1" x14ac:dyDescent="0.45"/>
  <cols>
    <col min="1" max="1" width="5.6328125" style="26" customWidth="1"/>
    <col min="2" max="2" width="35.6328125" style="26" customWidth="1"/>
    <col min="3" max="5" width="9.36328125" style="26" customWidth="1"/>
    <col min="6" max="6" width="9.36328125" style="20" customWidth="1"/>
    <col min="7" max="7" width="8.6328125" style="26" customWidth="1" outlineLevel="1"/>
    <col min="8" max="8" width="7" style="26" customWidth="1" outlineLevel="1"/>
    <col min="9" max="9" width="2.6328125" style="127" customWidth="1"/>
    <col min="10" max="13" width="9.36328125" style="26" customWidth="1"/>
    <col min="14" max="15" width="8.90625" style="26" customWidth="1" outlineLevel="1"/>
    <col min="16" max="16" width="2.6328125" style="26" customWidth="1"/>
    <col min="17" max="22" width="9.08984375" style="26" customWidth="1"/>
    <col min="23" max="23" width="3.6328125" style="26" customWidth="1"/>
    <col min="24" max="24" width="6" style="26" customWidth="1" outlineLevel="1"/>
    <col min="25" max="25" width="6.08984375" style="26" customWidth="1" outlineLevel="1"/>
    <col min="26" max="26" width="6.36328125" style="26" customWidth="1" outlineLevel="1"/>
    <col min="27" max="27" width="6.08984375" style="26" customWidth="1" outlineLevel="1"/>
    <col min="28" max="28" width="6.453125" style="26" customWidth="1" outlineLevel="1"/>
    <col min="29" max="29" width="6.08984375" style="26" customWidth="1" outlineLevel="1"/>
    <col min="30" max="30" width="5.54296875" style="26" customWidth="1" outlineLevel="1"/>
    <col min="31" max="31" width="6.453125" style="26" customWidth="1" outlineLevel="1"/>
    <col min="32" max="32" width="6.36328125" style="26" customWidth="1" outlineLevel="1"/>
    <col min="33" max="33" width="5.90625" style="26" customWidth="1" outlineLevel="1"/>
    <col min="34" max="35" width="6.08984375" style="26" customWidth="1" outlineLevel="1"/>
    <col min="36" max="36" width="6" style="26" customWidth="1" outlineLevel="1"/>
    <col min="37" max="37" width="6.08984375" style="26" customWidth="1" outlineLevel="1"/>
    <col min="38" max="38" width="6.36328125" style="26" customWidth="1" outlineLevel="1"/>
    <col min="39" max="39" width="6.08984375" style="26" customWidth="1" outlineLevel="1"/>
    <col min="40" max="40" width="6.453125" style="26" customWidth="1" outlineLevel="1"/>
    <col min="41" max="41" width="6.08984375" style="26" customWidth="1" outlineLevel="1"/>
    <col min="42" max="42" width="5.54296875" style="26" customWidth="1" outlineLevel="1"/>
    <col min="43" max="43" width="6.453125" style="26" customWidth="1" outlineLevel="1"/>
    <col min="44" max="44" width="6.36328125" style="26" customWidth="1" outlineLevel="1"/>
    <col min="45" max="45" width="5.90625" style="26" customWidth="1" outlineLevel="1"/>
    <col min="46" max="47" width="6.08984375" style="26" customWidth="1" outlineLevel="1"/>
    <col min="48" max="48" width="6" style="26" customWidth="1" outlineLevel="1"/>
    <col min="49" max="49" width="6.08984375" style="26" customWidth="1" outlineLevel="1"/>
    <col min="50" max="50" width="6.36328125" style="26" customWidth="1" outlineLevel="1"/>
    <col min="51" max="51" width="6.08984375" style="26" customWidth="1" outlineLevel="1"/>
    <col min="52" max="52" width="6.453125" style="26" customWidth="1" outlineLevel="1"/>
    <col min="53" max="53" width="6.08984375" style="26" customWidth="1" outlineLevel="1"/>
    <col min="54" max="54" width="5.54296875" style="26" customWidth="1" outlineLevel="1"/>
    <col min="55" max="55" width="6.453125" style="26" customWidth="1" outlineLevel="1"/>
    <col min="56" max="56" width="6.36328125" style="26" customWidth="1" outlineLevel="1"/>
    <col min="57" max="57" width="5.90625" style="26" customWidth="1" outlineLevel="1"/>
    <col min="58" max="59" width="6.08984375" style="26" customWidth="1" outlineLevel="1"/>
    <col min="60" max="60" width="6" style="26" customWidth="1" outlineLevel="1"/>
    <col min="61" max="61" width="6.08984375" style="26" customWidth="1" outlineLevel="1"/>
    <col min="62" max="62" width="6.36328125" style="26" customWidth="1" outlineLevel="1"/>
    <col min="63" max="63" width="6.08984375" style="26" customWidth="1" outlineLevel="1"/>
    <col min="64" max="64" width="6.453125" style="26" customWidth="1" outlineLevel="1"/>
    <col min="65" max="65" width="6.08984375" style="26" customWidth="1" outlineLevel="1"/>
    <col min="66" max="66" width="5.54296875" style="26" customWidth="1" outlineLevel="1"/>
    <col min="67" max="67" width="6.453125" style="26" customWidth="1" outlineLevel="1"/>
    <col min="68" max="68" width="6.36328125" style="26" customWidth="1" outlineLevel="1"/>
    <col min="69" max="69" width="5.90625" style="26" customWidth="1" outlineLevel="1"/>
    <col min="70" max="71" width="6.08984375" style="26" customWidth="1" outlineLevel="1"/>
    <col min="72" max="74" width="1.36328125" style="151" customWidth="1" outlineLevel="1"/>
    <col min="75" max="75" width="3.6328125" style="151" customWidth="1"/>
    <col min="76" max="76" width="9.36328125" style="428" customWidth="1"/>
    <col min="77" max="77" width="2.6328125" style="127" customWidth="1"/>
    <col min="78" max="78" width="3.6328125" style="26" customWidth="1"/>
    <col min="79" max="16384" width="8.90625" style="26"/>
  </cols>
  <sheetData>
    <row r="1" spans="1:77" ht="15" customHeight="1" x14ac:dyDescent="0.45">
      <c r="A1" s="118" t="str">
        <f>Periods!$C$4</f>
        <v>Project Platinum</v>
      </c>
    </row>
    <row r="2" spans="1:77" s="151" customFormat="1" ht="15" customHeight="1" x14ac:dyDescent="0.45">
      <c r="A2" s="74" t="e">
        <f>#REF!</f>
        <v>#REF!</v>
      </c>
      <c r="F2" s="153"/>
      <c r="I2" s="127"/>
      <c r="BX2" s="434"/>
      <c r="BY2" s="127"/>
    </row>
    <row r="3" spans="1:77" s="151" customFormat="1" ht="15" customHeight="1" x14ac:dyDescent="0.45">
      <c r="A3" s="71" t="str">
        <f>Periods!$C$8</f>
        <v>Jan'19-Feb'22</v>
      </c>
      <c r="C3" s="274"/>
      <c r="F3" s="153"/>
      <c r="I3" s="127"/>
      <c r="BX3" s="434"/>
      <c r="BY3" s="127"/>
    </row>
    <row r="4" spans="1:77" s="151" customFormat="1" ht="15" customHeight="1" x14ac:dyDescent="0.45">
      <c r="A4" s="199" t="s">
        <v>82</v>
      </c>
      <c r="B4" s="200" t="s">
        <v>84</v>
      </c>
      <c r="C4" s="274"/>
      <c r="F4" s="153"/>
      <c r="I4" s="127"/>
      <c r="BX4" s="434"/>
      <c r="BY4" s="127"/>
    </row>
    <row r="5" spans="1:77" ht="15" customHeight="1" x14ac:dyDescent="0.45">
      <c r="A5" s="296" t="e">
        <f>SUM(C48:H48,C92:H92)</f>
        <v>#REF!</v>
      </c>
      <c r="B5" s="117"/>
    </row>
    <row r="6" spans="1:77" ht="15" customHeight="1" x14ac:dyDescent="0.45">
      <c r="B6" s="118" t="e">
        <f>CONCATENATE($A$2," ","- reported")</f>
        <v>#REF!</v>
      </c>
      <c r="C6" s="119"/>
      <c r="D6" s="119"/>
      <c r="E6" s="119"/>
      <c r="F6" s="119"/>
      <c r="G6" s="119"/>
      <c r="H6" s="119"/>
      <c r="J6" s="107" t="str">
        <f>Revenue!B19</f>
        <v>% of sales- reported</v>
      </c>
      <c r="K6" s="107"/>
      <c r="L6" s="107"/>
      <c r="M6" s="107"/>
      <c r="N6" s="107"/>
      <c r="O6" s="107"/>
      <c r="P6" s="119"/>
      <c r="Q6" s="107" t="str">
        <f>CONCATENATE(D7," v ",C7)</f>
        <v>FY20 v FY19</v>
      </c>
      <c r="R6" s="266"/>
      <c r="S6" s="107" t="str">
        <f>CONCATENATE(E7," v ",D7)</f>
        <v>FY21 v FY20</v>
      </c>
      <c r="T6" s="266"/>
      <c r="U6" s="107" t="str">
        <f>CONCATENATE(F7," v ",E7)</f>
        <v>TTM 
Feb-22 v FY21</v>
      </c>
      <c r="V6" s="266"/>
      <c r="X6" s="119"/>
      <c r="Y6" s="119"/>
      <c r="Z6" s="119"/>
      <c r="AA6" s="119"/>
      <c r="AB6" s="119"/>
      <c r="AC6" s="119"/>
      <c r="AD6" s="119"/>
      <c r="AE6" s="119"/>
      <c r="AF6" s="119"/>
      <c r="AG6" s="119"/>
      <c r="AH6" s="119"/>
      <c r="AI6" s="119"/>
      <c r="AJ6" s="119"/>
      <c r="AK6" s="119"/>
      <c r="AL6" s="119"/>
      <c r="AM6" s="119"/>
      <c r="AN6" s="119"/>
      <c r="AO6" s="119"/>
      <c r="AP6" s="119"/>
      <c r="AQ6" s="119"/>
      <c r="AR6" s="119"/>
      <c r="AS6" s="119"/>
      <c r="AT6" s="119"/>
      <c r="AU6" s="119"/>
      <c r="AV6" s="119"/>
      <c r="AW6" s="119"/>
      <c r="AX6" s="119"/>
      <c r="AY6" s="119"/>
      <c r="AZ6" s="119"/>
      <c r="BA6" s="119"/>
      <c r="BB6" s="119"/>
      <c r="BC6" s="119"/>
      <c r="BD6" s="119"/>
      <c r="BE6" s="119"/>
      <c r="BF6" s="119"/>
      <c r="BG6" s="119"/>
      <c r="BH6" s="119"/>
      <c r="BI6" s="119"/>
      <c r="BJ6" s="119"/>
      <c r="BK6" s="119"/>
      <c r="BL6" s="119"/>
      <c r="BM6" s="119"/>
      <c r="BN6" s="119"/>
      <c r="BO6" s="119"/>
      <c r="BP6" s="119"/>
      <c r="BQ6" s="119"/>
      <c r="BR6" s="119"/>
      <c r="BS6" s="119"/>
      <c r="BT6" s="414"/>
      <c r="BU6" s="414"/>
      <c r="BV6" s="414"/>
      <c r="BW6" s="414"/>
      <c r="BX6" s="119"/>
    </row>
    <row r="7" spans="1:77" s="20" customFormat="1" ht="24" customHeight="1" x14ac:dyDescent="0.3">
      <c r="B7" s="36" t="s">
        <v>5</v>
      </c>
      <c r="C7" s="51" t="str">
        <f>TB!BN$5</f>
        <v>FY19</v>
      </c>
      <c r="D7" s="37" t="str">
        <f>TB!BO$5</f>
        <v>FY20</v>
      </c>
      <c r="E7" s="37" t="str">
        <f>TB!BP$5</f>
        <v>FY21</v>
      </c>
      <c r="F7" s="52" t="str">
        <f>TB!BQ$5</f>
        <v>TTM 
Feb-22</v>
      </c>
      <c r="G7" s="52" t="str">
        <f>TB!BR$5</f>
        <v>YTD 
Feb-21</v>
      </c>
      <c r="H7" s="52" t="str">
        <f>TB!BS$5</f>
        <v>YTD 
Feb-22</v>
      </c>
      <c r="J7" s="101" t="str">
        <f t="shared" ref="J7:O7" si="0">C7</f>
        <v>FY19</v>
      </c>
      <c r="K7" s="101" t="str">
        <f t="shared" si="0"/>
        <v>FY20</v>
      </c>
      <c r="L7" s="101" t="str">
        <f t="shared" si="0"/>
        <v>FY21</v>
      </c>
      <c r="M7" s="101" t="str">
        <f t="shared" si="0"/>
        <v>TTM 
Feb-22</v>
      </c>
      <c r="N7" s="101" t="str">
        <f t="shared" si="0"/>
        <v>YTD 
Feb-21</v>
      </c>
      <c r="O7" s="101" t="str">
        <f t="shared" si="0"/>
        <v>YTD 
Feb-22</v>
      </c>
      <c r="Q7" s="104" t="s">
        <v>6</v>
      </c>
      <c r="R7" s="104" t="s">
        <v>7</v>
      </c>
      <c r="S7" s="104" t="s">
        <v>6</v>
      </c>
      <c r="T7" s="104" t="s">
        <v>7</v>
      </c>
      <c r="U7" s="104" t="s">
        <v>6</v>
      </c>
      <c r="V7" s="104" t="s">
        <v>7</v>
      </c>
      <c r="X7" s="138">
        <f>TB!N$5</f>
        <v>43496</v>
      </c>
      <c r="Y7" s="138">
        <f>TB!O$5</f>
        <v>43524</v>
      </c>
      <c r="Z7" s="138">
        <f>TB!P$5</f>
        <v>43555</v>
      </c>
      <c r="AA7" s="138">
        <f>TB!Q$5</f>
        <v>43585</v>
      </c>
      <c r="AB7" s="138">
        <f>TB!R$5</f>
        <v>43616</v>
      </c>
      <c r="AC7" s="138">
        <f>TB!S$5</f>
        <v>43646</v>
      </c>
      <c r="AD7" s="138">
        <f>TB!T$5</f>
        <v>43677</v>
      </c>
      <c r="AE7" s="138">
        <f>TB!U$5</f>
        <v>43708</v>
      </c>
      <c r="AF7" s="138">
        <f>TB!V$5</f>
        <v>43738</v>
      </c>
      <c r="AG7" s="138">
        <f>TB!W$5</f>
        <v>43769</v>
      </c>
      <c r="AH7" s="138">
        <f>TB!X$5</f>
        <v>43799</v>
      </c>
      <c r="AI7" s="138">
        <f>TB!Y$5</f>
        <v>43830</v>
      </c>
      <c r="AJ7" s="138">
        <f>TB!Z$5</f>
        <v>43861</v>
      </c>
      <c r="AK7" s="138">
        <f>TB!AA$5</f>
        <v>43890</v>
      </c>
      <c r="AL7" s="138">
        <f>TB!AB$5</f>
        <v>43921</v>
      </c>
      <c r="AM7" s="138">
        <f>TB!AC$5</f>
        <v>43951</v>
      </c>
      <c r="AN7" s="138">
        <f>TB!AD$5</f>
        <v>43982</v>
      </c>
      <c r="AO7" s="138">
        <f>TB!AE$5</f>
        <v>44012</v>
      </c>
      <c r="AP7" s="138">
        <f>TB!AF$5</f>
        <v>44043</v>
      </c>
      <c r="AQ7" s="138">
        <f>TB!AG$5</f>
        <v>44074</v>
      </c>
      <c r="AR7" s="138">
        <f>TB!AH$5</f>
        <v>44104</v>
      </c>
      <c r="AS7" s="138">
        <f>TB!AI$5</f>
        <v>44135</v>
      </c>
      <c r="AT7" s="138">
        <f>TB!AJ$5</f>
        <v>44165</v>
      </c>
      <c r="AU7" s="138">
        <f>TB!AK$5</f>
        <v>44196</v>
      </c>
      <c r="AV7" s="138">
        <f>TB!AL$5</f>
        <v>44227</v>
      </c>
      <c r="AW7" s="138">
        <f>TB!AM$5</f>
        <v>44255</v>
      </c>
      <c r="AX7" s="138">
        <f>TB!AN$5</f>
        <v>44286</v>
      </c>
      <c r="AY7" s="138">
        <f>TB!AO$5</f>
        <v>44316</v>
      </c>
      <c r="AZ7" s="138">
        <f>TB!AP$5</f>
        <v>44347</v>
      </c>
      <c r="BA7" s="138">
        <f>TB!AQ$5</f>
        <v>44377</v>
      </c>
      <c r="BB7" s="138">
        <f>TB!AR$5</f>
        <v>44408</v>
      </c>
      <c r="BC7" s="138">
        <f>TB!AS$5</f>
        <v>44439</v>
      </c>
      <c r="BD7" s="138">
        <f>TB!AT$5</f>
        <v>44469</v>
      </c>
      <c r="BE7" s="138">
        <f>TB!AU$5</f>
        <v>44500</v>
      </c>
      <c r="BF7" s="138">
        <f>TB!AV$5</f>
        <v>44530</v>
      </c>
      <c r="BG7" s="138">
        <f>TB!AW$5</f>
        <v>44561</v>
      </c>
      <c r="BH7" s="138">
        <f>TB!AX$5</f>
        <v>44592</v>
      </c>
      <c r="BI7" s="138">
        <f>TB!AY$5</f>
        <v>44620</v>
      </c>
      <c r="BJ7" s="138">
        <f>TB!AZ$5</f>
        <v>44651</v>
      </c>
      <c r="BK7" s="138">
        <f>TB!BA$5</f>
        <v>44681</v>
      </c>
      <c r="BL7" s="138">
        <f>TB!BB$5</f>
        <v>44712</v>
      </c>
      <c r="BM7" s="138">
        <f>TB!BC$5</f>
        <v>44742</v>
      </c>
      <c r="BN7" s="138">
        <f>TB!BD$5</f>
        <v>44773</v>
      </c>
      <c r="BO7" s="138">
        <f>TB!BE$5</f>
        <v>44804</v>
      </c>
      <c r="BP7" s="138">
        <f>TB!BF$5</f>
        <v>44834</v>
      </c>
      <c r="BQ7" s="138">
        <f>TB!BG$5</f>
        <v>44865</v>
      </c>
      <c r="BR7" s="138">
        <f>TB!BH$5</f>
        <v>44895</v>
      </c>
      <c r="BS7" s="138">
        <f>TB!BI$5</f>
        <v>44926</v>
      </c>
      <c r="BT7" s="415"/>
      <c r="BU7" s="415"/>
      <c r="BV7" s="415"/>
      <c r="BW7" s="415"/>
      <c r="BX7" s="105" t="s">
        <v>63</v>
      </c>
    </row>
    <row r="8" spans="1:77" ht="14.25" customHeight="1" x14ac:dyDescent="0.3">
      <c r="B8" s="30" t="str">
        <f t="shared" ref="B8:B20" si="1">B52</f>
        <v>Payroll and related costs</v>
      </c>
      <c r="C8" s="202">
        <f t="shared" ref="C8:C30" si="2">SUM(X8:AI8)</f>
        <v>0</v>
      </c>
      <c r="D8" s="202">
        <f t="shared" ref="D8:D31" si="3">SUM(AJ8:AU8)</f>
        <v>0</v>
      </c>
      <c r="E8" s="202">
        <f>SUM(AV8:BG8)</f>
        <v>0</v>
      </c>
      <c r="F8" s="202">
        <f ca="1">_xlfn.IFNA(SUM(OFFSET($X8,0,MATCH(Periods!$D$15,$X$7:$BV$7)-1):OFFSET($X8,0,MATCH(Periods!$D$15,$X$7:$BV$7,0)-12)),0)</f>
        <v>0</v>
      </c>
      <c r="G8" s="202">
        <f ca="1">SUM(OFFSET($X8,0,MATCH(Periods!$D$17,$X$7:$BV$7,0)-1):OFFSET($X8,0,MATCH(Periods!$D$13,$X$7:$BV$7,0)))</f>
        <v>0</v>
      </c>
      <c r="H8" s="202">
        <f ca="1">SUM(OFFSET($X8,0,MATCH(Periods!$D$16,$X$7:$BV$7,0)-1):OFFSET($X8,0,MATCH(Periods!$D$14,$X$7:$BV$7,0)))</f>
        <v>0</v>
      </c>
      <c r="I8" s="26"/>
      <c r="J8" s="58" t="str">
        <f>IFERROR(C8/Revenue!C$18,"n/a")</f>
        <v>n/a</v>
      </c>
      <c r="K8" s="58" t="str">
        <f>IFERROR(D8/Revenue!D$18,"n/a")</f>
        <v>n/a</v>
      </c>
      <c r="L8" s="58" t="str">
        <f>IFERROR(E8/Revenue!E$18,"n/a")</f>
        <v>n/a</v>
      </c>
      <c r="M8" s="58" t="str">
        <f ca="1">IFERROR(F8/Revenue!F$18,"n/a")</f>
        <v>n/a</v>
      </c>
      <c r="N8" s="58" t="str">
        <f ca="1">IFERROR(G8/Revenue!G$18,"n/a")</f>
        <v>n/a</v>
      </c>
      <c r="O8" s="58" t="str">
        <f ca="1">IFERROR(H8/Revenue!H$18,"n/a")</f>
        <v>n/a</v>
      </c>
      <c r="Q8" s="202">
        <f t="shared" ref="Q8" si="4">D8-C8</f>
        <v>0</v>
      </c>
      <c r="R8" s="59" t="str">
        <f t="shared" ref="R8" si="5">IFERROR(Q8/C8,"n/a")</f>
        <v>n/a</v>
      </c>
      <c r="S8" s="202">
        <f>E8-D8</f>
        <v>0</v>
      </c>
      <c r="T8" s="59" t="str">
        <f>IFERROR(S8/D8,"n/a")</f>
        <v>n/a</v>
      </c>
      <c r="U8" s="202">
        <f ca="1">F8-E8</f>
        <v>0</v>
      </c>
      <c r="V8" s="58" t="str">
        <f ca="1">IFERROR(U8/E8,"n/a")</f>
        <v>n/a</v>
      </c>
      <c r="X8" s="202">
        <f>SUMIFS(TB!N:N,TB!$F:$F,$A$2,TB!$G:$G,$B8,TB!$K:$K,"",TB!$J:$J,$A$4)</f>
        <v>0</v>
      </c>
      <c r="Y8" s="202">
        <f>SUMIFS(TB!O:O,TB!$F:$F,$A$2,TB!$G:$G,$B8,TB!$K:$K,"",TB!$J:$J,$A$4)</f>
        <v>0</v>
      </c>
      <c r="Z8" s="202">
        <f>SUMIFS(TB!P:P,TB!$F:$F,$A$2,TB!$G:$G,$B8,TB!$K:$K,"",TB!$J:$J,$A$4)</f>
        <v>0</v>
      </c>
      <c r="AA8" s="202">
        <f>SUMIFS(TB!Q:Q,TB!$F:$F,$A$2,TB!$G:$G,$B8,TB!$K:$K,"",TB!$J:$J,$A$4)</f>
        <v>0</v>
      </c>
      <c r="AB8" s="202">
        <f>SUMIFS(TB!R:R,TB!$F:$F,$A$2,TB!$G:$G,$B8,TB!$K:$K,"",TB!$J:$J,$A$4)</f>
        <v>0</v>
      </c>
      <c r="AC8" s="202">
        <f>SUMIFS(TB!S:S,TB!$F:$F,$A$2,TB!$G:$G,$B8,TB!$K:$K,"",TB!$J:$J,$A$4)</f>
        <v>0</v>
      </c>
      <c r="AD8" s="202">
        <f>SUMIFS(TB!T:T,TB!$F:$F,$A$2,TB!$G:$G,$B8,TB!$K:$K,"",TB!$J:$J,$A$4)</f>
        <v>0</v>
      </c>
      <c r="AE8" s="202">
        <f>SUMIFS(TB!U:U,TB!$F:$F,$A$2,TB!$G:$G,$B8,TB!$K:$K,"",TB!$J:$J,$A$4)</f>
        <v>0</v>
      </c>
      <c r="AF8" s="202">
        <f>SUMIFS(TB!V:V,TB!$F:$F,$A$2,TB!$G:$G,$B8,TB!$K:$K,"",TB!$J:$J,$A$4)</f>
        <v>0</v>
      </c>
      <c r="AG8" s="202">
        <f>SUMIFS(TB!W:W,TB!$F:$F,$A$2,TB!$G:$G,$B8,TB!$K:$K,"",TB!$J:$J,$A$4)</f>
        <v>0</v>
      </c>
      <c r="AH8" s="202">
        <f>SUMIFS(TB!X:X,TB!$F:$F,$A$2,TB!$G:$G,$B8,TB!$K:$K,"",TB!$J:$J,$A$4)</f>
        <v>0</v>
      </c>
      <c r="AI8" s="202">
        <f>SUMIFS(TB!Y:Y,TB!$F:$F,$A$2,TB!$G:$G,$B8,TB!$K:$K,"",TB!$J:$J,$A$4)</f>
        <v>0</v>
      </c>
      <c r="AJ8" s="202">
        <f>SUMIFS(TB!Z:Z,TB!$F:$F,$A$2,TB!$G:$G,$B8,TB!$K:$K,"",TB!$J:$J,$A$4)</f>
        <v>0</v>
      </c>
      <c r="AK8" s="202">
        <f>SUMIFS(TB!AA:AA,TB!$F:$F,$A$2,TB!$G:$G,$B8,TB!$K:$K,"",TB!$J:$J,$A$4)</f>
        <v>0</v>
      </c>
      <c r="AL8" s="202">
        <f>SUMIFS(TB!AB:AB,TB!$F:$F,$A$2,TB!$G:$G,$B8,TB!$K:$K,"",TB!$J:$J,$A$4)</f>
        <v>0</v>
      </c>
      <c r="AM8" s="202">
        <f>SUMIFS(TB!AC:AC,TB!$F:$F,$A$2,TB!$G:$G,$B8,TB!$K:$K,"",TB!$J:$J,$A$4)</f>
        <v>0</v>
      </c>
      <c r="AN8" s="202">
        <f>SUMIFS(TB!AD:AD,TB!$F:$F,$A$2,TB!$G:$G,$B8,TB!$K:$K,"",TB!$J:$J,$A$4)</f>
        <v>0</v>
      </c>
      <c r="AO8" s="202">
        <f>SUMIFS(TB!AE:AE,TB!$F:$F,$A$2,TB!$G:$G,$B8,TB!$K:$K,"",TB!$J:$J,$A$4)</f>
        <v>0</v>
      </c>
      <c r="AP8" s="202">
        <f>SUMIFS(TB!AF:AF,TB!$F:$F,$A$2,TB!$G:$G,$B8,TB!$K:$K,"",TB!$J:$J,$A$4)</f>
        <v>0</v>
      </c>
      <c r="AQ8" s="202">
        <f>SUMIFS(TB!AG:AG,TB!$F:$F,$A$2,TB!$G:$G,$B8,TB!$K:$K,"",TB!$J:$J,$A$4)</f>
        <v>0</v>
      </c>
      <c r="AR8" s="202">
        <f>SUMIFS(TB!AH:AH,TB!$F:$F,$A$2,TB!$G:$G,$B8,TB!$K:$K,"",TB!$J:$J,$A$4)</f>
        <v>0</v>
      </c>
      <c r="AS8" s="202">
        <f>SUMIFS(TB!AI:AI,TB!$F:$F,$A$2,TB!$G:$G,$B8,TB!$K:$K,"",TB!$J:$J,$A$4)</f>
        <v>0</v>
      </c>
      <c r="AT8" s="202">
        <f>SUMIFS(TB!AJ:AJ,TB!$F:$F,$A$2,TB!$G:$G,$B8,TB!$K:$K,"",TB!$J:$J,$A$4)</f>
        <v>0</v>
      </c>
      <c r="AU8" s="202">
        <f>SUMIFS(TB!AK:AK,TB!$F:$F,$A$2,TB!$G:$G,$B8,TB!$K:$K,"",TB!$J:$J,$A$4)</f>
        <v>0</v>
      </c>
      <c r="AV8" s="202">
        <f>SUMIFS(TB!AL:AL,TB!$F:$F,$A$2,TB!$G:$G,$B8,TB!$K:$K,"",TB!$J:$J,$A$4)</f>
        <v>0</v>
      </c>
      <c r="AW8" s="202">
        <f>SUMIFS(TB!AM:AM,TB!$F:$F,$A$2,TB!$G:$G,$B8,TB!$K:$K,"",TB!$J:$J,$A$4)</f>
        <v>0</v>
      </c>
      <c r="AX8" s="202">
        <f>SUMIFS(TB!AN:AN,TB!$F:$F,$A$2,TB!$G:$G,$B8,TB!$K:$K,"",TB!$J:$J,$A$4)</f>
        <v>0</v>
      </c>
      <c r="AY8" s="202">
        <f>SUMIFS(TB!AO:AO,TB!$F:$F,$A$2,TB!$G:$G,$B8,TB!$K:$K,"",TB!$J:$J,$A$4)</f>
        <v>0</v>
      </c>
      <c r="AZ8" s="202">
        <f>SUMIFS(TB!AP:AP,TB!$F:$F,$A$2,TB!$G:$G,$B8,TB!$K:$K,"",TB!$J:$J,$A$4)</f>
        <v>0</v>
      </c>
      <c r="BA8" s="202">
        <f>SUMIFS(TB!AQ:AQ,TB!$F:$F,$A$2,TB!$G:$G,$B8,TB!$K:$K,"",TB!$J:$J,$A$4)</f>
        <v>0</v>
      </c>
      <c r="BB8" s="202">
        <f>SUMIFS(TB!AR:AR,TB!$F:$F,$A$2,TB!$G:$G,$B8,TB!$K:$K,"",TB!$J:$J,$A$4)</f>
        <v>0</v>
      </c>
      <c r="BC8" s="202">
        <f>SUMIFS(TB!AS:AS,TB!$F:$F,$A$2,TB!$G:$G,$B8,TB!$K:$K,"",TB!$J:$J,$A$4)</f>
        <v>0</v>
      </c>
      <c r="BD8" s="202">
        <f>SUMIFS(TB!AT:AT,TB!$F:$F,$A$2,TB!$G:$G,$B8,TB!$K:$K,"",TB!$J:$J,$A$4)</f>
        <v>0</v>
      </c>
      <c r="BE8" s="202">
        <f>SUMIFS(TB!AU:AU,TB!$F:$F,$A$2,TB!$G:$G,$B8,TB!$K:$K,"",TB!$J:$J,$A$4)</f>
        <v>0</v>
      </c>
      <c r="BF8" s="202">
        <f>SUMIFS(TB!AV:AV,TB!$F:$F,$A$2,TB!$G:$G,$B8,TB!$K:$K,"",TB!$J:$J,$A$4)</f>
        <v>0</v>
      </c>
      <c r="BG8" s="202">
        <f>SUMIFS(TB!AW:AW,TB!$F:$F,$A$2,TB!$G:$G,$B8,TB!$K:$K,"",TB!$J:$J,$A$4)</f>
        <v>0</v>
      </c>
      <c r="BH8" s="202">
        <f>SUMIFS(TB!AX:AX,TB!$F:$F,$A$2,TB!$G:$G,$B8,TB!$K:$K,"",TB!$J:$J,$A$4)</f>
        <v>0</v>
      </c>
      <c r="BI8" s="202">
        <f>SUMIFS(TB!AY:AY,TB!$F:$F,$A$2,TB!$G:$G,$B8,TB!$K:$K,"",TB!$J:$J,$A$4)</f>
        <v>0</v>
      </c>
      <c r="BJ8" s="202">
        <f>SUMIFS(TB!AZ:AZ,TB!$F:$F,$A$2,TB!$G:$G,$B8,TB!$K:$K,"",TB!$J:$J,$A$4)</f>
        <v>0</v>
      </c>
      <c r="BK8" s="202">
        <f>SUMIFS(TB!BA:BA,TB!$F:$F,$A$2,TB!$G:$G,$B8,TB!$K:$K,"",TB!$J:$J,$A$4)</f>
        <v>0</v>
      </c>
      <c r="BL8" s="202">
        <f>SUMIFS(TB!BB:BB,TB!$F:$F,$A$2,TB!$G:$G,$B8,TB!$K:$K,"",TB!$J:$J,$A$4)</f>
        <v>0</v>
      </c>
      <c r="BM8" s="202">
        <f>SUMIFS(TB!BC:BC,TB!$F:$F,$A$2,TB!$G:$G,$B8,TB!$K:$K,"",TB!$J:$J,$A$4)</f>
        <v>0</v>
      </c>
      <c r="BN8" s="202">
        <f>SUMIFS(TB!BD:BD,TB!$F:$F,$A$2,TB!$G:$G,$B8,TB!$K:$K,"",TB!$J:$J,$A$4)</f>
        <v>0</v>
      </c>
      <c r="BO8" s="202">
        <f>SUMIFS(TB!BE:BE,TB!$F:$F,$A$2,TB!$G:$G,$B8,TB!$K:$K,"",TB!$J:$J,$A$4)</f>
        <v>0</v>
      </c>
      <c r="BP8" s="202">
        <f>SUMIFS(TB!BF:BF,TB!$F:$F,$A$2,TB!$G:$G,$B8,TB!$K:$K,"",TB!$J:$J,$A$4)</f>
        <v>0</v>
      </c>
      <c r="BQ8" s="202">
        <f>SUMIFS(TB!BG:BG,TB!$F:$F,$A$2,TB!$G:$G,$B8,TB!$K:$K,"",TB!$J:$J,$A$4)</f>
        <v>0</v>
      </c>
      <c r="BR8" s="202">
        <f>SUMIFS(TB!BH:BH,TB!$F:$F,$A$2,TB!$G:$G,$B8,TB!$K:$K,"",TB!$J:$J,$A$4)</f>
        <v>0</v>
      </c>
      <c r="BS8" s="202">
        <f>SUMIFS(TB!BI:BI,TB!$F:$F,$A$2,TB!$G:$G,$B8,TB!$K:$K,"",TB!$J:$J,$A$4)</f>
        <v>0</v>
      </c>
      <c r="BT8" s="416"/>
      <c r="BU8" s="416"/>
      <c r="BV8" s="416"/>
      <c r="BW8" s="416"/>
      <c r="BX8" s="423"/>
      <c r="BY8" s="26"/>
    </row>
    <row r="9" spans="1:77" ht="14.25" customHeight="1" x14ac:dyDescent="0.3">
      <c r="B9" s="30" t="str">
        <f t="shared" si="1"/>
        <v>Contract labor</v>
      </c>
      <c r="C9" s="202">
        <f t="shared" ref="C9:C10" si="6">SUM(X9:AI9)</f>
        <v>0</v>
      </c>
      <c r="D9" s="202">
        <f t="shared" si="3"/>
        <v>0</v>
      </c>
      <c r="E9" s="202">
        <f t="shared" ref="E9:E31" si="7">SUM(AV9:BG9)</f>
        <v>0</v>
      </c>
      <c r="F9" s="202">
        <f ca="1">_xlfn.IFNA(SUM(OFFSET($X9,0,MATCH(Periods!$D$15,$X$7:$BV$7)-1):OFFSET($X9,0,MATCH(Periods!$D$15,$X$7:$BV$7,0)-12)),0)</f>
        <v>0</v>
      </c>
      <c r="G9" s="202">
        <f ca="1">SUM(OFFSET($X9,0,MATCH(Periods!$D$17,$X$7:$BV$7,0)-1):OFFSET($X9,0,MATCH(Periods!$D$13,$X$7:$BV$7,0)))</f>
        <v>0</v>
      </c>
      <c r="H9" s="202">
        <f ca="1">SUM(OFFSET($X9,0,MATCH(Periods!$D$16,$X$7:$BV$7,0)-1):OFFSET($X9,0,MATCH(Periods!$D$14,$X$7:$BV$7,0)))</f>
        <v>0</v>
      </c>
      <c r="I9" s="26"/>
      <c r="J9" s="58" t="str">
        <f>IFERROR(C9/Revenue!C$18,"n/a")</f>
        <v>n/a</v>
      </c>
      <c r="K9" s="58" t="str">
        <f>IFERROR(D9/Revenue!D$18,"n/a")</f>
        <v>n/a</v>
      </c>
      <c r="L9" s="58" t="str">
        <f>IFERROR(E9/Revenue!E$18,"n/a")</f>
        <v>n/a</v>
      </c>
      <c r="M9" s="58" t="str">
        <f ca="1">IFERROR(F9/Revenue!F$18,"n/a")</f>
        <v>n/a</v>
      </c>
      <c r="N9" s="58" t="str">
        <f ca="1">IFERROR(G9/Revenue!G$18,"n/a")</f>
        <v>n/a</v>
      </c>
      <c r="O9" s="58" t="str">
        <f ca="1">IFERROR(H9/Revenue!H$18,"n/a")</f>
        <v>n/a</v>
      </c>
      <c r="Q9" s="202">
        <f t="shared" ref="Q9:Q33" si="8">D9-C9</f>
        <v>0</v>
      </c>
      <c r="R9" s="59" t="str">
        <f t="shared" ref="R9:R33" si="9">IFERROR(Q9/C9,"n/a")</f>
        <v>n/a</v>
      </c>
      <c r="S9" s="202">
        <f t="shared" ref="S9:S33" si="10">E9-D9</f>
        <v>0</v>
      </c>
      <c r="T9" s="59" t="str">
        <f t="shared" ref="T9:T33" si="11">IFERROR(S9/D9,"n/a")</f>
        <v>n/a</v>
      </c>
      <c r="U9" s="202">
        <f t="shared" ref="U9:U33" ca="1" si="12">F9-E9</f>
        <v>0</v>
      </c>
      <c r="V9" s="58" t="str">
        <f t="shared" ref="V9:V33" ca="1" si="13">IFERROR(U9/E9,"n/a")</f>
        <v>n/a</v>
      </c>
      <c r="X9" s="202">
        <f>SUMIFS(TB!N:N,TB!$F:$F,$A$2,TB!$G:$G,$B9,TB!$K:$K,"",TB!$J:$J,$A$4)</f>
        <v>0</v>
      </c>
      <c r="Y9" s="202">
        <f>SUMIFS(TB!O:O,TB!$F:$F,$A$2,TB!$G:$G,$B9,TB!$K:$K,"",TB!$J:$J,$A$4)</f>
        <v>0</v>
      </c>
      <c r="Z9" s="202">
        <f>SUMIFS(TB!P:P,TB!$F:$F,$A$2,TB!$G:$G,$B9,TB!$K:$K,"",TB!$J:$J,$A$4)</f>
        <v>0</v>
      </c>
      <c r="AA9" s="202">
        <f>SUMIFS(TB!Q:Q,TB!$F:$F,$A$2,TB!$G:$G,$B9,TB!$K:$K,"",TB!$J:$J,$A$4)</f>
        <v>0</v>
      </c>
      <c r="AB9" s="202">
        <f>SUMIFS(TB!R:R,TB!$F:$F,$A$2,TB!$G:$G,$B9,TB!$K:$K,"",TB!$J:$J,$A$4)</f>
        <v>0</v>
      </c>
      <c r="AC9" s="202">
        <f>SUMIFS(TB!S:S,TB!$F:$F,$A$2,TB!$G:$G,$B9,TB!$K:$K,"",TB!$J:$J,$A$4)</f>
        <v>0</v>
      </c>
      <c r="AD9" s="202">
        <f>SUMIFS(TB!T:T,TB!$F:$F,$A$2,TB!$G:$G,$B9,TB!$K:$K,"",TB!$J:$J,$A$4)</f>
        <v>0</v>
      </c>
      <c r="AE9" s="202">
        <f>SUMIFS(TB!U:U,TB!$F:$F,$A$2,TB!$G:$G,$B9,TB!$K:$K,"",TB!$J:$J,$A$4)</f>
        <v>0</v>
      </c>
      <c r="AF9" s="202">
        <f>SUMIFS(TB!V:V,TB!$F:$F,$A$2,TB!$G:$G,$B9,TB!$K:$K,"",TB!$J:$J,$A$4)</f>
        <v>0</v>
      </c>
      <c r="AG9" s="202">
        <f>SUMIFS(TB!W:W,TB!$F:$F,$A$2,TB!$G:$G,$B9,TB!$K:$K,"",TB!$J:$J,$A$4)</f>
        <v>0</v>
      </c>
      <c r="AH9" s="202">
        <f>SUMIFS(TB!X:X,TB!$F:$F,$A$2,TB!$G:$G,$B9,TB!$K:$K,"",TB!$J:$J,$A$4)</f>
        <v>0</v>
      </c>
      <c r="AI9" s="202">
        <f>SUMIFS(TB!Y:Y,TB!$F:$F,$A$2,TB!$G:$G,$B9,TB!$K:$K,"",TB!$J:$J,$A$4)</f>
        <v>0</v>
      </c>
      <c r="AJ9" s="202">
        <f>SUMIFS(TB!Z:Z,TB!$F:$F,$A$2,TB!$G:$G,$B9,TB!$K:$K,"",TB!$J:$J,$A$4)</f>
        <v>0</v>
      </c>
      <c r="AK9" s="202">
        <f>SUMIFS(TB!AA:AA,TB!$F:$F,$A$2,TB!$G:$G,$B9,TB!$K:$K,"",TB!$J:$J,$A$4)</f>
        <v>0</v>
      </c>
      <c r="AL9" s="202">
        <f>SUMIFS(TB!AB:AB,TB!$F:$F,$A$2,TB!$G:$G,$B9,TB!$K:$K,"",TB!$J:$J,$A$4)</f>
        <v>0</v>
      </c>
      <c r="AM9" s="202">
        <f>SUMIFS(TB!AC:AC,TB!$F:$F,$A$2,TB!$G:$G,$B9,TB!$K:$K,"",TB!$J:$J,$A$4)</f>
        <v>0</v>
      </c>
      <c r="AN9" s="202">
        <f>SUMIFS(TB!AD:AD,TB!$F:$F,$A$2,TB!$G:$G,$B9,TB!$K:$K,"",TB!$J:$J,$A$4)</f>
        <v>0</v>
      </c>
      <c r="AO9" s="202">
        <f>SUMIFS(TB!AE:AE,TB!$F:$F,$A$2,TB!$G:$G,$B9,TB!$K:$K,"",TB!$J:$J,$A$4)</f>
        <v>0</v>
      </c>
      <c r="AP9" s="202">
        <f>SUMIFS(TB!AF:AF,TB!$F:$F,$A$2,TB!$G:$G,$B9,TB!$K:$K,"",TB!$J:$J,$A$4)</f>
        <v>0</v>
      </c>
      <c r="AQ9" s="202">
        <f>SUMIFS(TB!AG:AG,TB!$F:$F,$A$2,TB!$G:$G,$B9,TB!$K:$K,"",TB!$J:$J,$A$4)</f>
        <v>0</v>
      </c>
      <c r="AR9" s="202">
        <f>SUMIFS(TB!AH:AH,TB!$F:$F,$A$2,TB!$G:$G,$B9,TB!$K:$K,"",TB!$J:$J,$A$4)</f>
        <v>0</v>
      </c>
      <c r="AS9" s="202">
        <f>SUMIFS(TB!AI:AI,TB!$F:$F,$A$2,TB!$G:$G,$B9,TB!$K:$K,"",TB!$J:$J,$A$4)</f>
        <v>0</v>
      </c>
      <c r="AT9" s="202">
        <f>SUMIFS(TB!AJ:AJ,TB!$F:$F,$A$2,TB!$G:$G,$B9,TB!$K:$K,"",TB!$J:$J,$A$4)</f>
        <v>0</v>
      </c>
      <c r="AU9" s="202">
        <f>SUMIFS(TB!AK:AK,TB!$F:$F,$A$2,TB!$G:$G,$B9,TB!$K:$K,"",TB!$J:$J,$A$4)</f>
        <v>0</v>
      </c>
      <c r="AV9" s="202">
        <f>SUMIFS(TB!AL:AL,TB!$F:$F,$A$2,TB!$G:$G,$B9,TB!$K:$K,"",TB!$J:$J,$A$4)</f>
        <v>0</v>
      </c>
      <c r="AW9" s="202">
        <f>SUMIFS(TB!AM:AM,TB!$F:$F,$A$2,TB!$G:$G,$B9,TB!$K:$K,"",TB!$J:$J,$A$4)</f>
        <v>0</v>
      </c>
      <c r="AX9" s="202">
        <f>SUMIFS(TB!AN:AN,TB!$F:$F,$A$2,TB!$G:$G,$B9,TB!$K:$K,"",TB!$J:$J,$A$4)</f>
        <v>0</v>
      </c>
      <c r="AY9" s="202">
        <f>SUMIFS(TB!AO:AO,TB!$F:$F,$A$2,TB!$G:$G,$B9,TB!$K:$K,"",TB!$J:$J,$A$4)</f>
        <v>0</v>
      </c>
      <c r="AZ9" s="202">
        <f>SUMIFS(TB!AP:AP,TB!$F:$F,$A$2,TB!$G:$G,$B9,TB!$K:$K,"",TB!$J:$J,$A$4)</f>
        <v>0</v>
      </c>
      <c r="BA9" s="202">
        <f>SUMIFS(TB!AQ:AQ,TB!$F:$F,$A$2,TB!$G:$G,$B9,TB!$K:$K,"",TB!$J:$J,$A$4)</f>
        <v>0</v>
      </c>
      <c r="BB9" s="202">
        <f>SUMIFS(TB!AR:AR,TB!$F:$F,$A$2,TB!$G:$G,$B9,TB!$K:$K,"",TB!$J:$J,$A$4)</f>
        <v>0</v>
      </c>
      <c r="BC9" s="202">
        <f>SUMIFS(TB!AS:AS,TB!$F:$F,$A$2,TB!$G:$G,$B9,TB!$K:$K,"",TB!$J:$J,$A$4)</f>
        <v>0</v>
      </c>
      <c r="BD9" s="202">
        <f>SUMIFS(TB!AT:AT,TB!$F:$F,$A$2,TB!$G:$G,$B9,TB!$K:$K,"",TB!$J:$J,$A$4)</f>
        <v>0</v>
      </c>
      <c r="BE9" s="202">
        <f>SUMIFS(TB!AU:AU,TB!$F:$F,$A$2,TB!$G:$G,$B9,TB!$K:$K,"",TB!$J:$J,$A$4)</f>
        <v>0</v>
      </c>
      <c r="BF9" s="202">
        <f>SUMIFS(TB!AV:AV,TB!$F:$F,$A$2,TB!$G:$G,$B9,TB!$K:$K,"",TB!$J:$J,$A$4)</f>
        <v>0</v>
      </c>
      <c r="BG9" s="202">
        <f>SUMIFS(TB!AW:AW,TB!$F:$F,$A$2,TB!$G:$G,$B9,TB!$K:$K,"",TB!$J:$J,$A$4)</f>
        <v>0</v>
      </c>
      <c r="BH9" s="202">
        <f>SUMIFS(TB!AX:AX,TB!$F:$F,$A$2,TB!$G:$G,$B9,TB!$K:$K,"",TB!$J:$J,$A$4)</f>
        <v>0</v>
      </c>
      <c r="BI9" s="202">
        <f>SUMIFS(TB!AY:AY,TB!$F:$F,$A$2,TB!$G:$G,$B9,TB!$K:$K,"",TB!$J:$J,$A$4)</f>
        <v>0</v>
      </c>
      <c r="BJ9" s="202">
        <f>SUMIFS(TB!AZ:AZ,TB!$F:$F,$A$2,TB!$G:$G,$B9,TB!$K:$K,"",TB!$J:$J,$A$4)</f>
        <v>0</v>
      </c>
      <c r="BK9" s="202">
        <f>SUMIFS(TB!BA:BA,TB!$F:$F,$A$2,TB!$G:$G,$B9,TB!$K:$K,"",TB!$J:$J,$A$4)</f>
        <v>0</v>
      </c>
      <c r="BL9" s="202">
        <f>SUMIFS(TB!BB:BB,TB!$F:$F,$A$2,TB!$G:$G,$B9,TB!$K:$K,"",TB!$J:$J,$A$4)</f>
        <v>0</v>
      </c>
      <c r="BM9" s="202">
        <f>SUMIFS(TB!BC:BC,TB!$F:$F,$A$2,TB!$G:$G,$B9,TB!$K:$K,"",TB!$J:$J,$A$4)</f>
        <v>0</v>
      </c>
      <c r="BN9" s="202">
        <f>SUMIFS(TB!BD:BD,TB!$F:$F,$A$2,TB!$G:$G,$B9,TB!$K:$K,"",TB!$J:$J,$A$4)</f>
        <v>0</v>
      </c>
      <c r="BO9" s="202">
        <f>SUMIFS(TB!BE:BE,TB!$F:$F,$A$2,TB!$G:$G,$B9,TB!$K:$K,"",TB!$J:$J,$A$4)</f>
        <v>0</v>
      </c>
      <c r="BP9" s="202">
        <f>SUMIFS(TB!BF:BF,TB!$F:$F,$A$2,TB!$G:$G,$B9,TB!$K:$K,"",TB!$J:$J,$A$4)</f>
        <v>0</v>
      </c>
      <c r="BQ9" s="202">
        <f>SUMIFS(TB!BG:BG,TB!$F:$F,$A$2,TB!$G:$G,$B9,TB!$K:$K,"",TB!$J:$J,$A$4)</f>
        <v>0</v>
      </c>
      <c r="BR9" s="202">
        <f>SUMIFS(TB!BH:BH,TB!$F:$F,$A$2,TB!$G:$G,$B9,TB!$K:$K,"",TB!$J:$J,$A$4)</f>
        <v>0</v>
      </c>
      <c r="BS9" s="202">
        <f>SUMIFS(TB!BI:BI,TB!$F:$F,$A$2,TB!$G:$G,$B9,TB!$K:$K,"",TB!$J:$J,$A$4)</f>
        <v>0</v>
      </c>
      <c r="BT9" s="416"/>
      <c r="BU9" s="416"/>
      <c r="BV9" s="416"/>
      <c r="BW9" s="416"/>
      <c r="BX9" s="423"/>
      <c r="BY9" s="26"/>
    </row>
    <row r="10" spans="1:77" ht="14.25" customHeight="1" x14ac:dyDescent="0.3">
      <c r="B10" s="30" t="str">
        <f t="shared" si="1"/>
        <v>Rent expense</v>
      </c>
      <c r="C10" s="202">
        <f t="shared" si="6"/>
        <v>0</v>
      </c>
      <c r="D10" s="202">
        <f t="shared" si="3"/>
        <v>0</v>
      </c>
      <c r="E10" s="202">
        <f t="shared" si="7"/>
        <v>0</v>
      </c>
      <c r="F10" s="202">
        <f ca="1">_xlfn.IFNA(SUM(OFFSET($X10,0,MATCH(Periods!$D$15,$X$7:$BV$7)-1):OFFSET($X10,0,MATCH(Periods!$D$15,$X$7:$BV$7,0)-12)),0)</f>
        <v>0</v>
      </c>
      <c r="G10" s="202">
        <f ca="1">SUM(OFFSET($X10,0,MATCH(Periods!$D$17,$X$7:$BV$7,0)-1):OFFSET($X10,0,MATCH(Periods!$D$13,$X$7:$BV$7,0)))</f>
        <v>0</v>
      </c>
      <c r="H10" s="202">
        <f ca="1">SUM(OFFSET($X10,0,MATCH(Periods!$D$16,$X$7:$BV$7,0)-1):OFFSET($X10,0,MATCH(Periods!$D$14,$X$7:$BV$7,0)))</f>
        <v>0</v>
      </c>
      <c r="I10" s="26"/>
      <c r="J10" s="58" t="str">
        <f>IFERROR(C10/Revenue!C$18,"n/a")</f>
        <v>n/a</v>
      </c>
      <c r="K10" s="58" t="str">
        <f>IFERROR(D10/Revenue!D$18,"n/a")</f>
        <v>n/a</v>
      </c>
      <c r="L10" s="58" t="str">
        <f>IFERROR(E10/Revenue!E$18,"n/a")</f>
        <v>n/a</v>
      </c>
      <c r="M10" s="58" t="str">
        <f ca="1">IFERROR(F10/Revenue!F$18,"n/a")</f>
        <v>n/a</v>
      </c>
      <c r="N10" s="58" t="str">
        <f ca="1">IFERROR(G10/Revenue!G$18,"n/a")</f>
        <v>n/a</v>
      </c>
      <c r="O10" s="58" t="str">
        <f ca="1">IFERROR(H10/Revenue!H$18,"n/a")</f>
        <v>n/a</v>
      </c>
      <c r="Q10" s="202">
        <f t="shared" si="8"/>
        <v>0</v>
      </c>
      <c r="R10" s="59" t="str">
        <f t="shared" si="9"/>
        <v>n/a</v>
      </c>
      <c r="S10" s="202">
        <f t="shared" si="10"/>
        <v>0</v>
      </c>
      <c r="T10" s="59" t="str">
        <f t="shared" si="11"/>
        <v>n/a</v>
      </c>
      <c r="U10" s="202">
        <f t="shared" ca="1" si="12"/>
        <v>0</v>
      </c>
      <c r="V10" s="58" t="str">
        <f t="shared" ca="1" si="13"/>
        <v>n/a</v>
      </c>
      <c r="X10" s="202">
        <f>SUMIFS(TB!N:N,TB!$F:$F,$A$2,TB!$G:$G,$B10,TB!$K:$K,"",TB!$J:$J,$A$4)</f>
        <v>0</v>
      </c>
      <c r="Y10" s="202">
        <f>SUMIFS(TB!O:O,TB!$F:$F,$A$2,TB!$G:$G,$B10,TB!$K:$K,"",TB!$J:$J,$A$4)</f>
        <v>0</v>
      </c>
      <c r="Z10" s="202">
        <f>SUMIFS(TB!P:P,TB!$F:$F,$A$2,TB!$G:$G,$B10,TB!$K:$K,"",TB!$J:$J,$A$4)</f>
        <v>0</v>
      </c>
      <c r="AA10" s="202">
        <f>SUMIFS(TB!Q:Q,TB!$F:$F,$A$2,TB!$G:$G,$B10,TB!$K:$K,"",TB!$J:$J,$A$4)</f>
        <v>0</v>
      </c>
      <c r="AB10" s="202">
        <f>SUMIFS(TB!R:R,TB!$F:$F,$A$2,TB!$G:$G,$B10,TB!$K:$K,"",TB!$J:$J,$A$4)</f>
        <v>0</v>
      </c>
      <c r="AC10" s="202">
        <f>SUMIFS(TB!S:S,TB!$F:$F,$A$2,TB!$G:$G,$B10,TB!$K:$K,"",TB!$J:$J,$A$4)</f>
        <v>0</v>
      </c>
      <c r="AD10" s="202">
        <f>SUMIFS(TB!T:T,TB!$F:$F,$A$2,TB!$G:$G,$B10,TB!$K:$K,"",TB!$J:$J,$A$4)</f>
        <v>0</v>
      </c>
      <c r="AE10" s="202">
        <f>SUMIFS(TB!U:U,TB!$F:$F,$A$2,TB!$G:$G,$B10,TB!$K:$K,"",TB!$J:$J,$A$4)</f>
        <v>0</v>
      </c>
      <c r="AF10" s="202">
        <f>SUMIFS(TB!V:V,TB!$F:$F,$A$2,TB!$G:$G,$B10,TB!$K:$K,"",TB!$J:$J,$A$4)</f>
        <v>0</v>
      </c>
      <c r="AG10" s="202">
        <f>SUMIFS(TB!W:W,TB!$F:$F,$A$2,TB!$G:$G,$B10,TB!$K:$K,"",TB!$J:$J,$A$4)</f>
        <v>0</v>
      </c>
      <c r="AH10" s="202">
        <f>SUMIFS(TB!X:X,TB!$F:$F,$A$2,TB!$G:$G,$B10,TB!$K:$K,"",TB!$J:$J,$A$4)</f>
        <v>0</v>
      </c>
      <c r="AI10" s="202">
        <f>SUMIFS(TB!Y:Y,TB!$F:$F,$A$2,TB!$G:$G,$B10,TB!$K:$K,"",TB!$J:$J,$A$4)</f>
        <v>0</v>
      </c>
      <c r="AJ10" s="202">
        <f>SUMIFS(TB!Z:Z,TB!$F:$F,$A$2,TB!$G:$G,$B10,TB!$K:$K,"",TB!$J:$J,$A$4)</f>
        <v>0</v>
      </c>
      <c r="AK10" s="202">
        <f>SUMIFS(TB!AA:AA,TB!$F:$F,$A$2,TB!$G:$G,$B10,TB!$K:$K,"",TB!$J:$J,$A$4)</f>
        <v>0</v>
      </c>
      <c r="AL10" s="202">
        <f>SUMIFS(TB!AB:AB,TB!$F:$F,$A$2,TB!$G:$G,$B10,TB!$K:$K,"",TB!$J:$J,$A$4)</f>
        <v>0</v>
      </c>
      <c r="AM10" s="202">
        <f>SUMIFS(TB!AC:AC,TB!$F:$F,$A$2,TB!$G:$G,$B10,TB!$K:$K,"",TB!$J:$J,$A$4)</f>
        <v>0</v>
      </c>
      <c r="AN10" s="202">
        <f>SUMIFS(TB!AD:AD,TB!$F:$F,$A$2,TB!$G:$G,$B10,TB!$K:$K,"",TB!$J:$J,$A$4)</f>
        <v>0</v>
      </c>
      <c r="AO10" s="202">
        <f>SUMIFS(TB!AE:AE,TB!$F:$F,$A$2,TB!$G:$G,$B10,TB!$K:$K,"",TB!$J:$J,$A$4)</f>
        <v>0</v>
      </c>
      <c r="AP10" s="202">
        <f>SUMIFS(TB!AF:AF,TB!$F:$F,$A$2,TB!$G:$G,$B10,TB!$K:$K,"",TB!$J:$J,$A$4)</f>
        <v>0</v>
      </c>
      <c r="AQ10" s="202">
        <f>SUMIFS(TB!AG:AG,TB!$F:$F,$A$2,TB!$G:$G,$B10,TB!$K:$K,"",TB!$J:$J,$A$4)</f>
        <v>0</v>
      </c>
      <c r="AR10" s="202">
        <f>SUMIFS(TB!AH:AH,TB!$F:$F,$A$2,TB!$G:$G,$B10,TB!$K:$K,"",TB!$J:$J,$A$4)</f>
        <v>0</v>
      </c>
      <c r="AS10" s="202">
        <f>SUMIFS(TB!AI:AI,TB!$F:$F,$A$2,TB!$G:$G,$B10,TB!$K:$K,"",TB!$J:$J,$A$4)</f>
        <v>0</v>
      </c>
      <c r="AT10" s="202">
        <f>SUMIFS(TB!AJ:AJ,TB!$F:$F,$A$2,TB!$G:$G,$B10,TB!$K:$K,"",TB!$J:$J,$A$4)</f>
        <v>0</v>
      </c>
      <c r="AU10" s="202">
        <f>SUMIFS(TB!AK:AK,TB!$F:$F,$A$2,TB!$G:$G,$B10,TB!$K:$K,"",TB!$J:$J,$A$4)</f>
        <v>0</v>
      </c>
      <c r="AV10" s="202">
        <f>SUMIFS(TB!AL:AL,TB!$F:$F,$A$2,TB!$G:$G,$B10,TB!$K:$K,"",TB!$J:$J,$A$4)</f>
        <v>0</v>
      </c>
      <c r="AW10" s="202">
        <f>SUMIFS(TB!AM:AM,TB!$F:$F,$A$2,TB!$G:$G,$B10,TB!$K:$K,"",TB!$J:$J,$A$4)</f>
        <v>0</v>
      </c>
      <c r="AX10" s="202">
        <f>SUMIFS(TB!AN:AN,TB!$F:$F,$A$2,TB!$G:$G,$B10,TB!$K:$K,"",TB!$J:$J,$A$4)</f>
        <v>0</v>
      </c>
      <c r="AY10" s="202">
        <f>SUMIFS(TB!AO:AO,TB!$F:$F,$A$2,TB!$G:$G,$B10,TB!$K:$K,"",TB!$J:$J,$A$4)</f>
        <v>0</v>
      </c>
      <c r="AZ10" s="202">
        <f>SUMIFS(TB!AP:AP,TB!$F:$F,$A$2,TB!$G:$G,$B10,TB!$K:$K,"",TB!$J:$J,$A$4)</f>
        <v>0</v>
      </c>
      <c r="BA10" s="202">
        <f>SUMIFS(TB!AQ:AQ,TB!$F:$F,$A$2,TB!$G:$G,$B10,TB!$K:$K,"",TB!$J:$J,$A$4)</f>
        <v>0</v>
      </c>
      <c r="BB10" s="202">
        <f>SUMIFS(TB!AR:AR,TB!$F:$F,$A$2,TB!$G:$G,$B10,TB!$K:$K,"",TB!$J:$J,$A$4)</f>
        <v>0</v>
      </c>
      <c r="BC10" s="202">
        <f>SUMIFS(TB!AS:AS,TB!$F:$F,$A$2,TB!$G:$G,$B10,TB!$K:$K,"",TB!$J:$J,$A$4)</f>
        <v>0</v>
      </c>
      <c r="BD10" s="202">
        <f>SUMIFS(TB!AT:AT,TB!$F:$F,$A$2,TB!$G:$G,$B10,TB!$K:$K,"",TB!$J:$J,$A$4)</f>
        <v>0</v>
      </c>
      <c r="BE10" s="202">
        <f>SUMIFS(TB!AU:AU,TB!$F:$F,$A$2,TB!$G:$G,$B10,TB!$K:$K,"",TB!$J:$J,$A$4)</f>
        <v>0</v>
      </c>
      <c r="BF10" s="202">
        <f>SUMIFS(TB!AV:AV,TB!$F:$F,$A$2,TB!$G:$G,$B10,TB!$K:$K,"",TB!$J:$J,$A$4)</f>
        <v>0</v>
      </c>
      <c r="BG10" s="202">
        <f>SUMIFS(TB!AW:AW,TB!$F:$F,$A$2,TB!$G:$G,$B10,TB!$K:$K,"",TB!$J:$J,$A$4)</f>
        <v>0</v>
      </c>
      <c r="BH10" s="202">
        <f>SUMIFS(TB!AX:AX,TB!$F:$F,$A$2,TB!$G:$G,$B10,TB!$K:$K,"",TB!$J:$J,$A$4)</f>
        <v>0</v>
      </c>
      <c r="BI10" s="202">
        <f>SUMIFS(TB!AY:AY,TB!$F:$F,$A$2,TB!$G:$G,$B10,TB!$K:$K,"",TB!$J:$J,$A$4)</f>
        <v>0</v>
      </c>
      <c r="BJ10" s="202">
        <f>SUMIFS(TB!AZ:AZ,TB!$F:$F,$A$2,TB!$G:$G,$B10,TB!$K:$K,"",TB!$J:$J,$A$4)</f>
        <v>0</v>
      </c>
      <c r="BK10" s="202">
        <f>SUMIFS(TB!BA:BA,TB!$F:$F,$A$2,TB!$G:$G,$B10,TB!$K:$K,"",TB!$J:$J,$A$4)</f>
        <v>0</v>
      </c>
      <c r="BL10" s="202">
        <f>SUMIFS(TB!BB:BB,TB!$F:$F,$A$2,TB!$G:$G,$B10,TB!$K:$K,"",TB!$J:$J,$A$4)</f>
        <v>0</v>
      </c>
      <c r="BM10" s="202">
        <f>SUMIFS(TB!BC:BC,TB!$F:$F,$A$2,TB!$G:$G,$B10,TB!$K:$K,"",TB!$J:$J,$A$4)</f>
        <v>0</v>
      </c>
      <c r="BN10" s="202">
        <f>SUMIFS(TB!BD:BD,TB!$F:$F,$A$2,TB!$G:$G,$B10,TB!$K:$K,"",TB!$J:$J,$A$4)</f>
        <v>0</v>
      </c>
      <c r="BO10" s="202">
        <f>SUMIFS(TB!BE:BE,TB!$F:$F,$A$2,TB!$G:$G,$B10,TB!$K:$K,"",TB!$J:$J,$A$4)</f>
        <v>0</v>
      </c>
      <c r="BP10" s="202">
        <f>SUMIFS(TB!BF:BF,TB!$F:$F,$A$2,TB!$G:$G,$B10,TB!$K:$K,"",TB!$J:$J,$A$4)</f>
        <v>0</v>
      </c>
      <c r="BQ10" s="202">
        <f>SUMIFS(TB!BG:BG,TB!$F:$F,$A$2,TB!$G:$G,$B10,TB!$K:$K,"",TB!$J:$J,$A$4)</f>
        <v>0</v>
      </c>
      <c r="BR10" s="202">
        <f>SUMIFS(TB!BH:BH,TB!$F:$F,$A$2,TB!$G:$G,$B10,TB!$K:$K,"",TB!$J:$J,$A$4)</f>
        <v>0</v>
      </c>
      <c r="BS10" s="202">
        <f>SUMIFS(TB!BI:BI,TB!$F:$F,$A$2,TB!$G:$G,$B10,TB!$K:$K,"",TB!$J:$J,$A$4)</f>
        <v>0</v>
      </c>
      <c r="BT10" s="416"/>
      <c r="BU10" s="416"/>
      <c r="BV10" s="416"/>
      <c r="BW10" s="416"/>
      <c r="BX10" s="423"/>
      <c r="BY10" s="26"/>
    </row>
    <row r="11" spans="1:77" ht="14.25" customHeight="1" x14ac:dyDescent="0.3">
      <c r="B11" s="30" t="str">
        <f t="shared" si="1"/>
        <v>Merchant account fees</v>
      </c>
      <c r="C11" s="202">
        <f t="shared" si="2"/>
        <v>0</v>
      </c>
      <c r="D11" s="202">
        <f t="shared" si="3"/>
        <v>0</v>
      </c>
      <c r="E11" s="202">
        <f t="shared" si="7"/>
        <v>0</v>
      </c>
      <c r="F11" s="202">
        <f ca="1">_xlfn.IFNA(SUM(OFFSET($X11,0,MATCH(Periods!$D$15,$X$7:$BV$7)-1):OFFSET($X11,0,MATCH(Periods!$D$15,$X$7:$BV$7,0)-12)),0)</f>
        <v>0</v>
      </c>
      <c r="G11" s="202">
        <f ca="1">SUM(OFFSET($X11,0,MATCH(Periods!$D$17,$X$7:$BV$7,0)-1):OFFSET($X11,0,MATCH(Periods!$D$13,$X$7:$BV$7,0)))</f>
        <v>0</v>
      </c>
      <c r="H11" s="202">
        <f ca="1">SUM(OFFSET($X11,0,MATCH(Periods!$D$16,$X$7:$BV$7,0)-1):OFFSET($X11,0,MATCH(Periods!$D$14,$X$7:$BV$7,0)))</f>
        <v>0</v>
      </c>
      <c r="I11" s="26"/>
      <c r="J11" s="58" t="str">
        <f>IFERROR(C11/Revenue!C$18,"n/a")</f>
        <v>n/a</v>
      </c>
      <c r="K11" s="58" t="str">
        <f>IFERROR(D11/Revenue!D$18,"n/a")</f>
        <v>n/a</v>
      </c>
      <c r="L11" s="58" t="str">
        <f>IFERROR(E11/Revenue!E$18,"n/a")</f>
        <v>n/a</v>
      </c>
      <c r="M11" s="58" t="str">
        <f ca="1">IFERROR(F11/Revenue!F$18,"n/a")</f>
        <v>n/a</v>
      </c>
      <c r="N11" s="58" t="str">
        <f ca="1">IFERROR(G11/Revenue!G$18,"n/a")</f>
        <v>n/a</v>
      </c>
      <c r="O11" s="58" t="str">
        <f ca="1">IFERROR(H11/Revenue!H$18,"n/a")</f>
        <v>n/a</v>
      </c>
      <c r="Q11" s="202">
        <f t="shared" si="8"/>
        <v>0</v>
      </c>
      <c r="R11" s="59" t="str">
        <f t="shared" si="9"/>
        <v>n/a</v>
      </c>
      <c r="S11" s="202">
        <f t="shared" si="10"/>
        <v>0</v>
      </c>
      <c r="T11" s="59" t="str">
        <f t="shared" si="11"/>
        <v>n/a</v>
      </c>
      <c r="U11" s="202">
        <f t="shared" ca="1" si="12"/>
        <v>0</v>
      </c>
      <c r="V11" s="58" t="str">
        <f t="shared" ca="1" si="13"/>
        <v>n/a</v>
      </c>
      <c r="X11" s="202">
        <f>SUMIFS(TB!N:N,TB!$F:$F,$A$2,TB!$G:$G,$B11,TB!$K:$K,"",TB!$J:$J,$A$4)</f>
        <v>0</v>
      </c>
      <c r="Y11" s="202">
        <f>SUMIFS(TB!O:O,TB!$F:$F,$A$2,TB!$G:$G,$B11,TB!$K:$K,"",TB!$J:$J,$A$4)</f>
        <v>0</v>
      </c>
      <c r="Z11" s="202">
        <f>SUMIFS(TB!P:P,TB!$F:$F,$A$2,TB!$G:$G,$B11,TB!$K:$K,"",TB!$J:$J,$A$4)</f>
        <v>0</v>
      </c>
      <c r="AA11" s="202">
        <f>SUMIFS(TB!Q:Q,TB!$F:$F,$A$2,TB!$G:$G,$B11,TB!$K:$K,"",TB!$J:$J,$A$4)</f>
        <v>0</v>
      </c>
      <c r="AB11" s="202">
        <f>SUMIFS(TB!R:R,TB!$F:$F,$A$2,TB!$G:$G,$B11,TB!$K:$K,"",TB!$J:$J,$A$4)</f>
        <v>0</v>
      </c>
      <c r="AC11" s="202">
        <f>SUMIFS(TB!S:S,TB!$F:$F,$A$2,TB!$G:$G,$B11,TB!$K:$K,"",TB!$J:$J,$A$4)</f>
        <v>0</v>
      </c>
      <c r="AD11" s="202">
        <f>SUMIFS(TB!T:T,TB!$F:$F,$A$2,TB!$G:$G,$B11,TB!$K:$K,"",TB!$J:$J,$A$4)</f>
        <v>0</v>
      </c>
      <c r="AE11" s="202">
        <f>SUMIFS(TB!U:U,TB!$F:$F,$A$2,TB!$G:$G,$B11,TB!$K:$K,"",TB!$J:$J,$A$4)</f>
        <v>0</v>
      </c>
      <c r="AF11" s="202">
        <f>SUMIFS(TB!V:V,TB!$F:$F,$A$2,TB!$G:$G,$B11,TB!$K:$K,"",TB!$J:$J,$A$4)</f>
        <v>0</v>
      </c>
      <c r="AG11" s="202">
        <f>SUMIFS(TB!W:W,TB!$F:$F,$A$2,TB!$G:$G,$B11,TB!$K:$K,"",TB!$J:$J,$A$4)</f>
        <v>0</v>
      </c>
      <c r="AH11" s="202">
        <f>SUMIFS(TB!X:X,TB!$F:$F,$A$2,TB!$G:$G,$B11,TB!$K:$K,"",TB!$J:$J,$A$4)</f>
        <v>0</v>
      </c>
      <c r="AI11" s="202">
        <f>SUMIFS(TB!Y:Y,TB!$F:$F,$A$2,TB!$G:$G,$B11,TB!$K:$K,"",TB!$J:$J,$A$4)</f>
        <v>0</v>
      </c>
      <c r="AJ11" s="202">
        <f>SUMIFS(TB!Z:Z,TB!$F:$F,$A$2,TB!$G:$G,$B11,TB!$K:$K,"",TB!$J:$J,$A$4)</f>
        <v>0</v>
      </c>
      <c r="AK11" s="202">
        <f>SUMIFS(TB!AA:AA,TB!$F:$F,$A$2,TB!$G:$G,$B11,TB!$K:$K,"",TB!$J:$J,$A$4)</f>
        <v>0</v>
      </c>
      <c r="AL11" s="202">
        <f>SUMIFS(TB!AB:AB,TB!$F:$F,$A$2,TB!$G:$G,$B11,TB!$K:$K,"",TB!$J:$J,$A$4)</f>
        <v>0</v>
      </c>
      <c r="AM11" s="202">
        <f>SUMIFS(TB!AC:AC,TB!$F:$F,$A$2,TB!$G:$G,$B11,TB!$K:$K,"",TB!$J:$J,$A$4)</f>
        <v>0</v>
      </c>
      <c r="AN11" s="202">
        <f>SUMIFS(TB!AD:AD,TB!$F:$F,$A$2,TB!$G:$G,$B11,TB!$K:$K,"",TB!$J:$J,$A$4)</f>
        <v>0</v>
      </c>
      <c r="AO11" s="202">
        <f>SUMIFS(TB!AE:AE,TB!$F:$F,$A$2,TB!$G:$G,$B11,TB!$K:$K,"",TB!$J:$J,$A$4)</f>
        <v>0</v>
      </c>
      <c r="AP11" s="202">
        <f>SUMIFS(TB!AF:AF,TB!$F:$F,$A$2,TB!$G:$G,$B11,TB!$K:$K,"",TB!$J:$J,$A$4)</f>
        <v>0</v>
      </c>
      <c r="AQ11" s="202">
        <f>SUMIFS(TB!AG:AG,TB!$F:$F,$A$2,TB!$G:$G,$B11,TB!$K:$K,"",TB!$J:$J,$A$4)</f>
        <v>0</v>
      </c>
      <c r="AR11" s="202">
        <f>SUMIFS(TB!AH:AH,TB!$F:$F,$A$2,TB!$G:$G,$B11,TB!$K:$K,"",TB!$J:$J,$A$4)</f>
        <v>0</v>
      </c>
      <c r="AS11" s="202">
        <f>SUMIFS(TB!AI:AI,TB!$F:$F,$A$2,TB!$G:$G,$B11,TB!$K:$K,"",TB!$J:$J,$A$4)</f>
        <v>0</v>
      </c>
      <c r="AT11" s="202">
        <f>SUMIFS(TB!AJ:AJ,TB!$F:$F,$A$2,TB!$G:$G,$B11,TB!$K:$K,"",TB!$J:$J,$A$4)</f>
        <v>0</v>
      </c>
      <c r="AU11" s="202">
        <f>SUMIFS(TB!AK:AK,TB!$F:$F,$A$2,TB!$G:$G,$B11,TB!$K:$K,"",TB!$J:$J,$A$4)</f>
        <v>0</v>
      </c>
      <c r="AV11" s="202">
        <f>SUMIFS(TB!AL:AL,TB!$F:$F,$A$2,TB!$G:$G,$B11,TB!$K:$K,"",TB!$J:$J,$A$4)</f>
        <v>0</v>
      </c>
      <c r="AW11" s="202">
        <f>SUMIFS(TB!AM:AM,TB!$F:$F,$A$2,TB!$G:$G,$B11,TB!$K:$K,"",TB!$J:$J,$A$4)</f>
        <v>0</v>
      </c>
      <c r="AX11" s="202">
        <f>SUMIFS(TB!AN:AN,TB!$F:$F,$A$2,TB!$G:$G,$B11,TB!$K:$K,"",TB!$J:$J,$A$4)</f>
        <v>0</v>
      </c>
      <c r="AY11" s="202">
        <f>SUMIFS(TB!AO:AO,TB!$F:$F,$A$2,TB!$G:$G,$B11,TB!$K:$K,"",TB!$J:$J,$A$4)</f>
        <v>0</v>
      </c>
      <c r="AZ11" s="202">
        <f>SUMIFS(TB!AP:AP,TB!$F:$F,$A$2,TB!$G:$G,$B11,TB!$K:$K,"",TB!$J:$J,$A$4)</f>
        <v>0</v>
      </c>
      <c r="BA11" s="202">
        <f>SUMIFS(TB!AQ:AQ,TB!$F:$F,$A$2,TB!$G:$G,$B11,TB!$K:$K,"",TB!$J:$J,$A$4)</f>
        <v>0</v>
      </c>
      <c r="BB11" s="202">
        <f>SUMIFS(TB!AR:AR,TB!$F:$F,$A$2,TB!$G:$G,$B11,TB!$K:$K,"",TB!$J:$J,$A$4)</f>
        <v>0</v>
      </c>
      <c r="BC11" s="202">
        <f>SUMIFS(TB!AS:AS,TB!$F:$F,$A$2,TB!$G:$G,$B11,TB!$K:$K,"",TB!$J:$J,$A$4)</f>
        <v>0</v>
      </c>
      <c r="BD11" s="202">
        <f>SUMIFS(TB!AT:AT,TB!$F:$F,$A$2,TB!$G:$G,$B11,TB!$K:$K,"",TB!$J:$J,$A$4)</f>
        <v>0</v>
      </c>
      <c r="BE11" s="202">
        <f>SUMIFS(TB!AU:AU,TB!$F:$F,$A$2,TB!$G:$G,$B11,TB!$K:$K,"",TB!$J:$J,$A$4)</f>
        <v>0</v>
      </c>
      <c r="BF11" s="202">
        <f>SUMIFS(TB!AV:AV,TB!$F:$F,$A$2,TB!$G:$G,$B11,TB!$K:$K,"",TB!$J:$J,$A$4)</f>
        <v>0</v>
      </c>
      <c r="BG11" s="202">
        <f>SUMIFS(TB!AW:AW,TB!$F:$F,$A$2,TB!$G:$G,$B11,TB!$K:$K,"",TB!$J:$J,$A$4)</f>
        <v>0</v>
      </c>
      <c r="BH11" s="202">
        <f>SUMIFS(TB!AX:AX,TB!$F:$F,$A$2,TB!$G:$G,$B11,TB!$K:$K,"",TB!$J:$J,$A$4)</f>
        <v>0</v>
      </c>
      <c r="BI11" s="202">
        <f>SUMIFS(TB!AY:AY,TB!$F:$F,$A$2,TB!$G:$G,$B11,TB!$K:$K,"",TB!$J:$J,$A$4)</f>
        <v>0</v>
      </c>
      <c r="BJ11" s="202">
        <f>SUMIFS(TB!AZ:AZ,TB!$F:$F,$A$2,TB!$G:$G,$B11,TB!$K:$K,"",TB!$J:$J,$A$4)</f>
        <v>0</v>
      </c>
      <c r="BK11" s="202">
        <f>SUMIFS(TB!BA:BA,TB!$F:$F,$A$2,TB!$G:$G,$B11,TB!$K:$K,"",TB!$J:$J,$A$4)</f>
        <v>0</v>
      </c>
      <c r="BL11" s="202">
        <f>SUMIFS(TB!BB:BB,TB!$F:$F,$A$2,TB!$G:$G,$B11,TB!$K:$K,"",TB!$J:$J,$A$4)</f>
        <v>0</v>
      </c>
      <c r="BM11" s="202">
        <f>SUMIFS(TB!BC:BC,TB!$F:$F,$A$2,TB!$G:$G,$B11,TB!$K:$K,"",TB!$J:$J,$A$4)</f>
        <v>0</v>
      </c>
      <c r="BN11" s="202">
        <f>SUMIFS(TB!BD:BD,TB!$F:$F,$A$2,TB!$G:$G,$B11,TB!$K:$K,"",TB!$J:$J,$A$4)</f>
        <v>0</v>
      </c>
      <c r="BO11" s="202">
        <f>SUMIFS(TB!BE:BE,TB!$F:$F,$A$2,TB!$G:$G,$B11,TB!$K:$K,"",TB!$J:$J,$A$4)</f>
        <v>0</v>
      </c>
      <c r="BP11" s="202">
        <f>SUMIFS(TB!BF:BF,TB!$F:$F,$A$2,TB!$G:$G,$B11,TB!$K:$K,"",TB!$J:$J,$A$4)</f>
        <v>0</v>
      </c>
      <c r="BQ11" s="202">
        <f>SUMIFS(TB!BG:BG,TB!$F:$F,$A$2,TB!$G:$G,$B11,TB!$K:$K,"",TB!$J:$J,$A$4)</f>
        <v>0</v>
      </c>
      <c r="BR11" s="202">
        <f>SUMIFS(TB!BH:BH,TB!$F:$F,$A$2,TB!$G:$G,$B11,TB!$K:$K,"",TB!$J:$J,$A$4)</f>
        <v>0</v>
      </c>
      <c r="BS11" s="202">
        <f>SUMIFS(TB!BI:BI,TB!$F:$F,$A$2,TB!$G:$G,$B11,TB!$K:$K,"",TB!$J:$J,$A$4)</f>
        <v>0</v>
      </c>
      <c r="BT11" s="416"/>
      <c r="BU11" s="416"/>
      <c r="BV11" s="416"/>
      <c r="BW11" s="416"/>
      <c r="BX11" s="423"/>
      <c r="BY11" s="26"/>
    </row>
    <row r="12" spans="1:77" ht="14.25" customHeight="1" x14ac:dyDescent="0.3">
      <c r="B12" s="30" t="str">
        <f t="shared" si="1"/>
        <v>Professional fees</v>
      </c>
      <c r="C12" s="202">
        <f t="shared" si="2"/>
        <v>0</v>
      </c>
      <c r="D12" s="202">
        <f t="shared" si="3"/>
        <v>0</v>
      </c>
      <c r="E12" s="202">
        <f t="shared" si="7"/>
        <v>0</v>
      </c>
      <c r="F12" s="202">
        <f ca="1">_xlfn.IFNA(SUM(OFFSET($X12,0,MATCH(Periods!$D$15,$X$7:$BV$7)-1):OFFSET($X12,0,MATCH(Periods!$D$15,$X$7:$BV$7,0)-12)),0)</f>
        <v>0</v>
      </c>
      <c r="G12" s="202">
        <f ca="1">SUM(OFFSET($X12,0,MATCH(Periods!$D$17,$X$7:$BV$7,0)-1):OFFSET($X12,0,MATCH(Periods!$D$13,$X$7:$BV$7,0)))</f>
        <v>0</v>
      </c>
      <c r="H12" s="202">
        <f ca="1">SUM(OFFSET($X12,0,MATCH(Periods!$D$16,$X$7:$BV$7,0)-1):OFFSET($X12,0,MATCH(Periods!$D$14,$X$7:$BV$7,0)))</f>
        <v>0</v>
      </c>
      <c r="I12" s="26"/>
      <c r="J12" s="58" t="str">
        <f>IFERROR(C12/Revenue!C$18,"n/a")</f>
        <v>n/a</v>
      </c>
      <c r="K12" s="58" t="str">
        <f>IFERROR(D12/Revenue!D$18,"n/a")</f>
        <v>n/a</v>
      </c>
      <c r="L12" s="58" t="str">
        <f>IFERROR(E12/Revenue!E$18,"n/a")</f>
        <v>n/a</v>
      </c>
      <c r="M12" s="58" t="str">
        <f ca="1">IFERROR(F12/Revenue!F$18,"n/a")</f>
        <v>n/a</v>
      </c>
      <c r="N12" s="58" t="str">
        <f ca="1">IFERROR(G12/Revenue!G$18,"n/a")</f>
        <v>n/a</v>
      </c>
      <c r="O12" s="58" t="str">
        <f ca="1">IFERROR(H12/Revenue!H$18,"n/a")</f>
        <v>n/a</v>
      </c>
      <c r="Q12" s="202">
        <f t="shared" si="8"/>
        <v>0</v>
      </c>
      <c r="R12" s="59" t="str">
        <f t="shared" si="9"/>
        <v>n/a</v>
      </c>
      <c r="S12" s="202">
        <f t="shared" si="10"/>
        <v>0</v>
      </c>
      <c r="T12" s="59" t="str">
        <f t="shared" si="11"/>
        <v>n/a</v>
      </c>
      <c r="U12" s="202">
        <f t="shared" ca="1" si="12"/>
        <v>0</v>
      </c>
      <c r="V12" s="58" t="str">
        <f t="shared" ca="1" si="13"/>
        <v>n/a</v>
      </c>
      <c r="X12" s="202">
        <f>SUMIFS(TB!N:N,TB!$F:$F,$A$2,TB!$G:$G,$B12,TB!$K:$K,"",TB!$J:$J,$A$4)</f>
        <v>0</v>
      </c>
      <c r="Y12" s="202">
        <f>SUMIFS(TB!O:O,TB!$F:$F,$A$2,TB!$G:$G,$B12,TB!$K:$K,"",TB!$J:$J,$A$4)</f>
        <v>0</v>
      </c>
      <c r="Z12" s="202">
        <f>SUMIFS(TB!P:P,TB!$F:$F,$A$2,TB!$G:$G,$B12,TB!$K:$K,"",TB!$J:$J,$A$4)</f>
        <v>0</v>
      </c>
      <c r="AA12" s="202">
        <f>SUMIFS(TB!Q:Q,TB!$F:$F,$A$2,TB!$G:$G,$B12,TB!$K:$K,"",TB!$J:$J,$A$4)</f>
        <v>0</v>
      </c>
      <c r="AB12" s="202">
        <f>SUMIFS(TB!R:R,TB!$F:$F,$A$2,TB!$G:$G,$B12,TB!$K:$K,"",TB!$J:$J,$A$4)</f>
        <v>0</v>
      </c>
      <c r="AC12" s="202">
        <f>SUMIFS(TB!S:S,TB!$F:$F,$A$2,TB!$G:$G,$B12,TB!$K:$K,"",TB!$J:$J,$A$4)</f>
        <v>0</v>
      </c>
      <c r="AD12" s="202">
        <f>SUMIFS(TB!T:T,TB!$F:$F,$A$2,TB!$G:$G,$B12,TB!$K:$K,"",TB!$J:$J,$A$4)</f>
        <v>0</v>
      </c>
      <c r="AE12" s="202">
        <f>SUMIFS(TB!U:U,TB!$F:$F,$A$2,TB!$G:$G,$B12,TB!$K:$K,"",TB!$J:$J,$A$4)</f>
        <v>0</v>
      </c>
      <c r="AF12" s="202">
        <f>SUMIFS(TB!V:V,TB!$F:$F,$A$2,TB!$G:$G,$B12,TB!$K:$K,"",TB!$J:$J,$A$4)</f>
        <v>0</v>
      </c>
      <c r="AG12" s="202">
        <f>SUMIFS(TB!W:W,TB!$F:$F,$A$2,TB!$G:$G,$B12,TB!$K:$K,"",TB!$J:$J,$A$4)</f>
        <v>0</v>
      </c>
      <c r="AH12" s="202">
        <f>SUMIFS(TB!X:X,TB!$F:$F,$A$2,TB!$G:$G,$B12,TB!$K:$K,"",TB!$J:$J,$A$4)</f>
        <v>0</v>
      </c>
      <c r="AI12" s="202">
        <f>SUMIFS(TB!Y:Y,TB!$F:$F,$A$2,TB!$G:$G,$B12,TB!$K:$K,"",TB!$J:$J,$A$4)</f>
        <v>0</v>
      </c>
      <c r="AJ12" s="202">
        <f>SUMIFS(TB!Z:Z,TB!$F:$F,$A$2,TB!$G:$G,$B12,TB!$K:$K,"",TB!$J:$J,$A$4)</f>
        <v>0</v>
      </c>
      <c r="AK12" s="202">
        <f>SUMIFS(TB!AA:AA,TB!$F:$F,$A$2,TB!$G:$G,$B12,TB!$K:$K,"",TB!$J:$J,$A$4)</f>
        <v>0</v>
      </c>
      <c r="AL12" s="202">
        <f>SUMIFS(TB!AB:AB,TB!$F:$F,$A$2,TB!$G:$G,$B12,TB!$K:$K,"",TB!$J:$J,$A$4)</f>
        <v>0</v>
      </c>
      <c r="AM12" s="202">
        <f>SUMIFS(TB!AC:AC,TB!$F:$F,$A$2,TB!$G:$G,$B12,TB!$K:$K,"",TB!$J:$J,$A$4)</f>
        <v>0</v>
      </c>
      <c r="AN12" s="202">
        <f>SUMIFS(TB!AD:AD,TB!$F:$F,$A$2,TB!$G:$G,$B12,TB!$K:$K,"",TB!$J:$J,$A$4)</f>
        <v>0</v>
      </c>
      <c r="AO12" s="202">
        <f>SUMIFS(TB!AE:AE,TB!$F:$F,$A$2,TB!$G:$G,$B12,TB!$K:$K,"",TB!$J:$J,$A$4)</f>
        <v>0</v>
      </c>
      <c r="AP12" s="202">
        <f>SUMIFS(TB!AF:AF,TB!$F:$F,$A$2,TB!$G:$G,$B12,TB!$K:$K,"",TB!$J:$J,$A$4)</f>
        <v>0</v>
      </c>
      <c r="AQ12" s="202">
        <f>SUMIFS(TB!AG:AG,TB!$F:$F,$A$2,TB!$G:$G,$B12,TB!$K:$K,"",TB!$J:$J,$A$4)</f>
        <v>0</v>
      </c>
      <c r="AR12" s="202">
        <f>SUMIFS(TB!AH:AH,TB!$F:$F,$A$2,TB!$G:$G,$B12,TB!$K:$K,"",TB!$J:$J,$A$4)</f>
        <v>0</v>
      </c>
      <c r="AS12" s="202">
        <f>SUMIFS(TB!AI:AI,TB!$F:$F,$A$2,TB!$G:$G,$B12,TB!$K:$K,"",TB!$J:$J,$A$4)</f>
        <v>0</v>
      </c>
      <c r="AT12" s="202">
        <f>SUMIFS(TB!AJ:AJ,TB!$F:$F,$A$2,TB!$G:$G,$B12,TB!$K:$K,"",TB!$J:$J,$A$4)</f>
        <v>0</v>
      </c>
      <c r="AU12" s="202">
        <f>SUMIFS(TB!AK:AK,TB!$F:$F,$A$2,TB!$G:$G,$B12,TB!$K:$K,"",TB!$J:$J,$A$4)</f>
        <v>0</v>
      </c>
      <c r="AV12" s="202">
        <f>SUMIFS(TB!AL:AL,TB!$F:$F,$A$2,TB!$G:$G,$B12,TB!$K:$K,"",TB!$J:$J,$A$4)</f>
        <v>0</v>
      </c>
      <c r="AW12" s="202">
        <f>SUMIFS(TB!AM:AM,TB!$F:$F,$A$2,TB!$G:$G,$B12,TB!$K:$K,"",TB!$J:$J,$A$4)</f>
        <v>0</v>
      </c>
      <c r="AX12" s="202">
        <f>SUMIFS(TB!AN:AN,TB!$F:$F,$A$2,TB!$G:$G,$B12,TB!$K:$K,"",TB!$J:$J,$A$4)</f>
        <v>0</v>
      </c>
      <c r="AY12" s="202">
        <f>SUMIFS(TB!AO:AO,TB!$F:$F,$A$2,TB!$G:$G,$B12,TB!$K:$K,"",TB!$J:$J,$A$4)</f>
        <v>0</v>
      </c>
      <c r="AZ12" s="202">
        <f>SUMIFS(TB!AP:AP,TB!$F:$F,$A$2,TB!$G:$G,$B12,TB!$K:$K,"",TB!$J:$J,$A$4)</f>
        <v>0</v>
      </c>
      <c r="BA12" s="202">
        <f>SUMIFS(TB!AQ:AQ,TB!$F:$F,$A$2,TB!$G:$G,$B12,TB!$K:$K,"",TB!$J:$J,$A$4)</f>
        <v>0</v>
      </c>
      <c r="BB12" s="202">
        <f>SUMIFS(TB!AR:AR,TB!$F:$F,$A$2,TB!$G:$G,$B12,TB!$K:$K,"",TB!$J:$J,$A$4)</f>
        <v>0</v>
      </c>
      <c r="BC12" s="202">
        <f>SUMIFS(TB!AS:AS,TB!$F:$F,$A$2,TB!$G:$G,$B12,TB!$K:$K,"",TB!$J:$J,$A$4)</f>
        <v>0</v>
      </c>
      <c r="BD12" s="202">
        <f>SUMIFS(TB!AT:AT,TB!$F:$F,$A$2,TB!$G:$G,$B12,TB!$K:$K,"",TB!$J:$J,$A$4)</f>
        <v>0</v>
      </c>
      <c r="BE12" s="202">
        <f>SUMIFS(TB!AU:AU,TB!$F:$F,$A$2,TB!$G:$G,$B12,TB!$K:$K,"",TB!$J:$J,$A$4)</f>
        <v>0</v>
      </c>
      <c r="BF12" s="202">
        <f>SUMIFS(TB!AV:AV,TB!$F:$F,$A$2,TB!$G:$G,$B12,TB!$K:$K,"",TB!$J:$J,$A$4)</f>
        <v>0</v>
      </c>
      <c r="BG12" s="202">
        <f>SUMIFS(TB!AW:AW,TB!$F:$F,$A$2,TB!$G:$G,$B12,TB!$K:$K,"",TB!$J:$J,$A$4)</f>
        <v>0</v>
      </c>
      <c r="BH12" s="202">
        <f>SUMIFS(TB!AX:AX,TB!$F:$F,$A$2,TB!$G:$G,$B12,TB!$K:$K,"",TB!$J:$J,$A$4)</f>
        <v>0</v>
      </c>
      <c r="BI12" s="202">
        <f>SUMIFS(TB!AY:AY,TB!$F:$F,$A$2,TB!$G:$G,$B12,TB!$K:$K,"",TB!$J:$J,$A$4)</f>
        <v>0</v>
      </c>
      <c r="BJ12" s="202">
        <f>SUMIFS(TB!AZ:AZ,TB!$F:$F,$A$2,TB!$G:$G,$B12,TB!$K:$K,"",TB!$J:$J,$A$4)</f>
        <v>0</v>
      </c>
      <c r="BK12" s="202">
        <f>SUMIFS(TB!BA:BA,TB!$F:$F,$A$2,TB!$G:$G,$B12,TB!$K:$K,"",TB!$J:$J,$A$4)</f>
        <v>0</v>
      </c>
      <c r="BL12" s="202">
        <f>SUMIFS(TB!BB:BB,TB!$F:$F,$A$2,TB!$G:$G,$B12,TB!$K:$K,"",TB!$J:$J,$A$4)</f>
        <v>0</v>
      </c>
      <c r="BM12" s="202">
        <f>SUMIFS(TB!BC:BC,TB!$F:$F,$A$2,TB!$G:$G,$B12,TB!$K:$K,"",TB!$J:$J,$A$4)</f>
        <v>0</v>
      </c>
      <c r="BN12" s="202">
        <f>SUMIFS(TB!BD:BD,TB!$F:$F,$A$2,TB!$G:$G,$B12,TB!$K:$K,"",TB!$J:$J,$A$4)</f>
        <v>0</v>
      </c>
      <c r="BO12" s="202">
        <f>SUMIFS(TB!BE:BE,TB!$F:$F,$A$2,TB!$G:$G,$B12,TB!$K:$K,"",TB!$J:$J,$A$4)</f>
        <v>0</v>
      </c>
      <c r="BP12" s="202">
        <f>SUMIFS(TB!BF:BF,TB!$F:$F,$A$2,TB!$G:$G,$B12,TB!$K:$K,"",TB!$J:$J,$A$4)</f>
        <v>0</v>
      </c>
      <c r="BQ12" s="202">
        <f>SUMIFS(TB!BG:BG,TB!$F:$F,$A$2,TB!$G:$G,$B12,TB!$K:$K,"",TB!$J:$J,$A$4)</f>
        <v>0</v>
      </c>
      <c r="BR12" s="202">
        <f>SUMIFS(TB!BH:BH,TB!$F:$F,$A$2,TB!$G:$G,$B12,TB!$K:$K,"",TB!$J:$J,$A$4)</f>
        <v>0</v>
      </c>
      <c r="BS12" s="202">
        <f>SUMIFS(TB!BI:BI,TB!$F:$F,$A$2,TB!$G:$G,$B12,TB!$K:$K,"",TB!$J:$J,$A$4)</f>
        <v>0</v>
      </c>
      <c r="BT12" s="416"/>
      <c r="BU12" s="416"/>
      <c r="BV12" s="416"/>
      <c r="BW12" s="416"/>
      <c r="BX12" s="423"/>
      <c r="BY12" s="26"/>
    </row>
    <row r="13" spans="1:77" ht="14.25" customHeight="1" x14ac:dyDescent="0.3">
      <c r="B13" s="30" t="str">
        <f t="shared" si="1"/>
        <v>Freight and shipping costs</v>
      </c>
      <c r="C13" s="202">
        <f t="shared" si="2"/>
        <v>0</v>
      </c>
      <c r="D13" s="202">
        <f t="shared" si="3"/>
        <v>0</v>
      </c>
      <c r="E13" s="202">
        <f t="shared" si="7"/>
        <v>0</v>
      </c>
      <c r="F13" s="202">
        <f ca="1">_xlfn.IFNA(SUM(OFFSET($X13,0,MATCH(Periods!$D$15,$X$7:$BV$7)-1):OFFSET($X13,0,MATCH(Periods!$D$15,$X$7:$BV$7,0)-12)),0)</f>
        <v>0</v>
      </c>
      <c r="G13" s="202">
        <f ca="1">SUM(OFFSET($X13,0,MATCH(Periods!$D$17,$X$7:$BV$7,0)-1):OFFSET($X13,0,MATCH(Periods!$D$13,$X$7:$BV$7,0)))</f>
        <v>0</v>
      </c>
      <c r="H13" s="202">
        <f ca="1">SUM(OFFSET($X13,0,MATCH(Periods!$D$16,$X$7:$BV$7,0)-1):OFFSET($X13,0,MATCH(Periods!$D$14,$X$7:$BV$7,0)))</f>
        <v>0</v>
      </c>
      <c r="I13" s="26"/>
      <c r="J13" s="58" t="str">
        <f>IFERROR(C13/Revenue!C$18,"n/a")</f>
        <v>n/a</v>
      </c>
      <c r="K13" s="58" t="str">
        <f>IFERROR(D13/Revenue!D$18,"n/a")</f>
        <v>n/a</v>
      </c>
      <c r="L13" s="58" t="str">
        <f>IFERROR(E13/Revenue!E$18,"n/a")</f>
        <v>n/a</v>
      </c>
      <c r="M13" s="58" t="str">
        <f ca="1">IFERROR(F13/Revenue!F$18,"n/a")</f>
        <v>n/a</v>
      </c>
      <c r="N13" s="58" t="str">
        <f ca="1">IFERROR(G13/Revenue!G$18,"n/a")</f>
        <v>n/a</v>
      </c>
      <c r="O13" s="58" t="str">
        <f ca="1">IFERROR(H13/Revenue!H$18,"n/a")</f>
        <v>n/a</v>
      </c>
      <c r="Q13" s="202">
        <f t="shared" si="8"/>
        <v>0</v>
      </c>
      <c r="R13" s="59" t="str">
        <f t="shared" si="9"/>
        <v>n/a</v>
      </c>
      <c r="S13" s="202">
        <f t="shared" si="10"/>
        <v>0</v>
      </c>
      <c r="T13" s="59" t="str">
        <f t="shared" si="11"/>
        <v>n/a</v>
      </c>
      <c r="U13" s="202">
        <f t="shared" ca="1" si="12"/>
        <v>0</v>
      </c>
      <c r="V13" s="58" t="str">
        <f t="shared" ca="1" si="13"/>
        <v>n/a</v>
      </c>
      <c r="X13" s="202">
        <f>SUMIFS(TB!N:N,TB!$F:$F,$A$2,TB!$G:$G,$B13,TB!$K:$K,"",TB!$J:$J,$A$4)</f>
        <v>0</v>
      </c>
      <c r="Y13" s="202">
        <f>SUMIFS(TB!O:O,TB!$F:$F,$A$2,TB!$G:$G,$B13,TB!$K:$K,"",TB!$J:$J,$A$4)</f>
        <v>0</v>
      </c>
      <c r="Z13" s="202">
        <f>SUMIFS(TB!P:P,TB!$F:$F,$A$2,TB!$G:$G,$B13,TB!$K:$K,"",TB!$J:$J,$A$4)</f>
        <v>0</v>
      </c>
      <c r="AA13" s="202">
        <f>SUMIFS(TB!Q:Q,TB!$F:$F,$A$2,TB!$G:$G,$B13,TB!$K:$K,"",TB!$J:$J,$A$4)</f>
        <v>0</v>
      </c>
      <c r="AB13" s="202">
        <f>SUMIFS(TB!R:R,TB!$F:$F,$A$2,TB!$G:$G,$B13,TB!$K:$K,"",TB!$J:$J,$A$4)</f>
        <v>0</v>
      </c>
      <c r="AC13" s="202">
        <f>SUMIFS(TB!S:S,TB!$F:$F,$A$2,TB!$G:$G,$B13,TB!$K:$K,"",TB!$J:$J,$A$4)</f>
        <v>0</v>
      </c>
      <c r="AD13" s="202">
        <f>SUMIFS(TB!T:T,TB!$F:$F,$A$2,TB!$G:$G,$B13,TB!$K:$K,"",TB!$J:$J,$A$4)</f>
        <v>0</v>
      </c>
      <c r="AE13" s="202">
        <f>SUMIFS(TB!U:U,TB!$F:$F,$A$2,TB!$G:$G,$B13,TB!$K:$K,"",TB!$J:$J,$A$4)</f>
        <v>0</v>
      </c>
      <c r="AF13" s="202">
        <f>SUMIFS(TB!V:V,TB!$F:$F,$A$2,TB!$G:$G,$B13,TB!$K:$K,"",TB!$J:$J,$A$4)</f>
        <v>0</v>
      </c>
      <c r="AG13" s="202">
        <f>SUMIFS(TB!W:W,TB!$F:$F,$A$2,TB!$G:$G,$B13,TB!$K:$K,"",TB!$J:$J,$A$4)</f>
        <v>0</v>
      </c>
      <c r="AH13" s="202">
        <f>SUMIFS(TB!X:X,TB!$F:$F,$A$2,TB!$G:$G,$B13,TB!$K:$K,"",TB!$J:$J,$A$4)</f>
        <v>0</v>
      </c>
      <c r="AI13" s="202">
        <f>SUMIFS(TB!Y:Y,TB!$F:$F,$A$2,TB!$G:$G,$B13,TB!$K:$K,"",TB!$J:$J,$A$4)</f>
        <v>0</v>
      </c>
      <c r="AJ13" s="202">
        <f>SUMIFS(TB!Z:Z,TB!$F:$F,$A$2,TB!$G:$G,$B13,TB!$K:$K,"",TB!$J:$J,$A$4)</f>
        <v>0</v>
      </c>
      <c r="AK13" s="202">
        <f>SUMIFS(TB!AA:AA,TB!$F:$F,$A$2,TB!$G:$G,$B13,TB!$K:$K,"",TB!$J:$J,$A$4)</f>
        <v>0</v>
      </c>
      <c r="AL13" s="202">
        <f>SUMIFS(TB!AB:AB,TB!$F:$F,$A$2,TB!$G:$G,$B13,TB!$K:$K,"",TB!$J:$J,$A$4)</f>
        <v>0</v>
      </c>
      <c r="AM13" s="202">
        <f>SUMIFS(TB!AC:AC,TB!$F:$F,$A$2,TB!$G:$G,$B13,TB!$K:$K,"",TB!$J:$J,$A$4)</f>
        <v>0</v>
      </c>
      <c r="AN13" s="202">
        <f>SUMIFS(TB!AD:AD,TB!$F:$F,$A$2,TB!$G:$G,$B13,TB!$K:$K,"",TB!$J:$J,$A$4)</f>
        <v>0</v>
      </c>
      <c r="AO13" s="202">
        <f>SUMIFS(TB!AE:AE,TB!$F:$F,$A$2,TB!$G:$G,$B13,TB!$K:$K,"",TB!$J:$J,$A$4)</f>
        <v>0</v>
      </c>
      <c r="AP13" s="202">
        <f>SUMIFS(TB!AF:AF,TB!$F:$F,$A$2,TB!$G:$G,$B13,TB!$K:$K,"",TB!$J:$J,$A$4)</f>
        <v>0</v>
      </c>
      <c r="AQ13" s="202">
        <f>SUMIFS(TB!AG:AG,TB!$F:$F,$A$2,TB!$G:$G,$B13,TB!$K:$K,"",TB!$J:$J,$A$4)</f>
        <v>0</v>
      </c>
      <c r="AR13" s="202">
        <f>SUMIFS(TB!AH:AH,TB!$F:$F,$A$2,TB!$G:$G,$B13,TB!$K:$K,"",TB!$J:$J,$A$4)</f>
        <v>0</v>
      </c>
      <c r="AS13" s="202">
        <f>SUMIFS(TB!AI:AI,TB!$F:$F,$A$2,TB!$G:$G,$B13,TB!$K:$K,"",TB!$J:$J,$A$4)</f>
        <v>0</v>
      </c>
      <c r="AT13" s="202">
        <f>SUMIFS(TB!AJ:AJ,TB!$F:$F,$A$2,TB!$G:$G,$B13,TB!$K:$K,"",TB!$J:$J,$A$4)</f>
        <v>0</v>
      </c>
      <c r="AU13" s="202">
        <f>SUMIFS(TB!AK:AK,TB!$F:$F,$A$2,TB!$G:$G,$B13,TB!$K:$K,"",TB!$J:$J,$A$4)</f>
        <v>0</v>
      </c>
      <c r="AV13" s="202">
        <f>SUMIFS(TB!AL:AL,TB!$F:$F,$A$2,TB!$G:$G,$B13,TB!$K:$K,"",TB!$J:$J,$A$4)</f>
        <v>0</v>
      </c>
      <c r="AW13" s="202">
        <f>SUMIFS(TB!AM:AM,TB!$F:$F,$A$2,TB!$G:$G,$B13,TB!$K:$K,"",TB!$J:$J,$A$4)</f>
        <v>0</v>
      </c>
      <c r="AX13" s="202">
        <f>SUMIFS(TB!AN:AN,TB!$F:$F,$A$2,TB!$G:$G,$B13,TB!$K:$K,"",TB!$J:$J,$A$4)</f>
        <v>0</v>
      </c>
      <c r="AY13" s="202">
        <f>SUMIFS(TB!AO:AO,TB!$F:$F,$A$2,TB!$G:$G,$B13,TB!$K:$K,"",TB!$J:$J,$A$4)</f>
        <v>0</v>
      </c>
      <c r="AZ13" s="202">
        <f>SUMIFS(TB!AP:AP,TB!$F:$F,$A$2,TB!$G:$G,$B13,TB!$K:$K,"",TB!$J:$J,$A$4)</f>
        <v>0</v>
      </c>
      <c r="BA13" s="202">
        <f>SUMIFS(TB!AQ:AQ,TB!$F:$F,$A$2,TB!$G:$G,$B13,TB!$K:$K,"",TB!$J:$J,$A$4)</f>
        <v>0</v>
      </c>
      <c r="BB13" s="202">
        <f>SUMIFS(TB!AR:AR,TB!$F:$F,$A$2,TB!$G:$G,$B13,TB!$K:$K,"",TB!$J:$J,$A$4)</f>
        <v>0</v>
      </c>
      <c r="BC13" s="202">
        <f>SUMIFS(TB!AS:AS,TB!$F:$F,$A$2,TB!$G:$G,$B13,TB!$K:$K,"",TB!$J:$J,$A$4)</f>
        <v>0</v>
      </c>
      <c r="BD13" s="202">
        <f>SUMIFS(TB!AT:AT,TB!$F:$F,$A$2,TB!$G:$G,$B13,TB!$K:$K,"",TB!$J:$J,$A$4)</f>
        <v>0</v>
      </c>
      <c r="BE13" s="202">
        <f>SUMIFS(TB!AU:AU,TB!$F:$F,$A$2,TB!$G:$G,$B13,TB!$K:$K,"",TB!$J:$J,$A$4)</f>
        <v>0</v>
      </c>
      <c r="BF13" s="202">
        <f>SUMIFS(TB!AV:AV,TB!$F:$F,$A$2,TB!$G:$G,$B13,TB!$K:$K,"",TB!$J:$J,$A$4)</f>
        <v>0</v>
      </c>
      <c r="BG13" s="202">
        <f>SUMIFS(TB!AW:AW,TB!$F:$F,$A$2,TB!$G:$G,$B13,TB!$K:$K,"",TB!$J:$J,$A$4)</f>
        <v>0</v>
      </c>
      <c r="BH13" s="202">
        <f>SUMIFS(TB!AX:AX,TB!$F:$F,$A$2,TB!$G:$G,$B13,TB!$K:$K,"",TB!$J:$J,$A$4)</f>
        <v>0</v>
      </c>
      <c r="BI13" s="202">
        <f>SUMIFS(TB!AY:AY,TB!$F:$F,$A$2,TB!$G:$G,$B13,TB!$K:$K,"",TB!$J:$J,$A$4)</f>
        <v>0</v>
      </c>
      <c r="BJ13" s="202">
        <f>SUMIFS(TB!AZ:AZ,TB!$F:$F,$A$2,TB!$G:$G,$B13,TB!$K:$K,"",TB!$J:$J,$A$4)</f>
        <v>0</v>
      </c>
      <c r="BK13" s="202">
        <f>SUMIFS(TB!BA:BA,TB!$F:$F,$A$2,TB!$G:$G,$B13,TB!$K:$K,"",TB!$J:$J,$A$4)</f>
        <v>0</v>
      </c>
      <c r="BL13" s="202">
        <f>SUMIFS(TB!BB:BB,TB!$F:$F,$A$2,TB!$G:$G,$B13,TB!$K:$K,"",TB!$J:$J,$A$4)</f>
        <v>0</v>
      </c>
      <c r="BM13" s="202">
        <f>SUMIFS(TB!BC:BC,TB!$F:$F,$A$2,TB!$G:$G,$B13,TB!$K:$K,"",TB!$J:$J,$A$4)</f>
        <v>0</v>
      </c>
      <c r="BN13" s="202">
        <f>SUMIFS(TB!BD:BD,TB!$F:$F,$A$2,TB!$G:$G,$B13,TB!$K:$K,"",TB!$J:$J,$A$4)</f>
        <v>0</v>
      </c>
      <c r="BO13" s="202">
        <f>SUMIFS(TB!BE:BE,TB!$F:$F,$A$2,TB!$G:$G,$B13,TB!$K:$K,"",TB!$J:$J,$A$4)</f>
        <v>0</v>
      </c>
      <c r="BP13" s="202">
        <f>SUMIFS(TB!BF:BF,TB!$F:$F,$A$2,TB!$G:$G,$B13,TB!$K:$K,"",TB!$J:$J,$A$4)</f>
        <v>0</v>
      </c>
      <c r="BQ13" s="202">
        <f>SUMIFS(TB!BG:BG,TB!$F:$F,$A$2,TB!$G:$G,$B13,TB!$K:$K,"",TB!$J:$J,$A$4)</f>
        <v>0</v>
      </c>
      <c r="BR13" s="202">
        <f>SUMIFS(TB!BH:BH,TB!$F:$F,$A$2,TB!$G:$G,$B13,TB!$K:$K,"",TB!$J:$J,$A$4)</f>
        <v>0</v>
      </c>
      <c r="BS13" s="202">
        <f>SUMIFS(TB!BI:BI,TB!$F:$F,$A$2,TB!$G:$G,$B13,TB!$K:$K,"",TB!$J:$J,$A$4)</f>
        <v>0</v>
      </c>
      <c r="BT13" s="416"/>
      <c r="BU13" s="416"/>
      <c r="BV13" s="416"/>
      <c r="BW13" s="416"/>
      <c r="BX13" s="423"/>
      <c r="BY13" s="26"/>
    </row>
    <row r="14" spans="1:77" ht="14.25" customHeight="1" x14ac:dyDescent="0.3">
      <c r="B14" s="30" t="str">
        <f t="shared" si="1"/>
        <v>Bank charges and fees</v>
      </c>
      <c r="C14" s="202">
        <f t="shared" ref="C14:C18" si="14">SUM(X14:AI14)</f>
        <v>0</v>
      </c>
      <c r="D14" s="202">
        <f t="shared" si="3"/>
        <v>0</v>
      </c>
      <c r="E14" s="202">
        <f t="shared" si="7"/>
        <v>0</v>
      </c>
      <c r="F14" s="202">
        <f ca="1">_xlfn.IFNA(SUM(OFFSET($X14,0,MATCH(Periods!$D$15,$X$7:$BV$7)-1):OFFSET($X14,0,MATCH(Periods!$D$15,$X$7:$BV$7,0)-12)),0)</f>
        <v>0</v>
      </c>
      <c r="G14" s="202">
        <f ca="1">SUM(OFFSET($X14,0,MATCH(Periods!$D$17,$X$7:$BV$7,0)-1):OFFSET($X14,0,MATCH(Periods!$D$13,$X$7:$BV$7,0)))</f>
        <v>0</v>
      </c>
      <c r="H14" s="202">
        <f ca="1">SUM(OFFSET($X14,0,MATCH(Periods!$D$16,$X$7:$BV$7,0)-1):OFFSET($X14,0,MATCH(Periods!$D$14,$X$7:$BV$7,0)))</f>
        <v>0</v>
      </c>
      <c r="I14" s="26"/>
      <c r="J14" s="58" t="str">
        <f>IFERROR(C14/Revenue!C$18,"n/a")</f>
        <v>n/a</v>
      </c>
      <c r="K14" s="58" t="str">
        <f>IFERROR(D14/Revenue!D$18,"n/a")</f>
        <v>n/a</v>
      </c>
      <c r="L14" s="58" t="str">
        <f>IFERROR(E14/Revenue!E$18,"n/a")</f>
        <v>n/a</v>
      </c>
      <c r="M14" s="58" t="str">
        <f ca="1">IFERROR(F14/Revenue!F$18,"n/a")</f>
        <v>n/a</v>
      </c>
      <c r="N14" s="58" t="str">
        <f ca="1">IFERROR(G14/Revenue!G$18,"n/a")</f>
        <v>n/a</v>
      </c>
      <c r="O14" s="58" t="str">
        <f ca="1">IFERROR(H14/Revenue!H$18,"n/a")</f>
        <v>n/a</v>
      </c>
      <c r="Q14" s="202">
        <f t="shared" si="8"/>
        <v>0</v>
      </c>
      <c r="R14" s="59" t="str">
        <f t="shared" si="9"/>
        <v>n/a</v>
      </c>
      <c r="S14" s="202">
        <f t="shared" si="10"/>
        <v>0</v>
      </c>
      <c r="T14" s="59" t="str">
        <f t="shared" si="11"/>
        <v>n/a</v>
      </c>
      <c r="U14" s="202">
        <f t="shared" ca="1" si="12"/>
        <v>0</v>
      </c>
      <c r="V14" s="58" t="str">
        <f t="shared" ca="1" si="13"/>
        <v>n/a</v>
      </c>
      <c r="X14" s="202">
        <f>SUMIFS(TB!N:N,TB!$F:$F,$A$2,TB!$G:$G,$B14,TB!$K:$K,"",TB!$J:$J,$A$4)</f>
        <v>0</v>
      </c>
      <c r="Y14" s="202">
        <f>SUMIFS(TB!O:O,TB!$F:$F,$A$2,TB!$G:$G,$B14,TB!$K:$K,"",TB!$J:$J,$A$4)</f>
        <v>0</v>
      </c>
      <c r="Z14" s="202">
        <f>SUMIFS(TB!P:P,TB!$F:$F,$A$2,TB!$G:$G,$B14,TB!$K:$K,"",TB!$J:$J,$A$4)</f>
        <v>0</v>
      </c>
      <c r="AA14" s="202">
        <f>SUMIFS(TB!Q:Q,TB!$F:$F,$A$2,TB!$G:$G,$B14,TB!$K:$K,"",TB!$J:$J,$A$4)</f>
        <v>0</v>
      </c>
      <c r="AB14" s="202">
        <f>SUMIFS(TB!R:R,TB!$F:$F,$A$2,TB!$G:$G,$B14,TB!$K:$K,"",TB!$J:$J,$A$4)</f>
        <v>0</v>
      </c>
      <c r="AC14" s="202">
        <f>SUMIFS(TB!S:S,TB!$F:$F,$A$2,TB!$G:$G,$B14,TB!$K:$K,"",TB!$J:$J,$A$4)</f>
        <v>0</v>
      </c>
      <c r="AD14" s="202">
        <f>SUMIFS(TB!T:T,TB!$F:$F,$A$2,TB!$G:$G,$B14,TB!$K:$K,"",TB!$J:$J,$A$4)</f>
        <v>0</v>
      </c>
      <c r="AE14" s="202">
        <f>SUMIFS(TB!U:U,TB!$F:$F,$A$2,TB!$G:$G,$B14,TB!$K:$K,"",TB!$J:$J,$A$4)</f>
        <v>0</v>
      </c>
      <c r="AF14" s="202">
        <f>SUMIFS(TB!V:V,TB!$F:$F,$A$2,TB!$G:$G,$B14,TB!$K:$K,"",TB!$J:$J,$A$4)</f>
        <v>0</v>
      </c>
      <c r="AG14" s="202">
        <f>SUMIFS(TB!W:W,TB!$F:$F,$A$2,TB!$G:$G,$B14,TB!$K:$K,"",TB!$J:$J,$A$4)</f>
        <v>0</v>
      </c>
      <c r="AH14" s="202">
        <f>SUMIFS(TB!X:X,TB!$F:$F,$A$2,TB!$G:$G,$B14,TB!$K:$K,"",TB!$J:$J,$A$4)</f>
        <v>0</v>
      </c>
      <c r="AI14" s="202">
        <f>SUMIFS(TB!Y:Y,TB!$F:$F,$A$2,TB!$G:$G,$B14,TB!$K:$K,"",TB!$J:$J,$A$4)</f>
        <v>0</v>
      </c>
      <c r="AJ14" s="202">
        <f>SUMIFS(TB!Z:Z,TB!$F:$F,$A$2,TB!$G:$G,$B14,TB!$K:$K,"",TB!$J:$J,$A$4)</f>
        <v>0</v>
      </c>
      <c r="AK14" s="202">
        <f>SUMIFS(TB!AA:AA,TB!$F:$F,$A$2,TB!$G:$G,$B14,TB!$K:$K,"",TB!$J:$J,$A$4)</f>
        <v>0</v>
      </c>
      <c r="AL14" s="202">
        <f>SUMIFS(TB!AB:AB,TB!$F:$F,$A$2,TB!$G:$G,$B14,TB!$K:$K,"",TB!$J:$J,$A$4)</f>
        <v>0</v>
      </c>
      <c r="AM14" s="202">
        <f>SUMIFS(TB!AC:AC,TB!$F:$F,$A$2,TB!$G:$G,$B14,TB!$K:$K,"",TB!$J:$J,$A$4)</f>
        <v>0</v>
      </c>
      <c r="AN14" s="202">
        <f>SUMIFS(TB!AD:AD,TB!$F:$F,$A$2,TB!$G:$G,$B14,TB!$K:$K,"",TB!$J:$J,$A$4)</f>
        <v>0</v>
      </c>
      <c r="AO14" s="202">
        <f>SUMIFS(TB!AE:AE,TB!$F:$F,$A$2,TB!$G:$G,$B14,TB!$K:$K,"",TB!$J:$J,$A$4)</f>
        <v>0</v>
      </c>
      <c r="AP14" s="202">
        <f>SUMIFS(TB!AF:AF,TB!$F:$F,$A$2,TB!$G:$G,$B14,TB!$K:$K,"",TB!$J:$J,$A$4)</f>
        <v>0</v>
      </c>
      <c r="AQ14" s="202">
        <f>SUMIFS(TB!AG:AG,TB!$F:$F,$A$2,TB!$G:$G,$B14,TB!$K:$K,"",TB!$J:$J,$A$4)</f>
        <v>0</v>
      </c>
      <c r="AR14" s="202">
        <f>SUMIFS(TB!AH:AH,TB!$F:$F,$A$2,TB!$G:$G,$B14,TB!$K:$K,"",TB!$J:$J,$A$4)</f>
        <v>0</v>
      </c>
      <c r="AS14" s="202">
        <f>SUMIFS(TB!AI:AI,TB!$F:$F,$A$2,TB!$G:$G,$B14,TB!$K:$K,"",TB!$J:$J,$A$4)</f>
        <v>0</v>
      </c>
      <c r="AT14" s="202">
        <f>SUMIFS(TB!AJ:AJ,TB!$F:$F,$A$2,TB!$G:$G,$B14,TB!$K:$K,"",TB!$J:$J,$A$4)</f>
        <v>0</v>
      </c>
      <c r="AU14" s="202">
        <f>SUMIFS(TB!AK:AK,TB!$F:$F,$A$2,TB!$G:$G,$B14,TB!$K:$K,"",TB!$J:$J,$A$4)</f>
        <v>0</v>
      </c>
      <c r="AV14" s="202">
        <f>SUMIFS(TB!AL:AL,TB!$F:$F,$A$2,TB!$G:$G,$B14,TB!$K:$K,"",TB!$J:$J,$A$4)</f>
        <v>0</v>
      </c>
      <c r="AW14" s="202">
        <f>SUMIFS(TB!AM:AM,TB!$F:$F,$A$2,TB!$G:$G,$B14,TB!$K:$K,"",TB!$J:$J,$A$4)</f>
        <v>0</v>
      </c>
      <c r="AX14" s="202">
        <f>SUMIFS(TB!AN:AN,TB!$F:$F,$A$2,TB!$G:$G,$B14,TB!$K:$K,"",TB!$J:$J,$A$4)</f>
        <v>0</v>
      </c>
      <c r="AY14" s="202">
        <f>SUMIFS(TB!AO:AO,TB!$F:$F,$A$2,TB!$G:$G,$B14,TB!$K:$K,"",TB!$J:$J,$A$4)</f>
        <v>0</v>
      </c>
      <c r="AZ14" s="202">
        <f>SUMIFS(TB!AP:AP,TB!$F:$F,$A$2,TB!$G:$G,$B14,TB!$K:$K,"",TB!$J:$J,$A$4)</f>
        <v>0</v>
      </c>
      <c r="BA14" s="202">
        <f>SUMIFS(TB!AQ:AQ,TB!$F:$F,$A$2,TB!$G:$G,$B14,TB!$K:$K,"",TB!$J:$J,$A$4)</f>
        <v>0</v>
      </c>
      <c r="BB14" s="202">
        <f>SUMIFS(TB!AR:AR,TB!$F:$F,$A$2,TB!$G:$G,$B14,TB!$K:$K,"",TB!$J:$J,$A$4)</f>
        <v>0</v>
      </c>
      <c r="BC14" s="202">
        <f>SUMIFS(TB!AS:AS,TB!$F:$F,$A$2,TB!$G:$G,$B14,TB!$K:$K,"",TB!$J:$J,$A$4)</f>
        <v>0</v>
      </c>
      <c r="BD14" s="202">
        <f>SUMIFS(TB!AT:AT,TB!$F:$F,$A$2,TB!$G:$G,$B14,TB!$K:$K,"",TB!$J:$J,$A$4)</f>
        <v>0</v>
      </c>
      <c r="BE14" s="202">
        <f>SUMIFS(TB!AU:AU,TB!$F:$F,$A$2,TB!$G:$G,$B14,TB!$K:$K,"",TB!$J:$J,$A$4)</f>
        <v>0</v>
      </c>
      <c r="BF14" s="202">
        <f>SUMIFS(TB!AV:AV,TB!$F:$F,$A$2,TB!$G:$G,$B14,TB!$K:$K,"",TB!$J:$J,$A$4)</f>
        <v>0</v>
      </c>
      <c r="BG14" s="202">
        <f>SUMIFS(TB!AW:AW,TB!$F:$F,$A$2,TB!$G:$G,$B14,TB!$K:$K,"",TB!$J:$J,$A$4)</f>
        <v>0</v>
      </c>
      <c r="BH14" s="202">
        <f>SUMIFS(TB!AX:AX,TB!$F:$F,$A$2,TB!$G:$G,$B14,TB!$K:$K,"",TB!$J:$J,$A$4)</f>
        <v>0</v>
      </c>
      <c r="BI14" s="202">
        <f>SUMIFS(TB!AY:AY,TB!$F:$F,$A$2,TB!$G:$G,$B14,TB!$K:$K,"",TB!$J:$J,$A$4)</f>
        <v>0</v>
      </c>
      <c r="BJ14" s="202">
        <f>SUMIFS(TB!AZ:AZ,TB!$F:$F,$A$2,TB!$G:$G,$B14,TB!$K:$K,"",TB!$J:$J,$A$4)</f>
        <v>0</v>
      </c>
      <c r="BK14" s="202">
        <f>SUMIFS(TB!BA:BA,TB!$F:$F,$A$2,TB!$G:$G,$B14,TB!$K:$K,"",TB!$J:$J,$A$4)</f>
        <v>0</v>
      </c>
      <c r="BL14" s="202">
        <f>SUMIFS(TB!BB:BB,TB!$F:$F,$A$2,TB!$G:$G,$B14,TB!$K:$K,"",TB!$J:$J,$A$4)</f>
        <v>0</v>
      </c>
      <c r="BM14" s="202">
        <f>SUMIFS(TB!BC:BC,TB!$F:$F,$A$2,TB!$G:$G,$B14,TB!$K:$K,"",TB!$J:$J,$A$4)</f>
        <v>0</v>
      </c>
      <c r="BN14" s="202">
        <f>SUMIFS(TB!BD:BD,TB!$F:$F,$A$2,TB!$G:$G,$B14,TB!$K:$K,"",TB!$J:$J,$A$4)</f>
        <v>0</v>
      </c>
      <c r="BO14" s="202">
        <f>SUMIFS(TB!BE:BE,TB!$F:$F,$A$2,TB!$G:$G,$B14,TB!$K:$K,"",TB!$J:$J,$A$4)</f>
        <v>0</v>
      </c>
      <c r="BP14" s="202">
        <f>SUMIFS(TB!BF:BF,TB!$F:$F,$A$2,TB!$G:$G,$B14,TB!$K:$K,"",TB!$J:$J,$A$4)</f>
        <v>0</v>
      </c>
      <c r="BQ14" s="202">
        <f>SUMIFS(TB!BG:BG,TB!$F:$F,$A$2,TB!$G:$G,$B14,TB!$K:$K,"",TB!$J:$J,$A$4)</f>
        <v>0</v>
      </c>
      <c r="BR14" s="202">
        <f>SUMIFS(TB!BH:BH,TB!$F:$F,$A$2,TB!$G:$G,$B14,TB!$K:$K,"",TB!$J:$J,$A$4)</f>
        <v>0</v>
      </c>
      <c r="BS14" s="202">
        <f>SUMIFS(TB!BI:BI,TB!$F:$F,$A$2,TB!$G:$G,$B14,TB!$K:$K,"",TB!$J:$J,$A$4)</f>
        <v>0</v>
      </c>
      <c r="BT14" s="416"/>
      <c r="BU14" s="416"/>
      <c r="BV14" s="416"/>
      <c r="BW14" s="416"/>
      <c r="BX14" s="423"/>
      <c r="BY14" s="26"/>
    </row>
    <row r="15" spans="1:77" ht="14.25" customHeight="1" x14ac:dyDescent="0.3">
      <c r="B15" s="30" t="str">
        <f t="shared" si="1"/>
        <v>Insurance expenses</v>
      </c>
      <c r="C15" s="202">
        <f t="shared" si="14"/>
        <v>0</v>
      </c>
      <c r="D15" s="202">
        <f t="shared" si="3"/>
        <v>0</v>
      </c>
      <c r="E15" s="202">
        <f t="shared" si="7"/>
        <v>0</v>
      </c>
      <c r="F15" s="202">
        <f ca="1">_xlfn.IFNA(SUM(OFFSET($X15,0,MATCH(Periods!$D$15,$X$7:$BV$7)-1):OFFSET($X15,0,MATCH(Periods!$D$15,$X$7:$BV$7,0)-12)),0)</f>
        <v>0</v>
      </c>
      <c r="G15" s="202">
        <f ca="1">SUM(OFFSET($X15,0,MATCH(Periods!$D$17,$X$7:$BV$7,0)-1):OFFSET($X15,0,MATCH(Periods!$D$13,$X$7:$BV$7,0)))</f>
        <v>0</v>
      </c>
      <c r="H15" s="202">
        <f ca="1">SUM(OFFSET($X15,0,MATCH(Periods!$D$16,$X$7:$BV$7,0)-1):OFFSET($X15,0,MATCH(Periods!$D$14,$X$7:$BV$7,0)))</f>
        <v>0</v>
      </c>
      <c r="I15" s="26"/>
      <c r="J15" s="58" t="str">
        <f>IFERROR(C15/Revenue!C$18,"n/a")</f>
        <v>n/a</v>
      </c>
      <c r="K15" s="58" t="str">
        <f>IFERROR(D15/Revenue!D$18,"n/a")</f>
        <v>n/a</v>
      </c>
      <c r="L15" s="58" t="str">
        <f>IFERROR(E15/Revenue!E$18,"n/a")</f>
        <v>n/a</v>
      </c>
      <c r="M15" s="58" t="str">
        <f ca="1">IFERROR(F15/Revenue!F$18,"n/a")</f>
        <v>n/a</v>
      </c>
      <c r="N15" s="58" t="str">
        <f ca="1">IFERROR(G15/Revenue!G$18,"n/a")</f>
        <v>n/a</v>
      </c>
      <c r="O15" s="58" t="str">
        <f ca="1">IFERROR(H15/Revenue!H$18,"n/a")</f>
        <v>n/a</v>
      </c>
      <c r="Q15" s="202">
        <f t="shared" si="8"/>
        <v>0</v>
      </c>
      <c r="R15" s="59" t="str">
        <f t="shared" si="9"/>
        <v>n/a</v>
      </c>
      <c r="S15" s="202">
        <f t="shared" si="10"/>
        <v>0</v>
      </c>
      <c r="T15" s="59" t="str">
        <f t="shared" si="11"/>
        <v>n/a</v>
      </c>
      <c r="U15" s="202">
        <f t="shared" ca="1" si="12"/>
        <v>0</v>
      </c>
      <c r="V15" s="58" t="str">
        <f t="shared" ca="1" si="13"/>
        <v>n/a</v>
      </c>
      <c r="X15" s="202">
        <f>SUMIFS(TB!N:N,TB!$F:$F,$A$2,TB!$G:$G,$B15,TB!$K:$K,"",TB!$J:$J,$A$4)</f>
        <v>0</v>
      </c>
      <c r="Y15" s="202">
        <f>SUMIFS(TB!O:O,TB!$F:$F,$A$2,TB!$G:$G,$B15,TB!$K:$K,"",TB!$J:$J,$A$4)</f>
        <v>0</v>
      </c>
      <c r="Z15" s="202">
        <f>SUMIFS(TB!P:P,TB!$F:$F,$A$2,TB!$G:$G,$B15,TB!$K:$K,"",TB!$J:$J,$A$4)</f>
        <v>0</v>
      </c>
      <c r="AA15" s="202">
        <f>SUMIFS(TB!Q:Q,TB!$F:$F,$A$2,TB!$G:$G,$B15,TB!$K:$K,"",TB!$J:$J,$A$4)</f>
        <v>0</v>
      </c>
      <c r="AB15" s="202">
        <f>SUMIFS(TB!R:R,TB!$F:$F,$A$2,TB!$G:$G,$B15,TB!$K:$K,"",TB!$J:$J,$A$4)</f>
        <v>0</v>
      </c>
      <c r="AC15" s="202">
        <f>SUMIFS(TB!S:S,TB!$F:$F,$A$2,TB!$G:$G,$B15,TB!$K:$K,"",TB!$J:$J,$A$4)</f>
        <v>0</v>
      </c>
      <c r="AD15" s="202">
        <f>SUMIFS(TB!T:T,TB!$F:$F,$A$2,TB!$G:$G,$B15,TB!$K:$K,"",TB!$J:$J,$A$4)</f>
        <v>0</v>
      </c>
      <c r="AE15" s="202">
        <f>SUMIFS(TB!U:U,TB!$F:$F,$A$2,TB!$G:$G,$B15,TB!$K:$K,"",TB!$J:$J,$A$4)</f>
        <v>0</v>
      </c>
      <c r="AF15" s="202">
        <f>SUMIFS(TB!V:V,TB!$F:$F,$A$2,TB!$G:$G,$B15,TB!$K:$K,"",TB!$J:$J,$A$4)</f>
        <v>0</v>
      </c>
      <c r="AG15" s="202">
        <f>SUMIFS(TB!W:W,TB!$F:$F,$A$2,TB!$G:$G,$B15,TB!$K:$K,"",TB!$J:$J,$A$4)</f>
        <v>0</v>
      </c>
      <c r="AH15" s="202">
        <f>SUMIFS(TB!X:X,TB!$F:$F,$A$2,TB!$G:$G,$B15,TB!$K:$K,"",TB!$J:$J,$A$4)</f>
        <v>0</v>
      </c>
      <c r="AI15" s="202">
        <f>SUMIFS(TB!Y:Y,TB!$F:$F,$A$2,TB!$G:$G,$B15,TB!$K:$K,"",TB!$J:$J,$A$4)</f>
        <v>0</v>
      </c>
      <c r="AJ15" s="202">
        <f>SUMIFS(TB!Z:Z,TB!$F:$F,$A$2,TB!$G:$G,$B15,TB!$K:$K,"",TB!$J:$J,$A$4)</f>
        <v>0</v>
      </c>
      <c r="AK15" s="202">
        <f>SUMIFS(TB!AA:AA,TB!$F:$F,$A$2,TB!$G:$G,$B15,TB!$K:$K,"",TB!$J:$J,$A$4)</f>
        <v>0</v>
      </c>
      <c r="AL15" s="202">
        <f>SUMIFS(TB!AB:AB,TB!$F:$F,$A$2,TB!$G:$G,$B15,TB!$K:$K,"",TB!$J:$J,$A$4)</f>
        <v>0</v>
      </c>
      <c r="AM15" s="202">
        <f>SUMIFS(TB!AC:AC,TB!$F:$F,$A$2,TB!$G:$G,$B15,TB!$K:$K,"",TB!$J:$J,$A$4)</f>
        <v>0</v>
      </c>
      <c r="AN15" s="202">
        <f>SUMIFS(TB!AD:AD,TB!$F:$F,$A$2,TB!$G:$G,$B15,TB!$K:$K,"",TB!$J:$J,$A$4)</f>
        <v>0</v>
      </c>
      <c r="AO15" s="202">
        <f>SUMIFS(TB!AE:AE,TB!$F:$F,$A$2,TB!$G:$G,$B15,TB!$K:$K,"",TB!$J:$J,$A$4)</f>
        <v>0</v>
      </c>
      <c r="AP15" s="202">
        <f>SUMIFS(TB!AF:AF,TB!$F:$F,$A$2,TB!$G:$G,$B15,TB!$K:$K,"",TB!$J:$J,$A$4)</f>
        <v>0</v>
      </c>
      <c r="AQ15" s="202">
        <f>SUMIFS(TB!AG:AG,TB!$F:$F,$A$2,TB!$G:$G,$B15,TB!$K:$K,"",TB!$J:$J,$A$4)</f>
        <v>0</v>
      </c>
      <c r="AR15" s="202">
        <f>SUMIFS(TB!AH:AH,TB!$F:$F,$A$2,TB!$G:$G,$B15,TB!$K:$K,"",TB!$J:$J,$A$4)</f>
        <v>0</v>
      </c>
      <c r="AS15" s="202">
        <f>SUMIFS(TB!AI:AI,TB!$F:$F,$A$2,TB!$G:$G,$B15,TB!$K:$K,"",TB!$J:$J,$A$4)</f>
        <v>0</v>
      </c>
      <c r="AT15" s="202">
        <f>SUMIFS(TB!AJ:AJ,TB!$F:$F,$A$2,TB!$G:$G,$B15,TB!$K:$K,"",TB!$J:$J,$A$4)</f>
        <v>0</v>
      </c>
      <c r="AU15" s="202">
        <f>SUMIFS(TB!AK:AK,TB!$F:$F,$A$2,TB!$G:$G,$B15,TB!$K:$K,"",TB!$J:$J,$A$4)</f>
        <v>0</v>
      </c>
      <c r="AV15" s="202">
        <f>SUMIFS(TB!AL:AL,TB!$F:$F,$A$2,TB!$G:$G,$B15,TB!$K:$K,"",TB!$J:$J,$A$4)</f>
        <v>0</v>
      </c>
      <c r="AW15" s="202">
        <f>SUMIFS(TB!AM:AM,TB!$F:$F,$A$2,TB!$G:$G,$B15,TB!$K:$K,"",TB!$J:$J,$A$4)</f>
        <v>0</v>
      </c>
      <c r="AX15" s="202">
        <f>SUMIFS(TB!AN:AN,TB!$F:$F,$A$2,TB!$G:$G,$B15,TB!$K:$K,"",TB!$J:$J,$A$4)</f>
        <v>0</v>
      </c>
      <c r="AY15" s="202">
        <f>SUMIFS(TB!AO:AO,TB!$F:$F,$A$2,TB!$G:$G,$B15,TB!$K:$K,"",TB!$J:$J,$A$4)</f>
        <v>0</v>
      </c>
      <c r="AZ15" s="202">
        <f>SUMIFS(TB!AP:AP,TB!$F:$F,$A$2,TB!$G:$G,$B15,TB!$K:$K,"",TB!$J:$J,$A$4)</f>
        <v>0</v>
      </c>
      <c r="BA15" s="202">
        <f>SUMIFS(TB!AQ:AQ,TB!$F:$F,$A$2,TB!$G:$G,$B15,TB!$K:$K,"",TB!$J:$J,$A$4)</f>
        <v>0</v>
      </c>
      <c r="BB15" s="202">
        <f>SUMIFS(TB!AR:AR,TB!$F:$F,$A$2,TB!$G:$G,$B15,TB!$K:$K,"",TB!$J:$J,$A$4)</f>
        <v>0</v>
      </c>
      <c r="BC15" s="202">
        <f>SUMIFS(TB!AS:AS,TB!$F:$F,$A$2,TB!$G:$G,$B15,TB!$K:$K,"",TB!$J:$J,$A$4)</f>
        <v>0</v>
      </c>
      <c r="BD15" s="202">
        <f>SUMIFS(TB!AT:AT,TB!$F:$F,$A$2,TB!$G:$G,$B15,TB!$K:$K,"",TB!$J:$J,$A$4)</f>
        <v>0</v>
      </c>
      <c r="BE15" s="202">
        <f>SUMIFS(TB!AU:AU,TB!$F:$F,$A$2,TB!$G:$G,$B15,TB!$K:$K,"",TB!$J:$J,$A$4)</f>
        <v>0</v>
      </c>
      <c r="BF15" s="202">
        <f>SUMIFS(TB!AV:AV,TB!$F:$F,$A$2,TB!$G:$G,$B15,TB!$K:$K,"",TB!$J:$J,$A$4)</f>
        <v>0</v>
      </c>
      <c r="BG15" s="202">
        <f>SUMIFS(TB!AW:AW,TB!$F:$F,$A$2,TB!$G:$G,$B15,TB!$K:$K,"",TB!$J:$J,$A$4)</f>
        <v>0</v>
      </c>
      <c r="BH15" s="202">
        <f>SUMIFS(TB!AX:AX,TB!$F:$F,$A$2,TB!$G:$G,$B15,TB!$K:$K,"",TB!$J:$J,$A$4)</f>
        <v>0</v>
      </c>
      <c r="BI15" s="202">
        <f>SUMIFS(TB!AY:AY,TB!$F:$F,$A$2,TB!$G:$G,$B15,TB!$K:$K,"",TB!$J:$J,$A$4)</f>
        <v>0</v>
      </c>
      <c r="BJ15" s="202">
        <f>SUMIFS(TB!AZ:AZ,TB!$F:$F,$A$2,TB!$G:$G,$B15,TB!$K:$K,"",TB!$J:$J,$A$4)</f>
        <v>0</v>
      </c>
      <c r="BK15" s="202">
        <f>SUMIFS(TB!BA:BA,TB!$F:$F,$A$2,TB!$G:$G,$B15,TB!$K:$K,"",TB!$J:$J,$A$4)</f>
        <v>0</v>
      </c>
      <c r="BL15" s="202">
        <f>SUMIFS(TB!BB:BB,TB!$F:$F,$A$2,TB!$G:$G,$B15,TB!$K:$K,"",TB!$J:$J,$A$4)</f>
        <v>0</v>
      </c>
      <c r="BM15" s="202">
        <f>SUMIFS(TB!BC:BC,TB!$F:$F,$A$2,TB!$G:$G,$B15,TB!$K:$K,"",TB!$J:$J,$A$4)</f>
        <v>0</v>
      </c>
      <c r="BN15" s="202">
        <f>SUMIFS(TB!BD:BD,TB!$F:$F,$A$2,TB!$G:$G,$B15,TB!$K:$K,"",TB!$J:$J,$A$4)</f>
        <v>0</v>
      </c>
      <c r="BO15" s="202">
        <f>SUMIFS(TB!BE:BE,TB!$F:$F,$A$2,TB!$G:$G,$B15,TB!$K:$K,"",TB!$J:$J,$A$4)</f>
        <v>0</v>
      </c>
      <c r="BP15" s="202">
        <f>SUMIFS(TB!BF:BF,TB!$F:$F,$A$2,TB!$G:$G,$B15,TB!$K:$K,"",TB!$J:$J,$A$4)</f>
        <v>0</v>
      </c>
      <c r="BQ15" s="202">
        <f>SUMIFS(TB!BG:BG,TB!$F:$F,$A$2,TB!$G:$G,$B15,TB!$K:$K,"",TB!$J:$J,$A$4)</f>
        <v>0</v>
      </c>
      <c r="BR15" s="202">
        <f>SUMIFS(TB!BH:BH,TB!$F:$F,$A$2,TB!$G:$G,$B15,TB!$K:$K,"",TB!$J:$J,$A$4)</f>
        <v>0</v>
      </c>
      <c r="BS15" s="202">
        <f>SUMIFS(TB!BI:BI,TB!$F:$F,$A$2,TB!$G:$G,$B15,TB!$K:$K,"",TB!$J:$J,$A$4)</f>
        <v>0</v>
      </c>
      <c r="BT15" s="416"/>
      <c r="BU15" s="416"/>
      <c r="BV15" s="416"/>
      <c r="BW15" s="416"/>
      <c r="BX15" s="423"/>
      <c r="BY15" s="26"/>
    </row>
    <row r="16" spans="1:77" ht="14.25" customHeight="1" x14ac:dyDescent="0.3">
      <c r="B16" s="30" t="str">
        <f t="shared" si="1"/>
        <v>Utilities</v>
      </c>
      <c r="C16" s="202">
        <f t="shared" si="14"/>
        <v>0</v>
      </c>
      <c r="D16" s="202">
        <f t="shared" si="3"/>
        <v>0</v>
      </c>
      <c r="E16" s="202">
        <f t="shared" si="7"/>
        <v>0</v>
      </c>
      <c r="F16" s="202">
        <f ca="1">_xlfn.IFNA(SUM(OFFSET($X16,0,MATCH(Periods!$D$15,$X$7:$BV$7)-1):OFFSET($X16,0,MATCH(Periods!$D$15,$X$7:$BV$7,0)-12)),0)</f>
        <v>0</v>
      </c>
      <c r="G16" s="202">
        <f ca="1">SUM(OFFSET($X16,0,MATCH(Periods!$D$17,$X$7:$BV$7,0)-1):OFFSET($X16,0,MATCH(Periods!$D$13,$X$7:$BV$7,0)))</f>
        <v>0</v>
      </c>
      <c r="H16" s="202">
        <f ca="1">SUM(OFFSET($X16,0,MATCH(Periods!$D$16,$X$7:$BV$7,0)-1):OFFSET($X16,0,MATCH(Periods!$D$14,$X$7:$BV$7,0)))</f>
        <v>0</v>
      </c>
      <c r="I16" s="26"/>
      <c r="J16" s="58" t="str">
        <f>IFERROR(C16/Revenue!C$18,"n/a")</f>
        <v>n/a</v>
      </c>
      <c r="K16" s="58" t="str">
        <f>IFERROR(D16/Revenue!D$18,"n/a")</f>
        <v>n/a</v>
      </c>
      <c r="L16" s="58" t="str">
        <f>IFERROR(E16/Revenue!E$18,"n/a")</f>
        <v>n/a</v>
      </c>
      <c r="M16" s="58" t="str">
        <f ca="1">IFERROR(F16/Revenue!F$18,"n/a")</f>
        <v>n/a</v>
      </c>
      <c r="N16" s="58" t="str">
        <f ca="1">IFERROR(G16/Revenue!G$18,"n/a")</f>
        <v>n/a</v>
      </c>
      <c r="O16" s="58" t="str">
        <f ca="1">IFERROR(H16/Revenue!H$18,"n/a")</f>
        <v>n/a</v>
      </c>
      <c r="Q16" s="202">
        <f t="shared" si="8"/>
        <v>0</v>
      </c>
      <c r="R16" s="59" t="str">
        <f t="shared" si="9"/>
        <v>n/a</v>
      </c>
      <c r="S16" s="202">
        <f t="shared" si="10"/>
        <v>0</v>
      </c>
      <c r="T16" s="59" t="str">
        <f t="shared" si="11"/>
        <v>n/a</v>
      </c>
      <c r="U16" s="202">
        <f t="shared" ca="1" si="12"/>
        <v>0</v>
      </c>
      <c r="V16" s="58" t="str">
        <f t="shared" ca="1" si="13"/>
        <v>n/a</v>
      </c>
      <c r="X16" s="202">
        <f>SUMIFS(TB!N:N,TB!$F:$F,$A$2,TB!$G:$G,$B16,TB!$K:$K,"",TB!$J:$J,$A$4)</f>
        <v>0</v>
      </c>
      <c r="Y16" s="202">
        <f>SUMIFS(TB!O:O,TB!$F:$F,$A$2,TB!$G:$G,$B16,TB!$K:$K,"",TB!$J:$J,$A$4)</f>
        <v>0</v>
      </c>
      <c r="Z16" s="202">
        <f>SUMIFS(TB!P:P,TB!$F:$F,$A$2,TB!$G:$G,$B16,TB!$K:$K,"",TB!$J:$J,$A$4)</f>
        <v>0</v>
      </c>
      <c r="AA16" s="202">
        <f>SUMIFS(TB!Q:Q,TB!$F:$F,$A$2,TB!$G:$G,$B16,TB!$K:$K,"",TB!$J:$J,$A$4)</f>
        <v>0</v>
      </c>
      <c r="AB16" s="202">
        <f>SUMIFS(TB!R:R,TB!$F:$F,$A$2,TB!$G:$G,$B16,TB!$K:$K,"",TB!$J:$J,$A$4)</f>
        <v>0</v>
      </c>
      <c r="AC16" s="202">
        <f>SUMIFS(TB!S:S,TB!$F:$F,$A$2,TB!$G:$G,$B16,TB!$K:$K,"",TB!$J:$J,$A$4)</f>
        <v>0</v>
      </c>
      <c r="AD16" s="202">
        <f>SUMIFS(TB!T:T,TB!$F:$F,$A$2,TB!$G:$G,$B16,TB!$K:$K,"",TB!$J:$J,$A$4)</f>
        <v>0</v>
      </c>
      <c r="AE16" s="202">
        <f>SUMIFS(TB!U:U,TB!$F:$F,$A$2,TB!$G:$G,$B16,TB!$K:$K,"",TB!$J:$J,$A$4)</f>
        <v>0</v>
      </c>
      <c r="AF16" s="202">
        <f>SUMIFS(TB!V:V,TB!$F:$F,$A$2,TB!$G:$G,$B16,TB!$K:$K,"",TB!$J:$J,$A$4)</f>
        <v>0</v>
      </c>
      <c r="AG16" s="202">
        <f>SUMIFS(TB!W:W,TB!$F:$F,$A$2,TB!$G:$G,$B16,TB!$K:$K,"",TB!$J:$J,$A$4)</f>
        <v>0</v>
      </c>
      <c r="AH16" s="202">
        <f>SUMIFS(TB!X:X,TB!$F:$F,$A$2,TB!$G:$G,$B16,TB!$K:$K,"",TB!$J:$J,$A$4)</f>
        <v>0</v>
      </c>
      <c r="AI16" s="202">
        <f>SUMIFS(TB!Y:Y,TB!$F:$F,$A$2,TB!$G:$G,$B16,TB!$K:$K,"",TB!$J:$J,$A$4)</f>
        <v>0</v>
      </c>
      <c r="AJ16" s="202">
        <f>SUMIFS(TB!Z:Z,TB!$F:$F,$A$2,TB!$G:$G,$B16,TB!$K:$K,"",TB!$J:$J,$A$4)</f>
        <v>0</v>
      </c>
      <c r="AK16" s="202">
        <f>SUMIFS(TB!AA:AA,TB!$F:$F,$A$2,TB!$G:$G,$B16,TB!$K:$K,"",TB!$J:$J,$A$4)</f>
        <v>0</v>
      </c>
      <c r="AL16" s="202">
        <f>SUMIFS(TB!AB:AB,TB!$F:$F,$A$2,TB!$G:$G,$B16,TB!$K:$K,"",TB!$J:$J,$A$4)</f>
        <v>0</v>
      </c>
      <c r="AM16" s="202">
        <f>SUMIFS(TB!AC:AC,TB!$F:$F,$A$2,TB!$G:$G,$B16,TB!$K:$K,"",TB!$J:$J,$A$4)</f>
        <v>0</v>
      </c>
      <c r="AN16" s="202">
        <f>SUMIFS(TB!AD:AD,TB!$F:$F,$A$2,TB!$G:$G,$B16,TB!$K:$K,"",TB!$J:$J,$A$4)</f>
        <v>0</v>
      </c>
      <c r="AO16" s="202">
        <f>SUMIFS(TB!AE:AE,TB!$F:$F,$A$2,TB!$G:$G,$B16,TB!$K:$K,"",TB!$J:$J,$A$4)</f>
        <v>0</v>
      </c>
      <c r="AP16" s="202">
        <f>SUMIFS(TB!AF:AF,TB!$F:$F,$A$2,TB!$G:$G,$B16,TB!$K:$K,"",TB!$J:$J,$A$4)</f>
        <v>0</v>
      </c>
      <c r="AQ16" s="202">
        <f>SUMIFS(TB!AG:AG,TB!$F:$F,$A$2,TB!$G:$G,$B16,TB!$K:$K,"",TB!$J:$J,$A$4)</f>
        <v>0</v>
      </c>
      <c r="AR16" s="202">
        <f>SUMIFS(TB!AH:AH,TB!$F:$F,$A$2,TB!$G:$G,$B16,TB!$K:$K,"",TB!$J:$J,$A$4)</f>
        <v>0</v>
      </c>
      <c r="AS16" s="202">
        <f>SUMIFS(TB!AI:AI,TB!$F:$F,$A$2,TB!$G:$G,$B16,TB!$K:$K,"",TB!$J:$J,$A$4)</f>
        <v>0</v>
      </c>
      <c r="AT16" s="202">
        <f>SUMIFS(TB!AJ:AJ,TB!$F:$F,$A$2,TB!$G:$G,$B16,TB!$K:$K,"",TB!$J:$J,$A$4)</f>
        <v>0</v>
      </c>
      <c r="AU16" s="202">
        <f>SUMIFS(TB!AK:AK,TB!$F:$F,$A$2,TB!$G:$G,$B16,TB!$K:$K,"",TB!$J:$J,$A$4)</f>
        <v>0</v>
      </c>
      <c r="AV16" s="202">
        <f>SUMIFS(TB!AL:AL,TB!$F:$F,$A$2,TB!$G:$G,$B16,TB!$K:$K,"",TB!$J:$J,$A$4)</f>
        <v>0</v>
      </c>
      <c r="AW16" s="202">
        <f>SUMIFS(TB!AM:AM,TB!$F:$F,$A$2,TB!$G:$G,$B16,TB!$K:$K,"",TB!$J:$J,$A$4)</f>
        <v>0</v>
      </c>
      <c r="AX16" s="202">
        <f>SUMIFS(TB!AN:AN,TB!$F:$F,$A$2,TB!$G:$G,$B16,TB!$K:$K,"",TB!$J:$J,$A$4)</f>
        <v>0</v>
      </c>
      <c r="AY16" s="202">
        <f>SUMIFS(TB!AO:AO,TB!$F:$F,$A$2,TB!$G:$G,$B16,TB!$K:$K,"",TB!$J:$J,$A$4)</f>
        <v>0</v>
      </c>
      <c r="AZ16" s="202">
        <f>SUMIFS(TB!AP:AP,TB!$F:$F,$A$2,TB!$G:$G,$B16,TB!$K:$K,"",TB!$J:$J,$A$4)</f>
        <v>0</v>
      </c>
      <c r="BA16" s="202">
        <f>SUMIFS(TB!AQ:AQ,TB!$F:$F,$A$2,TB!$G:$G,$B16,TB!$K:$K,"",TB!$J:$J,$A$4)</f>
        <v>0</v>
      </c>
      <c r="BB16" s="202">
        <f>SUMIFS(TB!AR:AR,TB!$F:$F,$A$2,TB!$G:$G,$B16,TB!$K:$K,"",TB!$J:$J,$A$4)</f>
        <v>0</v>
      </c>
      <c r="BC16" s="202">
        <f>SUMIFS(TB!AS:AS,TB!$F:$F,$A$2,TB!$G:$G,$B16,TB!$K:$K,"",TB!$J:$J,$A$4)</f>
        <v>0</v>
      </c>
      <c r="BD16" s="202">
        <f>SUMIFS(TB!AT:AT,TB!$F:$F,$A$2,TB!$G:$G,$B16,TB!$K:$K,"",TB!$J:$J,$A$4)</f>
        <v>0</v>
      </c>
      <c r="BE16" s="202">
        <f>SUMIFS(TB!AU:AU,TB!$F:$F,$A$2,TB!$G:$G,$B16,TB!$K:$K,"",TB!$J:$J,$A$4)</f>
        <v>0</v>
      </c>
      <c r="BF16" s="202">
        <f>SUMIFS(TB!AV:AV,TB!$F:$F,$A$2,TB!$G:$G,$B16,TB!$K:$K,"",TB!$J:$J,$A$4)</f>
        <v>0</v>
      </c>
      <c r="BG16" s="202">
        <f>SUMIFS(TB!AW:AW,TB!$F:$F,$A$2,TB!$G:$G,$B16,TB!$K:$K,"",TB!$J:$J,$A$4)</f>
        <v>0</v>
      </c>
      <c r="BH16" s="202">
        <f>SUMIFS(TB!AX:AX,TB!$F:$F,$A$2,TB!$G:$G,$B16,TB!$K:$K,"",TB!$J:$J,$A$4)</f>
        <v>0</v>
      </c>
      <c r="BI16" s="202">
        <f>SUMIFS(TB!AY:AY,TB!$F:$F,$A$2,TB!$G:$G,$B16,TB!$K:$K,"",TB!$J:$J,$A$4)</f>
        <v>0</v>
      </c>
      <c r="BJ16" s="202">
        <f>SUMIFS(TB!AZ:AZ,TB!$F:$F,$A$2,TB!$G:$G,$B16,TB!$K:$K,"",TB!$J:$J,$A$4)</f>
        <v>0</v>
      </c>
      <c r="BK16" s="202">
        <f>SUMIFS(TB!BA:BA,TB!$F:$F,$A$2,TB!$G:$G,$B16,TB!$K:$K,"",TB!$J:$J,$A$4)</f>
        <v>0</v>
      </c>
      <c r="BL16" s="202">
        <f>SUMIFS(TB!BB:BB,TB!$F:$F,$A$2,TB!$G:$G,$B16,TB!$K:$K,"",TB!$J:$J,$A$4)</f>
        <v>0</v>
      </c>
      <c r="BM16" s="202">
        <f>SUMIFS(TB!BC:BC,TB!$F:$F,$A$2,TB!$G:$G,$B16,TB!$K:$K,"",TB!$J:$J,$A$4)</f>
        <v>0</v>
      </c>
      <c r="BN16" s="202">
        <f>SUMIFS(TB!BD:BD,TB!$F:$F,$A$2,TB!$G:$G,$B16,TB!$K:$K,"",TB!$J:$J,$A$4)</f>
        <v>0</v>
      </c>
      <c r="BO16" s="202">
        <f>SUMIFS(TB!BE:BE,TB!$F:$F,$A$2,TB!$G:$G,$B16,TB!$K:$K,"",TB!$J:$J,$A$4)</f>
        <v>0</v>
      </c>
      <c r="BP16" s="202">
        <f>SUMIFS(TB!BF:BF,TB!$F:$F,$A$2,TB!$G:$G,$B16,TB!$K:$K,"",TB!$J:$J,$A$4)</f>
        <v>0</v>
      </c>
      <c r="BQ16" s="202">
        <f>SUMIFS(TB!BG:BG,TB!$F:$F,$A$2,TB!$G:$G,$B16,TB!$K:$K,"",TB!$J:$J,$A$4)</f>
        <v>0</v>
      </c>
      <c r="BR16" s="202">
        <f>SUMIFS(TB!BH:BH,TB!$F:$F,$A$2,TB!$G:$G,$B16,TB!$K:$K,"",TB!$J:$J,$A$4)</f>
        <v>0</v>
      </c>
      <c r="BS16" s="202">
        <f>SUMIFS(TB!BI:BI,TB!$F:$F,$A$2,TB!$G:$G,$B16,TB!$K:$K,"",TB!$J:$J,$A$4)</f>
        <v>0</v>
      </c>
      <c r="BT16" s="416"/>
      <c r="BU16" s="416"/>
      <c r="BV16" s="416"/>
      <c r="BW16" s="416"/>
      <c r="BX16" s="423"/>
      <c r="BY16" s="26"/>
    </row>
    <row r="17" spans="2:77" ht="14.25" customHeight="1" x14ac:dyDescent="0.3">
      <c r="B17" s="30" t="str">
        <f t="shared" si="1"/>
        <v>Property taxes</v>
      </c>
      <c r="C17" s="202">
        <f t="shared" si="14"/>
        <v>0</v>
      </c>
      <c r="D17" s="202">
        <f t="shared" si="3"/>
        <v>0</v>
      </c>
      <c r="E17" s="202">
        <f t="shared" si="7"/>
        <v>0</v>
      </c>
      <c r="F17" s="202">
        <f ca="1">_xlfn.IFNA(SUM(OFFSET($X17,0,MATCH(Periods!$D$15,$X$7:$BV$7)-1):OFFSET($X17,0,MATCH(Periods!$D$15,$X$7:$BV$7,0)-12)),0)</f>
        <v>0</v>
      </c>
      <c r="G17" s="202">
        <f ca="1">SUM(OFFSET($X17,0,MATCH(Periods!$D$17,$X$7:$BV$7,0)-1):OFFSET($X17,0,MATCH(Periods!$D$13,$X$7:$BV$7,0)))</f>
        <v>0</v>
      </c>
      <c r="H17" s="202">
        <f ca="1">SUM(OFFSET($X17,0,MATCH(Periods!$D$16,$X$7:$BV$7,0)-1):OFFSET($X17,0,MATCH(Periods!$D$14,$X$7:$BV$7,0)))</f>
        <v>0</v>
      </c>
      <c r="I17" s="26"/>
      <c r="J17" s="58" t="str">
        <f>IFERROR(C17/Revenue!C$18,"n/a")</f>
        <v>n/a</v>
      </c>
      <c r="K17" s="58" t="str">
        <f>IFERROR(D17/Revenue!D$18,"n/a")</f>
        <v>n/a</v>
      </c>
      <c r="L17" s="58" t="str">
        <f>IFERROR(E17/Revenue!E$18,"n/a")</f>
        <v>n/a</v>
      </c>
      <c r="M17" s="58" t="str">
        <f ca="1">IFERROR(F17/Revenue!F$18,"n/a")</f>
        <v>n/a</v>
      </c>
      <c r="N17" s="58" t="str">
        <f ca="1">IFERROR(G17/Revenue!G$18,"n/a")</f>
        <v>n/a</v>
      </c>
      <c r="O17" s="58" t="str">
        <f ca="1">IFERROR(H17/Revenue!H$18,"n/a")</f>
        <v>n/a</v>
      </c>
      <c r="Q17" s="202">
        <f t="shared" si="8"/>
        <v>0</v>
      </c>
      <c r="R17" s="59" t="str">
        <f t="shared" si="9"/>
        <v>n/a</v>
      </c>
      <c r="S17" s="202">
        <f t="shared" si="10"/>
        <v>0</v>
      </c>
      <c r="T17" s="59" t="str">
        <f t="shared" si="11"/>
        <v>n/a</v>
      </c>
      <c r="U17" s="202">
        <f t="shared" ca="1" si="12"/>
        <v>0</v>
      </c>
      <c r="V17" s="58" t="str">
        <f t="shared" ca="1" si="13"/>
        <v>n/a</v>
      </c>
      <c r="X17" s="202">
        <f>SUMIFS(TB!N:N,TB!$F:$F,$A$2,TB!$G:$G,$B17,TB!$K:$K,"",TB!$J:$J,$A$4)</f>
        <v>0</v>
      </c>
      <c r="Y17" s="202">
        <f>SUMIFS(TB!O:O,TB!$F:$F,$A$2,TB!$G:$G,$B17,TB!$K:$K,"",TB!$J:$J,$A$4)</f>
        <v>0</v>
      </c>
      <c r="Z17" s="202">
        <f>SUMIFS(TB!P:P,TB!$F:$F,$A$2,TB!$G:$G,$B17,TB!$K:$K,"",TB!$J:$J,$A$4)</f>
        <v>0</v>
      </c>
      <c r="AA17" s="202">
        <f>SUMIFS(TB!Q:Q,TB!$F:$F,$A$2,TB!$G:$G,$B17,TB!$K:$K,"",TB!$J:$J,$A$4)</f>
        <v>0</v>
      </c>
      <c r="AB17" s="202">
        <f>SUMIFS(TB!R:R,TB!$F:$F,$A$2,TB!$G:$G,$B17,TB!$K:$K,"",TB!$J:$J,$A$4)</f>
        <v>0</v>
      </c>
      <c r="AC17" s="202">
        <f>SUMIFS(TB!S:S,TB!$F:$F,$A$2,TB!$G:$G,$B17,TB!$K:$K,"",TB!$J:$J,$A$4)</f>
        <v>0</v>
      </c>
      <c r="AD17" s="202">
        <f>SUMIFS(TB!T:T,TB!$F:$F,$A$2,TB!$G:$G,$B17,TB!$K:$K,"",TB!$J:$J,$A$4)</f>
        <v>0</v>
      </c>
      <c r="AE17" s="202">
        <f>SUMIFS(TB!U:U,TB!$F:$F,$A$2,TB!$G:$G,$B17,TB!$K:$K,"",TB!$J:$J,$A$4)</f>
        <v>0</v>
      </c>
      <c r="AF17" s="202">
        <f>SUMIFS(TB!V:V,TB!$F:$F,$A$2,TB!$G:$G,$B17,TB!$K:$K,"",TB!$J:$J,$A$4)</f>
        <v>0</v>
      </c>
      <c r="AG17" s="202">
        <f>SUMIFS(TB!W:W,TB!$F:$F,$A$2,TB!$G:$G,$B17,TB!$K:$K,"",TB!$J:$J,$A$4)</f>
        <v>0</v>
      </c>
      <c r="AH17" s="202">
        <f>SUMIFS(TB!X:X,TB!$F:$F,$A$2,TB!$G:$G,$B17,TB!$K:$K,"",TB!$J:$J,$A$4)</f>
        <v>0</v>
      </c>
      <c r="AI17" s="202">
        <f>SUMIFS(TB!Y:Y,TB!$F:$F,$A$2,TB!$G:$G,$B17,TB!$K:$K,"",TB!$J:$J,$A$4)</f>
        <v>0</v>
      </c>
      <c r="AJ17" s="202">
        <f>SUMIFS(TB!Z:Z,TB!$F:$F,$A$2,TB!$G:$G,$B17,TB!$K:$K,"",TB!$J:$J,$A$4)</f>
        <v>0</v>
      </c>
      <c r="AK17" s="202">
        <f>SUMIFS(TB!AA:AA,TB!$F:$F,$A$2,TB!$G:$G,$B17,TB!$K:$K,"",TB!$J:$J,$A$4)</f>
        <v>0</v>
      </c>
      <c r="AL17" s="202">
        <f>SUMIFS(TB!AB:AB,TB!$F:$F,$A$2,TB!$G:$G,$B17,TB!$K:$K,"",TB!$J:$J,$A$4)</f>
        <v>0</v>
      </c>
      <c r="AM17" s="202">
        <f>SUMIFS(TB!AC:AC,TB!$F:$F,$A$2,TB!$G:$G,$B17,TB!$K:$K,"",TB!$J:$J,$A$4)</f>
        <v>0</v>
      </c>
      <c r="AN17" s="202">
        <f>SUMIFS(TB!AD:AD,TB!$F:$F,$A$2,TB!$G:$G,$B17,TB!$K:$K,"",TB!$J:$J,$A$4)</f>
        <v>0</v>
      </c>
      <c r="AO17" s="202">
        <f>SUMIFS(TB!AE:AE,TB!$F:$F,$A$2,TB!$G:$G,$B17,TB!$K:$K,"",TB!$J:$J,$A$4)</f>
        <v>0</v>
      </c>
      <c r="AP17" s="202">
        <f>SUMIFS(TB!AF:AF,TB!$F:$F,$A$2,TB!$G:$G,$B17,TB!$K:$K,"",TB!$J:$J,$A$4)</f>
        <v>0</v>
      </c>
      <c r="AQ17" s="202">
        <f>SUMIFS(TB!AG:AG,TB!$F:$F,$A$2,TB!$G:$G,$B17,TB!$K:$K,"",TB!$J:$J,$A$4)</f>
        <v>0</v>
      </c>
      <c r="AR17" s="202">
        <f>SUMIFS(TB!AH:AH,TB!$F:$F,$A$2,TB!$G:$G,$B17,TB!$K:$K,"",TB!$J:$J,$A$4)</f>
        <v>0</v>
      </c>
      <c r="AS17" s="202">
        <f>SUMIFS(TB!AI:AI,TB!$F:$F,$A$2,TB!$G:$G,$B17,TB!$K:$K,"",TB!$J:$J,$A$4)</f>
        <v>0</v>
      </c>
      <c r="AT17" s="202">
        <f>SUMIFS(TB!AJ:AJ,TB!$F:$F,$A$2,TB!$G:$G,$B17,TB!$K:$K,"",TB!$J:$J,$A$4)</f>
        <v>0</v>
      </c>
      <c r="AU17" s="202">
        <f>SUMIFS(TB!AK:AK,TB!$F:$F,$A$2,TB!$G:$G,$B17,TB!$K:$K,"",TB!$J:$J,$A$4)</f>
        <v>0</v>
      </c>
      <c r="AV17" s="202">
        <f>SUMIFS(TB!AL:AL,TB!$F:$F,$A$2,TB!$G:$G,$B17,TB!$K:$K,"",TB!$J:$J,$A$4)</f>
        <v>0</v>
      </c>
      <c r="AW17" s="202">
        <f>SUMIFS(TB!AM:AM,TB!$F:$F,$A$2,TB!$G:$G,$B17,TB!$K:$K,"",TB!$J:$J,$A$4)</f>
        <v>0</v>
      </c>
      <c r="AX17" s="202">
        <f>SUMIFS(TB!AN:AN,TB!$F:$F,$A$2,TB!$G:$G,$B17,TB!$K:$K,"",TB!$J:$J,$A$4)</f>
        <v>0</v>
      </c>
      <c r="AY17" s="202">
        <f>SUMIFS(TB!AO:AO,TB!$F:$F,$A$2,TB!$G:$G,$B17,TB!$K:$K,"",TB!$J:$J,$A$4)</f>
        <v>0</v>
      </c>
      <c r="AZ17" s="202">
        <f>SUMIFS(TB!AP:AP,TB!$F:$F,$A$2,TB!$G:$G,$B17,TB!$K:$K,"",TB!$J:$J,$A$4)</f>
        <v>0</v>
      </c>
      <c r="BA17" s="202">
        <f>SUMIFS(TB!AQ:AQ,TB!$F:$F,$A$2,TB!$G:$G,$B17,TB!$K:$K,"",TB!$J:$J,$A$4)</f>
        <v>0</v>
      </c>
      <c r="BB17" s="202">
        <f>SUMIFS(TB!AR:AR,TB!$F:$F,$A$2,TB!$G:$G,$B17,TB!$K:$K,"",TB!$J:$J,$A$4)</f>
        <v>0</v>
      </c>
      <c r="BC17" s="202">
        <f>SUMIFS(TB!AS:AS,TB!$F:$F,$A$2,TB!$G:$G,$B17,TB!$K:$K,"",TB!$J:$J,$A$4)</f>
        <v>0</v>
      </c>
      <c r="BD17" s="202">
        <f>SUMIFS(TB!AT:AT,TB!$F:$F,$A$2,TB!$G:$G,$B17,TB!$K:$K,"",TB!$J:$J,$A$4)</f>
        <v>0</v>
      </c>
      <c r="BE17" s="202">
        <f>SUMIFS(TB!AU:AU,TB!$F:$F,$A$2,TB!$G:$G,$B17,TB!$K:$K,"",TB!$J:$J,$A$4)</f>
        <v>0</v>
      </c>
      <c r="BF17" s="202">
        <f>SUMIFS(TB!AV:AV,TB!$F:$F,$A$2,TB!$G:$G,$B17,TB!$K:$K,"",TB!$J:$J,$A$4)</f>
        <v>0</v>
      </c>
      <c r="BG17" s="202">
        <f>SUMIFS(TB!AW:AW,TB!$F:$F,$A$2,TB!$G:$G,$B17,TB!$K:$K,"",TB!$J:$J,$A$4)</f>
        <v>0</v>
      </c>
      <c r="BH17" s="202">
        <f>SUMIFS(TB!AX:AX,TB!$F:$F,$A$2,TB!$G:$G,$B17,TB!$K:$K,"",TB!$J:$J,$A$4)</f>
        <v>0</v>
      </c>
      <c r="BI17" s="202">
        <f>SUMIFS(TB!AY:AY,TB!$F:$F,$A$2,TB!$G:$G,$B17,TB!$K:$K,"",TB!$J:$J,$A$4)</f>
        <v>0</v>
      </c>
      <c r="BJ17" s="202">
        <f>SUMIFS(TB!AZ:AZ,TB!$F:$F,$A$2,TB!$G:$G,$B17,TB!$K:$K,"",TB!$J:$J,$A$4)</f>
        <v>0</v>
      </c>
      <c r="BK17" s="202">
        <f>SUMIFS(TB!BA:BA,TB!$F:$F,$A$2,TB!$G:$G,$B17,TB!$K:$K,"",TB!$J:$J,$A$4)</f>
        <v>0</v>
      </c>
      <c r="BL17" s="202">
        <f>SUMIFS(TB!BB:BB,TB!$F:$F,$A$2,TB!$G:$G,$B17,TB!$K:$K,"",TB!$J:$J,$A$4)</f>
        <v>0</v>
      </c>
      <c r="BM17" s="202">
        <f>SUMIFS(TB!BC:BC,TB!$F:$F,$A$2,TB!$G:$G,$B17,TB!$K:$K,"",TB!$J:$J,$A$4)</f>
        <v>0</v>
      </c>
      <c r="BN17" s="202">
        <f>SUMIFS(TB!BD:BD,TB!$F:$F,$A$2,TB!$G:$G,$B17,TB!$K:$K,"",TB!$J:$J,$A$4)</f>
        <v>0</v>
      </c>
      <c r="BO17" s="202">
        <f>SUMIFS(TB!BE:BE,TB!$F:$F,$A$2,TB!$G:$G,$B17,TB!$K:$K,"",TB!$J:$J,$A$4)</f>
        <v>0</v>
      </c>
      <c r="BP17" s="202">
        <f>SUMIFS(TB!BF:BF,TB!$F:$F,$A$2,TB!$G:$G,$B17,TB!$K:$K,"",TB!$J:$J,$A$4)</f>
        <v>0</v>
      </c>
      <c r="BQ17" s="202">
        <f>SUMIFS(TB!BG:BG,TB!$F:$F,$A$2,TB!$G:$G,$B17,TB!$K:$K,"",TB!$J:$J,$A$4)</f>
        <v>0</v>
      </c>
      <c r="BR17" s="202">
        <f>SUMIFS(TB!BH:BH,TB!$F:$F,$A$2,TB!$G:$G,$B17,TB!$K:$K,"",TB!$J:$J,$A$4)</f>
        <v>0</v>
      </c>
      <c r="BS17" s="202">
        <f>SUMIFS(TB!BI:BI,TB!$F:$F,$A$2,TB!$G:$G,$B17,TB!$K:$K,"",TB!$J:$J,$A$4)</f>
        <v>0</v>
      </c>
      <c r="BT17" s="416"/>
      <c r="BU17" s="416"/>
      <c r="BV17" s="416"/>
      <c r="BW17" s="416"/>
      <c r="BX17" s="423"/>
      <c r="BY17" s="26"/>
    </row>
    <row r="18" spans="2:77" ht="14.25" customHeight="1" outlineLevel="1" x14ac:dyDescent="0.3">
      <c r="B18" s="30" t="str">
        <f t="shared" si="1"/>
        <v>Auto expenses</v>
      </c>
      <c r="C18" s="202">
        <f t="shared" si="14"/>
        <v>0</v>
      </c>
      <c r="D18" s="202">
        <f t="shared" si="3"/>
        <v>0</v>
      </c>
      <c r="E18" s="202">
        <f t="shared" si="7"/>
        <v>0</v>
      </c>
      <c r="F18" s="202">
        <f ca="1">_xlfn.IFNA(SUM(OFFSET($X18,0,MATCH(Periods!$D$15,$X$7:$BV$7)-1):OFFSET($X18,0,MATCH(Periods!$D$15,$X$7:$BV$7,0)-12)),0)</f>
        <v>0</v>
      </c>
      <c r="G18" s="202">
        <f ca="1">SUM(OFFSET($X18,0,MATCH(Periods!$D$17,$X$7:$BV$7,0)-1):OFFSET($X18,0,MATCH(Periods!$D$13,$X$7:$BV$7,0)))</f>
        <v>0</v>
      </c>
      <c r="H18" s="202">
        <f ca="1">SUM(OFFSET($X18,0,MATCH(Periods!$D$16,$X$7:$BV$7,0)-1):OFFSET($X18,0,MATCH(Periods!$D$14,$X$7:$BV$7,0)))</f>
        <v>0</v>
      </c>
      <c r="I18" s="26"/>
      <c r="J18" s="58" t="str">
        <f>IFERROR(C18/Revenue!C$18,"n/a")</f>
        <v>n/a</v>
      </c>
      <c r="K18" s="58" t="str">
        <f>IFERROR(D18/Revenue!D$18,"n/a")</f>
        <v>n/a</v>
      </c>
      <c r="L18" s="58" t="str">
        <f>IFERROR(E18/Revenue!E$18,"n/a")</f>
        <v>n/a</v>
      </c>
      <c r="M18" s="58" t="str">
        <f ca="1">IFERROR(F18/Revenue!F$18,"n/a")</f>
        <v>n/a</v>
      </c>
      <c r="N18" s="58" t="str">
        <f ca="1">IFERROR(G18/Revenue!G$18,"n/a")</f>
        <v>n/a</v>
      </c>
      <c r="O18" s="58" t="str">
        <f ca="1">IFERROR(H18/Revenue!H$18,"n/a")</f>
        <v>n/a</v>
      </c>
      <c r="Q18" s="202">
        <f t="shared" si="8"/>
        <v>0</v>
      </c>
      <c r="R18" s="59" t="str">
        <f t="shared" si="9"/>
        <v>n/a</v>
      </c>
      <c r="S18" s="202">
        <f t="shared" si="10"/>
        <v>0</v>
      </c>
      <c r="T18" s="59" t="str">
        <f t="shared" si="11"/>
        <v>n/a</v>
      </c>
      <c r="U18" s="202">
        <f t="shared" ca="1" si="12"/>
        <v>0</v>
      </c>
      <c r="V18" s="58" t="str">
        <f t="shared" ca="1" si="13"/>
        <v>n/a</v>
      </c>
      <c r="X18" s="202">
        <f>SUMIFS(TB!N:N,TB!$F:$F,$A$2,TB!$G:$G,$B18,TB!$K:$K,"",TB!$J:$J,$A$4)</f>
        <v>0</v>
      </c>
      <c r="Y18" s="202">
        <f>SUMIFS(TB!O:O,TB!$F:$F,$A$2,TB!$G:$G,$B18,TB!$K:$K,"",TB!$J:$J,$A$4)</f>
        <v>0</v>
      </c>
      <c r="Z18" s="202">
        <f>SUMIFS(TB!P:P,TB!$F:$F,$A$2,TB!$G:$G,$B18,TB!$K:$K,"",TB!$J:$J,$A$4)</f>
        <v>0</v>
      </c>
      <c r="AA18" s="202">
        <f>SUMIFS(TB!Q:Q,TB!$F:$F,$A$2,TB!$G:$G,$B18,TB!$K:$K,"",TB!$J:$J,$A$4)</f>
        <v>0</v>
      </c>
      <c r="AB18" s="202">
        <f>SUMIFS(TB!R:R,TB!$F:$F,$A$2,TB!$G:$G,$B18,TB!$K:$K,"",TB!$J:$J,$A$4)</f>
        <v>0</v>
      </c>
      <c r="AC18" s="202">
        <f>SUMIFS(TB!S:S,TB!$F:$F,$A$2,TB!$G:$G,$B18,TB!$K:$K,"",TB!$J:$J,$A$4)</f>
        <v>0</v>
      </c>
      <c r="AD18" s="202">
        <f>SUMIFS(TB!T:T,TB!$F:$F,$A$2,TB!$G:$G,$B18,TB!$K:$K,"",TB!$J:$J,$A$4)</f>
        <v>0</v>
      </c>
      <c r="AE18" s="202">
        <f>SUMIFS(TB!U:U,TB!$F:$F,$A$2,TB!$G:$G,$B18,TB!$K:$K,"",TB!$J:$J,$A$4)</f>
        <v>0</v>
      </c>
      <c r="AF18" s="202">
        <f>SUMIFS(TB!V:V,TB!$F:$F,$A$2,TB!$G:$G,$B18,TB!$K:$K,"",TB!$J:$J,$A$4)</f>
        <v>0</v>
      </c>
      <c r="AG18" s="202">
        <f>SUMIFS(TB!W:W,TB!$F:$F,$A$2,TB!$G:$G,$B18,TB!$K:$K,"",TB!$J:$J,$A$4)</f>
        <v>0</v>
      </c>
      <c r="AH18" s="202">
        <f>SUMIFS(TB!X:X,TB!$F:$F,$A$2,TB!$G:$G,$B18,TB!$K:$K,"",TB!$J:$J,$A$4)</f>
        <v>0</v>
      </c>
      <c r="AI18" s="202">
        <f>SUMIFS(TB!Y:Y,TB!$F:$F,$A$2,TB!$G:$G,$B18,TB!$K:$K,"",TB!$J:$J,$A$4)</f>
        <v>0</v>
      </c>
      <c r="AJ18" s="202">
        <f>SUMIFS(TB!Z:Z,TB!$F:$F,$A$2,TB!$G:$G,$B18,TB!$K:$K,"",TB!$J:$J,$A$4)</f>
        <v>0</v>
      </c>
      <c r="AK18" s="202">
        <f>SUMIFS(TB!AA:AA,TB!$F:$F,$A$2,TB!$G:$G,$B18,TB!$K:$K,"",TB!$J:$J,$A$4)</f>
        <v>0</v>
      </c>
      <c r="AL18" s="202">
        <f>SUMIFS(TB!AB:AB,TB!$F:$F,$A$2,TB!$G:$G,$B18,TB!$K:$K,"",TB!$J:$J,$A$4)</f>
        <v>0</v>
      </c>
      <c r="AM18" s="202">
        <f>SUMIFS(TB!AC:AC,TB!$F:$F,$A$2,TB!$G:$G,$B18,TB!$K:$K,"",TB!$J:$J,$A$4)</f>
        <v>0</v>
      </c>
      <c r="AN18" s="202">
        <f>SUMIFS(TB!AD:AD,TB!$F:$F,$A$2,TB!$G:$G,$B18,TB!$K:$K,"",TB!$J:$J,$A$4)</f>
        <v>0</v>
      </c>
      <c r="AO18" s="202">
        <f>SUMIFS(TB!AE:AE,TB!$F:$F,$A$2,TB!$G:$G,$B18,TB!$K:$K,"",TB!$J:$J,$A$4)</f>
        <v>0</v>
      </c>
      <c r="AP18" s="202">
        <f>SUMIFS(TB!AF:AF,TB!$F:$F,$A$2,TB!$G:$G,$B18,TB!$K:$K,"",TB!$J:$J,$A$4)</f>
        <v>0</v>
      </c>
      <c r="AQ18" s="202">
        <f>SUMIFS(TB!AG:AG,TB!$F:$F,$A$2,TB!$G:$G,$B18,TB!$K:$K,"",TB!$J:$J,$A$4)</f>
        <v>0</v>
      </c>
      <c r="AR18" s="202">
        <f>SUMIFS(TB!AH:AH,TB!$F:$F,$A$2,TB!$G:$G,$B18,TB!$K:$K,"",TB!$J:$J,$A$4)</f>
        <v>0</v>
      </c>
      <c r="AS18" s="202">
        <f>SUMIFS(TB!AI:AI,TB!$F:$F,$A$2,TB!$G:$G,$B18,TB!$K:$K,"",TB!$J:$J,$A$4)</f>
        <v>0</v>
      </c>
      <c r="AT18" s="202">
        <f>SUMIFS(TB!AJ:AJ,TB!$F:$F,$A$2,TB!$G:$G,$B18,TB!$K:$K,"",TB!$J:$J,$A$4)</f>
        <v>0</v>
      </c>
      <c r="AU18" s="202">
        <f>SUMIFS(TB!AK:AK,TB!$F:$F,$A$2,TB!$G:$G,$B18,TB!$K:$K,"",TB!$J:$J,$A$4)</f>
        <v>0</v>
      </c>
      <c r="AV18" s="202">
        <f>SUMIFS(TB!AL:AL,TB!$F:$F,$A$2,TB!$G:$G,$B18,TB!$K:$K,"",TB!$J:$J,$A$4)</f>
        <v>0</v>
      </c>
      <c r="AW18" s="202">
        <f>SUMIFS(TB!AM:AM,TB!$F:$F,$A$2,TB!$G:$G,$B18,TB!$K:$K,"",TB!$J:$J,$A$4)</f>
        <v>0</v>
      </c>
      <c r="AX18" s="202">
        <f>SUMIFS(TB!AN:AN,TB!$F:$F,$A$2,TB!$G:$G,$B18,TB!$K:$K,"",TB!$J:$J,$A$4)</f>
        <v>0</v>
      </c>
      <c r="AY18" s="202">
        <f>SUMIFS(TB!AO:AO,TB!$F:$F,$A$2,TB!$G:$G,$B18,TB!$K:$K,"",TB!$J:$J,$A$4)</f>
        <v>0</v>
      </c>
      <c r="AZ18" s="202">
        <f>SUMIFS(TB!AP:AP,TB!$F:$F,$A$2,TB!$G:$G,$B18,TB!$K:$K,"",TB!$J:$J,$A$4)</f>
        <v>0</v>
      </c>
      <c r="BA18" s="202">
        <f>SUMIFS(TB!AQ:AQ,TB!$F:$F,$A$2,TB!$G:$G,$B18,TB!$K:$K,"",TB!$J:$J,$A$4)</f>
        <v>0</v>
      </c>
      <c r="BB18" s="202">
        <f>SUMIFS(TB!AR:AR,TB!$F:$F,$A$2,TB!$G:$G,$B18,TB!$K:$K,"",TB!$J:$J,$A$4)</f>
        <v>0</v>
      </c>
      <c r="BC18" s="202">
        <f>SUMIFS(TB!AS:AS,TB!$F:$F,$A$2,TB!$G:$G,$B18,TB!$K:$K,"",TB!$J:$J,$A$4)</f>
        <v>0</v>
      </c>
      <c r="BD18" s="202">
        <f>SUMIFS(TB!AT:AT,TB!$F:$F,$A$2,TB!$G:$G,$B18,TB!$K:$K,"",TB!$J:$J,$A$4)</f>
        <v>0</v>
      </c>
      <c r="BE18" s="202">
        <f>SUMIFS(TB!AU:AU,TB!$F:$F,$A$2,TB!$G:$G,$B18,TB!$K:$K,"",TB!$J:$J,$A$4)</f>
        <v>0</v>
      </c>
      <c r="BF18" s="202">
        <f>SUMIFS(TB!AV:AV,TB!$F:$F,$A$2,TB!$G:$G,$B18,TB!$K:$K,"",TB!$J:$J,$A$4)</f>
        <v>0</v>
      </c>
      <c r="BG18" s="202">
        <f>SUMIFS(TB!AW:AW,TB!$F:$F,$A$2,TB!$G:$G,$B18,TB!$K:$K,"",TB!$J:$J,$A$4)</f>
        <v>0</v>
      </c>
      <c r="BH18" s="202">
        <f>SUMIFS(TB!AX:AX,TB!$F:$F,$A$2,TB!$G:$G,$B18,TB!$K:$K,"",TB!$J:$J,$A$4)</f>
        <v>0</v>
      </c>
      <c r="BI18" s="202">
        <f>SUMIFS(TB!AY:AY,TB!$F:$F,$A$2,TB!$G:$G,$B18,TB!$K:$K,"",TB!$J:$J,$A$4)</f>
        <v>0</v>
      </c>
      <c r="BJ18" s="202">
        <f>SUMIFS(TB!AZ:AZ,TB!$F:$F,$A$2,TB!$G:$G,$B18,TB!$K:$K,"",TB!$J:$J,$A$4)</f>
        <v>0</v>
      </c>
      <c r="BK18" s="202">
        <f>SUMIFS(TB!BA:BA,TB!$F:$F,$A$2,TB!$G:$G,$B18,TB!$K:$K,"",TB!$J:$J,$A$4)</f>
        <v>0</v>
      </c>
      <c r="BL18" s="202">
        <f>SUMIFS(TB!BB:BB,TB!$F:$F,$A$2,TB!$G:$G,$B18,TB!$K:$K,"",TB!$J:$J,$A$4)</f>
        <v>0</v>
      </c>
      <c r="BM18" s="202">
        <f>SUMIFS(TB!BC:BC,TB!$F:$F,$A$2,TB!$G:$G,$B18,TB!$K:$K,"",TB!$J:$J,$A$4)</f>
        <v>0</v>
      </c>
      <c r="BN18" s="202">
        <f>SUMIFS(TB!BD:BD,TB!$F:$F,$A$2,TB!$G:$G,$B18,TB!$K:$K,"",TB!$J:$J,$A$4)</f>
        <v>0</v>
      </c>
      <c r="BO18" s="202">
        <f>SUMIFS(TB!BE:BE,TB!$F:$F,$A$2,TB!$G:$G,$B18,TB!$K:$K,"",TB!$J:$J,$A$4)</f>
        <v>0</v>
      </c>
      <c r="BP18" s="202">
        <f>SUMIFS(TB!BF:BF,TB!$F:$F,$A$2,TB!$G:$G,$B18,TB!$K:$K,"",TB!$J:$J,$A$4)</f>
        <v>0</v>
      </c>
      <c r="BQ18" s="202">
        <f>SUMIFS(TB!BG:BG,TB!$F:$F,$A$2,TB!$G:$G,$B18,TB!$K:$K,"",TB!$J:$J,$A$4)</f>
        <v>0</v>
      </c>
      <c r="BR18" s="202">
        <f>SUMIFS(TB!BH:BH,TB!$F:$F,$A$2,TB!$G:$G,$B18,TB!$K:$K,"",TB!$J:$J,$A$4)</f>
        <v>0</v>
      </c>
      <c r="BS18" s="202">
        <f>SUMIFS(TB!BI:BI,TB!$F:$F,$A$2,TB!$G:$G,$B18,TB!$K:$K,"",TB!$J:$J,$A$4)</f>
        <v>0</v>
      </c>
      <c r="BT18" s="416"/>
      <c r="BU18" s="416"/>
      <c r="BV18" s="416"/>
      <c r="BW18" s="416"/>
      <c r="BX18" s="423"/>
      <c r="BY18" s="26"/>
    </row>
    <row r="19" spans="2:77" ht="14.25" customHeight="1" outlineLevel="1" x14ac:dyDescent="0.3">
      <c r="B19" s="30" t="str">
        <f t="shared" si="1"/>
        <v>CRM tool - SEWP</v>
      </c>
      <c r="C19" s="202">
        <f t="shared" ref="C19:C20" si="15">SUM(X19:AI19)</f>
        <v>0</v>
      </c>
      <c r="D19" s="202">
        <f t="shared" si="3"/>
        <v>0</v>
      </c>
      <c r="E19" s="202">
        <f t="shared" si="7"/>
        <v>0</v>
      </c>
      <c r="F19" s="202">
        <f ca="1">_xlfn.IFNA(SUM(OFFSET($X19,0,MATCH(Periods!$D$15,$X$7:$BV$7)-1):OFFSET($X19,0,MATCH(Periods!$D$15,$X$7:$BV$7,0)-12)),0)</f>
        <v>0</v>
      </c>
      <c r="G19" s="202">
        <f ca="1">SUM(OFFSET($X19,0,MATCH(Periods!$D$17,$X$7:$BV$7,0)-1):OFFSET($X19,0,MATCH(Periods!$D$13,$X$7:$BV$7,0)))</f>
        <v>0</v>
      </c>
      <c r="H19" s="202">
        <f ca="1">SUM(OFFSET($X19,0,MATCH(Periods!$D$16,$X$7:$BV$7,0)-1):OFFSET($X19,0,MATCH(Periods!$D$14,$X$7:$BV$7,0)))</f>
        <v>0</v>
      </c>
      <c r="I19" s="26"/>
      <c r="J19" s="58" t="str">
        <f>IFERROR(C19/Revenue!C$18,"n/a")</f>
        <v>n/a</v>
      </c>
      <c r="K19" s="58" t="str">
        <f>IFERROR(D19/Revenue!D$18,"n/a")</f>
        <v>n/a</v>
      </c>
      <c r="L19" s="58" t="str">
        <f>IFERROR(E19/Revenue!E$18,"n/a")</f>
        <v>n/a</v>
      </c>
      <c r="M19" s="58" t="str">
        <f ca="1">IFERROR(F19/Revenue!F$18,"n/a")</f>
        <v>n/a</v>
      </c>
      <c r="N19" s="58" t="str">
        <f ca="1">IFERROR(G19/Revenue!G$18,"n/a")</f>
        <v>n/a</v>
      </c>
      <c r="O19" s="58" t="str">
        <f ca="1">IFERROR(H19/Revenue!H$18,"n/a")</f>
        <v>n/a</v>
      </c>
      <c r="Q19" s="202">
        <f t="shared" si="8"/>
        <v>0</v>
      </c>
      <c r="R19" s="59" t="str">
        <f t="shared" si="9"/>
        <v>n/a</v>
      </c>
      <c r="S19" s="202">
        <f t="shared" si="10"/>
        <v>0</v>
      </c>
      <c r="T19" s="59" t="str">
        <f t="shared" si="11"/>
        <v>n/a</v>
      </c>
      <c r="U19" s="202">
        <f t="shared" ca="1" si="12"/>
        <v>0</v>
      </c>
      <c r="V19" s="58" t="str">
        <f t="shared" ca="1" si="13"/>
        <v>n/a</v>
      </c>
      <c r="X19" s="202">
        <f>SUMIFS(TB!N:N,TB!$F:$F,$A$2,TB!$G:$G,$B19,TB!$K:$K,"",TB!$J:$J,$A$4)</f>
        <v>0</v>
      </c>
      <c r="Y19" s="202">
        <f>SUMIFS(TB!O:O,TB!$F:$F,$A$2,TB!$G:$G,$B19,TB!$K:$K,"",TB!$J:$J,$A$4)</f>
        <v>0</v>
      </c>
      <c r="Z19" s="202">
        <f>SUMIFS(TB!P:P,TB!$F:$F,$A$2,TB!$G:$G,$B19,TB!$K:$K,"",TB!$J:$J,$A$4)</f>
        <v>0</v>
      </c>
      <c r="AA19" s="202">
        <f>SUMIFS(TB!Q:Q,TB!$F:$F,$A$2,TB!$G:$G,$B19,TB!$K:$K,"",TB!$J:$J,$A$4)</f>
        <v>0</v>
      </c>
      <c r="AB19" s="202">
        <f>SUMIFS(TB!R:R,TB!$F:$F,$A$2,TB!$G:$G,$B19,TB!$K:$K,"",TB!$J:$J,$A$4)</f>
        <v>0</v>
      </c>
      <c r="AC19" s="202">
        <f>SUMIFS(TB!S:S,TB!$F:$F,$A$2,TB!$G:$G,$B19,TB!$K:$K,"",TB!$J:$J,$A$4)</f>
        <v>0</v>
      </c>
      <c r="AD19" s="202">
        <f>SUMIFS(TB!T:T,TB!$F:$F,$A$2,TB!$G:$G,$B19,TB!$K:$K,"",TB!$J:$J,$A$4)</f>
        <v>0</v>
      </c>
      <c r="AE19" s="202">
        <f>SUMIFS(TB!U:U,TB!$F:$F,$A$2,TB!$G:$G,$B19,TB!$K:$K,"",TB!$J:$J,$A$4)</f>
        <v>0</v>
      </c>
      <c r="AF19" s="202">
        <f>SUMIFS(TB!V:V,TB!$F:$F,$A$2,TB!$G:$G,$B19,TB!$K:$K,"",TB!$J:$J,$A$4)</f>
        <v>0</v>
      </c>
      <c r="AG19" s="202">
        <f>SUMIFS(TB!W:W,TB!$F:$F,$A$2,TB!$G:$G,$B19,TB!$K:$K,"",TB!$J:$J,$A$4)</f>
        <v>0</v>
      </c>
      <c r="AH19" s="202">
        <f>SUMIFS(TB!X:X,TB!$F:$F,$A$2,TB!$G:$G,$B19,TB!$K:$K,"",TB!$J:$J,$A$4)</f>
        <v>0</v>
      </c>
      <c r="AI19" s="202">
        <f>SUMIFS(TB!Y:Y,TB!$F:$F,$A$2,TB!$G:$G,$B19,TB!$K:$K,"",TB!$J:$J,$A$4)</f>
        <v>0</v>
      </c>
      <c r="AJ19" s="202">
        <f>SUMIFS(TB!Z:Z,TB!$F:$F,$A$2,TB!$G:$G,$B19,TB!$K:$K,"",TB!$J:$J,$A$4)</f>
        <v>0</v>
      </c>
      <c r="AK19" s="202">
        <f>SUMIFS(TB!AA:AA,TB!$F:$F,$A$2,TB!$G:$G,$B19,TB!$K:$K,"",TB!$J:$J,$A$4)</f>
        <v>0</v>
      </c>
      <c r="AL19" s="202">
        <f>SUMIFS(TB!AB:AB,TB!$F:$F,$A$2,TB!$G:$G,$B19,TB!$K:$K,"",TB!$J:$J,$A$4)</f>
        <v>0</v>
      </c>
      <c r="AM19" s="202">
        <f>SUMIFS(TB!AC:AC,TB!$F:$F,$A$2,TB!$G:$G,$B19,TB!$K:$K,"",TB!$J:$J,$A$4)</f>
        <v>0</v>
      </c>
      <c r="AN19" s="202">
        <f>SUMIFS(TB!AD:AD,TB!$F:$F,$A$2,TB!$G:$G,$B19,TB!$K:$K,"",TB!$J:$J,$A$4)</f>
        <v>0</v>
      </c>
      <c r="AO19" s="202">
        <f>SUMIFS(TB!AE:AE,TB!$F:$F,$A$2,TB!$G:$G,$B19,TB!$K:$K,"",TB!$J:$J,$A$4)</f>
        <v>0</v>
      </c>
      <c r="AP19" s="202">
        <f>SUMIFS(TB!AF:AF,TB!$F:$F,$A$2,TB!$G:$G,$B19,TB!$K:$K,"",TB!$J:$J,$A$4)</f>
        <v>0</v>
      </c>
      <c r="AQ19" s="202">
        <f>SUMIFS(TB!AG:AG,TB!$F:$F,$A$2,TB!$G:$G,$B19,TB!$K:$K,"",TB!$J:$J,$A$4)</f>
        <v>0</v>
      </c>
      <c r="AR19" s="202">
        <f>SUMIFS(TB!AH:AH,TB!$F:$F,$A$2,TB!$G:$G,$B19,TB!$K:$K,"",TB!$J:$J,$A$4)</f>
        <v>0</v>
      </c>
      <c r="AS19" s="202">
        <f>SUMIFS(TB!AI:AI,TB!$F:$F,$A$2,TB!$G:$G,$B19,TB!$K:$K,"",TB!$J:$J,$A$4)</f>
        <v>0</v>
      </c>
      <c r="AT19" s="202">
        <f>SUMIFS(TB!AJ:AJ,TB!$F:$F,$A$2,TB!$G:$G,$B19,TB!$K:$K,"",TB!$J:$J,$A$4)</f>
        <v>0</v>
      </c>
      <c r="AU19" s="202">
        <f>SUMIFS(TB!AK:AK,TB!$F:$F,$A$2,TB!$G:$G,$B19,TB!$K:$K,"",TB!$J:$J,$A$4)</f>
        <v>0</v>
      </c>
      <c r="AV19" s="202">
        <f>SUMIFS(TB!AL:AL,TB!$F:$F,$A$2,TB!$G:$G,$B19,TB!$K:$K,"",TB!$J:$J,$A$4)</f>
        <v>0</v>
      </c>
      <c r="AW19" s="202">
        <f>SUMIFS(TB!AM:AM,TB!$F:$F,$A$2,TB!$G:$G,$B19,TB!$K:$K,"",TB!$J:$J,$A$4)</f>
        <v>0</v>
      </c>
      <c r="AX19" s="202">
        <f>SUMIFS(TB!AN:AN,TB!$F:$F,$A$2,TB!$G:$G,$B19,TB!$K:$K,"",TB!$J:$J,$A$4)</f>
        <v>0</v>
      </c>
      <c r="AY19" s="202">
        <f>SUMIFS(TB!AO:AO,TB!$F:$F,$A$2,TB!$G:$G,$B19,TB!$K:$K,"",TB!$J:$J,$A$4)</f>
        <v>0</v>
      </c>
      <c r="AZ19" s="202">
        <f>SUMIFS(TB!AP:AP,TB!$F:$F,$A$2,TB!$G:$G,$B19,TB!$K:$K,"",TB!$J:$J,$A$4)</f>
        <v>0</v>
      </c>
      <c r="BA19" s="202">
        <f>SUMIFS(TB!AQ:AQ,TB!$F:$F,$A$2,TB!$G:$G,$B19,TB!$K:$K,"",TB!$J:$J,$A$4)</f>
        <v>0</v>
      </c>
      <c r="BB19" s="202">
        <f>SUMIFS(TB!AR:AR,TB!$F:$F,$A$2,TB!$G:$G,$B19,TB!$K:$K,"",TB!$J:$J,$A$4)</f>
        <v>0</v>
      </c>
      <c r="BC19" s="202">
        <f>SUMIFS(TB!AS:AS,TB!$F:$F,$A$2,TB!$G:$G,$B19,TB!$K:$K,"",TB!$J:$J,$A$4)</f>
        <v>0</v>
      </c>
      <c r="BD19" s="202">
        <f>SUMIFS(TB!AT:AT,TB!$F:$F,$A$2,TB!$G:$G,$B19,TB!$K:$K,"",TB!$J:$J,$A$4)</f>
        <v>0</v>
      </c>
      <c r="BE19" s="202">
        <f>SUMIFS(TB!AU:AU,TB!$F:$F,$A$2,TB!$G:$G,$B19,TB!$K:$K,"",TB!$J:$J,$A$4)</f>
        <v>0</v>
      </c>
      <c r="BF19" s="202">
        <f>SUMIFS(TB!AV:AV,TB!$F:$F,$A$2,TB!$G:$G,$B19,TB!$K:$K,"",TB!$J:$J,$A$4)</f>
        <v>0</v>
      </c>
      <c r="BG19" s="202">
        <f>SUMIFS(TB!AW:AW,TB!$F:$F,$A$2,TB!$G:$G,$B19,TB!$K:$K,"",TB!$J:$J,$A$4)</f>
        <v>0</v>
      </c>
      <c r="BH19" s="202">
        <f>SUMIFS(TB!AX:AX,TB!$F:$F,$A$2,TB!$G:$G,$B19,TB!$K:$K,"",TB!$J:$J,$A$4)</f>
        <v>0</v>
      </c>
      <c r="BI19" s="202">
        <f>SUMIFS(TB!AY:AY,TB!$F:$F,$A$2,TB!$G:$G,$B19,TB!$K:$K,"",TB!$J:$J,$A$4)</f>
        <v>0</v>
      </c>
      <c r="BJ19" s="202">
        <f>SUMIFS(TB!AZ:AZ,TB!$F:$F,$A$2,TB!$G:$G,$B19,TB!$K:$K,"",TB!$J:$J,$A$4)</f>
        <v>0</v>
      </c>
      <c r="BK19" s="202">
        <f>SUMIFS(TB!BA:BA,TB!$F:$F,$A$2,TB!$G:$G,$B19,TB!$K:$K,"",TB!$J:$J,$A$4)</f>
        <v>0</v>
      </c>
      <c r="BL19" s="202">
        <f>SUMIFS(TB!BB:BB,TB!$F:$F,$A$2,TB!$G:$G,$B19,TB!$K:$K,"",TB!$J:$J,$A$4)</f>
        <v>0</v>
      </c>
      <c r="BM19" s="202">
        <f>SUMIFS(TB!BC:BC,TB!$F:$F,$A$2,TB!$G:$G,$B19,TB!$K:$K,"",TB!$J:$J,$A$4)</f>
        <v>0</v>
      </c>
      <c r="BN19" s="202">
        <f>SUMIFS(TB!BD:BD,TB!$F:$F,$A$2,TB!$G:$G,$B19,TB!$K:$K,"",TB!$J:$J,$A$4)</f>
        <v>0</v>
      </c>
      <c r="BO19" s="202">
        <f>SUMIFS(TB!BE:BE,TB!$F:$F,$A$2,TB!$G:$G,$B19,TB!$K:$K,"",TB!$J:$J,$A$4)</f>
        <v>0</v>
      </c>
      <c r="BP19" s="202">
        <f>SUMIFS(TB!BF:BF,TB!$F:$F,$A$2,TB!$G:$G,$B19,TB!$K:$K,"",TB!$J:$J,$A$4)</f>
        <v>0</v>
      </c>
      <c r="BQ19" s="202">
        <f>SUMIFS(TB!BG:BG,TB!$F:$F,$A$2,TB!$G:$G,$B19,TB!$K:$K,"",TB!$J:$J,$A$4)</f>
        <v>0</v>
      </c>
      <c r="BR19" s="202">
        <f>SUMIFS(TB!BH:BH,TB!$F:$F,$A$2,TB!$G:$G,$B19,TB!$K:$K,"",TB!$J:$J,$A$4)</f>
        <v>0</v>
      </c>
      <c r="BS19" s="202">
        <f>SUMIFS(TB!BI:BI,TB!$F:$F,$A$2,TB!$G:$G,$B19,TB!$K:$K,"",TB!$J:$J,$A$4)</f>
        <v>0</v>
      </c>
      <c r="BT19" s="416"/>
      <c r="BU19" s="416"/>
      <c r="BV19" s="416"/>
      <c r="BW19" s="416"/>
      <c r="BX19" s="423"/>
      <c r="BY19" s="26"/>
    </row>
    <row r="20" spans="2:77" ht="14.25" customHeight="1" outlineLevel="1" x14ac:dyDescent="0.3">
      <c r="B20" s="30" t="str">
        <f t="shared" si="1"/>
        <v>Miscellaneous expense</v>
      </c>
      <c r="C20" s="202">
        <f t="shared" si="15"/>
        <v>0</v>
      </c>
      <c r="D20" s="202">
        <f t="shared" si="3"/>
        <v>0</v>
      </c>
      <c r="E20" s="202">
        <f t="shared" si="7"/>
        <v>0</v>
      </c>
      <c r="F20" s="202">
        <f ca="1">_xlfn.IFNA(SUM(OFFSET($X20,0,MATCH(Periods!$D$15,$X$7:$BV$7)-1):OFFSET($X20,0,MATCH(Periods!$D$15,$X$7:$BV$7,0)-12)),0)</f>
        <v>0</v>
      </c>
      <c r="G20" s="202">
        <f ca="1">SUM(OFFSET($X20,0,MATCH(Periods!$D$17,$X$7:$BV$7,0)-1):OFFSET($X20,0,MATCH(Periods!$D$13,$X$7:$BV$7,0)))</f>
        <v>0</v>
      </c>
      <c r="H20" s="202">
        <f ca="1">SUM(OFFSET($X20,0,MATCH(Periods!$D$16,$X$7:$BV$7,0)-1):OFFSET($X20,0,MATCH(Periods!$D$14,$X$7:$BV$7,0)))</f>
        <v>0</v>
      </c>
      <c r="I20" s="26"/>
      <c r="J20" s="58" t="str">
        <f>IFERROR(C20/Revenue!C$18,"n/a")</f>
        <v>n/a</v>
      </c>
      <c r="K20" s="58" t="str">
        <f>IFERROR(D20/Revenue!D$18,"n/a")</f>
        <v>n/a</v>
      </c>
      <c r="L20" s="58" t="str">
        <f>IFERROR(E20/Revenue!E$18,"n/a")</f>
        <v>n/a</v>
      </c>
      <c r="M20" s="58" t="str">
        <f ca="1">IFERROR(F20/Revenue!F$18,"n/a")</f>
        <v>n/a</v>
      </c>
      <c r="N20" s="58" t="str">
        <f ca="1">IFERROR(G20/Revenue!G$18,"n/a")</f>
        <v>n/a</v>
      </c>
      <c r="O20" s="58" t="str">
        <f ca="1">IFERROR(H20/Revenue!H$18,"n/a")</f>
        <v>n/a</v>
      </c>
      <c r="Q20" s="202">
        <f t="shared" si="8"/>
        <v>0</v>
      </c>
      <c r="R20" s="59" t="str">
        <f t="shared" si="9"/>
        <v>n/a</v>
      </c>
      <c r="S20" s="202">
        <f t="shared" si="10"/>
        <v>0</v>
      </c>
      <c r="T20" s="59" t="str">
        <f t="shared" si="11"/>
        <v>n/a</v>
      </c>
      <c r="U20" s="202">
        <f t="shared" ca="1" si="12"/>
        <v>0</v>
      </c>
      <c r="V20" s="58" t="str">
        <f t="shared" ca="1" si="13"/>
        <v>n/a</v>
      </c>
      <c r="X20" s="202">
        <f>SUMIFS(TB!N:N,TB!$F:$F,$A$2,TB!$G:$G,$B20,TB!$K:$K,"",TB!$J:$J,$A$4)</f>
        <v>0</v>
      </c>
      <c r="Y20" s="202">
        <f>SUMIFS(TB!O:O,TB!$F:$F,$A$2,TB!$G:$G,$B20,TB!$K:$K,"",TB!$J:$J,$A$4)</f>
        <v>0</v>
      </c>
      <c r="Z20" s="202">
        <f>SUMIFS(TB!P:P,TB!$F:$F,$A$2,TB!$G:$G,$B20,TB!$K:$K,"",TB!$J:$J,$A$4)</f>
        <v>0</v>
      </c>
      <c r="AA20" s="202">
        <f>SUMIFS(TB!Q:Q,TB!$F:$F,$A$2,TB!$G:$G,$B20,TB!$K:$K,"",TB!$J:$J,$A$4)</f>
        <v>0</v>
      </c>
      <c r="AB20" s="202">
        <f>SUMIFS(TB!R:R,TB!$F:$F,$A$2,TB!$G:$G,$B20,TB!$K:$K,"",TB!$J:$J,$A$4)</f>
        <v>0</v>
      </c>
      <c r="AC20" s="202">
        <f>SUMIFS(TB!S:S,TB!$F:$F,$A$2,TB!$G:$G,$B20,TB!$K:$K,"",TB!$J:$J,$A$4)</f>
        <v>0</v>
      </c>
      <c r="AD20" s="202">
        <f>SUMIFS(TB!T:T,TB!$F:$F,$A$2,TB!$G:$G,$B20,TB!$K:$K,"",TB!$J:$J,$A$4)</f>
        <v>0</v>
      </c>
      <c r="AE20" s="202">
        <f>SUMIFS(TB!U:U,TB!$F:$F,$A$2,TB!$G:$G,$B20,TB!$K:$K,"",TB!$J:$J,$A$4)</f>
        <v>0</v>
      </c>
      <c r="AF20" s="202">
        <f>SUMIFS(TB!V:V,TB!$F:$F,$A$2,TB!$G:$G,$B20,TB!$K:$K,"",TB!$J:$J,$A$4)</f>
        <v>0</v>
      </c>
      <c r="AG20" s="202">
        <f>SUMIFS(TB!W:W,TB!$F:$F,$A$2,TB!$G:$G,$B20,TB!$K:$K,"",TB!$J:$J,$A$4)</f>
        <v>0</v>
      </c>
      <c r="AH20" s="202">
        <f>SUMIFS(TB!X:X,TB!$F:$F,$A$2,TB!$G:$G,$B20,TB!$K:$K,"",TB!$J:$J,$A$4)</f>
        <v>0</v>
      </c>
      <c r="AI20" s="202">
        <f>SUMIFS(TB!Y:Y,TB!$F:$F,$A$2,TB!$G:$G,$B20,TB!$K:$K,"",TB!$J:$J,$A$4)</f>
        <v>0</v>
      </c>
      <c r="AJ20" s="202">
        <f>SUMIFS(TB!Z:Z,TB!$F:$F,$A$2,TB!$G:$G,$B20,TB!$K:$K,"",TB!$J:$J,$A$4)</f>
        <v>0</v>
      </c>
      <c r="AK20" s="202">
        <f>SUMIFS(TB!AA:AA,TB!$F:$F,$A$2,TB!$G:$G,$B20,TB!$K:$K,"",TB!$J:$J,$A$4)</f>
        <v>0</v>
      </c>
      <c r="AL20" s="202">
        <f>SUMIFS(TB!AB:AB,TB!$F:$F,$A$2,TB!$G:$G,$B20,TB!$K:$K,"",TB!$J:$J,$A$4)</f>
        <v>0</v>
      </c>
      <c r="AM20" s="202">
        <f>SUMIFS(TB!AC:AC,TB!$F:$F,$A$2,TB!$G:$G,$B20,TB!$K:$K,"",TB!$J:$J,$A$4)</f>
        <v>0</v>
      </c>
      <c r="AN20" s="202">
        <f>SUMIFS(TB!AD:AD,TB!$F:$F,$A$2,TB!$G:$G,$B20,TB!$K:$K,"",TB!$J:$J,$A$4)</f>
        <v>0</v>
      </c>
      <c r="AO20" s="202">
        <f>SUMIFS(TB!AE:AE,TB!$F:$F,$A$2,TB!$G:$G,$B20,TB!$K:$K,"",TB!$J:$J,$A$4)</f>
        <v>0</v>
      </c>
      <c r="AP20" s="202">
        <f>SUMIFS(TB!AF:AF,TB!$F:$F,$A$2,TB!$G:$G,$B20,TB!$K:$K,"",TB!$J:$J,$A$4)</f>
        <v>0</v>
      </c>
      <c r="AQ20" s="202">
        <f>SUMIFS(TB!AG:AG,TB!$F:$F,$A$2,TB!$G:$G,$B20,TB!$K:$K,"",TB!$J:$J,$A$4)</f>
        <v>0</v>
      </c>
      <c r="AR20" s="202">
        <f>SUMIFS(TB!AH:AH,TB!$F:$F,$A$2,TB!$G:$G,$B20,TB!$K:$K,"",TB!$J:$J,$A$4)</f>
        <v>0</v>
      </c>
      <c r="AS20" s="202">
        <f>SUMIFS(TB!AI:AI,TB!$F:$F,$A$2,TB!$G:$G,$B20,TB!$K:$K,"",TB!$J:$J,$A$4)</f>
        <v>0</v>
      </c>
      <c r="AT20" s="202">
        <f>SUMIFS(TB!AJ:AJ,TB!$F:$F,$A$2,TB!$G:$G,$B20,TB!$K:$K,"",TB!$J:$J,$A$4)</f>
        <v>0</v>
      </c>
      <c r="AU20" s="202">
        <f>SUMIFS(TB!AK:AK,TB!$F:$F,$A$2,TB!$G:$G,$B20,TB!$K:$K,"",TB!$J:$J,$A$4)</f>
        <v>0</v>
      </c>
      <c r="AV20" s="202">
        <f>SUMIFS(TB!AL:AL,TB!$F:$F,$A$2,TB!$G:$G,$B20,TB!$K:$K,"",TB!$J:$J,$A$4)</f>
        <v>0</v>
      </c>
      <c r="AW20" s="202">
        <f>SUMIFS(TB!AM:AM,TB!$F:$F,$A$2,TB!$G:$G,$B20,TB!$K:$K,"",TB!$J:$J,$A$4)</f>
        <v>0</v>
      </c>
      <c r="AX20" s="202">
        <f>SUMIFS(TB!AN:AN,TB!$F:$F,$A$2,TB!$G:$G,$B20,TB!$K:$K,"",TB!$J:$J,$A$4)</f>
        <v>0</v>
      </c>
      <c r="AY20" s="202">
        <f>SUMIFS(TB!AO:AO,TB!$F:$F,$A$2,TB!$G:$G,$B20,TB!$K:$K,"",TB!$J:$J,$A$4)</f>
        <v>0</v>
      </c>
      <c r="AZ20" s="202">
        <f>SUMIFS(TB!AP:AP,TB!$F:$F,$A$2,TB!$G:$G,$B20,TB!$K:$K,"",TB!$J:$J,$A$4)</f>
        <v>0</v>
      </c>
      <c r="BA20" s="202">
        <f>SUMIFS(TB!AQ:AQ,TB!$F:$F,$A$2,TB!$G:$G,$B20,TB!$K:$K,"",TB!$J:$J,$A$4)</f>
        <v>0</v>
      </c>
      <c r="BB20" s="202">
        <f>SUMIFS(TB!AR:AR,TB!$F:$F,$A$2,TB!$G:$G,$B20,TB!$K:$K,"",TB!$J:$J,$A$4)</f>
        <v>0</v>
      </c>
      <c r="BC20" s="202">
        <f>SUMIFS(TB!AS:AS,TB!$F:$F,$A$2,TB!$G:$G,$B20,TB!$K:$K,"",TB!$J:$J,$A$4)</f>
        <v>0</v>
      </c>
      <c r="BD20" s="202">
        <f>SUMIFS(TB!AT:AT,TB!$F:$F,$A$2,TB!$G:$G,$B20,TB!$K:$K,"",TB!$J:$J,$A$4)</f>
        <v>0</v>
      </c>
      <c r="BE20" s="202">
        <f>SUMIFS(TB!AU:AU,TB!$F:$F,$A$2,TB!$G:$G,$B20,TB!$K:$K,"",TB!$J:$J,$A$4)</f>
        <v>0</v>
      </c>
      <c r="BF20" s="202">
        <f>SUMIFS(TB!AV:AV,TB!$F:$F,$A$2,TB!$G:$G,$B20,TB!$K:$K,"",TB!$J:$J,$A$4)</f>
        <v>0</v>
      </c>
      <c r="BG20" s="202">
        <f>SUMIFS(TB!AW:AW,TB!$F:$F,$A$2,TB!$G:$G,$B20,TB!$K:$K,"",TB!$J:$J,$A$4)</f>
        <v>0</v>
      </c>
      <c r="BH20" s="202">
        <f>SUMIFS(TB!AX:AX,TB!$F:$F,$A$2,TB!$G:$G,$B20,TB!$K:$K,"",TB!$J:$J,$A$4)</f>
        <v>0</v>
      </c>
      <c r="BI20" s="202">
        <f>SUMIFS(TB!AY:AY,TB!$F:$F,$A$2,TB!$G:$G,$B20,TB!$K:$K,"",TB!$J:$J,$A$4)</f>
        <v>0</v>
      </c>
      <c r="BJ20" s="202">
        <f>SUMIFS(TB!AZ:AZ,TB!$F:$F,$A$2,TB!$G:$G,$B20,TB!$K:$K,"",TB!$J:$J,$A$4)</f>
        <v>0</v>
      </c>
      <c r="BK20" s="202">
        <f>SUMIFS(TB!BA:BA,TB!$F:$F,$A$2,TB!$G:$G,$B20,TB!$K:$K,"",TB!$J:$J,$A$4)</f>
        <v>0</v>
      </c>
      <c r="BL20" s="202">
        <f>SUMIFS(TB!BB:BB,TB!$F:$F,$A$2,TB!$G:$G,$B20,TB!$K:$K,"",TB!$J:$J,$A$4)</f>
        <v>0</v>
      </c>
      <c r="BM20" s="202">
        <f>SUMIFS(TB!BC:BC,TB!$F:$F,$A$2,TB!$G:$G,$B20,TB!$K:$K,"",TB!$J:$J,$A$4)</f>
        <v>0</v>
      </c>
      <c r="BN20" s="202">
        <f>SUMIFS(TB!BD:BD,TB!$F:$F,$A$2,TB!$G:$G,$B20,TB!$K:$K,"",TB!$J:$J,$A$4)</f>
        <v>0</v>
      </c>
      <c r="BO20" s="202">
        <f>SUMIFS(TB!BE:BE,TB!$F:$F,$A$2,TB!$G:$G,$B20,TB!$K:$K,"",TB!$J:$J,$A$4)</f>
        <v>0</v>
      </c>
      <c r="BP20" s="202">
        <f>SUMIFS(TB!BF:BF,TB!$F:$F,$A$2,TB!$G:$G,$B20,TB!$K:$K,"",TB!$J:$J,$A$4)</f>
        <v>0</v>
      </c>
      <c r="BQ20" s="202">
        <f>SUMIFS(TB!BG:BG,TB!$F:$F,$A$2,TB!$G:$G,$B20,TB!$K:$K,"",TB!$J:$J,$A$4)</f>
        <v>0</v>
      </c>
      <c r="BR20" s="202">
        <f>SUMIFS(TB!BH:BH,TB!$F:$F,$A$2,TB!$G:$G,$B20,TB!$K:$K,"",TB!$J:$J,$A$4)</f>
        <v>0</v>
      </c>
      <c r="BS20" s="202">
        <f>SUMIFS(TB!BI:BI,TB!$F:$F,$A$2,TB!$G:$G,$B20,TB!$K:$K,"",TB!$J:$J,$A$4)</f>
        <v>0</v>
      </c>
      <c r="BT20" s="416"/>
      <c r="BU20" s="416"/>
      <c r="BV20" s="416"/>
      <c r="BW20" s="416"/>
      <c r="BX20" s="423"/>
      <c r="BY20" s="26"/>
    </row>
    <row r="21" spans="2:77" ht="14.25" customHeight="1" outlineLevel="1" x14ac:dyDescent="0.3">
      <c r="B21" s="30" t="str">
        <f t="shared" ref="B21:B30" si="16">B65</f>
        <v>Advertising</v>
      </c>
      <c r="C21" s="202">
        <f t="shared" si="2"/>
        <v>0</v>
      </c>
      <c r="D21" s="202">
        <f t="shared" si="3"/>
        <v>0</v>
      </c>
      <c r="E21" s="202">
        <f t="shared" si="7"/>
        <v>0</v>
      </c>
      <c r="F21" s="202">
        <f ca="1">_xlfn.IFNA(SUM(OFFSET($X21,0,MATCH(Periods!$D$15,$X$7:$BV$7)-1):OFFSET($X21,0,MATCH(Periods!$D$15,$X$7:$BV$7,0)-12)),0)</f>
        <v>0</v>
      </c>
      <c r="G21" s="202">
        <f ca="1">SUM(OFFSET($X21,0,MATCH(Periods!$D$17,$X$7:$BV$7,0)-1):OFFSET($X21,0,MATCH(Periods!$D$13,$X$7:$BV$7,0)))</f>
        <v>0</v>
      </c>
      <c r="H21" s="202">
        <f ca="1">SUM(OFFSET($X21,0,MATCH(Periods!$D$16,$X$7:$BV$7,0)-1):OFFSET($X21,0,MATCH(Periods!$D$14,$X$7:$BV$7,0)))</f>
        <v>0</v>
      </c>
      <c r="I21" s="26"/>
      <c r="J21" s="58" t="str">
        <f>IFERROR(C21/Revenue!C$18,"n/a")</f>
        <v>n/a</v>
      </c>
      <c r="K21" s="58" t="str">
        <f>IFERROR(D21/Revenue!D$18,"n/a")</f>
        <v>n/a</v>
      </c>
      <c r="L21" s="58" t="str">
        <f>IFERROR(E21/Revenue!E$18,"n/a")</f>
        <v>n/a</v>
      </c>
      <c r="M21" s="58" t="str">
        <f ca="1">IFERROR(F21/Revenue!F$18,"n/a")</f>
        <v>n/a</v>
      </c>
      <c r="N21" s="58" t="str">
        <f ca="1">IFERROR(G21/Revenue!G$18,"n/a")</f>
        <v>n/a</v>
      </c>
      <c r="O21" s="58" t="str">
        <f ca="1">IFERROR(H21/Revenue!H$18,"n/a")</f>
        <v>n/a</v>
      </c>
      <c r="Q21" s="202">
        <f t="shared" si="8"/>
        <v>0</v>
      </c>
      <c r="R21" s="59" t="str">
        <f t="shared" si="9"/>
        <v>n/a</v>
      </c>
      <c r="S21" s="202">
        <f t="shared" si="10"/>
        <v>0</v>
      </c>
      <c r="T21" s="59" t="str">
        <f t="shared" si="11"/>
        <v>n/a</v>
      </c>
      <c r="U21" s="202">
        <f t="shared" ca="1" si="12"/>
        <v>0</v>
      </c>
      <c r="V21" s="58" t="str">
        <f t="shared" ca="1" si="13"/>
        <v>n/a</v>
      </c>
      <c r="X21" s="202">
        <f>SUMIFS(TB!N:N,TB!$F:$F,$A$2,TB!$G:$G,$B21,TB!$K:$K,"",TB!$J:$J,$A$4)</f>
        <v>0</v>
      </c>
      <c r="Y21" s="202">
        <f>SUMIFS(TB!O:O,TB!$F:$F,$A$2,TB!$G:$G,$B21,TB!$K:$K,"",TB!$J:$J,$A$4)</f>
        <v>0</v>
      </c>
      <c r="Z21" s="202">
        <f>SUMIFS(TB!P:P,TB!$F:$F,$A$2,TB!$G:$G,$B21,TB!$K:$K,"",TB!$J:$J,$A$4)</f>
        <v>0</v>
      </c>
      <c r="AA21" s="202">
        <f>SUMIFS(TB!Q:Q,TB!$F:$F,$A$2,TB!$G:$G,$B21,TB!$K:$K,"",TB!$J:$J,$A$4)</f>
        <v>0</v>
      </c>
      <c r="AB21" s="202">
        <f>SUMIFS(TB!R:R,TB!$F:$F,$A$2,TB!$G:$G,$B21,TB!$K:$K,"",TB!$J:$J,$A$4)</f>
        <v>0</v>
      </c>
      <c r="AC21" s="202">
        <f>SUMIFS(TB!S:S,TB!$F:$F,$A$2,TB!$G:$G,$B21,TB!$K:$K,"",TB!$J:$J,$A$4)</f>
        <v>0</v>
      </c>
      <c r="AD21" s="202">
        <f>SUMIFS(TB!T:T,TB!$F:$F,$A$2,TB!$G:$G,$B21,TB!$K:$K,"",TB!$J:$J,$A$4)</f>
        <v>0</v>
      </c>
      <c r="AE21" s="202">
        <f>SUMIFS(TB!U:U,TB!$F:$F,$A$2,TB!$G:$G,$B21,TB!$K:$K,"",TB!$J:$J,$A$4)</f>
        <v>0</v>
      </c>
      <c r="AF21" s="202">
        <f>SUMIFS(TB!V:V,TB!$F:$F,$A$2,TB!$G:$G,$B21,TB!$K:$K,"",TB!$J:$J,$A$4)</f>
        <v>0</v>
      </c>
      <c r="AG21" s="202">
        <f>SUMIFS(TB!W:W,TB!$F:$F,$A$2,TB!$G:$G,$B21,TB!$K:$K,"",TB!$J:$J,$A$4)</f>
        <v>0</v>
      </c>
      <c r="AH21" s="202">
        <f>SUMIFS(TB!X:X,TB!$F:$F,$A$2,TB!$G:$G,$B21,TB!$K:$K,"",TB!$J:$J,$A$4)</f>
        <v>0</v>
      </c>
      <c r="AI21" s="202">
        <f>SUMIFS(TB!Y:Y,TB!$F:$F,$A$2,TB!$G:$G,$B21,TB!$K:$K,"",TB!$J:$J,$A$4)</f>
        <v>0</v>
      </c>
      <c r="AJ21" s="202">
        <f>SUMIFS(TB!Z:Z,TB!$F:$F,$A$2,TB!$G:$G,$B21,TB!$K:$K,"",TB!$J:$J,$A$4)</f>
        <v>0</v>
      </c>
      <c r="AK21" s="202">
        <f>SUMIFS(TB!AA:AA,TB!$F:$F,$A$2,TB!$G:$G,$B21,TB!$K:$K,"",TB!$J:$J,$A$4)</f>
        <v>0</v>
      </c>
      <c r="AL21" s="202">
        <f>SUMIFS(TB!AB:AB,TB!$F:$F,$A$2,TB!$G:$G,$B21,TB!$K:$K,"",TB!$J:$J,$A$4)</f>
        <v>0</v>
      </c>
      <c r="AM21" s="202">
        <f>SUMIFS(TB!AC:AC,TB!$F:$F,$A$2,TB!$G:$G,$B21,TB!$K:$K,"",TB!$J:$J,$A$4)</f>
        <v>0</v>
      </c>
      <c r="AN21" s="202">
        <f>SUMIFS(TB!AD:AD,TB!$F:$F,$A$2,TB!$G:$G,$B21,TB!$K:$K,"",TB!$J:$J,$A$4)</f>
        <v>0</v>
      </c>
      <c r="AO21" s="202">
        <f>SUMIFS(TB!AE:AE,TB!$F:$F,$A$2,TB!$G:$G,$B21,TB!$K:$K,"",TB!$J:$J,$A$4)</f>
        <v>0</v>
      </c>
      <c r="AP21" s="202">
        <f>SUMIFS(TB!AF:AF,TB!$F:$F,$A$2,TB!$G:$G,$B21,TB!$K:$K,"",TB!$J:$J,$A$4)</f>
        <v>0</v>
      </c>
      <c r="AQ21" s="202">
        <f>SUMIFS(TB!AG:AG,TB!$F:$F,$A$2,TB!$G:$G,$B21,TB!$K:$K,"",TB!$J:$J,$A$4)</f>
        <v>0</v>
      </c>
      <c r="AR21" s="202">
        <f>SUMIFS(TB!AH:AH,TB!$F:$F,$A$2,TB!$G:$G,$B21,TB!$K:$K,"",TB!$J:$J,$A$4)</f>
        <v>0</v>
      </c>
      <c r="AS21" s="202">
        <f>SUMIFS(TB!AI:AI,TB!$F:$F,$A$2,TB!$G:$G,$B21,TB!$K:$K,"",TB!$J:$J,$A$4)</f>
        <v>0</v>
      </c>
      <c r="AT21" s="202">
        <f>SUMIFS(TB!AJ:AJ,TB!$F:$F,$A$2,TB!$G:$G,$B21,TB!$K:$K,"",TB!$J:$J,$A$4)</f>
        <v>0</v>
      </c>
      <c r="AU21" s="202">
        <f>SUMIFS(TB!AK:AK,TB!$F:$F,$A$2,TB!$G:$G,$B21,TB!$K:$K,"",TB!$J:$J,$A$4)</f>
        <v>0</v>
      </c>
      <c r="AV21" s="202">
        <f>SUMIFS(TB!AL:AL,TB!$F:$F,$A$2,TB!$G:$G,$B21,TB!$K:$K,"",TB!$J:$J,$A$4)</f>
        <v>0</v>
      </c>
      <c r="AW21" s="202">
        <f>SUMIFS(TB!AM:AM,TB!$F:$F,$A$2,TB!$G:$G,$B21,TB!$K:$K,"",TB!$J:$J,$A$4)</f>
        <v>0</v>
      </c>
      <c r="AX21" s="202">
        <f>SUMIFS(TB!AN:AN,TB!$F:$F,$A$2,TB!$G:$G,$B21,TB!$K:$K,"",TB!$J:$J,$A$4)</f>
        <v>0</v>
      </c>
      <c r="AY21" s="202">
        <f>SUMIFS(TB!AO:AO,TB!$F:$F,$A$2,TB!$G:$G,$B21,TB!$K:$K,"",TB!$J:$J,$A$4)</f>
        <v>0</v>
      </c>
      <c r="AZ21" s="202">
        <f>SUMIFS(TB!AP:AP,TB!$F:$F,$A$2,TB!$G:$G,$B21,TB!$K:$K,"",TB!$J:$J,$A$4)</f>
        <v>0</v>
      </c>
      <c r="BA21" s="202">
        <f>SUMIFS(TB!AQ:AQ,TB!$F:$F,$A$2,TB!$G:$G,$B21,TB!$K:$K,"",TB!$J:$J,$A$4)</f>
        <v>0</v>
      </c>
      <c r="BB21" s="202">
        <f>SUMIFS(TB!AR:AR,TB!$F:$F,$A$2,TB!$G:$G,$B21,TB!$K:$K,"",TB!$J:$J,$A$4)</f>
        <v>0</v>
      </c>
      <c r="BC21" s="202">
        <f>SUMIFS(TB!AS:AS,TB!$F:$F,$A$2,TB!$G:$G,$B21,TB!$K:$K,"",TB!$J:$J,$A$4)</f>
        <v>0</v>
      </c>
      <c r="BD21" s="202">
        <f>SUMIFS(TB!AT:AT,TB!$F:$F,$A$2,TB!$G:$G,$B21,TB!$K:$K,"",TB!$J:$J,$A$4)</f>
        <v>0</v>
      </c>
      <c r="BE21" s="202">
        <f>SUMIFS(TB!AU:AU,TB!$F:$F,$A$2,TB!$G:$G,$B21,TB!$K:$K,"",TB!$J:$J,$A$4)</f>
        <v>0</v>
      </c>
      <c r="BF21" s="202">
        <f>SUMIFS(TB!AV:AV,TB!$F:$F,$A$2,TB!$G:$G,$B21,TB!$K:$K,"",TB!$J:$J,$A$4)</f>
        <v>0</v>
      </c>
      <c r="BG21" s="202">
        <f>SUMIFS(TB!AW:AW,TB!$F:$F,$A$2,TB!$G:$G,$B21,TB!$K:$K,"",TB!$J:$J,$A$4)</f>
        <v>0</v>
      </c>
      <c r="BH21" s="202">
        <f>SUMIFS(TB!AX:AX,TB!$F:$F,$A$2,TB!$G:$G,$B21,TB!$K:$K,"",TB!$J:$J,$A$4)</f>
        <v>0</v>
      </c>
      <c r="BI21" s="202">
        <f>SUMIFS(TB!AY:AY,TB!$F:$F,$A$2,TB!$G:$G,$B21,TB!$K:$K,"",TB!$J:$J,$A$4)</f>
        <v>0</v>
      </c>
      <c r="BJ21" s="202">
        <f>SUMIFS(TB!AZ:AZ,TB!$F:$F,$A$2,TB!$G:$G,$B21,TB!$K:$K,"",TB!$J:$J,$A$4)</f>
        <v>0</v>
      </c>
      <c r="BK21" s="202">
        <f>SUMIFS(TB!BA:BA,TB!$F:$F,$A$2,TB!$G:$G,$B21,TB!$K:$K,"",TB!$J:$J,$A$4)</f>
        <v>0</v>
      </c>
      <c r="BL21" s="202">
        <f>SUMIFS(TB!BB:BB,TB!$F:$F,$A$2,TB!$G:$G,$B21,TB!$K:$K,"",TB!$J:$J,$A$4)</f>
        <v>0</v>
      </c>
      <c r="BM21" s="202">
        <f>SUMIFS(TB!BC:BC,TB!$F:$F,$A$2,TB!$G:$G,$B21,TB!$K:$K,"",TB!$J:$J,$A$4)</f>
        <v>0</v>
      </c>
      <c r="BN21" s="202">
        <f>SUMIFS(TB!BD:BD,TB!$F:$F,$A$2,TB!$G:$G,$B21,TB!$K:$K,"",TB!$J:$J,$A$4)</f>
        <v>0</v>
      </c>
      <c r="BO21" s="202">
        <f>SUMIFS(TB!BE:BE,TB!$F:$F,$A$2,TB!$G:$G,$B21,TB!$K:$K,"",TB!$J:$J,$A$4)</f>
        <v>0</v>
      </c>
      <c r="BP21" s="202">
        <f>SUMIFS(TB!BF:BF,TB!$F:$F,$A$2,TB!$G:$G,$B21,TB!$K:$K,"",TB!$J:$J,$A$4)</f>
        <v>0</v>
      </c>
      <c r="BQ21" s="202">
        <f>SUMIFS(TB!BG:BG,TB!$F:$F,$A$2,TB!$G:$G,$B21,TB!$K:$K,"",TB!$J:$J,$A$4)</f>
        <v>0</v>
      </c>
      <c r="BR21" s="202">
        <f>SUMIFS(TB!BH:BH,TB!$F:$F,$A$2,TB!$G:$G,$B21,TB!$K:$K,"",TB!$J:$J,$A$4)</f>
        <v>0</v>
      </c>
      <c r="BS21" s="202">
        <f>SUMIFS(TB!BI:BI,TB!$F:$F,$A$2,TB!$G:$G,$B21,TB!$K:$K,"",TB!$J:$J,$A$4)</f>
        <v>0</v>
      </c>
      <c r="BT21" s="416"/>
      <c r="BU21" s="416"/>
      <c r="BV21" s="416"/>
      <c r="BW21" s="416"/>
      <c r="BX21" s="423"/>
      <c r="BY21" s="26"/>
    </row>
    <row r="22" spans="2:77" ht="14.25" customHeight="1" outlineLevel="1" x14ac:dyDescent="0.3">
      <c r="B22" s="30" t="str">
        <f t="shared" si="16"/>
        <v>Taxes</v>
      </c>
      <c r="C22" s="202">
        <f t="shared" si="2"/>
        <v>0</v>
      </c>
      <c r="D22" s="202">
        <f t="shared" si="3"/>
        <v>0</v>
      </c>
      <c r="E22" s="202">
        <f t="shared" si="7"/>
        <v>0</v>
      </c>
      <c r="F22" s="202">
        <f ca="1">_xlfn.IFNA(SUM(OFFSET($X22,0,MATCH(Periods!$D$15,$X$7:$BV$7)-1):OFFSET($X22,0,MATCH(Periods!$D$15,$X$7:$BV$7,0)-12)),0)</f>
        <v>0</v>
      </c>
      <c r="G22" s="202">
        <f ca="1">SUM(OFFSET($X22,0,MATCH(Periods!$D$17,$X$7:$BV$7,0)-1):OFFSET($X22,0,MATCH(Periods!$D$13,$X$7:$BV$7,0)))</f>
        <v>0</v>
      </c>
      <c r="H22" s="202">
        <f ca="1">SUM(OFFSET($X22,0,MATCH(Periods!$D$16,$X$7:$BV$7,0)-1):OFFSET($X22,0,MATCH(Periods!$D$14,$X$7:$BV$7,0)))</f>
        <v>0</v>
      </c>
      <c r="I22" s="26"/>
      <c r="J22" s="58" t="str">
        <f>IFERROR(C22/Revenue!C$18,"n/a")</f>
        <v>n/a</v>
      </c>
      <c r="K22" s="58" t="str">
        <f>IFERROR(D22/Revenue!D$18,"n/a")</f>
        <v>n/a</v>
      </c>
      <c r="L22" s="58" t="str">
        <f>IFERROR(E22/Revenue!E$18,"n/a")</f>
        <v>n/a</v>
      </c>
      <c r="M22" s="58" t="str">
        <f ca="1">IFERROR(F22/Revenue!F$18,"n/a")</f>
        <v>n/a</v>
      </c>
      <c r="N22" s="58" t="str">
        <f ca="1">IFERROR(G22/Revenue!G$18,"n/a")</f>
        <v>n/a</v>
      </c>
      <c r="O22" s="58" t="str">
        <f ca="1">IFERROR(H22/Revenue!H$18,"n/a")</f>
        <v>n/a</v>
      </c>
      <c r="Q22" s="202">
        <f t="shared" si="8"/>
        <v>0</v>
      </c>
      <c r="R22" s="59" t="str">
        <f t="shared" si="9"/>
        <v>n/a</v>
      </c>
      <c r="S22" s="202">
        <f t="shared" si="10"/>
        <v>0</v>
      </c>
      <c r="T22" s="59" t="str">
        <f t="shared" si="11"/>
        <v>n/a</v>
      </c>
      <c r="U22" s="202">
        <f t="shared" ca="1" si="12"/>
        <v>0</v>
      </c>
      <c r="V22" s="58" t="str">
        <f t="shared" ca="1" si="13"/>
        <v>n/a</v>
      </c>
      <c r="X22" s="202">
        <f>SUMIFS(TB!N:N,TB!$F:$F,$A$2,TB!$G:$G,$B22,TB!$K:$K,"",TB!$J:$J,$A$4)</f>
        <v>0</v>
      </c>
      <c r="Y22" s="202">
        <f>SUMIFS(TB!O:O,TB!$F:$F,$A$2,TB!$G:$G,$B22,TB!$K:$K,"",TB!$J:$J,$A$4)</f>
        <v>0</v>
      </c>
      <c r="Z22" s="202">
        <f>SUMIFS(TB!P:P,TB!$F:$F,$A$2,TB!$G:$G,$B22,TB!$K:$K,"",TB!$J:$J,$A$4)</f>
        <v>0</v>
      </c>
      <c r="AA22" s="202">
        <f>SUMIFS(TB!Q:Q,TB!$F:$F,$A$2,TB!$G:$G,$B22,TB!$K:$K,"",TB!$J:$J,$A$4)</f>
        <v>0</v>
      </c>
      <c r="AB22" s="202">
        <f>SUMIFS(TB!R:R,TB!$F:$F,$A$2,TB!$G:$G,$B22,TB!$K:$K,"",TB!$J:$J,$A$4)</f>
        <v>0</v>
      </c>
      <c r="AC22" s="202">
        <f>SUMIFS(TB!S:S,TB!$F:$F,$A$2,TB!$G:$G,$B22,TB!$K:$K,"",TB!$J:$J,$A$4)</f>
        <v>0</v>
      </c>
      <c r="AD22" s="202">
        <f>SUMIFS(TB!T:T,TB!$F:$F,$A$2,TB!$G:$G,$B22,TB!$K:$K,"",TB!$J:$J,$A$4)</f>
        <v>0</v>
      </c>
      <c r="AE22" s="202">
        <f>SUMIFS(TB!U:U,TB!$F:$F,$A$2,TB!$G:$G,$B22,TB!$K:$K,"",TB!$J:$J,$A$4)</f>
        <v>0</v>
      </c>
      <c r="AF22" s="202">
        <f>SUMIFS(TB!V:V,TB!$F:$F,$A$2,TB!$G:$G,$B22,TB!$K:$K,"",TB!$J:$J,$A$4)</f>
        <v>0</v>
      </c>
      <c r="AG22" s="202">
        <f>SUMIFS(TB!W:W,TB!$F:$F,$A$2,TB!$G:$G,$B22,TB!$K:$K,"",TB!$J:$J,$A$4)</f>
        <v>0</v>
      </c>
      <c r="AH22" s="202">
        <f>SUMIFS(TB!X:X,TB!$F:$F,$A$2,TB!$G:$G,$B22,TB!$K:$K,"",TB!$J:$J,$A$4)</f>
        <v>0</v>
      </c>
      <c r="AI22" s="202">
        <f>SUMIFS(TB!Y:Y,TB!$F:$F,$A$2,TB!$G:$G,$B22,TB!$K:$K,"",TB!$J:$J,$A$4)</f>
        <v>0</v>
      </c>
      <c r="AJ22" s="202">
        <f>SUMIFS(TB!Z:Z,TB!$F:$F,$A$2,TB!$G:$G,$B22,TB!$K:$K,"",TB!$J:$J,$A$4)</f>
        <v>0</v>
      </c>
      <c r="AK22" s="202">
        <f>SUMIFS(TB!AA:AA,TB!$F:$F,$A$2,TB!$G:$G,$B22,TB!$K:$K,"",TB!$J:$J,$A$4)</f>
        <v>0</v>
      </c>
      <c r="AL22" s="202">
        <f>SUMIFS(TB!AB:AB,TB!$F:$F,$A$2,TB!$G:$G,$B22,TB!$K:$K,"",TB!$J:$J,$A$4)</f>
        <v>0</v>
      </c>
      <c r="AM22" s="202">
        <f>SUMIFS(TB!AC:AC,TB!$F:$F,$A$2,TB!$G:$G,$B22,TB!$K:$K,"",TB!$J:$J,$A$4)</f>
        <v>0</v>
      </c>
      <c r="AN22" s="202">
        <f>SUMIFS(TB!AD:AD,TB!$F:$F,$A$2,TB!$G:$G,$B22,TB!$K:$K,"",TB!$J:$J,$A$4)</f>
        <v>0</v>
      </c>
      <c r="AO22" s="202">
        <f>SUMIFS(TB!AE:AE,TB!$F:$F,$A$2,TB!$G:$G,$B22,TB!$K:$K,"",TB!$J:$J,$A$4)</f>
        <v>0</v>
      </c>
      <c r="AP22" s="202">
        <f>SUMIFS(TB!AF:AF,TB!$F:$F,$A$2,TB!$G:$G,$B22,TB!$K:$K,"",TB!$J:$J,$A$4)</f>
        <v>0</v>
      </c>
      <c r="AQ22" s="202">
        <f>SUMIFS(TB!AG:AG,TB!$F:$F,$A$2,TB!$G:$G,$B22,TB!$K:$K,"",TB!$J:$J,$A$4)</f>
        <v>0</v>
      </c>
      <c r="AR22" s="202">
        <f>SUMIFS(TB!AH:AH,TB!$F:$F,$A$2,TB!$G:$G,$B22,TB!$K:$K,"",TB!$J:$J,$A$4)</f>
        <v>0</v>
      </c>
      <c r="AS22" s="202">
        <f>SUMIFS(TB!AI:AI,TB!$F:$F,$A$2,TB!$G:$G,$B22,TB!$K:$K,"",TB!$J:$J,$A$4)</f>
        <v>0</v>
      </c>
      <c r="AT22" s="202">
        <f>SUMIFS(TB!AJ:AJ,TB!$F:$F,$A$2,TB!$G:$G,$B22,TB!$K:$K,"",TB!$J:$J,$A$4)</f>
        <v>0</v>
      </c>
      <c r="AU22" s="202">
        <f>SUMIFS(TB!AK:AK,TB!$F:$F,$A$2,TB!$G:$G,$B22,TB!$K:$K,"",TB!$J:$J,$A$4)</f>
        <v>0</v>
      </c>
      <c r="AV22" s="202">
        <f>SUMIFS(TB!AL:AL,TB!$F:$F,$A$2,TB!$G:$G,$B22,TB!$K:$K,"",TB!$J:$J,$A$4)</f>
        <v>0</v>
      </c>
      <c r="AW22" s="202">
        <f>SUMIFS(TB!AM:AM,TB!$F:$F,$A$2,TB!$G:$G,$B22,TB!$K:$K,"",TB!$J:$J,$A$4)</f>
        <v>0</v>
      </c>
      <c r="AX22" s="202">
        <f>SUMIFS(TB!AN:AN,TB!$F:$F,$A$2,TB!$G:$G,$B22,TB!$K:$K,"",TB!$J:$J,$A$4)</f>
        <v>0</v>
      </c>
      <c r="AY22" s="202">
        <f>SUMIFS(TB!AO:AO,TB!$F:$F,$A$2,TB!$G:$G,$B22,TB!$K:$K,"",TB!$J:$J,$A$4)</f>
        <v>0</v>
      </c>
      <c r="AZ22" s="202">
        <f>SUMIFS(TB!AP:AP,TB!$F:$F,$A$2,TB!$G:$G,$B22,TB!$K:$K,"",TB!$J:$J,$A$4)</f>
        <v>0</v>
      </c>
      <c r="BA22" s="202">
        <f>SUMIFS(TB!AQ:AQ,TB!$F:$F,$A$2,TB!$G:$G,$B22,TB!$K:$K,"",TB!$J:$J,$A$4)</f>
        <v>0</v>
      </c>
      <c r="BB22" s="202">
        <f>SUMIFS(TB!AR:AR,TB!$F:$F,$A$2,TB!$G:$G,$B22,TB!$K:$K,"",TB!$J:$J,$A$4)</f>
        <v>0</v>
      </c>
      <c r="BC22" s="202">
        <f>SUMIFS(TB!AS:AS,TB!$F:$F,$A$2,TB!$G:$G,$B22,TB!$K:$K,"",TB!$J:$J,$A$4)</f>
        <v>0</v>
      </c>
      <c r="BD22" s="202">
        <f>SUMIFS(TB!AT:AT,TB!$F:$F,$A$2,TB!$G:$G,$B22,TB!$K:$K,"",TB!$J:$J,$A$4)</f>
        <v>0</v>
      </c>
      <c r="BE22" s="202">
        <f>SUMIFS(TB!AU:AU,TB!$F:$F,$A$2,TB!$G:$G,$B22,TB!$K:$K,"",TB!$J:$J,$A$4)</f>
        <v>0</v>
      </c>
      <c r="BF22" s="202">
        <f>SUMIFS(TB!AV:AV,TB!$F:$F,$A$2,TB!$G:$G,$B22,TB!$K:$K,"",TB!$J:$J,$A$4)</f>
        <v>0</v>
      </c>
      <c r="BG22" s="202">
        <f>SUMIFS(TB!AW:AW,TB!$F:$F,$A$2,TB!$G:$G,$B22,TB!$K:$K,"",TB!$J:$J,$A$4)</f>
        <v>0</v>
      </c>
      <c r="BH22" s="202">
        <f>SUMIFS(TB!AX:AX,TB!$F:$F,$A$2,TB!$G:$G,$B22,TB!$K:$K,"",TB!$J:$J,$A$4)</f>
        <v>0</v>
      </c>
      <c r="BI22" s="202">
        <f>SUMIFS(TB!AY:AY,TB!$F:$F,$A$2,TB!$G:$G,$B22,TB!$K:$K,"",TB!$J:$J,$A$4)</f>
        <v>0</v>
      </c>
      <c r="BJ22" s="202">
        <f>SUMIFS(TB!AZ:AZ,TB!$F:$F,$A$2,TB!$G:$G,$B22,TB!$K:$K,"",TB!$J:$J,$A$4)</f>
        <v>0</v>
      </c>
      <c r="BK22" s="202">
        <f>SUMIFS(TB!BA:BA,TB!$F:$F,$A$2,TB!$G:$G,$B22,TB!$K:$K,"",TB!$J:$J,$A$4)</f>
        <v>0</v>
      </c>
      <c r="BL22" s="202">
        <f>SUMIFS(TB!BB:BB,TB!$F:$F,$A$2,TB!$G:$G,$B22,TB!$K:$K,"",TB!$J:$J,$A$4)</f>
        <v>0</v>
      </c>
      <c r="BM22" s="202">
        <f>SUMIFS(TB!BC:BC,TB!$F:$F,$A$2,TB!$G:$G,$B22,TB!$K:$K,"",TB!$J:$J,$A$4)</f>
        <v>0</v>
      </c>
      <c r="BN22" s="202">
        <f>SUMIFS(TB!BD:BD,TB!$F:$F,$A$2,TB!$G:$G,$B22,TB!$K:$K,"",TB!$J:$J,$A$4)</f>
        <v>0</v>
      </c>
      <c r="BO22" s="202">
        <f>SUMIFS(TB!BE:BE,TB!$F:$F,$A$2,TB!$G:$G,$B22,TB!$K:$K,"",TB!$J:$J,$A$4)</f>
        <v>0</v>
      </c>
      <c r="BP22" s="202">
        <f>SUMIFS(TB!BF:BF,TB!$F:$F,$A$2,TB!$G:$G,$B22,TB!$K:$K,"",TB!$J:$J,$A$4)</f>
        <v>0</v>
      </c>
      <c r="BQ22" s="202">
        <f>SUMIFS(TB!BG:BG,TB!$F:$F,$A$2,TB!$G:$G,$B22,TB!$K:$K,"",TB!$J:$J,$A$4)</f>
        <v>0</v>
      </c>
      <c r="BR22" s="202">
        <f>SUMIFS(TB!BH:BH,TB!$F:$F,$A$2,TB!$G:$G,$B22,TB!$K:$K,"",TB!$J:$J,$A$4)</f>
        <v>0</v>
      </c>
      <c r="BS22" s="202">
        <f>SUMIFS(TB!BI:BI,TB!$F:$F,$A$2,TB!$G:$G,$B22,TB!$K:$K,"",TB!$J:$J,$A$4)</f>
        <v>0</v>
      </c>
      <c r="BT22" s="416"/>
      <c r="BU22" s="416"/>
      <c r="BV22" s="416"/>
      <c r="BW22" s="416"/>
      <c r="BX22" s="423"/>
      <c r="BY22" s="26"/>
    </row>
    <row r="23" spans="2:77" ht="14.25" customHeight="1" outlineLevel="1" x14ac:dyDescent="0.3">
      <c r="B23" s="30" t="str">
        <f t="shared" si="16"/>
        <v>Charitable donations</v>
      </c>
      <c r="C23" s="202">
        <f t="shared" si="2"/>
        <v>0</v>
      </c>
      <c r="D23" s="202">
        <f t="shared" si="3"/>
        <v>0</v>
      </c>
      <c r="E23" s="202">
        <f t="shared" si="7"/>
        <v>0</v>
      </c>
      <c r="F23" s="202">
        <f ca="1">_xlfn.IFNA(SUM(OFFSET($X23,0,MATCH(Periods!$D$15,$X$7:$BV$7)-1):OFFSET($X23,0,MATCH(Periods!$D$15,$X$7:$BV$7,0)-12)),0)</f>
        <v>0</v>
      </c>
      <c r="G23" s="202">
        <f ca="1">SUM(OFFSET($X23,0,MATCH(Periods!$D$17,$X$7:$BV$7,0)-1):OFFSET($X23,0,MATCH(Periods!$D$13,$X$7:$BV$7,0)))</f>
        <v>0</v>
      </c>
      <c r="H23" s="202">
        <f ca="1">SUM(OFFSET($X23,0,MATCH(Periods!$D$16,$X$7:$BV$7,0)-1):OFFSET($X23,0,MATCH(Periods!$D$14,$X$7:$BV$7,0)))</f>
        <v>0</v>
      </c>
      <c r="I23" s="26"/>
      <c r="J23" s="58" t="str">
        <f>IFERROR(C23/Revenue!C$18,"n/a")</f>
        <v>n/a</v>
      </c>
      <c r="K23" s="58" t="str">
        <f>IFERROR(D23/Revenue!D$18,"n/a")</f>
        <v>n/a</v>
      </c>
      <c r="L23" s="58" t="str">
        <f>IFERROR(E23/Revenue!E$18,"n/a")</f>
        <v>n/a</v>
      </c>
      <c r="M23" s="58" t="str">
        <f ca="1">IFERROR(F23/Revenue!F$18,"n/a")</f>
        <v>n/a</v>
      </c>
      <c r="N23" s="58" t="str">
        <f ca="1">IFERROR(G23/Revenue!G$18,"n/a")</f>
        <v>n/a</v>
      </c>
      <c r="O23" s="58" t="str">
        <f ca="1">IFERROR(H23/Revenue!H$18,"n/a")</f>
        <v>n/a</v>
      </c>
      <c r="Q23" s="202">
        <f t="shared" si="8"/>
        <v>0</v>
      </c>
      <c r="R23" s="59" t="str">
        <f t="shared" si="9"/>
        <v>n/a</v>
      </c>
      <c r="S23" s="202">
        <f t="shared" si="10"/>
        <v>0</v>
      </c>
      <c r="T23" s="59" t="str">
        <f t="shared" si="11"/>
        <v>n/a</v>
      </c>
      <c r="U23" s="202">
        <f t="shared" ca="1" si="12"/>
        <v>0</v>
      </c>
      <c r="V23" s="58" t="str">
        <f t="shared" ca="1" si="13"/>
        <v>n/a</v>
      </c>
      <c r="X23" s="202">
        <f>SUMIFS(TB!N:N,TB!$F:$F,$A$2,TB!$G:$G,$B23,TB!$K:$K,"",TB!$J:$J,$A$4)</f>
        <v>0</v>
      </c>
      <c r="Y23" s="202">
        <f>SUMIFS(TB!O:O,TB!$F:$F,$A$2,TB!$G:$G,$B23,TB!$K:$K,"",TB!$J:$J,$A$4)</f>
        <v>0</v>
      </c>
      <c r="Z23" s="202">
        <f>SUMIFS(TB!P:P,TB!$F:$F,$A$2,TB!$G:$G,$B23,TB!$K:$K,"",TB!$J:$J,$A$4)</f>
        <v>0</v>
      </c>
      <c r="AA23" s="202">
        <f>SUMIFS(TB!Q:Q,TB!$F:$F,$A$2,TB!$G:$G,$B23,TB!$K:$K,"",TB!$J:$J,$A$4)</f>
        <v>0</v>
      </c>
      <c r="AB23" s="202">
        <f>SUMIFS(TB!R:R,TB!$F:$F,$A$2,TB!$G:$G,$B23,TB!$K:$K,"",TB!$J:$J,$A$4)</f>
        <v>0</v>
      </c>
      <c r="AC23" s="202">
        <f>SUMIFS(TB!S:S,TB!$F:$F,$A$2,TB!$G:$G,$B23,TB!$K:$K,"",TB!$J:$J,$A$4)</f>
        <v>0</v>
      </c>
      <c r="AD23" s="202">
        <f>SUMIFS(TB!T:T,TB!$F:$F,$A$2,TB!$G:$G,$B23,TB!$K:$K,"",TB!$J:$J,$A$4)</f>
        <v>0</v>
      </c>
      <c r="AE23" s="202">
        <f>SUMIFS(TB!U:U,TB!$F:$F,$A$2,TB!$G:$G,$B23,TB!$K:$K,"",TB!$J:$J,$A$4)</f>
        <v>0</v>
      </c>
      <c r="AF23" s="202">
        <f>SUMIFS(TB!V:V,TB!$F:$F,$A$2,TB!$G:$G,$B23,TB!$K:$K,"",TB!$J:$J,$A$4)</f>
        <v>0</v>
      </c>
      <c r="AG23" s="202">
        <f>SUMIFS(TB!W:W,TB!$F:$F,$A$2,TB!$G:$G,$B23,TB!$K:$K,"",TB!$J:$J,$A$4)</f>
        <v>0</v>
      </c>
      <c r="AH23" s="202">
        <f>SUMIFS(TB!X:X,TB!$F:$F,$A$2,TB!$G:$G,$B23,TB!$K:$K,"",TB!$J:$J,$A$4)</f>
        <v>0</v>
      </c>
      <c r="AI23" s="202">
        <f>SUMIFS(TB!Y:Y,TB!$F:$F,$A$2,TB!$G:$G,$B23,TB!$K:$K,"",TB!$J:$J,$A$4)</f>
        <v>0</v>
      </c>
      <c r="AJ23" s="202">
        <f>SUMIFS(TB!Z:Z,TB!$F:$F,$A$2,TB!$G:$G,$B23,TB!$K:$K,"",TB!$J:$J,$A$4)</f>
        <v>0</v>
      </c>
      <c r="AK23" s="202">
        <f>SUMIFS(TB!AA:AA,TB!$F:$F,$A$2,TB!$G:$G,$B23,TB!$K:$K,"",TB!$J:$J,$A$4)</f>
        <v>0</v>
      </c>
      <c r="AL23" s="202">
        <f>SUMIFS(TB!AB:AB,TB!$F:$F,$A$2,TB!$G:$G,$B23,TB!$K:$K,"",TB!$J:$J,$A$4)</f>
        <v>0</v>
      </c>
      <c r="AM23" s="202">
        <f>SUMIFS(TB!AC:AC,TB!$F:$F,$A$2,TB!$G:$G,$B23,TB!$K:$K,"",TB!$J:$J,$A$4)</f>
        <v>0</v>
      </c>
      <c r="AN23" s="202">
        <f>SUMIFS(TB!AD:AD,TB!$F:$F,$A$2,TB!$G:$G,$B23,TB!$K:$K,"",TB!$J:$J,$A$4)</f>
        <v>0</v>
      </c>
      <c r="AO23" s="202">
        <f>SUMIFS(TB!AE:AE,TB!$F:$F,$A$2,TB!$G:$G,$B23,TB!$K:$K,"",TB!$J:$J,$A$4)</f>
        <v>0</v>
      </c>
      <c r="AP23" s="202">
        <f>SUMIFS(TB!AF:AF,TB!$F:$F,$A$2,TB!$G:$G,$B23,TB!$K:$K,"",TB!$J:$J,$A$4)</f>
        <v>0</v>
      </c>
      <c r="AQ23" s="202">
        <f>SUMIFS(TB!AG:AG,TB!$F:$F,$A$2,TB!$G:$G,$B23,TB!$K:$K,"",TB!$J:$J,$A$4)</f>
        <v>0</v>
      </c>
      <c r="AR23" s="202">
        <f>SUMIFS(TB!AH:AH,TB!$F:$F,$A$2,TB!$G:$G,$B23,TB!$K:$K,"",TB!$J:$J,$A$4)</f>
        <v>0</v>
      </c>
      <c r="AS23" s="202">
        <f>SUMIFS(TB!AI:AI,TB!$F:$F,$A$2,TB!$G:$G,$B23,TB!$K:$K,"",TB!$J:$J,$A$4)</f>
        <v>0</v>
      </c>
      <c r="AT23" s="202">
        <f>SUMIFS(TB!AJ:AJ,TB!$F:$F,$A$2,TB!$G:$G,$B23,TB!$K:$K,"",TB!$J:$J,$A$4)</f>
        <v>0</v>
      </c>
      <c r="AU23" s="202">
        <f>SUMIFS(TB!AK:AK,TB!$F:$F,$A$2,TB!$G:$G,$B23,TB!$K:$K,"",TB!$J:$J,$A$4)</f>
        <v>0</v>
      </c>
      <c r="AV23" s="202">
        <f>SUMIFS(TB!AL:AL,TB!$F:$F,$A$2,TB!$G:$G,$B23,TB!$K:$K,"",TB!$J:$J,$A$4)</f>
        <v>0</v>
      </c>
      <c r="AW23" s="202">
        <f>SUMIFS(TB!AM:AM,TB!$F:$F,$A$2,TB!$G:$G,$B23,TB!$K:$K,"",TB!$J:$J,$A$4)</f>
        <v>0</v>
      </c>
      <c r="AX23" s="202">
        <f>SUMIFS(TB!AN:AN,TB!$F:$F,$A$2,TB!$G:$G,$B23,TB!$K:$K,"",TB!$J:$J,$A$4)</f>
        <v>0</v>
      </c>
      <c r="AY23" s="202">
        <f>SUMIFS(TB!AO:AO,TB!$F:$F,$A$2,TB!$G:$G,$B23,TB!$K:$K,"",TB!$J:$J,$A$4)</f>
        <v>0</v>
      </c>
      <c r="AZ23" s="202">
        <f>SUMIFS(TB!AP:AP,TB!$F:$F,$A$2,TB!$G:$G,$B23,TB!$K:$K,"",TB!$J:$J,$A$4)</f>
        <v>0</v>
      </c>
      <c r="BA23" s="202">
        <f>SUMIFS(TB!AQ:AQ,TB!$F:$F,$A$2,TB!$G:$G,$B23,TB!$K:$K,"",TB!$J:$J,$A$4)</f>
        <v>0</v>
      </c>
      <c r="BB23" s="202">
        <f>SUMIFS(TB!AR:AR,TB!$F:$F,$A$2,TB!$G:$G,$B23,TB!$K:$K,"",TB!$J:$J,$A$4)</f>
        <v>0</v>
      </c>
      <c r="BC23" s="202">
        <f>SUMIFS(TB!AS:AS,TB!$F:$F,$A$2,TB!$G:$G,$B23,TB!$K:$K,"",TB!$J:$J,$A$4)</f>
        <v>0</v>
      </c>
      <c r="BD23" s="202">
        <f>SUMIFS(TB!AT:AT,TB!$F:$F,$A$2,TB!$G:$G,$B23,TB!$K:$K,"",TB!$J:$J,$A$4)</f>
        <v>0</v>
      </c>
      <c r="BE23" s="202">
        <f>SUMIFS(TB!AU:AU,TB!$F:$F,$A$2,TB!$G:$G,$B23,TB!$K:$K,"",TB!$J:$J,$A$4)</f>
        <v>0</v>
      </c>
      <c r="BF23" s="202">
        <f>SUMIFS(TB!AV:AV,TB!$F:$F,$A$2,TB!$G:$G,$B23,TB!$K:$K,"",TB!$J:$J,$A$4)</f>
        <v>0</v>
      </c>
      <c r="BG23" s="202">
        <f>SUMIFS(TB!AW:AW,TB!$F:$F,$A$2,TB!$G:$G,$B23,TB!$K:$K,"",TB!$J:$J,$A$4)</f>
        <v>0</v>
      </c>
      <c r="BH23" s="202">
        <f>SUMIFS(TB!AX:AX,TB!$F:$F,$A$2,TB!$G:$G,$B23,TB!$K:$K,"",TB!$J:$J,$A$4)</f>
        <v>0</v>
      </c>
      <c r="BI23" s="202">
        <f>SUMIFS(TB!AY:AY,TB!$F:$F,$A$2,TB!$G:$G,$B23,TB!$K:$K,"",TB!$J:$J,$A$4)</f>
        <v>0</v>
      </c>
      <c r="BJ23" s="202">
        <f>SUMIFS(TB!AZ:AZ,TB!$F:$F,$A$2,TB!$G:$G,$B23,TB!$K:$K,"",TB!$J:$J,$A$4)</f>
        <v>0</v>
      </c>
      <c r="BK23" s="202">
        <f>SUMIFS(TB!BA:BA,TB!$F:$F,$A$2,TB!$G:$G,$B23,TB!$K:$K,"",TB!$J:$J,$A$4)</f>
        <v>0</v>
      </c>
      <c r="BL23" s="202">
        <f>SUMIFS(TB!BB:BB,TB!$F:$F,$A$2,TB!$G:$G,$B23,TB!$K:$K,"",TB!$J:$J,$A$4)</f>
        <v>0</v>
      </c>
      <c r="BM23" s="202">
        <f>SUMIFS(TB!BC:BC,TB!$F:$F,$A$2,TB!$G:$G,$B23,TB!$K:$K,"",TB!$J:$J,$A$4)</f>
        <v>0</v>
      </c>
      <c r="BN23" s="202">
        <f>SUMIFS(TB!BD:BD,TB!$F:$F,$A$2,TB!$G:$G,$B23,TB!$K:$K,"",TB!$J:$J,$A$4)</f>
        <v>0</v>
      </c>
      <c r="BO23" s="202">
        <f>SUMIFS(TB!BE:BE,TB!$F:$F,$A$2,TB!$G:$G,$B23,TB!$K:$K,"",TB!$J:$J,$A$4)</f>
        <v>0</v>
      </c>
      <c r="BP23" s="202">
        <f>SUMIFS(TB!BF:BF,TB!$F:$F,$A$2,TB!$G:$G,$B23,TB!$K:$K,"",TB!$J:$J,$A$4)</f>
        <v>0</v>
      </c>
      <c r="BQ23" s="202">
        <f>SUMIFS(TB!BG:BG,TB!$F:$F,$A$2,TB!$G:$G,$B23,TB!$K:$K,"",TB!$J:$J,$A$4)</f>
        <v>0</v>
      </c>
      <c r="BR23" s="202">
        <f>SUMIFS(TB!BH:BH,TB!$F:$F,$A$2,TB!$G:$G,$B23,TB!$K:$K,"",TB!$J:$J,$A$4)</f>
        <v>0</v>
      </c>
      <c r="BS23" s="202">
        <f>SUMIFS(TB!BI:BI,TB!$F:$F,$A$2,TB!$G:$G,$B23,TB!$K:$K,"",TB!$J:$J,$A$4)</f>
        <v>0</v>
      </c>
      <c r="BT23" s="416"/>
      <c r="BU23" s="416"/>
      <c r="BV23" s="416"/>
      <c r="BW23" s="416"/>
      <c r="BX23" s="423"/>
      <c r="BY23" s="26"/>
    </row>
    <row r="24" spans="2:77" ht="14.25" customHeight="1" outlineLevel="1" x14ac:dyDescent="0.3">
      <c r="B24" s="30">
        <f t="shared" si="16"/>
        <v>0</v>
      </c>
      <c r="C24" s="202">
        <f t="shared" si="2"/>
        <v>0</v>
      </c>
      <c r="D24" s="202">
        <f t="shared" si="3"/>
        <v>0</v>
      </c>
      <c r="E24" s="202">
        <f t="shared" si="7"/>
        <v>0</v>
      </c>
      <c r="F24" s="202">
        <f ca="1">_xlfn.IFNA(SUM(OFFSET($X24,0,MATCH(Periods!$D$15,$X$7:$BV$7)-1):OFFSET($X24,0,MATCH(Periods!$D$15,$X$7:$BV$7,0)-12)),0)</f>
        <v>0</v>
      </c>
      <c r="G24" s="202">
        <f ca="1">SUM(OFFSET($X24,0,MATCH(Periods!$D$17,$X$7:$BV$7,0)-1):OFFSET($X24,0,MATCH(Periods!$D$13,$X$7:$BV$7,0)))</f>
        <v>0</v>
      </c>
      <c r="H24" s="202">
        <f ca="1">SUM(OFFSET($X24,0,MATCH(Periods!$D$16,$X$7:$BV$7,0)-1):OFFSET($X24,0,MATCH(Periods!$D$14,$X$7:$BV$7,0)))</f>
        <v>0</v>
      </c>
      <c r="I24" s="26"/>
      <c r="J24" s="58" t="str">
        <f>IFERROR(C24/Revenue!C$18,"n/a")</f>
        <v>n/a</v>
      </c>
      <c r="K24" s="58" t="str">
        <f>IFERROR(D24/Revenue!D$18,"n/a")</f>
        <v>n/a</v>
      </c>
      <c r="L24" s="58" t="str">
        <f>IFERROR(E24/Revenue!E$18,"n/a")</f>
        <v>n/a</v>
      </c>
      <c r="M24" s="58" t="str">
        <f ca="1">IFERROR(F24/Revenue!F$18,"n/a")</f>
        <v>n/a</v>
      </c>
      <c r="N24" s="58" t="str">
        <f ca="1">IFERROR(G24/Revenue!G$18,"n/a")</f>
        <v>n/a</v>
      </c>
      <c r="O24" s="58" t="str">
        <f ca="1">IFERROR(H24/Revenue!H$18,"n/a")</f>
        <v>n/a</v>
      </c>
      <c r="Q24" s="202">
        <f t="shared" si="8"/>
        <v>0</v>
      </c>
      <c r="R24" s="59" t="str">
        <f t="shared" si="9"/>
        <v>n/a</v>
      </c>
      <c r="S24" s="202">
        <f t="shared" si="10"/>
        <v>0</v>
      </c>
      <c r="T24" s="59" t="str">
        <f t="shared" si="11"/>
        <v>n/a</v>
      </c>
      <c r="U24" s="202">
        <f t="shared" ca="1" si="12"/>
        <v>0</v>
      </c>
      <c r="V24" s="58" t="str">
        <f t="shared" ca="1" si="13"/>
        <v>n/a</v>
      </c>
      <c r="X24" s="202">
        <f>SUMIFS(TB!N:N,TB!$F:$F,$A$2,TB!$G:$G,$B24,TB!$K:$K,"",TB!$J:$J,$A$4)</f>
        <v>0</v>
      </c>
      <c r="Y24" s="202">
        <f>SUMIFS(TB!O:O,TB!$F:$F,$A$2,TB!$G:$G,$B24,TB!$K:$K,"",TB!$J:$J,$A$4)</f>
        <v>0</v>
      </c>
      <c r="Z24" s="202">
        <f>SUMIFS(TB!P:P,TB!$F:$F,$A$2,TB!$G:$G,$B24,TB!$K:$K,"",TB!$J:$J,$A$4)</f>
        <v>0</v>
      </c>
      <c r="AA24" s="202">
        <f>SUMIFS(TB!Q:Q,TB!$F:$F,$A$2,TB!$G:$G,$B24,TB!$K:$K,"",TB!$J:$J,$A$4)</f>
        <v>0</v>
      </c>
      <c r="AB24" s="202">
        <f>SUMIFS(TB!R:R,TB!$F:$F,$A$2,TB!$G:$G,$B24,TB!$K:$K,"",TB!$J:$J,$A$4)</f>
        <v>0</v>
      </c>
      <c r="AC24" s="202">
        <f>SUMIFS(TB!S:S,TB!$F:$F,$A$2,TB!$G:$G,$B24,TB!$K:$K,"",TB!$J:$J,$A$4)</f>
        <v>0</v>
      </c>
      <c r="AD24" s="202">
        <f>SUMIFS(TB!T:T,TB!$F:$F,$A$2,TB!$G:$G,$B24,TB!$K:$K,"",TB!$J:$J,$A$4)</f>
        <v>0</v>
      </c>
      <c r="AE24" s="202">
        <f>SUMIFS(TB!U:U,TB!$F:$F,$A$2,TB!$G:$G,$B24,TB!$K:$K,"",TB!$J:$J,$A$4)</f>
        <v>0</v>
      </c>
      <c r="AF24" s="202">
        <f>SUMIFS(TB!V:V,TB!$F:$F,$A$2,TB!$G:$G,$B24,TB!$K:$K,"",TB!$J:$J,$A$4)</f>
        <v>0</v>
      </c>
      <c r="AG24" s="202">
        <f>SUMIFS(TB!W:W,TB!$F:$F,$A$2,TB!$G:$G,$B24,TB!$K:$K,"",TB!$J:$J,$A$4)</f>
        <v>0</v>
      </c>
      <c r="AH24" s="202">
        <f>SUMIFS(TB!X:X,TB!$F:$F,$A$2,TB!$G:$G,$B24,TB!$K:$K,"",TB!$J:$J,$A$4)</f>
        <v>0</v>
      </c>
      <c r="AI24" s="202">
        <f>SUMIFS(TB!Y:Y,TB!$F:$F,$A$2,TB!$G:$G,$B24,TB!$K:$K,"",TB!$J:$J,$A$4)</f>
        <v>0</v>
      </c>
      <c r="AJ24" s="202">
        <f>SUMIFS(TB!Z:Z,TB!$F:$F,$A$2,TB!$G:$G,$B24,TB!$K:$K,"",TB!$J:$J,$A$4)</f>
        <v>0</v>
      </c>
      <c r="AK24" s="202">
        <f>SUMIFS(TB!AA:AA,TB!$F:$F,$A$2,TB!$G:$G,$B24,TB!$K:$K,"",TB!$J:$J,$A$4)</f>
        <v>0</v>
      </c>
      <c r="AL24" s="202">
        <f>SUMIFS(TB!AB:AB,TB!$F:$F,$A$2,TB!$G:$G,$B24,TB!$K:$K,"",TB!$J:$J,$A$4)</f>
        <v>0</v>
      </c>
      <c r="AM24" s="202">
        <f>SUMIFS(TB!AC:AC,TB!$F:$F,$A$2,TB!$G:$G,$B24,TB!$K:$K,"",TB!$J:$J,$A$4)</f>
        <v>0</v>
      </c>
      <c r="AN24" s="202">
        <f>SUMIFS(TB!AD:AD,TB!$F:$F,$A$2,TB!$G:$G,$B24,TB!$K:$K,"",TB!$J:$J,$A$4)</f>
        <v>0</v>
      </c>
      <c r="AO24" s="202">
        <f>SUMIFS(TB!AE:AE,TB!$F:$F,$A$2,TB!$G:$G,$B24,TB!$K:$K,"",TB!$J:$J,$A$4)</f>
        <v>0</v>
      </c>
      <c r="AP24" s="202">
        <f>SUMIFS(TB!AF:AF,TB!$F:$F,$A$2,TB!$G:$G,$B24,TB!$K:$K,"",TB!$J:$J,$A$4)</f>
        <v>0</v>
      </c>
      <c r="AQ24" s="202">
        <f>SUMIFS(TB!AG:AG,TB!$F:$F,$A$2,TB!$G:$G,$B24,TB!$K:$K,"",TB!$J:$J,$A$4)</f>
        <v>0</v>
      </c>
      <c r="AR24" s="202">
        <f>SUMIFS(TB!AH:AH,TB!$F:$F,$A$2,TB!$G:$G,$B24,TB!$K:$K,"",TB!$J:$J,$A$4)</f>
        <v>0</v>
      </c>
      <c r="AS24" s="202">
        <f>SUMIFS(TB!AI:AI,TB!$F:$F,$A$2,TB!$G:$G,$B24,TB!$K:$K,"",TB!$J:$J,$A$4)</f>
        <v>0</v>
      </c>
      <c r="AT24" s="202">
        <f>SUMIFS(TB!AJ:AJ,TB!$F:$F,$A$2,TB!$G:$G,$B24,TB!$K:$K,"",TB!$J:$J,$A$4)</f>
        <v>0</v>
      </c>
      <c r="AU24" s="202">
        <f>SUMIFS(TB!AK:AK,TB!$F:$F,$A$2,TB!$G:$G,$B24,TB!$K:$K,"",TB!$J:$J,$A$4)</f>
        <v>0</v>
      </c>
      <c r="AV24" s="202">
        <f>SUMIFS(TB!AL:AL,TB!$F:$F,$A$2,TB!$G:$G,$B24,TB!$K:$K,"",TB!$J:$J,$A$4)</f>
        <v>0</v>
      </c>
      <c r="AW24" s="202">
        <f>SUMIFS(TB!AM:AM,TB!$F:$F,$A$2,TB!$G:$G,$B24,TB!$K:$K,"",TB!$J:$J,$A$4)</f>
        <v>0</v>
      </c>
      <c r="AX24" s="202">
        <f>SUMIFS(TB!AN:AN,TB!$F:$F,$A$2,TB!$G:$G,$B24,TB!$K:$K,"",TB!$J:$J,$A$4)</f>
        <v>0</v>
      </c>
      <c r="AY24" s="202">
        <f>SUMIFS(TB!AO:AO,TB!$F:$F,$A$2,TB!$G:$G,$B24,TB!$K:$K,"",TB!$J:$J,$A$4)</f>
        <v>0</v>
      </c>
      <c r="AZ24" s="202">
        <f>SUMIFS(TB!AP:AP,TB!$F:$F,$A$2,TB!$G:$G,$B24,TB!$K:$K,"",TB!$J:$J,$A$4)</f>
        <v>0</v>
      </c>
      <c r="BA24" s="202">
        <f>SUMIFS(TB!AQ:AQ,TB!$F:$F,$A$2,TB!$G:$G,$B24,TB!$K:$K,"",TB!$J:$J,$A$4)</f>
        <v>0</v>
      </c>
      <c r="BB24" s="202">
        <f>SUMIFS(TB!AR:AR,TB!$F:$F,$A$2,TB!$G:$G,$B24,TB!$K:$K,"",TB!$J:$J,$A$4)</f>
        <v>0</v>
      </c>
      <c r="BC24" s="202">
        <f>SUMIFS(TB!AS:AS,TB!$F:$F,$A$2,TB!$G:$G,$B24,TB!$K:$K,"",TB!$J:$J,$A$4)</f>
        <v>0</v>
      </c>
      <c r="BD24" s="202">
        <f>SUMIFS(TB!AT:AT,TB!$F:$F,$A$2,TB!$G:$G,$B24,TB!$K:$K,"",TB!$J:$J,$A$4)</f>
        <v>0</v>
      </c>
      <c r="BE24" s="202">
        <f>SUMIFS(TB!AU:AU,TB!$F:$F,$A$2,TB!$G:$G,$B24,TB!$K:$K,"",TB!$J:$J,$A$4)</f>
        <v>0</v>
      </c>
      <c r="BF24" s="202">
        <f>SUMIFS(TB!AV:AV,TB!$F:$F,$A$2,TB!$G:$G,$B24,TB!$K:$K,"",TB!$J:$J,$A$4)</f>
        <v>0</v>
      </c>
      <c r="BG24" s="202">
        <f>SUMIFS(TB!AW:AW,TB!$F:$F,$A$2,TB!$G:$G,$B24,TB!$K:$K,"",TB!$J:$J,$A$4)</f>
        <v>0</v>
      </c>
      <c r="BH24" s="202">
        <f>SUMIFS(TB!AX:AX,TB!$F:$F,$A$2,TB!$G:$G,$B24,TB!$K:$K,"",TB!$J:$J,$A$4)</f>
        <v>0</v>
      </c>
      <c r="BI24" s="202">
        <f>SUMIFS(TB!AY:AY,TB!$F:$F,$A$2,TB!$G:$G,$B24,TB!$K:$K,"",TB!$J:$J,$A$4)</f>
        <v>0</v>
      </c>
      <c r="BJ24" s="202">
        <f>SUMIFS(TB!AZ:AZ,TB!$F:$F,$A$2,TB!$G:$G,$B24,TB!$K:$K,"",TB!$J:$J,$A$4)</f>
        <v>0</v>
      </c>
      <c r="BK24" s="202">
        <f>SUMIFS(TB!BA:BA,TB!$F:$F,$A$2,TB!$G:$G,$B24,TB!$K:$K,"",TB!$J:$J,$A$4)</f>
        <v>0</v>
      </c>
      <c r="BL24" s="202">
        <f>SUMIFS(TB!BB:BB,TB!$F:$F,$A$2,TB!$G:$G,$B24,TB!$K:$K,"",TB!$J:$J,$A$4)</f>
        <v>0</v>
      </c>
      <c r="BM24" s="202">
        <f>SUMIFS(TB!BC:BC,TB!$F:$F,$A$2,TB!$G:$G,$B24,TB!$K:$K,"",TB!$J:$J,$A$4)</f>
        <v>0</v>
      </c>
      <c r="BN24" s="202">
        <f>SUMIFS(TB!BD:BD,TB!$F:$F,$A$2,TB!$G:$G,$B24,TB!$K:$K,"",TB!$J:$J,$A$4)</f>
        <v>0</v>
      </c>
      <c r="BO24" s="202">
        <f>SUMIFS(TB!BE:BE,TB!$F:$F,$A$2,TB!$G:$G,$B24,TB!$K:$K,"",TB!$J:$J,$A$4)</f>
        <v>0</v>
      </c>
      <c r="BP24" s="202">
        <f>SUMIFS(TB!BF:BF,TB!$F:$F,$A$2,TB!$G:$G,$B24,TB!$K:$K,"",TB!$J:$J,$A$4)</f>
        <v>0</v>
      </c>
      <c r="BQ24" s="202">
        <f>SUMIFS(TB!BG:BG,TB!$F:$F,$A$2,TB!$G:$G,$B24,TB!$K:$K,"",TB!$J:$J,$A$4)</f>
        <v>0</v>
      </c>
      <c r="BR24" s="202">
        <f>SUMIFS(TB!BH:BH,TB!$F:$F,$A$2,TB!$G:$G,$B24,TB!$K:$K,"",TB!$J:$J,$A$4)</f>
        <v>0</v>
      </c>
      <c r="BS24" s="202">
        <f>SUMIFS(TB!BI:BI,TB!$F:$F,$A$2,TB!$G:$G,$B24,TB!$K:$K,"",TB!$J:$J,$A$4)</f>
        <v>0</v>
      </c>
      <c r="BT24" s="416"/>
      <c r="BU24" s="416"/>
      <c r="BV24" s="416"/>
      <c r="BW24" s="416"/>
      <c r="BX24" s="423"/>
      <c r="BY24" s="26"/>
    </row>
    <row r="25" spans="2:77" ht="14.25" customHeight="1" outlineLevel="1" x14ac:dyDescent="0.3">
      <c r="B25" s="30">
        <f t="shared" si="16"/>
        <v>0</v>
      </c>
      <c r="C25" s="202">
        <f t="shared" ref="C25:C27" si="17">SUM(X25:AI25)</f>
        <v>0</v>
      </c>
      <c r="D25" s="202">
        <f t="shared" si="3"/>
        <v>0</v>
      </c>
      <c r="E25" s="202">
        <f t="shared" si="7"/>
        <v>0</v>
      </c>
      <c r="F25" s="202">
        <f ca="1">_xlfn.IFNA(SUM(OFFSET($X25,0,MATCH(Periods!$D$15,$X$7:$BV$7)-1):OFFSET($X25,0,MATCH(Periods!$D$15,$X$7:$BV$7,0)-12)),0)</f>
        <v>0</v>
      </c>
      <c r="G25" s="202">
        <f ca="1">SUM(OFFSET($X25,0,MATCH(Periods!$D$17,$X$7:$BV$7,0)-1):OFFSET($X25,0,MATCH(Periods!$D$13,$X$7:$BV$7,0)))</f>
        <v>0</v>
      </c>
      <c r="H25" s="202">
        <f ca="1">SUM(OFFSET($X25,0,MATCH(Periods!$D$16,$X$7:$BV$7,0)-1):OFFSET($X25,0,MATCH(Periods!$D$14,$X$7:$BV$7,0)))</f>
        <v>0</v>
      </c>
      <c r="I25" s="26"/>
      <c r="J25" s="58" t="str">
        <f>IFERROR(C25/Revenue!C$18,"n/a")</f>
        <v>n/a</v>
      </c>
      <c r="K25" s="58" t="str">
        <f>IFERROR(D25/Revenue!D$18,"n/a")</f>
        <v>n/a</v>
      </c>
      <c r="L25" s="58" t="str">
        <f>IFERROR(E25/Revenue!E$18,"n/a")</f>
        <v>n/a</v>
      </c>
      <c r="M25" s="58" t="str">
        <f ca="1">IFERROR(F25/Revenue!F$18,"n/a")</f>
        <v>n/a</v>
      </c>
      <c r="N25" s="58" t="str">
        <f ca="1">IFERROR(G25/Revenue!G$18,"n/a")</f>
        <v>n/a</v>
      </c>
      <c r="O25" s="58" t="str">
        <f ca="1">IFERROR(H25/Revenue!H$18,"n/a")</f>
        <v>n/a</v>
      </c>
      <c r="Q25" s="202">
        <f t="shared" si="8"/>
        <v>0</v>
      </c>
      <c r="R25" s="59" t="str">
        <f t="shared" si="9"/>
        <v>n/a</v>
      </c>
      <c r="S25" s="202">
        <f t="shared" si="10"/>
        <v>0</v>
      </c>
      <c r="T25" s="59" t="str">
        <f t="shared" si="11"/>
        <v>n/a</v>
      </c>
      <c r="U25" s="202">
        <f t="shared" ca="1" si="12"/>
        <v>0</v>
      </c>
      <c r="V25" s="58" t="str">
        <f t="shared" ca="1" si="13"/>
        <v>n/a</v>
      </c>
      <c r="X25" s="202">
        <f>SUMIFS(TB!N:N,TB!$F:$F,$A$2,TB!$G:$G,$B25,TB!$K:$K,"",TB!$J:$J,$A$4)</f>
        <v>0</v>
      </c>
      <c r="Y25" s="202">
        <f>SUMIFS(TB!O:O,TB!$F:$F,$A$2,TB!$G:$G,$B25,TB!$K:$K,"",TB!$J:$J,$A$4)</f>
        <v>0</v>
      </c>
      <c r="Z25" s="202">
        <f>SUMIFS(TB!P:P,TB!$F:$F,$A$2,TB!$G:$G,$B25,TB!$K:$K,"",TB!$J:$J,$A$4)</f>
        <v>0</v>
      </c>
      <c r="AA25" s="202">
        <f>SUMIFS(TB!Q:Q,TB!$F:$F,$A$2,TB!$G:$G,$B25,TB!$K:$K,"",TB!$J:$J,$A$4)</f>
        <v>0</v>
      </c>
      <c r="AB25" s="202">
        <f>SUMIFS(TB!R:R,TB!$F:$F,$A$2,TB!$G:$G,$B25,TB!$K:$K,"",TB!$J:$J,$A$4)</f>
        <v>0</v>
      </c>
      <c r="AC25" s="202">
        <f>SUMIFS(TB!S:S,TB!$F:$F,$A$2,TB!$G:$G,$B25,TB!$K:$K,"",TB!$J:$J,$A$4)</f>
        <v>0</v>
      </c>
      <c r="AD25" s="202">
        <f>SUMIFS(TB!T:T,TB!$F:$F,$A$2,TB!$G:$G,$B25,TB!$K:$K,"",TB!$J:$J,$A$4)</f>
        <v>0</v>
      </c>
      <c r="AE25" s="202">
        <f>SUMIFS(TB!U:U,TB!$F:$F,$A$2,TB!$G:$G,$B25,TB!$K:$K,"",TB!$J:$J,$A$4)</f>
        <v>0</v>
      </c>
      <c r="AF25" s="202">
        <f>SUMIFS(TB!V:V,TB!$F:$F,$A$2,TB!$G:$G,$B25,TB!$K:$K,"",TB!$J:$J,$A$4)</f>
        <v>0</v>
      </c>
      <c r="AG25" s="202">
        <f>SUMIFS(TB!W:W,TB!$F:$F,$A$2,TB!$G:$G,$B25,TB!$K:$K,"",TB!$J:$J,$A$4)</f>
        <v>0</v>
      </c>
      <c r="AH25" s="202">
        <f>SUMIFS(TB!X:X,TB!$F:$F,$A$2,TB!$G:$G,$B25,TB!$K:$K,"",TB!$J:$J,$A$4)</f>
        <v>0</v>
      </c>
      <c r="AI25" s="202">
        <f>SUMIFS(TB!Y:Y,TB!$F:$F,$A$2,TB!$G:$G,$B25,TB!$K:$K,"",TB!$J:$J,$A$4)</f>
        <v>0</v>
      </c>
      <c r="AJ25" s="202">
        <f>SUMIFS(TB!Z:Z,TB!$F:$F,$A$2,TB!$G:$G,$B25,TB!$K:$K,"",TB!$J:$J,$A$4)</f>
        <v>0</v>
      </c>
      <c r="AK25" s="202">
        <f>SUMIFS(TB!AA:AA,TB!$F:$F,$A$2,TB!$G:$G,$B25,TB!$K:$K,"",TB!$J:$J,$A$4)</f>
        <v>0</v>
      </c>
      <c r="AL25" s="202">
        <f>SUMIFS(TB!AB:AB,TB!$F:$F,$A$2,TB!$G:$G,$B25,TB!$K:$K,"",TB!$J:$J,$A$4)</f>
        <v>0</v>
      </c>
      <c r="AM25" s="202">
        <f>SUMIFS(TB!AC:AC,TB!$F:$F,$A$2,TB!$G:$G,$B25,TB!$K:$K,"",TB!$J:$J,$A$4)</f>
        <v>0</v>
      </c>
      <c r="AN25" s="202">
        <f>SUMIFS(TB!AD:AD,TB!$F:$F,$A$2,TB!$G:$G,$B25,TB!$K:$K,"",TB!$J:$J,$A$4)</f>
        <v>0</v>
      </c>
      <c r="AO25" s="202">
        <f>SUMIFS(TB!AE:AE,TB!$F:$F,$A$2,TB!$G:$G,$B25,TB!$K:$K,"",TB!$J:$J,$A$4)</f>
        <v>0</v>
      </c>
      <c r="AP25" s="202">
        <f>SUMIFS(TB!AF:AF,TB!$F:$F,$A$2,TB!$G:$G,$B25,TB!$K:$K,"",TB!$J:$J,$A$4)</f>
        <v>0</v>
      </c>
      <c r="AQ25" s="202">
        <f>SUMIFS(TB!AG:AG,TB!$F:$F,$A$2,TB!$G:$G,$B25,TB!$K:$K,"",TB!$J:$J,$A$4)</f>
        <v>0</v>
      </c>
      <c r="AR25" s="202">
        <f>SUMIFS(TB!AH:AH,TB!$F:$F,$A$2,TB!$G:$G,$B25,TB!$K:$K,"",TB!$J:$J,$A$4)</f>
        <v>0</v>
      </c>
      <c r="AS25" s="202">
        <f>SUMIFS(TB!AI:AI,TB!$F:$F,$A$2,TB!$G:$G,$B25,TB!$K:$K,"",TB!$J:$J,$A$4)</f>
        <v>0</v>
      </c>
      <c r="AT25" s="202">
        <f>SUMIFS(TB!AJ:AJ,TB!$F:$F,$A$2,TB!$G:$G,$B25,TB!$K:$K,"",TB!$J:$J,$A$4)</f>
        <v>0</v>
      </c>
      <c r="AU25" s="202">
        <f>SUMIFS(TB!AK:AK,TB!$F:$F,$A$2,TB!$G:$G,$B25,TB!$K:$K,"",TB!$J:$J,$A$4)</f>
        <v>0</v>
      </c>
      <c r="AV25" s="202">
        <f>SUMIFS(TB!AL:AL,TB!$F:$F,$A$2,TB!$G:$G,$B25,TB!$K:$K,"",TB!$J:$J,$A$4)</f>
        <v>0</v>
      </c>
      <c r="AW25" s="202">
        <f>SUMIFS(TB!AM:AM,TB!$F:$F,$A$2,TB!$G:$G,$B25,TB!$K:$K,"",TB!$J:$J,$A$4)</f>
        <v>0</v>
      </c>
      <c r="AX25" s="202">
        <f>SUMIFS(TB!AN:AN,TB!$F:$F,$A$2,TB!$G:$G,$B25,TB!$K:$K,"",TB!$J:$J,$A$4)</f>
        <v>0</v>
      </c>
      <c r="AY25" s="202">
        <f>SUMIFS(TB!AO:AO,TB!$F:$F,$A$2,TB!$G:$G,$B25,TB!$K:$K,"",TB!$J:$J,$A$4)</f>
        <v>0</v>
      </c>
      <c r="AZ25" s="202">
        <f>SUMIFS(TB!AP:AP,TB!$F:$F,$A$2,TB!$G:$G,$B25,TB!$K:$K,"",TB!$J:$J,$A$4)</f>
        <v>0</v>
      </c>
      <c r="BA25" s="202">
        <f>SUMIFS(TB!AQ:AQ,TB!$F:$F,$A$2,TB!$G:$G,$B25,TB!$K:$K,"",TB!$J:$J,$A$4)</f>
        <v>0</v>
      </c>
      <c r="BB25" s="202">
        <f>SUMIFS(TB!AR:AR,TB!$F:$F,$A$2,TB!$G:$G,$B25,TB!$K:$K,"",TB!$J:$J,$A$4)</f>
        <v>0</v>
      </c>
      <c r="BC25" s="202">
        <f>SUMIFS(TB!AS:AS,TB!$F:$F,$A$2,TB!$G:$G,$B25,TB!$K:$K,"",TB!$J:$J,$A$4)</f>
        <v>0</v>
      </c>
      <c r="BD25" s="202">
        <f>SUMIFS(TB!AT:AT,TB!$F:$F,$A$2,TB!$G:$G,$B25,TB!$K:$K,"",TB!$J:$J,$A$4)</f>
        <v>0</v>
      </c>
      <c r="BE25" s="202">
        <f>SUMIFS(TB!AU:AU,TB!$F:$F,$A$2,TB!$G:$G,$B25,TB!$K:$K,"",TB!$J:$J,$A$4)</f>
        <v>0</v>
      </c>
      <c r="BF25" s="202">
        <f>SUMIFS(TB!AV:AV,TB!$F:$F,$A$2,TB!$G:$G,$B25,TB!$K:$K,"",TB!$J:$J,$A$4)</f>
        <v>0</v>
      </c>
      <c r="BG25" s="202">
        <f>SUMIFS(TB!AW:AW,TB!$F:$F,$A$2,TB!$G:$G,$B25,TB!$K:$K,"",TB!$J:$J,$A$4)</f>
        <v>0</v>
      </c>
      <c r="BH25" s="202">
        <f>SUMIFS(TB!AX:AX,TB!$F:$F,$A$2,TB!$G:$G,$B25,TB!$K:$K,"",TB!$J:$J,$A$4)</f>
        <v>0</v>
      </c>
      <c r="BI25" s="202">
        <f>SUMIFS(TB!AY:AY,TB!$F:$F,$A$2,TB!$G:$G,$B25,TB!$K:$K,"",TB!$J:$J,$A$4)</f>
        <v>0</v>
      </c>
      <c r="BJ25" s="202">
        <f>SUMIFS(TB!AZ:AZ,TB!$F:$F,$A$2,TB!$G:$G,$B25,TB!$K:$K,"",TB!$J:$J,$A$4)</f>
        <v>0</v>
      </c>
      <c r="BK25" s="202">
        <f>SUMIFS(TB!BA:BA,TB!$F:$F,$A$2,TB!$G:$G,$B25,TB!$K:$K,"",TB!$J:$J,$A$4)</f>
        <v>0</v>
      </c>
      <c r="BL25" s="202">
        <f>SUMIFS(TB!BB:BB,TB!$F:$F,$A$2,TB!$G:$G,$B25,TB!$K:$K,"",TB!$J:$J,$A$4)</f>
        <v>0</v>
      </c>
      <c r="BM25" s="202">
        <f>SUMIFS(TB!BC:BC,TB!$F:$F,$A$2,TB!$G:$G,$B25,TB!$K:$K,"",TB!$J:$J,$A$4)</f>
        <v>0</v>
      </c>
      <c r="BN25" s="202">
        <f>SUMIFS(TB!BD:BD,TB!$F:$F,$A$2,TB!$G:$G,$B25,TB!$K:$K,"",TB!$J:$J,$A$4)</f>
        <v>0</v>
      </c>
      <c r="BO25" s="202">
        <f>SUMIFS(TB!BE:BE,TB!$F:$F,$A$2,TB!$G:$G,$B25,TB!$K:$K,"",TB!$J:$J,$A$4)</f>
        <v>0</v>
      </c>
      <c r="BP25" s="202">
        <f>SUMIFS(TB!BF:BF,TB!$F:$F,$A$2,TB!$G:$G,$B25,TB!$K:$K,"",TB!$J:$J,$A$4)</f>
        <v>0</v>
      </c>
      <c r="BQ25" s="202">
        <f>SUMIFS(TB!BG:BG,TB!$F:$F,$A$2,TB!$G:$G,$B25,TB!$K:$K,"",TB!$J:$J,$A$4)</f>
        <v>0</v>
      </c>
      <c r="BR25" s="202">
        <f>SUMIFS(TB!BH:BH,TB!$F:$F,$A$2,TB!$G:$G,$B25,TB!$K:$K,"",TB!$J:$J,$A$4)</f>
        <v>0</v>
      </c>
      <c r="BS25" s="202">
        <f>SUMIFS(TB!BI:BI,TB!$F:$F,$A$2,TB!$G:$G,$B25,TB!$K:$K,"",TB!$J:$J,$A$4)</f>
        <v>0</v>
      </c>
      <c r="BT25" s="416"/>
      <c r="BU25" s="416"/>
      <c r="BV25" s="416"/>
      <c r="BW25" s="416"/>
      <c r="BX25" s="423"/>
      <c r="BY25" s="26"/>
    </row>
    <row r="26" spans="2:77" ht="14.25" customHeight="1" outlineLevel="1" x14ac:dyDescent="0.3">
      <c r="B26" s="30">
        <f t="shared" si="16"/>
        <v>0</v>
      </c>
      <c r="C26" s="202">
        <f t="shared" si="17"/>
        <v>0</v>
      </c>
      <c r="D26" s="202">
        <f t="shared" si="3"/>
        <v>0</v>
      </c>
      <c r="E26" s="202">
        <f t="shared" si="7"/>
        <v>0</v>
      </c>
      <c r="F26" s="202">
        <f ca="1">_xlfn.IFNA(SUM(OFFSET($X26,0,MATCH(Periods!$D$15,$X$7:$BV$7)-1):OFFSET($X26,0,MATCH(Periods!$D$15,$X$7:$BV$7,0)-12)),0)</f>
        <v>0</v>
      </c>
      <c r="G26" s="202">
        <f ca="1">SUM(OFFSET($X26,0,MATCH(Periods!$D$17,$X$7:$BV$7,0)-1):OFFSET($X26,0,MATCH(Periods!$D$13,$X$7:$BV$7,0)))</f>
        <v>0</v>
      </c>
      <c r="H26" s="202">
        <f ca="1">SUM(OFFSET($X26,0,MATCH(Periods!$D$16,$X$7:$BV$7,0)-1):OFFSET($X26,0,MATCH(Periods!$D$14,$X$7:$BV$7,0)))</f>
        <v>0</v>
      </c>
      <c r="I26" s="26"/>
      <c r="J26" s="58" t="str">
        <f>IFERROR(C26/Revenue!C$18,"n/a")</f>
        <v>n/a</v>
      </c>
      <c r="K26" s="58" t="str">
        <f>IFERROR(D26/Revenue!D$18,"n/a")</f>
        <v>n/a</v>
      </c>
      <c r="L26" s="58" t="str">
        <f>IFERROR(E26/Revenue!E$18,"n/a")</f>
        <v>n/a</v>
      </c>
      <c r="M26" s="58" t="str">
        <f ca="1">IFERROR(F26/Revenue!F$18,"n/a")</f>
        <v>n/a</v>
      </c>
      <c r="N26" s="58" t="str">
        <f ca="1">IFERROR(G26/Revenue!G$18,"n/a")</f>
        <v>n/a</v>
      </c>
      <c r="O26" s="58" t="str">
        <f ca="1">IFERROR(H26/Revenue!H$18,"n/a")</f>
        <v>n/a</v>
      </c>
      <c r="Q26" s="202">
        <f t="shared" si="8"/>
        <v>0</v>
      </c>
      <c r="R26" s="59" t="str">
        <f t="shared" si="9"/>
        <v>n/a</v>
      </c>
      <c r="S26" s="202">
        <f t="shared" si="10"/>
        <v>0</v>
      </c>
      <c r="T26" s="59" t="str">
        <f t="shared" si="11"/>
        <v>n/a</v>
      </c>
      <c r="U26" s="202">
        <f t="shared" ca="1" si="12"/>
        <v>0</v>
      </c>
      <c r="V26" s="58" t="str">
        <f t="shared" ca="1" si="13"/>
        <v>n/a</v>
      </c>
      <c r="X26" s="202">
        <f>SUMIFS(TB!N:N,TB!$F:$F,$A$2,TB!$G:$G,$B26,TB!$K:$K,"",TB!$J:$J,$A$4)</f>
        <v>0</v>
      </c>
      <c r="Y26" s="202">
        <f>SUMIFS(TB!O:O,TB!$F:$F,$A$2,TB!$G:$G,$B26,TB!$K:$K,"",TB!$J:$J,$A$4)</f>
        <v>0</v>
      </c>
      <c r="Z26" s="202">
        <f>SUMIFS(TB!P:P,TB!$F:$F,$A$2,TB!$G:$G,$B26,TB!$K:$K,"",TB!$J:$J,$A$4)</f>
        <v>0</v>
      </c>
      <c r="AA26" s="202">
        <f>SUMIFS(TB!Q:Q,TB!$F:$F,$A$2,TB!$G:$G,$B26,TB!$K:$K,"",TB!$J:$J,$A$4)</f>
        <v>0</v>
      </c>
      <c r="AB26" s="202">
        <f>SUMIFS(TB!R:R,TB!$F:$F,$A$2,TB!$G:$G,$B26,TB!$K:$K,"",TB!$J:$J,$A$4)</f>
        <v>0</v>
      </c>
      <c r="AC26" s="202">
        <f>SUMIFS(TB!S:S,TB!$F:$F,$A$2,TB!$G:$G,$B26,TB!$K:$K,"",TB!$J:$J,$A$4)</f>
        <v>0</v>
      </c>
      <c r="AD26" s="202">
        <f>SUMIFS(TB!T:T,TB!$F:$F,$A$2,TB!$G:$G,$B26,TB!$K:$K,"",TB!$J:$J,$A$4)</f>
        <v>0</v>
      </c>
      <c r="AE26" s="202">
        <f>SUMIFS(TB!U:U,TB!$F:$F,$A$2,TB!$G:$G,$B26,TB!$K:$K,"",TB!$J:$J,$A$4)</f>
        <v>0</v>
      </c>
      <c r="AF26" s="202">
        <f>SUMIFS(TB!V:V,TB!$F:$F,$A$2,TB!$G:$G,$B26,TB!$K:$K,"",TB!$J:$J,$A$4)</f>
        <v>0</v>
      </c>
      <c r="AG26" s="202">
        <f>SUMIFS(TB!W:W,TB!$F:$F,$A$2,TB!$G:$G,$B26,TB!$K:$K,"",TB!$J:$J,$A$4)</f>
        <v>0</v>
      </c>
      <c r="AH26" s="202">
        <f>SUMIFS(TB!X:X,TB!$F:$F,$A$2,TB!$G:$G,$B26,TB!$K:$K,"",TB!$J:$J,$A$4)</f>
        <v>0</v>
      </c>
      <c r="AI26" s="202">
        <f>SUMIFS(TB!Y:Y,TB!$F:$F,$A$2,TB!$G:$G,$B26,TB!$K:$K,"",TB!$J:$J,$A$4)</f>
        <v>0</v>
      </c>
      <c r="AJ26" s="202">
        <f>SUMIFS(TB!Z:Z,TB!$F:$F,$A$2,TB!$G:$G,$B26,TB!$K:$K,"",TB!$J:$J,$A$4)</f>
        <v>0</v>
      </c>
      <c r="AK26" s="202">
        <f>SUMIFS(TB!AA:AA,TB!$F:$F,$A$2,TB!$G:$G,$B26,TB!$K:$K,"",TB!$J:$J,$A$4)</f>
        <v>0</v>
      </c>
      <c r="AL26" s="202">
        <f>SUMIFS(TB!AB:AB,TB!$F:$F,$A$2,TB!$G:$G,$B26,TB!$K:$K,"",TB!$J:$J,$A$4)</f>
        <v>0</v>
      </c>
      <c r="AM26" s="202">
        <f>SUMIFS(TB!AC:AC,TB!$F:$F,$A$2,TB!$G:$G,$B26,TB!$K:$K,"",TB!$J:$J,$A$4)</f>
        <v>0</v>
      </c>
      <c r="AN26" s="202">
        <f>SUMIFS(TB!AD:AD,TB!$F:$F,$A$2,TB!$G:$G,$B26,TB!$K:$K,"",TB!$J:$J,$A$4)</f>
        <v>0</v>
      </c>
      <c r="AO26" s="202">
        <f>SUMIFS(TB!AE:AE,TB!$F:$F,$A$2,TB!$G:$G,$B26,TB!$K:$K,"",TB!$J:$J,$A$4)</f>
        <v>0</v>
      </c>
      <c r="AP26" s="202">
        <f>SUMIFS(TB!AF:AF,TB!$F:$F,$A$2,TB!$G:$G,$B26,TB!$K:$K,"",TB!$J:$J,$A$4)</f>
        <v>0</v>
      </c>
      <c r="AQ26" s="202">
        <f>SUMIFS(TB!AG:AG,TB!$F:$F,$A$2,TB!$G:$G,$B26,TB!$K:$K,"",TB!$J:$J,$A$4)</f>
        <v>0</v>
      </c>
      <c r="AR26" s="202">
        <f>SUMIFS(TB!AH:AH,TB!$F:$F,$A$2,TB!$G:$G,$B26,TB!$K:$K,"",TB!$J:$J,$A$4)</f>
        <v>0</v>
      </c>
      <c r="AS26" s="202">
        <f>SUMIFS(TB!AI:AI,TB!$F:$F,$A$2,TB!$G:$G,$B26,TB!$K:$K,"",TB!$J:$J,$A$4)</f>
        <v>0</v>
      </c>
      <c r="AT26" s="202">
        <f>SUMIFS(TB!AJ:AJ,TB!$F:$F,$A$2,TB!$G:$G,$B26,TB!$K:$K,"",TB!$J:$J,$A$4)</f>
        <v>0</v>
      </c>
      <c r="AU26" s="202">
        <f>SUMIFS(TB!AK:AK,TB!$F:$F,$A$2,TB!$G:$G,$B26,TB!$K:$K,"",TB!$J:$J,$A$4)</f>
        <v>0</v>
      </c>
      <c r="AV26" s="202">
        <f>SUMIFS(TB!AL:AL,TB!$F:$F,$A$2,TB!$G:$G,$B26,TB!$K:$K,"",TB!$J:$J,$A$4)</f>
        <v>0</v>
      </c>
      <c r="AW26" s="202">
        <f>SUMIFS(TB!AM:AM,TB!$F:$F,$A$2,TB!$G:$G,$B26,TB!$K:$K,"",TB!$J:$J,$A$4)</f>
        <v>0</v>
      </c>
      <c r="AX26" s="202">
        <f>SUMIFS(TB!AN:AN,TB!$F:$F,$A$2,TB!$G:$G,$B26,TB!$K:$K,"",TB!$J:$J,$A$4)</f>
        <v>0</v>
      </c>
      <c r="AY26" s="202">
        <f>SUMIFS(TB!AO:AO,TB!$F:$F,$A$2,TB!$G:$G,$B26,TB!$K:$K,"",TB!$J:$J,$A$4)</f>
        <v>0</v>
      </c>
      <c r="AZ26" s="202">
        <f>SUMIFS(TB!AP:AP,TB!$F:$F,$A$2,TB!$G:$G,$B26,TB!$K:$K,"",TB!$J:$J,$A$4)</f>
        <v>0</v>
      </c>
      <c r="BA26" s="202">
        <f>SUMIFS(TB!AQ:AQ,TB!$F:$F,$A$2,TB!$G:$G,$B26,TB!$K:$K,"",TB!$J:$J,$A$4)</f>
        <v>0</v>
      </c>
      <c r="BB26" s="202">
        <f>SUMIFS(TB!AR:AR,TB!$F:$F,$A$2,TB!$G:$G,$B26,TB!$K:$K,"",TB!$J:$J,$A$4)</f>
        <v>0</v>
      </c>
      <c r="BC26" s="202">
        <f>SUMIFS(TB!AS:AS,TB!$F:$F,$A$2,TB!$G:$G,$B26,TB!$K:$K,"",TB!$J:$J,$A$4)</f>
        <v>0</v>
      </c>
      <c r="BD26" s="202">
        <f>SUMIFS(TB!AT:AT,TB!$F:$F,$A$2,TB!$G:$G,$B26,TB!$K:$K,"",TB!$J:$J,$A$4)</f>
        <v>0</v>
      </c>
      <c r="BE26" s="202">
        <f>SUMIFS(TB!AU:AU,TB!$F:$F,$A$2,TB!$G:$G,$B26,TB!$K:$K,"",TB!$J:$J,$A$4)</f>
        <v>0</v>
      </c>
      <c r="BF26" s="202">
        <f>SUMIFS(TB!AV:AV,TB!$F:$F,$A$2,TB!$G:$G,$B26,TB!$K:$K,"",TB!$J:$J,$A$4)</f>
        <v>0</v>
      </c>
      <c r="BG26" s="202">
        <f>SUMIFS(TB!AW:AW,TB!$F:$F,$A$2,TB!$G:$G,$B26,TB!$K:$K,"",TB!$J:$J,$A$4)</f>
        <v>0</v>
      </c>
      <c r="BH26" s="202">
        <f>SUMIFS(TB!AX:AX,TB!$F:$F,$A$2,TB!$G:$G,$B26,TB!$K:$K,"",TB!$J:$J,$A$4)</f>
        <v>0</v>
      </c>
      <c r="BI26" s="202">
        <f>SUMIFS(TB!AY:AY,TB!$F:$F,$A$2,TB!$G:$G,$B26,TB!$K:$K,"",TB!$J:$J,$A$4)</f>
        <v>0</v>
      </c>
      <c r="BJ26" s="202">
        <f>SUMIFS(TB!AZ:AZ,TB!$F:$F,$A$2,TB!$G:$G,$B26,TB!$K:$K,"",TB!$J:$J,$A$4)</f>
        <v>0</v>
      </c>
      <c r="BK26" s="202">
        <f>SUMIFS(TB!BA:BA,TB!$F:$F,$A$2,TB!$G:$G,$B26,TB!$K:$K,"",TB!$J:$J,$A$4)</f>
        <v>0</v>
      </c>
      <c r="BL26" s="202">
        <f>SUMIFS(TB!BB:BB,TB!$F:$F,$A$2,TB!$G:$G,$B26,TB!$K:$K,"",TB!$J:$J,$A$4)</f>
        <v>0</v>
      </c>
      <c r="BM26" s="202">
        <f>SUMIFS(TB!BC:BC,TB!$F:$F,$A$2,TB!$G:$G,$B26,TB!$K:$K,"",TB!$J:$J,$A$4)</f>
        <v>0</v>
      </c>
      <c r="BN26" s="202">
        <f>SUMIFS(TB!BD:BD,TB!$F:$F,$A$2,TB!$G:$G,$B26,TB!$K:$K,"",TB!$J:$J,$A$4)</f>
        <v>0</v>
      </c>
      <c r="BO26" s="202">
        <f>SUMIFS(TB!BE:BE,TB!$F:$F,$A$2,TB!$G:$G,$B26,TB!$K:$K,"",TB!$J:$J,$A$4)</f>
        <v>0</v>
      </c>
      <c r="BP26" s="202">
        <f>SUMIFS(TB!BF:BF,TB!$F:$F,$A$2,TB!$G:$G,$B26,TB!$K:$K,"",TB!$J:$J,$A$4)</f>
        <v>0</v>
      </c>
      <c r="BQ26" s="202">
        <f>SUMIFS(TB!BG:BG,TB!$F:$F,$A$2,TB!$G:$G,$B26,TB!$K:$K,"",TB!$J:$J,$A$4)</f>
        <v>0</v>
      </c>
      <c r="BR26" s="202">
        <f>SUMIFS(TB!BH:BH,TB!$F:$F,$A$2,TB!$G:$G,$B26,TB!$K:$K,"",TB!$J:$J,$A$4)</f>
        <v>0</v>
      </c>
      <c r="BS26" s="202">
        <f>SUMIFS(TB!BI:BI,TB!$F:$F,$A$2,TB!$G:$G,$B26,TB!$K:$K,"",TB!$J:$J,$A$4)</f>
        <v>0</v>
      </c>
      <c r="BT26" s="416"/>
      <c r="BU26" s="416"/>
      <c r="BV26" s="416"/>
      <c r="BW26" s="416"/>
      <c r="BX26" s="423"/>
      <c r="BY26" s="26"/>
    </row>
    <row r="27" spans="2:77" ht="14.25" customHeight="1" outlineLevel="1" x14ac:dyDescent="0.3">
      <c r="B27" s="30">
        <f t="shared" si="16"/>
        <v>0</v>
      </c>
      <c r="C27" s="202">
        <f t="shared" si="17"/>
        <v>0</v>
      </c>
      <c r="D27" s="202">
        <f t="shared" si="3"/>
        <v>0</v>
      </c>
      <c r="E27" s="202">
        <f t="shared" si="7"/>
        <v>0</v>
      </c>
      <c r="F27" s="202">
        <f ca="1">_xlfn.IFNA(SUM(OFFSET($X27,0,MATCH(Periods!$D$15,$X$7:$BV$7)-1):OFFSET($X27,0,MATCH(Periods!$D$15,$X$7:$BV$7,0)-12)),0)</f>
        <v>0</v>
      </c>
      <c r="G27" s="202">
        <f ca="1">SUM(OFFSET($X27,0,MATCH(Periods!$D$17,$X$7:$BV$7,0)-1):OFFSET($X27,0,MATCH(Periods!$D$13,$X$7:$BV$7,0)))</f>
        <v>0</v>
      </c>
      <c r="H27" s="202">
        <f ca="1">SUM(OFFSET($X27,0,MATCH(Periods!$D$16,$X$7:$BV$7,0)-1):OFFSET($X27,0,MATCH(Periods!$D$14,$X$7:$BV$7,0)))</f>
        <v>0</v>
      </c>
      <c r="I27" s="26"/>
      <c r="J27" s="58" t="str">
        <f>IFERROR(C27/Revenue!C$18,"n/a")</f>
        <v>n/a</v>
      </c>
      <c r="K27" s="58" t="str">
        <f>IFERROR(D27/Revenue!D$18,"n/a")</f>
        <v>n/a</v>
      </c>
      <c r="L27" s="58" t="str">
        <f>IFERROR(E27/Revenue!E$18,"n/a")</f>
        <v>n/a</v>
      </c>
      <c r="M27" s="58" t="str">
        <f ca="1">IFERROR(F27/Revenue!F$18,"n/a")</f>
        <v>n/a</v>
      </c>
      <c r="N27" s="58" t="str">
        <f ca="1">IFERROR(G27/Revenue!G$18,"n/a")</f>
        <v>n/a</v>
      </c>
      <c r="O27" s="58" t="str">
        <f ca="1">IFERROR(H27/Revenue!H$18,"n/a")</f>
        <v>n/a</v>
      </c>
      <c r="Q27" s="202">
        <f t="shared" si="8"/>
        <v>0</v>
      </c>
      <c r="R27" s="59" t="str">
        <f t="shared" si="9"/>
        <v>n/a</v>
      </c>
      <c r="S27" s="202">
        <f t="shared" si="10"/>
        <v>0</v>
      </c>
      <c r="T27" s="59" t="str">
        <f t="shared" si="11"/>
        <v>n/a</v>
      </c>
      <c r="U27" s="202">
        <f t="shared" ca="1" si="12"/>
        <v>0</v>
      </c>
      <c r="V27" s="58" t="str">
        <f t="shared" ca="1" si="13"/>
        <v>n/a</v>
      </c>
      <c r="X27" s="202">
        <f>SUMIFS(TB!N:N,TB!$F:$F,$A$2,TB!$G:$G,$B27,TB!$K:$K,"",TB!$J:$J,$A$4)</f>
        <v>0</v>
      </c>
      <c r="Y27" s="202">
        <f>SUMIFS(TB!O:O,TB!$F:$F,$A$2,TB!$G:$G,$B27,TB!$K:$K,"",TB!$J:$J,$A$4)</f>
        <v>0</v>
      </c>
      <c r="Z27" s="202">
        <f>SUMIFS(TB!P:P,TB!$F:$F,$A$2,TB!$G:$G,$B27,TB!$K:$K,"",TB!$J:$J,$A$4)</f>
        <v>0</v>
      </c>
      <c r="AA27" s="202">
        <f>SUMIFS(TB!Q:Q,TB!$F:$F,$A$2,TB!$G:$G,$B27,TB!$K:$K,"",TB!$J:$J,$A$4)</f>
        <v>0</v>
      </c>
      <c r="AB27" s="202">
        <f>SUMIFS(TB!R:R,TB!$F:$F,$A$2,TB!$G:$G,$B27,TB!$K:$K,"",TB!$J:$J,$A$4)</f>
        <v>0</v>
      </c>
      <c r="AC27" s="202">
        <f>SUMIFS(TB!S:S,TB!$F:$F,$A$2,TB!$G:$G,$B27,TB!$K:$K,"",TB!$J:$J,$A$4)</f>
        <v>0</v>
      </c>
      <c r="AD27" s="202">
        <f>SUMIFS(TB!T:T,TB!$F:$F,$A$2,TB!$G:$G,$B27,TB!$K:$K,"",TB!$J:$J,$A$4)</f>
        <v>0</v>
      </c>
      <c r="AE27" s="202">
        <f>SUMIFS(TB!U:U,TB!$F:$F,$A$2,TB!$G:$G,$B27,TB!$K:$K,"",TB!$J:$J,$A$4)</f>
        <v>0</v>
      </c>
      <c r="AF27" s="202">
        <f>SUMIFS(TB!V:V,TB!$F:$F,$A$2,TB!$G:$G,$B27,TB!$K:$K,"",TB!$J:$J,$A$4)</f>
        <v>0</v>
      </c>
      <c r="AG27" s="202">
        <f>SUMIFS(TB!W:W,TB!$F:$F,$A$2,TB!$G:$G,$B27,TB!$K:$K,"",TB!$J:$J,$A$4)</f>
        <v>0</v>
      </c>
      <c r="AH27" s="202">
        <f>SUMIFS(TB!X:X,TB!$F:$F,$A$2,TB!$G:$G,$B27,TB!$K:$K,"",TB!$J:$J,$A$4)</f>
        <v>0</v>
      </c>
      <c r="AI27" s="202">
        <f>SUMIFS(TB!Y:Y,TB!$F:$F,$A$2,TB!$G:$G,$B27,TB!$K:$K,"",TB!$J:$J,$A$4)</f>
        <v>0</v>
      </c>
      <c r="AJ27" s="202">
        <f>SUMIFS(TB!Z:Z,TB!$F:$F,$A$2,TB!$G:$G,$B27,TB!$K:$K,"",TB!$J:$J,$A$4)</f>
        <v>0</v>
      </c>
      <c r="AK27" s="202">
        <f>SUMIFS(TB!AA:AA,TB!$F:$F,$A$2,TB!$G:$G,$B27,TB!$K:$K,"",TB!$J:$J,$A$4)</f>
        <v>0</v>
      </c>
      <c r="AL27" s="202">
        <f>SUMIFS(TB!AB:AB,TB!$F:$F,$A$2,TB!$G:$G,$B27,TB!$K:$K,"",TB!$J:$J,$A$4)</f>
        <v>0</v>
      </c>
      <c r="AM27" s="202">
        <f>SUMIFS(TB!AC:AC,TB!$F:$F,$A$2,TB!$G:$G,$B27,TB!$K:$K,"",TB!$J:$J,$A$4)</f>
        <v>0</v>
      </c>
      <c r="AN27" s="202">
        <f>SUMIFS(TB!AD:AD,TB!$F:$F,$A$2,TB!$G:$G,$B27,TB!$K:$K,"",TB!$J:$J,$A$4)</f>
        <v>0</v>
      </c>
      <c r="AO27" s="202">
        <f>SUMIFS(TB!AE:AE,TB!$F:$F,$A$2,TB!$G:$G,$B27,TB!$K:$K,"",TB!$J:$J,$A$4)</f>
        <v>0</v>
      </c>
      <c r="AP27" s="202">
        <f>SUMIFS(TB!AF:AF,TB!$F:$F,$A$2,TB!$G:$G,$B27,TB!$K:$K,"",TB!$J:$J,$A$4)</f>
        <v>0</v>
      </c>
      <c r="AQ27" s="202">
        <f>SUMIFS(TB!AG:AG,TB!$F:$F,$A$2,TB!$G:$G,$B27,TB!$K:$K,"",TB!$J:$J,$A$4)</f>
        <v>0</v>
      </c>
      <c r="AR27" s="202">
        <f>SUMIFS(TB!AH:AH,TB!$F:$F,$A$2,TB!$G:$G,$B27,TB!$K:$K,"",TB!$J:$J,$A$4)</f>
        <v>0</v>
      </c>
      <c r="AS27" s="202">
        <f>SUMIFS(TB!AI:AI,TB!$F:$F,$A$2,TB!$G:$G,$B27,TB!$K:$K,"",TB!$J:$J,$A$4)</f>
        <v>0</v>
      </c>
      <c r="AT27" s="202">
        <f>SUMIFS(TB!AJ:AJ,TB!$F:$F,$A$2,TB!$G:$G,$B27,TB!$K:$K,"",TB!$J:$J,$A$4)</f>
        <v>0</v>
      </c>
      <c r="AU27" s="202">
        <f>SUMIFS(TB!AK:AK,TB!$F:$F,$A$2,TB!$G:$G,$B27,TB!$K:$K,"",TB!$J:$J,$A$4)</f>
        <v>0</v>
      </c>
      <c r="AV27" s="202">
        <f>SUMIFS(TB!AL:AL,TB!$F:$F,$A$2,TB!$G:$G,$B27,TB!$K:$K,"",TB!$J:$J,$A$4)</f>
        <v>0</v>
      </c>
      <c r="AW27" s="202">
        <f>SUMIFS(TB!AM:AM,TB!$F:$F,$A$2,TB!$G:$G,$B27,TB!$K:$K,"",TB!$J:$J,$A$4)</f>
        <v>0</v>
      </c>
      <c r="AX27" s="202">
        <f>SUMIFS(TB!AN:AN,TB!$F:$F,$A$2,TB!$G:$G,$B27,TB!$K:$K,"",TB!$J:$J,$A$4)</f>
        <v>0</v>
      </c>
      <c r="AY27" s="202">
        <f>SUMIFS(TB!AO:AO,TB!$F:$F,$A$2,TB!$G:$G,$B27,TB!$K:$K,"",TB!$J:$J,$A$4)</f>
        <v>0</v>
      </c>
      <c r="AZ27" s="202">
        <f>SUMIFS(TB!AP:AP,TB!$F:$F,$A$2,TB!$G:$G,$B27,TB!$K:$K,"",TB!$J:$J,$A$4)</f>
        <v>0</v>
      </c>
      <c r="BA27" s="202">
        <f>SUMIFS(TB!AQ:AQ,TB!$F:$F,$A$2,TB!$G:$G,$B27,TB!$K:$K,"",TB!$J:$J,$A$4)</f>
        <v>0</v>
      </c>
      <c r="BB27" s="202">
        <f>SUMIFS(TB!AR:AR,TB!$F:$F,$A$2,TB!$G:$G,$B27,TB!$K:$K,"",TB!$J:$J,$A$4)</f>
        <v>0</v>
      </c>
      <c r="BC27" s="202">
        <f>SUMIFS(TB!AS:AS,TB!$F:$F,$A$2,TB!$G:$G,$B27,TB!$K:$K,"",TB!$J:$J,$A$4)</f>
        <v>0</v>
      </c>
      <c r="BD27" s="202">
        <f>SUMIFS(TB!AT:AT,TB!$F:$F,$A$2,TB!$G:$G,$B27,TB!$K:$K,"",TB!$J:$J,$A$4)</f>
        <v>0</v>
      </c>
      <c r="BE27" s="202">
        <f>SUMIFS(TB!AU:AU,TB!$F:$F,$A$2,TB!$G:$G,$B27,TB!$K:$K,"",TB!$J:$J,$A$4)</f>
        <v>0</v>
      </c>
      <c r="BF27" s="202">
        <f>SUMIFS(TB!AV:AV,TB!$F:$F,$A$2,TB!$G:$G,$B27,TB!$K:$K,"",TB!$J:$J,$A$4)</f>
        <v>0</v>
      </c>
      <c r="BG27" s="202">
        <f>SUMIFS(TB!AW:AW,TB!$F:$F,$A$2,TB!$G:$G,$B27,TB!$K:$K,"",TB!$J:$J,$A$4)</f>
        <v>0</v>
      </c>
      <c r="BH27" s="202">
        <f>SUMIFS(TB!AX:AX,TB!$F:$F,$A$2,TB!$G:$G,$B27,TB!$K:$K,"",TB!$J:$J,$A$4)</f>
        <v>0</v>
      </c>
      <c r="BI27" s="202">
        <f>SUMIFS(TB!AY:AY,TB!$F:$F,$A$2,TB!$G:$G,$B27,TB!$K:$K,"",TB!$J:$J,$A$4)</f>
        <v>0</v>
      </c>
      <c r="BJ27" s="202">
        <f>SUMIFS(TB!AZ:AZ,TB!$F:$F,$A$2,TB!$G:$G,$B27,TB!$K:$K,"",TB!$J:$J,$A$4)</f>
        <v>0</v>
      </c>
      <c r="BK27" s="202">
        <f>SUMIFS(TB!BA:BA,TB!$F:$F,$A$2,TB!$G:$G,$B27,TB!$K:$K,"",TB!$J:$J,$A$4)</f>
        <v>0</v>
      </c>
      <c r="BL27" s="202">
        <f>SUMIFS(TB!BB:BB,TB!$F:$F,$A$2,TB!$G:$G,$B27,TB!$K:$K,"",TB!$J:$J,$A$4)</f>
        <v>0</v>
      </c>
      <c r="BM27" s="202">
        <f>SUMIFS(TB!BC:BC,TB!$F:$F,$A$2,TB!$G:$G,$B27,TB!$K:$K,"",TB!$J:$J,$A$4)</f>
        <v>0</v>
      </c>
      <c r="BN27" s="202">
        <f>SUMIFS(TB!BD:BD,TB!$F:$F,$A$2,TB!$G:$G,$B27,TB!$K:$K,"",TB!$J:$J,$A$4)</f>
        <v>0</v>
      </c>
      <c r="BO27" s="202">
        <f>SUMIFS(TB!BE:BE,TB!$F:$F,$A$2,TB!$G:$G,$B27,TB!$K:$K,"",TB!$J:$J,$A$4)</f>
        <v>0</v>
      </c>
      <c r="BP27" s="202">
        <f>SUMIFS(TB!BF:BF,TB!$F:$F,$A$2,TB!$G:$G,$B27,TB!$K:$K,"",TB!$J:$J,$A$4)</f>
        <v>0</v>
      </c>
      <c r="BQ27" s="202">
        <f>SUMIFS(TB!BG:BG,TB!$F:$F,$A$2,TB!$G:$G,$B27,TB!$K:$K,"",TB!$J:$J,$A$4)</f>
        <v>0</v>
      </c>
      <c r="BR27" s="202">
        <f>SUMIFS(TB!BH:BH,TB!$F:$F,$A$2,TB!$G:$G,$B27,TB!$K:$K,"",TB!$J:$J,$A$4)</f>
        <v>0</v>
      </c>
      <c r="BS27" s="202">
        <f>SUMIFS(TB!BI:BI,TB!$F:$F,$A$2,TB!$G:$G,$B27,TB!$K:$K,"",TB!$J:$J,$A$4)</f>
        <v>0</v>
      </c>
      <c r="BT27" s="416"/>
      <c r="BU27" s="416"/>
      <c r="BV27" s="416"/>
      <c r="BW27" s="416"/>
      <c r="BX27" s="423"/>
      <c r="BY27" s="26"/>
    </row>
    <row r="28" spans="2:77" ht="14.25" customHeight="1" outlineLevel="1" x14ac:dyDescent="0.3">
      <c r="B28" s="30">
        <f t="shared" si="16"/>
        <v>0</v>
      </c>
      <c r="C28" s="202">
        <f t="shared" si="2"/>
        <v>0</v>
      </c>
      <c r="D28" s="202">
        <f t="shared" si="3"/>
        <v>0</v>
      </c>
      <c r="E28" s="202">
        <f t="shared" si="7"/>
        <v>0</v>
      </c>
      <c r="F28" s="202">
        <f ca="1">_xlfn.IFNA(SUM(OFFSET($X28,0,MATCH(Periods!$D$15,$X$7:$BV$7)-1):OFFSET($X28,0,MATCH(Periods!$D$15,$X$7:$BV$7,0)-12)),0)</f>
        <v>0</v>
      </c>
      <c r="G28" s="202">
        <f ca="1">SUM(OFFSET($X28,0,MATCH(Periods!$D$17,$X$7:$BV$7,0)-1):OFFSET($X28,0,MATCH(Periods!$D$13,$X$7:$BV$7,0)))</f>
        <v>0</v>
      </c>
      <c r="H28" s="202">
        <f ca="1">SUM(OFFSET($X28,0,MATCH(Periods!$D$16,$X$7:$BV$7,0)-1):OFFSET($X28,0,MATCH(Periods!$D$14,$X$7:$BV$7,0)))</f>
        <v>0</v>
      </c>
      <c r="I28" s="26"/>
      <c r="J28" s="58" t="str">
        <f>IFERROR(C28/Revenue!C$18,"n/a")</f>
        <v>n/a</v>
      </c>
      <c r="K28" s="58" t="str">
        <f>IFERROR(D28/Revenue!D$18,"n/a")</f>
        <v>n/a</v>
      </c>
      <c r="L28" s="58" t="str">
        <f>IFERROR(E28/Revenue!E$18,"n/a")</f>
        <v>n/a</v>
      </c>
      <c r="M28" s="58" t="str">
        <f ca="1">IFERROR(F28/Revenue!F$18,"n/a")</f>
        <v>n/a</v>
      </c>
      <c r="N28" s="58" t="str">
        <f ca="1">IFERROR(G28/Revenue!G$18,"n/a")</f>
        <v>n/a</v>
      </c>
      <c r="O28" s="58" t="str">
        <f ca="1">IFERROR(H28/Revenue!H$18,"n/a")</f>
        <v>n/a</v>
      </c>
      <c r="Q28" s="202">
        <f t="shared" si="8"/>
        <v>0</v>
      </c>
      <c r="R28" s="59" t="str">
        <f t="shared" si="9"/>
        <v>n/a</v>
      </c>
      <c r="S28" s="202">
        <f t="shared" si="10"/>
        <v>0</v>
      </c>
      <c r="T28" s="59" t="str">
        <f t="shared" si="11"/>
        <v>n/a</v>
      </c>
      <c r="U28" s="202">
        <f t="shared" ca="1" si="12"/>
        <v>0</v>
      </c>
      <c r="V28" s="58" t="str">
        <f t="shared" ca="1" si="13"/>
        <v>n/a</v>
      </c>
      <c r="X28" s="202">
        <f>SUMIFS(TB!N:N,TB!$F:$F,$A$2,TB!$G:$G,$B28,TB!$K:$K,"",TB!$J:$J,$A$4)</f>
        <v>0</v>
      </c>
      <c r="Y28" s="202">
        <f>SUMIFS(TB!O:O,TB!$F:$F,$A$2,TB!$G:$G,$B28,TB!$K:$K,"",TB!$J:$J,$A$4)</f>
        <v>0</v>
      </c>
      <c r="Z28" s="202">
        <f>SUMIFS(TB!P:P,TB!$F:$F,$A$2,TB!$G:$G,$B28,TB!$K:$K,"",TB!$J:$J,$A$4)</f>
        <v>0</v>
      </c>
      <c r="AA28" s="202">
        <f>SUMIFS(TB!Q:Q,TB!$F:$F,$A$2,TB!$G:$G,$B28,TB!$K:$K,"",TB!$J:$J,$A$4)</f>
        <v>0</v>
      </c>
      <c r="AB28" s="202">
        <f>SUMIFS(TB!R:R,TB!$F:$F,$A$2,TB!$G:$G,$B28,TB!$K:$K,"",TB!$J:$J,$A$4)</f>
        <v>0</v>
      </c>
      <c r="AC28" s="202">
        <f>SUMIFS(TB!S:S,TB!$F:$F,$A$2,TB!$G:$G,$B28,TB!$K:$K,"",TB!$J:$J,$A$4)</f>
        <v>0</v>
      </c>
      <c r="AD28" s="202">
        <f>SUMIFS(TB!T:T,TB!$F:$F,$A$2,TB!$G:$G,$B28,TB!$K:$K,"",TB!$J:$J,$A$4)</f>
        <v>0</v>
      </c>
      <c r="AE28" s="202">
        <f>SUMIFS(TB!U:U,TB!$F:$F,$A$2,TB!$G:$G,$B28,TB!$K:$K,"",TB!$J:$J,$A$4)</f>
        <v>0</v>
      </c>
      <c r="AF28" s="202">
        <f>SUMIFS(TB!V:V,TB!$F:$F,$A$2,TB!$G:$G,$B28,TB!$K:$K,"",TB!$J:$J,$A$4)</f>
        <v>0</v>
      </c>
      <c r="AG28" s="202">
        <f>SUMIFS(TB!W:W,TB!$F:$F,$A$2,TB!$G:$G,$B28,TB!$K:$K,"",TB!$J:$J,$A$4)</f>
        <v>0</v>
      </c>
      <c r="AH28" s="202">
        <f>SUMIFS(TB!X:X,TB!$F:$F,$A$2,TB!$G:$G,$B28,TB!$K:$K,"",TB!$J:$J,$A$4)</f>
        <v>0</v>
      </c>
      <c r="AI28" s="202">
        <f>SUMIFS(TB!Y:Y,TB!$F:$F,$A$2,TB!$G:$G,$B28,TB!$K:$K,"",TB!$J:$J,$A$4)</f>
        <v>0</v>
      </c>
      <c r="AJ28" s="202">
        <f>SUMIFS(TB!Z:Z,TB!$F:$F,$A$2,TB!$G:$G,$B28,TB!$K:$K,"",TB!$J:$J,$A$4)</f>
        <v>0</v>
      </c>
      <c r="AK28" s="202">
        <f>SUMIFS(TB!AA:AA,TB!$F:$F,$A$2,TB!$G:$G,$B28,TB!$K:$K,"",TB!$J:$J,$A$4)</f>
        <v>0</v>
      </c>
      <c r="AL28" s="202">
        <f>SUMIFS(TB!AB:AB,TB!$F:$F,$A$2,TB!$G:$G,$B28,TB!$K:$K,"",TB!$J:$J,$A$4)</f>
        <v>0</v>
      </c>
      <c r="AM28" s="202">
        <f>SUMIFS(TB!AC:AC,TB!$F:$F,$A$2,TB!$G:$G,$B28,TB!$K:$K,"",TB!$J:$J,$A$4)</f>
        <v>0</v>
      </c>
      <c r="AN28" s="202">
        <f>SUMIFS(TB!AD:AD,TB!$F:$F,$A$2,TB!$G:$G,$B28,TB!$K:$K,"",TB!$J:$J,$A$4)</f>
        <v>0</v>
      </c>
      <c r="AO28" s="202">
        <f>SUMIFS(TB!AE:AE,TB!$F:$F,$A$2,TB!$G:$G,$B28,TB!$K:$K,"",TB!$J:$J,$A$4)</f>
        <v>0</v>
      </c>
      <c r="AP28" s="202">
        <f>SUMIFS(TB!AF:AF,TB!$F:$F,$A$2,TB!$G:$G,$B28,TB!$K:$K,"",TB!$J:$J,$A$4)</f>
        <v>0</v>
      </c>
      <c r="AQ28" s="202">
        <f>SUMIFS(TB!AG:AG,TB!$F:$F,$A$2,TB!$G:$G,$B28,TB!$K:$K,"",TB!$J:$J,$A$4)</f>
        <v>0</v>
      </c>
      <c r="AR28" s="202">
        <f>SUMIFS(TB!AH:AH,TB!$F:$F,$A$2,TB!$G:$G,$B28,TB!$K:$K,"",TB!$J:$J,$A$4)</f>
        <v>0</v>
      </c>
      <c r="AS28" s="202">
        <f>SUMIFS(TB!AI:AI,TB!$F:$F,$A$2,TB!$G:$G,$B28,TB!$K:$K,"",TB!$J:$J,$A$4)</f>
        <v>0</v>
      </c>
      <c r="AT28" s="202">
        <f>SUMIFS(TB!AJ:AJ,TB!$F:$F,$A$2,TB!$G:$G,$B28,TB!$K:$K,"",TB!$J:$J,$A$4)</f>
        <v>0</v>
      </c>
      <c r="AU28" s="202">
        <f>SUMIFS(TB!AK:AK,TB!$F:$F,$A$2,TB!$G:$G,$B28,TB!$K:$K,"",TB!$J:$J,$A$4)</f>
        <v>0</v>
      </c>
      <c r="AV28" s="202">
        <f>SUMIFS(TB!AL:AL,TB!$F:$F,$A$2,TB!$G:$G,$B28,TB!$K:$K,"",TB!$J:$J,$A$4)</f>
        <v>0</v>
      </c>
      <c r="AW28" s="202">
        <f>SUMIFS(TB!AM:AM,TB!$F:$F,$A$2,TB!$G:$G,$B28,TB!$K:$K,"",TB!$J:$J,$A$4)</f>
        <v>0</v>
      </c>
      <c r="AX28" s="202">
        <f>SUMIFS(TB!AN:AN,TB!$F:$F,$A$2,TB!$G:$G,$B28,TB!$K:$K,"",TB!$J:$J,$A$4)</f>
        <v>0</v>
      </c>
      <c r="AY28" s="202">
        <f>SUMIFS(TB!AO:AO,TB!$F:$F,$A$2,TB!$G:$G,$B28,TB!$K:$K,"",TB!$J:$J,$A$4)</f>
        <v>0</v>
      </c>
      <c r="AZ28" s="202">
        <f>SUMIFS(TB!AP:AP,TB!$F:$F,$A$2,TB!$G:$G,$B28,TB!$K:$K,"",TB!$J:$J,$A$4)</f>
        <v>0</v>
      </c>
      <c r="BA28" s="202">
        <f>SUMIFS(TB!AQ:AQ,TB!$F:$F,$A$2,TB!$G:$G,$B28,TB!$K:$K,"",TB!$J:$J,$A$4)</f>
        <v>0</v>
      </c>
      <c r="BB28" s="202">
        <f>SUMIFS(TB!AR:AR,TB!$F:$F,$A$2,TB!$G:$G,$B28,TB!$K:$K,"",TB!$J:$J,$A$4)</f>
        <v>0</v>
      </c>
      <c r="BC28" s="202">
        <f>SUMIFS(TB!AS:AS,TB!$F:$F,$A$2,TB!$G:$G,$B28,TB!$K:$K,"",TB!$J:$J,$A$4)</f>
        <v>0</v>
      </c>
      <c r="BD28" s="202">
        <f>SUMIFS(TB!AT:AT,TB!$F:$F,$A$2,TB!$G:$G,$B28,TB!$K:$K,"",TB!$J:$J,$A$4)</f>
        <v>0</v>
      </c>
      <c r="BE28" s="202">
        <f>SUMIFS(TB!AU:AU,TB!$F:$F,$A$2,TB!$G:$G,$B28,TB!$K:$K,"",TB!$J:$J,$A$4)</f>
        <v>0</v>
      </c>
      <c r="BF28" s="202">
        <f>SUMIFS(TB!AV:AV,TB!$F:$F,$A$2,TB!$G:$G,$B28,TB!$K:$K,"",TB!$J:$J,$A$4)</f>
        <v>0</v>
      </c>
      <c r="BG28" s="202">
        <f>SUMIFS(TB!AW:AW,TB!$F:$F,$A$2,TB!$G:$G,$B28,TB!$K:$K,"",TB!$J:$J,$A$4)</f>
        <v>0</v>
      </c>
      <c r="BH28" s="202">
        <f>SUMIFS(TB!AX:AX,TB!$F:$F,$A$2,TB!$G:$G,$B28,TB!$K:$K,"",TB!$J:$J,$A$4)</f>
        <v>0</v>
      </c>
      <c r="BI28" s="202">
        <f>SUMIFS(TB!AY:AY,TB!$F:$F,$A$2,TB!$G:$G,$B28,TB!$K:$K,"",TB!$J:$J,$A$4)</f>
        <v>0</v>
      </c>
      <c r="BJ28" s="202">
        <f>SUMIFS(TB!AZ:AZ,TB!$F:$F,$A$2,TB!$G:$G,$B28,TB!$K:$K,"",TB!$J:$J,$A$4)</f>
        <v>0</v>
      </c>
      <c r="BK28" s="202">
        <f>SUMIFS(TB!BA:BA,TB!$F:$F,$A$2,TB!$G:$G,$B28,TB!$K:$K,"",TB!$J:$J,$A$4)</f>
        <v>0</v>
      </c>
      <c r="BL28" s="202">
        <f>SUMIFS(TB!BB:BB,TB!$F:$F,$A$2,TB!$G:$G,$B28,TB!$K:$K,"",TB!$J:$J,$A$4)</f>
        <v>0</v>
      </c>
      <c r="BM28" s="202">
        <f>SUMIFS(TB!BC:BC,TB!$F:$F,$A$2,TB!$G:$G,$B28,TB!$K:$K,"",TB!$J:$J,$A$4)</f>
        <v>0</v>
      </c>
      <c r="BN28" s="202">
        <f>SUMIFS(TB!BD:BD,TB!$F:$F,$A$2,TB!$G:$G,$B28,TB!$K:$K,"",TB!$J:$J,$A$4)</f>
        <v>0</v>
      </c>
      <c r="BO28" s="202">
        <f>SUMIFS(TB!BE:BE,TB!$F:$F,$A$2,TB!$G:$G,$B28,TB!$K:$K,"",TB!$J:$J,$A$4)</f>
        <v>0</v>
      </c>
      <c r="BP28" s="202">
        <f>SUMIFS(TB!BF:BF,TB!$F:$F,$A$2,TB!$G:$G,$B28,TB!$K:$K,"",TB!$J:$J,$A$4)</f>
        <v>0</v>
      </c>
      <c r="BQ28" s="202">
        <f>SUMIFS(TB!BG:BG,TB!$F:$F,$A$2,TB!$G:$G,$B28,TB!$K:$K,"",TB!$J:$J,$A$4)</f>
        <v>0</v>
      </c>
      <c r="BR28" s="202">
        <f>SUMIFS(TB!BH:BH,TB!$F:$F,$A$2,TB!$G:$G,$B28,TB!$K:$K,"",TB!$J:$J,$A$4)</f>
        <v>0</v>
      </c>
      <c r="BS28" s="202">
        <f>SUMIFS(TB!BI:BI,TB!$F:$F,$A$2,TB!$G:$G,$B28,TB!$K:$K,"",TB!$J:$J,$A$4)</f>
        <v>0</v>
      </c>
      <c r="BT28" s="416"/>
      <c r="BU28" s="416"/>
      <c r="BV28" s="416"/>
      <c r="BW28" s="416"/>
      <c r="BX28" s="423"/>
      <c r="BY28" s="26"/>
    </row>
    <row r="29" spans="2:77" ht="14.25" customHeight="1" outlineLevel="1" x14ac:dyDescent="0.3">
      <c r="B29" s="30">
        <f t="shared" si="16"/>
        <v>0</v>
      </c>
      <c r="C29" s="202">
        <f t="shared" si="2"/>
        <v>0</v>
      </c>
      <c r="D29" s="202">
        <f t="shared" si="3"/>
        <v>0</v>
      </c>
      <c r="E29" s="202">
        <f t="shared" si="7"/>
        <v>0</v>
      </c>
      <c r="F29" s="202">
        <f ca="1">_xlfn.IFNA(SUM(OFFSET($X29,0,MATCH(Periods!$D$15,$X$7:$BV$7)-1):OFFSET($X29,0,MATCH(Periods!$D$15,$X$7:$BV$7,0)-12)),0)</f>
        <v>0</v>
      </c>
      <c r="G29" s="202">
        <f ca="1">SUM(OFFSET($X29,0,MATCH(Periods!$D$17,$X$7:$BV$7,0)-1):OFFSET($X29,0,MATCH(Periods!$D$13,$X$7:$BV$7,0)))</f>
        <v>0</v>
      </c>
      <c r="H29" s="202">
        <f ca="1">SUM(OFFSET($X29,0,MATCH(Periods!$D$16,$X$7:$BV$7,0)-1):OFFSET($X29,0,MATCH(Periods!$D$14,$X$7:$BV$7,0)))</f>
        <v>0</v>
      </c>
      <c r="I29" s="26"/>
      <c r="J29" s="58" t="str">
        <f>IFERROR(C29/Revenue!C$18,"n/a")</f>
        <v>n/a</v>
      </c>
      <c r="K29" s="58" t="str">
        <f>IFERROR(D29/Revenue!D$18,"n/a")</f>
        <v>n/a</v>
      </c>
      <c r="L29" s="58" t="str">
        <f>IFERROR(E29/Revenue!E$18,"n/a")</f>
        <v>n/a</v>
      </c>
      <c r="M29" s="58" t="str">
        <f ca="1">IFERROR(F29/Revenue!F$18,"n/a")</f>
        <v>n/a</v>
      </c>
      <c r="N29" s="58" t="str">
        <f ca="1">IFERROR(G29/Revenue!G$18,"n/a")</f>
        <v>n/a</v>
      </c>
      <c r="O29" s="58" t="str">
        <f ca="1">IFERROR(H29/Revenue!H$18,"n/a")</f>
        <v>n/a</v>
      </c>
      <c r="Q29" s="202">
        <f t="shared" si="8"/>
        <v>0</v>
      </c>
      <c r="R29" s="59" t="str">
        <f t="shared" si="9"/>
        <v>n/a</v>
      </c>
      <c r="S29" s="202">
        <f t="shared" si="10"/>
        <v>0</v>
      </c>
      <c r="T29" s="59" t="str">
        <f t="shared" si="11"/>
        <v>n/a</v>
      </c>
      <c r="U29" s="202">
        <f t="shared" ca="1" si="12"/>
        <v>0</v>
      </c>
      <c r="V29" s="58" t="str">
        <f t="shared" ca="1" si="13"/>
        <v>n/a</v>
      </c>
      <c r="X29" s="202">
        <f>SUMIFS(TB!N:N,TB!$F:$F,$A$2,TB!$G:$G,$B29,TB!$K:$K,"",TB!$J:$J,$A$4)</f>
        <v>0</v>
      </c>
      <c r="Y29" s="202">
        <f>SUMIFS(TB!O:O,TB!$F:$F,$A$2,TB!$G:$G,$B29,TB!$K:$K,"",TB!$J:$J,$A$4)</f>
        <v>0</v>
      </c>
      <c r="Z29" s="202">
        <f>SUMIFS(TB!P:P,TB!$F:$F,$A$2,TB!$G:$G,$B29,TB!$K:$K,"",TB!$J:$J,$A$4)</f>
        <v>0</v>
      </c>
      <c r="AA29" s="202">
        <f>SUMIFS(TB!Q:Q,TB!$F:$F,$A$2,TB!$G:$G,$B29,TB!$K:$K,"",TB!$J:$J,$A$4)</f>
        <v>0</v>
      </c>
      <c r="AB29" s="202">
        <f>SUMIFS(TB!R:R,TB!$F:$F,$A$2,TB!$G:$G,$B29,TB!$K:$K,"",TB!$J:$J,$A$4)</f>
        <v>0</v>
      </c>
      <c r="AC29" s="202">
        <f>SUMIFS(TB!S:S,TB!$F:$F,$A$2,TB!$G:$G,$B29,TB!$K:$K,"",TB!$J:$J,$A$4)</f>
        <v>0</v>
      </c>
      <c r="AD29" s="202">
        <f>SUMIFS(TB!T:T,TB!$F:$F,$A$2,TB!$G:$G,$B29,TB!$K:$K,"",TB!$J:$J,$A$4)</f>
        <v>0</v>
      </c>
      <c r="AE29" s="202">
        <f>SUMIFS(TB!U:U,TB!$F:$F,$A$2,TB!$G:$G,$B29,TB!$K:$K,"",TB!$J:$J,$A$4)</f>
        <v>0</v>
      </c>
      <c r="AF29" s="202">
        <f>SUMIFS(TB!V:V,TB!$F:$F,$A$2,TB!$G:$G,$B29,TB!$K:$K,"",TB!$J:$J,$A$4)</f>
        <v>0</v>
      </c>
      <c r="AG29" s="202">
        <f>SUMIFS(TB!W:W,TB!$F:$F,$A$2,TB!$G:$G,$B29,TB!$K:$K,"",TB!$J:$J,$A$4)</f>
        <v>0</v>
      </c>
      <c r="AH29" s="202">
        <f>SUMIFS(TB!X:X,TB!$F:$F,$A$2,TB!$G:$G,$B29,TB!$K:$K,"",TB!$J:$J,$A$4)</f>
        <v>0</v>
      </c>
      <c r="AI29" s="202">
        <f>SUMIFS(TB!Y:Y,TB!$F:$F,$A$2,TB!$G:$G,$B29,TB!$K:$K,"",TB!$J:$J,$A$4)</f>
        <v>0</v>
      </c>
      <c r="AJ29" s="202">
        <f>SUMIFS(TB!Z:Z,TB!$F:$F,$A$2,TB!$G:$G,$B29,TB!$K:$K,"",TB!$J:$J,$A$4)</f>
        <v>0</v>
      </c>
      <c r="AK29" s="202">
        <f>SUMIFS(TB!AA:AA,TB!$F:$F,$A$2,TB!$G:$G,$B29,TB!$K:$K,"",TB!$J:$J,$A$4)</f>
        <v>0</v>
      </c>
      <c r="AL29" s="202">
        <f>SUMIFS(TB!AB:AB,TB!$F:$F,$A$2,TB!$G:$G,$B29,TB!$K:$K,"",TB!$J:$J,$A$4)</f>
        <v>0</v>
      </c>
      <c r="AM29" s="202">
        <f>SUMIFS(TB!AC:AC,TB!$F:$F,$A$2,TB!$G:$G,$B29,TB!$K:$K,"",TB!$J:$J,$A$4)</f>
        <v>0</v>
      </c>
      <c r="AN29" s="202">
        <f>SUMIFS(TB!AD:AD,TB!$F:$F,$A$2,TB!$G:$G,$B29,TB!$K:$K,"",TB!$J:$J,$A$4)</f>
        <v>0</v>
      </c>
      <c r="AO29" s="202">
        <f>SUMIFS(TB!AE:AE,TB!$F:$F,$A$2,TB!$G:$G,$B29,TB!$K:$K,"",TB!$J:$J,$A$4)</f>
        <v>0</v>
      </c>
      <c r="AP29" s="202">
        <f>SUMIFS(TB!AF:AF,TB!$F:$F,$A$2,TB!$G:$G,$B29,TB!$K:$K,"",TB!$J:$J,$A$4)</f>
        <v>0</v>
      </c>
      <c r="AQ29" s="202">
        <f>SUMIFS(TB!AG:AG,TB!$F:$F,$A$2,TB!$G:$G,$B29,TB!$K:$K,"",TB!$J:$J,$A$4)</f>
        <v>0</v>
      </c>
      <c r="AR29" s="202">
        <f>SUMIFS(TB!AH:AH,TB!$F:$F,$A$2,TB!$G:$G,$B29,TB!$K:$K,"",TB!$J:$J,$A$4)</f>
        <v>0</v>
      </c>
      <c r="AS29" s="202">
        <f>SUMIFS(TB!AI:AI,TB!$F:$F,$A$2,TB!$G:$G,$B29,TB!$K:$K,"",TB!$J:$J,$A$4)</f>
        <v>0</v>
      </c>
      <c r="AT29" s="202">
        <f>SUMIFS(TB!AJ:AJ,TB!$F:$F,$A$2,TB!$G:$G,$B29,TB!$K:$K,"",TB!$J:$J,$A$4)</f>
        <v>0</v>
      </c>
      <c r="AU29" s="202">
        <f>SUMIFS(TB!AK:AK,TB!$F:$F,$A$2,TB!$G:$G,$B29,TB!$K:$K,"",TB!$J:$J,$A$4)</f>
        <v>0</v>
      </c>
      <c r="AV29" s="202">
        <f>SUMIFS(TB!AL:AL,TB!$F:$F,$A$2,TB!$G:$G,$B29,TB!$K:$K,"",TB!$J:$J,$A$4)</f>
        <v>0</v>
      </c>
      <c r="AW29" s="202">
        <f>SUMIFS(TB!AM:AM,TB!$F:$F,$A$2,TB!$G:$G,$B29,TB!$K:$K,"",TB!$J:$J,$A$4)</f>
        <v>0</v>
      </c>
      <c r="AX29" s="202">
        <f>SUMIFS(TB!AN:AN,TB!$F:$F,$A$2,TB!$G:$G,$B29,TB!$K:$K,"",TB!$J:$J,$A$4)</f>
        <v>0</v>
      </c>
      <c r="AY29" s="202">
        <f>SUMIFS(TB!AO:AO,TB!$F:$F,$A$2,TB!$G:$G,$B29,TB!$K:$K,"",TB!$J:$J,$A$4)</f>
        <v>0</v>
      </c>
      <c r="AZ29" s="202">
        <f>SUMIFS(TB!AP:AP,TB!$F:$F,$A$2,TB!$G:$G,$B29,TB!$K:$K,"",TB!$J:$J,$A$4)</f>
        <v>0</v>
      </c>
      <c r="BA29" s="202">
        <f>SUMIFS(TB!AQ:AQ,TB!$F:$F,$A$2,TB!$G:$G,$B29,TB!$K:$K,"",TB!$J:$J,$A$4)</f>
        <v>0</v>
      </c>
      <c r="BB29" s="202">
        <f>SUMIFS(TB!AR:AR,TB!$F:$F,$A$2,TB!$G:$G,$B29,TB!$K:$K,"",TB!$J:$J,$A$4)</f>
        <v>0</v>
      </c>
      <c r="BC29" s="202">
        <f>SUMIFS(TB!AS:AS,TB!$F:$F,$A$2,TB!$G:$G,$B29,TB!$K:$K,"",TB!$J:$J,$A$4)</f>
        <v>0</v>
      </c>
      <c r="BD29" s="202">
        <f>SUMIFS(TB!AT:AT,TB!$F:$F,$A$2,TB!$G:$G,$B29,TB!$K:$K,"",TB!$J:$J,$A$4)</f>
        <v>0</v>
      </c>
      <c r="BE29" s="202">
        <f>SUMIFS(TB!AU:AU,TB!$F:$F,$A$2,TB!$G:$G,$B29,TB!$K:$K,"",TB!$J:$J,$A$4)</f>
        <v>0</v>
      </c>
      <c r="BF29" s="202">
        <f>SUMIFS(TB!AV:AV,TB!$F:$F,$A$2,TB!$G:$G,$B29,TB!$K:$K,"",TB!$J:$J,$A$4)</f>
        <v>0</v>
      </c>
      <c r="BG29" s="202">
        <f>SUMIFS(TB!AW:AW,TB!$F:$F,$A$2,TB!$G:$G,$B29,TB!$K:$K,"",TB!$J:$J,$A$4)</f>
        <v>0</v>
      </c>
      <c r="BH29" s="202">
        <f>SUMIFS(TB!AX:AX,TB!$F:$F,$A$2,TB!$G:$G,$B29,TB!$K:$K,"",TB!$J:$J,$A$4)</f>
        <v>0</v>
      </c>
      <c r="BI29" s="202">
        <f>SUMIFS(TB!AY:AY,TB!$F:$F,$A$2,TB!$G:$G,$B29,TB!$K:$K,"",TB!$J:$J,$A$4)</f>
        <v>0</v>
      </c>
      <c r="BJ29" s="202">
        <f>SUMIFS(TB!AZ:AZ,TB!$F:$F,$A$2,TB!$G:$G,$B29,TB!$K:$K,"",TB!$J:$J,$A$4)</f>
        <v>0</v>
      </c>
      <c r="BK29" s="202">
        <f>SUMIFS(TB!BA:BA,TB!$F:$F,$A$2,TB!$G:$G,$B29,TB!$K:$K,"",TB!$J:$J,$A$4)</f>
        <v>0</v>
      </c>
      <c r="BL29" s="202">
        <f>SUMIFS(TB!BB:BB,TB!$F:$F,$A$2,TB!$G:$G,$B29,TB!$K:$K,"",TB!$J:$J,$A$4)</f>
        <v>0</v>
      </c>
      <c r="BM29" s="202">
        <f>SUMIFS(TB!BC:BC,TB!$F:$F,$A$2,TB!$G:$G,$B29,TB!$K:$K,"",TB!$J:$J,$A$4)</f>
        <v>0</v>
      </c>
      <c r="BN29" s="202">
        <f>SUMIFS(TB!BD:BD,TB!$F:$F,$A$2,TB!$G:$G,$B29,TB!$K:$K,"",TB!$J:$J,$A$4)</f>
        <v>0</v>
      </c>
      <c r="BO29" s="202">
        <f>SUMIFS(TB!BE:BE,TB!$F:$F,$A$2,TB!$G:$G,$B29,TB!$K:$K,"",TB!$J:$J,$A$4)</f>
        <v>0</v>
      </c>
      <c r="BP29" s="202">
        <f>SUMIFS(TB!BF:BF,TB!$F:$F,$A$2,TB!$G:$G,$B29,TB!$K:$K,"",TB!$J:$J,$A$4)</f>
        <v>0</v>
      </c>
      <c r="BQ29" s="202">
        <f>SUMIFS(TB!BG:BG,TB!$F:$F,$A$2,TB!$G:$G,$B29,TB!$K:$K,"",TB!$J:$J,$A$4)</f>
        <v>0</v>
      </c>
      <c r="BR29" s="202">
        <f>SUMIFS(TB!BH:BH,TB!$F:$F,$A$2,TB!$G:$G,$B29,TB!$K:$K,"",TB!$J:$J,$A$4)</f>
        <v>0</v>
      </c>
      <c r="BS29" s="202">
        <f>SUMIFS(TB!BI:BI,TB!$F:$F,$A$2,TB!$G:$G,$B29,TB!$K:$K,"",TB!$J:$J,$A$4)</f>
        <v>0</v>
      </c>
      <c r="BT29" s="416"/>
      <c r="BU29" s="416"/>
      <c r="BV29" s="416"/>
      <c r="BW29" s="416"/>
      <c r="BX29" s="423"/>
      <c r="BY29" s="26"/>
    </row>
    <row r="30" spans="2:77" ht="14.25" customHeight="1" outlineLevel="1" x14ac:dyDescent="0.3">
      <c r="B30" s="30">
        <f t="shared" si="16"/>
        <v>0</v>
      </c>
      <c r="C30" s="202">
        <f t="shared" si="2"/>
        <v>0</v>
      </c>
      <c r="D30" s="202">
        <f t="shared" si="3"/>
        <v>0</v>
      </c>
      <c r="E30" s="202">
        <f t="shared" si="7"/>
        <v>0</v>
      </c>
      <c r="F30" s="202">
        <f ca="1">_xlfn.IFNA(SUM(OFFSET($X30,0,MATCH(Periods!$D$15,$X$7:$BV$7)-1):OFFSET($X30,0,MATCH(Periods!$D$15,$X$7:$BV$7,0)-12)),0)</f>
        <v>0</v>
      </c>
      <c r="G30" s="202">
        <f ca="1">SUM(OFFSET($X30,0,MATCH(Periods!$D$17,$X$7:$BV$7,0)-1):OFFSET($X30,0,MATCH(Periods!$D$13,$X$7:$BV$7,0)))</f>
        <v>0</v>
      </c>
      <c r="H30" s="202">
        <f ca="1">SUM(OFFSET($X30,0,MATCH(Periods!$D$16,$X$7:$BV$7,0)-1):OFFSET($X30,0,MATCH(Periods!$D$14,$X$7:$BV$7,0)))</f>
        <v>0</v>
      </c>
      <c r="I30" s="26"/>
      <c r="J30" s="58" t="str">
        <f>IFERROR(C30/Revenue!C$18,"n/a")</f>
        <v>n/a</v>
      </c>
      <c r="K30" s="58" t="str">
        <f>IFERROR(D30/Revenue!D$18,"n/a")</f>
        <v>n/a</v>
      </c>
      <c r="L30" s="58" t="str">
        <f>IFERROR(E30/Revenue!E$18,"n/a")</f>
        <v>n/a</v>
      </c>
      <c r="M30" s="58" t="str">
        <f ca="1">IFERROR(F30/Revenue!F$18,"n/a")</f>
        <v>n/a</v>
      </c>
      <c r="N30" s="58" t="str">
        <f ca="1">IFERROR(G30/Revenue!G$18,"n/a")</f>
        <v>n/a</v>
      </c>
      <c r="O30" s="58" t="str">
        <f ca="1">IFERROR(H30/Revenue!H$18,"n/a")</f>
        <v>n/a</v>
      </c>
      <c r="Q30" s="202">
        <f t="shared" si="8"/>
        <v>0</v>
      </c>
      <c r="R30" s="59" t="str">
        <f t="shared" si="9"/>
        <v>n/a</v>
      </c>
      <c r="S30" s="202">
        <f t="shared" si="10"/>
        <v>0</v>
      </c>
      <c r="T30" s="59" t="str">
        <f t="shared" si="11"/>
        <v>n/a</v>
      </c>
      <c r="U30" s="202">
        <f t="shared" ca="1" si="12"/>
        <v>0</v>
      </c>
      <c r="V30" s="58" t="str">
        <f t="shared" ca="1" si="13"/>
        <v>n/a</v>
      </c>
      <c r="X30" s="202">
        <f>SUMIFS(TB!N:N,TB!$F:$F,$A$2,TB!$G:$G,$B30,TB!$K:$K,"",TB!$J:$J,$A$4)</f>
        <v>0</v>
      </c>
      <c r="Y30" s="202">
        <f>SUMIFS(TB!O:O,TB!$F:$F,$A$2,TB!$G:$G,$B30,TB!$K:$K,"",TB!$J:$J,$A$4)</f>
        <v>0</v>
      </c>
      <c r="Z30" s="202">
        <f>SUMIFS(TB!P:P,TB!$F:$F,$A$2,TB!$G:$G,$B30,TB!$K:$K,"",TB!$J:$J,$A$4)</f>
        <v>0</v>
      </c>
      <c r="AA30" s="202">
        <f>SUMIFS(TB!Q:Q,TB!$F:$F,$A$2,TB!$G:$G,$B30,TB!$K:$K,"",TB!$J:$J,$A$4)</f>
        <v>0</v>
      </c>
      <c r="AB30" s="202">
        <f>SUMIFS(TB!R:R,TB!$F:$F,$A$2,TB!$G:$G,$B30,TB!$K:$K,"",TB!$J:$J,$A$4)</f>
        <v>0</v>
      </c>
      <c r="AC30" s="202">
        <f>SUMIFS(TB!S:S,TB!$F:$F,$A$2,TB!$G:$G,$B30,TB!$K:$K,"",TB!$J:$J,$A$4)</f>
        <v>0</v>
      </c>
      <c r="AD30" s="202">
        <f>SUMIFS(TB!T:T,TB!$F:$F,$A$2,TB!$G:$G,$B30,TB!$K:$K,"",TB!$J:$J,$A$4)</f>
        <v>0</v>
      </c>
      <c r="AE30" s="202">
        <f>SUMIFS(TB!U:U,TB!$F:$F,$A$2,TB!$G:$G,$B30,TB!$K:$K,"",TB!$J:$J,$A$4)</f>
        <v>0</v>
      </c>
      <c r="AF30" s="202">
        <f>SUMIFS(TB!V:V,TB!$F:$F,$A$2,TB!$G:$G,$B30,TB!$K:$K,"",TB!$J:$J,$A$4)</f>
        <v>0</v>
      </c>
      <c r="AG30" s="202">
        <f>SUMIFS(TB!W:W,TB!$F:$F,$A$2,TB!$G:$G,$B30,TB!$K:$K,"",TB!$J:$J,$A$4)</f>
        <v>0</v>
      </c>
      <c r="AH30" s="202">
        <f>SUMIFS(TB!X:X,TB!$F:$F,$A$2,TB!$G:$G,$B30,TB!$K:$K,"",TB!$J:$J,$A$4)</f>
        <v>0</v>
      </c>
      <c r="AI30" s="202">
        <f>SUMIFS(TB!Y:Y,TB!$F:$F,$A$2,TB!$G:$G,$B30,TB!$K:$K,"",TB!$J:$J,$A$4)</f>
        <v>0</v>
      </c>
      <c r="AJ30" s="202">
        <f>SUMIFS(TB!Z:Z,TB!$F:$F,$A$2,TB!$G:$G,$B30,TB!$K:$K,"",TB!$J:$J,$A$4)</f>
        <v>0</v>
      </c>
      <c r="AK30" s="202">
        <f>SUMIFS(TB!AA:AA,TB!$F:$F,$A$2,TB!$G:$G,$B30,TB!$K:$K,"",TB!$J:$J,$A$4)</f>
        <v>0</v>
      </c>
      <c r="AL30" s="202">
        <f>SUMIFS(TB!AB:AB,TB!$F:$F,$A$2,TB!$G:$G,$B30,TB!$K:$K,"",TB!$J:$J,$A$4)</f>
        <v>0</v>
      </c>
      <c r="AM30" s="202">
        <f>SUMIFS(TB!AC:AC,TB!$F:$F,$A$2,TB!$G:$G,$B30,TB!$K:$K,"",TB!$J:$J,$A$4)</f>
        <v>0</v>
      </c>
      <c r="AN30" s="202">
        <f>SUMIFS(TB!AD:AD,TB!$F:$F,$A$2,TB!$G:$G,$B30,TB!$K:$K,"",TB!$J:$J,$A$4)</f>
        <v>0</v>
      </c>
      <c r="AO30" s="202">
        <f>SUMIFS(TB!AE:AE,TB!$F:$F,$A$2,TB!$G:$G,$B30,TB!$K:$K,"",TB!$J:$J,$A$4)</f>
        <v>0</v>
      </c>
      <c r="AP30" s="202">
        <f>SUMIFS(TB!AF:AF,TB!$F:$F,$A$2,TB!$G:$G,$B30,TB!$K:$K,"",TB!$J:$J,$A$4)</f>
        <v>0</v>
      </c>
      <c r="AQ30" s="202">
        <f>SUMIFS(TB!AG:AG,TB!$F:$F,$A$2,TB!$G:$G,$B30,TB!$K:$K,"",TB!$J:$J,$A$4)</f>
        <v>0</v>
      </c>
      <c r="AR30" s="202">
        <f>SUMIFS(TB!AH:AH,TB!$F:$F,$A$2,TB!$G:$G,$B30,TB!$K:$K,"",TB!$J:$J,$A$4)</f>
        <v>0</v>
      </c>
      <c r="AS30" s="202">
        <f>SUMIFS(TB!AI:AI,TB!$F:$F,$A$2,TB!$G:$G,$B30,TB!$K:$K,"",TB!$J:$J,$A$4)</f>
        <v>0</v>
      </c>
      <c r="AT30" s="202">
        <f>SUMIFS(TB!AJ:AJ,TB!$F:$F,$A$2,TB!$G:$G,$B30,TB!$K:$K,"",TB!$J:$J,$A$4)</f>
        <v>0</v>
      </c>
      <c r="AU30" s="202">
        <f>SUMIFS(TB!AK:AK,TB!$F:$F,$A$2,TB!$G:$G,$B30,TB!$K:$K,"",TB!$J:$J,$A$4)</f>
        <v>0</v>
      </c>
      <c r="AV30" s="202">
        <f>SUMIFS(TB!AL:AL,TB!$F:$F,$A$2,TB!$G:$G,$B30,TB!$K:$K,"",TB!$J:$J,$A$4)</f>
        <v>0</v>
      </c>
      <c r="AW30" s="202">
        <f>SUMIFS(TB!AM:AM,TB!$F:$F,$A$2,TB!$G:$G,$B30,TB!$K:$K,"",TB!$J:$J,$A$4)</f>
        <v>0</v>
      </c>
      <c r="AX30" s="202">
        <f>SUMIFS(TB!AN:AN,TB!$F:$F,$A$2,TB!$G:$G,$B30,TB!$K:$K,"",TB!$J:$J,$A$4)</f>
        <v>0</v>
      </c>
      <c r="AY30" s="202">
        <f>SUMIFS(TB!AO:AO,TB!$F:$F,$A$2,TB!$G:$G,$B30,TB!$K:$K,"",TB!$J:$J,$A$4)</f>
        <v>0</v>
      </c>
      <c r="AZ30" s="202">
        <f>SUMIFS(TB!AP:AP,TB!$F:$F,$A$2,TB!$G:$G,$B30,TB!$K:$K,"",TB!$J:$J,$A$4)</f>
        <v>0</v>
      </c>
      <c r="BA30" s="202">
        <f>SUMIFS(TB!AQ:AQ,TB!$F:$F,$A$2,TB!$G:$G,$B30,TB!$K:$K,"",TB!$J:$J,$A$4)</f>
        <v>0</v>
      </c>
      <c r="BB30" s="202">
        <f>SUMIFS(TB!AR:AR,TB!$F:$F,$A$2,TB!$G:$G,$B30,TB!$K:$K,"",TB!$J:$J,$A$4)</f>
        <v>0</v>
      </c>
      <c r="BC30" s="202">
        <f>SUMIFS(TB!AS:AS,TB!$F:$F,$A$2,TB!$G:$G,$B30,TB!$K:$K,"",TB!$J:$J,$A$4)</f>
        <v>0</v>
      </c>
      <c r="BD30" s="202">
        <f>SUMIFS(TB!AT:AT,TB!$F:$F,$A$2,TB!$G:$G,$B30,TB!$K:$K,"",TB!$J:$J,$A$4)</f>
        <v>0</v>
      </c>
      <c r="BE30" s="202">
        <f>SUMIFS(TB!AU:AU,TB!$F:$F,$A$2,TB!$G:$G,$B30,TB!$K:$K,"",TB!$J:$J,$A$4)</f>
        <v>0</v>
      </c>
      <c r="BF30" s="202">
        <f>SUMIFS(TB!AV:AV,TB!$F:$F,$A$2,TB!$G:$G,$B30,TB!$K:$K,"",TB!$J:$J,$A$4)</f>
        <v>0</v>
      </c>
      <c r="BG30" s="202">
        <f>SUMIFS(TB!AW:AW,TB!$F:$F,$A$2,TB!$G:$G,$B30,TB!$K:$K,"",TB!$J:$J,$A$4)</f>
        <v>0</v>
      </c>
      <c r="BH30" s="202">
        <f>SUMIFS(TB!AX:AX,TB!$F:$F,$A$2,TB!$G:$G,$B30,TB!$K:$K,"",TB!$J:$J,$A$4)</f>
        <v>0</v>
      </c>
      <c r="BI30" s="202">
        <f>SUMIFS(TB!AY:AY,TB!$F:$F,$A$2,TB!$G:$G,$B30,TB!$K:$K,"",TB!$J:$J,$A$4)</f>
        <v>0</v>
      </c>
      <c r="BJ30" s="202">
        <f>SUMIFS(TB!AZ:AZ,TB!$F:$F,$A$2,TB!$G:$G,$B30,TB!$K:$K,"",TB!$J:$J,$A$4)</f>
        <v>0</v>
      </c>
      <c r="BK30" s="202">
        <f>SUMIFS(TB!BA:BA,TB!$F:$F,$A$2,TB!$G:$G,$B30,TB!$K:$K,"",TB!$J:$J,$A$4)</f>
        <v>0</v>
      </c>
      <c r="BL30" s="202">
        <f>SUMIFS(TB!BB:BB,TB!$F:$F,$A$2,TB!$G:$G,$B30,TB!$K:$K,"",TB!$J:$J,$A$4)</f>
        <v>0</v>
      </c>
      <c r="BM30" s="202">
        <f>SUMIFS(TB!BC:BC,TB!$F:$F,$A$2,TB!$G:$G,$B30,TB!$K:$K,"",TB!$J:$J,$A$4)</f>
        <v>0</v>
      </c>
      <c r="BN30" s="202">
        <f>SUMIFS(TB!BD:BD,TB!$F:$F,$A$2,TB!$G:$G,$B30,TB!$K:$K,"",TB!$J:$J,$A$4)</f>
        <v>0</v>
      </c>
      <c r="BO30" s="202">
        <f>SUMIFS(TB!BE:BE,TB!$F:$F,$A$2,TB!$G:$G,$B30,TB!$K:$K,"",TB!$J:$J,$A$4)</f>
        <v>0</v>
      </c>
      <c r="BP30" s="202">
        <f>SUMIFS(TB!BF:BF,TB!$F:$F,$A$2,TB!$G:$G,$B30,TB!$K:$K,"",TB!$J:$J,$A$4)</f>
        <v>0</v>
      </c>
      <c r="BQ30" s="202">
        <f>SUMIFS(TB!BG:BG,TB!$F:$F,$A$2,TB!$G:$G,$B30,TB!$K:$K,"",TB!$J:$J,$A$4)</f>
        <v>0</v>
      </c>
      <c r="BR30" s="202">
        <f>SUMIFS(TB!BH:BH,TB!$F:$F,$A$2,TB!$G:$G,$B30,TB!$K:$K,"",TB!$J:$J,$A$4)</f>
        <v>0</v>
      </c>
      <c r="BS30" s="202">
        <f>SUMIFS(TB!BI:BI,TB!$F:$F,$A$2,TB!$G:$G,$B30,TB!$K:$K,"",TB!$J:$J,$A$4)</f>
        <v>0</v>
      </c>
      <c r="BT30" s="416"/>
      <c r="BU30" s="416"/>
      <c r="BV30" s="416"/>
      <c r="BW30" s="416"/>
      <c r="BX30" s="423"/>
      <c r="BY30" s="26"/>
    </row>
    <row r="31" spans="2:77" ht="14.25" customHeight="1" x14ac:dyDescent="0.3">
      <c r="B31" s="30" t="str">
        <f>Periods!$C$42</f>
        <v>Depreciation and amortization</v>
      </c>
      <c r="C31" s="202">
        <f t="shared" ref="C31" si="18">SUM(X31:AI31)</f>
        <v>0</v>
      </c>
      <c r="D31" s="202">
        <f t="shared" si="3"/>
        <v>0</v>
      </c>
      <c r="E31" s="202">
        <f t="shared" si="7"/>
        <v>0</v>
      </c>
      <c r="F31" s="202">
        <f ca="1">_xlfn.IFNA(SUM(OFFSET($X31,0,MATCH(Periods!$D$15,$X$7:$BV$7)-1):OFFSET($X31,0,MATCH(Periods!$D$15,$X$7:$BV$7,0)-12)),0)</f>
        <v>0</v>
      </c>
      <c r="G31" s="202">
        <f ca="1">SUM(OFFSET($X31,0,MATCH(Periods!$D$17,$X$7:$BV$7,0)-1):OFFSET($X31,0,MATCH(Periods!$D$13,$X$7:$BV$7,0)))</f>
        <v>0</v>
      </c>
      <c r="H31" s="202">
        <f ca="1">SUM(OFFSET($X31,0,MATCH(Periods!$D$16,$X$7:$BV$7,0)-1):OFFSET($X31,0,MATCH(Periods!$D$14,$X$7:$BV$7,0)))</f>
        <v>0</v>
      </c>
      <c r="I31" s="26"/>
      <c r="J31" s="58" t="str">
        <f>IFERROR(C31/Revenue!C$18,"n/a")</f>
        <v>n/a</v>
      </c>
      <c r="K31" s="58" t="str">
        <f>IFERROR(D31/Revenue!D$18,"n/a")</f>
        <v>n/a</v>
      </c>
      <c r="L31" s="58" t="str">
        <f>IFERROR(E31/Revenue!E$18,"n/a")</f>
        <v>n/a</v>
      </c>
      <c r="M31" s="58" t="str">
        <f ca="1">IFERROR(F31/Revenue!F$18,"n/a")</f>
        <v>n/a</v>
      </c>
      <c r="N31" s="58" t="str">
        <f ca="1">IFERROR(G31/Revenue!G$18,"n/a")</f>
        <v>n/a</v>
      </c>
      <c r="O31" s="58" t="str">
        <f ca="1">IFERROR(H31/Revenue!H$18,"n/a")</f>
        <v>n/a</v>
      </c>
      <c r="Q31" s="202">
        <f t="shared" si="8"/>
        <v>0</v>
      </c>
      <c r="R31" s="59" t="str">
        <f t="shared" si="9"/>
        <v>n/a</v>
      </c>
      <c r="S31" s="202">
        <f t="shared" si="10"/>
        <v>0</v>
      </c>
      <c r="T31" s="59" t="str">
        <f t="shared" si="11"/>
        <v>n/a</v>
      </c>
      <c r="U31" s="202">
        <f t="shared" ca="1" si="12"/>
        <v>0</v>
      </c>
      <c r="V31" s="58" t="str">
        <f t="shared" ca="1" si="13"/>
        <v>n/a</v>
      </c>
      <c r="X31" s="202">
        <f>SUMIFS(TB!N:N,TB!$F:$F,$A$2,TB!$G:$G,$B31,TB!$K:$K,"",TB!$J:$J,$A$4)</f>
        <v>0</v>
      </c>
      <c r="Y31" s="202">
        <f>SUMIFS(TB!O:O,TB!$F:$F,$A$2,TB!$G:$G,$B31,TB!$K:$K,"",TB!$J:$J,$A$4)</f>
        <v>0</v>
      </c>
      <c r="Z31" s="202">
        <f>SUMIFS(TB!P:P,TB!$F:$F,$A$2,TB!$G:$G,$B31,TB!$K:$K,"",TB!$J:$J,$A$4)</f>
        <v>0</v>
      </c>
      <c r="AA31" s="202">
        <f>SUMIFS(TB!Q:Q,TB!$F:$F,$A$2,TB!$G:$G,$B31,TB!$K:$K,"",TB!$J:$J,$A$4)</f>
        <v>0</v>
      </c>
      <c r="AB31" s="202">
        <f>SUMIFS(TB!R:R,TB!$F:$F,$A$2,TB!$G:$G,$B31,TB!$K:$K,"",TB!$J:$J,$A$4)</f>
        <v>0</v>
      </c>
      <c r="AC31" s="202">
        <f>SUMIFS(TB!S:S,TB!$F:$F,$A$2,TB!$G:$G,$B31,TB!$K:$K,"",TB!$J:$J,$A$4)</f>
        <v>0</v>
      </c>
      <c r="AD31" s="202">
        <f>SUMIFS(TB!T:T,TB!$F:$F,$A$2,TB!$G:$G,$B31,TB!$K:$K,"",TB!$J:$J,$A$4)</f>
        <v>0</v>
      </c>
      <c r="AE31" s="202">
        <f>SUMIFS(TB!U:U,TB!$F:$F,$A$2,TB!$G:$G,$B31,TB!$K:$K,"",TB!$J:$J,$A$4)</f>
        <v>0</v>
      </c>
      <c r="AF31" s="202">
        <f>SUMIFS(TB!V:V,TB!$F:$F,$A$2,TB!$G:$G,$B31,TB!$K:$K,"",TB!$J:$J,$A$4)</f>
        <v>0</v>
      </c>
      <c r="AG31" s="202">
        <f>SUMIFS(TB!W:W,TB!$F:$F,$A$2,TB!$G:$G,$B31,TB!$K:$K,"",TB!$J:$J,$A$4)</f>
        <v>0</v>
      </c>
      <c r="AH31" s="202">
        <f>SUMIFS(TB!X:X,TB!$F:$F,$A$2,TB!$G:$G,$B31,TB!$K:$K,"",TB!$J:$J,$A$4)</f>
        <v>0</v>
      </c>
      <c r="AI31" s="202">
        <f>SUMIFS(TB!Y:Y,TB!$F:$F,$A$2,TB!$G:$G,$B31,TB!$K:$K,"",TB!$J:$J,$A$4)</f>
        <v>0</v>
      </c>
      <c r="AJ31" s="202">
        <f>SUMIFS(TB!Z:Z,TB!$F:$F,$A$2,TB!$G:$G,$B31,TB!$K:$K,"",TB!$J:$J,$A$4)</f>
        <v>0</v>
      </c>
      <c r="AK31" s="202">
        <f>SUMIFS(TB!AA:AA,TB!$F:$F,$A$2,TB!$G:$G,$B31,TB!$K:$K,"",TB!$J:$J,$A$4)</f>
        <v>0</v>
      </c>
      <c r="AL31" s="202">
        <f>SUMIFS(TB!AB:AB,TB!$F:$F,$A$2,TB!$G:$G,$B31,TB!$K:$K,"",TB!$J:$J,$A$4)</f>
        <v>0</v>
      </c>
      <c r="AM31" s="202">
        <f>SUMIFS(TB!AC:AC,TB!$F:$F,$A$2,TB!$G:$G,$B31,TB!$K:$K,"",TB!$J:$J,$A$4)</f>
        <v>0</v>
      </c>
      <c r="AN31" s="202">
        <f>SUMIFS(TB!AD:AD,TB!$F:$F,$A$2,TB!$G:$G,$B31,TB!$K:$K,"",TB!$J:$J,$A$4)</f>
        <v>0</v>
      </c>
      <c r="AO31" s="202">
        <f>SUMIFS(TB!AE:AE,TB!$F:$F,$A$2,TB!$G:$G,$B31,TB!$K:$K,"",TB!$J:$J,$A$4)</f>
        <v>0</v>
      </c>
      <c r="AP31" s="202">
        <f>SUMIFS(TB!AF:AF,TB!$F:$F,$A$2,TB!$G:$G,$B31,TB!$K:$K,"",TB!$J:$J,$A$4)</f>
        <v>0</v>
      </c>
      <c r="AQ31" s="202">
        <f>SUMIFS(TB!AG:AG,TB!$F:$F,$A$2,TB!$G:$G,$B31,TB!$K:$K,"",TB!$J:$J,$A$4)</f>
        <v>0</v>
      </c>
      <c r="AR31" s="202">
        <f>SUMIFS(TB!AH:AH,TB!$F:$F,$A$2,TB!$G:$G,$B31,TB!$K:$K,"",TB!$J:$J,$A$4)</f>
        <v>0</v>
      </c>
      <c r="AS31" s="202">
        <f>SUMIFS(TB!AI:AI,TB!$F:$F,$A$2,TB!$G:$G,$B31,TB!$K:$K,"",TB!$J:$J,$A$4)</f>
        <v>0</v>
      </c>
      <c r="AT31" s="202">
        <f>SUMIFS(TB!AJ:AJ,TB!$F:$F,$A$2,TB!$G:$G,$B31,TB!$K:$K,"",TB!$J:$J,$A$4)</f>
        <v>0</v>
      </c>
      <c r="AU31" s="202">
        <f>SUMIFS(TB!AK:AK,TB!$F:$F,$A$2,TB!$G:$G,$B31,TB!$K:$K,"",TB!$J:$J,$A$4)</f>
        <v>0</v>
      </c>
      <c r="AV31" s="202">
        <f>SUMIFS(TB!AL:AL,TB!$F:$F,$A$2,TB!$G:$G,$B31,TB!$K:$K,"",TB!$J:$J,$A$4)</f>
        <v>0</v>
      </c>
      <c r="AW31" s="202">
        <f>SUMIFS(TB!AM:AM,TB!$F:$F,$A$2,TB!$G:$G,$B31,TB!$K:$K,"",TB!$J:$J,$A$4)</f>
        <v>0</v>
      </c>
      <c r="AX31" s="202">
        <f>SUMIFS(TB!AN:AN,TB!$F:$F,$A$2,TB!$G:$G,$B31,TB!$K:$K,"",TB!$J:$J,$A$4)</f>
        <v>0</v>
      </c>
      <c r="AY31" s="202">
        <f>SUMIFS(TB!AO:AO,TB!$F:$F,$A$2,TB!$G:$G,$B31,TB!$K:$K,"",TB!$J:$J,$A$4)</f>
        <v>0</v>
      </c>
      <c r="AZ31" s="202">
        <f>SUMIFS(TB!AP:AP,TB!$F:$F,$A$2,TB!$G:$G,$B31,TB!$K:$K,"",TB!$J:$J,$A$4)</f>
        <v>0</v>
      </c>
      <c r="BA31" s="202">
        <f>SUMIFS(TB!AQ:AQ,TB!$F:$F,$A$2,TB!$G:$G,$B31,TB!$K:$K,"",TB!$J:$J,$A$4)</f>
        <v>0</v>
      </c>
      <c r="BB31" s="202">
        <f>SUMIFS(TB!AR:AR,TB!$F:$F,$A$2,TB!$G:$G,$B31,TB!$K:$K,"",TB!$J:$J,$A$4)</f>
        <v>0</v>
      </c>
      <c r="BC31" s="202">
        <f>SUMIFS(TB!AS:AS,TB!$F:$F,$A$2,TB!$G:$G,$B31,TB!$K:$K,"",TB!$J:$J,$A$4)</f>
        <v>0</v>
      </c>
      <c r="BD31" s="202">
        <f>SUMIFS(TB!AT:AT,TB!$F:$F,$A$2,TB!$G:$G,$B31,TB!$K:$K,"",TB!$J:$J,$A$4)</f>
        <v>0</v>
      </c>
      <c r="BE31" s="202">
        <f>SUMIFS(TB!AU:AU,TB!$F:$F,$A$2,TB!$G:$G,$B31,TB!$K:$K,"",TB!$J:$J,$A$4)</f>
        <v>0</v>
      </c>
      <c r="BF31" s="202">
        <f>SUMIFS(TB!AV:AV,TB!$F:$F,$A$2,TB!$G:$G,$B31,TB!$K:$K,"",TB!$J:$J,$A$4)</f>
        <v>0</v>
      </c>
      <c r="BG31" s="202">
        <f>SUMIFS(TB!AW:AW,TB!$F:$F,$A$2,TB!$G:$G,$B31,TB!$K:$K,"",TB!$J:$J,$A$4)</f>
        <v>0</v>
      </c>
      <c r="BH31" s="202">
        <f>SUMIFS(TB!AX:AX,TB!$F:$F,$A$2,TB!$G:$G,$B31,TB!$K:$K,"",TB!$J:$J,$A$4)</f>
        <v>0</v>
      </c>
      <c r="BI31" s="202">
        <f>SUMIFS(TB!AY:AY,TB!$F:$F,$A$2,TB!$G:$G,$B31,TB!$K:$K,"",TB!$J:$J,$A$4)</f>
        <v>0</v>
      </c>
      <c r="BJ31" s="202">
        <f>SUMIFS(TB!AZ:AZ,TB!$F:$F,$A$2,TB!$G:$G,$B31,TB!$K:$K,"",TB!$J:$J,$A$4)</f>
        <v>0</v>
      </c>
      <c r="BK31" s="202">
        <f>SUMIFS(TB!BA:BA,TB!$F:$F,$A$2,TB!$G:$G,$B31,TB!$K:$K,"",TB!$J:$J,$A$4)</f>
        <v>0</v>
      </c>
      <c r="BL31" s="202">
        <f>SUMIFS(TB!BB:BB,TB!$F:$F,$A$2,TB!$G:$G,$B31,TB!$K:$K,"",TB!$J:$J,$A$4)</f>
        <v>0</v>
      </c>
      <c r="BM31" s="202">
        <f>SUMIFS(TB!BC:BC,TB!$F:$F,$A$2,TB!$G:$G,$B31,TB!$K:$K,"",TB!$J:$J,$A$4)</f>
        <v>0</v>
      </c>
      <c r="BN31" s="202">
        <f>SUMIFS(TB!BD:BD,TB!$F:$F,$A$2,TB!$G:$G,$B31,TB!$K:$K,"",TB!$J:$J,$A$4)</f>
        <v>0</v>
      </c>
      <c r="BO31" s="202">
        <f>SUMIFS(TB!BE:BE,TB!$F:$F,$A$2,TB!$G:$G,$B31,TB!$K:$K,"",TB!$J:$J,$A$4)</f>
        <v>0</v>
      </c>
      <c r="BP31" s="202">
        <f>SUMIFS(TB!BF:BF,TB!$F:$F,$A$2,TB!$G:$G,$B31,TB!$K:$K,"",TB!$J:$J,$A$4)</f>
        <v>0</v>
      </c>
      <c r="BQ31" s="202">
        <f>SUMIFS(TB!BG:BG,TB!$F:$F,$A$2,TB!$G:$G,$B31,TB!$K:$K,"",TB!$J:$J,$A$4)</f>
        <v>0</v>
      </c>
      <c r="BR31" s="202">
        <f>SUMIFS(TB!BH:BH,TB!$F:$F,$A$2,TB!$G:$G,$B31,TB!$K:$K,"",TB!$J:$J,$A$4)</f>
        <v>0</v>
      </c>
      <c r="BS31" s="202">
        <f>SUMIFS(TB!BI:BI,TB!$F:$F,$A$2,TB!$G:$G,$B31,TB!$K:$K,"",TB!$J:$J,$A$4)</f>
        <v>0</v>
      </c>
      <c r="BT31" s="416"/>
      <c r="BU31" s="416"/>
      <c r="BV31" s="416"/>
      <c r="BW31" s="416"/>
      <c r="BX31" s="423"/>
      <c r="BY31" s="26"/>
    </row>
    <row r="32" spans="2:77" s="20" customFormat="1" ht="14.25" customHeight="1" x14ac:dyDescent="0.3">
      <c r="B32" s="30" t="str">
        <f>B76</f>
        <v>Other operating expenses</v>
      </c>
      <c r="C32" s="202">
        <f t="shared" ref="C32:H32" si="19">SUM(C18:C30)</f>
        <v>0</v>
      </c>
      <c r="D32" s="202">
        <f t="shared" si="19"/>
        <v>0</v>
      </c>
      <c r="E32" s="202">
        <f t="shared" si="19"/>
        <v>0</v>
      </c>
      <c r="F32" s="202">
        <f t="shared" ca="1" si="19"/>
        <v>0</v>
      </c>
      <c r="G32" s="202">
        <f t="shared" ca="1" si="19"/>
        <v>0</v>
      </c>
      <c r="H32" s="202">
        <f t="shared" ca="1" si="19"/>
        <v>0</v>
      </c>
      <c r="I32" s="26"/>
      <c r="J32" s="58" t="str">
        <f>IFERROR(C32/Revenue!C$18,"n/a")</f>
        <v>n/a</v>
      </c>
      <c r="K32" s="58" t="str">
        <f>IFERROR(D32/Revenue!D$18,"n/a")</f>
        <v>n/a</v>
      </c>
      <c r="L32" s="58" t="str">
        <f>IFERROR(E32/Revenue!E$18,"n/a")</f>
        <v>n/a</v>
      </c>
      <c r="M32" s="58" t="str">
        <f ca="1">IFERROR(F32/Revenue!F$18,"n/a")</f>
        <v>n/a</v>
      </c>
      <c r="N32" s="58" t="str">
        <f ca="1">IFERROR(G32/Revenue!G$18,"n/a")</f>
        <v>n/a</v>
      </c>
      <c r="O32" s="58" t="str">
        <f ca="1">IFERROR(H32/Revenue!H$18,"n/a")</f>
        <v>n/a</v>
      </c>
      <c r="Q32" s="202">
        <f t="shared" si="8"/>
        <v>0</v>
      </c>
      <c r="R32" s="59" t="str">
        <f t="shared" si="9"/>
        <v>n/a</v>
      </c>
      <c r="S32" s="202">
        <f t="shared" si="10"/>
        <v>0</v>
      </c>
      <c r="T32" s="59" t="str">
        <f t="shared" si="11"/>
        <v>n/a</v>
      </c>
      <c r="U32" s="202">
        <f t="shared" ca="1" si="12"/>
        <v>0</v>
      </c>
      <c r="V32" s="58" t="str">
        <f t="shared" ca="1" si="13"/>
        <v>n/a</v>
      </c>
      <c r="X32" s="202">
        <f t="shared" ref="X32:BS32" si="20">SUM(X18:X30)</f>
        <v>0</v>
      </c>
      <c r="Y32" s="202">
        <f t="shared" si="20"/>
        <v>0</v>
      </c>
      <c r="Z32" s="202">
        <f t="shared" si="20"/>
        <v>0</v>
      </c>
      <c r="AA32" s="202">
        <f t="shared" si="20"/>
        <v>0</v>
      </c>
      <c r="AB32" s="202">
        <f t="shared" si="20"/>
        <v>0</v>
      </c>
      <c r="AC32" s="202">
        <f t="shared" si="20"/>
        <v>0</v>
      </c>
      <c r="AD32" s="202">
        <f t="shared" si="20"/>
        <v>0</v>
      </c>
      <c r="AE32" s="202">
        <f t="shared" si="20"/>
        <v>0</v>
      </c>
      <c r="AF32" s="202">
        <f t="shared" si="20"/>
        <v>0</v>
      </c>
      <c r="AG32" s="202">
        <f t="shared" si="20"/>
        <v>0</v>
      </c>
      <c r="AH32" s="202">
        <f t="shared" si="20"/>
        <v>0</v>
      </c>
      <c r="AI32" s="202">
        <f t="shared" si="20"/>
        <v>0</v>
      </c>
      <c r="AJ32" s="202">
        <f t="shared" si="20"/>
        <v>0</v>
      </c>
      <c r="AK32" s="202">
        <f t="shared" si="20"/>
        <v>0</v>
      </c>
      <c r="AL32" s="202">
        <f t="shared" si="20"/>
        <v>0</v>
      </c>
      <c r="AM32" s="202">
        <f t="shared" si="20"/>
        <v>0</v>
      </c>
      <c r="AN32" s="202">
        <f t="shared" si="20"/>
        <v>0</v>
      </c>
      <c r="AO32" s="202">
        <f t="shared" si="20"/>
        <v>0</v>
      </c>
      <c r="AP32" s="202">
        <f t="shared" si="20"/>
        <v>0</v>
      </c>
      <c r="AQ32" s="202">
        <f t="shared" si="20"/>
        <v>0</v>
      </c>
      <c r="AR32" s="202">
        <f t="shared" si="20"/>
        <v>0</v>
      </c>
      <c r="AS32" s="202">
        <f t="shared" si="20"/>
        <v>0</v>
      </c>
      <c r="AT32" s="202">
        <f t="shared" si="20"/>
        <v>0</v>
      </c>
      <c r="AU32" s="202">
        <f t="shared" si="20"/>
        <v>0</v>
      </c>
      <c r="AV32" s="202">
        <f t="shared" si="20"/>
        <v>0</v>
      </c>
      <c r="AW32" s="202">
        <f t="shared" si="20"/>
        <v>0</v>
      </c>
      <c r="AX32" s="202">
        <f t="shared" si="20"/>
        <v>0</v>
      </c>
      <c r="AY32" s="202">
        <f t="shared" si="20"/>
        <v>0</v>
      </c>
      <c r="AZ32" s="202">
        <f t="shared" si="20"/>
        <v>0</v>
      </c>
      <c r="BA32" s="202">
        <f t="shared" si="20"/>
        <v>0</v>
      </c>
      <c r="BB32" s="202">
        <f t="shared" si="20"/>
        <v>0</v>
      </c>
      <c r="BC32" s="202">
        <f t="shared" si="20"/>
        <v>0</v>
      </c>
      <c r="BD32" s="202">
        <f t="shared" si="20"/>
        <v>0</v>
      </c>
      <c r="BE32" s="202">
        <f t="shared" si="20"/>
        <v>0</v>
      </c>
      <c r="BF32" s="202">
        <f t="shared" si="20"/>
        <v>0</v>
      </c>
      <c r="BG32" s="202">
        <f t="shared" si="20"/>
        <v>0</v>
      </c>
      <c r="BH32" s="202">
        <f t="shared" si="20"/>
        <v>0</v>
      </c>
      <c r="BI32" s="202">
        <f t="shared" si="20"/>
        <v>0</v>
      </c>
      <c r="BJ32" s="202">
        <f t="shared" si="20"/>
        <v>0</v>
      </c>
      <c r="BK32" s="202">
        <f t="shared" si="20"/>
        <v>0</v>
      </c>
      <c r="BL32" s="202">
        <f t="shared" si="20"/>
        <v>0</v>
      </c>
      <c r="BM32" s="202">
        <f t="shared" si="20"/>
        <v>0</v>
      </c>
      <c r="BN32" s="202">
        <f t="shared" si="20"/>
        <v>0</v>
      </c>
      <c r="BO32" s="202">
        <f t="shared" si="20"/>
        <v>0</v>
      </c>
      <c r="BP32" s="202">
        <f t="shared" si="20"/>
        <v>0</v>
      </c>
      <c r="BQ32" s="202">
        <f t="shared" si="20"/>
        <v>0</v>
      </c>
      <c r="BR32" s="202">
        <f t="shared" si="20"/>
        <v>0</v>
      </c>
      <c r="BS32" s="202">
        <f t="shared" si="20"/>
        <v>0</v>
      </c>
      <c r="BT32" s="416"/>
      <c r="BU32" s="416"/>
      <c r="BV32" s="416"/>
      <c r="BW32" s="416"/>
      <c r="BX32" s="423"/>
      <c r="BY32" s="26"/>
    </row>
    <row r="33" spans="2:77" ht="14.25" customHeight="1" thickBot="1" x14ac:dyDescent="0.35">
      <c r="B33" s="48" t="s">
        <v>44</v>
      </c>
      <c r="C33" s="213">
        <f t="shared" ref="C33:H33" si="21">SUM(C8:C31)</f>
        <v>0</v>
      </c>
      <c r="D33" s="213">
        <f t="shared" si="21"/>
        <v>0</v>
      </c>
      <c r="E33" s="213">
        <f t="shared" si="21"/>
        <v>0</v>
      </c>
      <c r="F33" s="213">
        <f t="shared" ca="1" si="21"/>
        <v>0</v>
      </c>
      <c r="G33" s="213">
        <f t="shared" ca="1" si="21"/>
        <v>0</v>
      </c>
      <c r="H33" s="213">
        <f t="shared" ca="1" si="21"/>
        <v>0</v>
      </c>
      <c r="I33" s="26"/>
      <c r="J33" s="56" t="str">
        <f>IFERROR(C33/Revenue!C$18,"n/a")</f>
        <v>n/a</v>
      </c>
      <c r="K33" s="56" t="str">
        <f>IFERROR(D33/Revenue!D$18,"n/a")</f>
        <v>n/a</v>
      </c>
      <c r="L33" s="56" t="str">
        <f>IFERROR(E33/Revenue!E$18,"n/a")</f>
        <v>n/a</v>
      </c>
      <c r="M33" s="56" t="str">
        <f ca="1">IFERROR(F33/Revenue!F$18,"n/a")</f>
        <v>n/a</v>
      </c>
      <c r="N33" s="56" t="str">
        <f ca="1">IFERROR(G33/Revenue!G$18,"n/a")</f>
        <v>n/a</v>
      </c>
      <c r="O33" s="56" t="str">
        <f ca="1">IFERROR(H33/Revenue!H$18,"n/a")</f>
        <v>n/a</v>
      </c>
      <c r="Q33" s="213">
        <f t="shared" si="8"/>
        <v>0</v>
      </c>
      <c r="R33" s="57" t="str">
        <f t="shared" si="9"/>
        <v>n/a</v>
      </c>
      <c r="S33" s="213">
        <f t="shared" si="10"/>
        <v>0</v>
      </c>
      <c r="T33" s="57" t="str">
        <f t="shared" si="11"/>
        <v>n/a</v>
      </c>
      <c r="U33" s="213">
        <f t="shared" ca="1" si="12"/>
        <v>0</v>
      </c>
      <c r="V33" s="56" t="str">
        <f t="shared" ca="1" si="13"/>
        <v>n/a</v>
      </c>
      <c r="X33" s="213">
        <f t="shared" ref="X33:BS33" si="22">SUM(X8:X31)</f>
        <v>0</v>
      </c>
      <c r="Y33" s="213">
        <f t="shared" si="22"/>
        <v>0</v>
      </c>
      <c r="Z33" s="213">
        <f t="shared" si="22"/>
        <v>0</v>
      </c>
      <c r="AA33" s="213">
        <f t="shared" si="22"/>
        <v>0</v>
      </c>
      <c r="AB33" s="213">
        <f t="shared" si="22"/>
        <v>0</v>
      </c>
      <c r="AC33" s="213">
        <f t="shared" si="22"/>
        <v>0</v>
      </c>
      <c r="AD33" s="213">
        <f t="shared" si="22"/>
        <v>0</v>
      </c>
      <c r="AE33" s="213">
        <f t="shared" si="22"/>
        <v>0</v>
      </c>
      <c r="AF33" s="213">
        <f t="shared" si="22"/>
        <v>0</v>
      </c>
      <c r="AG33" s="213">
        <f t="shared" si="22"/>
        <v>0</v>
      </c>
      <c r="AH33" s="213">
        <f t="shared" si="22"/>
        <v>0</v>
      </c>
      <c r="AI33" s="213">
        <f t="shared" si="22"/>
        <v>0</v>
      </c>
      <c r="AJ33" s="213">
        <f t="shared" si="22"/>
        <v>0</v>
      </c>
      <c r="AK33" s="213">
        <f t="shared" si="22"/>
        <v>0</v>
      </c>
      <c r="AL33" s="213">
        <f t="shared" si="22"/>
        <v>0</v>
      </c>
      <c r="AM33" s="213">
        <f t="shared" si="22"/>
        <v>0</v>
      </c>
      <c r="AN33" s="213">
        <f t="shared" si="22"/>
        <v>0</v>
      </c>
      <c r="AO33" s="213">
        <f t="shared" si="22"/>
        <v>0</v>
      </c>
      <c r="AP33" s="213">
        <f t="shared" si="22"/>
        <v>0</v>
      </c>
      <c r="AQ33" s="213">
        <f t="shared" si="22"/>
        <v>0</v>
      </c>
      <c r="AR33" s="213">
        <f t="shared" si="22"/>
        <v>0</v>
      </c>
      <c r="AS33" s="213">
        <f t="shared" si="22"/>
        <v>0</v>
      </c>
      <c r="AT33" s="213">
        <f t="shared" si="22"/>
        <v>0</v>
      </c>
      <c r="AU33" s="213">
        <f t="shared" si="22"/>
        <v>0</v>
      </c>
      <c r="AV33" s="213">
        <f t="shared" si="22"/>
        <v>0</v>
      </c>
      <c r="AW33" s="213">
        <f t="shared" si="22"/>
        <v>0</v>
      </c>
      <c r="AX33" s="213">
        <f t="shared" si="22"/>
        <v>0</v>
      </c>
      <c r="AY33" s="213">
        <f t="shared" si="22"/>
        <v>0</v>
      </c>
      <c r="AZ33" s="213">
        <f t="shared" si="22"/>
        <v>0</v>
      </c>
      <c r="BA33" s="213">
        <f t="shared" si="22"/>
        <v>0</v>
      </c>
      <c r="BB33" s="213">
        <f t="shared" si="22"/>
        <v>0</v>
      </c>
      <c r="BC33" s="213">
        <f t="shared" si="22"/>
        <v>0</v>
      </c>
      <c r="BD33" s="213">
        <f t="shared" si="22"/>
        <v>0</v>
      </c>
      <c r="BE33" s="213">
        <f t="shared" si="22"/>
        <v>0</v>
      </c>
      <c r="BF33" s="213">
        <f t="shared" si="22"/>
        <v>0</v>
      </c>
      <c r="BG33" s="213">
        <f t="shared" si="22"/>
        <v>0</v>
      </c>
      <c r="BH33" s="213">
        <f t="shared" si="22"/>
        <v>0</v>
      </c>
      <c r="BI33" s="213">
        <f t="shared" si="22"/>
        <v>0</v>
      </c>
      <c r="BJ33" s="213">
        <f t="shared" si="22"/>
        <v>0</v>
      </c>
      <c r="BK33" s="213">
        <f t="shared" si="22"/>
        <v>0</v>
      </c>
      <c r="BL33" s="213">
        <f t="shared" si="22"/>
        <v>0</v>
      </c>
      <c r="BM33" s="213">
        <f t="shared" si="22"/>
        <v>0</v>
      </c>
      <c r="BN33" s="213">
        <f t="shared" si="22"/>
        <v>0</v>
      </c>
      <c r="BO33" s="213">
        <f t="shared" si="22"/>
        <v>0</v>
      </c>
      <c r="BP33" s="213">
        <f t="shared" si="22"/>
        <v>0</v>
      </c>
      <c r="BQ33" s="213">
        <f t="shared" si="22"/>
        <v>0</v>
      </c>
      <c r="BR33" s="213">
        <f t="shared" si="22"/>
        <v>0</v>
      </c>
      <c r="BS33" s="213">
        <f t="shared" si="22"/>
        <v>0</v>
      </c>
      <c r="BT33" s="417"/>
      <c r="BU33" s="417"/>
      <c r="BV33" s="417"/>
      <c r="BW33" s="417"/>
      <c r="BX33" s="424"/>
      <c r="BY33" s="26"/>
    </row>
    <row r="34" spans="2:77" s="146" customFormat="1" ht="14.25" customHeight="1" outlineLevel="1" x14ac:dyDescent="0.3">
      <c r="B34" s="73" t="str">
        <f>Revenue!$B$19</f>
        <v>% of sales- reported</v>
      </c>
      <c r="C34" s="160"/>
      <c r="D34" s="160"/>
      <c r="E34" s="160"/>
      <c r="F34" s="160"/>
      <c r="G34" s="160"/>
      <c r="H34" s="160"/>
      <c r="I34" s="26"/>
      <c r="J34" s="160"/>
      <c r="K34" s="160"/>
      <c r="L34" s="160"/>
      <c r="M34" s="160"/>
      <c r="N34" s="160"/>
      <c r="O34" s="160"/>
      <c r="Q34" s="145"/>
      <c r="R34" s="156"/>
      <c r="S34" s="145"/>
      <c r="T34" s="156"/>
      <c r="U34" s="145"/>
      <c r="V34" s="156"/>
      <c r="X34" s="160"/>
      <c r="Y34" s="160"/>
      <c r="Z34" s="160"/>
      <c r="AA34" s="160"/>
      <c r="AB34" s="160"/>
      <c r="AC34" s="160"/>
      <c r="AD34" s="160"/>
      <c r="AE34" s="160"/>
      <c r="AF34" s="160"/>
      <c r="AG34" s="160"/>
      <c r="AH34" s="160"/>
      <c r="AI34" s="160"/>
      <c r="AJ34" s="160"/>
      <c r="AK34" s="160"/>
      <c r="AL34" s="160"/>
      <c r="AM34" s="160"/>
      <c r="AN34" s="160"/>
      <c r="AO34" s="160"/>
      <c r="AP34" s="160"/>
      <c r="AQ34" s="160"/>
      <c r="AR34" s="160"/>
      <c r="AS34" s="160"/>
      <c r="AT34" s="160"/>
      <c r="AU34" s="160"/>
      <c r="AV34" s="160"/>
      <c r="AW34" s="160"/>
      <c r="AX34" s="160"/>
      <c r="AY34" s="160"/>
      <c r="AZ34" s="160"/>
      <c r="BA34" s="160"/>
      <c r="BB34" s="160"/>
      <c r="BC34" s="160"/>
      <c r="BD34" s="160"/>
      <c r="BE34" s="160"/>
      <c r="BF34" s="160"/>
      <c r="BG34" s="160"/>
      <c r="BH34" s="160"/>
      <c r="BI34" s="160"/>
      <c r="BJ34" s="160"/>
      <c r="BK34" s="160"/>
      <c r="BL34" s="160"/>
      <c r="BM34" s="160"/>
      <c r="BN34" s="160"/>
      <c r="BO34" s="160"/>
      <c r="BP34" s="160"/>
      <c r="BQ34" s="160"/>
      <c r="BR34" s="160"/>
      <c r="BS34" s="160"/>
      <c r="BT34" s="299"/>
      <c r="BU34" s="299"/>
      <c r="BV34" s="299"/>
      <c r="BW34" s="299"/>
      <c r="BX34" s="437"/>
      <c r="BY34" s="26"/>
    </row>
    <row r="35" spans="2:77" s="146" customFormat="1" ht="14.25" customHeight="1" outlineLevel="1" x14ac:dyDescent="0.3">
      <c r="B35" s="61" t="str">
        <f t="shared" ref="B35:B44" si="23">B8</f>
        <v>Payroll and related costs</v>
      </c>
      <c r="C35" s="58" t="str">
        <f>IFERROR(C8/Revenue!C$18,"n/a")</f>
        <v>n/a</v>
      </c>
      <c r="D35" s="58" t="str">
        <f>IFERROR(D8/Revenue!D$18,"n/a")</f>
        <v>n/a</v>
      </c>
      <c r="E35" s="58" t="str">
        <f>IFERROR(E8/Revenue!E$18,"n/a")</f>
        <v>n/a</v>
      </c>
      <c r="F35" s="58" t="str">
        <f ca="1">IFERROR(F8/Revenue!F$18,"n/a")</f>
        <v>n/a</v>
      </c>
      <c r="G35" s="58" t="str">
        <f ca="1">IFERROR(G8/Revenue!G$18,"n/a")</f>
        <v>n/a</v>
      </c>
      <c r="H35" s="58" t="str">
        <f ca="1">IFERROR(H8/Revenue!H$18,"n/a")</f>
        <v>n/a</v>
      </c>
      <c r="I35" s="26"/>
      <c r="J35" s="161"/>
      <c r="K35" s="161"/>
      <c r="L35" s="161"/>
      <c r="M35" s="161"/>
      <c r="N35" s="161"/>
      <c r="O35" s="161"/>
      <c r="Q35" s="145"/>
      <c r="R35" s="156"/>
      <c r="S35" s="145"/>
      <c r="T35" s="156"/>
      <c r="U35" s="145"/>
      <c r="V35" s="156"/>
      <c r="X35" s="115" t="str">
        <f>IFERROR(X8/Revenue!X$18,"n/a")</f>
        <v>n/a</v>
      </c>
      <c r="Y35" s="115" t="str">
        <f>IFERROR(Y8/Revenue!Y$18,"n/a")</f>
        <v>n/a</v>
      </c>
      <c r="Z35" s="115" t="str">
        <f>IFERROR(Z8/Revenue!Z$18,"n/a")</f>
        <v>n/a</v>
      </c>
      <c r="AA35" s="115" t="str">
        <f>IFERROR(AA8/Revenue!AA$18,"n/a")</f>
        <v>n/a</v>
      </c>
      <c r="AB35" s="115" t="str">
        <f>IFERROR(AB8/Revenue!AB$18,"n/a")</f>
        <v>n/a</v>
      </c>
      <c r="AC35" s="115" t="str">
        <f>IFERROR(AC8/Revenue!AC$18,"n/a")</f>
        <v>n/a</v>
      </c>
      <c r="AD35" s="115" t="str">
        <f>IFERROR(AD8/Revenue!AD$18,"n/a")</f>
        <v>n/a</v>
      </c>
      <c r="AE35" s="115" t="str">
        <f>IFERROR(AE8/Revenue!AE$18,"n/a")</f>
        <v>n/a</v>
      </c>
      <c r="AF35" s="115" t="str">
        <f>IFERROR(AF8/Revenue!AF$18,"n/a")</f>
        <v>n/a</v>
      </c>
      <c r="AG35" s="115" t="str">
        <f>IFERROR(AG8/Revenue!AG$18,"n/a")</f>
        <v>n/a</v>
      </c>
      <c r="AH35" s="115" t="str">
        <f>IFERROR(AH8/Revenue!AH$18,"n/a")</f>
        <v>n/a</v>
      </c>
      <c r="AI35" s="115" t="str">
        <f>IFERROR(AI8/Revenue!AI$18,"n/a")</f>
        <v>n/a</v>
      </c>
      <c r="AJ35" s="115" t="str">
        <f>IFERROR(AJ8/Revenue!AJ$18,"n/a")</f>
        <v>n/a</v>
      </c>
      <c r="AK35" s="115" t="str">
        <f>IFERROR(AK8/Revenue!AK$18,"n/a")</f>
        <v>n/a</v>
      </c>
      <c r="AL35" s="115" t="str">
        <f>IFERROR(AL8/Revenue!AL$18,"n/a")</f>
        <v>n/a</v>
      </c>
      <c r="AM35" s="115" t="str">
        <f>IFERROR(AM8/Revenue!AM$18,"n/a")</f>
        <v>n/a</v>
      </c>
      <c r="AN35" s="115" t="str">
        <f>IFERROR(AN8/Revenue!AN$18,"n/a")</f>
        <v>n/a</v>
      </c>
      <c r="AO35" s="115" t="str">
        <f>IFERROR(AO8/Revenue!AO$18,"n/a")</f>
        <v>n/a</v>
      </c>
      <c r="AP35" s="115" t="str">
        <f>IFERROR(AP8/Revenue!AP$18,"n/a")</f>
        <v>n/a</v>
      </c>
      <c r="AQ35" s="115" t="str">
        <f>IFERROR(AQ8/Revenue!AQ$18,"n/a")</f>
        <v>n/a</v>
      </c>
      <c r="AR35" s="115" t="str">
        <f>IFERROR(AR8/Revenue!AR$18,"n/a")</f>
        <v>n/a</v>
      </c>
      <c r="AS35" s="115" t="str">
        <f>IFERROR(AS8/Revenue!AS$18,"n/a")</f>
        <v>n/a</v>
      </c>
      <c r="AT35" s="115" t="str">
        <f>IFERROR(AT8/Revenue!AT$18,"n/a")</f>
        <v>n/a</v>
      </c>
      <c r="AU35" s="115" t="str">
        <f>IFERROR(AU8/Revenue!AU$18,"n/a")</f>
        <v>n/a</v>
      </c>
      <c r="AV35" s="115" t="str">
        <f>IFERROR(AV8/Revenue!AV$18,"n/a")</f>
        <v>n/a</v>
      </c>
      <c r="AW35" s="115" t="str">
        <f>IFERROR(AW8/Revenue!AW$18,"n/a")</f>
        <v>n/a</v>
      </c>
      <c r="AX35" s="115" t="str">
        <f>IFERROR(AX8/Revenue!AX$18,"n/a")</f>
        <v>n/a</v>
      </c>
      <c r="AY35" s="115" t="str">
        <f>IFERROR(AY8/Revenue!AY$18,"n/a")</f>
        <v>n/a</v>
      </c>
      <c r="AZ35" s="115" t="str">
        <f>IFERROR(AZ8/Revenue!AZ$18,"n/a")</f>
        <v>n/a</v>
      </c>
      <c r="BA35" s="115" t="str">
        <f>IFERROR(BA8/Revenue!BA$18,"n/a")</f>
        <v>n/a</v>
      </c>
      <c r="BB35" s="115" t="str">
        <f>IFERROR(BB8/Revenue!BB$18,"n/a")</f>
        <v>n/a</v>
      </c>
      <c r="BC35" s="115" t="str">
        <f>IFERROR(BC8/Revenue!BC$18,"n/a")</f>
        <v>n/a</v>
      </c>
      <c r="BD35" s="115" t="str">
        <f>IFERROR(BD8/Revenue!BD$18,"n/a")</f>
        <v>n/a</v>
      </c>
      <c r="BE35" s="115" t="str">
        <f>IFERROR(BE8/Revenue!BE$18,"n/a")</f>
        <v>n/a</v>
      </c>
      <c r="BF35" s="115" t="str">
        <f>IFERROR(BF8/Revenue!BF$18,"n/a")</f>
        <v>n/a</v>
      </c>
      <c r="BG35" s="115" t="str">
        <f>IFERROR(BG8/Revenue!BG$18,"n/a")</f>
        <v>n/a</v>
      </c>
      <c r="BH35" s="115" t="str">
        <f>IFERROR(BH8/Revenue!BH$18,"n/a")</f>
        <v>n/a</v>
      </c>
      <c r="BI35" s="115" t="str">
        <f>IFERROR(BI8/Revenue!BI$18,"n/a")</f>
        <v>n/a</v>
      </c>
      <c r="BJ35" s="115" t="str">
        <f>IFERROR(BJ8/Revenue!BJ$18,"n/a")</f>
        <v>n/a</v>
      </c>
      <c r="BK35" s="115" t="str">
        <f>IFERROR(BK8/Revenue!BK$18,"n/a")</f>
        <v>n/a</v>
      </c>
      <c r="BL35" s="115" t="str">
        <f>IFERROR(BL8/Revenue!BL$18,"n/a")</f>
        <v>n/a</v>
      </c>
      <c r="BM35" s="115" t="str">
        <f>IFERROR(BM8/Revenue!BM$18,"n/a")</f>
        <v>n/a</v>
      </c>
      <c r="BN35" s="115" t="str">
        <f>IFERROR(BN8/Revenue!BN$18,"n/a")</f>
        <v>n/a</v>
      </c>
      <c r="BO35" s="115" t="str">
        <f>IFERROR(BO8/Revenue!BO$18,"n/a")</f>
        <v>n/a</v>
      </c>
      <c r="BP35" s="115" t="str">
        <f>IFERROR(BP8/Revenue!BP$18,"n/a")</f>
        <v>n/a</v>
      </c>
      <c r="BQ35" s="115" t="str">
        <f>IFERROR(BQ8/Revenue!BQ$18,"n/a")</f>
        <v>n/a</v>
      </c>
      <c r="BR35" s="115" t="str">
        <f>IFERROR(BR8/Revenue!BR$18,"n/a")</f>
        <v>n/a</v>
      </c>
      <c r="BS35" s="115" t="str">
        <f>IFERROR(BS8/Revenue!BS$18,"n/a")</f>
        <v>n/a</v>
      </c>
      <c r="BT35" s="194"/>
      <c r="BU35" s="194"/>
      <c r="BV35" s="194"/>
      <c r="BW35" s="194"/>
      <c r="BX35" s="439"/>
      <c r="BY35" s="26"/>
    </row>
    <row r="36" spans="2:77" s="146" customFormat="1" ht="14.25" customHeight="1" outlineLevel="1" x14ac:dyDescent="0.3">
      <c r="B36" s="61" t="str">
        <f t="shared" si="23"/>
        <v>Contract labor</v>
      </c>
      <c r="C36" s="58" t="str">
        <f>IFERROR(C9/Revenue!C$18,"n/a")</f>
        <v>n/a</v>
      </c>
      <c r="D36" s="58" t="str">
        <f>IFERROR(D9/Revenue!D$18,"n/a")</f>
        <v>n/a</v>
      </c>
      <c r="E36" s="58" t="str">
        <f>IFERROR(E9/Revenue!E$18,"n/a")</f>
        <v>n/a</v>
      </c>
      <c r="F36" s="58" t="str">
        <f ca="1">IFERROR(F9/Revenue!F$18,"n/a")</f>
        <v>n/a</v>
      </c>
      <c r="G36" s="58" t="str">
        <f ca="1">IFERROR(G9/Revenue!G$18,"n/a")</f>
        <v>n/a</v>
      </c>
      <c r="H36" s="58" t="str">
        <f ca="1">IFERROR(H9/Revenue!H$18,"n/a")</f>
        <v>n/a</v>
      </c>
      <c r="I36" s="26"/>
      <c r="J36" s="161"/>
      <c r="K36" s="161"/>
      <c r="L36" s="161"/>
      <c r="M36" s="161"/>
      <c r="N36" s="161"/>
      <c r="O36" s="161"/>
      <c r="Q36" s="145"/>
      <c r="R36" s="156"/>
      <c r="S36" s="145"/>
      <c r="T36" s="156"/>
      <c r="U36" s="145"/>
      <c r="V36" s="156"/>
      <c r="X36" s="115" t="str">
        <f>IFERROR(X9/Revenue!X$18,"n/a")</f>
        <v>n/a</v>
      </c>
      <c r="Y36" s="115" t="str">
        <f>IFERROR(Y9/Revenue!Y$18,"n/a")</f>
        <v>n/a</v>
      </c>
      <c r="Z36" s="115" t="str">
        <f>IFERROR(Z9/Revenue!Z$18,"n/a")</f>
        <v>n/a</v>
      </c>
      <c r="AA36" s="115" t="str">
        <f>IFERROR(AA9/Revenue!AA$18,"n/a")</f>
        <v>n/a</v>
      </c>
      <c r="AB36" s="115" t="str">
        <f>IFERROR(AB9/Revenue!AB$18,"n/a")</f>
        <v>n/a</v>
      </c>
      <c r="AC36" s="115" t="str">
        <f>IFERROR(AC9/Revenue!AC$18,"n/a")</f>
        <v>n/a</v>
      </c>
      <c r="AD36" s="115" t="str">
        <f>IFERROR(AD9/Revenue!AD$18,"n/a")</f>
        <v>n/a</v>
      </c>
      <c r="AE36" s="115" t="str">
        <f>IFERROR(AE9/Revenue!AE$18,"n/a")</f>
        <v>n/a</v>
      </c>
      <c r="AF36" s="115" t="str">
        <f>IFERROR(AF9/Revenue!AF$18,"n/a")</f>
        <v>n/a</v>
      </c>
      <c r="AG36" s="115" t="str">
        <f>IFERROR(AG9/Revenue!AG$18,"n/a")</f>
        <v>n/a</v>
      </c>
      <c r="AH36" s="115" t="str">
        <f>IFERROR(AH9/Revenue!AH$18,"n/a")</f>
        <v>n/a</v>
      </c>
      <c r="AI36" s="115" t="str">
        <f>IFERROR(AI9/Revenue!AI$18,"n/a")</f>
        <v>n/a</v>
      </c>
      <c r="AJ36" s="115" t="str">
        <f>IFERROR(AJ9/Revenue!AJ$18,"n/a")</f>
        <v>n/a</v>
      </c>
      <c r="AK36" s="115" t="str">
        <f>IFERROR(AK9/Revenue!AK$18,"n/a")</f>
        <v>n/a</v>
      </c>
      <c r="AL36" s="115" t="str">
        <f>IFERROR(AL9/Revenue!AL$18,"n/a")</f>
        <v>n/a</v>
      </c>
      <c r="AM36" s="115" t="str">
        <f>IFERROR(AM9/Revenue!AM$18,"n/a")</f>
        <v>n/a</v>
      </c>
      <c r="AN36" s="115" t="str">
        <f>IFERROR(AN9/Revenue!AN$18,"n/a")</f>
        <v>n/a</v>
      </c>
      <c r="AO36" s="115" t="str">
        <f>IFERROR(AO9/Revenue!AO$18,"n/a")</f>
        <v>n/a</v>
      </c>
      <c r="AP36" s="115" t="str">
        <f>IFERROR(AP9/Revenue!AP$18,"n/a")</f>
        <v>n/a</v>
      </c>
      <c r="AQ36" s="115" t="str">
        <f>IFERROR(AQ9/Revenue!AQ$18,"n/a")</f>
        <v>n/a</v>
      </c>
      <c r="AR36" s="115" t="str">
        <f>IFERROR(AR9/Revenue!AR$18,"n/a")</f>
        <v>n/a</v>
      </c>
      <c r="AS36" s="115" t="str">
        <f>IFERROR(AS9/Revenue!AS$18,"n/a")</f>
        <v>n/a</v>
      </c>
      <c r="AT36" s="115" t="str">
        <f>IFERROR(AT9/Revenue!AT$18,"n/a")</f>
        <v>n/a</v>
      </c>
      <c r="AU36" s="115" t="str">
        <f>IFERROR(AU9/Revenue!AU$18,"n/a")</f>
        <v>n/a</v>
      </c>
      <c r="AV36" s="115" t="str">
        <f>IFERROR(AV9/Revenue!AV$18,"n/a")</f>
        <v>n/a</v>
      </c>
      <c r="AW36" s="115" t="str">
        <f>IFERROR(AW9/Revenue!AW$18,"n/a")</f>
        <v>n/a</v>
      </c>
      <c r="AX36" s="115" t="str">
        <f>IFERROR(AX9/Revenue!AX$18,"n/a")</f>
        <v>n/a</v>
      </c>
      <c r="AY36" s="115" t="str">
        <f>IFERROR(AY9/Revenue!AY$18,"n/a")</f>
        <v>n/a</v>
      </c>
      <c r="AZ36" s="115" t="str">
        <f>IFERROR(AZ9/Revenue!AZ$18,"n/a")</f>
        <v>n/a</v>
      </c>
      <c r="BA36" s="115" t="str">
        <f>IFERROR(BA9/Revenue!BA$18,"n/a")</f>
        <v>n/a</v>
      </c>
      <c r="BB36" s="115" t="str">
        <f>IFERROR(BB9/Revenue!BB$18,"n/a")</f>
        <v>n/a</v>
      </c>
      <c r="BC36" s="115" t="str">
        <f>IFERROR(BC9/Revenue!BC$18,"n/a")</f>
        <v>n/a</v>
      </c>
      <c r="BD36" s="115" t="str">
        <f>IFERROR(BD9/Revenue!BD$18,"n/a")</f>
        <v>n/a</v>
      </c>
      <c r="BE36" s="115" t="str">
        <f>IFERROR(BE9/Revenue!BE$18,"n/a")</f>
        <v>n/a</v>
      </c>
      <c r="BF36" s="115" t="str">
        <f>IFERROR(BF9/Revenue!BF$18,"n/a")</f>
        <v>n/a</v>
      </c>
      <c r="BG36" s="115" t="str">
        <f>IFERROR(BG9/Revenue!BG$18,"n/a")</f>
        <v>n/a</v>
      </c>
      <c r="BH36" s="115" t="str">
        <f>IFERROR(BH9/Revenue!BH$18,"n/a")</f>
        <v>n/a</v>
      </c>
      <c r="BI36" s="115" t="str">
        <f>IFERROR(BI9/Revenue!BI$18,"n/a")</f>
        <v>n/a</v>
      </c>
      <c r="BJ36" s="115" t="str">
        <f>IFERROR(BJ9/Revenue!BJ$18,"n/a")</f>
        <v>n/a</v>
      </c>
      <c r="BK36" s="115" t="str">
        <f>IFERROR(BK9/Revenue!BK$18,"n/a")</f>
        <v>n/a</v>
      </c>
      <c r="BL36" s="115" t="str">
        <f>IFERROR(BL9/Revenue!BL$18,"n/a")</f>
        <v>n/a</v>
      </c>
      <c r="BM36" s="115" t="str">
        <f>IFERROR(BM9/Revenue!BM$18,"n/a")</f>
        <v>n/a</v>
      </c>
      <c r="BN36" s="115" t="str">
        <f>IFERROR(BN9/Revenue!BN$18,"n/a")</f>
        <v>n/a</v>
      </c>
      <c r="BO36" s="115" t="str">
        <f>IFERROR(BO9/Revenue!BO$18,"n/a")</f>
        <v>n/a</v>
      </c>
      <c r="BP36" s="115" t="str">
        <f>IFERROR(BP9/Revenue!BP$18,"n/a")</f>
        <v>n/a</v>
      </c>
      <c r="BQ36" s="115" t="str">
        <f>IFERROR(BQ9/Revenue!BQ$18,"n/a")</f>
        <v>n/a</v>
      </c>
      <c r="BR36" s="115" t="str">
        <f>IFERROR(BR9/Revenue!BR$18,"n/a")</f>
        <v>n/a</v>
      </c>
      <c r="BS36" s="115" t="str">
        <f>IFERROR(BS9/Revenue!BS$18,"n/a")</f>
        <v>n/a</v>
      </c>
      <c r="BT36" s="194"/>
      <c r="BU36" s="194"/>
      <c r="BV36" s="194"/>
      <c r="BW36" s="194"/>
      <c r="BX36" s="439"/>
      <c r="BY36" s="26"/>
    </row>
    <row r="37" spans="2:77" s="146" customFormat="1" ht="14.25" customHeight="1" outlineLevel="1" x14ac:dyDescent="0.3">
      <c r="B37" s="61" t="str">
        <f t="shared" si="23"/>
        <v>Rent expense</v>
      </c>
      <c r="C37" s="58" t="str">
        <f>IFERROR(C10/Revenue!C$18,"n/a")</f>
        <v>n/a</v>
      </c>
      <c r="D37" s="58" t="str">
        <f>IFERROR(D10/Revenue!D$18,"n/a")</f>
        <v>n/a</v>
      </c>
      <c r="E37" s="58" t="str">
        <f>IFERROR(E10/Revenue!E$18,"n/a")</f>
        <v>n/a</v>
      </c>
      <c r="F37" s="58" t="str">
        <f ca="1">IFERROR(F10/Revenue!F$18,"n/a")</f>
        <v>n/a</v>
      </c>
      <c r="G37" s="58" t="str">
        <f ca="1">IFERROR(G10/Revenue!G$18,"n/a")</f>
        <v>n/a</v>
      </c>
      <c r="H37" s="58" t="str">
        <f ca="1">IFERROR(H10/Revenue!H$18,"n/a")</f>
        <v>n/a</v>
      </c>
      <c r="I37" s="26"/>
      <c r="J37" s="161"/>
      <c r="K37" s="161"/>
      <c r="L37" s="161"/>
      <c r="M37" s="161"/>
      <c r="N37" s="161"/>
      <c r="O37" s="161"/>
      <c r="Q37" s="145"/>
      <c r="R37" s="156"/>
      <c r="S37" s="145"/>
      <c r="T37" s="156"/>
      <c r="U37" s="145"/>
      <c r="V37" s="156"/>
      <c r="X37" s="115" t="str">
        <f>IFERROR(X10/Revenue!X$18,"n/a")</f>
        <v>n/a</v>
      </c>
      <c r="Y37" s="115" t="str">
        <f>IFERROR(Y10/Revenue!Y$18,"n/a")</f>
        <v>n/a</v>
      </c>
      <c r="Z37" s="115" t="str">
        <f>IFERROR(Z10/Revenue!Z$18,"n/a")</f>
        <v>n/a</v>
      </c>
      <c r="AA37" s="115" t="str">
        <f>IFERROR(AA10/Revenue!AA$18,"n/a")</f>
        <v>n/a</v>
      </c>
      <c r="AB37" s="115" t="str">
        <f>IFERROR(AB10/Revenue!AB$18,"n/a")</f>
        <v>n/a</v>
      </c>
      <c r="AC37" s="115" t="str">
        <f>IFERROR(AC10/Revenue!AC$18,"n/a")</f>
        <v>n/a</v>
      </c>
      <c r="AD37" s="115" t="str">
        <f>IFERROR(AD10/Revenue!AD$18,"n/a")</f>
        <v>n/a</v>
      </c>
      <c r="AE37" s="115" t="str">
        <f>IFERROR(AE10/Revenue!AE$18,"n/a")</f>
        <v>n/a</v>
      </c>
      <c r="AF37" s="115" t="str">
        <f>IFERROR(AF10/Revenue!AF$18,"n/a")</f>
        <v>n/a</v>
      </c>
      <c r="AG37" s="115" t="str">
        <f>IFERROR(AG10/Revenue!AG$18,"n/a")</f>
        <v>n/a</v>
      </c>
      <c r="AH37" s="115" t="str">
        <f>IFERROR(AH10/Revenue!AH$18,"n/a")</f>
        <v>n/a</v>
      </c>
      <c r="AI37" s="115" t="str">
        <f>IFERROR(AI10/Revenue!AI$18,"n/a")</f>
        <v>n/a</v>
      </c>
      <c r="AJ37" s="115" t="str">
        <f>IFERROR(AJ10/Revenue!AJ$18,"n/a")</f>
        <v>n/a</v>
      </c>
      <c r="AK37" s="115" t="str">
        <f>IFERROR(AK10/Revenue!AK$18,"n/a")</f>
        <v>n/a</v>
      </c>
      <c r="AL37" s="115" t="str">
        <f>IFERROR(AL10/Revenue!AL$18,"n/a")</f>
        <v>n/a</v>
      </c>
      <c r="AM37" s="115" t="str">
        <f>IFERROR(AM10/Revenue!AM$18,"n/a")</f>
        <v>n/a</v>
      </c>
      <c r="AN37" s="115" t="str">
        <f>IFERROR(AN10/Revenue!AN$18,"n/a")</f>
        <v>n/a</v>
      </c>
      <c r="AO37" s="115" t="str">
        <f>IFERROR(AO10/Revenue!AO$18,"n/a")</f>
        <v>n/a</v>
      </c>
      <c r="AP37" s="115" t="str">
        <f>IFERROR(AP10/Revenue!AP$18,"n/a")</f>
        <v>n/a</v>
      </c>
      <c r="AQ37" s="115" t="str">
        <f>IFERROR(AQ10/Revenue!AQ$18,"n/a")</f>
        <v>n/a</v>
      </c>
      <c r="AR37" s="115" t="str">
        <f>IFERROR(AR10/Revenue!AR$18,"n/a")</f>
        <v>n/a</v>
      </c>
      <c r="AS37" s="115" t="str">
        <f>IFERROR(AS10/Revenue!AS$18,"n/a")</f>
        <v>n/a</v>
      </c>
      <c r="AT37" s="115" t="str">
        <f>IFERROR(AT10/Revenue!AT$18,"n/a")</f>
        <v>n/a</v>
      </c>
      <c r="AU37" s="115" t="str">
        <f>IFERROR(AU10/Revenue!AU$18,"n/a")</f>
        <v>n/a</v>
      </c>
      <c r="AV37" s="115" t="str">
        <f>IFERROR(AV10/Revenue!AV$18,"n/a")</f>
        <v>n/a</v>
      </c>
      <c r="AW37" s="115" t="str">
        <f>IFERROR(AW10/Revenue!AW$18,"n/a")</f>
        <v>n/a</v>
      </c>
      <c r="AX37" s="115" t="str">
        <f>IFERROR(AX10/Revenue!AX$18,"n/a")</f>
        <v>n/a</v>
      </c>
      <c r="AY37" s="115" t="str">
        <f>IFERROR(AY10/Revenue!AY$18,"n/a")</f>
        <v>n/a</v>
      </c>
      <c r="AZ37" s="115" t="str">
        <f>IFERROR(AZ10/Revenue!AZ$18,"n/a")</f>
        <v>n/a</v>
      </c>
      <c r="BA37" s="115" t="str">
        <f>IFERROR(BA10/Revenue!BA$18,"n/a")</f>
        <v>n/a</v>
      </c>
      <c r="BB37" s="115" t="str">
        <f>IFERROR(BB10/Revenue!BB$18,"n/a")</f>
        <v>n/a</v>
      </c>
      <c r="BC37" s="115" t="str">
        <f>IFERROR(BC10/Revenue!BC$18,"n/a")</f>
        <v>n/a</v>
      </c>
      <c r="BD37" s="115" t="str">
        <f>IFERROR(BD10/Revenue!BD$18,"n/a")</f>
        <v>n/a</v>
      </c>
      <c r="BE37" s="115" t="str">
        <f>IFERROR(BE10/Revenue!BE$18,"n/a")</f>
        <v>n/a</v>
      </c>
      <c r="BF37" s="115" t="str">
        <f>IFERROR(BF10/Revenue!BF$18,"n/a")</f>
        <v>n/a</v>
      </c>
      <c r="BG37" s="115" t="str">
        <f>IFERROR(BG10/Revenue!BG$18,"n/a")</f>
        <v>n/a</v>
      </c>
      <c r="BH37" s="115" t="str">
        <f>IFERROR(BH10/Revenue!BH$18,"n/a")</f>
        <v>n/a</v>
      </c>
      <c r="BI37" s="115" t="str">
        <f>IFERROR(BI10/Revenue!BI$18,"n/a")</f>
        <v>n/a</v>
      </c>
      <c r="BJ37" s="115" t="str">
        <f>IFERROR(BJ10/Revenue!BJ$18,"n/a")</f>
        <v>n/a</v>
      </c>
      <c r="BK37" s="115" t="str">
        <f>IFERROR(BK10/Revenue!BK$18,"n/a")</f>
        <v>n/a</v>
      </c>
      <c r="BL37" s="115" t="str">
        <f>IFERROR(BL10/Revenue!BL$18,"n/a")</f>
        <v>n/a</v>
      </c>
      <c r="BM37" s="115" t="str">
        <f>IFERROR(BM10/Revenue!BM$18,"n/a")</f>
        <v>n/a</v>
      </c>
      <c r="BN37" s="115" t="str">
        <f>IFERROR(BN10/Revenue!BN$18,"n/a")</f>
        <v>n/a</v>
      </c>
      <c r="BO37" s="115" t="str">
        <f>IFERROR(BO10/Revenue!BO$18,"n/a")</f>
        <v>n/a</v>
      </c>
      <c r="BP37" s="115" t="str">
        <f>IFERROR(BP10/Revenue!BP$18,"n/a")</f>
        <v>n/a</v>
      </c>
      <c r="BQ37" s="115" t="str">
        <f>IFERROR(BQ10/Revenue!BQ$18,"n/a")</f>
        <v>n/a</v>
      </c>
      <c r="BR37" s="115" t="str">
        <f>IFERROR(BR10/Revenue!BR$18,"n/a")</f>
        <v>n/a</v>
      </c>
      <c r="BS37" s="115" t="str">
        <f>IFERROR(BS10/Revenue!BS$18,"n/a")</f>
        <v>n/a</v>
      </c>
      <c r="BT37" s="194"/>
      <c r="BU37" s="194"/>
      <c r="BV37" s="194"/>
      <c r="BW37" s="194"/>
      <c r="BX37" s="439"/>
      <c r="BY37" s="26"/>
    </row>
    <row r="38" spans="2:77" s="146" customFormat="1" ht="14.25" customHeight="1" outlineLevel="1" x14ac:dyDescent="0.3">
      <c r="B38" s="61" t="str">
        <f t="shared" si="23"/>
        <v>Merchant account fees</v>
      </c>
      <c r="C38" s="58" t="str">
        <f>IFERROR(C11/Revenue!C$18,"n/a")</f>
        <v>n/a</v>
      </c>
      <c r="D38" s="58" t="str">
        <f>IFERROR(D11/Revenue!D$18,"n/a")</f>
        <v>n/a</v>
      </c>
      <c r="E38" s="58" t="str">
        <f>IFERROR(E11/Revenue!E$18,"n/a")</f>
        <v>n/a</v>
      </c>
      <c r="F38" s="58" t="str">
        <f ca="1">IFERROR(F11/Revenue!F$18,"n/a")</f>
        <v>n/a</v>
      </c>
      <c r="G38" s="58" t="str">
        <f ca="1">IFERROR(G11/Revenue!G$18,"n/a")</f>
        <v>n/a</v>
      </c>
      <c r="H38" s="58" t="str">
        <f ca="1">IFERROR(H11/Revenue!H$18,"n/a")</f>
        <v>n/a</v>
      </c>
      <c r="I38" s="26"/>
      <c r="J38" s="161"/>
      <c r="K38" s="161"/>
      <c r="L38" s="161"/>
      <c r="M38" s="161"/>
      <c r="N38" s="161"/>
      <c r="O38" s="161"/>
      <c r="Q38" s="145"/>
      <c r="R38" s="156"/>
      <c r="S38" s="145"/>
      <c r="T38" s="156"/>
      <c r="U38" s="145"/>
      <c r="V38" s="156"/>
      <c r="X38" s="115" t="str">
        <f>IFERROR(X11/Revenue!X$18,"n/a")</f>
        <v>n/a</v>
      </c>
      <c r="Y38" s="115" t="str">
        <f>IFERROR(Y11/Revenue!Y$18,"n/a")</f>
        <v>n/a</v>
      </c>
      <c r="Z38" s="115" t="str">
        <f>IFERROR(Z11/Revenue!Z$18,"n/a")</f>
        <v>n/a</v>
      </c>
      <c r="AA38" s="115" t="str">
        <f>IFERROR(AA11/Revenue!AA$18,"n/a")</f>
        <v>n/a</v>
      </c>
      <c r="AB38" s="115" t="str">
        <f>IFERROR(AB11/Revenue!AB$18,"n/a")</f>
        <v>n/a</v>
      </c>
      <c r="AC38" s="115" t="str">
        <f>IFERROR(AC11/Revenue!AC$18,"n/a")</f>
        <v>n/a</v>
      </c>
      <c r="AD38" s="115" t="str">
        <f>IFERROR(AD11/Revenue!AD$18,"n/a")</f>
        <v>n/a</v>
      </c>
      <c r="AE38" s="115" t="str">
        <f>IFERROR(AE11/Revenue!AE$18,"n/a")</f>
        <v>n/a</v>
      </c>
      <c r="AF38" s="115" t="str">
        <f>IFERROR(AF11/Revenue!AF$18,"n/a")</f>
        <v>n/a</v>
      </c>
      <c r="AG38" s="115" t="str">
        <f>IFERROR(AG11/Revenue!AG$18,"n/a")</f>
        <v>n/a</v>
      </c>
      <c r="AH38" s="115" t="str">
        <f>IFERROR(AH11/Revenue!AH$18,"n/a")</f>
        <v>n/a</v>
      </c>
      <c r="AI38" s="115" t="str">
        <f>IFERROR(AI11/Revenue!AI$18,"n/a")</f>
        <v>n/a</v>
      </c>
      <c r="AJ38" s="115" t="str">
        <f>IFERROR(AJ11/Revenue!AJ$18,"n/a")</f>
        <v>n/a</v>
      </c>
      <c r="AK38" s="115" t="str">
        <f>IFERROR(AK11/Revenue!AK$18,"n/a")</f>
        <v>n/a</v>
      </c>
      <c r="AL38" s="115" t="str">
        <f>IFERROR(AL11/Revenue!AL$18,"n/a")</f>
        <v>n/a</v>
      </c>
      <c r="AM38" s="115" t="str">
        <f>IFERROR(AM11/Revenue!AM$18,"n/a")</f>
        <v>n/a</v>
      </c>
      <c r="AN38" s="115" t="str">
        <f>IFERROR(AN11/Revenue!AN$18,"n/a")</f>
        <v>n/a</v>
      </c>
      <c r="AO38" s="115" t="str">
        <f>IFERROR(AO11/Revenue!AO$18,"n/a")</f>
        <v>n/a</v>
      </c>
      <c r="AP38" s="115" t="str">
        <f>IFERROR(AP11/Revenue!AP$18,"n/a")</f>
        <v>n/a</v>
      </c>
      <c r="AQ38" s="115" t="str">
        <f>IFERROR(AQ11/Revenue!AQ$18,"n/a")</f>
        <v>n/a</v>
      </c>
      <c r="AR38" s="115" t="str">
        <f>IFERROR(AR11/Revenue!AR$18,"n/a")</f>
        <v>n/a</v>
      </c>
      <c r="AS38" s="115" t="str">
        <f>IFERROR(AS11/Revenue!AS$18,"n/a")</f>
        <v>n/a</v>
      </c>
      <c r="AT38" s="115" t="str">
        <f>IFERROR(AT11/Revenue!AT$18,"n/a")</f>
        <v>n/a</v>
      </c>
      <c r="AU38" s="115" t="str">
        <f>IFERROR(AU11/Revenue!AU$18,"n/a")</f>
        <v>n/a</v>
      </c>
      <c r="AV38" s="115" t="str">
        <f>IFERROR(AV11/Revenue!AV$18,"n/a")</f>
        <v>n/a</v>
      </c>
      <c r="AW38" s="115" t="str">
        <f>IFERROR(AW11/Revenue!AW$18,"n/a")</f>
        <v>n/a</v>
      </c>
      <c r="AX38" s="115" t="str">
        <f>IFERROR(AX11/Revenue!AX$18,"n/a")</f>
        <v>n/a</v>
      </c>
      <c r="AY38" s="115" t="str">
        <f>IFERROR(AY11/Revenue!AY$18,"n/a")</f>
        <v>n/a</v>
      </c>
      <c r="AZ38" s="115" t="str">
        <f>IFERROR(AZ11/Revenue!AZ$18,"n/a")</f>
        <v>n/a</v>
      </c>
      <c r="BA38" s="115" t="str">
        <f>IFERROR(BA11/Revenue!BA$18,"n/a")</f>
        <v>n/a</v>
      </c>
      <c r="BB38" s="115" t="str">
        <f>IFERROR(BB11/Revenue!BB$18,"n/a")</f>
        <v>n/a</v>
      </c>
      <c r="BC38" s="115" t="str">
        <f>IFERROR(BC11/Revenue!BC$18,"n/a")</f>
        <v>n/a</v>
      </c>
      <c r="BD38" s="115" t="str">
        <f>IFERROR(BD11/Revenue!BD$18,"n/a")</f>
        <v>n/a</v>
      </c>
      <c r="BE38" s="115" t="str">
        <f>IFERROR(BE11/Revenue!BE$18,"n/a")</f>
        <v>n/a</v>
      </c>
      <c r="BF38" s="115" t="str">
        <f>IFERROR(BF11/Revenue!BF$18,"n/a")</f>
        <v>n/a</v>
      </c>
      <c r="BG38" s="115" t="str">
        <f>IFERROR(BG11/Revenue!BG$18,"n/a")</f>
        <v>n/a</v>
      </c>
      <c r="BH38" s="115" t="str">
        <f>IFERROR(BH11/Revenue!BH$18,"n/a")</f>
        <v>n/a</v>
      </c>
      <c r="BI38" s="115" t="str">
        <f>IFERROR(BI11/Revenue!BI$18,"n/a")</f>
        <v>n/a</v>
      </c>
      <c r="BJ38" s="115" t="str">
        <f>IFERROR(BJ11/Revenue!BJ$18,"n/a")</f>
        <v>n/a</v>
      </c>
      <c r="BK38" s="115" t="str">
        <f>IFERROR(BK11/Revenue!BK$18,"n/a")</f>
        <v>n/a</v>
      </c>
      <c r="BL38" s="115" t="str">
        <f>IFERROR(BL11/Revenue!BL$18,"n/a")</f>
        <v>n/a</v>
      </c>
      <c r="BM38" s="115" t="str">
        <f>IFERROR(BM11/Revenue!BM$18,"n/a")</f>
        <v>n/a</v>
      </c>
      <c r="BN38" s="115" t="str">
        <f>IFERROR(BN11/Revenue!BN$18,"n/a")</f>
        <v>n/a</v>
      </c>
      <c r="BO38" s="115" t="str">
        <f>IFERROR(BO11/Revenue!BO$18,"n/a")</f>
        <v>n/a</v>
      </c>
      <c r="BP38" s="115" t="str">
        <f>IFERROR(BP11/Revenue!BP$18,"n/a")</f>
        <v>n/a</v>
      </c>
      <c r="BQ38" s="115" t="str">
        <f>IFERROR(BQ11/Revenue!BQ$18,"n/a")</f>
        <v>n/a</v>
      </c>
      <c r="BR38" s="115" t="str">
        <f>IFERROR(BR11/Revenue!BR$18,"n/a")</f>
        <v>n/a</v>
      </c>
      <c r="BS38" s="115" t="str">
        <f>IFERROR(BS11/Revenue!BS$18,"n/a")</f>
        <v>n/a</v>
      </c>
      <c r="BT38" s="194"/>
      <c r="BU38" s="194"/>
      <c r="BV38" s="194"/>
      <c r="BW38" s="194"/>
      <c r="BX38" s="439"/>
      <c r="BY38" s="26"/>
    </row>
    <row r="39" spans="2:77" s="146" customFormat="1" ht="14.25" customHeight="1" outlineLevel="1" x14ac:dyDescent="0.3">
      <c r="B39" s="61" t="str">
        <f t="shared" si="23"/>
        <v>Professional fees</v>
      </c>
      <c r="C39" s="58" t="str">
        <f>IFERROR(C12/Revenue!C$18,"n/a")</f>
        <v>n/a</v>
      </c>
      <c r="D39" s="58" t="str">
        <f>IFERROR(D12/Revenue!D$18,"n/a")</f>
        <v>n/a</v>
      </c>
      <c r="E39" s="58" t="str">
        <f>IFERROR(E12/Revenue!E$18,"n/a")</f>
        <v>n/a</v>
      </c>
      <c r="F39" s="58" t="str">
        <f ca="1">IFERROR(F12/Revenue!F$18,"n/a")</f>
        <v>n/a</v>
      </c>
      <c r="G39" s="58" t="str">
        <f ca="1">IFERROR(G12/Revenue!G$18,"n/a")</f>
        <v>n/a</v>
      </c>
      <c r="H39" s="58" t="str">
        <f ca="1">IFERROR(H12/Revenue!H$18,"n/a")</f>
        <v>n/a</v>
      </c>
      <c r="I39" s="26"/>
      <c r="J39" s="161"/>
      <c r="K39" s="161"/>
      <c r="L39" s="161"/>
      <c r="M39" s="161"/>
      <c r="N39" s="161"/>
      <c r="O39" s="161"/>
      <c r="Q39" s="145"/>
      <c r="R39" s="156"/>
      <c r="S39" s="145"/>
      <c r="T39" s="156"/>
      <c r="U39" s="145"/>
      <c r="V39" s="156"/>
      <c r="X39" s="115" t="str">
        <f>IFERROR(X12/Revenue!X$18,"n/a")</f>
        <v>n/a</v>
      </c>
      <c r="Y39" s="115" t="str">
        <f>IFERROR(Y12/Revenue!Y$18,"n/a")</f>
        <v>n/a</v>
      </c>
      <c r="Z39" s="115" t="str">
        <f>IFERROR(Z12/Revenue!Z$18,"n/a")</f>
        <v>n/a</v>
      </c>
      <c r="AA39" s="115" t="str">
        <f>IFERROR(AA12/Revenue!AA$18,"n/a")</f>
        <v>n/a</v>
      </c>
      <c r="AB39" s="115" t="str">
        <f>IFERROR(AB12/Revenue!AB$18,"n/a")</f>
        <v>n/a</v>
      </c>
      <c r="AC39" s="115" t="str">
        <f>IFERROR(AC12/Revenue!AC$18,"n/a")</f>
        <v>n/a</v>
      </c>
      <c r="AD39" s="115" t="str">
        <f>IFERROR(AD12/Revenue!AD$18,"n/a")</f>
        <v>n/a</v>
      </c>
      <c r="AE39" s="115" t="str">
        <f>IFERROR(AE12/Revenue!AE$18,"n/a")</f>
        <v>n/a</v>
      </c>
      <c r="AF39" s="115" t="str">
        <f>IFERROR(AF12/Revenue!AF$18,"n/a")</f>
        <v>n/a</v>
      </c>
      <c r="AG39" s="115" t="str">
        <f>IFERROR(AG12/Revenue!AG$18,"n/a")</f>
        <v>n/a</v>
      </c>
      <c r="AH39" s="115" t="str">
        <f>IFERROR(AH12/Revenue!AH$18,"n/a")</f>
        <v>n/a</v>
      </c>
      <c r="AI39" s="115" t="str">
        <f>IFERROR(AI12/Revenue!AI$18,"n/a")</f>
        <v>n/a</v>
      </c>
      <c r="AJ39" s="115" t="str">
        <f>IFERROR(AJ12/Revenue!AJ$18,"n/a")</f>
        <v>n/a</v>
      </c>
      <c r="AK39" s="115" t="str">
        <f>IFERROR(AK12/Revenue!AK$18,"n/a")</f>
        <v>n/a</v>
      </c>
      <c r="AL39" s="115" t="str">
        <f>IFERROR(AL12/Revenue!AL$18,"n/a")</f>
        <v>n/a</v>
      </c>
      <c r="AM39" s="115" t="str">
        <f>IFERROR(AM12/Revenue!AM$18,"n/a")</f>
        <v>n/a</v>
      </c>
      <c r="AN39" s="115" t="str">
        <f>IFERROR(AN12/Revenue!AN$18,"n/a")</f>
        <v>n/a</v>
      </c>
      <c r="AO39" s="115" t="str">
        <f>IFERROR(AO12/Revenue!AO$18,"n/a")</f>
        <v>n/a</v>
      </c>
      <c r="AP39" s="115" t="str">
        <f>IFERROR(AP12/Revenue!AP$18,"n/a")</f>
        <v>n/a</v>
      </c>
      <c r="AQ39" s="115" t="str">
        <f>IFERROR(AQ12/Revenue!AQ$18,"n/a")</f>
        <v>n/a</v>
      </c>
      <c r="AR39" s="115" t="str">
        <f>IFERROR(AR12/Revenue!AR$18,"n/a")</f>
        <v>n/a</v>
      </c>
      <c r="AS39" s="115" t="str">
        <f>IFERROR(AS12/Revenue!AS$18,"n/a")</f>
        <v>n/a</v>
      </c>
      <c r="AT39" s="115" t="str">
        <f>IFERROR(AT12/Revenue!AT$18,"n/a")</f>
        <v>n/a</v>
      </c>
      <c r="AU39" s="115" t="str">
        <f>IFERROR(AU12/Revenue!AU$18,"n/a")</f>
        <v>n/a</v>
      </c>
      <c r="AV39" s="115" t="str">
        <f>IFERROR(AV12/Revenue!AV$18,"n/a")</f>
        <v>n/a</v>
      </c>
      <c r="AW39" s="115" t="str">
        <f>IFERROR(AW12/Revenue!AW$18,"n/a")</f>
        <v>n/a</v>
      </c>
      <c r="AX39" s="115" t="str">
        <f>IFERROR(AX12/Revenue!AX$18,"n/a")</f>
        <v>n/a</v>
      </c>
      <c r="AY39" s="115" t="str">
        <f>IFERROR(AY12/Revenue!AY$18,"n/a")</f>
        <v>n/a</v>
      </c>
      <c r="AZ39" s="115" t="str">
        <f>IFERROR(AZ12/Revenue!AZ$18,"n/a")</f>
        <v>n/a</v>
      </c>
      <c r="BA39" s="115" t="str">
        <f>IFERROR(BA12/Revenue!BA$18,"n/a")</f>
        <v>n/a</v>
      </c>
      <c r="BB39" s="115" t="str">
        <f>IFERROR(BB12/Revenue!BB$18,"n/a")</f>
        <v>n/a</v>
      </c>
      <c r="BC39" s="115" t="str">
        <f>IFERROR(BC12/Revenue!BC$18,"n/a")</f>
        <v>n/a</v>
      </c>
      <c r="BD39" s="115" t="str">
        <f>IFERROR(BD12/Revenue!BD$18,"n/a")</f>
        <v>n/a</v>
      </c>
      <c r="BE39" s="115" t="str">
        <f>IFERROR(BE12/Revenue!BE$18,"n/a")</f>
        <v>n/a</v>
      </c>
      <c r="BF39" s="115" t="str">
        <f>IFERROR(BF12/Revenue!BF$18,"n/a")</f>
        <v>n/a</v>
      </c>
      <c r="BG39" s="115" t="str">
        <f>IFERROR(BG12/Revenue!BG$18,"n/a")</f>
        <v>n/a</v>
      </c>
      <c r="BH39" s="115" t="str">
        <f>IFERROR(BH12/Revenue!BH$18,"n/a")</f>
        <v>n/a</v>
      </c>
      <c r="BI39" s="115" t="str">
        <f>IFERROR(BI12/Revenue!BI$18,"n/a")</f>
        <v>n/a</v>
      </c>
      <c r="BJ39" s="115" t="str">
        <f>IFERROR(BJ12/Revenue!BJ$18,"n/a")</f>
        <v>n/a</v>
      </c>
      <c r="BK39" s="115" t="str">
        <f>IFERROR(BK12/Revenue!BK$18,"n/a")</f>
        <v>n/a</v>
      </c>
      <c r="BL39" s="115" t="str">
        <f>IFERROR(BL12/Revenue!BL$18,"n/a")</f>
        <v>n/a</v>
      </c>
      <c r="BM39" s="115" t="str">
        <f>IFERROR(BM12/Revenue!BM$18,"n/a")</f>
        <v>n/a</v>
      </c>
      <c r="BN39" s="115" t="str">
        <f>IFERROR(BN12/Revenue!BN$18,"n/a")</f>
        <v>n/a</v>
      </c>
      <c r="BO39" s="115" t="str">
        <f>IFERROR(BO12/Revenue!BO$18,"n/a")</f>
        <v>n/a</v>
      </c>
      <c r="BP39" s="115" t="str">
        <f>IFERROR(BP12/Revenue!BP$18,"n/a")</f>
        <v>n/a</v>
      </c>
      <c r="BQ39" s="115" t="str">
        <f>IFERROR(BQ12/Revenue!BQ$18,"n/a")</f>
        <v>n/a</v>
      </c>
      <c r="BR39" s="115" t="str">
        <f>IFERROR(BR12/Revenue!BR$18,"n/a")</f>
        <v>n/a</v>
      </c>
      <c r="BS39" s="115" t="str">
        <f>IFERROR(BS12/Revenue!BS$18,"n/a")</f>
        <v>n/a</v>
      </c>
      <c r="BT39" s="194"/>
      <c r="BU39" s="194"/>
      <c r="BV39" s="194"/>
      <c r="BW39" s="194"/>
      <c r="BX39" s="439"/>
      <c r="BY39" s="26"/>
    </row>
    <row r="40" spans="2:77" s="146" customFormat="1" ht="14.25" customHeight="1" outlineLevel="1" x14ac:dyDescent="0.3">
      <c r="B40" s="61" t="str">
        <f t="shared" si="23"/>
        <v>Freight and shipping costs</v>
      </c>
      <c r="C40" s="58" t="str">
        <f>IFERROR(C13/Revenue!C$18,"n/a")</f>
        <v>n/a</v>
      </c>
      <c r="D40" s="58" t="str">
        <f>IFERROR(D13/Revenue!D$18,"n/a")</f>
        <v>n/a</v>
      </c>
      <c r="E40" s="58" t="str">
        <f>IFERROR(E13/Revenue!E$18,"n/a")</f>
        <v>n/a</v>
      </c>
      <c r="F40" s="58" t="str">
        <f ca="1">IFERROR(F13/Revenue!F$18,"n/a")</f>
        <v>n/a</v>
      </c>
      <c r="G40" s="58" t="str">
        <f ca="1">IFERROR(G13/Revenue!G$18,"n/a")</f>
        <v>n/a</v>
      </c>
      <c r="H40" s="58" t="str">
        <f ca="1">IFERROR(H13/Revenue!H$18,"n/a")</f>
        <v>n/a</v>
      </c>
      <c r="I40" s="26"/>
      <c r="J40" s="161"/>
      <c r="K40" s="161"/>
      <c r="L40" s="161"/>
      <c r="M40" s="161"/>
      <c r="N40" s="161"/>
      <c r="O40" s="161"/>
      <c r="Q40" s="145"/>
      <c r="R40" s="156"/>
      <c r="S40" s="145"/>
      <c r="T40" s="156"/>
      <c r="U40" s="145"/>
      <c r="V40" s="156"/>
      <c r="X40" s="115" t="str">
        <f>IFERROR(X13/Revenue!X$18,"n/a")</f>
        <v>n/a</v>
      </c>
      <c r="Y40" s="115" t="str">
        <f>IFERROR(Y13/Revenue!Y$18,"n/a")</f>
        <v>n/a</v>
      </c>
      <c r="Z40" s="115" t="str">
        <f>IFERROR(Z13/Revenue!Z$18,"n/a")</f>
        <v>n/a</v>
      </c>
      <c r="AA40" s="115" t="str">
        <f>IFERROR(AA13/Revenue!AA$18,"n/a")</f>
        <v>n/a</v>
      </c>
      <c r="AB40" s="115" t="str">
        <f>IFERROR(AB13/Revenue!AB$18,"n/a")</f>
        <v>n/a</v>
      </c>
      <c r="AC40" s="115" t="str">
        <f>IFERROR(AC13/Revenue!AC$18,"n/a")</f>
        <v>n/a</v>
      </c>
      <c r="AD40" s="115" t="str">
        <f>IFERROR(AD13/Revenue!AD$18,"n/a")</f>
        <v>n/a</v>
      </c>
      <c r="AE40" s="115" t="str">
        <f>IFERROR(AE13/Revenue!AE$18,"n/a")</f>
        <v>n/a</v>
      </c>
      <c r="AF40" s="115" t="str">
        <f>IFERROR(AF13/Revenue!AF$18,"n/a")</f>
        <v>n/a</v>
      </c>
      <c r="AG40" s="115" t="str">
        <f>IFERROR(AG13/Revenue!AG$18,"n/a")</f>
        <v>n/a</v>
      </c>
      <c r="AH40" s="115" t="str">
        <f>IFERROR(AH13/Revenue!AH$18,"n/a")</f>
        <v>n/a</v>
      </c>
      <c r="AI40" s="115" t="str">
        <f>IFERROR(AI13/Revenue!AI$18,"n/a")</f>
        <v>n/a</v>
      </c>
      <c r="AJ40" s="115" t="str">
        <f>IFERROR(AJ13/Revenue!AJ$18,"n/a")</f>
        <v>n/a</v>
      </c>
      <c r="AK40" s="115" t="str">
        <f>IFERROR(AK13/Revenue!AK$18,"n/a")</f>
        <v>n/a</v>
      </c>
      <c r="AL40" s="115" t="str">
        <f>IFERROR(AL13/Revenue!AL$18,"n/a")</f>
        <v>n/a</v>
      </c>
      <c r="AM40" s="115" t="str">
        <f>IFERROR(AM13/Revenue!AM$18,"n/a")</f>
        <v>n/a</v>
      </c>
      <c r="AN40" s="115" t="str">
        <f>IFERROR(AN13/Revenue!AN$18,"n/a")</f>
        <v>n/a</v>
      </c>
      <c r="AO40" s="115" t="str">
        <f>IFERROR(AO13/Revenue!AO$18,"n/a")</f>
        <v>n/a</v>
      </c>
      <c r="AP40" s="115" t="str">
        <f>IFERROR(AP13/Revenue!AP$18,"n/a")</f>
        <v>n/a</v>
      </c>
      <c r="AQ40" s="115" t="str">
        <f>IFERROR(AQ13/Revenue!AQ$18,"n/a")</f>
        <v>n/a</v>
      </c>
      <c r="AR40" s="115" t="str">
        <f>IFERROR(AR13/Revenue!AR$18,"n/a")</f>
        <v>n/a</v>
      </c>
      <c r="AS40" s="115" t="str">
        <f>IFERROR(AS13/Revenue!AS$18,"n/a")</f>
        <v>n/a</v>
      </c>
      <c r="AT40" s="115" t="str">
        <f>IFERROR(AT13/Revenue!AT$18,"n/a")</f>
        <v>n/a</v>
      </c>
      <c r="AU40" s="115" t="str">
        <f>IFERROR(AU13/Revenue!AU$18,"n/a")</f>
        <v>n/a</v>
      </c>
      <c r="AV40" s="115" t="str">
        <f>IFERROR(AV13/Revenue!AV$18,"n/a")</f>
        <v>n/a</v>
      </c>
      <c r="AW40" s="115" t="str">
        <f>IFERROR(AW13/Revenue!AW$18,"n/a")</f>
        <v>n/a</v>
      </c>
      <c r="AX40" s="115" t="str">
        <f>IFERROR(AX13/Revenue!AX$18,"n/a")</f>
        <v>n/a</v>
      </c>
      <c r="AY40" s="115" t="str">
        <f>IFERROR(AY13/Revenue!AY$18,"n/a")</f>
        <v>n/a</v>
      </c>
      <c r="AZ40" s="115" t="str">
        <f>IFERROR(AZ13/Revenue!AZ$18,"n/a")</f>
        <v>n/a</v>
      </c>
      <c r="BA40" s="115" t="str">
        <f>IFERROR(BA13/Revenue!BA$18,"n/a")</f>
        <v>n/a</v>
      </c>
      <c r="BB40" s="115" t="str">
        <f>IFERROR(BB13/Revenue!BB$18,"n/a")</f>
        <v>n/a</v>
      </c>
      <c r="BC40" s="115" t="str">
        <f>IFERROR(BC13/Revenue!BC$18,"n/a")</f>
        <v>n/a</v>
      </c>
      <c r="BD40" s="115" t="str">
        <f>IFERROR(BD13/Revenue!BD$18,"n/a")</f>
        <v>n/a</v>
      </c>
      <c r="BE40" s="115" t="str">
        <f>IFERROR(BE13/Revenue!BE$18,"n/a")</f>
        <v>n/a</v>
      </c>
      <c r="BF40" s="115" t="str">
        <f>IFERROR(BF13/Revenue!BF$18,"n/a")</f>
        <v>n/a</v>
      </c>
      <c r="BG40" s="115" t="str">
        <f>IFERROR(BG13/Revenue!BG$18,"n/a")</f>
        <v>n/a</v>
      </c>
      <c r="BH40" s="115" t="str">
        <f>IFERROR(BH13/Revenue!BH$18,"n/a")</f>
        <v>n/a</v>
      </c>
      <c r="BI40" s="115" t="str">
        <f>IFERROR(BI13/Revenue!BI$18,"n/a")</f>
        <v>n/a</v>
      </c>
      <c r="BJ40" s="115" t="str">
        <f>IFERROR(BJ13/Revenue!BJ$18,"n/a")</f>
        <v>n/a</v>
      </c>
      <c r="BK40" s="115" t="str">
        <f>IFERROR(BK13/Revenue!BK$18,"n/a")</f>
        <v>n/a</v>
      </c>
      <c r="BL40" s="115" t="str">
        <f>IFERROR(BL13/Revenue!BL$18,"n/a")</f>
        <v>n/a</v>
      </c>
      <c r="BM40" s="115" t="str">
        <f>IFERROR(BM13/Revenue!BM$18,"n/a")</f>
        <v>n/a</v>
      </c>
      <c r="BN40" s="115" t="str">
        <f>IFERROR(BN13/Revenue!BN$18,"n/a")</f>
        <v>n/a</v>
      </c>
      <c r="BO40" s="115" t="str">
        <f>IFERROR(BO13/Revenue!BO$18,"n/a")</f>
        <v>n/a</v>
      </c>
      <c r="BP40" s="115" t="str">
        <f>IFERROR(BP13/Revenue!BP$18,"n/a")</f>
        <v>n/a</v>
      </c>
      <c r="BQ40" s="115" t="str">
        <f>IFERROR(BQ13/Revenue!BQ$18,"n/a")</f>
        <v>n/a</v>
      </c>
      <c r="BR40" s="115" t="str">
        <f>IFERROR(BR13/Revenue!BR$18,"n/a")</f>
        <v>n/a</v>
      </c>
      <c r="BS40" s="115" t="str">
        <f>IFERROR(BS13/Revenue!BS$18,"n/a")</f>
        <v>n/a</v>
      </c>
      <c r="BT40" s="194"/>
      <c r="BU40" s="194"/>
      <c r="BV40" s="194"/>
      <c r="BW40" s="194"/>
      <c r="BX40" s="439"/>
      <c r="BY40" s="26"/>
    </row>
    <row r="41" spans="2:77" s="146" customFormat="1" ht="14.25" customHeight="1" outlineLevel="1" x14ac:dyDescent="0.3">
      <c r="B41" s="61" t="str">
        <f t="shared" si="23"/>
        <v>Bank charges and fees</v>
      </c>
      <c r="C41" s="58" t="str">
        <f>IFERROR(C14/Revenue!C$18,"n/a")</f>
        <v>n/a</v>
      </c>
      <c r="D41" s="58" t="str">
        <f>IFERROR(D14/Revenue!D$18,"n/a")</f>
        <v>n/a</v>
      </c>
      <c r="E41" s="58" t="str">
        <f>IFERROR(E14/Revenue!E$18,"n/a")</f>
        <v>n/a</v>
      </c>
      <c r="F41" s="58" t="str">
        <f ca="1">IFERROR(F14/Revenue!F$18,"n/a")</f>
        <v>n/a</v>
      </c>
      <c r="G41" s="58" t="str">
        <f ca="1">IFERROR(G14/Revenue!G$18,"n/a")</f>
        <v>n/a</v>
      </c>
      <c r="H41" s="58" t="str">
        <f ca="1">IFERROR(H14/Revenue!H$18,"n/a")</f>
        <v>n/a</v>
      </c>
      <c r="I41" s="26"/>
      <c r="J41" s="161"/>
      <c r="K41" s="161"/>
      <c r="L41" s="161"/>
      <c r="M41" s="161"/>
      <c r="N41" s="161"/>
      <c r="O41" s="161"/>
      <c r="Q41" s="145"/>
      <c r="R41" s="156"/>
      <c r="S41" s="145"/>
      <c r="T41" s="156"/>
      <c r="U41" s="145"/>
      <c r="V41" s="156"/>
      <c r="X41" s="115" t="str">
        <f>IFERROR(X14/Revenue!X$18,"n/a")</f>
        <v>n/a</v>
      </c>
      <c r="Y41" s="115" t="str">
        <f>IFERROR(Y14/Revenue!Y$18,"n/a")</f>
        <v>n/a</v>
      </c>
      <c r="Z41" s="115" t="str">
        <f>IFERROR(Z14/Revenue!Z$18,"n/a")</f>
        <v>n/a</v>
      </c>
      <c r="AA41" s="115" t="str">
        <f>IFERROR(AA14/Revenue!AA$18,"n/a")</f>
        <v>n/a</v>
      </c>
      <c r="AB41" s="115" t="str">
        <f>IFERROR(AB14/Revenue!AB$18,"n/a")</f>
        <v>n/a</v>
      </c>
      <c r="AC41" s="115" t="str">
        <f>IFERROR(AC14/Revenue!AC$18,"n/a")</f>
        <v>n/a</v>
      </c>
      <c r="AD41" s="115" t="str">
        <f>IFERROR(AD14/Revenue!AD$18,"n/a")</f>
        <v>n/a</v>
      </c>
      <c r="AE41" s="115" t="str">
        <f>IFERROR(AE14/Revenue!AE$18,"n/a")</f>
        <v>n/a</v>
      </c>
      <c r="AF41" s="115" t="str">
        <f>IFERROR(AF14/Revenue!AF$18,"n/a")</f>
        <v>n/a</v>
      </c>
      <c r="AG41" s="115" t="str">
        <f>IFERROR(AG14/Revenue!AG$18,"n/a")</f>
        <v>n/a</v>
      </c>
      <c r="AH41" s="115" t="str">
        <f>IFERROR(AH14/Revenue!AH$18,"n/a")</f>
        <v>n/a</v>
      </c>
      <c r="AI41" s="115" t="str">
        <f>IFERROR(AI14/Revenue!AI$18,"n/a")</f>
        <v>n/a</v>
      </c>
      <c r="AJ41" s="115" t="str">
        <f>IFERROR(AJ14/Revenue!AJ$18,"n/a")</f>
        <v>n/a</v>
      </c>
      <c r="AK41" s="115" t="str">
        <f>IFERROR(AK14/Revenue!AK$18,"n/a")</f>
        <v>n/a</v>
      </c>
      <c r="AL41" s="115" t="str">
        <f>IFERROR(AL14/Revenue!AL$18,"n/a")</f>
        <v>n/a</v>
      </c>
      <c r="AM41" s="115" t="str">
        <f>IFERROR(AM14/Revenue!AM$18,"n/a")</f>
        <v>n/a</v>
      </c>
      <c r="AN41" s="115" t="str">
        <f>IFERROR(AN14/Revenue!AN$18,"n/a")</f>
        <v>n/a</v>
      </c>
      <c r="AO41" s="115" t="str">
        <f>IFERROR(AO14/Revenue!AO$18,"n/a")</f>
        <v>n/a</v>
      </c>
      <c r="AP41" s="115" t="str">
        <f>IFERROR(AP14/Revenue!AP$18,"n/a")</f>
        <v>n/a</v>
      </c>
      <c r="AQ41" s="115" t="str">
        <f>IFERROR(AQ14/Revenue!AQ$18,"n/a")</f>
        <v>n/a</v>
      </c>
      <c r="AR41" s="115" t="str">
        <f>IFERROR(AR14/Revenue!AR$18,"n/a")</f>
        <v>n/a</v>
      </c>
      <c r="AS41" s="115" t="str">
        <f>IFERROR(AS14/Revenue!AS$18,"n/a")</f>
        <v>n/a</v>
      </c>
      <c r="AT41" s="115" t="str">
        <f>IFERROR(AT14/Revenue!AT$18,"n/a")</f>
        <v>n/a</v>
      </c>
      <c r="AU41" s="115" t="str">
        <f>IFERROR(AU14/Revenue!AU$18,"n/a")</f>
        <v>n/a</v>
      </c>
      <c r="AV41" s="115" t="str">
        <f>IFERROR(AV14/Revenue!AV$18,"n/a")</f>
        <v>n/a</v>
      </c>
      <c r="AW41" s="115" t="str">
        <f>IFERROR(AW14/Revenue!AW$18,"n/a")</f>
        <v>n/a</v>
      </c>
      <c r="AX41" s="115" t="str">
        <f>IFERROR(AX14/Revenue!AX$18,"n/a")</f>
        <v>n/a</v>
      </c>
      <c r="AY41" s="115" t="str">
        <f>IFERROR(AY14/Revenue!AY$18,"n/a")</f>
        <v>n/a</v>
      </c>
      <c r="AZ41" s="115" t="str">
        <f>IFERROR(AZ14/Revenue!AZ$18,"n/a")</f>
        <v>n/a</v>
      </c>
      <c r="BA41" s="115" t="str">
        <f>IFERROR(BA14/Revenue!BA$18,"n/a")</f>
        <v>n/a</v>
      </c>
      <c r="BB41" s="115" t="str">
        <f>IFERROR(BB14/Revenue!BB$18,"n/a")</f>
        <v>n/a</v>
      </c>
      <c r="BC41" s="115" t="str">
        <f>IFERROR(BC14/Revenue!BC$18,"n/a")</f>
        <v>n/a</v>
      </c>
      <c r="BD41" s="115" t="str">
        <f>IFERROR(BD14/Revenue!BD$18,"n/a")</f>
        <v>n/a</v>
      </c>
      <c r="BE41" s="115" t="str">
        <f>IFERROR(BE14/Revenue!BE$18,"n/a")</f>
        <v>n/a</v>
      </c>
      <c r="BF41" s="115" t="str">
        <f>IFERROR(BF14/Revenue!BF$18,"n/a")</f>
        <v>n/a</v>
      </c>
      <c r="BG41" s="115" t="str">
        <f>IFERROR(BG14/Revenue!BG$18,"n/a")</f>
        <v>n/a</v>
      </c>
      <c r="BH41" s="115" t="str">
        <f>IFERROR(BH14/Revenue!BH$18,"n/a")</f>
        <v>n/a</v>
      </c>
      <c r="BI41" s="115" t="str">
        <f>IFERROR(BI14/Revenue!BI$18,"n/a")</f>
        <v>n/a</v>
      </c>
      <c r="BJ41" s="115" t="str">
        <f>IFERROR(BJ14/Revenue!BJ$18,"n/a")</f>
        <v>n/a</v>
      </c>
      <c r="BK41" s="115" t="str">
        <f>IFERROR(BK14/Revenue!BK$18,"n/a")</f>
        <v>n/a</v>
      </c>
      <c r="BL41" s="115" t="str">
        <f>IFERROR(BL14/Revenue!BL$18,"n/a")</f>
        <v>n/a</v>
      </c>
      <c r="BM41" s="115" t="str">
        <f>IFERROR(BM14/Revenue!BM$18,"n/a")</f>
        <v>n/a</v>
      </c>
      <c r="BN41" s="115" t="str">
        <f>IFERROR(BN14/Revenue!BN$18,"n/a")</f>
        <v>n/a</v>
      </c>
      <c r="BO41" s="115" t="str">
        <f>IFERROR(BO14/Revenue!BO$18,"n/a")</f>
        <v>n/a</v>
      </c>
      <c r="BP41" s="115" t="str">
        <f>IFERROR(BP14/Revenue!BP$18,"n/a")</f>
        <v>n/a</v>
      </c>
      <c r="BQ41" s="115" t="str">
        <f>IFERROR(BQ14/Revenue!BQ$18,"n/a")</f>
        <v>n/a</v>
      </c>
      <c r="BR41" s="115" t="str">
        <f>IFERROR(BR14/Revenue!BR$18,"n/a")</f>
        <v>n/a</v>
      </c>
      <c r="BS41" s="115" t="str">
        <f>IFERROR(BS14/Revenue!BS$18,"n/a")</f>
        <v>n/a</v>
      </c>
      <c r="BT41" s="194"/>
      <c r="BU41" s="194"/>
      <c r="BV41" s="194"/>
      <c r="BW41" s="194"/>
      <c r="BX41" s="439"/>
      <c r="BY41" s="26"/>
    </row>
    <row r="42" spans="2:77" s="146" customFormat="1" ht="14.25" customHeight="1" outlineLevel="1" x14ac:dyDescent="0.3">
      <c r="B42" s="61" t="str">
        <f t="shared" si="23"/>
        <v>Insurance expenses</v>
      </c>
      <c r="C42" s="58" t="str">
        <f>IFERROR(C15/Revenue!C$18,"n/a")</f>
        <v>n/a</v>
      </c>
      <c r="D42" s="58" t="str">
        <f>IFERROR(D15/Revenue!D$18,"n/a")</f>
        <v>n/a</v>
      </c>
      <c r="E42" s="58" t="str">
        <f>IFERROR(E15/Revenue!E$18,"n/a")</f>
        <v>n/a</v>
      </c>
      <c r="F42" s="58" t="str">
        <f ca="1">IFERROR(F15/Revenue!F$18,"n/a")</f>
        <v>n/a</v>
      </c>
      <c r="G42" s="58" t="str">
        <f ca="1">IFERROR(G15/Revenue!G$18,"n/a")</f>
        <v>n/a</v>
      </c>
      <c r="H42" s="58" t="str">
        <f ca="1">IFERROR(H15/Revenue!H$18,"n/a")</f>
        <v>n/a</v>
      </c>
      <c r="I42" s="26"/>
      <c r="J42" s="161"/>
      <c r="K42" s="161"/>
      <c r="L42" s="161"/>
      <c r="M42" s="161"/>
      <c r="N42" s="161"/>
      <c r="O42" s="161"/>
      <c r="Q42" s="145"/>
      <c r="R42" s="156"/>
      <c r="S42" s="145"/>
      <c r="T42" s="156"/>
      <c r="U42" s="145"/>
      <c r="V42" s="156"/>
      <c r="X42" s="115" t="str">
        <f>IFERROR(X15/Revenue!X$18,"n/a")</f>
        <v>n/a</v>
      </c>
      <c r="Y42" s="115" t="str">
        <f>IFERROR(Y15/Revenue!Y$18,"n/a")</f>
        <v>n/a</v>
      </c>
      <c r="Z42" s="115" t="str">
        <f>IFERROR(Z15/Revenue!Z$18,"n/a")</f>
        <v>n/a</v>
      </c>
      <c r="AA42" s="115" t="str">
        <f>IFERROR(AA15/Revenue!AA$18,"n/a")</f>
        <v>n/a</v>
      </c>
      <c r="AB42" s="115" t="str">
        <f>IFERROR(AB15/Revenue!AB$18,"n/a")</f>
        <v>n/a</v>
      </c>
      <c r="AC42" s="115" t="str">
        <f>IFERROR(AC15/Revenue!AC$18,"n/a")</f>
        <v>n/a</v>
      </c>
      <c r="AD42" s="115" t="str">
        <f>IFERROR(AD15/Revenue!AD$18,"n/a")</f>
        <v>n/a</v>
      </c>
      <c r="AE42" s="115" t="str">
        <f>IFERROR(AE15/Revenue!AE$18,"n/a")</f>
        <v>n/a</v>
      </c>
      <c r="AF42" s="115" t="str">
        <f>IFERROR(AF15/Revenue!AF$18,"n/a")</f>
        <v>n/a</v>
      </c>
      <c r="AG42" s="115" t="str">
        <f>IFERROR(AG15/Revenue!AG$18,"n/a")</f>
        <v>n/a</v>
      </c>
      <c r="AH42" s="115" t="str">
        <f>IFERROR(AH15/Revenue!AH$18,"n/a")</f>
        <v>n/a</v>
      </c>
      <c r="AI42" s="115" t="str">
        <f>IFERROR(AI15/Revenue!AI$18,"n/a")</f>
        <v>n/a</v>
      </c>
      <c r="AJ42" s="115" t="str">
        <f>IFERROR(AJ15/Revenue!AJ$18,"n/a")</f>
        <v>n/a</v>
      </c>
      <c r="AK42" s="115" t="str">
        <f>IFERROR(AK15/Revenue!AK$18,"n/a")</f>
        <v>n/a</v>
      </c>
      <c r="AL42" s="115" t="str">
        <f>IFERROR(AL15/Revenue!AL$18,"n/a")</f>
        <v>n/a</v>
      </c>
      <c r="AM42" s="115" t="str">
        <f>IFERROR(AM15/Revenue!AM$18,"n/a")</f>
        <v>n/a</v>
      </c>
      <c r="AN42" s="115" t="str">
        <f>IFERROR(AN15/Revenue!AN$18,"n/a")</f>
        <v>n/a</v>
      </c>
      <c r="AO42" s="115" t="str">
        <f>IFERROR(AO15/Revenue!AO$18,"n/a")</f>
        <v>n/a</v>
      </c>
      <c r="AP42" s="115" t="str">
        <f>IFERROR(AP15/Revenue!AP$18,"n/a")</f>
        <v>n/a</v>
      </c>
      <c r="AQ42" s="115" t="str">
        <f>IFERROR(AQ15/Revenue!AQ$18,"n/a")</f>
        <v>n/a</v>
      </c>
      <c r="AR42" s="115" t="str">
        <f>IFERROR(AR15/Revenue!AR$18,"n/a")</f>
        <v>n/a</v>
      </c>
      <c r="AS42" s="115" t="str">
        <f>IFERROR(AS15/Revenue!AS$18,"n/a")</f>
        <v>n/a</v>
      </c>
      <c r="AT42" s="115" t="str">
        <f>IFERROR(AT15/Revenue!AT$18,"n/a")</f>
        <v>n/a</v>
      </c>
      <c r="AU42" s="115" t="str">
        <f>IFERROR(AU15/Revenue!AU$18,"n/a")</f>
        <v>n/a</v>
      </c>
      <c r="AV42" s="115" t="str">
        <f>IFERROR(AV15/Revenue!AV$18,"n/a")</f>
        <v>n/a</v>
      </c>
      <c r="AW42" s="115" t="str">
        <f>IFERROR(AW15/Revenue!AW$18,"n/a")</f>
        <v>n/a</v>
      </c>
      <c r="AX42" s="115" t="str">
        <f>IFERROR(AX15/Revenue!AX$18,"n/a")</f>
        <v>n/a</v>
      </c>
      <c r="AY42" s="115" t="str">
        <f>IFERROR(AY15/Revenue!AY$18,"n/a")</f>
        <v>n/a</v>
      </c>
      <c r="AZ42" s="115" t="str">
        <f>IFERROR(AZ15/Revenue!AZ$18,"n/a")</f>
        <v>n/a</v>
      </c>
      <c r="BA42" s="115" t="str">
        <f>IFERROR(BA15/Revenue!BA$18,"n/a")</f>
        <v>n/a</v>
      </c>
      <c r="BB42" s="115" t="str">
        <f>IFERROR(BB15/Revenue!BB$18,"n/a")</f>
        <v>n/a</v>
      </c>
      <c r="BC42" s="115" t="str">
        <f>IFERROR(BC15/Revenue!BC$18,"n/a")</f>
        <v>n/a</v>
      </c>
      <c r="BD42" s="115" t="str">
        <f>IFERROR(BD15/Revenue!BD$18,"n/a")</f>
        <v>n/a</v>
      </c>
      <c r="BE42" s="115" t="str">
        <f>IFERROR(BE15/Revenue!BE$18,"n/a")</f>
        <v>n/a</v>
      </c>
      <c r="BF42" s="115" t="str">
        <f>IFERROR(BF15/Revenue!BF$18,"n/a")</f>
        <v>n/a</v>
      </c>
      <c r="BG42" s="115" t="str">
        <f>IFERROR(BG15/Revenue!BG$18,"n/a")</f>
        <v>n/a</v>
      </c>
      <c r="BH42" s="115" t="str">
        <f>IFERROR(BH15/Revenue!BH$18,"n/a")</f>
        <v>n/a</v>
      </c>
      <c r="BI42" s="115" t="str">
        <f>IFERROR(BI15/Revenue!BI$18,"n/a")</f>
        <v>n/a</v>
      </c>
      <c r="BJ42" s="115" t="str">
        <f>IFERROR(BJ15/Revenue!BJ$18,"n/a")</f>
        <v>n/a</v>
      </c>
      <c r="BK42" s="115" t="str">
        <f>IFERROR(BK15/Revenue!BK$18,"n/a")</f>
        <v>n/a</v>
      </c>
      <c r="BL42" s="115" t="str">
        <f>IFERROR(BL15/Revenue!BL$18,"n/a")</f>
        <v>n/a</v>
      </c>
      <c r="BM42" s="115" t="str">
        <f>IFERROR(BM15/Revenue!BM$18,"n/a")</f>
        <v>n/a</v>
      </c>
      <c r="BN42" s="115" t="str">
        <f>IFERROR(BN15/Revenue!BN$18,"n/a")</f>
        <v>n/a</v>
      </c>
      <c r="BO42" s="115" t="str">
        <f>IFERROR(BO15/Revenue!BO$18,"n/a")</f>
        <v>n/a</v>
      </c>
      <c r="BP42" s="115" t="str">
        <f>IFERROR(BP15/Revenue!BP$18,"n/a")</f>
        <v>n/a</v>
      </c>
      <c r="BQ42" s="115" t="str">
        <f>IFERROR(BQ15/Revenue!BQ$18,"n/a")</f>
        <v>n/a</v>
      </c>
      <c r="BR42" s="115" t="str">
        <f>IFERROR(BR15/Revenue!BR$18,"n/a")</f>
        <v>n/a</v>
      </c>
      <c r="BS42" s="115" t="str">
        <f>IFERROR(BS15/Revenue!BS$18,"n/a")</f>
        <v>n/a</v>
      </c>
      <c r="BT42" s="194"/>
      <c r="BU42" s="194"/>
      <c r="BV42" s="194"/>
      <c r="BW42" s="194"/>
      <c r="BX42" s="439"/>
      <c r="BY42" s="26"/>
    </row>
    <row r="43" spans="2:77" s="146" customFormat="1" ht="14.25" customHeight="1" outlineLevel="1" x14ac:dyDescent="0.3">
      <c r="B43" s="61" t="str">
        <f t="shared" si="23"/>
        <v>Utilities</v>
      </c>
      <c r="C43" s="58" t="str">
        <f>IFERROR(C16/Revenue!C$18,"n/a")</f>
        <v>n/a</v>
      </c>
      <c r="D43" s="58" t="str">
        <f>IFERROR(D16/Revenue!D$18,"n/a")</f>
        <v>n/a</v>
      </c>
      <c r="E43" s="58" t="str">
        <f>IFERROR(E16/Revenue!E$18,"n/a")</f>
        <v>n/a</v>
      </c>
      <c r="F43" s="58" t="str">
        <f ca="1">IFERROR(F16/Revenue!F$18,"n/a")</f>
        <v>n/a</v>
      </c>
      <c r="G43" s="58" t="str">
        <f ca="1">IFERROR(G16/Revenue!G$18,"n/a")</f>
        <v>n/a</v>
      </c>
      <c r="H43" s="58" t="str">
        <f ca="1">IFERROR(H16/Revenue!H$18,"n/a")</f>
        <v>n/a</v>
      </c>
      <c r="I43" s="26"/>
      <c r="J43" s="161"/>
      <c r="K43" s="161"/>
      <c r="L43" s="161"/>
      <c r="M43" s="161"/>
      <c r="N43" s="161"/>
      <c r="O43" s="161"/>
      <c r="Q43" s="145"/>
      <c r="R43" s="156"/>
      <c r="S43" s="145"/>
      <c r="T43" s="156"/>
      <c r="U43" s="145"/>
      <c r="V43" s="156"/>
      <c r="X43" s="115" t="str">
        <f>IFERROR(X16/Revenue!X$18,"n/a")</f>
        <v>n/a</v>
      </c>
      <c r="Y43" s="115" t="str">
        <f>IFERROR(Y16/Revenue!Y$18,"n/a")</f>
        <v>n/a</v>
      </c>
      <c r="Z43" s="115" t="str">
        <f>IFERROR(Z16/Revenue!Z$18,"n/a")</f>
        <v>n/a</v>
      </c>
      <c r="AA43" s="115" t="str">
        <f>IFERROR(AA16/Revenue!AA$18,"n/a")</f>
        <v>n/a</v>
      </c>
      <c r="AB43" s="115" t="str">
        <f>IFERROR(AB16/Revenue!AB$18,"n/a")</f>
        <v>n/a</v>
      </c>
      <c r="AC43" s="115" t="str">
        <f>IFERROR(AC16/Revenue!AC$18,"n/a")</f>
        <v>n/a</v>
      </c>
      <c r="AD43" s="115" t="str">
        <f>IFERROR(AD16/Revenue!AD$18,"n/a")</f>
        <v>n/a</v>
      </c>
      <c r="AE43" s="115" t="str">
        <f>IFERROR(AE16/Revenue!AE$18,"n/a")</f>
        <v>n/a</v>
      </c>
      <c r="AF43" s="115" t="str">
        <f>IFERROR(AF16/Revenue!AF$18,"n/a")</f>
        <v>n/a</v>
      </c>
      <c r="AG43" s="115" t="str">
        <f>IFERROR(AG16/Revenue!AG$18,"n/a")</f>
        <v>n/a</v>
      </c>
      <c r="AH43" s="115" t="str">
        <f>IFERROR(AH16/Revenue!AH$18,"n/a")</f>
        <v>n/a</v>
      </c>
      <c r="AI43" s="115" t="str">
        <f>IFERROR(AI16/Revenue!AI$18,"n/a")</f>
        <v>n/a</v>
      </c>
      <c r="AJ43" s="115" t="str">
        <f>IFERROR(AJ16/Revenue!AJ$18,"n/a")</f>
        <v>n/a</v>
      </c>
      <c r="AK43" s="115" t="str">
        <f>IFERROR(AK16/Revenue!AK$18,"n/a")</f>
        <v>n/a</v>
      </c>
      <c r="AL43" s="115" t="str">
        <f>IFERROR(AL16/Revenue!AL$18,"n/a")</f>
        <v>n/a</v>
      </c>
      <c r="AM43" s="115" t="str">
        <f>IFERROR(AM16/Revenue!AM$18,"n/a")</f>
        <v>n/a</v>
      </c>
      <c r="AN43" s="115" t="str">
        <f>IFERROR(AN16/Revenue!AN$18,"n/a")</f>
        <v>n/a</v>
      </c>
      <c r="AO43" s="115" t="str">
        <f>IFERROR(AO16/Revenue!AO$18,"n/a")</f>
        <v>n/a</v>
      </c>
      <c r="AP43" s="115" t="str">
        <f>IFERROR(AP16/Revenue!AP$18,"n/a")</f>
        <v>n/a</v>
      </c>
      <c r="AQ43" s="115" t="str">
        <f>IFERROR(AQ16/Revenue!AQ$18,"n/a")</f>
        <v>n/a</v>
      </c>
      <c r="AR43" s="115" t="str">
        <f>IFERROR(AR16/Revenue!AR$18,"n/a")</f>
        <v>n/a</v>
      </c>
      <c r="AS43" s="115" t="str">
        <f>IFERROR(AS16/Revenue!AS$18,"n/a")</f>
        <v>n/a</v>
      </c>
      <c r="AT43" s="115" t="str">
        <f>IFERROR(AT16/Revenue!AT$18,"n/a")</f>
        <v>n/a</v>
      </c>
      <c r="AU43" s="115" t="str">
        <f>IFERROR(AU16/Revenue!AU$18,"n/a")</f>
        <v>n/a</v>
      </c>
      <c r="AV43" s="115" t="str">
        <f>IFERROR(AV16/Revenue!AV$18,"n/a")</f>
        <v>n/a</v>
      </c>
      <c r="AW43" s="115" t="str">
        <f>IFERROR(AW16/Revenue!AW$18,"n/a")</f>
        <v>n/a</v>
      </c>
      <c r="AX43" s="115" t="str">
        <f>IFERROR(AX16/Revenue!AX$18,"n/a")</f>
        <v>n/a</v>
      </c>
      <c r="AY43" s="115" t="str">
        <f>IFERROR(AY16/Revenue!AY$18,"n/a")</f>
        <v>n/a</v>
      </c>
      <c r="AZ43" s="115" t="str">
        <f>IFERROR(AZ16/Revenue!AZ$18,"n/a")</f>
        <v>n/a</v>
      </c>
      <c r="BA43" s="115" t="str">
        <f>IFERROR(BA16/Revenue!BA$18,"n/a")</f>
        <v>n/a</v>
      </c>
      <c r="BB43" s="115" t="str">
        <f>IFERROR(BB16/Revenue!BB$18,"n/a")</f>
        <v>n/a</v>
      </c>
      <c r="BC43" s="115" t="str">
        <f>IFERROR(BC16/Revenue!BC$18,"n/a")</f>
        <v>n/a</v>
      </c>
      <c r="BD43" s="115" t="str">
        <f>IFERROR(BD16/Revenue!BD$18,"n/a")</f>
        <v>n/a</v>
      </c>
      <c r="BE43" s="115" t="str">
        <f>IFERROR(BE16/Revenue!BE$18,"n/a")</f>
        <v>n/a</v>
      </c>
      <c r="BF43" s="115" t="str">
        <f>IFERROR(BF16/Revenue!BF$18,"n/a")</f>
        <v>n/a</v>
      </c>
      <c r="BG43" s="115" t="str">
        <f>IFERROR(BG16/Revenue!BG$18,"n/a")</f>
        <v>n/a</v>
      </c>
      <c r="BH43" s="115" t="str">
        <f>IFERROR(BH16/Revenue!BH$18,"n/a")</f>
        <v>n/a</v>
      </c>
      <c r="BI43" s="115" t="str">
        <f>IFERROR(BI16/Revenue!BI$18,"n/a")</f>
        <v>n/a</v>
      </c>
      <c r="BJ43" s="115" t="str">
        <f>IFERROR(BJ16/Revenue!BJ$18,"n/a")</f>
        <v>n/a</v>
      </c>
      <c r="BK43" s="115" t="str">
        <f>IFERROR(BK16/Revenue!BK$18,"n/a")</f>
        <v>n/a</v>
      </c>
      <c r="BL43" s="115" t="str">
        <f>IFERROR(BL16/Revenue!BL$18,"n/a")</f>
        <v>n/a</v>
      </c>
      <c r="BM43" s="115" t="str">
        <f>IFERROR(BM16/Revenue!BM$18,"n/a")</f>
        <v>n/a</v>
      </c>
      <c r="BN43" s="115" t="str">
        <f>IFERROR(BN16/Revenue!BN$18,"n/a")</f>
        <v>n/a</v>
      </c>
      <c r="BO43" s="115" t="str">
        <f>IFERROR(BO16/Revenue!BO$18,"n/a")</f>
        <v>n/a</v>
      </c>
      <c r="BP43" s="115" t="str">
        <f>IFERROR(BP16/Revenue!BP$18,"n/a")</f>
        <v>n/a</v>
      </c>
      <c r="BQ43" s="115" t="str">
        <f>IFERROR(BQ16/Revenue!BQ$18,"n/a")</f>
        <v>n/a</v>
      </c>
      <c r="BR43" s="115" t="str">
        <f>IFERROR(BR16/Revenue!BR$18,"n/a")</f>
        <v>n/a</v>
      </c>
      <c r="BS43" s="115" t="str">
        <f>IFERROR(BS16/Revenue!BS$18,"n/a")</f>
        <v>n/a</v>
      </c>
      <c r="BT43" s="194"/>
      <c r="BU43" s="194"/>
      <c r="BV43" s="194"/>
      <c r="BW43" s="194"/>
      <c r="BX43" s="439"/>
      <c r="BY43" s="26"/>
    </row>
    <row r="44" spans="2:77" s="146" customFormat="1" ht="14.25" customHeight="1" outlineLevel="1" x14ac:dyDescent="0.3">
      <c r="B44" s="61" t="str">
        <f t="shared" si="23"/>
        <v>Property taxes</v>
      </c>
      <c r="C44" s="58" t="str">
        <f>IFERROR(C17/Revenue!C$18,"n/a")</f>
        <v>n/a</v>
      </c>
      <c r="D44" s="58" t="str">
        <f>IFERROR(D17/Revenue!D$18,"n/a")</f>
        <v>n/a</v>
      </c>
      <c r="E44" s="58" t="str">
        <f>IFERROR(E17/Revenue!E$18,"n/a")</f>
        <v>n/a</v>
      </c>
      <c r="F44" s="58" t="str">
        <f ca="1">IFERROR(F17/Revenue!F$18,"n/a")</f>
        <v>n/a</v>
      </c>
      <c r="G44" s="58" t="str">
        <f ca="1">IFERROR(G17/Revenue!G$18,"n/a")</f>
        <v>n/a</v>
      </c>
      <c r="H44" s="58" t="str">
        <f ca="1">IFERROR(H17/Revenue!H$18,"n/a")</f>
        <v>n/a</v>
      </c>
      <c r="I44" s="26"/>
      <c r="J44" s="161"/>
      <c r="K44" s="161"/>
      <c r="L44" s="161"/>
      <c r="M44" s="161"/>
      <c r="N44" s="161"/>
      <c r="O44" s="161"/>
      <c r="Q44" s="145"/>
      <c r="R44" s="156"/>
      <c r="S44" s="145"/>
      <c r="T44" s="156"/>
      <c r="U44" s="145"/>
      <c r="V44" s="156"/>
      <c r="X44" s="115" t="str">
        <f>IFERROR(X17/Revenue!X$18,"n/a")</f>
        <v>n/a</v>
      </c>
      <c r="Y44" s="115" t="str">
        <f>IFERROR(Y17/Revenue!Y$18,"n/a")</f>
        <v>n/a</v>
      </c>
      <c r="Z44" s="115" t="str">
        <f>IFERROR(Z17/Revenue!Z$18,"n/a")</f>
        <v>n/a</v>
      </c>
      <c r="AA44" s="115" t="str">
        <f>IFERROR(AA17/Revenue!AA$18,"n/a")</f>
        <v>n/a</v>
      </c>
      <c r="AB44" s="115" t="str">
        <f>IFERROR(AB17/Revenue!AB$18,"n/a")</f>
        <v>n/a</v>
      </c>
      <c r="AC44" s="115" t="str">
        <f>IFERROR(AC17/Revenue!AC$18,"n/a")</f>
        <v>n/a</v>
      </c>
      <c r="AD44" s="115" t="str">
        <f>IFERROR(AD17/Revenue!AD$18,"n/a")</f>
        <v>n/a</v>
      </c>
      <c r="AE44" s="115" t="str">
        <f>IFERROR(AE17/Revenue!AE$18,"n/a")</f>
        <v>n/a</v>
      </c>
      <c r="AF44" s="115" t="str">
        <f>IFERROR(AF17/Revenue!AF$18,"n/a")</f>
        <v>n/a</v>
      </c>
      <c r="AG44" s="115" t="str">
        <f>IFERROR(AG17/Revenue!AG$18,"n/a")</f>
        <v>n/a</v>
      </c>
      <c r="AH44" s="115" t="str">
        <f>IFERROR(AH17/Revenue!AH$18,"n/a")</f>
        <v>n/a</v>
      </c>
      <c r="AI44" s="115" t="str">
        <f>IFERROR(AI17/Revenue!AI$18,"n/a")</f>
        <v>n/a</v>
      </c>
      <c r="AJ44" s="115" t="str">
        <f>IFERROR(AJ17/Revenue!AJ$18,"n/a")</f>
        <v>n/a</v>
      </c>
      <c r="AK44" s="115" t="str">
        <f>IFERROR(AK17/Revenue!AK$18,"n/a")</f>
        <v>n/a</v>
      </c>
      <c r="AL44" s="115" t="str">
        <f>IFERROR(AL17/Revenue!AL$18,"n/a")</f>
        <v>n/a</v>
      </c>
      <c r="AM44" s="115" t="str">
        <f>IFERROR(AM17/Revenue!AM$18,"n/a")</f>
        <v>n/a</v>
      </c>
      <c r="AN44" s="115" t="str">
        <f>IFERROR(AN17/Revenue!AN$18,"n/a")</f>
        <v>n/a</v>
      </c>
      <c r="AO44" s="115" t="str">
        <f>IFERROR(AO17/Revenue!AO$18,"n/a")</f>
        <v>n/a</v>
      </c>
      <c r="AP44" s="115" t="str">
        <f>IFERROR(AP17/Revenue!AP$18,"n/a")</f>
        <v>n/a</v>
      </c>
      <c r="AQ44" s="115" t="str">
        <f>IFERROR(AQ17/Revenue!AQ$18,"n/a")</f>
        <v>n/a</v>
      </c>
      <c r="AR44" s="115" t="str">
        <f>IFERROR(AR17/Revenue!AR$18,"n/a")</f>
        <v>n/a</v>
      </c>
      <c r="AS44" s="115" t="str">
        <f>IFERROR(AS17/Revenue!AS$18,"n/a")</f>
        <v>n/a</v>
      </c>
      <c r="AT44" s="115" t="str">
        <f>IFERROR(AT17/Revenue!AT$18,"n/a")</f>
        <v>n/a</v>
      </c>
      <c r="AU44" s="115" t="str">
        <f>IFERROR(AU17/Revenue!AU$18,"n/a")</f>
        <v>n/a</v>
      </c>
      <c r="AV44" s="115" t="str">
        <f>IFERROR(AV17/Revenue!AV$18,"n/a")</f>
        <v>n/a</v>
      </c>
      <c r="AW44" s="115" t="str">
        <f>IFERROR(AW17/Revenue!AW$18,"n/a")</f>
        <v>n/a</v>
      </c>
      <c r="AX44" s="115" t="str">
        <f>IFERROR(AX17/Revenue!AX$18,"n/a")</f>
        <v>n/a</v>
      </c>
      <c r="AY44" s="115" t="str">
        <f>IFERROR(AY17/Revenue!AY$18,"n/a")</f>
        <v>n/a</v>
      </c>
      <c r="AZ44" s="115" t="str">
        <f>IFERROR(AZ17/Revenue!AZ$18,"n/a")</f>
        <v>n/a</v>
      </c>
      <c r="BA44" s="115" t="str">
        <f>IFERROR(BA17/Revenue!BA$18,"n/a")</f>
        <v>n/a</v>
      </c>
      <c r="BB44" s="115" t="str">
        <f>IFERROR(BB17/Revenue!BB$18,"n/a")</f>
        <v>n/a</v>
      </c>
      <c r="BC44" s="115" t="str">
        <f>IFERROR(BC17/Revenue!BC$18,"n/a")</f>
        <v>n/a</v>
      </c>
      <c r="BD44" s="115" t="str">
        <f>IFERROR(BD17/Revenue!BD$18,"n/a")</f>
        <v>n/a</v>
      </c>
      <c r="BE44" s="115" t="str">
        <f>IFERROR(BE17/Revenue!BE$18,"n/a")</f>
        <v>n/a</v>
      </c>
      <c r="BF44" s="115" t="str">
        <f>IFERROR(BF17/Revenue!BF$18,"n/a")</f>
        <v>n/a</v>
      </c>
      <c r="BG44" s="115" t="str">
        <f>IFERROR(BG17/Revenue!BG$18,"n/a")</f>
        <v>n/a</v>
      </c>
      <c r="BH44" s="115" t="str">
        <f>IFERROR(BH17/Revenue!BH$18,"n/a")</f>
        <v>n/a</v>
      </c>
      <c r="BI44" s="115" t="str">
        <f>IFERROR(BI17/Revenue!BI$18,"n/a")</f>
        <v>n/a</v>
      </c>
      <c r="BJ44" s="115" t="str">
        <f>IFERROR(BJ17/Revenue!BJ$18,"n/a")</f>
        <v>n/a</v>
      </c>
      <c r="BK44" s="115" t="str">
        <f>IFERROR(BK17/Revenue!BK$18,"n/a")</f>
        <v>n/a</v>
      </c>
      <c r="BL44" s="115" t="str">
        <f>IFERROR(BL17/Revenue!BL$18,"n/a")</f>
        <v>n/a</v>
      </c>
      <c r="BM44" s="115" t="str">
        <f>IFERROR(BM17/Revenue!BM$18,"n/a")</f>
        <v>n/a</v>
      </c>
      <c r="BN44" s="115" t="str">
        <f>IFERROR(BN17/Revenue!BN$18,"n/a")</f>
        <v>n/a</v>
      </c>
      <c r="BO44" s="115" t="str">
        <f>IFERROR(BO17/Revenue!BO$18,"n/a")</f>
        <v>n/a</v>
      </c>
      <c r="BP44" s="115" t="str">
        <f>IFERROR(BP17/Revenue!BP$18,"n/a")</f>
        <v>n/a</v>
      </c>
      <c r="BQ44" s="115" t="str">
        <f>IFERROR(BQ17/Revenue!BQ$18,"n/a")</f>
        <v>n/a</v>
      </c>
      <c r="BR44" s="115" t="str">
        <f>IFERROR(BR17/Revenue!BR$18,"n/a")</f>
        <v>n/a</v>
      </c>
      <c r="BS44" s="115" t="str">
        <f>IFERROR(BS17/Revenue!BS$18,"n/a")</f>
        <v>n/a</v>
      </c>
      <c r="BT44" s="194"/>
      <c r="BU44" s="194"/>
      <c r="BV44" s="194"/>
      <c r="BW44" s="194"/>
      <c r="BX44" s="439"/>
      <c r="BY44" s="26"/>
    </row>
    <row r="45" spans="2:77" s="146" customFormat="1" ht="14.25" customHeight="1" outlineLevel="1" x14ac:dyDescent="0.3">
      <c r="B45" s="61" t="str">
        <f t="shared" ref="B45:B46" si="24">B32</f>
        <v>Other operating expenses</v>
      </c>
      <c r="C45" s="58" t="str">
        <f>IFERROR(C32/Revenue!C$18,"n/a")</f>
        <v>n/a</v>
      </c>
      <c r="D45" s="58" t="str">
        <f>IFERROR(D32/Revenue!D$18,"n/a")</f>
        <v>n/a</v>
      </c>
      <c r="E45" s="58" t="str">
        <f>IFERROR(E32/Revenue!E$18,"n/a")</f>
        <v>n/a</v>
      </c>
      <c r="F45" s="58" t="str">
        <f ca="1">IFERROR(F32/Revenue!F$18,"n/a")</f>
        <v>n/a</v>
      </c>
      <c r="G45" s="58" t="str">
        <f ca="1">IFERROR(G32/Revenue!G$18,"n/a")</f>
        <v>n/a</v>
      </c>
      <c r="H45" s="58" t="str">
        <f ca="1">IFERROR(H32/Revenue!H$18,"n/a")</f>
        <v>n/a</v>
      </c>
      <c r="I45" s="26"/>
      <c r="J45" s="161"/>
      <c r="K45" s="161"/>
      <c r="L45" s="161"/>
      <c r="M45" s="161"/>
      <c r="N45" s="161"/>
      <c r="O45" s="161"/>
      <c r="Q45" s="145"/>
      <c r="R45" s="156"/>
      <c r="S45" s="145"/>
      <c r="T45" s="156"/>
      <c r="U45" s="145"/>
      <c r="V45" s="156"/>
      <c r="X45" s="115" t="str">
        <f>IFERROR(X32/Revenue!X$18,"n/a")</f>
        <v>n/a</v>
      </c>
      <c r="Y45" s="115" t="str">
        <f>IFERROR(Y32/Revenue!Y$18,"n/a")</f>
        <v>n/a</v>
      </c>
      <c r="Z45" s="115" t="str">
        <f>IFERROR(Z32/Revenue!Z$18,"n/a")</f>
        <v>n/a</v>
      </c>
      <c r="AA45" s="115" t="str">
        <f>IFERROR(AA32/Revenue!AA$18,"n/a")</f>
        <v>n/a</v>
      </c>
      <c r="AB45" s="115" t="str">
        <f>IFERROR(AB32/Revenue!AB$18,"n/a")</f>
        <v>n/a</v>
      </c>
      <c r="AC45" s="115" t="str">
        <f>IFERROR(AC32/Revenue!AC$18,"n/a")</f>
        <v>n/a</v>
      </c>
      <c r="AD45" s="115" t="str">
        <f>IFERROR(AD32/Revenue!AD$18,"n/a")</f>
        <v>n/a</v>
      </c>
      <c r="AE45" s="115" t="str">
        <f>IFERROR(AE32/Revenue!AE$18,"n/a")</f>
        <v>n/a</v>
      </c>
      <c r="AF45" s="115" t="str">
        <f>IFERROR(AF32/Revenue!AF$18,"n/a")</f>
        <v>n/a</v>
      </c>
      <c r="AG45" s="115" t="str">
        <f>IFERROR(AG32/Revenue!AG$18,"n/a")</f>
        <v>n/a</v>
      </c>
      <c r="AH45" s="115" t="str">
        <f>IFERROR(AH32/Revenue!AH$18,"n/a")</f>
        <v>n/a</v>
      </c>
      <c r="AI45" s="115" t="str">
        <f>IFERROR(AI32/Revenue!AI$18,"n/a")</f>
        <v>n/a</v>
      </c>
      <c r="AJ45" s="115" t="str">
        <f>IFERROR(AJ32/Revenue!AJ$18,"n/a")</f>
        <v>n/a</v>
      </c>
      <c r="AK45" s="115" t="str">
        <f>IFERROR(AK32/Revenue!AK$18,"n/a")</f>
        <v>n/a</v>
      </c>
      <c r="AL45" s="115" t="str">
        <f>IFERROR(AL32/Revenue!AL$18,"n/a")</f>
        <v>n/a</v>
      </c>
      <c r="AM45" s="115" t="str">
        <f>IFERROR(AM32/Revenue!AM$18,"n/a")</f>
        <v>n/a</v>
      </c>
      <c r="AN45" s="115" t="str">
        <f>IFERROR(AN32/Revenue!AN$18,"n/a")</f>
        <v>n/a</v>
      </c>
      <c r="AO45" s="115" t="str">
        <f>IFERROR(AO32/Revenue!AO$18,"n/a")</f>
        <v>n/a</v>
      </c>
      <c r="AP45" s="115" t="str">
        <f>IFERROR(AP32/Revenue!AP$18,"n/a")</f>
        <v>n/a</v>
      </c>
      <c r="AQ45" s="115" t="str">
        <f>IFERROR(AQ32/Revenue!AQ$18,"n/a")</f>
        <v>n/a</v>
      </c>
      <c r="AR45" s="115" t="str">
        <f>IFERROR(AR32/Revenue!AR$18,"n/a")</f>
        <v>n/a</v>
      </c>
      <c r="AS45" s="115" t="str">
        <f>IFERROR(AS32/Revenue!AS$18,"n/a")</f>
        <v>n/a</v>
      </c>
      <c r="AT45" s="115" t="str">
        <f>IFERROR(AT32/Revenue!AT$18,"n/a")</f>
        <v>n/a</v>
      </c>
      <c r="AU45" s="115" t="str">
        <f>IFERROR(AU32/Revenue!AU$18,"n/a")</f>
        <v>n/a</v>
      </c>
      <c r="AV45" s="115" t="str">
        <f>IFERROR(AV32/Revenue!AV$18,"n/a")</f>
        <v>n/a</v>
      </c>
      <c r="AW45" s="115" t="str">
        <f>IFERROR(AW32/Revenue!AW$18,"n/a")</f>
        <v>n/a</v>
      </c>
      <c r="AX45" s="115" t="str">
        <f>IFERROR(AX32/Revenue!AX$18,"n/a")</f>
        <v>n/a</v>
      </c>
      <c r="AY45" s="115" t="str">
        <f>IFERROR(AY32/Revenue!AY$18,"n/a")</f>
        <v>n/a</v>
      </c>
      <c r="AZ45" s="115" t="str">
        <f>IFERROR(AZ32/Revenue!AZ$18,"n/a")</f>
        <v>n/a</v>
      </c>
      <c r="BA45" s="115" t="str">
        <f>IFERROR(BA32/Revenue!BA$18,"n/a")</f>
        <v>n/a</v>
      </c>
      <c r="BB45" s="115" t="str">
        <f>IFERROR(BB32/Revenue!BB$18,"n/a")</f>
        <v>n/a</v>
      </c>
      <c r="BC45" s="115" t="str">
        <f>IFERROR(BC32/Revenue!BC$18,"n/a")</f>
        <v>n/a</v>
      </c>
      <c r="BD45" s="115" t="str">
        <f>IFERROR(BD32/Revenue!BD$18,"n/a")</f>
        <v>n/a</v>
      </c>
      <c r="BE45" s="115" t="str">
        <f>IFERROR(BE32/Revenue!BE$18,"n/a")</f>
        <v>n/a</v>
      </c>
      <c r="BF45" s="115" t="str">
        <f>IFERROR(BF32/Revenue!BF$18,"n/a")</f>
        <v>n/a</v>
      </c>
      <c r="BG45" s="115" t="str">
        <f>IFERROR(BG32/Revenue!BG$18,"n/a")</f>
        <v>n/a</v>
      </c>
      <c r="BH45" s="115" t="str">
        <f>IFERROR(BH32/Revenue!BH$18,"n/a")</f>
        <v>n/a</v>
      </c>
      <c r="BI45" s="115" t="str">
        <f>IFERROR(BI32/Revenue!BI$18,"n/a")</f>
        <v>n/a</v>
      </c>
      <c r="BJ45" s="115" t="str">
        <f>IFERROR(BJ32/Revenue!BJ$18,"n/a")</f>
        <v>n/a</v>
      </c>
      <c r="BK45" s="115" t="str">
        <f>IFERROR(BK32/Revenue!BK$18,"n/a")</f>
        <v>n/a</v>
      </c>
      <c r="BL45" s="115" t="str">
        <f>IFERROR(BL32/Revenue!BL$18,"n/a")</f>
        <v>n/a</v>
      </c>
      <c r="BM45" s="115" t="str">
        <f>IFERROR(BM32/Revenue!BM$18,"n/a")</f>
        <v>n/a</v>
      </c>
      <c r="BN45" s="115" t="str">
        <f>IFERROR(BN32/Revenue!BN$18,"n/a")</f>
        <v>n/a</v>
      </c>
      <c r="BO45" s="115" t="str">
        <f>IFERROR(BO32/Revenue!BO$18,"n/a")</f>
        <v>n/a</v>
      </c>
      <c r="BP45" s="115" t="str">
        <f>IFERROR(BP32/Revenue!BP$18,"n/a")</f>
        <v>n/a</v>
      </c>
      <c r="BQ45" s="115" t="str">
        <f>IFERROR(BQ32/Revenue!BQ$18,"n/a")</f>
        <v>n/a</v>
      </c>
      <c r="BR45" s="115" t="str">
        <f>IFERROR(BR32/Revenue!BR$18,"n/a")</f>
        <v>n/a</v>
      </c>
      <c r="BS45" s="115" t="str">
        <f>IFERROR(BS32/Revenue!BS$18,"n/a")</f>
        <v>n/a</v>
      </c>
      <c r="BT45" s="194"/>
      <c r="BU45" s="194"/>
      <c r="BV45" s="194"/>
      <c r="BW45" s="194"/>
      <c r="BX45" s="439"/>
      <c r="BY45" s="26"/>
    </row>
    <row r="46" spans="2:77" s="158" customFormat="1" ht="14.25" customHeight="1" outlineLevel="1" thickBot="1" x14ac:dyDescent="0.35">
      <c r="B46" s="63" t="str">
        <f t="shared" si="24"/>
        <v>Total</v>
      </c>
      <c r="C46" s="62" t="str">
        <f>IFERROR(C33/Revenue!C$18,"n/a")</f>
        <v>n/a</v>
      </c>
      <c r="D46" s="62" t="str">
        <f>IFERROR(D33/Revenue!D$18,"n/a")</f>
        <v>n/a</v>
      </c>
      <c r="E46" s="62" t="str">
        <f>IFERROR(E33/Revenue!E$18,"n/a")</f>
        <v>n/a</v>
      </c>
      <c r="F46" s="62" t="str">
        <f ca="1">IFERROR(F33/Revenue!F$18,"n/a")</f>
        <v>n/a</v>
      </c>
      <c r="G46" s="62" t="str">
        <f ca="1">IFERROR(G33/Revenue!G$18,"n/a")</f>
        <v>n/a</v>
      </c>
      <c r="H46" s="62" t="str">
        <f ca="1">IFERROR(H33/Revenue!H$18,"n/a")</f>
        <v>n/a</v>
      </c>
      <c r="I46" s="26"/>
      <c r="J46" s="156"/>
      <c r="K46" s="156"/>
      <c r="L46" s="156"/>
      <c r="M46" s="156"/>
      <c r="N46" s="156"/>
      <c r="O46" s="156"/>
      <c r="Q46" s="145"/>
      <c r="R46" s="156"/>
      <c r="S46" s="145"/>
      <c r="T46" s="156"/>
      <c r="U46" s="145"/>
      <c r="V46" s="156"/>
      <c r="X46" s="62" t="str">
        <f>IFERROR(X33/Revenue!X$18,"n/a")</f>
        <v>n/a</v>
      </c>
      <c r="Y46" s="62" t="str">
        <f>IFERROR(Y33/Revenue!Y$18,"n/a")</f>
        <v>n/a</v>
      </c>
      <c r="Z46" s="62" t="str">
        <f>IFERROR(Z33/Revenue!Z$18,"n/a")</f>
        <v>n/a</v>
      </c>
      <c r="AA46" s="62" t="str">
        <f>IFERROR(AA33/Revenue!AA$18,"n/a")</f>
        <v>n/a</v>
      </c>
      <c r="AB46" s="62" t="str">
        <f>IFERROR(AB33/Revenue!AB$18,"n/a")</f>
        <v>n/a</v>
      </c>
      <c r="AC46" s="62" t="str">
        <f>IFERROR(AC33/Revenue!AC$18,"n/a")</f>
        <v>n/a</v>
      </c>
      <c r="AD46" s="62" t="str">
        <f>IFERROR(AD33/Revenue!AD$18,"n/a")</f>
        <v>n/a</v>
      </c>
      <c r="AE46" s="62" t="str">
        <f>IFERROR(AE33/Revenue!AE$18,"n/a")</f>
        <v>n/a</v>
      </c>
      <c r="AF46" s="62" t="str">
        <f>IFERROR(AF33/Revenue!AF$18,"n/a")</f>
        <v>n/a</v>
      </c>
      <c r="AG46" s="62" t="str">
        <f>IFERROR(AG33/Revenue!AG$18,"n/a")</f>
        <v>n/a</v>
      </c>
      <c r="AH46" s="62" t="str">
        <f>IFERROR(AH33/Revenue!AH$18,"n/a")</f>
        <v>n/a</v>
      </c>
      <c r="AI46" s="62" t="str">
        <f>IFERROR(AI33/Revenue!AI$18,"n/a")</f>
        <v>n/a</v>
      </c>
      <c r="AJ46" s="62" t="str">
        <f>IFERROR(AJ33/Revenue!AJ$18,"n/a")</f>
        <v>n/a</v>
      </c>
      <c r="AK46" s="62" t="str">
        <f>IFERROR(AK33/Revenue!AK$18,"n/a")</f>
        <v>n/a</v>
      </c>
      <c r="AL46" s="62" t="str">
        <f>IFERROR(AL33/Revenue!AL$18,"n/a")</f>
        <v>n/a</v>
      </c>
      <c r="AM46" s="62" t="str">
        <f>IFERROR(AM33/Revenue!AM$18,"n/a")</f>
        <v>n/a</v>
      </c>
      <c r="AN46" s="62" t="str">
        <f>IFERROR(AN33/Revenue!AN$18,"n/a")</f>
        <v>n/a</v>
      </c>
      <c r="AO46" s="62" t="str">
        <f>IFERROR(AO33/Revenue!AO$18,"n/a")</f>
        <v>n/a</v>
      </c>
      <c r="AP46" s="62" t="str">
        <f>IFERROR(AP33/Revenue!AP$18,"n/a")</f>
        <v>n/a</v>
      </c>
      <c r="AQ46" s="62" t="str">
        <f>IFERROR(AQ33/Revenue!AQ$18,"n/a")</f>
        <v>n/a</v>
      </c>
      <c r="AR46" s="62" t="str">
        <f>IFERROR(AR33/Revenue!AR$18,"n/a")</f>
        <v>n/a</v>
      </c>
      <c r="AS46" s="62" t="str">
        <f>IFERROR(AS33/Revenue!AS$18,"n/a")</f>
        <v>n/a</v>
      </c>
      <c r="AT46" s="62" t="str">
        <f>IFERROR(AT33/Revenue!AT$18,"n/a")</f>
        <v>n/a</v>
      </c>
      <c r="AU46" s="62" t="str">
        <f>IFERROR(AU33/Revenue!AU$18,"n/a")</f>
        <v>n/a</v>
      </c>
      <c r="AV46" s="62" t="str">
        <f>IFERROR(AV33/Revenue!AV$18,"n/a")</f>
        <v>n/a</v>
      </c>
      <c r="AW46" s="62" t="str">
        <f>IFERROR(AW33/Revenue!AW$18,"n/a")</f>
        <v>n/a</v>
      </c>
      <c r="AX46" s="62" t="str">
        <f>IFERROR(AX33/Revenue!AX$18,"n/a")</f>
        <v>n/a</v>
      </c>
      <c r="AY46" s="62" t="str">
        <f>IFERROR(AY33/Revenue!AY$18,"n/a")</f>
        <v>n/a</v>
      </c>
      <c r="AZ46" s="62" t="str">
        <f>IFERROR(AZ33/Revenue!AZ$18,"n/a")</f>
        <v>n/a</v>
      </c>
      <c r="BA46" s="62" t="str">
        <f>IFERROR(BA33/Revenue!BA$18,"n/a")</f>
        <v>n/a</v>
      </c>
      <c r="BB46" s="62" t="str">
        <f>IFERROR(BB33/Revenue!BB$18,"n/a")</f>
        <v>n/a</v>
      </c>
      <c r="BC46" s="62" t="str">
        <f>IFERROR(BC33/Revenue!BC$18,"n/a")</f>
        <v>n/a</v>
      </c>
      <c r="BD46" s="62" t="str">
        <f>IFERROR(BD33/Revenue!BD$18,"n/a")</f>
        <v>n/a</v>
      </c>
      <c r="BE46" s="62" t="str">
        <f>IFERROR(BE33/Revenue!BE$18,"n/a")</f>
        <v>n/a</v>
      </c>
      <c r="BF46" s="62" t="str">
        <f>IFERROR(BF33/Revenue!BF$18,"n/a")</f>
        <v>n/a</v>
      </c>
      <c r="BG46" s="62" t="str">
        <f>IFERROR(BG33/Revenue!BG$18,"n/a")</f>
        <v>n/a</v>
      </c>
      <c r="BH46" s="62" t="str">
        <f>IFERROR(BH33/Revenue!BH$18,"n/a")</f>
        <v>n/a</v>
      </c>
      <c r="BI46" s="62" t="str">
        <f>IFERROR(BI33/Revenue!BI$18,"n/a")</f>
        <v>n/a</v>
      </c>
      <c r="BJ46" s="62" t="str">
        <f>IFERROR(BJ33/Revenue!BJ$18,"n/a")</f>
        <v>n/a</v>
      </c>
      <c r="BK46" s="62" t="str">
        <f>IFERROR(BK33/Revenue!BK$18,"n/a")</f>
        <v>n/a</v>
      </c>
      <c r="BL46" s="62" t="str">
        <f>IFERROR(BL33/Revenue!BL$18,"n/a")</f>
        <v>n/a</v>
      </c>
      <c r="BM46" s="62" t="str">
        <f>IFERROR(BM33/Revenue!BM$18,"n/a")</f>
        <v>n/a</v>
      </c>
      <c r="BN46" s="62" t="str">
        <f>IFERROR(BN33/Revenue!BN$18,"n/a")</f>
        <v>n/a</v>
      </c>
      <c r="BO46" s="62" t="str">
        <f>IFERROR(BO33/Revenue!BO$18,"n/a")</f>
        <v>n/a</v>
      </c>
      <c r="BP46" s="62" t="str">
        <f>IFERROR(BP33/Revenue!BP$18,"n/a")</f>
        <v>n/a</v>
      </c>
      <c r="BQ46" s="62" t="str">
        <f>IFERROR(BQ33/Revenue!BQ$18,"n/a")</f>
        <v>n/a</v>
      </c>
      <c r="BR46" s="62" t="str">
        <f>IFERROR(BR33/Revenue!BR$18,"n/a")</f>
        <v>n/a</v>
      </c>
      <c r="BS46" s="62" t="str">
        <f>IFERROR(BS33/Revenue!BS$18,"n/a")</f>
        <v>n/a</v>
      </c>
      <c r="BT46" s="418"/>
      <c r="BU46" s="418"/>
      <c r="BV46" s="418"/>
      <c r="BW46" s="418"/>
      <c r="BX46" s="436"/>
      <c r="BY46" s="26"/>
    </row>
    <row r="47" spans="2:77" ht="6" customHeight="1" x14ac:dyDescent="0.3">
      <c r="B47" s="159"/>
      <c r="C47" s="162"/>
      <c r="D47" s="162"/>
      <c r="E47" s="162"/>
      <c r="F47" s="162"/>
      <c r="G47" s="162"/>
      <c r="H47" s="162"/>
      <c r="I47" s="26"/>
      <c r="J47" s="162"/>
      <c r="K47" s="162"/>
      <c r="L47" s="162"/>
      <c r="M47" s="162"/>
      <c r="N47" s="162"/>
      <c r="O47" s="162"/>
      <c r="Q47" s="154"/>
      <c r="R47" s="155"/>
      <c r="S47" s="154"/>
      <c r="T47" s="155"/>
      <c r="U47" s="154"/>
      <c r="V47" s="155"/>
      <c r="X47" s="162"/>
      <c r="Y47" s="162"/>
      <c r="Z47" s="162"/>
      <c r="AA47" s="162"/>
      <c r="AB47" s="162"/>
      <c r="AC47" s="162"/>
      <c r="AD47" s="162"/>
      <c r="AE47" s="162"/>
      <c r="AF47" s="162"/>
      <c r="AG47" s="162"/>
      <c r="AH47" s="162"/>
      <c r="AI47" s="162"/>
      <c r="AJ47" s="162"/>
      <c r="AK47" s="162"/>
      <c r="AL47" s="162"/>
      <c r="AM47" s="162"/>
      <c r="AN47" s="162"/>
      <c r="AO47" s="162"/>
      <c r="AP47" s="162"/>
      <c r="AQ47" s="162"/>
      <c r="AR47" s="162"/>
      <c r="AS47" s="162"/>
      <c r="AT47" s="162"/>
      <c r="AU47" s="162"/>
      <c r="AV47" s="162"/>
      <c r="AW47" s="162"/>
      <c r="AX47" s="162"/>
      <c r="AY47" s="162"/>
      <c r="AZ47" s="162"/>
      <c r="BA47" s="162"/>
      <c r="BB47" s="162"/>
      <c r="BC47" s="162"/>
      <c r="BD47" s="162"/>
      <c r="BE47" s="162"/>
      <c r="BF47" s="162"/>
      <c r="BG47" s="162"/>
      <c r="BH47" s="162"/>
      <c r="BI47" s="162"/>
      <c r="BJ47" s="162"/>
      <c r="BK47" s="162"/>
      <c r="BL47" s="162"/>
      <c r="BM47" s="162"/>
      <c r="BN47" s="162"/>
      <c r="BO47" s="162"/>
      <c r="BP47" s="162"/>
      <c r="BQ47" s="162"/>
      <c r="BR47" s="162"/>
      <c r="BS47" s="162"/>
      <c r="BT47" s="193"/>
      <c r="BU47" s="193"/>
      <c r="BV47" s="193"/>
      <c r="BW47" s="193"/>
      <c r="BX47" s="435"/>
      <c r="BY47" s="26"/>
    </row>
    <row r="48" spans="2:77" ht="15" customHeight="1" outlineLevel="1" x14ac:dyDescent="0.3">
      <c r="B48" s="45" t="s">
        <v>31</v>
      </c>
      <c r="C48" s="226" t="e">
        <f>#REF!-Opex!C33</f>
        <v>#REF!</v>
      </c>
      <c r="D48" s="226" t="e">
        <f>#REF!-Opex!D33</f>
        <v>#REF!</v>
      </c>
      <c r="E48" s="226" t="e">
        <f>#REF!-Opex!E33</f>
        <v>#REF!</v>
      </c>
      <c r="F48" s="203" t="e">
        <f ca="1">#REF!-Opex!F33</f>
        <v>#REF!</v>
      </c>
      <c r="G48" s="226" t="e">
        <f ca="1">#REF!-Opex!G33</f>
        <v>#REF!</v>
      </c>
      <c r="H48" s="226" t="e">
        <f ca="1">#REF!-Opex!H33</f>
        <v>#REF!</v>
      </c>
      <c r="I48" s="26"/>
      <c r="P48" s="201"/>
      <c r="X48" s="226" t="e">
        <f>#REF!-Opex!X33</f>
        <v>#REF!</v>
      </c>
      <c r="Y48" s="226" t="e">
        <f>#REF!-Opex!Y33</f>
        <v>#REF!</v>
      </c>
      <c r="Z48" s="226" t="e">
        <f>#REF!-Opex!Z33</f>
        <v>#REF!</v>
      </c>
      <c r="AA48" s="226" t="e">
        <f>#REF!-Opex!AA33</f>
        <v>#REF!</v>
      </c>
      <c r="AB48" s="226" t="e">
        <f>#REF!-Opex!AB33</f>
        <v>#REF!</v>
      </c>
      <c r="AC48" s="226" t="e">
        <f>#REF!-Opex!AC33</f>
        <v>#REF!</v>
      </c>
      <c r="AD48" s="226" t="e">
        <f>#REF!-Opex!AD33</f>
        <v>#REF!</v>
      </c>
      <c r="AE48" s="226" t="e">
        <f>#REF!-Opex!AE33</f>
        <v>#REF!</v>
      </c>
      <c r="AF48" s="226" t="e">
        <f>#REF!-Opex!AF33</f>
        <v>#REF!</v>
      </c>
      <c r="AG48" s="226" t="e">
        <f>#REF!-Opex!AG33</f>
        <v>#REF!</v>
      </c>
      <c r="AH48" s="226" t="e">
        <f>#REF!-Opex!AH33</f>
        <v>#REF!</v>
      </c>
      <c r="AI48" s="226" t="e">
        <f>#REF!-Opex!AI33</f>
        <v>#REF!</v>
      </c>
      <c r="AJ48" s="226" t="e">
        <f>#REF!-Opex!AJ33</f>
        <v>#REF!</v>
      </c>
      <c r="AK48" s="226" t="e">
        <f>#REF!-Opex!AK33</f>
        <v>#REF!</v>
      </c>
      <c r="AL48" s="226" t="e">
        <f>#REF!-Opex!AL33</f>
        <v>#REF!</v>
      </c>
      <c r="AM48" s="226" t="e">
        <f>#REF!-Opex!AM33</f>
        <v>#REF!</v>
      </c>
      <c r="AN48" s="226" t="e">
        <f>#REF!-Opex!AN33</f>
        <v>#REF!</v>
      </c>
      <c r="AO48" s="226" t="e">
        <f>#REF!-Opex!AO33</f>
        <v>#REF!</v>
      </c>
      <c r="AP48" s="226" t="e">
        <f>#REF!-Opex!AP33</f>
        <v>#REF!</v>
      </c>
      <c r="AQ48" s="226" t="e">
        <f>#REF!-Opex!AQ33</f>
        <v>#REF!</v>
      </c>
      <c r="AR48" s="226" t="e">
        <f>#REF!-Opex!AR33</f>
        <v>#REF!</v>
      </c>
      <c r="AS48" s="226" t="e">
        <f>#REF!-Opex!AS33</f>
        <v>#REF!</v>
      </c>
      <c r="AT48" s="226" t="e">
        <f>#REF!-Opex!AT33</f>
        <v>#REF!</v>
      </c>
      <c r="AU48" s="226" t="e">
        <f>#REF!-Opex!AU33</f>
        <v>#REF!</v>
      </c>
      <c r="AV48" s="226" t="e">
        <f>#REF!-Opex!AV33</f>
        <v>#REF!</v>
      </c>
      <c r="AW48" s="226" t="e">
        <f>#REF!-Opex!AW33</f>
        <v>#REF!</v>
      </c>
      <c r="AX48" s="226" t="e">
        <f>#REF!-Opex!AX33</f>
        <v>#REF!</v>
      </c>
      <c r="AY48" s="226" t="e">
        <f>#REF!-Opex!AY33</f>
        <v>#REF!</v>
      </c>
      <c r="AZ48" s="226" t="e">
        <f>#REF!-Opex!AZ33</f>
        <v>#REF!</v>
      </c>
      <c r="BA48" s="226" t="e">
        <f>#REF!-Opex!BA33</f>
        <v>#REF!</v>
      </c>
      <c r="BB48" s="226" t="e">
        <f>#REF!-Opex!BB33</f>
        <v>#REF!</v>
      </c>
      <c r="BC48" s="226" t="e">
        <f>#REF!-Opex!BC33</f>
        <v>#REF!</v>
      </c>
      <c r="BD48" s="226" t="e">
        <f>#REF!-Opex!BD33</f>
        <v>#REF!</v>
      </c>
      <c r="BE48" s="226" t="e">
        <f>#REF!-Opex!BE33</f>
        <v>#REF!</v>
      </c>
      <c r="BF48" s="226" t="e">
        <f>#REF!-Opex!BF33</f>
        <v>#REF!</v>
      </c>
      <c r="BG48" s="226" t="e">
        <f>#REF!-Opex!BG33</f>
        <v>#REF!</v>
      </c>
      <c r="BH48" s="226" t="e">
        <f>#REF!-Opex!BH33</f>
        <v>#REF!</v>
      </c>
      <c r="BI48" s="226" t="e">
        <f>#REF!-Opex!BI33</f>
        <v>#REF!</v>
      </c>
      <c r="BJ48" s="226" t="e">
        <f>#REF!-Opex!BJ33</f>
        <v>#REF!</v>
      </c>
      <c r="BK48" s="226" t="e">
        <f>#REF!-Opex!BK33</f>
        <v>#REF!</v>
      </c>
      <c r="BL48" s="226" t="e">
        <f>#REF!-Opex!BL33</f>
        <v>#REF!</v>
      </c>
      <c r="BM48" s="226" t="e">
        <f>#REF!-Opex!BM33</f>
        <v>#REF!</v>
      </c>
      <c r="BN48" s="226" t="e">
        <f>#REF!-Opex!BN33</f>
        <v>#REF!</v>
      </c>
      <c r="BO48" s="226" t="e">
        <f>#REF!-Opex!BO33</f>
        <v>#REF!</v>
      </c>
      <c r="BP48" s="226" t="e">
        <f>#REF!-Opex!BP33</f>
        <v>#REF!</v>
      </c>
      <c r="BQ48" s="226" t="e">
        <f>#REF!-Opex!BQ33</f>
        <v>#REF!</v>
      </c>
      <c r="BR48" s="226" t="e">
        <f>#REF!-Opex!BR33</f>
        <v>#REF!</v>
      </c>
      <c r="BS48" s="226" t="e">
        <f>#REF!-Opex!BS33</f>
        <v>#REF!</v>
      </c>
      <c r="BT48" s="421"/>
      <c r="BU48" s="421"/>
      <c r="BV48" s="421"/>
      <c r="BW48" s="421"/>
      <c r="BX48" s="423"/>
      <c r="BY48" s="26"/>
    </row>
    <row r="50" spans="2:77" ht="15" customHeight="1" x14ac:dyDescent="0.45">
      <c r="B50" s="118" t="e">
        <f>CONCATENATE($A$2," ","- adjusted")</f>
        <v>#REF!</v>
      </c>
      <c r="C50" s="119"/>
      <c r="D50" s="119"/>
      <c r="E50" s="119"/>
      <c r="F50" s="119"/>
      <c r="G50" s="119"/>
      <c r="H50" s="119"/>
      <c r="J50" s="107" t="str">
        <f>Revenue!B47</f>
        <v>% of sales- adjusted</v>
      </c>
      <c r="K50" s="107"/>
      <c r="L50" s="107"/>
      <c r="M50" s="107"/>
      <c r="N50" s="107"/>
      <c r="O50" s="107"/>
      <c r="P50" s="119"/>
      <c r="Q50" s="107" t="str">
        <f>CONCATENATE(D51," v ",C51)</f>
        <v>FY20 v FY19</v>
      </c>
      <c r="R50" s="266"/>
      <c r="S50" s="107" t="str">
        <f>CONCATENATE(E51," v ",D51)</f>
        <v>FY21 v FY20</v>
      </c>
      <c r="T50" s="266"/>
      <c r="U50" s="107" t="str">
        <f>CONCATENATE(F51," v ",E51)</f>
        <v>TTM 
Feb-22 v FY21</v>
      </c>
      <c r="V50" s="266"/>
      <c r="X50" s="119"/>
      <c r="Y50" s="119"/>
      <c r="Z50" s="119"/>
      <c r="AA50" s="119"/>
      <c r="AB50" s="119"/>
      <c r="AC50" s="119"/>
      <c r="AD50" s="119"/>
      <c r="AE50" s="119"/>
      <c r="AF50" s="119"/>
      <c r="AG50" s="119"/>
      <c r="AH50" s="119"/>
      <c r="AI50" s="119"/>
      <c r="AJ50" s="119"/>
      <c r="AK50" s="119"/>
      <c r="AL50" s="119"/>
      <c r="AM50" s="119"/>
      <c r="AN50" s="119"/>
      <c r="AO50" s="119"/>
      <c r="AP50" s="119"/>
      <c r="AQ50" s="119"/>
      <c r="AR50" s="119"/>
      <c r="AS50" s="119"/>
      <c r="AT50" s="119"/>
      <c r="AU50" s="119"/>
      <c r="AV50" s="119"/>
      <c r="AW50" s="119"/>
      <c r="AX50" s="119"/>
      <c r="AY50" s="119"/>
      <c r="AZ50" s="119"/>
      <c r="BA50" s="119"/>
      <c r="BB50" s="119"/>
      <c r="BC50" s="119"/>
      <c r="BD50" s="119"/>
      <c r="BE50" s="119"/>
      <c r="BF50" s="119"/>
      <c r="BG50" s="119"/>
      <c r="BH50" s="119"/>
      <c r="BI50" s="119"/>
      <c r="BJ50" s="119"/>
      <c r="BK50" s="119"/>
      <c r="BL50" s="119"/>
      <c r="BM50" s="119"/>
      <c r="BN50" s="119"/>
      <c r="BO50" s="119"/>
      <c r="BP50" s="119"/>
      <c r="BQ50" s="119"/>
      <c r="BR50" s="119"/>
      <c r="BS50" s="119"/>
      <c r="BT50" s="414"/>
      <c r="BU50" s="414"/>
      <c r="BV50" s="414"/>
      <c r="BW50" s="414"/>
      <c r="BX50" s="119"/>
    </row>
    <row r="51" spans="2:77" s="20" customFormat="1" ht="24" customHeight="1" x14ac:dyDescent="0.3">
      <c r="B51" s="36" t="s">
        <v>5</v>
      </c>
      <c r="C51" s="51" t="str">
        <f>TB!BN$5</f>
        <v>FY19</v>
      </c>
      <c r="D51" s="37" t="str">
        <f>TB!BO$5</f>
        <v>FY20</v>
      </c>
      <c r="E51" s="37" t="str">
        <f>TB!BP$5</f>
        <v>FY21</v>
      </c>
      <c r="F51" s="52" t="str">
        <f>TB!BQ$5</f>
        <v>TTM 
Feb-22</v>
      </c>
      <c r="G51" s="52" t="str">
        <f>TB!BR$5</f>
        <v>YTD 
Feb-21</v>
      </c>
      <c r="H51" s="52" t="str">
        <f>TB!BS$5</f>
        <v>YTD 
Feb-22</v>
      </c>
      <c r="J51" s="101" t="str">
        <f t="shared" ref="J51:O51" si="25">C51</f>
        <v>FY19</v>
      </c>
      <c r="K51" s="101" t="str">
        <f t="shared" si="25"/>
        <v>FY20</v>
      </c>
      <c r="L51" s="101" t="str">
        <f t="shared" si="25"/>
        <v>FY21</v>
      </c>
      <c r="M51" s="101" t="str">
        <f t="shared" si="25"/>
        <v>TTM 
Feb-22</v>
      </c>
      <c r="N51" s="101" t="str">
        <f t="shared" si="25"/>
        <v>YTD 
Feb-21</v>
      </c>
      <c r="O51" s="101" t="str">
        <f t="shared" si="25"/>
        <v>YTD 
Feb-22</v>
      </c>
      <c r="Q51" s="104" t="s">
        <v>6</v>
      </c>
      <c r="R51" s="104" t="s">
        <v>7</v>
      </c>
      <c r="S51" s="104" t="s">
        <v>6</v>
      </c>
      <c r="T51" s="104" t="s">
        <v>7</v>
      </c>
      <c r="U51" s="104" t="s">
        <v>6</v>
      </c>
      <c r="V51" s="104" t="s">
        <v>7</v>
      </c>
      <c r="X51" s="138">
        <f>TB!N$5</f>
        <v>43496</v>
      </c>
      <c r="Y51" s="138">
        <f>TB!O$5</f>
        <v>43524</v>
      </c>
      <c r="Z51" s="138">
        <f>TB!P$5</f>
        <v>43555</v>
      </c>
      <c r="AA51" s="138">
        <f>TB!Q$5</f>
        <v>43585</v>
      </c>
      <c r="AB51" s="138">
        <f>TB!R$5</f>
        <v>43616</v>
      </c>
      <c r="AC51" s="138">
        <f>TB!S$5</f>
        <v>43646</v>
      </c>
      <c r="AD51" s="138">
        <f>TB!T$5</f>
        <v>43677</v>
      </c>
      <c r="AE51" s="138">
        <f>TB!U$5</f>
        <v>43708</v>
      </c>
      <c r="AF51" s="138">
        <f>TB!V$5</f>
        <v>43738</v>
      </c>
      <c r="AG51" s="138">
        <f>TB!W$5</f>
        <v>43769</v>
      </c>
      <c r="AH51" s="138">
        <f>TB!X$5</f>
        <v>43799</v>
      </c>
      <c r="AI51" s="138">
        <f>TB!Y$5</f>
        <v>43830</v>
      </c>
      <c r="AJ51" s="138">
        <f>TB!Z$5</f>
        <v>43861</v>
      </c>
      <c r="AK51" s="138">
        <f>TB!AA$5</f>
        <v>43890</v>
      </c>
      <c r="AL51" s="138">
        <f>TB!AB$5</f>
        <v>43921</v>
      </c>
      <c r="AM51" s="138">
        <f>TB!AC$5</f>
        <v>43951</v>
      </c>
      <c r="AN51" s="138">
        <f>TB!AD$5</f>
        <v>43982</v>
      </c>
      <c r="AO51" s="138">
        <f>TB!AE$5</f>
        <v>44012</v>
      </c>
      <c r="AP51" s="138">
        <f>TB!AF$5</f>
        <v>44043</v>
      </c>
      <c r="AQ51" s="138">
        <f>TB!AG$5</f>
        <v>44074</v>
      </c>
      <c r="AR51" s="138">
        <f>TB!AH$5</f>
        <v>44104</v>
      </c>
      <c r="AS51" s="138">
        <f>TB!AI$5</f>
        <v>44135</v>
      </c>
      <c r="AT51" s="138">
        <f>TB!AJ$5</f>
        <v>44165</v>
      </c>
      <c r="AU51" s="138">
        <f>TB!AK$5</f>
        <v>44196</v>
      </c>
      <c r="AV51" s="138">
        <f>TB!AL$5</f>
        <v>44227</v>
      </c>
      <c r="AW51" s="138">
        <f>TB!AM$5</f>
        <v>44255</v>
      </c>
      <c r="AX51" s="138">
        <f>TB!AN$5</f>
        <v>44286</v>
      </c>
      <c r="AY51" s="138">
        <f>TB!AO$5</f>
        <v>44316</v>
      </c>
      <c r="AZ51" s="138">
        <f>TB!AP$5</f>
        <v>44347</v>
      </c>
      <c r="BA51" s="138">
        <f>TB!AQ$5</f>
        <v>44377</v>
      </c>
      <c r="BB51" s="138">
        <f>TB!AR$5</f>
        <v>44408</v>
      </c>
      <c r="BC51" s="138">
        <f>TB!AS$5</f>
        <v>44439</v>
      </c>
      <c r="BD51" s="138">
        <f>TB!AT$5</f>
        <v>44469</v>
      </c>
      <c r="BE51" s="138">
        <f>TB!AU$5</f>
        <v>44500</v>
      </c>
      <c r="BF51" s="138">
        <f>TB!AV$5</f>
        <v>44530</v>
      </c>
      <c r="BG51" s="138">
        <f>TB!AW$5</f>
        <v>44561</v>
      </c>
      <c r="BH51" s="138">
        <f>TB!AX$5</f>
        <v>44592</v>
      </c>
      <c r="BI51" s="138">
        <f>TB!AY$5</f>
        <v>44620</v>
      </c>
      <c r="BJ51" s="138">
        <f>TB!AZ$5</f>
        <v>44651</v>
      </c>
      <c r="BK51" s="138">
        <f>TB!BA$5</f>
        <v>44681</v>
      </c>
      <c r="BL51" s="138">
        <f>TB!BB$5</f>
        <v>44712</v>
      </c>
      <c r="BM51" s="138">
        <f>TB!BC$5</f>
        <v>44742</v>
      </c>
      <c r="BN51" s="138">
        <f>TB!BD$5</f>
        <v>44773</v>
      </c>
      <c r="BO51" s="138">
        <f>TB!BE$5</f>
        <v>44804</v>
      </c>
      <c r="BP51" s="138">
        <f>TB!BF$5</f>
        <v>44834</v>
      </c>
      <c r="BQ51" s="138">
        <f>TB!BG$5</f>
        <v>44865</v>
      </c>
      <c r="BR51" s="138">
        <f>TB!BH$5</f>
        <v>44895</v>
      </c>
      <c r="BS51" s="138">
        <f>TB!BI$5</f>
        <v>44926</v>
      </c>
      <c r="BT51" s="415"/>
      <c r="BU51" s="415"/>
      <c r="BV51" s="415"/>
      <c r="BW51" s="415"/>
      <c r="BX51" s="105" t="s">
        <v>63</v>
      </c>
    </row>
    <row r="52" spans="2:77" ht="14.25" customHeight="1" x14ac:dyDescent="0.3">
      <c r="B52" s="30" t="s">
        <v>51</v>
      </c>
      <c r="C52" s="202" t="e">
        <f t="shared" ref="C52:C67" si="26">SUM(X52:AI52)</f>
        <v>#REF!</v>
      </c>
      <c r="D52" s="202" t="e">
        <f t="shared" ref="D52:D67" si="27">SUM(AJ52:AU52)</f>
        <v>#REF!</v>
      </c>
      <c r="E52" s="202" t="e">
        <f t="shared" ref="E52:E67" si="28">SUM(AV52:BG52)</f>
        <v>#REF!</v>
      </c>
      <c r="F52" s="202" t="e">
        <f ca="1">_xlfn.IFNA(SUM(OFFSET($X52,0,MATCH(Periods!$D$15,$X$51:$BV$51)-1):OFFSET($X52,0,MATCH(Periods!$D$15,$X$51:$BV$51,0)-12)),0)</f>
        <v>#REF!</v>
      </c>
      <c r="G52" s="202" t="e">
        <f ca="1">SUM(OFFSET($X52,0,MATCH(Periods!$D$17,$X$51:$BV$51,0)-1):OFFSET($X52,0,MATCH(Periods!$D$13,$X$51:$BV$51,0)))</f>
        <v>#REF!</v>
      </c>
      <c r="H52" s="202" t="e">
        <f ca="1">SUM(OFFSET($X52,0,MATCH(Periods!$D$16,$X$51:$BV$51,0)-1):OFFSET($X52,0,MATCH(Periods!$D$14,$X$51:$BV$51,0)))</f>
        <v>#REF!</v>
      </c>
      <c r="I52" s="26"/>
      <c r="J52" s="58" t="str">
        <f>IFERROR(C52/Revenue!C$46,"n/a")</f>
        <v>n/a</v>
      </c>
      <c r="K52" s="58" t="str">
        <f>IFERROR(D52/Revenue!D$46,"n/a")</f>
        <v>n/a</v>
      </c>
      <c r="L52" s="58" t="str">
        <f>IFERROR(E52/Revenue!E$46,"n/a")</f>
        <v>n/a</v>
      </c>
      <c r="M52" s="58" t="str">
        <f ca="1">IFERROR(F52/Revenue!F$46,"n/a")</f>
        <v>n/a</v>
      </c>
      <c r="N52" s="58" t="str">
        <f ca="1">IFERROR(G52/Revenue!G$46,"n/a")</f>
        <v>n/a</v>
      </c>
      <c r="O52" s="58" t="str">
        <f ca="1">IFERROR(H52/Revenue!H$46,"n/a")</f>
        <v>n/a</v>
      </c>
      <c r="Q52" s="202" t="e">
        <f t="shared" ref="Q52:Q67" si="29">D52-C52</f>
        <v>#REF!</v>
      </c>
      <c r="R52" s="59" t="str">
        <f t="shared" ref="R52:R67" si="30">IFERROR(Q52/C52,"n/a")</f>
        <v>n/a</v>
      </c>
      <c r="S52" s="202" t="e">
        <f t="shared" ref="S52:S67" si="31">E52-D52</f>
        <v>#REF!</v>
      </c>
      <c r="T52" s="59" t="str">
        <f t="shared" ref="T52:T67" si="32">IFERROR(S52/D52,"n/a")</f>
        <v>n/a</v>
      </c>
      <c r="U52" s="202" t="e">
        <f t="shared" ref="U52:U67" ca="1" si="33">F52-E52</f>
        <v>#REF!</v>
      </c>
      <c r="V52" s="58" t="str">
        <f t="shared" ref="V52:V67" ca="1" si="34">IFERROR(U52/E52,"n/a")</f>
        <v>n/a</v>
      </c>
      <c r="X52" s="202" t="e">
        <f>-SUMIFS(#REF!,#REF!,$A$2,#REF!,$B52,#REF!,$A$4)+X8</f>
        <v>#REF!</v>
      </c>
      <c r="Y52" s="202" t="e">
        <f>-SUMIFS(#REF!,#REF!,$A$2,#REF!,$B52,#REF!,$A$4)+Y8</f>
        <v>#REF!</v>
      </c>
      <c r="Z52" s="202" t="e">
        <f>-SUMIFS(#REF!,#REF!,$A$2,#REF!,$B52,#REF!,$A$4)+Z8</f>
        <v>#REF!</v>
      </c>
      <c r="AA52" s="202" t="e">
        <f>-SUMIFS(#REF!,#REF!,$A$2,#REF!,$B52,#REF!,$A$4)+AA8</f>
        <v>#REF!</v>
      </c>
      <c r="AB52" s="202" t="e">
        <f>-SUMIFS(#REF!,#REF!,$A$2,#REF!,$B52,#REF!,$A$4)+AB8</f>
        <v>#REF!</v>
      </c>
      <c r="AC52" s="202" t="e">
        <f>-SUMIFS(#REF!,#REF!,$A$2,#REF!,$B52,#REF!,$A$4)+AC8</f>
        <v>#REF!</v>
      </c>
      <c r="AD52" s="202" t="e">
        <f>-SUMIFS(#REF!,#REF!,$A$2,#REF!,$B52,#REF!,$A$4)+AD8</f>
        <v>#REF!</v>
      </c>
      <c r="AE52" s="202" t="e">
        <f>-SUMIFS(#REF!,#REF!,$A$2,#REF!,$B52,#REF!,$A$4)+AE8</f>
        <v>#REF!</v>
      </c>
      <c r="AF52" s="202" t="e">
        <f>-SUMIFS(#REF!,#REF!,$A$2,#REF!,$B52,#REF!,$A$4)+AF8</f>
        <v>#REF!</v>
      </c>
      <c r="AG52" s="202" t="e">
        <f>-SUMIFS(#REF!,#REF!,$A$2,#REF!,$B52,#REF!,$A$4)+AG8</f>
        <v>#REF!</v>
      </c>
      <c r="AH52" s="202" t="e">
        <f>-SUMIFS(#REF!,#REF!,$A$2,#REF!,$B52,#REF!,$A$4)+AH8</f>
        <v>#REF!</v>
      </c>
      <c r="AI52" s="202" t="e">
        <f>-SUMIFS(#REF!,#REF!,$A$2,#REF!,$B52,#REF!,$A$4)+AI8</f>
        <v>#REF!</v>
      </c>
      <c r="AJ52" s="202" t="e">
        <f>-SUMIFS(#REF!,#REF!,$A$2,#REF!,$B52,#REF!,$A$4)+AJ8</f>
        <v>#REF!</v>
      </c>
      <c r="AK52" s="202" t="e">
        <f>-SUMIFS(#REF!,#REF!,$A$2,#REF!,$B52,#REF!,$A$4)+AK8</f>
        <v>#REF!</v>
      </c>
      <c r="AL52" s="202" t="e">
        <f>-SUMIFS(#REF!,#REF!,$A$2,#REF!,$B52,#REF!,$A$4)+AL8</f>
        <v>#REF!</v>
      </c>
      <c r="AM52" s="202" t="e">
        <f>-SUMIFS(#REF!,#REF!,$A$2,#REF!,$B52,#REF!,$A$4)+AM8</f>
        <v>#REF!</v>
      </c>
      <c r="AN52" s="202" t="e">
        <f>-SUMIFS(#REF!,#REF!,$A$2,#REF!,$B52,#REF!,$A$4)+AN8</f>
        <v>#REF!</v>
      </c>
      <c r="AO52" s="202" t="e">
        <f>-SUMIFS(#REF!,#REF!,$A$2,#REF!,$B52,#REF!,$A$4)+AO8</f>
        <v>#REF!</v>
      </c>
      <c r="AP52" s="202" t="e">
        <f>-SUMIFS(#REF!,#REF!,$A$2,#REF!,$B52,#REF!,$A$4)+AP8</f>
        <v>#REF!</v>
      </c>
      <c r="AQ52" s="202" t="e">
        <f>-SUMIFS(#REF!,#REF!,$A$2,#REF!,$B52,#REF!,$A$4)+AQ8</f>
        <v>#REF!</v>
      </c>
      <c r="AR52" s="202" t="e">
        <f>-SUMIFS(#REF!,#REF!,$A$2,#REF!,$B52,#REF!,$A$4)+AR8</f>
        <v>#REF!</v>
      </c>
      <c r="AS52" s="202" t="e">
        <f>-SUMIFS(#REF!,#REF!,$A$2,#REF!,$B52,#REF!,$A$4)+AS8</f>
        <v>#REF!</v>
      </c>
      <c r="AT52" s="202" t="e">
        <f>-SUMIFS(#REF!,#REF!,$A$2,#REF!,$B52,#REF!,$A$4)+AT8</f>
        <v>#REF!</v>
      </c>
      <c r="AU52" s="202" t="e">
        <f>-SUMIFS(#REF!,#REF!,$A$2,#REF!,$B52,#REF!,$A$4)+AU8</f>
        <v>#REF!</v>
      </c>
      <c r="AV52" s="202" t="e">
        <f>-SUMIFS(#REF!,#REF!,$A$2,#REF!,$B52,#REF!,$A$4)+AV8</f>
        <v>#REF!</v>
      </c>
      <c r="AW52" s="202" t="e">
        <f>-SUMIFS(#REF!,#REF!,$A$2,#REF!,$B52,#REF!,$A$4)+AW8</f>
        <v>#REF!</v>
      </c>
      <c r="AX52" s="202" t="e">
        <f>-SUMIFS(#REF!,#REF!,$A$2,#REF!,$B52,#REF!,$A$4)+AX8</f>
        <v>#REF!</v>
      </c>
      <c r="AY52" s="202" t="e">
        <f>-SUMIFS(#REF!,#REF!,$A$2,#REF!,$B52,#REF!,$A$4)+AY8</f>
        <v>#REF!</v>
      </c>
      <c r="AZ52" s="202" t="e">
        <f>-SUMIFS(#REF!,#REF!,$A$2,#REF!,$B52,#REF!,$A$4)+AZ8</f>
        <v>#REF!</v>
      </c>
      <c r="BA52" s="202" t="e">
        <f>-SUMIFS(#REF!,#REF!,$A$2,#REF!,$B52,#REF!,$A$4)+BA8</f>
        <v>#REF!</v>
      </c>
      <c r="BB52" s="202" t="e">
        <f>-SUMIFS(#REF!,#REF!,$A$2,#REF!,$B52,#REF!,$A$4)+BB8</f>
        <v>#REF!</v>
      </c>
      <c r="BC52" s="202" t="e">
        <f>-SUMIFS(#REF!,#REF!,$A$2,#REF!,$B52,#REF!,$A$4)+BC8</f>
        <v>#REF!</v>
      </c>
      <c r="BD52" s="202" t="e">
        <f>-SUMIFS(#REF!,#REF!,$A$2,#REF!,$B52,#REF!,$A$4)+BD8</f>
        <v>#REF!</v>
      </c>
      <c r="BE52" s="202" t="e">
        <f>-SUMIFS(#REF!,#REF!,$A$2,#REF!,$B52,#REF!,$A$4)+BE8</f>
        <v>#REF!</v>
      </c>
      <c r="BF52" s="202" t="e">
        <f>-SUMIFS(#REF!,#REF!,$A$2,#REF!,$B52,#REF!,$A$4)+BF8</f>
        <v>#REF!</v>
      </c>
      <c r="BG52" s="202" t="e">
        <f>-SUMIFS(#REF!,#REF!,$A$2,#REF!,$B52,#REF!,$A$4)+BG8</f>
        <v>#REF!</v>
      </c>
      <c r="BH52" s="202" t="e">
        <f>-SUMIFS(#REF!,#REF!,$A$2,#REF!,$B52,#REF!,$A$4)+BH8</f>
        <v>#REF!</v>
      </c>
      <c r="BI52" s="202" t="e">
        <f>-SUMIFS(#REF!,#REF!,$A$2,#REF!,$B52,#REF!,$A$4)+BI8</f>
        <v>#REF!</v>
      </c>
      <c r="BJ52" s="202" t="e">
        <f>-SUMIFS(#REF!,#REF!,$A$2,#REF!,$B52,#REF!,$A$4)+BJ8</f>
        <v>#REF!</v>
      </c>
      <c r="BK52" s="202" t="e">
        <f>-SUMIFS(#REF!,#REF!,$A$2,#REF!,$B52,#REF!,$A$4)+BK8</f>
        <v>#REF!</v>
      </c>
      <c r="BL52" s="202" t="e">
        <f>-SUMIFS(#REF!,#REF!,$A$2,#REF!,$B52,#REF!,$A$4)+BL8</f>
        <v>#REF!</v>
      </c>
      <c r="BM52" s="202" t="e">
        <f>-SUMIFS(#REF!,#REF!,$A$2,#REF!,$B52,#REF!,$A$4)+BM8</f>
        <v>#REF!</v>
      </c>
      <c r="BN52" s="202" t="e">
        <f>-SUMIFS(#REF!,#REF!,$A$2,#REF!,$B52,#REF!,$A$4)+BN8</f>
        <v>#REF!</v>
      </c>
      <c r="BO52" s="202" t="e">
        <f>-SUMIFS(#REF!,#REF!,$A$2,#REF!,$B52,#REF!,$A$4)+BO8</f>
        <v>#REF!</v>
      </c>
      <c r="BP52" s="202" t="e">
        <f>-SUMIFS(#REF!,#REF!,$A$2,#REF!,$B52,#REF!,$A$4)+BP8</f>
        <v>#REF!</v>
      </c>
      <c r="BQ52" s="202" t="e">
        <f>-SUMIFS(#REF!,#REF!,$A$2,#REF!,$B52,#REF!,$A$4)+BQ8</f>
        <v>#REF!</v>
      </c>
      <c r="BR52" s="202" t="e">
        <f>-SUMIFS(#REF!,#REF!,$A$2,#REF!,$B52,#REF!,$A$4)+BR8</f>
        <v>#REF!</v>
      </c>
      <c r="BS52" s="202" t="e">
        <f>-SUMIFS(#REF!,#REF!,$A$2,#REF!,$B52,#REF!,$A$4)+BS8</f>
        <v>#REF!</v>
      </c>
      <c r="BT52" s="416"/>
      <c r="BU52" s="416"/>
      <c r="BV52" s="416"/>
      <c r="BW52" s="416"/>
      <c r="BX52" s="423"/>
      <c r="BY52" s="26"/>
    </row>
    <row r="53" spans="2:77" ht="14.25" customHeight="1" x14ac:dyDescent="0.3">
      <c r="B53" s="30" t="s">
        <v>423</v>
      </c>
      <c r="C53" s="202" t="e">
        <f t="shared" si="26"/>
        <v>#REF!</v>
      </c>
      <c r="D53" s="202" t="e">
        <f t="shared" si="27"/>
        <v>#REF!</v>
      </c>
      <c r="E53" s="202" t="e">
        <f t="shared" si="28"/>
        <v>#REF!</v>
      </c>
      <c r="F53" s="202" t="e">
        <f ca="1">_xlfn.IFNA(SUM(OFFSET($X53,0,MATCH(Periods!$D$15,$X$51:$BV$51)-1):OFFSET($X53,0,MATCH(Periods!$D$15,$X$51:$BV$51,0)-12)),0)</f>
        <v>#REF!</v>
      </c>
      <c r="G53" s="202" t="e">
        <f ca="1">SUM(OFFSET($X53,0,MATCH(Periods!$D$17,$X$51:$BV$51,0)-1):OFFSET($X53,0,MATCH(Periods!$D$13,$X$51:$BV$51,0)))</f>
        <v>#REF!</v>
      </c>
      <c r="H53" s="202" t="e">
        <f ca="1">SUM(OFFSET($X53,0,MATCH(Periods!$D$16,$X$51:$BV$51,0)-1):OFFSET($X53,0,MATCH(Periods!$D$14,$X$51:$BV$51,0)))</f>
        <v>#REF!</v>
      </c>
      <c r="I53" s="26"/>
      <c r="J53" s="58" t="str">
        <f>IFERROR(C53/Revenue!C$46,"n/a")</f>
        <v>n/a</v>
      </c>
      <c r="K53" s="58" t="str">
        <f>IFERROR(D53/Revenue!D$46,"n/a")</f>
        <v>n/a</v>
      </c>
      <c r="L53" s="58" t="str">
        <f>IFERROR(E53/Revenue!E$46,"n/a")</f>
        <v>n/a</v>
      </c>
      <c r="M53" s="58" t="str">
        <f ca="1">IFERROR(F53/Revenue!F$46,"n/a")</f>
        <v>n/a</v>
      </c>
      <c r="N53" s="58" t="str">
        <f ca="1">IFERROR(G53/Revenue!G$46,"n/a")</f>
        <v>n/a</v>
      </c>
      <c r="O53" s="58" t="str">
        <f ca="1">IFERROR(H53/Revenue!H$46,"n/a")</f>
        <v>n/a</v>
      </c>
      <c r="Q53" s="202" t="e">
        <f t="shared" si="29"/>
        <v>#REF!</v>
      </c>
      <c r="R53" s="59" t="str">
        <f t="shared" si="30"/>
        <v>n/a</v>
      </c>
      <c r="S53" s="202" t="e">
        <f t="shared" si="31"/>
        <v>#REF!</v>
      </c>
      <c r="T53" s="59" t="str">
        <f t="shared" si="32"/>
        <v>n/a</v>
      </c>
      <c r="U53" s="202" t="e">
        <f t="shared" ca="1" si="33"/>
        <v>#REF!</v>
      </c>
      <c r="V53" s="58" t="str">
        <f t="shared" ca="1" si="34"/>
        <v>n/a</v>
      </c>
      <c r="X53" s="202" t="e">
        <f>-SUMIFS(#REF!,#REF!,$A$2,#REF!,$B53,#REF!,$A$4)+X9</f>
        <v>#REF!</v>
      </c>
      <c r="Y53" s="202" t="e">
        <f>-SUMIFS(#REF!,#REF!,$A$2,#REF!,$B53,#REF!,$A$4)+Y9</f>
        <v>#REF!</v>
      </c>
      <c r="Z53" s="202" t="e">
        <f>-SUMIFS(#REF!,#REF!,$A$2,#REF!,$B53,#REF!,$A$4)+Z9</f>
        <v>#REF!</v>
      </c>
      <c r="AA53" s="202" t="e">
        <f>-SUMIFS(#REF!,#REF!,$A$2,#REF!,$B53,#REF!,$A$4)+AA9</f>
        <v>#REF!</v>
      </c>
      <c r="AB53" s="202" t="e">
        <f>-SUMIFS(#REF!,#REF!,$A$2,#REF!,$B53,#REF!,$A$4)+AB9</f>
        <v>#REF!</v>
      </c>
      <c r="AC53" s="202" t="e">
        <f>-SUMIFS(#REF!,#REF!,$A$2,#REF!,$B53,#REF!,$A$4)+AC9</f>
        <v>#REF!</v>
      </c>
      <c r="AD53" s="202" t="e">
        <f>-SUMIFS(#REF!,#REF!,$A$2,#REF!,$B53,#REF!,$A$4)+AD9</f>
        <v>#REF!</v>
      </c>
      <c r="AE53" s="202" t="e">
        <f>-SUMIFS(#REF!,#REF!,$A$2,#REF!,$B53,#REF!,$A$4)+AE9</f>
        <v>#REF!</v>
      </c>
      <c r="AF53" s="202" t="e">
        <f>-SUMIFS(#REF!,#REF!,$A$2,#REF!,$B53,#REF!,$A$4)+AF9</f>
        <v>#REF!</v>
      </c>
      <c r="AG53" s="202" t="e">
        <f>-SUMIFS(#REF!,#REF!,$A$2,#REF!,$B53,#REF!,$A$4)+AG9</f>
        <v>#REF!</v>
      </c>
      <c r="AH53" s="202" t="e">
        <f>-SUMIFS(#REF!,#REF!,$A$2,#REF!,$B53,#REF!,$A$4)+AH9</f>
        <v>#REF!</v>
      </c>
      <c r="AI53" s="202" t="e">
        <f>-SUMIFS(#REF!,#REF!,$A$2,#REF!,$B53,#REF!,$A$4)+AI9</f>
        <v>#REF!</v>
      </c>
      <c r="AJ53" s="202" t="e">
        <f>-SUMIFS(#REF!,#REF!,$A$2,#REF!,$B53,#REF!,$A$4)+AJ9</f>
        <v>#REF!</v>
      </c>
      <c r="AK53" s="202" t="e">
        <f>-SUMIFS(#REF!,#REF!,$A$2,#REF!,$B53,#REF!,$A$4)+AK9</f>
        <v>#REF!</v>
      </c>
      <c r="AL53" s="202" t="e">
        <f>-SUMIFS(#REF!,#REF!,$A$2,#REF!,$B53,#REF!,$A$4)+AL9</f>
        <v>#REF!</v>
      </c>
      <c r="AM53" s="202" t="e">
        <f>-SUMIFS(#REF!,#REF!,$A$2,#REF!,$B53,#REF!,$A$4)+AM9</f>
        <v>#REF!</v>
      </c>
      <c r="AN53" s="202" t="e">
        <f>-SUMIFS(#REF!,#REF!,$A$2,#REF!,$B53,#REF!,$A$4)+AN9</f>
        <v>#REF!</v>
      </c>
      <c r="AO53" s="202" t="e">
        <f>-SUMIFS(#REF!,#REF!,$A$2,#REF!,$B53,#REF!,$A$4)+AO9</f>
        <v>#REF!</v>
      </c>
      <c r="AP53" s="202" t="e">
        <f>-SUMIFS(#REF!,#REF!,$A$2,#REF!,$B53,#REF!,$A$4)+AP9</f>
        <v>#REF!</v>
      </c>
      <c r="AQ53" s="202" t="e">
        <f>-SUMIFS(#REF!,#REF!,$A$2,#REF!,$B53,#REF!,$A$4)+AQ9</f>
        <v>#REF!</v>
      </c>
      <c r="AR53" s="202" t="e">
        <f>-SUMIFS(#REF!,#REF!,$A$2,#REF!,$B53,#REF!,$A$4)+AR9</f>
        <v>#REF!</v>
      </c>
      <c r="AS53" s="202" t="e">
        <f>-SUMIFS(#REF!,#REF!,$A$2,#REF!,$B53,#REF!,$A$4)+AS9</f>
        <v>#REF!</v>
      </c>
      <c r="AT53" s="202" t="e">
        <f>-SUMIFS(#REF!,#REF!,$A$2,#REF!,$B53,#REF!,$A$4)+AT9</f>
        <v>#REF!</v>
      </c>
      <c r="AU53" s="202" t="e">
        <f>-SUMIFS(#REF!,#REF!,$A$2,#REF!,$B53,#REF!,$A$4)+AU9</f>
        <v>#REF!</v>
      </c>
      <c r="AV53" s="202" t="e">
        <f>-SUMIFS(#REF!,#REF!,$A$2,#REF!,$B53,#REF!,$A$4)+AV9</f>
        <v>#REF!</v>
      </c>
      <c r="AW53" s="202" t="e">
        <f>-SUMIFS(#REF!,#REF!,$A$2,#REF!,$B53,#REF!,$A$4)+AW9</f>
        <v>#REF!</v>
      </c>
      <c r="AX53" s="202" t="e">
        <f>-SUMIFS(#REF!,#REF!,$A$2,#REF!,$B53,#REF!,$A$4)+AX9</f>
        <v>#REF!</v>
      </c>
      <c r="AY53" s="202" t="e">
        <f>-SUMIFS(#REF!,#REF!,$A$2,#REF!,$B53,#REF!,$A$4)+AY9</f>
        <v>#REF!</v>
      </c>
      <c r="AZ53" s="202" t="e">
        <f>-SUMIFS(#REF!,#REF!,$A$2,#REF!,$B53,#REF!,$A$4)+AZ9</f>
        <v>#REF!</v>
      </c>
      <c r="BA53" s="202" t="e">
        <f>-SUMIFS(#REF!,#REF!,$A$2,#REF!,$B53,#REF!,$A$4)+BA9</f>
        <v>#REF!</v>
      </c>
      <c r="BB53" s="202" t="e">
        <f>-SUMIFS(#REF!,#REF!,$A$2,#REF!,$B53,#REF!,$A$4)+BB9</f>
        <v>#REF!</v>
      </c>
      <c r="BC53" s="202" t="e">
        <f>-SUMIFS(#REF!,#REF!,$A$2,#REF!,$B53,#REF!,$A$4)+BC9</f>
        <v>#REF!</v>
      </c>
      <c r="BD53" s="202" t="e">
        <f>-SUMIFS(#REF!,#REF!,$A$2,#REF!,$B53,#REF!,$A$4)+BD9</f>
        <v>#REF!</v>
      </c>
      <c r="BE53" s="202" t="e">
        <f>-SUMIFS(#REF!,#REF!,$A$2,#REF!,$B53,#REF!,$A$4)+BE9</f>
        <v>#REF!</v>
      </c>
      <c r="BF53" s="202" t="e">
        <f>-SUMIFS(#REF!,#REF!,$A$2,#REF!,$B53,#REF!,$A$4)+BF9</f>
        <v>#REF!</v>
      </c>
      <c r="BG53" s="202" t="e">
        <f>-SUMIFS(#REF!,#REF!,$A$2,#REF!,$B53,#REF!,$A$4)+BG9</f>
        <v>#REF!</v>
      </c>
      <c r="BH53" s="202" t="e">
        <f>-SUMIFS(#REF!,#REF!,$A$2,#REF!,$B53,#REF!,$A$4)+BH9</f>
        <v>#REF!</v>
      </c>
      <c r="BI53" s="202" t="e">
        <f>-SUMIFS(#REF!,#REF!,$A$2,#REF!,$B53,#REF!,$A$4)+BI9</f>
        <v>#REF!</v>
      </c>
      <c r="BJ53" s="202" t="e">
        <f>-SUMIFS(#REF!,#REF!,$A$2,#REF!,$B53,#REF!,$A$4)+BJ9</f>
        <v>#REF!</v>
      </c>
      <c r="BK53" s="202" t="e">
        <f>-SUMIFS(#REF!,#REF!,$A$2,#REF!,$B53,#REF!,$A$4)+BK9</f>
        <v>#REF!</v>
      </c>
      <c r="BL53" s="202" t="e">
        <f>-SUMIFS(#REF!,#REF!,$A$2,#REF!,$B53,#REF!,$A$4)+BL9</f>
        <v>#REF!</v>
      </c>
      <c r="BM53" s="202" t="e">
        <f>-SUMIFS(#REF!,#REF!,$A$2,#REF!,$B53,#REF!,$A$4)+BM9</f>
        <v>#REF!</v>
      </c>
      <c r="BN53" s="202" t="e">
        <f>-SUMIFS(#REF!,#REF!,$A$2,#REF!,$B53,#REF!,$A$4)+BN9</f>
        <v>#REF!</v>
      </c>
      <c r="BO53" s="202" t="e">
        <f>-SUMIFS(#REF!,#REF!,$A$2,#REF!,$B53,#REF!,$A$4)+BO9</f>
        <v>#REF!</v>
      </c>
      <c r="BP53" s="202" t="e">
        <f>-SUMIFS(#REF!,#REF!,$A$2,#REF!,$B53,#REF!,$A$4)+BP9</f>
        <v>#REF!</v>
      </c>
      <c r="BQ53" s="202" t="e">
        <f>-SUMIFS(#REF!,#REF!,$A$2,#REF!,$B53,#REF!,$A$4)+BQ9</f>
        <v>#REF!</v>
      </c>
      <c r="BR53" s="202" t="e">
        <f>-SUMIFS(#REF!,#REF!,$A$2,#REF!,$B53,#REF!,$A$4)+BR9</f>
        <v>#REF!</v>
      </c>
      <c r="BS53" s="202" t="e">
        <f>-SUMIFS(#REF!,#REF!,$A$2,#REF!,$B53,#REF!,$A$4)+BS9</f>
        <v>#REF!</v>
      </c>
      <c r="BT53" s="416"/>
      <c r="BU53" s="416"/>
      <c r="BV53" s="416"/>
      <c r="BW53" s="416"/>
      <c r="BX53" s="423"/>
      <c r="BY53" s="26"/>
    </row>
    <row r="54" spans="2:77" ht="14.25" customHeight="1" x14ac:dyDescent="0.3">
      <c r="B54" s="30" t="s">
        <v>477</v>
      </c>
      <c r="C54" s="202" t="e">
        <f t="shared" si="26"/>
        <v>#REF!</v>
      </c>
      <c r="D54" s="202" t="e">
        <f t="shared" si="27"/>
        <v>#REF!</v>
      </c>
      <c r="E54" s="202" t="e">
        <f t="shared" si="28"/>
        <v>#REF!</v>
      </c>
      <c r="F54" s="202" t="e">
        <f ca="1">_xlfn.IFNA(SUM(OFFSET($X54,0,MATCH(Periods!$D$15,$X$51:$BV$51)-1):OFFSET($X54,0,MATCH(Periods!$D$15,$X$51:$BV$51,0)-12)),0)</f>
        <v>#REF!</v>
      </c>
      <c r="G54" s="202" t="e">
        <f ca="1">SUM(OFFSET($X54,0,MATCH(Periods!$D$17,$X$51:$BV$51,0)-1):OFFSET($X54,0,MATCH(Periods!$D$13,$X$51:$BV$51,0)))</f>
        <v>#REF!</v>
      </c>
      <c r="H54" s="202" t="e">
        <f ca="1">SUM(OFFSET($X54,0,MATCH(Periods!$D$16,$X$51:$BV$51,0)-1):OFFSET($X54,0,MATCH(Periods!$D$14,$X$51:$BV$51,0)))</f>
        <v>#REF!</v>
      </c>
      <c r="I54" s="26"/>
      <c r="J54" s="58" t="str">
        <f>IFERROR(C54/Revenue!C$46,"n/a")</f>
        <v>n/a</v>
      </c>
      <c r="K54" s="58" t="str">
        <f>IFERROR(D54/Revenue!D$46,"n/a")</f>
        <v>n/a</v>
      </c>
      <c r="L54" s="58" t="str">
        <f>IFERROR(E54/Revenue!E$46,"n/a")</f>
        <v>n/a</v>
      </c>
      <c r="M54" s="58" t="str">
        <f ca="1">IFERROR(F54/Revenue!F$46,"n/a")</f>
        <v>n/a</v>
      </c>
      <c r="N54" s="58" t="str">
        <f ca="1">IFERROR(G54/Revenue!G$46,"n/a")</f>
        <v>n/a</v>
      </c>
      <c r="O54" s="58" t="str">
        <f ca="1">IFERROR(H54/Revenue!H$46,"n/a")</f>
        <v>n/a</v>
      </c>
      <c r="Q54" s="202" t="e">
        <f t="shared" si="29"/>
        <v>#REF!</v>
      </c>
      <c r="R54" s="59" t="str">
        <f t="shared" si="30"/>
        <v>n/a</v>
      </c>
      <c r="S54" s="202" t="e">
        <f t="shared" si="31"/>
        <v>#REF!</v>
      </c>
      <c r="T54" s="59" t="str">
        <f t="shared" si="32"/>
        <v>n/a</v>
      </c>
      <c r="U54" s="202" t="e">
        <f t="shared" ca="1" si="33"/>
        <v>#REF!</v>
      </c>
      <c r="V54" s="58" t="str">
        <f t="shared" ca="1" si="34"/>
        <v>n/a</v>
      </c>
      <c r="X54" s="202" t="e">
        <f>-SUMIFS(#REF!,#REF!,$A$2,#REF!,$B54,#REF!,$A$4)+X10</f>
        <v>#REF!</v>
      </c>
      <c r="Y54" s="202" t="e">
        <f>-SUMIFS(#REF!,#REF!,$A$2,#REF!,$B54,#REF!,$A$4)+Y10</f>
        <v>#REF!</v>
      </c>
      <c r="Z54" s="202" t="e">
        <f>-SUMIFS(#REF!,#REF!,$A$2,#REF!,$B54,#REF!,$A$4)+Z10</f>
        <v>#REF!</v>
      </c>
      <c r="AA54" s="202" t="e">
        <f>-SUMIFS(#REF!,#REF!,$A$2,#REF!,$B54,#REF!,$A$4)+AA10</f>
        <v>#REF!</v>
      </c>
      <c r="AB54" s="202" t="e">
        <f>-SUMIFS(#REF!,#REF!,$A$2,#REF!,$B54,#REF!,$A$4)+AB10</f>
        <v>#REF!</v>
      </c>
      <c r="AC54" s="202" t="e">
        <f>-SUMIFS(#REF!,#REF!,$A$2,#REF!,$B54,#REF!,$A$4)+AC10</f>
        <v>#REF!</v>
      </c>
      <c r="AD54" s="202" t="e">
        <f>-SUMIFS(#REF!,#REF!,$A$2,#REF!,$B54,#REF!,$A$4)+AD10</f>
        <v>#REF!</v>
      </c>
      <c r="AE54" s="202" t="e">
        <f>-SUMIFS(#REF!,#REF!,$A$2,#REF!,$B54,#REF!,$A$4)+AE10</f>
        <v>#REF!</v>
      </c>
      <c r="AF54" s="202" t="e">
        <f>-SUMIFS(#REF!,#REF!,$A$2,#REF!,$B54,#REF!,$A$4)+AF10</f>
        <v>#REF!</v>
      </c>
      <c r="AG54" s="202" t="e">
        <f>-SUMIFS(#REF!,#REF!,$A$2,#REF!,$B54,#REF!,$A$4)+AG10</f>
        <v>#REF!</v>
      </c>
      <c r="AH54" s="202" t="e">
        <f>-SUMIFS(#REF!,#REF!,$A$2,#REF!,$B54,#REF!,$A$4)+AH10</f>
        <v>#REF!</v>
      </c>
      <c r="AI54" s="202" t="e">
        <f>-SUMIFS(#REF!,#REF!,$A$2,#REF!,$B54,#REF!,$A$4)+AI10</f>
        <v>#REF!</v>
      </c>
      <c r="AJ54" s="202" t="e">
        <f>-SUMIFS(#REF!,#REF!,$A$2,#REF!,$B54,#REF!,$A$4)+AJ10</f>
        <v>#REF!</v>
      </c>
      <c r="AK54" s="202" t="e">
        <f>-SUMIFS(#REF!,#REF!,$A$2,#REF!,$B54,#REF!,$A$4)+AK10</f>
        <v>#REF!</v>
      </c>
      <c r="AL54" s="202" t="e">
        <f>-SUMIFS(#REF!,#REF!,$A$2,#REF!,$B54,#REF!,$A$4)+AL10</f>
        <v>#REF!</v>
      </c>
      <c r="AM54" s="202" t="e">
        <f>-SUMIFS(#REF!,#REF!,$A$2,#REF!,$B54,#REF!,$A$4)+AM10</f>
        <v>#REF!</v>
      </c>
      <c r="AN54" s="202" t="e">
        <f>-SUMIFS(#REF!,#REF!,$A$2,#REF!,$B54,#REF!,$A$4)+AN10</f>
        <v>#REF!</v>
      </c>
      <c r="AO54" s="202" t="e">
        <f>-SUMIFS(#REF!,#REF!,$A$2,#REF!,$B54,#REF!,$A$4)+AO10</f>
        <v>#REF!</v>
      </c>
      <c r="AP54" s="202" t="e">
        <f>-SUMIFS(#REF!,#REF!,$A$2,#REF!,$B54,#REF!,$A$4)+AP10</f>
        <v>#REF!</v>
      </c>
      <c r="AQ54" s="202" t="e">
        <f>-SUMIFS(#REF!,#REF!,$A$2,#REF!,$B54,#REF!,$A$4)+AQ10</f>
        <v>#REF!</v>
      </c>
      <c r="AR54" s="202" t="e">
        <f>-SUMIFS(#REF!,#REF!,$A$2,#REF!,$B54,#REF!,$A$4)+AR10</f>
        <v>#REF!</v>
      </c>
      <c r="AS54" s="202" t="e">
        <f>-SUMIFS(#REF!,#REF!,$A$2,#REF!,$B54,#REF!,$A$4)+AS10</f>
        <v>#REF!</v>
      </c>
      <c r="AT54" s="202" t="e">
        <f>-SUMIFS(#REF!,#REF!,$A$2,#REF!,$B54,#REF!,$A$4)+AT10</f>
        <v>#REF!</v>
      </c>
      <c r="AU54" s="202" t="e">
        <f>-SUMIFS(#REF!,#REF!,$A$2,#REF!,$B54,#REF!,$A$4)+AU10</f>
        <v>#REF!</v>
      </c>
      <c r="AV54" s="202" t="e">
        <f>-SUMIFS(#REF!,#REF!,$A$2,#REF!,$B54,#REF!,$A$4)+AV10</f>
        <v>#REF!</v>
      </c>
      <c r="AW54" s="202" t="e">
        <f>-SUMIFS(#REF!,#REF!,$A$2,#REF!,$B54,#REF!,$A$4)+AW10</f>
        <v>#REF!</v>
      </c>
      <c r="AX54" s="202" t="e">
        <f>-SUMIFS(#REF!,#REF!,$A$2,#REF!,$B54,#REF!,$A$4)+AX10</f>
        <v>#REF!</v>
      </c>
      <c r="AY54" s="202" t="e">
        <f>-SUMIFS(#REF!,#REF!,$A$2,#REF!,$B54,#REF!,$A$4)+AY10</f>
        <v>#REF!</v>
      </c>
      <c r="AZ54" s="202" t="e">
        <f>-SUMIFS(#REF!,#REF!,$A$2,#REF!,$B54,#REF!,$A$4)+AZ10</f>
        <v>#REF!</v>
      </c>
      <c r="BA54" s="202" t="e">
        <f>-SUMIFS(#REF!,#REF!,$A$2,#REF!,$B54,#REF!,$A$4)+BA10</f>
        <v>#REF!</v>
      </c>
      <c r="BB54" s="202" t="e">
        <f>-SUMIFS(#REF!,#REF!,$A$2,#REF!,$B54,#REF!,$A$4)+BB10</f>
        <v>#REF!</v>
      </c>
      <c r="BC54" s="202" t="e">
        <f>-SUMIFS(#REF!,#REF!,$A$2,#REF!,$B54,#REF!,$A$4)+BC10</f>
        <v>#REF!</v>
      </c>
      <c r="BD54" s="202" t="e">
        <f>-SUMIFS(#REF!,#REF!,$A$2,#REF!,$B54,#REF!,$A$4)+BD10</f>
        <v>#REF!</v>
      </c>
      <c r="BE54" s="202" t="e">
        <f>-SUMIFS(#REF!,#REF!,$A$2,#REF!,$B54,#REF!,$A$4)+BE10</f>
        <v>#REF!</v>
      </c>
      <c r="BF54" s="202" t="e">
        <f>-SUMIFS(#REF!,#REF!,$A$2,#REF!,$B54,#REF!,$A$4)+BF10</f>
        <v>#REF!</v>
      </c>
      <c r="BG54" s="202" t="e">
        <f>-SUMIFS(#REF!,#REF!,$A$2,#REF!,$B54,#REF!,$A$4)+BG10</f>
        <v>#REF!</v>
      </c>
      <c r="BH54" s="202" t="e">
        <f>-SUMIFS(#REF!,#REF!,$A$2,#REF!,$B54,#REF!,$A$4)+BH10</f>
        <v>#REF!</v>
      </c>
      <c r="BI54" s="202" t="e">
        <f>-SUMIFS(#REF!,#REF!,$A$2,#REF!,$B54,#REF!,$A$4)+BI10</f>
        <v>#REF!</v>
      </c>
      <c r="BJ54" s="202" t="e">
        <f>-SUMIFS(#REF!,#REF!,$A$2,#REF!,$B54,#REF!,$A$4)+BJ10</f>
        <v>#REF!</v>
      </c>
      <c r="BK54" s="202" t="e">
        <f>-SUMIFS(#REF!,#REF!,$A$2,#REF!,$B54,#REF!,$A$4)+BK10</f>
        <v>#REF!</v>
      </c>
      <c r="BL54" s="202" t="e">
        <f>-SUMIFS(#REF!,#REF!,$A$2,#REF!,$B54,#REF!,$A$4)+BL10</f>
        <v>#REF!</v>
      </c>
      <c r="BM54" s="202" t="e">
        <f>-SUMIFS(#REF!,#REF!,$A$2,#REF!,$B54,#REF!,$A$4)+BM10</f>
        <v>#REF!</v>
      </c>
      <c r="BN54" s="202" t="e">
        <f>-SUMIFS(#REF!,#REF!,$A$2,#REF!,$B54,#REF!,$A$4)+BN10</f>
        <v>#REF!</v>
      </c>
      <c r="BO54" s="202" t="e">
        <f>-SUMIFS(#REF!,#REF!,$A$2,#REF!,$B54,#REF!,$A$4)+BO10</f>
        <v>#REF!</v>
      </c>
      <c r="BP54" s="202" t="e">
        <f>-SUMIFS(#REF!,#REF!,$A$2,#REF!,$B54,#REF!,$A$4)+BP10</f>
        <v>#REF!</v>
      </c>
      <c r="BQ54" s="202" t="e">
        <f>-SUMIFS(#REF!,#REF!,$A$2,#REF!,$B54,#REF!,$A$4)+BQ10</f>
        <v>#REF!</v>
      </c>
      <c r="BR54" s="202" t="e">
        <f>-SUMIFS(#REF!,#REF!,$A$2,#REF!,$B54,#REF!,$A$4)+BR10</f>
        <v>#REF!</v>
      </c>
      <c r="BS54" s="202" t="e">
        <f>-SUMIFS(#REF!,#REF!,$A$2,#REF!,$B54,#REF!,$A$4)+BS10</f>
        <v>#REF!</v>
      </c>
      <c r="BT54" s="416"/>
      <c r="BU54" s="416"/>
      <c r="BV54" s="416"/>
      <c r="BW54" s="416"/>
      <c r="BX54" s="423"/>
      <c r="BY54" s="26"/>
    </row>
    <row r="55" spans="2:77" ht="14.25" customHeight="1" x14ac:dyDescent="0.3">
      <c r="B55" s="30" t="s">
        <v>452</v>
      </c>
      <c r="C55" s="202" t="e">
        <f t="shared" si="26"/>
        <v>#REF!</v>
      </c>
      <c r="D55" s="202" t="e">
        <f t="shared" si="27"/>
        <v>#REF!</v>
      </c>
      <c r="E55" s="202" t="e">
        <f t="shared" si="28"/>
        <v>#REF!</v>
      </c>
      <c r="F55" s="202" t="e">
        <f ca="1">_xlfn.IFNA(SUM(OFFSET($X55,0,MATCH(Periods!$D$15,$X$51:$BV$51)-1):OFFSET($X55,0,MATCH(Periods!$D$15,$X$51:$BV$51,0)-12)),0)</f>
        <v>#REF!</v>
      </c>
      <c r="G55" s="202" t="e">
        <f ca="1">SUM(OFFSET($X55,0,MATCH(Periods!$D$17,$X$51:$BV$51,0)-1):OFFSET($X55,0,MATCH(Periods!$D$13,$X$51:$BV$51,0)))</f>
        <v>#REF!</v>
      </c>
      <c r="H55" s="202" t="e">
        <f ca="1">SUM(OFFSET($X55,0,MATCH(Periods!$D$16,$X$51:$BV$51,0)-1):OFFSET($X55,0,MATCH(Periods!$D$14,$X$51:$BV$51,0)))</f>
        <v>#REF!</v>
      </c>
      <c r="I55" s="26"/>
      <c r="J55" s="58" t="str">
        <f>IFERROR(C55/Revenue!C$46,"n/a")</f>
        <v>n/a</v>
      </c>
      <c r="K55" s="58" t="str">
        <f>IFERROR(D55/Revenue!D$46,"n/a")</f>
        <v>n/a</v>
      </c>
      <c r="L55" s="58" t="str">
        <f>IFERROR(E55/Revenue!E$46,"n/a")</f>
        <v>n/a</v>
      </c>
      <c r="M55" s="58" t="str">
        <f ca="1">IFERROR(F55/Revenue!F$46,"n/a")</f>
        <v>n/a</v>
      </c>
      <c r="N55" s="58" t="str">
        <f ca="1">IFERROR(G55/Revenue!G$46,"n/a")</f>
        <v>n/a</v>
      </c>
      <c r="O55" s="58" t="str">
        <f ca="1">IFERROR(H55/Revenue!H$46,"n/a")</f>
        <v>n/a</v>
      </c>
      <c r="Q55" s="202" t="e">
        <f t="shared" si="29"/>
        <v>#REF!</v>
      </c>
      <c r="R55" s="59" t="str">
        <f t="shared" si="30"/>
        <v>n/a</v>
      </c>
      <c r="S55" s="202" t="e">
        <f t="shared" si="31"/>
        <v>#REF!</v>
      </c>
      <c r="T55" s="59" t="str">
        <f t="shared" si="32"/>
        <v>n/a</v>
      </c>
      <c r="U55" s="202" t="e">
        <f t="shared" ca="1" si="33"/>
        <v>#REF!</v>
      </c>
      <c r="V55" s="58" t="str">
        <f t="shared" ca="1" si="34"/>
        <v>n/a</v>
      </c>
      <c r="X55" s="202" t="e">
        <f>-SUMIFS(#REF!,#REF!,$A$2,#REF!,$B55,#REF!,$A$4)+X11</f>
        <v>#REF!</v>
      </c>
      <c r="Y55" s="202" t="e">
        <f>-SUMIFS(#REF!,#REF!,$A$2,#REF!,$B55,#REF!,$A$4)+Y11</f>
        <v>#REF!</v>
      </c>
      <c r="Z55" s="202" t="e">
        <f>-SUMIFS(#REF!,#REF!,$A$2,#REF!,$B55,#REF!,$A$4)+Z11</f>
        <v>#REF!</v>
      </c>
      <c r="AA55" s="202" t="e">
        <f>-SUMIFS(#REF!,#REF!,$A$2,#REF!,$B55,#REF!,$A$4)+AA11</f>
        <v>#REF!</v>
      </c>
      <c r="AB55" s="202" t="e">
        <f>-SUMIFS(#REF!,#REF!,$A$2,#REF!,$B55,#REF!,$A$4)+AB11</f>
        <v>#REF!</v>
      </c>
      <c r="AC55" s="202" t="e">
        <f>-SUMIFS(#REF!,#REF!,$A$2,#REF!,$B55,#REF!,$A$4)+AC11</f>
        <v>#REF!</v>
      </c>
      <c r="AD55" s="202" t="e">
        <f>-SUMIFS(#REF!,#REF!,$A$2,#REF!,$B55,#REF!,$A$4)+AD11</f>
        <v>#REF!</v>
      </c>
      <c r="AE55" s="202" t="e">
        <f>-SUMIFS(#REF!,#REF!,$A$2,#REF!,$B55,#REF!,$A$4)+AE11</f>
        <v>#REF!</v>
      </c>
      <c r="AF55" s="202" t="e">
        <f>-SUMIFS(#REF!,#REF!,$A$2,#REF!,$B55,#REF!,$A$4)+AF11</f>
        <v>#REF!</v>
      </c>
      <c r="AG55" s="202" t="e">
        <f>-SUMIFS(#REF!,#REF!,$A$2,#REF!,$B55,#REF!,$A$4)+AG11</f>
        <v>#REF!</v>
      </c>
      <c r="AH55" s="202" t="e">
        <f>-SUMIFS(#REF!,#REF!,$A$2,#REF!,$B55,#REF!,$A$4)+AH11</f>
        <v>#REF!</v>
      </c>
      <c r="AI55" s="202" t="e">
        <f>-SUMIFS(#REF!,#REF!,$A$2,#REF!,$B55,#REF!,$A$4)+AI11</f>
        <v>#REF!</v>
      </c>
      <c r="AJ55" s="202" t="e">
        <f>-SUMIFS(#REF!,#REF!,$A$2,#REF!,$B55,#REF!,$A$4)+AJ11</f>
        <v>#REF!</v>
      </c>
      <c r="AK55" s="202" t="e">
        <f>-SUMIFS(#REF!,#REF!,$A$2,#REF!,$B55,#REF!,$A$4)+AK11</f>
        <v>#REF!</v>
      </c>
      <c r="AL55" s="202" t="e">
        <f>-SUMIFS(#REF!,#REF!,$A$2,#REF!,$B55,#REF!,$A$4)+AL11</f>
        <v>#REF!</v>
      </c>
      <c r="AM55" s="202" t="e">
        <f>-SUMIFS(#REF!,#REF!,$A$2,#REF!,$B55,#REF!,$A$4)+AM11</f>
        <v>#REF!</v>
      </c>
      <c r="AN55" s="202" t="e">
        <f>-SUMIFS(#REF!,#REF!,$A$2,#REF!,$B55,#REF!,$A$4)+AN11</f>
        <v>#REF!</v>
      </c>
      <c r="AO55" s="202" t="e">
        <f>-SUMIFS(#REF!,#REF!,$A$2,#REF!,$B55,#REF!,$A$4)+AO11</f>
        <v>#REF!</v>
      </c>
      <c r="AP55" s="202" t="e">
        <f>-SUMIFS(#REF!,#REF!,$A$2,#REF!,$B55,#REF!,$A$4)+AP11</f>
        <v>#REF!</v>
      </c>
      <c r="AQ55" s="202" t="e">
        <f>-SUMIFS(#REF!,#REF!,$A$2,#REF!,$B55,#REF!,$A$4)+AQ11</f>
        <v>#REF!</v>
      </c>
      <c r="AR55" s="202" t="e">
        <f>-SUMIFS(#REF!,#REF!,$A$2,#REF!,$B55,#REF!,$A$4)+AR11</f>
        <v>#REF!</v>
      </c>
      <c r="AS55" s="202" t="e">
        <f>-SUMIFS(#REF!,#REF!,$A$2,#REF!,$B55,#REF!,$A$4)+AS11</f>
        <v>#REF!</v>
      </c>
      <c r="AT55" s="202" t="e">
        <f>-SUMIFS(#REF!,#REF!,$A$2,#REF!,$B55,#REF!,$A$4)+AT11</f>
        <v>#REF!</v>
      </c>
      <c r="AU55" s="202" t="e">
        <f>-SUMIFS(#REF!,#REF!,$A$2,#REF!,$B55,#REF!,$A$4)+AU11</f>
        <v>#REF!</v>
      </c>
      <c r="AV55" s="202" t="e">
        <f>-SUMIFS(#REF!,#REF!,$A$2,#REF!,$B55,#REF!,$A$4)+AV11</f>
        <v>#REF!</v>
      </c>
      <c r="AW55" s="202" t="e">
        <f>-SUMIFS(#REF!,#REF!,$A$2,#REF!,$B55,#REF!,$A$4)+AW11</f>
        <v>#REF!</v>
      </c>
      <c r="AX55" s="202" t="e">
        <f>-SUMIFS(#REF!,#REF!,$A$2,#REF!,$B55,#REF!,$A$4)+AX11</f>
        <v>#REF!</v>
      </c>
      <c r="AY55" s="202" t="e">
        <f>-SUMIFS(#REF!,#REF!,$A$2,#REF!,$B55,#REF!,$A$4)+AY11</f>
        <v>#REF!</v>
      </c>
      <c r="AZ55" s="202" t="e">
        <f>-SUMIFS(#REF!,#REF!,$A$2,#REF!,$B55,#REF!,$A$4)+AZ11</f>
        <v>#REF!</v>
      </c>
      <c r="BA55" s="202" t="e">
        <f>-SUMIFS(#REF!,#REF!,$A$2,#REF!,$B55,#REF!,$A$4)+BA11</f>
        <v>#REF!</v>
      </c>
      <c r="BB55" s="202" t="e">
        <f>-SUMIFS(#REF!,#REF!,$A$2,#REF!,$B55,#REF!,$A$4)+BB11</f>
        <v>#REF!</v>
      </c>
      <c r="BC55" s="202" t="e">
        <f>-SUMIFS(#REF!,#REF!,$A$2,#REF!,$B55,#REF!,$A$4)+BC11</f>
        <v>#REF!</v>
      </c>
      <c r="BD55" s="202" t="e">
        <f>-SUMIFS(#REF!,#REF!,$A$2,#REF!,$B55,#REF!,$A$4)+BD11</f>
        <v>#REF!</v>
      </c>
      <c r="BE55" s="202" t="e">
        <f>-SUMIFS(#REF!,#REF!,$A$2,#REF!,$B55,#REF!,$A$4)+BE11</f>
        <v>#REF!</v>
      </c>
      <c r="BF55" s="202" t="e">
        <f>-SUMIFS(#REF!,#REF!,$A$2,#REF!,$B55,#REF!,$A$4)+BF11</f>
        <v>#REF!</v>
      </c>
      <c r="BG55" s="202" t="e">
        <f>-SUMIFS(#REF!,#REF!,$A$2,#REF!,$B55,#REF!,$A$4)+BG11</f>
        <v>#REF!</v>
      </c>
      <c r="BH55" s="202" t="e">
        <f>-SUMIFS(#REF!,#REF!,$A$2,#REF!,$B55,#REF!,$A$4)+BH11</f>
        <v>#REF!</v>
      </c>
      <c r="BI55" s="202" t="e">
        <f>-SUMIFS(#REF!,#REF!,$A$2,#REF!,$B55,#REF!,$A$4)+BI11</f>
        <v>#REF!</v>
      </c>
      <c r="BJ55" s="202" t="e">
        <f>-SUMIFS(#REF!,#REF!,$A$2,#REF!,$B55,#REF!,$A$4)+BJ11</f>
        <v>#REF!</v>
      </c>
      <c r="BK55" s="202" t="e">
        <f>-SUMIFS(#REF!,#REF!,$A$2,#REF!,$B55,#REF!,$A$4)+BK11</f>
        <v>#REF!</v>
      </c>
      <c r="BL55" s="202" t="e">
        <f>-SUMIFS(#REF!,#REF!,$A$2,#REF!,$B55,#REF!,$A$4)+BL11</f>
        <v>#REF!</v>
      </c>
      <c r="BM55" s="202" t="e">
        <f>-SUMIFS(#REF!,#REF!,$A$2,#REF!,$B55,#REF!,$A$4)+BM11</f>
        <v>#REF!</v>
      </c>
      <c r="BN55" s="202" t="e">
        <f>-SUMIFS(#REF!,#REF!,$A$2,#REF!,$B55,#REF!,$A$4)+BN11</f>
        <v>#REF!</v>
      </c>
      <c r="BO55" s="202" t="e">
        <f>-SUMIFS(#REF!,#REF!,$A$2,#REF!,$B55,#REF!,$A$4)+BO11</f>
        <v>#REF!</v>
      </c>
      <c r="BP55" s="202" t="e">
        <f>-SUMIFS(#REF!,#REF!,$A$2,#REF!,$B55,#REF!,$A$4)+BP11</f>
        <v>#REF!</v>
      </c>
      <c r="BQ55" s="202" t="e">
        <f>-SUMIFS(#REF!,#REF!,$A$2,#REF!,$B55,#REF!,$A$4)+BQ11</f>
        <v>#REF!</v>
      </c>
      <c r="BR55" s="202" t="e">
        <f>-SUMIFS(#REF!,#REF!,$A$2,#REF!,$B55,#REF!,$A$4)+BR11</f>
        <v>#REF!</v>
      </c>
      <c r="BS55" s="202" t="e">
        <f>-SUMIFS(#REF!,#REF!,$A$2,#REF!,$B55,#REF!,$A$4)+BS11</f>
        <v>#REF!</v>
      </c>
      <c r="BT55" s="416"/>
      <c r="BU55" s="416"/>
      <c r="BV55" s="416"/>
      <c r="BW55" s="416"/>
      <c r="BX55" s="423"/>
      <c r="BY55" s="26"/>
    </row>
    <row r="56" spans="2:77" ht="14.25" customHeight="1" x14ac:dyDescent="0.3">
      <c r="B56" s="30" t="s">
        <v>406</v>
      </c>
      <c r="C56" s="202" t="e">
        <f t="shared" si="26"/>
        <v>#REF!</v>
      </c>
      <c r="D56" s="202" t="e">
        <f t="shared" si="27"/>
        <v>#REF!</v>
      </c>
      <c r="E56" s="202" t="e">
        <f t="shared" si="28"/>
        <v>#REF!</v>
      </c>
      <c r="F56" s="202" t="e">
        <f ca="1">_xlfn.IFNA(SUM(OFFSET($X56,0,MATCH(Periods!$D$15,$X$51:$BV$51)-1):OFFSET($X56,0,MATCH(Periods!$D$15,$X$51:$BV$51,0)-12)),0)</f>
        <v>#REF!</v>
      </c>
      <c r="G56" s="202" t="e">
        <f ca="1">SUM(OFFSET($X56,0,MATCH(Periods!$D$17,$X$51:$BV$51,0)-1):OFFSET($X56,0,MATCH(Periods!$D$13,$X$51:$BV$51,0)))</f>
        <v>#REF!</v>
      </c>
      <c r="H56" s="202" t="e">
        <f ca="1">SUM(OFFSET($X56,0,MATCH(Periods!$D$16,$X$51:$BV$51,0)-1):OFFSET($X56,0,MATCH(Periods!$D$14,$X$51:$BV$51,0)))</f>
        <v>#REF!</v>
      </c>
      <c r="I56" s="26"/>
      <c r="J56" s="58" t="str">
        <f>IFERROR(C56/Revenue!C$46,"n/a")</f>
        <v>n/a</v>
      </c>
      <c r="K56" s="58" t="str">
        <f>IFERROR(D56/Revenue!D$46,"n/a")</f>
        <v>n/a</v>
      </c>
      <c r="L56" s="58" t="str">
        <f>IFERROR(E56/Revenue!E$46,"n/a")</f>
        <v>n/a</v>
      </c>
      <c r="M56" s="58" t="str">
        <f ca="1">IFERROR(F56/Revenue!F$46,"n/a")</f>
        <v>n/a</v>
      </c>
      <c r="N56" s="58" t="str">
        <f ca="1">IFERROR(G56/Revenue!G$46,"n/a")</f>
        <v>n/a</v>
      </c>
      <c r="O56" s="58" t="str">
        <f ca="1">IFERROR(H56/Revenue!H$46,"n/a")</f>
        <v>n/a</v>
      </c>
      <c r="Q56" s="202" t="e">
        <f t="shared" si="29"/>
        <v>#REF!</v>
      </c>
      <c r="R56" s="59" t="str">
        <f t="shared" si="30"/>
        <v>n/a</v>
      </c>
      <c r="S56" s="202" t="e">
        <f t="shared" si="31"/>
        <v>#REF!</v>
      </c>
      <c r="T56" s="59" t="str">
        <f t="shared" si="32"/>
        <v>n/a</v>
      </c>
      <c r="U56" s="202" t="e">
        <f t="shared" ca="1" si="33"/>
        <v>#REF!</v>
      </c>
      <c r="V56" s="58" t="str">
        <f t="shared" ca="1" si="34"/>
        <v>n/a</v>
      </c>
      <c r="X56" s="202" t="e">
        <f>-SUMIFS(#REF!,#REF!,$A$2,#REF!,$B56,#REF!,$A$4)+X12</f>
        <v>#REF!</v>
      </c>
      <c r="Y56" s="202" t="e">
        <f>-SUMIFS(#REF!,#REF!,$A$2,#REF!,$B56,#REF!,$A$4)+Y12</f>
        <v>#REF!</v>
      </c>
      <c r="Z56" s="202" t="e">
        <f>-SUMIFS(#REF!,#REF!,$A$2,#REF!,$B56,#REF!,$A$4)+Z12</f>
        <v>#REF!</v>
      </c>
      <c r="AA56" s="202" t="e">
        <f>-SUMIFS(#REF!,#REF!,$A$2,#REF!,$B56,#REF!,$A$4)+AA12</f>
        <v>#REF!</v>
      </c>
      <c r="AB56" s="202" t="e">
        <f>-SUMIFS(#REF!,#REF!,$A$2,#REF!,$B56,#REF!,$A$4)+AB12</f>
        <v>#REF!</v>
      </c>
      <c r="AC56" s="202" t="e">
        <f>-SUMIFS(#REF!,#REF!,$A$2,#REF!,$B56,#REF!,$A$4)+AC12</f>
        <v>#REF!</v>
      </c>
      <c r="AD56" s="202" t="e">
        <f>-SUMIFS(#REF!,#REF!,$A$2,#REF!,$B56,#REF!,$A$4)+AD12</f>
        <v>#REF!</v>
      </c>
      <c r="AE56" s="202" t="e">
        <f>-SUMIFS(#REF!,#REF!,$A$2,#REF!,$B56,#REF!,$A$4)+AE12</f>
        <v>#REF!</v>
      </c>
      <c r="AF56" s="202" t="e">
        <f>-SUMIFS(#REF!,#REF!,$A$2,#REF!,$B56,#REF!,$A$4)+AF12</f>
        <v>#REF!</v>
      </c>
      <c r="AG56" s="202" t="e">
        <f>-SUMIFS(#REF!,#REF!,$A$2,#REF!,$B56,#REF!,$A$4)+AG12</f>
        <v>#REF!</v>
      </c>
      <c r="AH56" s="202" t="e">
        <f>-SUMIFS(#REF!,#REF!,$A$2,#REF!,$B56,#REF!,$A$4)+AH12</f>
        <v>#REF!</v>
      </c>
      <c r="AI56" s="202" t="e">
        <f>-SUMIFS(#REF!,#REF!,$A$2,#REF!,$B56,#REF!,$A$4)+AI12</f>
        <v>#REF!</v>
      </c>
      <c r="AJ56" s="202" t="e">
        <f>-SUMIFS(#REF!,#REF!,$A$2,#REF!,$B56,#REF!,$A$4)+AJ12</f>
        <v>#REF!</v>
      </c>
      <c r="AK56" s="202" t="e">
        <f>-SUMIFS(#REF!,#REF!,$A$2,#REF!,$B56,#REF!,$A$4)+AK12</f>
        <v>#REF!</v>
      </c>
      <c r="AL56" s="202" t="e">
        <f>-SUMIFS(#REF!,#REF!,$A$2,#REF!,$B56,#REF!,$A$4)+AL12</f>
        <v>#REF!</v>
      </c>
      <c r="AM56" s="202" t="e">
        <f>-SUMIFS(#REF!,#REF!,$A$2,#REF!,$B56,#REF!,$A$4)+AM12</f>
        <v>#REF!</v>
      </c>
      <c r="AN56" s="202" t="e">
        <f>-SUMIFS(#REF!,#REF!,$A$2,#REF!,$B56,#REF!,$A$4)+AN12</f>
        <v>#REF!</v>
      </c>
      <c r="AO56" s="202" t="e">
        <f>-SUMIFS(#REF!,#REF!,$A$2,#REF!,$B56,#REF!,$A$4)+AO12</f>
        <v>#REF!</v>
      </c>
      <c r="AP56" s="202" t="e">
        <f>-SUMIFS(#REF!,#REF!,$A$2,#REF!,$B56,#REF!,$A$4)+AP12</f>
        <v>#REF!</v>
      </c>
      <c r="AQ56" s="202" t="e">
        <f>-SUMIFS(#REF!,#REF!,$A$2,#REF!,$B56,#REF!,$A$4)+AQ12</f>
        <v>#REF!</v>
      </c>
      <c r="AR56" s="202" t="e">
        <f>-SUMIFS(#REF!,#REF!,$A$2,#REF!,$B56,#REF!,$A$4)+AR12</f>
        <v>#REF!</v>
      </c>
      <c r="AS56" s="202" t="e">
        <f>-SUMIFS(#REF!,#REF!,$A$2,#REF!,$B56,#REF!,$A$4)+AS12</f>
        <v>#REF!</v>
      </c>
      <c r="AT56" s="202" t="e">
        <f>-SUMIFS(#REF!,#REF!,$A$2,#REF!,$B56,#REF!,$A$4)+AT12</f>
        <v>#REF!</v>
      </c>
      <c r="AU56" s="202" t="e">
        <f>-SUMIFS(#REF!,#REF!,$A$2,#REF!,$B56,#REF!,$A$4)+AU12</f>
        <v>#REF!</v>
      </c>
      <c r="AV56" s="202" t="e">
        <f>-SUMIFS(#REF!,#REF!,$A$2,#REF!,$B56,#REF!,$A$4)+AV12</f>
        <v>#REF!</v>
      </c>
      <c r="AW56" s="202" t="e">
        <f>-SUMIFS(#REF!,#REF!,$A$2,#REF!,$B56,#REF!,$A$4)+AW12</f>
        <v>#REF!</v>
      </c>
      <c r="AX56" s="202" t="e">
        <f>-SUMIFS(#REF!,#REF!,$A$2,#REF!,$B56,#REF!,$A$4)+AX12</f>
        <v>#REF!</v>
      </c>
      <c r="AY56" s="202" t="e">
        <f>-SUMIFS(#REF!,#REF!,$A$2,#REF!,$B56,#REF!,$A$4)+AY12</f>
        <v>#REF!</v>
      </c>
      <c r="AZ56" s="202" t="e">
        <f>-SUMIFS(#REF!,#REF!,$A$2,#REF!,$B56,#REF!,$A$4)+AZ12</f>
        <v>#REF!</v>
      </c>
      <c r="BA56" s="202" t="e">
        <f>-SUMIFS(#REF!,#REF!,$A$2,#REF!,$B56,#REF!,$A$4)+BA12</f>
        <v>#REF!</v>
      </c>
      <c r="BB56" s="202" t="e">
        <f>-SUMIFS(#REF!,#REF!,$A$2,#REF!,$B56,#REF!,$A$4)+BB12</f>
        <v>#REF!</v>
      </c>
      <c r="BC56" s="202" t="e">
        <f>-SUMIFS(#REF!,#REF!,$A$2,#REF!,$B56,#REF!,$A$4)+BC12</f>
        <v>#REF!</v>
      </c>
      <c r="BD56" s="202" t="e">
        <f>-SUMIFS(#REF!,#REF!,$A$2,#REF!,$B56,#REF!,$A$4)+BD12</f>
        <v>#REF!</v>
      </c>
      <c r="BE56" s="202" t="e">
        <f>-SUMIFS(#REF!,#REF!,$A$2,#REF!,$B56,#REF!,$A$4)+BE12</f>
        <v>#REF!</v>
      </c>
      <c r="BF56" s="202" t="e">
        <f>-SUMIFS(#REF!,#REF!,$A$2,#REF!,$B56,#REF!,$A$4)+BF12</f>
        <v>#REF!</v>
      </c>
      <c r="BG56" s="202" t="e">
        <f>-SUMIFS(#REF!,#REF!,$A$2,#REF!,$B56,#REF!,$A$4)+BG12</f>
        <v>#REF!</v>
      </c>
      <c r="BH56" s="202" t="e">
        <f>-SUMIFS(#REF!,#REF!,$A$2,#REF!,$B56,#REF!,$A$4)+BH12</f>
        <v>#REF!</v>
      </c>
      <c r="BI56" s="202" t="e">
        <f>-SUMIFS(#REF!,#REF!,$A$2,#REF!,$B56,#REF!,$A$4)+BI12</f>
        <v>#REF!</v>
      </c>
      <c r="BJ56" s="202" t="e">
        <f>-SUMIFS(#REF!,#REF!,$A$2,#REF!,$B56,#REF!,$A$4)+BJ12</f>
        <v>#REF!</v>
      </c>
      <c r="BK56" s="202" t="e">
        <f>-SUMIFS(#REF!,#REF!,$A$2,#REF!,$B56,#REF!,$A$4)+BK12</f>
        <v>#REF!</v>
      </c>
      <c r="BL56" s="202" t="e">
        <f>-SUMIFS(#REF!,#REF!,$A$2,#REF!,$B56,#REF!,$A$4)+BL12</f>
        <v>#REF!</v>
      </c>
      <c r="BM56" s="202" t="e">
        <f>-SUMIFS(#REF!,#REF!,$A$2,#REF!,$B56,#REF!,$A$4)+BM12</f>
        <v>#REF!</v>
      </c>
      <c r="BN56" s="202" t="e">
        <f>-SUMIFS(#REF!,#REF!,$A$2,#REF!,$B56,#REF!,$A$4)+BN12</f>
        <v>#REF!</v>
      </c>
      <c r="BO56" s="202" t="e">
        <f>-SUMIFS(#REF!,#REF!,$A$2,#REF!,$B56,#REF!,$A$4)+BO12</f>
        <v>#REF!</v>
      </c>
      <c r="BP56" s="202" t="e">
        <f>-SUMIFS(#REF!,#REF!,$A$2,#REF!,$B56,#REF!,$A$4)+BP12</f>
        <v>#REF!</v>
      </c>
      <c r="BQ56" s="202" t="e">
        <f>-SUMIFS(#REF!,#REF!,$A$2,#REF!,$B56,#REF!,$A$4)+BQ12</f>
        <v>#REF!</v>
      </c>
      <c r="BR56" s="202" t="e">
        <f>-SUMIFS(#REF!,#REF!,$A$2,#REF!,$B56,#REF!,$A$4)+BR12</f>
        <v>#REF!</v>
      </c>
      <c r="BS56" s="202" t="e">
        <f>-SUMIFS(#REF!,#REF!,$A$2,#REF!,$B56,#REF!,$A$4)+BS12</f>
        <v>#REF!</v>
      </c>
      <c r="BT56" s="416"/>
      <c r="BU56" s="416"/>
      <c r="BV56" s="416"/>
      <c r="BW56" s="416"/>
      <c r="BX56" s="423"/>
      <c r="BY56" s="26"/>
    </row>
    <row r="57" spans="2:77" ht="14.25" customHeight="1" x14ac:dyDescent="0.3">
      <c r="B57" s="30" t="s">
        <v>438</v>
      </c>
      <c r="C57" s="202" t="e">
        <f t="shared" si="26"/>
        <v>#REF!</v>
      </c>
      <c r="D57" s="202" t="e">
        <f t="shared" si="27"/>
        <v>#REF!</v>
      </c>
      <c r="E57" s="202" t="e">
        <f t="shared" si="28"/>
        <v>#REF!</v>
      </c>
      <c r="F57" s="202" t="e">
        <f ca="1">_xlfn.IFNA(SUM(OFFSET($X57,0,MATCH(Periods!$D$15,$X$51:$BV$51)-1):OFFSET($X57,0,MATCH(Periods!$D$15,$X$51:$BV$51,0)-12)),0)</f>
        <v>#REF!</v>
      </c>
      <c r="G57" s="202" t="e">
        <f ca="1">SUM(OFFSET($X57,0,MATCH(Periods!$D$17,$X$51:$BV$51,0)-1):OFFSET($X57,0,MATCH(Periods!$D$13,$X$51:$BV$51,0)))</f>
        <v>#REF!</v>
      </c>
      <c r="H57" s="202" t="e">
        <f ca="1">SUM(OFFSET($X57,0,MATCH(Periods!$D$16,$X$51:$BV$51,0)-1):OFFSET($X57,0,MATCH(Periods!$D$14,$X$51:$BV$51,0)))</f>
        <v>#REF!</v>
      </c>
      <c r="I57" s="26"/>
      <c r="J57" s="58" t="str">
        <f>IFERROR(C57/Revenue!C$46,"n/a")</f>
        <v>n/a</v>
      </c>
      <c r="K57" s="58" t="str">
        <f>IFERROR(D57/Revenue!D$46,"n/a")</f>
        <v>n/a</v>
      </c>
      <c r="L57" s="58" t="str">
        <f>IFERROR(E57/Revenue!E$46,"n/a")</f>
        <v>n/a</v>
      </c>
      <c r="M57" s="58" t="str">
        <f ca="1">IFERROR(F57/Revenue!F$46,"n/a")</f>
        <v>n/a</v>
      </c>
      <c r="N57" s="58" t="str">
        <f ca="1">IFERROR(G57/Revenue!G$46,"n/a")</f>
        <v>n/a</v>
      </c>
      <c r="O57" s="58" t="str">
        <f ca="1">IFERROR(H57/Revenue!H$46,"n/a")</f>
        <v>n/a</v>
      </c>
      <c r="Q57" s="202" t="e">
        <f t="shared" si="29"/>
        <v>#REF!</v>
      </c>
      <c r="R57" s="59" t="str">
        <f t="shared" si="30"/>
        <v>n/a</v>
      </c>
      <c r="S57" s="202" t="e">
        <f t="shared" si="31"/>
        <v>#REF!</v>
      </c>
      <c r="T57" s="59" t="str">
        <f t="shared" si="32"/>
        <v>n/a</v>
      </c>
      <c r="U57" s="202" t="e">
        <f t="shared" ca="1" si="33"/>
        <v>#REF!</v>
      </c>
      <c r="V57" s="58" t="str">
        <f t="shared" ca="1" si="34"/>
        <v>n/a</v>
      </c>
      <c r="X57" s="202" t="e">
        <f>-SUMIFS(#REF!,#REF!,$A$2,#REF!,$B57,#REF!,$A$4)+X13</f>
        <v>#REF!</v>
      </c>
      <c r="Y57" s="202" t="e">
        <f>-SUMIFS(#REF!,#REF!,$A$2,#REF!,$B57,#REF!,$A$4)+Y13</f>
        <v>#REF!</v>
      </c>
      <c r="Z57" s="202" t="e">
        <f>-SUMIFS(#REF!,#REF!,$A$2,#REF!,$B57,#REF!,$A$4)+Z13</f>
        <v>#REF!</v>
      </c>
      <c r="AA57" s="202" t="e">
        <f>-SUMIFS(#REF!,#REF!,$A$2,#REF!,$B57,#REF!,$A$4)+AA13</f>
        <v>#REF!</v>
      </c>
      <c r="AB57" s="202" t="e">
        <f>-SUMIFS(#REF!,#REF!,$A$2,#REF!,$B57,#REF!,$A$4)+AB13</f>
        <v>#REF!</v>
      </c>
      <c r="AC57" s="202" t="e">
        <f>-SUMIFS(#REF!,#REF!,$A$2,#REF!,$B57,#REF!,$A$4)+AC13</f>
        <v>#REF!</v>
      </c>
      <c r="AD57" s="202" t="e">
        <f>-SUMIFS(#REF!,#REF!,$A$2,#REF!,$B57,#REF!,$A$4)+AD13</f>
        <v>#REF!</v>
      </c>
      <c r="AE57" s="202" t="e">
        <f>-SUMIFS(#REF!,#REF!,$A$2,#REF!,$B57,#REF!,$A$4)+AE13</f>
        <v>#REF!</v>
      </c>
      <c r="AF57" s="202" t="e">
        <f>-SUMIFS(#REF!,#REF!,$A$2,#REF!,$B57,#REF!,$A$4)+AF13</f>
        <v>#REF!</v>
      </c>
      <c r="AG57" s="202" t="e">
        <f>-SUMIFS(#REF!,#REF!,$A$2,#REF!,$B57,#REF!,$A$4)+AG13</f>
        <v>#REF!</v>
      </c>
      <c r="AH57" s="202" t="e">
        <f>-SUMIFS(#REF!,#REF!,$A$2,#REF!,$B57,#REF!,$A$4)+AH13</f>
        <v>#REF!</v>
      </c>
      <c r="AI57" s="202" t="e">
        <f>-SUMIFS(#REF!,#REF!,$A$2,#REF!,$B57,#REF!,$A$4)+AI13</f>
        <v>#REF!</v>
      </c>
      <c r="AJ57" s="202" t="e">
        <f>-SUMIFS(#REF!,#REF!,$A$2,#REF!,$B57,#REF!,$A$4)+AJ13</f>
        <v>#REF!</v>
      </c>
      <c r="AK57" s="202" t="e">
        <f>-SUMIFS(#REF!,#REF!,$A$2,#REF!,$B57,#REF!,$A$4)+AK13</f>
        <v>#REF!</v>
      </c>
      <c r="AL57" s="202" t="e">
        <f>-SUMIFS(#REF!,#REF!,$A$2,#REF!,$B57,#REF!,$A$4)+AL13</f>
        <v>#REF!</v>
      </c>
      <c r="AM57" s="202" t="e">
        <f>-SUMIFS(#REF!,#REF!,$A$2,#REF!,$B57,#REF!,$A$4)+AM13</f>
        <v>#REF!</v>
      </c>
      <c r="AN57" s="202" t="e">
        <f>-SUMIFS(#REF!,#REF!,$A$2,#REF!,$B57,#REF!,$A$4)+AN13</f>
        <v>#REF!</v>
      </c>
      <c r="AO57" s="202" t="e">
        <f>-SUMIFS(#REF!,#REF!,$A$2,#REF!,$B57,#REF!,$A$4)+AO13</f>
        <v>#REF!</v>
      </c>
      <c r="AP57" s="202" t="e">
        <f>-SUMIFS(#REF!,#REF!,$A$2,#REF!,$B57,#REF!,$A$4)+AP13</f>
        <v>#REF!</v>
      </c>
      <c r="AQ57" s="202" t="e">
        <f>-SUMIFS(#REF!,#REF!,$A$2,#REF!,$B57,#REF!,$A$4)+AQ13</f>
        <v>#REF!</v>
      </c>
      <c r="AR57" s="202" t="e">
        <f>-SUMIFS(#REF!,#REF!,$A$2,#REF!,$B57,#REF!,$A$4)+AR13</f>
        <v>#REF!</v>
      </c>
      <c r="AS57" s="202" t="e">
        <f>-SUMIFS(#REF!,#REF!,$A$2,#REF!,$B57,#REF!,$A$4)+AS13</f>
        <v>#REF!</v>
      </c>
      <c r="AT57" s="202" t="e">
        <f>-SUMIFS(#REF!,#REF!,$A$2,#REF!,$B57,#REF!,$A$4)+AT13</f>
        <v>#REF!</v>
      </c>
      <c r="AU57" s="202" t="e">
        <f>-SUMIFS(#REF!,#REF!,$A$2,#REF!,$B57,#REF!,$A$4)+AU13</f>
        <v>#REF!</v>
      </c>
      <c r="AV57" s="202" t="e">
        <f>-SUMIFS(#REF!,#REF!,$A$2,#REF!,$B57,#REF!,$A$4)+AV13</f>
        <v>#REF!</v>
      </c>
      <c r="AW57" s="202" t="e">
        <f>-SUMIFS(#REF!,#REF!,$A$2,#REF!,$B57,#REF!,$A$4)+AW13</f>
        <v>#REF!</v>
      </c>
      <c r="AX57" s="202" t="e">
        <f>-SUMIFS(#REF!,#REF!,$A$2,#REF!,$B57,#REF!,$A$4)+AX13</f>
        <v>#REF!</v>
      </c>
      <c r="AY57" s="202" t="e">
        <f>-SUMIFS(#REF!,#REF!,$A$2,#REF!,$B57,#REF!,$A$4)+AY13</f>
        <v>#REF!</v>
      </c>
      <c r="AZ57" s="202" t="e">
        <f>-SUMIFS(#REF!,#REF!,$A$2,#REF!,$B57,#REF!,$A$4)+AZ13</f>
        <v>#REF!</v>
      </c>
      <c r="BA57" s="202" t="e">
        <f>-SUMIFS(#REF!,#REF!,$A$2,#REF!,$B57,#REF!,$A$4)+BA13</f>
        <v>#REF!</v>
      </c>
      <c r="BB57" s="202" t="e">
        <f>-SUMIFS(#REF!,#REF!,$A$2,#REF!,$B57,#REF!,$A$4)+BB13</f>
        <v>#REF!</v>
      </c>
      <c r="BC57" s="202" t="e">
        <f>-SUMIFS(#REF!,#REF!,$A$2,#REF!,$B57,#REF!,$A$4)+BC13</f>
        <v>#REF!</v>
      </c>
      <c r="BD57" s="202" t="e">
        <f>-SUMIFS(#REF!,#REF!,$A$2,#REF!,$B57,#REF!,$A$4)+BD13</f>
        <v>#REF!</v>
      </c>
      <c r="BE57" s="202" t="e">
        <f>-SUMIFS(#REF!,#REF!,$A$2,#REF!,$B57,#REF!,$A$4)+BE13</f>
        <v>#REF!</v>
      </c>
      <c r="BF57" s="202" t="e">
        <f>-SUMIFS(#REF!,#REF!,$A$2,#REF!,$B57,#REF!,$A$4)+BF13</f>
        <v>#REF!</v>
      </c>
      <c r="BG57" s="202" t="e">
        <f>-SUMIFS(#REF!,#REF!,$A$2,#REF!,$B57,#REF!,$A$4)+BG13</f>
        <v>#REF!</v>
      </c>
      <c r="BH57" s="202" t="e">
        <f>-SUMIFS(#REF!,#REF!,$A$2,#REF!,$B57,#REF!,$A$4)+BH13</f>
        <v>#REF!</v>
      </c>
      <c r="BI57" s="202" t="e">
        <f>-SUMIFS(#REF!,#REF!,$A$2,#REF!,$B57,#REF!,$A$4)+BI13</f>
        <v>#REF!</v>
      </c>
      <c r="BJ57" s="202" t="e">
        <f>-SUMIFS(#REF!,#REF!,$A$2,#REF!,$B57,#REF!,$A$4)+BJ13</f>
        <v>#REF!</v>
      </c>
      <c r="BK57" s="202" t="e">
        <f>-SUMIFS(#REF!,#REF!,$A$2,#REF!,$B57,#REF!,$A$4)+BK13</f>
        <v>#REF!</v>
      </c>
      <c r="BL57" s="202" t="e">
        <f>-SUMIFS(#REF!,#REF!,$A$2,#REF!,$B57,#REF!,$A$4)+BL13</f>
        <v>#REF!</v>
      </c>
      <c r="BM57" s="202" t="e">
        <f>-SUMIFS(#REF!,#REF!,$A$2,#REF!,$B57,#REF!,$A$4)+BM13</f>
        <v>#REF!</v>
      </c>
      <c r="BN57" s="202" t="e">
        <f>-SUMIFS(#REF!,#REF!,$A$2,#REF!,$B57,#REF!,$A$4)+BN13</f>
        <v>#REF!</v>
      </c>
      <c r="BO57" s="202" t="e">
        <f>-SUMIFS(#REF!,#REF!,$A$2,#REF!,$B57,#REF!,$A$4)+BO13</f>
        <v>#REF!</v>
      </c>
      <c r="BP57" s="202" t="e">
        <f>-SUMIFS(#REF!,#REF!,$A$2,#REF!,$B57,#REF!,$A$4)+BP13</f>
        <v>#REF!</v>
      </c>
      <c r="BQ57" s="202" t="e">
        <f>-SUMIFS(#REF!,#REF!,$A$2,#REF!,$B57,#REF!,$A$4)+BQ13</f>
        <v>#REF!</v>
      </c>
      <c r="BR57" s="202" t="e">
        <f>-SUMIFS(#REF!,#REF!,$A$2,#REF!,$B57,#REF!,$A$4)+BR13</f>
        <v>#REF!</v>
      </c>
      <c r="BS57" s="202" t="e">
        <f>-SUMIFS(#REF!,#REF!,$A$2,#REF!,$B57,#REF!,$A$4)+BS13</f>
        <v>#REF!</v>
      </c>
      <c r="BT57" s="416"/>
      <c r="BU57" s="416"/>
      <c r="BV57" s="416"/>
      <c r="BW57" s="416"/>
      <c r="BX57" s="423"/>
      <c r="BY57" s="26"/>
    </row>
    <row r="58" spans="2:77" ht="14.25" customHeight="1" x14ac:dyDescent="0.3">
      <c r="B58" s="30" t="s">
        <v>417</v>
      </c>
      <c r="C58" s="202" t="e">
        <f t="shared" si="26"/>
        <v>#REF!</v>
      </c>
      <c r="D58" s="202" t="e">
        <f t="shared" si="27"/>
        <v>#REF!</v>
      </c>
      <c r="E58" s="202" t="e">
        <f t="shared" si="28"/>
        <v>#REF!</v>
      </c>
      <c r="F58" s="202" t="e">
        <f ca="1">_xlfn.IFNA(SUM(OFFSET($X58,0,MATCH(Periods!$D$15,$X$51:$BV$51)-1):OFFSET($X58,0,MATCH(Periods!$D$15,$X$51:$BV$51,0)-12)),0)</f>
        <v>#REF!</v>
      </c>
      <c r="G58" s="202" t="e">
        <f ca="1">SUM(OFFSET($X58,0,MATCH(Periods!$D$17,$X$51:$BV$51,0)-1):OFFSET($X58,0,MATCH(Periods!$D$13,$X$51:$BV$51,0)))</f>
        <v>#REF!</v>
      </c>
      <c r="H58" s="202" t="e">
        <f ca="1">SUM(OFFSET($X58,0,MATCH(Periods!$D$16,$X$51:$BV$51,0)-1):OFFSET($X58,0,MATCH(Periods!$D$14,$X$51:$BV$51,0)))</f>
        <v>#REF!</v>
      </c>
      <c r="I58" s="26"/>
      <c r="J58" s="58" t="str">
        <f>IFERROR(C58/Revenue!C$46,"n/a")</f>
        <v>n/a</v>
      </c>
      <c r="K58" s="58" t="str">
        <f>IFERROR(D58/Revenue!D$46,"n/a")</f>
        <v>n/a</v>
      </c>
      <c r="L58" s="58" t="str">
        <f>IFERROR(E58/Revenue!E$46,"n/a")</f>
        <v>n/a</v>
      </c>
      <c r="M58" s="58" t="str">
        <f ca="1">IFERROR(F58/Revenue!F$46,"n/a")</f>
        <v>n/a</v>
      </c>
      <c r="N58" s="58" t="str">
        <f ca="1">IFERROR(G58/Revenue!G$46,"n/a")</f>
        <v>n/a</v>
      </c>
      <c r="O58" s="58" t="str">
        <f ca="1">IFERROR(H58/Revenue!H$46,"n/a")</f>
        <v>n/a</v>
      </c>
      <c r="Q58" s="202" t="e">
        <f t="shared" si="29"/>
        <v>#REF!</v>
      </c>
      <c r="R58" s="59" t="str">
        <f t="shared" si="30"/>
        <v>n/a</v>
      </c>
      <c r="S58" s="202" t="e">
        <f t="shared" si="31"/>
        <v>#REF!</v>
      </c>
      <c r="T58" s="59" t="str">
        <f t="shared" si="32"/>
        <v>n/a</v>
      </c>
      <c r="U58" s="202" t="e">
        <f t="shared" ca="1" si="33"/>
        <v>#REF!</v>
      </c>
      <c r="V58" s="58" t="str">
        <f t="shared" ca="1" si="34"/>
        <v>n/a</v>
      </c>
      <c r="X58" s="202" t="e">
        <f>-SUMIFS(#REF!,#REF!,$A$2,#REF!,$B58,#REF!,$A$4)+X14</f>
        <v>#REF!</v>
      </c>
      <c r="Y58" s="202" t="e">
        <f>-SUMIFS(#REF!,#REF!,$A$2,#REF!,$B58,#REF!,$A$4)+Y14</f>
        <v>#REF!</v>
      </c>
      <c r="Z58" s="202" t="e">
        <f>-SUMIFS(#REF!,#REF!,$A$2,#REF!,$B58,#REF!,$A$4)+Z14</f>
        <v>#REF!</v>
      </c>
      <c r="AA58" s="202" t="e">
        <f>-SUMIFS(#REF!,#REF!,$A$2,#REF!,$B58,#REF!,$A$4)+AA14</f>
        <v>#REF!</v>
      </c>
      <c r="AB58" s="202" t="e">
        <f>-SUMIFS(#REF!,#REF!,$A$2,#REF!,$B58,#REF!,$A$4)+AB14</f>
        <v>#REF!</v>
      </c>
      <c r="AC58" s="202" t="e">
        <f>-SUMIFS(#REF!,#REF!,$A$2,#REF!,$B58,#REF!,$A$4)+AC14</f>
        <v>#REF!</v>
      </c>
      <c r="AD58" s="202" t="e">
        <f>-SUMIFS(#REF!,#REF!,$A$2,#REF!,$B58,#REF!,$A$4)+AD14</f>
        <v>#REF!</v>
      </c>
      <c r="AE58" s="202" t="e">
        <f>-SUMIFS(#REF!,#REF!,$A$2,#REF!,$B58,#REF!,$A$4)+AE14</f>
        <v>#REF!</v>
      </c>
      <c r="AF58" s="202" t="e">
        <f>-SUMIFS(#REF!,#REF!,$A$2,#REF!,$B58,#REF!,$A$4)+AF14</f>
        <v>#REF!</v>
      </c>
      <c r="AG58" s="202" t="e">
        <f>-SUMIFS(#REF!,#REF!,$A$2,#REF!,$B58,#REF!,$A$4)+AG14</f>
        <v>#REF!</v>
      </c>
      <c r="AH58" s="202" t="e">
        <f>-SUMIFS(#REF!,#REF!,$A$2,#REF!,$B58,#REF!,$A$4)+AH14</f>
        <v>#REF!</v>
      </c>
      <c r="AI58" s="202" t="e">
        <f>-SUMIFS(#REF!,#REF!,$A$2,#REF!,$B58,#REF!,$A$4)+AI14</f>
        <v>#REF!</v>
      </c>
      <c r="AJ58" s="202" t="e">
        <f>-SUMIFS(#REF!,#REF!,$A$2,#REF!,$B58,#REF!,$A$4)+AJ14</f>
        <v>#REF!</v>
      </c>
      <c r="AK58" s="202" t="e">
        <f>-SUMIFS(#REF!,#REF!,$A$2,#REF!,$B58,#REF!,$A$4)+AK14</f>
        <v>#REF!</v>
      </c>
      <c r="AL58" s="202" t="e">
        <f>-SUMIFS(#REF!,#REF!,$A$2,#REF!,$B58,#REF!,$A$4)+AL14</f>
        <v>#REF!</v>
      </c>
      <c r="AM58" s="202" t="e">
        <f>-SUMIFS(#REF!,#REF!,$A$2,#REF!,$B58,#REF!,$A$4)+AM14</f>
        <v>#REF!</v>
      </c>
      <c r="AN58" s="202" t="e">
        <f>-SUMIFS(#REF!,#REF!,$A$2,#REF!,$B58,#REF!,$A$4)+AN14</f>
        <v>#REF!</v>
      </c>
      <c r="AO58" s="202" t="e">
        <f>-SUMIFS(#REF!,#REF!,$A$2,#REF!,$B58,#REF!,$A$4)+AO14</f>
        <v>#REF!</v>
      </c>
      <c r="AP58" s="202" t="e">
        <f>-SUMIFS(#REF!,#REF!,$A$2,#REF!,$B58,#REF!,$A$4)+AP14</f>
        <v>#REF!</v>
      </c>
      <c r="AQ58" s="202" t="e">
        <f>-SUMIFS(#REF!,#REF!,$A$2,#REF!,$B58,#REF!,$A$4)+AQ14</f>
        <v>#REF!</v>
      </c>
      <c r="AR58" s="202" t="e">
        <f>-SUMIFS(#REF!,#REF!,$A$2,#REF!,$B58,#REF!,$A$4)+AR14</f>
        <v>#REF!</v>
      </c>
      <c r="AS58" s="202" t="e">
        <f>-SUMIFS(#REF!,#REF!,$A$2,#REF!,$B58,#REF!,$A$4)+AS14</f>
        <v>#REF!</v>
      </c>
      <c r="AT58" s="202" t="e">
        <f>-SUMIFS(#REF!,#REF!,$A$2,#REF!,$B58,#REF!,$A$4)+AT14</f>
        <v>#REF!</v>
      </c>
      <c r="AU58" s="202" t="e">
        <f>-SUMIFS(#REF!,#REF!,$A$2,#REF!,$B58,#REF!,$A$4)+AU14</f>
        <v>#REF!</v>
      </c>
      <c r="AV58" s="202" t="e">
        <f>-SUMIFS(#REF!,#REF!,$A$2,#REF!,$B58,#REF!,$A$4)+AV14</f>
        <v>#REF!</v>
      </c>
      <c r="AW58" s="202" t="e">
        <f>-SUMIFS(#REF!,#REF!,$A$2,#REF!,$B58,#REF!,$A$4)+AW14</f>
        <v>#REF!</v>
      </c>
      <c r="AX58" s="202" t="e">
        <f>-SUMIFS(#REF!,#REF!,$A$2,#REF!,$B58,#REF!,$A$4)+AX14</f>
        <v>#REF!</v>
      </c>
      <c r="AY58" s="202" t="e">
        <f>-SUMIFS(#REF!,#REF!,$A$2,#REF!,$B58,#REF!,$A$4)+AY14</f>
        <v>#REF!</v>
      </c>
      <c r="AZ58" s="202" t="e">
        <f>-SUMIFS(#REF!,#REF!,$A$2,#REF!,$B58,#REF!,$A$4)+AZ14</f>
        <v>#REF!</v>
      </c>
      <c r="BA58" s="202" t="e">
        <f>-SUMIFS(#REF!,#REF!,$A$2,#REF!,$B58,#REF!,$A$4)+BA14</f>
        <v>#REF!</v>
      </c>
      <c r="BB58" s="202" t="e">
        <f>-SUMIFS(#REF!,#REF!,$A$2,#REF!,$B58,#REF!,$A$4)+BB14</f>
        <v>#REF!</v>
      </c>
      <c r="BC58" s="202" t="e">
        <f>-SUMIFS(#REF!,#REF!,$A$2,#REF!,$B58,#REF!,$A$4)+BC14</f>
        <v>#REF!</v>
      </c>
      <c r="BD58" s="202" t="e">
        <f>-SUMIFS(#REF!,#REF!,$A$2,#REF!,$B58,#REF!,$A$4)+BD14</f>
        <v>#REF!</v>
      </c>
      <c r="BE58" s="202" t="e">
        <f>-SUMIFS(#REF!,#REF!,$A$2,#REF!,$B58,#REF!,$A$4)+BE14</f>
        <v>#REF!</v>
      </c>
      <c r="BF58" s="202" t="e">
        <f>-SUMIFS(#REF!,#REF!,$A$2,#REF!,$B58,#REF!,$A$4)+BF14</f>
        <v>#REF!</v>
      </c>
      <c r="BG58" s="202" t="e">
        <f>-SUMIFS(#REF!,#REF!,$A$2,#REF!,$B58,#REF!,$A$4)+BG14</f>
        <v>#REF!</v>
      </c>
      <c r="BH58" s="202" t="e">
        <f>-SUMIFS(#REF!,#REF!,$A$2,#REF!,$B58,#REF!,$A$4)+BH14</f>
        <v>#REF!</v>
      </c>
      <c r="BI58" s="202" t="e">
        <f>-SUMIFS(#REF!,#REF!,$A$2,#REF!,$B58,#REF!,$A$4)+BI14</f>
        <v>#REF!</v>
      </c>
      <c r="BJ58" s="202" t="e">
        <f>-SUMIFS(#REF!,#REF!,$A$2,#REF!,$B58,#REF!,$A$4)+BJ14</f>
        <v>#REF!</v>
      </c>
      <c r="BK58" s="202" t="e">
        <f>-SUMIFS(#REF!,#REF!,$A$2,#REF!,$B58,#REF!,$A$4)+BK14</f>
        <v>#REF!</v>
      </c>
      <c r="BL58" s="202" t="e">
        <f>-SUMIFS(#REF!,#REF!,$A$2,#REF!,$B58,#REF!,$A$4)+BL14</f>
        <v>#REF!</v>
      </c>
      <c r="BM58" s="202" t="e">
        <f>-SUMIFS(#REF!,#REF!,$A$2,#REF!,$B58,#REF!,$A$4)+BM14</f>
        <v>#REF!</v>
      </c>
      <c r="BN58" s="202" t="e">
        <f>-SUMIFS(#REF!,#REF!,$A$2,#REF!,$B58,#REF!,$A$4)+BN14</f>
        <v>#REF!</v>
      </c>
      <c r="BO58" s="202" t="e">
        <f>-SUMIFS(#REF!,#REF!,$A$2,#REF!,$B58,#REF!,$A$4)+BO14</f>
        <v>#REF!</v>
      </c>
      <c r="BP58" s="202" t="e">
        <f>-SUMIFS(#REF!,#REF!,$A$2,#REF!,$B58,#REF!,$A$4)+BP14</f>
        <v>#REF!</v>
      </c>
      <c r="BQ58" s="202" t="e">
        <f>-SUMIFS(#REF!,#REF!,$A$2,#REF!,$B58,#REF!,$A$4)+BQ14</f>
        <v>#REF!</v>
      </c>
      <c r="BR58" s="202" t="e">
        <f>-SUMIFS(#REF!,#REF!,$A$2,#REF!,$B58,#REF!,$A$4)+BR14</f>
        <v>#REF!</v>
      </c>
      <c r="BS58" s="202" t="e">
        <f>-SUMIFS(#REF!,#REF!,$A$2,#REF!,$B58,#REF!,$A$4)+BS14</f>
        <v>#REF!</v>
      </c>
      <c r="BT58" s="416"/>
      <c r="BU58" s="416"/>
      <c r="BV58" s="416"/>
      <c r="BW58" s="416"/>
      <c r="BX58" s="423"/>
      <c r="BY58" s="26"/>
    </row>
    <row r="59" spans="2:77" ht="14.25" customHeight="1" x14ac:dyDescent="0.3">
      <c r="B59" s="30" t="s">
        <v>442</v>
      </c>
      <c r="C59" s="202" t="e">
        <f t="shared" si="26"/>
        <v>#REF!</v>
      </c>
      <c r="D59" s="202" t="e">
        <f t="shared" si="27"/>
        <v>#REF!</v>
      </c>
      <c r="E59" s="202" t="e">
        <f t="shared" si="28"/>
        <v>#REF!</v>
      </c>
      <c r="F59" s="202" t="e">
        <f ca="1">_xlfn.IFNA(SUM(OFFSET($X59,0,MATCH(Periods!$D$15,$X$51:$BV$51)-1):OFFSET($X59,0,MATCH(Periods!$D$15,$X$51:$BV$51,0)-12)),0)</f>
        <v>#REF!</v>
      </c>
      <c r="G59" s="202" t="e">
        <f ca="1">SUM(OFFSET($X59,0,MATCH(Periods!$D$17,$X$51:$BV$51,0)-1):OFFSET($X59,0,MATCH(Periods!$D$13,$X$51:$BV$51,0)))</f>
        <v>#REF!</v>
      </c>
      <c r="H59" s="202" t="e">
        <f ca="1">SUM(OFFSET($X59,0,MATCH(Periods!$D$16,$X$51:$BV$51,0)-1):OFFSET($X59,0,MATCH(Periods!$D$14,$X$51:$BV$51,0)))</f>
        <v>#REF!</v>
      </c>
      <c r="I59" s="26"/>
      <c r="J59" s="58" t="str">
        <f>IFERROR(C59/Revenue!C$46,"n/a")</f>
        <v>n/a</v>
      </c>
      <c r="K59" s="58" t="str">
        <f>IFERROR(D59/Revenue!D$46,"n/a")</f>
        <v>n/a</v>
      </c>
      <c r="L59" s="58" t="str">
        <f>IFERROR(E59/Revenue!E$46,"n/a")</f>
        <v>n/a</v>
      </c>
      <c r="M59" s="58" t="str">
        <f ca="1">IFERROR(F59/Revenue!F$46,"n/a")</f>
        <v>n/a</v>
      </c>
      <c r="N59" s="58" t="str">
        <f ca="1">IFERROR(G59/Revenue!G$46,"n/a")</f>
        <v>n/a</v>
      </c>
      <c r="O59" s="58" t="str">
        <f ca="1">IFERROR(H59/Revenue!H$46,"n/a")</f>
        <v>n/a</v>
      </c>
      <c r="Q59" s="202" t="e">
        <f t="shared" si="29"/>
        <v>#REF!</v>
      </c>
      <c r="R59" s="59" t="str">
        <f t="shared" si="30"/>
        <v>n/a</v>
      </c>
      <c r="S59" s="202" t="e">
        <f t="shared" si="31"/>
        <v>#REF!</v>
      </c>
      <c r="T59" s="59" t="str">
        <f t="shared" si="32"/>
        <v>n/a</v>
      </c>
      <c r="U59" s="202" t="e">
        <f t="shared" ca="1" si="33"/>
        <v>#REF!</v>
      </c>
      <c r="V59" s="58" t="str">
        <f t="shared" ca="1" si="34"/>
        <v>n/a</v>
      </c>
      <c r="X59" s="202" t="e">
        <f>-SUMIFS(#REF!,#REF!,$A$2,#REF!,$B59,#REF!,$A$4)+X15</f>
        <v>#REF!</v>
      </c>
      <c r="Y59" s="202" t="e">
        <f>-SUMIFS(#REF!,#REF!,$A$2,#REF!,$B59,#REF!,$A$4)+Y15</f>
        <v>#REF!</v>
      </c>
      <c r="Z59" s="202" t="e">
        <f>-SUMIFS(#REF!,#REF!,$A$2,#REF!,$B59,#REF!,$A$4)+Z15</f>
        <v>#REF!</v>
      </c>
      <c r="AA59" s="202" t="e">
        <f>-SUMIFS(#REF!,#REF!,$A$2,#REF!,$B59,#REF!,$A$4)+AA15</f>
        <v>#REF!</v>
      </c>
      <c r="AB59" s="202" t="e">
        <f>-SUMIFS(#REF!,#REF!,$A$2,#REF!,$B59,#REF!,$A$4)+AB15</f>
        <v>#REF!</v>
      </c>
      <c r="AC59" s="202" t="e">
        <f>-SUMIFS(#REF!,#REF!,$A$2,#REF!,$B59,#REF!,$A$4)+AC15</f>
        <v>#REF!</v>
      </c>
      <c r="AD59" s="202" t="e">
        <f>-SUMIFS(#REF!,#REF!,$A$2,#REF!,$B59,#REF!,$A$4)+AD15</f>
        <v>#REF!</v>
      </c>
      <c r="AE59" s="202" t="e">
        <f>-SUMIFS(#REF!,#REF!,$A$2,#REF!,$B59,#REF!,$A$4)+AE15</f>
        <v>#REF!</v>
      </c>
      <c r="AF59" s="202" t="e">
        <f>-SUMIFS(#REF!,#REF!,$A$2,#REF!,$B59,#REF!,$A$4)+AF15</f>
        <v>#REF!</v>
      </c>
      <c r="AG59" s="202" t="e">
        <f>-SUMIFS(#REF!,#REF!,$A$2,#REF!,$B59,#REF!,$A$4)+AG15</f>
        <v>#REF!</v>
      </c>
      <c r="AH59" s="202" t="e">
        <f>-SUMIFS(#REF!,#REF!,$A$2,#REF!,$B59,#REF!,$A$4)+AH15</f>
        <v>#REF!</v>
      </c>
      <c r="AI59" s="202" t="e">
        <f>-SUMIFS(#REF!,#REF!,$A$2,#REF!,$B59,#REF!,$A$4)+AI15</f>
        <v>#REF!</v>
      </c>
      <c r="AJ59" s="202" t="e">
        <f>-SUMIFS(#REF!,#REF!,$A$2,#REF!,$B59,#REF!,$A$4)+AJ15</f>
        <v>#REF!</v>
      </c>
      <c r="AK59" s="202" t="e">
        <f>-SUMIFS(#REF!,#REF!,$A$2,#REF!,$B59,#REF!,$A$4)+AK15</f>
        <v>#REF!</v>
      </c>
      <c r="AL59" s="202" t="e">
        <f>-SUMIFS(#REF!,#REF!,$A$2,#REF!,$B59,#REF!,$A$4)+AL15</f>
        <v>#REF!</v>
      </c>
      <c r="AM59" s="202" t="e">
        <f>-SUMIFS(#REF!,#REF!,$A$2,#REF!,$B59,#REF!,$A$4)+AM15</f>
        <v>#REF!</v>
      </c>
      <c r="AN59" s="202" t="e">
        <f>-SUMIFS(#REF!,#REF!,$A$2,#REF!,$B59,#REF!,$A$4)+AN15</f>
        <v>#REF!</v>
      </c>
      <c r="AO59" s="202" t="e">
        <f>-SUMIFS(#REF!,#REF!,$A$2,#REF!,$B59,#REF!,$A$4)+AO15</f>
        <v>#REF!</v>
      </c>
      <c r="AP59" s="202" t="e">
        <f>-SUMIFS(#REF!,#REF!,$A$2,#REF!,$B59,#REF!,$A$4)+AP15</f>
        <v>#REF!</v>
      </c>
      <c r="AQ59" s="202" t="e">
        <f>-SUMIFS(#REF!,#REF!,$A$2,#REF!,$B59,#REF!,$A$4)+AQ15</f>
        <v>#REF!</v>
      </c>
      <c r="AR59" s="202" t="e">
        <f>-SUMIFS(#REF!,#REF!,$A$2,#REF!,$B59,#REF!,$A$4)+AR15</f>
        <v>#REF!</v>
      </c>
      <c r="AS59" s="202" t="e">
        <f>-SUMIFS(#REF!,#REF!,$A$2,#REF!,$B59,#REF!,$A$4)+AS15</f>
        <v>#REF!</v>
      </c>
      <c r="AT59" s="202" t="e">
        <f>-SUMIFS(#REF!,#REF!,$A$2,#REF!,$B59,#REF!,$A$4)+AT15</f>
        <v>#REF!</v>
      </c>
      <c r="AU59" s="202" t="e">
        <f>-SUMIFS(#REF!,#REF!,$A$2,#REF!,$B59,#REF!,$A$4)+AU15</f>
        <v>#REF!</v>
      </c>
      <c r="AV59" s="202" t="e">
        <f>-SUMIFS(#REF!,#REF!,$A$2,#REF!,$B59,#REF!,$A$4)+AV15</f>
        <v>#REF!</v>
      </c>
      <c r="AW59" s="202" t="e">
        <f>-SUMIFS(#REF!,#REF!,$A$2,#REF!,$B59,#REF!,$A$4)+AW15</f>
        <v>#REF!</v>
      </c>
      <c r="AX59" s="202" t="e">
        <f>-SUMIFS(#REF!,#REF!,$A$2,#REF!,$B59,#REF!,$A$4)+AX15</f>
        <v>#REF!</v>
      </c>
      <c r="AY59" s="202" t="e">
        <f>-SUMIFS(#REF!,#REF!,$A$2,#REF!,$B59,#REF!,$A$4)+AY15</f>
        <v>#REF!</v>
      </c>
      <c r="AZ59" s="202" t="e">
        <f>-SUMIFS(#REF!,#REF!,$A$2,#REF!,$B59,#REF!,$A$4)+AZ15</f>
        <v>#REF!</v>
      </c>
      <c r="BA59" s="202" t="e">
        <f>-SUMIFS(#REF!,#REF!,$A$2,#REF!,$B59,#REF!,$A$4)+BA15</f>
        <v>#REF!</v>
      </c>
      <c r="BB59" s="202" t="e">
        <f>-SUMIFS(#REF!,#REF!,$A$2,#REF!,$B59,#REF!,$A$4)+BB15</f>
        <v>#REF!</v>
      </c>
      <c r="BC59" s="202" t="e">
        <f>-SUMIFS(#REF!,#REF!,$A$2,#REF!,$B59,#REF!,$A$4)+BC15</f>
        <v>#REF!</v>
      </c>
      <c r="BD59" s="202" t="e">
        <f>-SUMIFS(#REF!,#REF!,$A$2,#REF!,$B59,#REF!,$A$4)+BD15</f>
        <v>#REF!</v>
      </c>
      <c r="BE59" s="202" t="e">
        <f>-SUMIFS(#REF!,#REF!,$A$2,#REF!,$B59,#REF!,$A$4)+BE15</f>
        <v>#REF!</v>
      </c>
      <c r="BF59" s="202" t="e">
        <f>-SUMIFS(#REF!,#REF!,$A$2,#REF!,$B59,#REF!,$A$4)+BF15</f>
        <v>#REF!</v>
      </c>
      <c r="BG59" s="202" t="e">
        <f>-SUMIFS(#REF!,#REF!,$A$2,#REF!,$B59,#REF!,$A$4)+BG15</f>
        <v>#REF!</v>
      </c>
      <c r="BH59" s="202" t="e">
        <f>-SUMIFS(#REF!,#REF!,$A$2,#REF!,$B59,#REF!,$A$4)+BH15</f>
        <v>#REF!</v>
      </c>
      <c r="BI59" s="202" t="e">
        <f>-SUMIFS(#REF!,#REF!,$A$2,#REF!,$B59,#REF!,$A$4)+BI15</f>
        <v>#REF!</v>
      </c>
      <c r="BJ59" s="202" t="e">
        <f>-SUMIFS(#REF!,#REF!,$A$2,#REF!,$B59,#REF!,$A$4)+BJ15</f>
        <v>#REF!</v>
      </c>
      <c r="BK59" s="202" t="e">
        <f>-SUMIFS(#REF!,#REF!,$A$2,#REF!,$B59,#REF!,$A$4)+BK15</f>
        <v>#REF!</v>
      </c>
      <c r="BL59" s="202" t="e">
        <f>-SUMIFS(#REF!,#REF!,$A$2,#REF!,$B59,#REF!,$A$4)+BL15</f>
        <v>#REF!</v>
      </c>
      <c r="BM59" s="202" t="e">
        <f>-SUMIFS(#REF!,#REF!,$A$2,#REF!,$B59,#REF!,$A$4)+BM15</f>
        <v>#REF!</v>
      </c>
      <c r="BN59" s="202" t="e">
        <f>-SUMIFS(#REF!,#REF!,$A$2,#REF!,$B59,#REF!,$A$4)+BN15</f>
        <v>#REF!</v>
      </c>
      <c r="BO59" s="202" t="e">
        <f>-SUMIFS(#REF!,#REF!,$A$2,#REF!,$B59,#REF!,$A$4)+BO15</f>
        <v>#REF!</v>
      </c>
      <c r="BP59" s="202" t="e">
        <f>-SUMIFS(#REF!,#REF!,$A$2,#REF!,$B59,#REF!,$A$4)+BP15</f>
        <v>#REF!</v>
      </c>
      <c r="BQ59" s="202" t="e">
        <f>-SUMIFS(#REF!,#REF!,$A$2,#REF!,$B59,#REF!,$A$4)+BQ15</f>
        <v>#REF!</v>
      </c>
      <c r="BR59" s="202" t="e">
        <f>-SUMIFS(#REF!,#REF!,$A$2,#REF!,$B59,#REF!,$A$4)+BR15</f>
        <v>#REF!</v>
      </c>
      <c r="BS59" s="202" t="e">
        <f>-SUMIFS(#REF!,#REF!,$A$2,#REF!,$B59,#REF!,$A$4)+BS15</f>
        <v>#REF!</v>
      </c>
      <c r="BT59" s="416"/>
      <c r="BU59" s="416"/>
      <c r="BV59" s="416"/>
      <c r="BW59" s="416"/>
      <c r="BX59" s="423"/>
      <c r="BY59" s="26"/>
    </row>
    <row r="60" spans="2:77" ht="14.25" customHeight="1" x14ac:dyDescent="0.3">
      <c r="B60" s="30" t="s">
        <v>388</v>
      </c>
      <c r="C60" s="202" t="e">
        <f t="shared" si="26"/>
        <v>#REF!</v>
      </c>
      <c r="D60" s="202" t="e">
        <f t="shared" si="27"/>
        <v>#REF!</v>
      </c>
      <c r="E60" s="202" t="e">
        <f t="shared" si="28"/>
        <v>#REF!</v>
      </c>
      <c r="F60" s="202" t="e">
        <f ca="1">_xlfn.IFNA(SUM(OFFSET($X60,0,MATCH(Periods!$D$15,$X$51:$BV$51)-1):OFFSET($X60,0,MATCH(Periods!$D$15,$X$51:$BV$51,0)-12)),0)</f>
        <v>#REF!</v>
      </c>
      <c r="G60" s="202" t="e">
        <f ca="1">SUM(OFFSET($X60,0,MATCH(Periods!$D$17,$X$51:$BV$51,0)-1):OFFSET($X60,0,MATCH(Periods!$D$13,$X$51:$BV$51,0)))</f>
        <v>#REF!</v>
      </c>
      <c r="H60" s="202" t="e">
        <f ca="1">SUM(OFFSET($X60,0,MATCH(Periods!$D$16,$X$51:$BV$51,0)-1):OFFSET($X60,0,MATCH(Periods!$D$14,$X$51:$BV$51,0)))</f>
        <v>#REF!</v>
      </c>
      <c r="I60" s="26"/>
      <c r="J60" s="58" t="str">
        <f>IFERROR(C60/Revenue!C$46,"n/a")</f>
        <v>n/a</v>
      </c>
      <c r="K60" s="58" t="str">
        <f>IFERROR(D60/Revenue!D$46,"n/a")</f>
        <v>n/a</v>
      </c>
      <c r="L60" s="58" t="str">
        <f>IFERROR(E60/Revenue!E$46,"n/a")</f>
        <v>n/a</v>
      </c>
      <c r="M60" s="58" t="str">
        <f ca="1">IFERROR(F60/Revenue!F$46,"n/a")</f>
        <v>n/a</v>
      </c>
      <c r="N60" s="58" t="str">
        <f ca="1">IFERROR(G60/Revenue!G$46,"n/a")</f>
        <v>n/a</v>
      </c>
      <c r="O60" s="58" t="str">
        <f ca="1">IFERROR(H60/Revenue!H$46,"n/a")</f>
        <v>n/a</v>
      </c>
      <c r="Q60" s="202" t="e">
        <f t="shared" si="29"/>
        <v>#REF!</v>
      </c>
      <c r="R60" s="59" t="str">
        <f t="shared" si="30"/>
        <v>n/a</v>
      </c>
      <c r="S60" s="202" t="e">
        <f t="shared" si="31"/>
        <v>#REF!</v>
      </c>
      <c r="T60" s="59" t="str">
        <f t="shared" si="32"/>
        <v>n/a</v>
      </c>
      <c r="U60" s="202" t="e">
        <f t="shared" ca="1" si="33"/>
        <v>#REF!</v>
      </c>
      <c r="V60" s="58" t="str">
        <f t="shared" ca="1" si="34"/>
        <v>n/a</v>
      </c>
      <c r="X60" s="202" t="e">
        <f>-SUMIFS(#REF!,#REF!,$A$2,#REF!,$B60,#REF!,$A$4)+X16</f>
        <v>#REF!</v>
      </c>
      <c r="Y60" s="202" t="e">
        <f>-SUMIFS(#REF!,#REF!,$A$2,#REF!,$B60,#REF!,$A$4)+Y16</f>
        <v>#REF!</v>
      </c>
      <c r="Z60" s="202" t="e">
        <f>-SUMIFS(#REF!,#REF!,$A$2,#REF!,$B60,#REF!,$A$4)+Z16</f>
        <v>#REF!</v>
      </c>
      <c r="AA60" s="202" t="e">
        <f>-SUMIFS(#REF!,#REF!,$A$2,#REF!,$B60,#REF!,$A$4)+AA16</f>
        <v>#REF!</v>
      </c>
      <c r="AB60" s="202" t="e">
        <f>-SUMIFS(#REF!,#REF!,$A$2,#REF!,$B60,#REF!,$A$4)+AB16</f>
        <v>#REF!</v>
      </c>
      <c r="AC60" s="202" t="e">
        <f>-SUMIFS(#REF!,#REF!,$A$2,#REF!,$B60,#REF!,$A$4)+AC16</f>
        <v>#REF!</v>
      </c>
      <c r="AD60" s="202" t="e">
        <f>-SUMIFS(#REF!,#REF!,$A$2,#REF!,$B60,#REF!,$A$4)+AD16</f>
        <v>#REF!</v>
      </c>
      <c r="AE60" s="202" t="e">
        <f>-SUMIFS(#REF!,#REF!,$A$2,#REF!,$B60,#REF!,$A$4)+AE16</f>
        <v>#REF!</v>
      </c>
      <c r="AF60" s="202" t="e">
        <f>-SUMIFS(#REF!,#REF!,$A$2,#REF!,$B60,#REF!,$A$4)+AF16</f>
        <v>#REF!</v>
      </c>
      <c r="AG60" s="202" t="e">
        <f>-SUMIFS(#REF!,#REF!,$A$2,#REF!,$B60,#REF!,$A$4)+AG16</f>
        <v>#REF!</v>
      </c>
      <c r="AH60" s="202" t="e">
        <f>-SUMIFS(#REF!,#REF!,$A$2,#REF!,$B60,#REF!,$A$4)+AH16</f>
        <v>#REF!</v>
      </c>
      <c r="AI60" s="202" t="e">
        <f>-SUMIFS(#REF!,#REF!,$A$2,#REF!,$B60,#REF!,$A$4)+AI16</f>
        <v>#REF!</v>
      </c>
      <c r="AJ60" s="202" t="e">
        <f>-SUMIFS(#REF!,#REF!,$A$2,#REF!,$B60,#REF!,$A$4)+AJ16</f>
        <v>#REF!</v>
      </c>
      <c r="AK60" s="202" t="e">
        <f>-SUMIFS(#REF!,#REF!,$A$2,#REF!,$B60,#REF!,$A$4)+AK16</f>
        <v>#REF!</v>
      </c>
      <c r="AL60" s="202" t="e">
        <f>-SUMIFS(#REF!,#REF!,$A$2,#REF!,$B60,#REF!,$A$4)+AL16</f>
        <v>#REF!</v>
      </c>
      <c r="AM60" s="202" t="e">
        <f>-SUMIFS(#REF!,#REF!,$A$2,#REF!,$B60,#REF!,$A$4)+AM16</f>
        <v>#REF!</v>
      </c>
      <c r="AN60" s="202" t="e">
        <f>-SUMIFS(#REF!,#REF!,$A$2,#REF!,$B60,#REF!,$A$4)+AN16</f>
        <v>#REF!</v>
      </c>
      <c r="AO60" s="202" t="e">
        <f>-SUMIFS(#REF!,#REF!,$A$2,#REF!,$B60,#REF!,$A$4)+AO16</f>
        <v>#REF!</v>
      </c>
      <c r="AP60" s="202" t="e">
        <f>-SUMIFS(#REF!,#REF!,$A$2,#REF!,$B60,#REF!,$A$4)+AP16</f>
        <v>#REF!</v>
      </c>
      <c r="AQ60" s="202" t="e">
        <f>-SUMIFS(#REF!,#REF!,$A$2,#REF!,$B60,#REF!,$A$4)+AQ16</f>
        <v>#REF!</v>
      </c>
      <c r="AR60" s="202" t="e">
        <f>-SUMIFS(#REF!,#REF!,$A$2,#REF!,$B60,#REF!,$A$4)+AR16</f>
        <v>#REF!</v>
      </c>
      <c r="AS60" s="202" t="e">
        <f>-SUMIFS(#REF!,#REF!,$A$2,#REF!,$B60,#REF!,$A$4)+AS16</f>
        <v>#REF!</v>
      </c>
      <c r="AT60" s="202" t="e">
        <f>-SUMIFS(#REF!,#REF!,$A$2,#REF!,$B60,#REF!,$A$4)+AT16</f>
        <v>#REF!</v>
      </c>
      <c r="AU60" s="202" t="e">
        <f>-SUMIFS(#REF!,#REF!,$A$2,#REF!,$B60,#REF!,$A$4)+AU16</f>
        <v>#REF!</v>
      </c>
      <c r="AV60" s="202" t="e">
        <f>-SUMIFS(#REF!,#REF!,$A$2,#REF!,$B60,#REF!,$A$4)+AV16</f>
        <v>#REF!</v>
      </c>
      <c r="AW60" s="202" t="e">
        <f>-SUMIFS(#REF!,#REF!,$A$2,#REF!,$B60,#REF!,$A$4)+AW16</f>
        <v>#REF!</v>
      </c>
      <c r="AX60" s="202" t="e">
        <f>-SUMIFS(#REF!,#REF!,$A$2,#REF!,$B60,#REF!,$A$4)+AX16</f>
        <v>#REF!</v>
      </c>
      <c r="AY60" s="202" t="e">
        <f>-SUMIFS(#REF!,#REF!,$A$2,#REF!,$B60,#REF!,$A$4)+AY16</f>
        <v>#REF!</v>
      </c>
      <c r="AZ60" s="202" t="e">
        <f>-SUMIFS(#REF!,#REF!,$A$2,#REF!,$B60,#REF!,$A$4)+AZ16</f>
        <v>#REF!</v>
      </c>
      <c r="BA60" s="202" t="e">
        <f>-SUMIFS(#REF!,#REF!,$A$2,#REF!,$B60,#REF!,$A$4)+BA16</f>
        <v>#REF!</v>
      </c>
      <c r="BB60" s="202" t="e">
        <f>-SUMIFS(#REF!,#REF!,$A$2,#REF!,$B60,#REF!,$A$4)+BB16</f>
        <v>#REF!</v>
      </c>
      <c r="BC60" s="202" t="e">
        <f>-SUMIFS(#REF!,#REF!,$A$2,#REF!,$B60,#REF!,$A$4)+BC16</f>
        <v>#REF!</v>
      </c>
      <c r="BD60" s="202" t="e">
        <f>-SUMIFS(#REF!,#REF!,$A$2,#REF!,$B60,#REF!,$A$4)+BD16</f>
        <v>#REF!</v>
      </c>
      <c r="BE60" s="202" t="e">
        <f>-SUMIFS(#REF!,#REF!,$A$2,#REF!,$B60,#REF!,$A$4)+BE16</f>
        <v>#REF!</v>
      </c>
      <c r="BF60" s="202" t="e">
        <f>-SUMIFS(#REF!,#REF!,$A$2,#REF!,$B60,#REF!,$A$4)+BF16</f>
        <v>#REF!</v>
      </c>
      <c r="BG60" s="202" t="e">
        <f>-SUMIFS(#REF!,#REF!,$A$2,#REF!,$B60,#REF!,$A$4)+BG16</f>
        <v>#REF!</v>
      </c>
      <c r="BH60" s="202" t="e">
        <f>-SUMIFS(#REF!,#REF!,$A$2,#REF!,$B60,#REF!,$A$4)+BH16</f>
        <v>#REF!</v>
      </c>
      <c r="BI60" s="202" t="e">
        <f>-SUMIFS(#REF!,#REF!,$A$2,#REF!,$B60,#REF!,$A$4)+BI16</f>
        <v>#REF!</v>
      </c>
      <c r="BJ60" s="202" t="e">
        <f>-SUMIFS(#REF!,#REF!,$A$2,#REF!,$B60,#REF!,$A$4)+BJ16</f>
        <v>#REF!</v>
      </c>
      <c r="BK60" s="202" t="e">
        <f>-SUMIFS(#REF!,#REF!,$A$2,#REF!,$B60,#REF!,$A$4)+BK16</f>
        <v>#REF!</v>
      </c>
      <c r="BL60" s="202" t="e">
        <f>-SUMIFS(#REF!,#REF!,$A$2,#REF!,$B60,#REF!,$A$4)+BL16</f>
        <v>#REF!</v>
      </c>
      <c r="BM60" s="202" t="e">
        <f>-SUMIFS(#REF!,#REF!,$A$2,#REF!,$B60,#REF!,$A$4)+BM16</f>
        <v>#REF!</v>
      </c>
      <c r="BN60" s="202" t="e">
        <f>-SUMIFS(#REF!,#REF!,$A$2,#REF!,$B60,#REF!,$A$4)+BN16</f>
        <v>#REF!</v>
      </c>
      <c r="BO60" s="202" t="e">
        <f>-SUMIFS(#REF!,#REF!,$A$2,#REF!,$B60,#REF!,$A$4)+BO16</f>
        <v>#REF!</v>
      </c>
      <c r="BP60" s="202" t="e">
        <f>-SUMIFS(#REF!,#REF!,$A$2,#REF!,$B60,#REF!,$A$4)+BP16</f>
        <v>#REF!</v>
      </c>
      <c r="BQ60" s="202" t="e">
        <f>-SUMIFS(#REF!,#REF!,$A$2,#REF!,$B60,#REF!,$A$4)+BQ16</f>
        <v>#REF!</v>
      </c>
      <c r="BR60" s="202" t="e">
        <f>-SUMIFS(#REF!,#REF!,$A$2,#REF!,$B60,#REF!,$A$4)+BR16</f>
        <v>#REF!</v>
      </c>
      <c r="BS60" s="202" t="e">
        <f>-SUMIFS(#REF!,#REF!,$A$2,#REF!,$B60,#REF!,$A$4)+BS16</f>
        <v>#REF!</v>
      </c>
      <c r="BT60" s="416"/>
      <c r="BU60" s="416"/>
      <c r="BV60" s="416"/>
      <c r="BW60" s="416"/>
      <c r="BX60" s="423"/>
      <c r="BY60" s="26"/>
    </row>
    <row r="61" spans="2:77" ht="14.25" customHeight="1" x14ac:dyDescent="0.3">
      <c r="B61" s="30" t="s">
        <v>471</v>
      </c>
      <c r="C61" s="202" t="e">
        <f t="shared" si="26"/>
        <v>#REF!</v>
      </c>
      <c r="D61" s="202" t="e">
        <f t="shared" si="27"/>
        <v>#REF!</v>
      </c>
      <c r="E61" s="202" t="e">
        <f t="shared" si="28"/>
        <v>#REF!</v>
      </c>
      <c r="F61" s="202" t="e">
        <f ca="1">_xlfn.IFNA(SUM(OFFSET($X61,0,MATCH(Periods!$D$15,$X$51:$BV$51)-1):OFFSET($X61,0,MATCH(Periods!$D$15,$X$51:$BV$51,0)-12)),0)</f>
        <v>#REF!</v>
      </c>
      <c r="G61" s="202" t="e">
        <f ca="1">SUM(OFFSET($X61,0,MATCH(Periods!$D$17,$X$51:$BV$51,0)-1):OFFSET($X61,0,MATCH(Periods!$D$13,$X$51:$BV$51,0)))</f>
        <v>#REF!</v>
      </c>
      <c r="H61" s="202" t="e">
        <f ca="1">SUM(OFFSET($X61,0,MATCH(Periods!$D$16,$X$51:$BV$51,0)-1):OFFSET($X61,0,MATCH(Periods!$D$14,$X$51:$BV$51,0)))</f>
        <v>#REF!</v>
      </c>
      <c r="I61" s="26"/>
      <c r="J61" s="58" t="str">
        <f>IFERROR(C61/Revenue!C$46,"n/a")</f>
        <v>n/a</v>
      </c>
      <c r="K61" s="58" t="str">
        <f>IFERROR(D61/Revenue!D$46,"n/a")</f>
        <v>n/a</v>
      </c>
      <c r="L61" s="58" t="str">
        <f>IFERROR(E61/Revenue!E$46,"n/a")</f>
        <v>n/a</v>
      </c>
      <c r="M61" s="58" t="str">
        <f ca="1">IFERROR(F61/Revenue!F$46,"n/a")</f>
        <v>n/a</v>
      </c>
      <c r="N61" s="58" t="str">
        <f ca="1">IFERROR(G61/Revenue!G$46,"n/a")</f>
        <v>n/a</v>
      </c>
      <c r="O61" s="58" t="str">
        <f ca="1">IFERROR(H61/Revenue!H$46,"n/a")</f>
        <v>n/a</v>
      </c>
      <c r="Q61" s="202" t="e">
        <f t="shared" si="29"/>
        <v>#REF!</v>
      </c>
      <c r="R61" s="59" t="str">
        <f t="shared" si="30"/>
        <v>n/a</v>
      </c>
      <c r="S61" s="202" t="e">
        <f t="shared" si="31"/>
        <v>#REF!</v>
      </c>
      <c r="T61" s="59" t="str">
        <f t="shared" si="32"/>
        <v>n/a</v>
      </c>
      <c r="U61" s="202" t="e">
        <f t="shared" ca="1" si="33"/>
        <v>#REF!</v>
      </c>
      <c r="V61" s="58" t="str">
        <f t="shared" ca="1" si="34"/>
        <v>n/a</v>
      </c>
      <c r="X61" s="202" t="e">
        <f>-SUMIFS(#REF!,#REF!,$A$2,#REF!,$B61,#REF!,$A$4)+X17</f>
        <v>#REF!</v>
      </c>
      <c r="Y61" s="202" t="e">
        <f>-SUMIFS(#REF!,#REF!,$A$2,#REF!,$B61,#REF!,$A$4)+Y17</f>
        <v>#REF!</v>
      </c>
      <c r="Z61" s="202" t="e">
        <f>-SUMIFS(#REF!,#REF!,$A$2,#REF!,$B61,#REF!,$A$4)+Z17</f>
        <v>#REF!</v>
      </c>
      <c r="AA61" s="202" t="e">
        <f>-SUMIFS(#REF!,#REF!,$A$2,#REF!,$B61,#REF!,$A$4)+AA17</f>
        <v>#REF!</v>
      </c>
      <c r="AB61" s="202" t="e">
        <f>-SUMIFS(#REF!,#REF!,$A$2,#REF!,$B61,#REF!,$A$4)+AB17</f>
        <v>#REF!</v>
      </c>
      <c r="AC61" s="202" t="e">
        <f>-SUMIFS(#REF!,#REF!,$A$2,#REF!,$B61,#REF!,$A$4)+AC17</f>
        <v>#REF!</v>
      </c>
      <c r="AD61" s="202" t="e">
        <f>-SUMIFS(#REF!,#REF!,$A$2,#REF!,$B61,#REF!,$A$4)+AD17</f>
        <v>#REF!</v>
      </c>
      <c r="AE61" s="202" t="e">
        <f>-SUMIFS(#REF!,#REF!,$A$2,#REF!,$B61,#REF!,$A$4)+AE17</f>
        <v>#REF!</v>
      </c>
      <c r="AF61" s="202" t="e">
        <f>-SUMIFS(#REF!,#REF!,$A$2,#REF!,$B61,#REF!,$A$4)+AF17</f>
        <v>#REF!</v>
      </c>
      <c r="AG61" s="202" t="e">
        <f>-SUMIFS(#REF!,#REF!,$A$2,#REF!,$B61,#REF!,$A$4)+AG17</f>
        <v>#REF!</v>
      </c>
      <c r="AH61" s="202" t="e">
        <f>-SUMIFS(#REF!,#REF!,$A$2,#REF!,$B61,#REF!,$A$4)+AH17</f>
        <v>#REF!</v>
      </c>
      <c r="AI61" s="202" t="e">
        <f>-SUMIFS(#REF!,#REF!,$A$2,#REF!,$B61,#REF!,$A$4)+AI17</f>
        <v>#REF!</v>
      </c>
      <c r="AJ61" s="202" t="e">
        <f>-SUMIFS(#REF!,#REF!,$A$2,#REF!,$B61,#REF!,$A$4)+AJ17</f>
        <v>#REF!</v>
      </c>
      <c r="AK61" s="202" t="e">
        <f>-SUMIFS(#REF!,#REF!,$A$2,#REF!,$B61,#REF!,$A$4)+AK17</f>
        <v>#REF!</v>
      </c>
      <c r="AL61" s="202" t="e">
        <f>-SUMIFS(#REF!,#REF!,$A$2,#REF!,$B61,#REF!,$A$4)+AL17</f>
        <v>#REF!</v>
      </c>
      <c r="AM61" s="202" t="e">
        <f>-SUMIFS(#REF!,#REF!,$A$2,#REF!,$B61,#REF!,$A$4)+AM17</f>
        <v>#REF!</v>
      </c>
      <c r="AN61" s="202" t="e">
        <f>-SUMIFS(#REF!,#REF!,$A$2,#REF!,$B61,#REF!,$A$4)+AN17</f>
        <v>#REF!</v>
      </c>
      <c r="AO61" s="202" t="e">
        <f>-SUMIFS(#REF!,#REF!,$A$2,#REF!,$B61,#REF!,$A$4)+AO17</f>
        <v>#REF!</v>
      </c>
      <c r="AP61" s="202" t="e">
        <f>-SUMIFS(#REF!,#REF!,$A$2,#REF!,$B61,#REF!,$A$4)+AP17</f>
        <v>#REF!</v>
      </c>
      <c r="AQ61" s="202" t="e">
        <f>-SUMIFS(#REF!,#REF!,$A$2,#REF!,$B61,#REF!,$A$4)+AQ17</f>
        <v>#REF!</v>
      </c>
      <c r="AR61" s="202" t="e">
        <f>-SUMIFS(#REF!,#REF!,$A$2,#REF!,$B61,#REF!,$A$4)+AR17</f>
        <v>#REF!</v>
      </c>
      <c r="AS61" s="202" t="e">
        <f>-SUMIFS(#REF!,#REF!,$A$2,#REF!,$B61,#REF!,$A$4)+AS17</f>
        <v>#REF!</v>
      </c>
      <c r="AT61" s="202" t="e">
        <f>-SUMIFS(#REF!,#REF!,$A$2,#REF!,$B61,#REF!,$A$4)+AT17</f>
        <v>#REF!</v>
      </c>
      <c r="AU61" s="202" t="e">
        <f>-SUMIFS(#REF!,#REF!,$A$2,#REF!,$B61,#REF!,$A$4)+AU17</f>
        <v>#REF!</v>
      </c>
      <c r="AV61" s="202" t="e">
        <f>-SUMIFS(#REF!,#REF!,$A$2,#REF!,$B61,#REF!,$A$4)+AV17</f>
        <v>#REF!</v>
      </c>
      <c r="AW61" s="202" t="e">
        <f>-SUMIFS(#REF!,#REF!,$A$2,#REF!,$B61,#REF!,$A$4)+AW17</f>
        <v>#REF!</v>
      </c>
      <c r="AX61" s="202" t="e">
        <f>-SUMIFS(#REF!,#REF!,$A$2,#REF!,$B61,#REF!,$A$4)+AX17</f>
        <v>#REF!</v>
      </c>
      <c r="AY61" s="202" t="e">
        <f>-SUMIFS(#REF!,#REF!,$A$2,#REF!,$B61,#REF!,$A$4)+AY17</f>
        <v>#REF!</v>
      </c>
      <c r="AZ61" s="202" t="e">
        <f>-SUMIFS(#REF!,#REF!,$A$2,#REF!,$B61,#REF!,$A$4)+AZ17</f>
        <v>#REF!</v>
      </c>
      <c r="BA61" s="202" t="e">
        <f>-SUMIFS(#REF!,#REF!,$A$2,#REF!,$B61,#REF!,$A$4)+BA17</f>
        <v>#REF!</v>
      </c>
      <c r="BB61" s="202" t="e">
        <f>-SUMIFS(#REF!,#REF!,$A$2,#REF!,$B61,#REF!,$A$4)+BB17</f>
        <v>#REF!</v>
      </c>
      <c r="BC61" s="202" t="e">
        <f>-SUMIFS(#REF!,#REF!,$A$2,#REF!,$B61,#REF!,$A$4)+BC17</f>
        <v>#REF!</v>
      </c>
      <c r="BD61" s="202" t="e">
        <f>-SUMIFS(#REF!,#REF!,$A$2,#REF!,$B61,#REF!,$A$4)+BD17</f>
        <v>#REF!</v>
      </c>
      <c r="BE61" s="202" t="e">
        <f>-SUMIFS(#REF!,#REF!,$A$2,#REF!,$B61,#REF!,$A$4)+BE17</f>
        <v>#REF!</v>
      </c>
      <c r="BF61" s="202" t="e">
        <f>-SUMIFS(#REF!,#REF!,$A$2,#REF!,$B61,#REF!,$A$4)+BF17</f>
        <v>#REF!</v>
      </c>
      <c r="BG61" s="202" t="e">
        <f>-SUMIFS(#REF!,#REF!,$A$2,#REF!,$B61,#REF!,$A$4)+BG17</f>
        <v>#REF!</v>
      </c>
      <c r="BH61" s="202" t="e">
        <f>-SUMIFS(#REF!,#REF!,$A$2,#REF!,$B61,#REF!,$A$4)+BH17</f>
        <v>#REF!</v>
      </c>
      <c r="BI61" s="202" t="e">
        <f>-SUMIFS(#REF!,#REF!,$A$2,#REF!,$B61,#REF!,$A$4)+BI17</f>
        <v>#REF!</v>
      </c>
      <c r="BJ61" s="202" t="e">
        <f>-SUMIFS(#REF!,#REF!,$A$2,#REF!,$B61,#REF!,$A$4)+BJ17</f>
        <v>#REF!</v>
      </c>
      <c r="BK61" s="202" t="e">
        <f>-SUMIFS(#REF!,#REF!,$A$2,#REF!,$B61,#REF!,$A$4)+BK17</f>
        <v>#REF!</v>
      </c>
      <c r="BL61" s="202" t="e">
        <f>-SUMIFS(#REF!,#REF!,$A$2,#REF!,$B61,#REF!,$A$4)+BL17</f>
        <v>#REF!</v>
      </c>
      <c r="BM61" s="202" t="e">
        <f>-SUMIFS(#REF!,#REF!,$A$2,#REF!,$B61,#REF!,$A$4)+BM17</f>
        <v>#REF!</v>
      </c>
      <c r="BN61" s="202" t="e">
        <f>-SUMIFS(#REF!,#REF!,$A$2,#REF!,$B61,#REF!,$A$4)+BN17</f>
        <v>#REF!</v>
      </c>
      <c r="BO61" s="202" t="e">
        <f>-SUMIFS(#REF!,#REF!,$A$2,#REF!,$B61,#REF!,$A$4)+BO17</f>
        <v>#REF!</v>
      </c>
      <c r="BP61" s="202" t="e">
        <f>-SUMIFS(#REF!,#REF!,$A$2,#REF!,$B61,#REF!,$A$4)+BP17</f>
        <v>#REF!</v>
      </c>
      <c r="BQ61" s="202" t="e">
        <f>-SUMIFS(#REF!,#REF!,$A$2,#REF!,$B61,#REF!,$A$4)+BQ17</f>
        <v>#REF!</v>
      </c>
      <c r="BR61" s="202" t="e">
        <f>-SUMIFS(#REF!,#REF!,$A$2,#REF!,$B61,#REF!,$A$4)+BR17</f>
        <v>#REF!</v>
      </c>
      <c r="BS61" s="202" t="e">
        <f>-SUMIFS(#REF!,#REF!,$A$2,#REF!,$B61,#REF!,$A$4)+BS17</f>
        <v>#REF!</v>
      </c>
      <c r="BT61" s="416"/>
      <c r="BU61" s="416"/>
      <c r="BV61" s="416"/>
      <c r="BW61" s="416"/>
      <c r="BX61" s="423"/>
      <c r="BY61" s="26"/>
    </row>
    <row r="62" spans="2:77" ht="14.25" customHeight="1" outlineLevel="1" x14ac:dyDescent="0.3">
      <c r="B62" s="30" t="s">
        <v>413</v>
      </c>
      <c r="C62" s="202" t="e">
        <f t="shared" si="26"/>
        <v>#REF!</v>
      </c>
      <c r="D62" s="202" t="e">
        <f t="shared" si="27"/>
        <v>#REF!</v>
      </c>
      <c r="E62" s="202" t="e">
        <f t="shared" si="28"/>
        <v>#REF!</v>
      </c>
      <c r="F62" s="202" t="e">
        <f ca="1">_xlfn.IFNA(SUM(OFFSET($X62,0,MATCH(Periods!$D$15,$X$51:$BV$51)-1):OFFSET($X62,0,MATCH(Periods!$D$15,$X$51:$BV$51,0)-12)),0)</f>
        <v>#REF!</v>
      </c>
      <c r="G62" s="202" t="e">
        <f ca="1">SUM(OFFSET($X62,0,MATCH(Periods!$D$17,$X$51:$BV$51,0)-1):OFFSET($X62,0,MATCH(Periods!$D$13,$X$51:$BV$51,0)))</f>
        <v>#REF!</v>
      </c>
      <c r="H62" s="202" t="e">
        <f ca="1">SUM(OFFSET($X62,0,MATCH(Periods!$D$16,$X$51:$BV$51,0)-1):OFFSET($X62,0,MATCH(Periods!$D$14,$X$51:$BV$51,0)))</f>
        <v>#REF!</v>
      </c>
      <c r="I62" s="26"/>
      <c r="J62" s="58" t="str">
        <f>IFERROR(C62/Revenue!C$46,"n/a")</f>
        <v>n/a</v>
      </c>
      <c r="K62" s="58" t="str">
        <f>IFERROR(D62/Revenue!D$46,"n/a")</f>
        <v>n/a</v>
      </c>
      <c r="L62" s="58" t="str">
        <f>IFERROR(E62/Revenue!E$46,"n/a")</f>
        <v>n/a</v>
      </c>
      <c r="M62" s="58" t="str">
        <f ca="1">IFERROR(F62/Revenue!F$46,"n/a")</f>
        <v>n/a</v>
      </c>
      <c r="N62" s="58" t="str">
        <f ca="1">IFERROR(G62/Revenue!G$46,"n/a")</f>
        <v>n/a</v>
      </c>
      <c r="O62" s="58" t="str">
        <f ca="1">IFERROR(H62/Revenue!H$46,"n/a")</f>
        <v>n/a</v>
      </c>
      <c r="Q62" s="202" t="e">
        <f t="shared" si="29"/>
        <v>#REF!</v>
      </c>
      <c r="R62" s="59" t="str">
        <f t="shared" si="30"/>
        <v>n/a</v>
      </c>
      <c r="S62" s="202" t="e">
        <f t="shared" si="31"/>
        <v>#REF!</v>
      </c>
      <c r="T62" s="59" t="str">
        <f t="shared" si="32"/>
        <v>n/a</v>
      </c>
      <c r="U62" s="202" t="e">
        <f t="shared" ca="1" si="33"/>
        <v>#REF!</v>
      </c>
      <c r="V62" s="58" t="str">
        <f t="shared" ca="1" si="34"/>
        <v>n/a</v>
      </c>
      <c r="X62" s="202" t="e">
        <f>-SUMIFS(#REF!,#REF!,$A$2,#REF!,$B62,#REF!,$A$4)+X18</f>
        <v>#REF!</v>
      </c>
      <c r="Y62" s="202" t="e">
        <f>-SUMIFS(#REF!,#REF!,$A$2,#REF!,$B62,#REF!,$A$4)+Y18</f>
        <v>#REF!</v>
      </c>
      <c r="Z62" s="202" t="e">
        <f>-SUMIFS(#REF!,#REF!,$A$2,#REF!,$B62,#REF!,$A$4)+Z18</f>
        <v>#REF!</v>
      </c>
      <c r="AA62" s="202" t="e">
        <f>-SUMIFS(#REF!,#REF!,$A$2,#REF!,$B62,#REF!,$A$4)+AA18</f>
        <v>#REF!</v>
      </c>
      <c r="AB62" s="202" t="e">
        <f>-SUMIFS(#REF!,#REF!,$A$2,#REF!,$B62,#REF!,$A$4)+AB18</f>
        <v>#REF!</v>
      </c>
      <c r="AC62" s="202" t="e">
        <f>-SUMIFS(#REF!,#REF!,$A$2,#REF!,$B62,#REF!,$A$4)+AC18</f>
        <v>#REF!</v>
      </c>
      <c r="AD62" s="202" t="e">
        <f>-SUMIFS(#REF!,#REF!,$A$2,#REF!,$B62,#REF!,$A$4)+AD18</f>
        <v>#REF!</v>
      </c>
      <c r="AE62" s="202" t="e">
        <f>-SUMIFS(#REF!,#REF!,$A$2,#REF!,$B62,#REF!,$A$4)+AE18</f>
        <v>#REF!</v>
      </c>
      <c r="AF62" s="202" t="e">
        <f>-SUMIFS(#REF!,#REF!,$A$2,#REF!,$B62,#REF!,$A$4)+AF18</f>
        <v>#REF!</v>
      </c>
      <c r="AG62" s="202" t="e">
        <f>-SUMIFS(#REF!,#REF!,$A$2,#REF!,$B62,#REF!,$A$4)+AG18</f>
        <v>#REF!</v>
      </c>
      <c r="AH62" s="202" t="e">
        <f>-SUMIFS(#REF!,#REF!,$A$2,#REF!,$B62,#REF!,$A$4)+AH18</f>
        <v>#REF!</v>
      </c>
      <c r="AI62" s="202" t="e">
        <f>-SUMIFS(#REF!,#REF!,$A$2,#REF!,$B62,#REF!,$A$4)+AI18</f>
        <v>#REF!</v>
      </c>
      <c r="AJ62" s="202" t="e">
        <f>-SUMIFS(#REF!,#REF!,$A$2,#REF!,$B62,#REF!,$A$4)+AJ18</f>
        <v>#REF!</v>
      </c>
      <c r="AK62" s="202" t="e">
        <f>-SUMIFS(#REF!,#REF!,$A$2,#REF!,$B62,#REF!,$A$4)+AK18</f>
        <v>#REF!</v>
      </c>
      <c r="AL62" s="202" t="e">
        <f>-SUMIFS(#REF!,#REF!,$A$2,#REF!,$B62,#REF!,$A$4)+AL18</f>
        <v>#REF!</v>
      </c>
      <c r="AM62" s="202" t="e">
        <f>-SUMIFS(#REF!,#REF!,$A$2,#REF!,$B62,#REF!,$A$4)+AM18</f>
        <v>#REF!</v>
      </c>
      <c r="AN62" s="202" t="e">
        <f>-SUMIFS(#REF!,#REF!,$A$2,#REF!,$B62,#REF!,$A$4)+AN18</f>
        <v>#REF!</v>
      </c>
      <c r="AO62" s="202" t="e">
        <f>-SUMIFS(#REF!,#REF!,$A$2,#REF!,$B62,#REF!,$A$4)+AO18</f>
        <v>#REF!</v>
      </c>
      <c r="AP62" s="202" t="e">
        <f>-SUMIFS(#REF!,#REF!,$A$2,#REF!,$B62,#REF!,$A$4)+AP18</f>
        <v>#REF!</v>
      </c>
      <c r="AQ62" s="202" t="e">
        <f>-SUMIFS(#REF!,#REF!,$A$2,#REF!,$B62,#REF!,$A$4)+AQ18</f>
        <v>#REF!</v>
      </c>
      <c r="AR62" s="202" t="e">
        <f>-SUMIFS(#REF!,#REF!,$A$2,#REF!,$B62,#REF!,$A$4)+AR18</f>
        <v>#REF!</v>
      </c>
      <c r="AS62" s="202" t="e">
        <f>-SUMIFS(#REF!,#REF!,$A$2,#REF!,$B62,#REF!,$A$4)+AS18</f>
        <v>#REF!</v>
      </c>
      <c r="AT62" s="202" t="e">
        <f>-SUMIFS(#REF!,#REF!,$A$2,#REF!,$B62,#REF!,$A$4)+AT18</f>
        <v>#REF!</v>
      </c>
      <c r="AU62" s="202" t="e">
        <f>-SUMIFS(#REF!,#REF!,$A$2,#REF!,$B62,#REF!,$A$4)+AU18</f>
        <v>#REF!</v>
      </c>
      <c r="AV62" s="202" t="e">
        <f>-SUMIFS(#REF!,#REF!,$A$2,#REF!,$B62,#REF!,$A$4)+AV18</f>
        <v>#REF!</v>
      </c>
      <c r="AW62" s="202" t="e">
        <f>-SUMIFS(#REF!,#REF!,$A$2,#REF!,$B62,#REF!,$A$4)+AW18</f>
        <v>#REF!</v>
      </c>
      <c r="AX62" s="202" t="e">
        <f>-SUMIFS(#REF!,#REF!,$A$2,#REF!,$B62,#REF!,$A$4)+AX18</f>
        <v>#REF!</v>
      </c>
      <c r="AY62" s="202" t="e">
        <f>-SUMIFS(#REF!,#REF!,$A$2,#REF!,$B62,#REF!,$A$4)+AY18</f>
        <v>#REF!</v>
      </c>
      <c r="AZ62" s="202" t="e">
        <f>-SUMIFS(#REF!,#REF!,$A$2,#REF!,$B62,#REF!,$A$4)+AZ18</f>
        <v>#REF!</v>
      </c>
      <c r="BA62" s="202" t="e">
        <f>-SUMIFS(#REF!,#REF!,$A$2,#REF!,$B62,#REF!,$A$4)+BA18</f>
        <v>#REF!</v>
      </c>
      <c r="BB62" s="202" t="e">
        <f>-SUMIFS(#REF!,#REF!,$A$2,#REF!,$B62,#REF!,$A$4)+BB18</f>
        <v>#REF!</v>
      </c>
      <c r="BC62" s="202" t="e">
        <f>-SUMIFS(#REF!,#REF!,$A$2,#REF!,$B62,#REF!,$A$4)+BC18</f>
        <v>#REF!</v>
      </c>
      <c r="BD62" s="202" t="e">
        <f>-SUMIFS(#REF!,#REF!,$A$2,#REF!,$B62,#REF!,$A$4)+BD18</f>
        <v>#REF!</v>
      </c>
      <c r="BE62" s="202" t="e">
        <f>-SUMIFS(#REF!,#REF!,$A$2,#REF!,$B62,#REF!,$A$4)+BE18</f>
        <v>#REF!</v>
      </c>
      <c r="BF62" s="202" t="e">
        <f>-SUMIFS(#REF!,#REF!,$A$2,#REF!,$B62,#REF!,$A$4)+BF18</f>
        <v>#REF!</v>
      </c>
      <c r="BG62" s="202" t="e">
        <f>-SUMIFS(#REF!,#REF!,$A$2,#REF!,$B62,#REF!,$A$4)+BG18</f>
        <v>#REF!</v>
      </c>
      <c r="BH62" s="202" t="e">
        <f>-SUMIFS(#REF!,#REF!,$A$2,#REF!,$B62,#REF!,$A$4)+BH18</f>
        <v>#REF!</v>
      </c>
      <c r="BI62" s="202" t="e">
        <f>-SUMIFS(#REF!,#REF!,$A$2,#REF!,$B62,#REF!,$A$4)+BI18</f>
        <v>#REF!</v>
      </c>
      <c r="BJ62" s="202" t="e">
        <f>-SUMIFS(#REF!,#REF!,$A$2,#REF!,$B62,#REF!,$A$4)+BJ18</f>
        <v>#REF!</v>
      </c>
      <c r="BK62" s="202" t="e">
        <f>-SUMIFS(#REF!,#REF!,$A$2,#REF!,$B62,#REF!,$A$4)+BK18</f>
        <v>#REF!</v>
      </c>
      <c r="BL62" s="202" t="e">
        <f>-SUMIFS(#REF!,#REF!,$A$2,#REF!,$B62,#REF!,$A$4)+BL18</f>
        <v>#REF!</v>
      </c>
      <c r="BM62" s="202" t="e">
        <f>-SUMIFS(#REF!,#REF!,$A$2,#REF!,$B62,#REF!,$A$4)+BM18</f>
        <v>#REF!</v>
      </c>
      <c r="BN62" s="202" t="e">
        <f>-SUMIFS(#REF!,#REF!,$A$2,#REF!,$B62,#REF!,$A$4)+BN18</f>
        <v>#REF!</v>
      </c>
      <c r="BO62" s="202" t="e">
        <f>-SUMIFS(#REF!,#REF!,$A$2,#REF!,$B62,#REF!,$A$4)+BO18</f>
        <v>#REF!</v>
      </c>
      <c r="BP62" s="202" t="e">
        <f>-SUMIFS(#REF!,#REF!,$A$2,#REF!,$B62,#REF!,$A$4)+BP18</f>
        <v>#REF!</v>
      </c>
      <c r="BQ62" s="202" t="e">
        <f>-SUMIFS(#REF!,#REF!,$A$2,#REF!,$B62,#REF!,$A$4)+BQ18</f>
        <v>#REF!</v>
      </c>
      <c r="BR62" s="202" t="e">
        <f>-SUMIFS(#REF!,#REF!,$A$2,#REF!,$B62,#REF!,$A$4)+BR18</f>
        <v>#REF!</v>
      </c>
      <c r="BS62" s="202" t="e">
        <f>-SUMIFS(#REF!,#REF!,$A$2,#REF!,$B62,#REF!,$A$4)+BS18</f>
        <v>#REF!</v>
      </c>
      <c r="BT62" s="416"/>
      <c r="BU62" s="416"/>
      <c r="BV62" s="416"/>
      <c r="BW62" s="416"/>
      <c r="BX62" s="423"/>
      <c r="BY62" s="26"/>
    </row>
    <row r="63" spans="2:77" ht="14.25" customHeight="1" outlineLevel="1" x14ac:dyDescent="0.3">
      <c r="B63" s="30" t="s">
        <v>428</v>
      </c>
      <c r="C63" s="202" t="e">
        <f t="shared" si="26"/>
        <v>#REF!</v>
      </c>
      <c r="D63" s="202" t="e">
        <f t="shared" si="27"/>
        <v>#REF!</v>
      </c>
      <c r="E63" s="202" t="e">
        <f t="shared" si="28"/>
        <v>#REF!</v>
      </c>
      <c r="F63" s="202" t="e">
        <f ca="1">_xlfn.IFNA(SUM(OFFSET($X63,0,MATCH(Periods!$D$15,$X$51:$BV$51)-1):OFFSET($X63,0,MATCH(Periods!$D$15,$X$51:$BV$51,0)-12)),0)</f>
        <v>#REF!</v>
      </c>
      <c r="G63" s="202" t="e">
        <f ca="1">SUM(OFFSET($X63,0,MATCH(Periods!$D$17,$X$51:$BV$51,0)-1):OFFSET($X63,0,MATCH(Periods!$D$13,$X$51:$BV$51,0)))</f>
        <v>#REF!</v>
      </c>
      <c r="H63" s="202" t="e">
        <f ca="1">SUM(OFFSET($X63,0,MATCH(Periods!$D$16,$X$51:$BV$51,0)-1):OFFSET($X63,0,MATCH(Periods!$D$14,$X$51:$BV$51,0)))</f>
        <v>#REF!</v>
      </c>
      <c r="I63" s="26"/>
      <c r="J63" s="58" t="str">
        <f>IFERROR(C63/Revenue!C$46,"n/a")</f>
        <v>n/a</v>
      </c>
      <c r="K63" s="58" t="str">
        <f>IFERROR(D63/Revenue!D$46,"n/a")</f>
        <v>n/a</v>
      </c>
      <c r="L63" s="58" t="str">
        <f>IFERROR(E63/Revenue!E$46,"n/a")</f>
        <v>n/a</v>
      </c>
      <c r="M63" s="58" t="str">
        <f ca="1">IFERROR(F63/Revenue!F$46,"n/a")</f>
        <v>n/a</v>
      </c>
      <c r="N63" s="58" t="str">
        <f ca="1">IFERROR(G63/Revenue!G$46,"n/a")</f>
        <v>n/a</v>
      </c>
      <c r="O63" s="58" t="str">
        <f ca="1">IFERROR(H63/Revenue!H$46,"n/a")</f>
        <v>n/a</v>
      </c>
      <c r="Q63" s="202" t="e">
        <f t="shared" si="29"/>
        <v>#REF!</v>
      </c>
      <c r="R63" s="59" t="str">
        <f t="shared" si="30"/>
        <v>n/a</v>
      </c>
      <c r="S63" s="202" t="e">
        <f t="shared" si="31"/>
        <v>#REF!</v>
      </c>
      <c r="T63" s="59" t="str">
        <f t="shared" si="32"/>
        <v>n/a</v>
      </c>
      <c r="U63" s="202" t="e">
        <f t="shared" ca="1" si="33"/>
        <v>#REF!</v>
      </c>
      <c r="V63" s="58" t="str">
        <f t="shared" ca="1" si="34"/>
        <v>n/a</v>
      </c>
      <c r="X63" s="202" t="e">
        <f>-SUMIFS(#REF!,#REF!,$A$2,#REF!,$B63,#REF!,$A$4)+X19</f>
        <v>#REF!</v>
      </c>
      <c r="Y63" s="202" t="e">
        <f>-SUMIFS(#REF!,#REF!,$A$2,#REF!,$B63,#REF!,$A$4)+Y19</f>
        <v>#REF!</v>
      </c>
      <c r="Z63" s="202" t="e">
        <f>-SUMIFS(#REF!,#REF!,$A$2,#REF!,$B63,#REF!,$A$4)+Z19</f>
        <v>#REF!</v>
      </c>
      <c r="AA63" s="202" t="e">
        <f>-SUMIFS(#REF!,#REF!,$A$2,#REF!,$B63,#REF!,$A$4)+AA19</f>
        <v>#REF!</v>
      </c>
      <c r="AB63" s="202" t="e">
        <f>-SUMIFS(#REF!,#REF!,$A$2,#REF!,$B63,#REF!,$A$4)+AB19</f>
        <v>#REF!</v>
      </c>
      <c r="AC63" s="202" t="e">
        <f>-SUMIFS(#REF!,#REF!,$A$2,#REF!,$B63,#REF!,$A$4)+AC19</f>
        <v>#REF!</v>
      </c>
      <c r="AD63" s="202" t="e">
        <f>-SUMIFS(#REF!,#REF!,$A$2,#REF!,$B63,#REF!,$A$4)+AD19</f>
        <v>#REF!</v>
      </c>
      <c r="AE63" s="202" t="e">
        <f>-SUMIFS(#REF!,#REF!,$A$2,#REF!,$B63,#REF!,$A$4)+AE19</f>
        <v>#REF!</v>
      </c>
      <c r="AF63" s="202" t="e">
        <f>-SUMIFS(#REF!,#REF!,$A$2,#REF!,$B63,#REF!,$A$4)+AF19</f>
        <v>#REF!</v>
      </c>
      <c r="AG63" s="202" t="e">
        <f>-SUMIFS(#REF!,#REF!,$A$2,#REF!,$B63,#REF!,$A$4)+AG19</f>
        <v>#REF!</v>
      </c>
      <c r="AH63" s="202" t="e">
        <f>-SUMIFS(#REF!,#REF!,$A$2,#REF!,$B63,#REF!,$A$4)+AH19</f>
        <v>#REF!</v>
      </c>
      <c r="AI63" s="202" t="e">
        <f>-SUMIFS(#REF!,#REF!,$A$2,#REF!,$B63,#REF!,$A$4)+AI19</f>
        <v>#REF!</v>
      </c>
      <c r="AJ63" s="202" t="e">
        <f>-SUMIFS(#REF!,#REF!,$A$2,#REF!,$B63,#REF!,$A$4)+AJ19</f>
        <v>#REF!</v>
      </c>
      <c r="AK63" s="202" t="e">
        <f>-SUMIFS(#REF!,#REF!,$A$2,#REF!,$B63,#REF!,$A$4)+AK19</f>
        <v>#REF!</v>
      </c>
      <c r="AL63" s="202" t="e">
        <f>-SUMIFS(#REF!,#REF!,$A$2,#REF!,$B63,#REF!,$A$4)+AL19</f>
        <v>#REF!</v>
      </c>
      <c r="AM63" s="202" t="e">
        <f>-SUMIFS(#REF!,#REF!,$A$2,#REF!,$B63,#REF!,$A$4)+AM19</f>
        <v>#REF!</v>
      </c>
      <c r="AN63" s="202" t="e">
        <f>-SUMIFS(#REF!,#REF!,$A$2,#REF!,$B63,#REF!,$A$4)+AN19</f>
        <v>#REF!</v>
      </c>
      <c r="AO63" s="202" t="e">
        <f>-SUMIFS(#REF!,#REF!,$A$2,#REF!,$B63,#REF!,$A$4)+AO19</f>
        <v>#REF!</v>
      </c>
      <c r="AP63" s="202" t="e">
        <f>-SUMIFS(#REF!,#REF!,$A$2,#REF!,$B63,#REF!,$A$4)+AP19</f>
        <v>#REF!</v>
      </c>
      <c r="AQ63" s="202" t="e">
        <f>-SUMIFS(#REF!,#REF!,$A$2,#REF!,$B63,#REF!,$A$4)+AQ19</f>
        <v>#REF!</v>
      </c>
      <c r="AR63" s="202" t="e">
        <f>-SUMIFS(#REF!,#REF!,$A$2,#REF!,$B63,#REF!,$A$4)+AR19</f>
        <v>#REF!</v>
      </c>
      <c r="AS63" s="202" t="e">
        <f>-SUMIFS(#REF!,#REF!,$A$2,#REF!,$B63,#REF!,$A$4)+AS19</f>
        <v>#REF!</v>
      </c>
      <c r="AT63" s="202" t="e">
        <f>-SUMIFS(#REF!,#REF!,$A$2,#REF!,$B63,#REF!,$A$4)+AT19</f>
        <v>#REF!</v>
      </c>
      <c r="AU63" s="202" t="e">
        <f>-SUMIFS(#REF!,#REF!,$A$2,#REF!,$B63,#REF!,$A$4)+AU19</f>
        <v>#REF!</v>
      </c>
      <c r="AV63" s="202" t="e">
        <f>-SUMIFS(#REF!,#REF!,$A$2,#REF!,$B63,#REF!,$A$4)+AV19</f>
        <v>#REF!</v>
      </c>
      <c r="AW63" s="202" t="e">
        <f>-SUMIFS(#REF!,#REF!,$A$2,#REF!,$B63,#REF!,$A$4)+AW19</f>
        <v>#REF!</v>
      </c>
      <c r="AX63" s="202" t="e">
        <f>-SUMIFS(#REF!,#REF!,$A$2,#REF!,$B63,#REF!,$A$4)+AX19</f>
        <v>#REF!</v>
      </c>
      <c r="AY63" s="202" t="e">
        <f>-SUMIFS(#REF!,#REF!,$A$2,#REF!,$B63,#REF!,$A$4)+AY19</f>
        <v>#REF!</v>
      </c>
      <c r="AZ63" s="202" t="e">
        <f>-SUMIFS(#REF!,#REF!,$A$2,#REF!,$B63,#REF!,$A$4)+AZ19</f>
        <v>#REF!</v>
      </c>
      <c r="BA63" s="202" t="e">
        <f>-SUMIFS(#REF!,#REF!,$A$2,#REF!,$B63,#REF!,$A$4)+BA19</f>
        <v>#REF!</v>
      </c>
      <c r="BB63" s="202" t="e">
        <f>-SUMIFS(#REF!,#REF!,$A$2,#REF!,$B63,#REF!,$A$4)+BB19</f>
        <v>#REF!</v>
      </c>
      <c r="BC63" s="202" t="e">
        <f>-SUMIFS(#REF!,#REF!,$A$2,#REF!,$B63,#REF!,$A$4)+BC19</f>
        <v>#REF!</v>
      </c>
      <c r="BD63" s="202" t="e">
        <f>-SUMIFS(#REF!,#REF!,$A$2,#REF!,$B63,#REF!,$A$4)+BD19</f>
        <v>#REF!</v>
      </c>
      <c r="BE63" s="202" t="e">
        <f>-SUMIFS(#REF!,#REF!,$A$2,#REF!,$B63,#REF!,$A$4)+BE19</f>
        <v>#REF!</v>
      </c>
      <c r="BF63" s="202" t="e">
        <f>-SUMIFS(#REF!,#REF!,$A$2,#REF!,$B63,#REF!,$A$4)+BF19</f>
        <v>#REF!</v>
      </c>
      <c r="BG63" s="202" t="e">
        <f>-SUMIFS(#REF!,#REF!,$A$2,#REF!,$B63,#REF!,$A$4)+BG19</f>
        <v>#REF!</v>
      </c>
      <c r="BH63" s="202" t="e">
        <f>-SUMIFS(#REF!,#REF!,$A$2,#REF!,$B63,#REF!,$A$4)+BH19</f>
        <v>#REF!</v>
      </c>
      <c r="BI63" s="202" t="e">
        <f>-SUMIFS(#REF!,#REF!,$A$2,#REF!,$B63,#REF!,$A$4)+BI19</f>
        <v>#REF!</v>
      </c>
      <c r="BJ63" s="202" t="e">
        <f>-SUMIFS(#REF!,#REF!,$A$2,#REF!,$B63,#REF!,$A$4)+BJ19</f>
        <v>#REF!</v>
      </c>
      <c r="BK63" s="202" t="e">
        <f>-SUMIFS(#REF!,#REF!,$A$2,#REF!,$B63,#REF!,$A$4)+BK19</f>
        <v>#REF!</v>
      </c>
      <c r="BL63" s="202" t="e">
        <f>-SUMIFS(#REF!,#REF!,$A$2,#REF!,$B63,#REF!,$A$4)+BL19</f>
        <v>#REF!</v>
      </c>
      <c r="BM63" s="202" t="e">
        <f>-SUMIFS(#REF!,#REF!,$A$2,#REF!,$B63,#REF!,$A$4)+BM19</f>
        <v>#REF!</v>
      </c>
      <c r="BN63" s="202" t="e">
        <f>-SUMIFS(#REF!,#REF!,$A$2,#REF!,$B63,#REF!,$A$4)+BN19</f>
        <v>#REF!</v>
      </c>
      <c r="BO63" s="202" t="e">
        <f>-SUMIFS(#REF!,#REF!,$A$2,#REF!,$B63,#REF!,$A$4)+BO19</f>
        <v>#REF!</v>
      </c>
      <c r="BP63" s="202" t="e">
        <f>-SUMIFS(#REF!,#REF!,$A$2,#REF!,$B63,#REF!,$A$4)+BP19</f>
        <v>#REF!</v>
      </c>
      <c r="BQ63" s="202" t="e">
        <f>-SUMIFS(#REF!,#REF!,$A$2,#REF!,$B63,#REF!,$A$4)+BQ19</f>
        <v>#REF!</v>
      </c>
      <c r="BR63" s="202" t="e">
        <f>-SUMIFS(#REF!,#REF!,$A$2,#REF!,$B63,#REF!,$A$4)+BR19</f>
        <v>#REF!</v>
      </c>
      <c r="BS63" s="202" t="e">
        <f>-SUMIFS(#REF!,#REF!,$A$2,#REF!,$B63,#REF!,$A$4)+BS19</f>
        <v>#REF!</v>
      </c>
      <c r="BT63" s="416"/>
      <c r="BU63" s="416"/>
      <c r="BV63" s="416"/>
      <c r="BW63" s="416"/>
      <c r="BX63" s="423"/>
      <c r="BY63" s="26"/>
    </row>
    <row r="64" spans="2:77" ht="14.25" customHeight="1" outlineLevel="1" x14ac:dyDescent="0.3">
      <c r="B64" s="30" t="s">
        <v>454</v>
      </c>
      <c r="C64" s="202" t="e">
        <f t="shared" si="26"/>
        <v>#REF!</v>
      </c>
      <c r="D64" s="202" t="e">
        <f t="shared" si="27"/>
        <v>#REF!</v>
      </c>
      <c r="E64" s="202" t="e">
        <f t="shared" si="28"/>
        <v>#REF!</v>
      </c>
      <c r="F64" s="202" t="e">
        <f ca="1">_xlfn.IFNA(SUM(OFFSET($X64,0,MATCH(Periods!$D$15,$X$51:$BV$51)-1):OFFSET($X64,0,MATCH(Periods!$D$15,$X$51:$BV$51,0)-12)),0)</f>
        <v>#REF!</v>
      </c>
      <c r="G64" s="202" t="e">
        <f ca="1">SUM(OFFSET($X64,0,MATCH(Periods!$D$17,$X$51:$BV$51,0)-1):OFFSET($X64,0,MATCH(Periods!$D$13,$X$51:$BV$51,0)))</f>
        <v>#REF!</v>
      </c>
      <c r="H64" s="202" t="e">
        <f ca="1">SUM(OFFSET($X64,0,MATCH(Periods!$D$16,$X$51:$BV$51,0)-1):OFFSET($X64,0,MATCH(Periods!$D$14,$X$51:$BV$51,0)))</f>
        <v>#REF!</v>
      </c>
      <c r="I64" s="26"/>
      <c r="J64" s="58" t="str">
        <f>IFERROR(C64/Revenue!C$46,"n/a")</f>
        <v>n/a</v>
      </c>
      <c r="K64" s="58" t="str">
        <f>IFERROR(D64/Revenue!D$46,"n/a")</f>
        <v>n/a</v>
      </c>
      <c r="L64" s="58" t="str">
        <f>IFERROR(E64/Revenue!E$46,"n/a")</f>
        <v>n/a</v>
      </c>
      <c r="M64" s="58" t="str">
        <f ca="1">IFERROR(F64/Revenue!F$46,"n/a")</f>
        <v>n/a</v>
      </c>
      <c r="N64" s="58" t="str">
        <f ca="1">IFERROR(G64/Revenue!G$46,"n/a")</f>
        <v>n/a</v>
      </c>
      <c r="O64" s="58" t="str">
        <f ca="1">IFERROR(H64/Revenue!H$46,"n/a")</f>
        <v>n/a</v>
      </c>
      <c r="Q64" s="202" t="e">
        <f t="shared" si="29"/>
        <v>#REF!</v>
      </c>
      <c r="R64" s="59" t="str">
        <f t="shared" si="30"/>
        <v>n/a</v>
      </c>
      <c r="S64" s="202" t="e">
        <f t="shared" si="31"/>
        <v>#REF!</v>
      </c>
      <c r="T64" s="59" t="str">
        <f t="shared" si="32"/>
        <v>n/a</v>
      </c>
      <c r="U64" s="202" t="e">
        <f t="shared" ca="1" si="33"/>
        <v>#REF!</v>
      </c>
      <c r="V64" s="58" t="str">
        <f t="shared" ca="1" si="34"/>
        <v>n/a</v>
      </c>
      <c r="X64" s="202" t="e">
        <f>-SUMIFS(#REF!,#REF!,$A$2,#REF!,$B64,#REF!,$A$4)+X20</f>
        <v>#REF!</v>
      </c>
      <c r="Y64" s="202" t="e">
        <f>-SUMIFS(#REF!,#REF!,$A$2,#REF!,$B64,#REF!,$A$4)+Y20</f>
        <v>#REF!</v>
      </c>
      <c r="Z64" s="202" t="e">
        <f>-SUMIFS(#REF!,#REF!,$A$2,#REF!,$B64,#REF!,$A$4)+Z20</f>
        <v>#REF!</v>
      </c>
      <c r="AA64" s="202" t="e">
        <f>-SUMIFS(#REF!,#REF!,$A$2,#REF!,$B64,#REF!,$A$4)+AA20</f>
        <v>#REF!</v>
      </c>
      <c r="AB64" s="202" t="e">
        <f>-SUMIFS(#REF!,#REF!,$A$2,#REF!,$B64,#REF!,$A$4)+AB20</f>
        <v>#REF!</v>
      </c>
      <c r="AC64" s="202" t="e">
        <f>-SUMIFS(#REF!,#REF!,$A$2,#REF!,$B64,#REF!,$A$4)+AC20</f>
        <v>#REF!</v>
      </c>
      <c r="AD64" s="202" t="e">
        <f>-SUMIFS(#REF!,#REF!,$A$2,#REF!,$B64,#REF!,$A$4)+AD20</f>
        <v>#REF!</v>
      </c>
      <c r="AE64" s="202" t="e">
        <f>-SUMIFS(#REF!,#REF!,$A$2,#REF!,$B64,#REF!,$A$4)+AE20</f>
        <v>#REF!</v>
      </c>
      <c r="AF64" s="202" t="e">
        <f>-SUMIFS(#REF!,#REF!,$A$2,#REF!,$B64,#REF!,$A$4)+AF20</f>
        <v>#REF!</v>
      </c>
      <c r="AG64" s="202" t="e">
        <f>-SUMIFS(#REF!,#REF!,$A$2,#REF!,$B64,#REF!,$A$4)+AG20</f>
        <v>#REF!</v>
      </c>
      <c r="AH64" s="202" t="e">
        <f>-SUMIFS(#REF!,#REF!,$A$2,#REF!,$B64,#REF!,$A$4)+AH20</f>
        <v>#REF!</v>
      </c>
      <c r="AI64" s="202" t="e">
        <f>-SUMIFS(#REF!,#REF!,$A$2,#REF!,$B64,#REF!,$A$4)+AI20</f>
        <v>#REF!</v>
      </c>
      <c r="AJ64" s="202" t="e">
        <f>-SUMIFS(#REF!,#REF!,$A$2,#REF!,$B64,#REF!,$A$4)+AJ20</f>
        <v>#REF!</v>
      </c>
      <c r="AK64" s="202" t="e">
        <f>-SUMIFS(#REF!,#REF!,$A$2,#REF!,$B64,#REF!,$A$4)+AK20</f>
        <v>#REF!</v>
      </c>
      <c r="AL64" s="202" t="e">
        <f>-SUMIFS(#REF!,#REF!,$A$2,#REF!,$B64,#REF!,$A$4)+AL20</f>
        <v>#REF!</v>
      </c>
      <c r="AM64" s="202" t="e">
        <f>-SUMIFS(#REF!,#REF!,$A$2,#REF!,$B64,#REF!,$A$4)+AM20</f>
        <v>#REF!</v>
      </c>
      <c r="AN64" s="202" t="e">
        <f>-SUMIFS(#REF!,#REF!,$A$2,#REF!,$B64,#REF!,$A$4)+AN20</f>
        <v>#REF!</v>
      </c>
      <c r="AO64" s="202" t="e">
        <f>-SUMIFS(#REF!,#REF!,$A$2,#REF!,$B64,#REF!,$A$4)+AO20</f>
        <v>#REF!</v>
      </c>
      <c r="AP64" s="202" t="e">
        <f>-SUMIFS(#REF!,#REF!,$A$2,#REF!,$B64,#REF!,$A$4)+AP20</f>
        <v>#REF!</v>
      </c>
      <c r="AQ64" s="202" t="e">
        <f>-SUMIFS(#REF!,#REF!,$A$2,#REF!,$B64,#REF!,$A$4)+AQ20</f>
        <v>#REF!</v>
      </c>
      <c r="AR64" s="202" t="e">
        <f>-SUMIFS(#REF!,#REF!,$A$2,#REF!,$B64,#REF!,$A$4)+AR20</f>
        <v>#REF!</v>
      </c>
      <c r="AS64" s="202" t="e">
        <f>-SUMIFS(#REF!,#REF!,$A$2,#REF!,$B64,#REF!,$A$4)+AS20</f>
        <v>#REF!</v>
      </c>
      <c r="AT64" s="202" t="e">
        <f>-SUMIFS(#REF!,#REF!,$A$2,#REF!,$B64,#REF!,$A$4)+AT20</f>
        <v>#REF!</v>
      </c>
      <c r="AU64" s="202" t="e">
        <f>-SUMIFS(#REF!,#REF!,$A$2,#REF!,$B64,#REF!,$A$4)+AU20</f>
        <v>#REF!</v>
      </c>
      <c r="AV64" s="202" t="e">
        <f>-SUMIFS(#REF!,#REF!,$A$2,#REF!,$B64,#REF!,$A$4)+AV20</f>
        <v>#REF!</v>
      </c>
      <c r="AW64" s="202" t="e">
        <f>-SUMIFS(#REF!,#REF!,$A$2,#REF!,$B64,#REF!,$A$4)+AW20</f>
        <v>#REF!</v>
      </c>
      <c r="AX64" s="202" t="e">
        <f>-SUMIFS(#REF!,#REF!,$A$2,#REF!,$B64,#REF!,$A$4)+AX20</f>
        <v>#REF!</v>
      </c>
      <c r="AY64" s="202" t="e">
        <f>-SUMIFS(#REF!,#REF!,$A$2,#REF!,$B64,#REF!,$A$4)+AY20</f>
        <v>#REF!</v>
      </c>
      <c r="AZ64" s="202" t="e">
        <f>-SUMIFS(#REF!,#REF!,$A$2,#REF!,$B64,#REF!,$A$4)+AZ20</f>
        <v>#REF!</v>
      </c>
      <c r="BA64" s="202" t="e">
        <f>-SUMIFS(#REF!,#REF!,$A$2,#REF!,$B64,#REF!,$A$4)+BA20</f>
        <v>#REF!</v>
      </c>
      <c r="BB64" s="202" t="e">
        <f>-SUMIFS(#REF!,#REF!,$A$2,#REF!,$B64,#REF!,$A$4)+BB20</f>
        <v>#REF!</v>
      </c>
      <c r="BC64" s="202" t="e">
        <f>-SUMIFS(#REF!,#REF!,$A$2,#REF!,$B64,#REF!,$A$4)+BC20</f>
        <v>#REF!</v>
      </c>
      <c r="BD64" s="202" t="e">
        <f>-SUMIFS(#REF!,#REF!,$A$2,#REF!,$B64,#REF!,$A$4)+BD20</f>
        <v>#REF!</v>
      </c>
      <c r="BE64" s="202" t="e">
        <f>-SUMIFS(#REF!,#REF!,$A$2,#REF!,$B64,#REF!,$A$4)+BE20</f>
        <v>#REF!</v>
      </c>
      <c r="BF64" s="202" t="e">
        <f>-SUMIFS(#REF!,#REF!,$A$2,#REF!,$B64,#REF!,$A$4)+BF20</f>
        <v>#REF!</v>
      </c>
      <c r="BG64" s="202" t="e">
        <f>-SUMIFS(#REF!,#REF!,$A$2,#REF!,$B64,#REF!,$A$4)+BG20</f>
        <v>#REF!</v>
      </c>
      <c r="BH64" s="202" t="e">
        <f>-SUMIFS(#REF!,#REF!,$A$2,#REF!,$B64,#REF!,$A$4)+BH20</f>
        <v>#REF!</v>
      </c>
      <c r="BI64" s="202" t="e">
        <f>-SUMIFS(#REF!,#REF!,$A$2,#REF!,$B64,#REF!,$A$4)+BI20</f>
        <v>#REF!</v>
      </c>
      <c r="BJ64" s="202" t="e">
        <f>-SUMIFS(#REF!,#REF!,$A$2,#REF!,$B64,#REF!,$A$4)+BJ20</f>
        <v>#REF!</v>
      </c>
      <c r="BK64" s="202" t="e">
        <f>-SUMIFS(#REF!,#REF!,$A$2,#REF!,$B64,#REF!,$A$4)+BK20</f>
        <v>#REF!</v>
      </c>
      <c r="BL64" s="202" t="e">
        <f>-SUMIFS(#REF!,#REF!,$A$2,#REF!,$B64,#REF!,$A$4)+BL20</f>
        <v>#REF!</v>
      </c>
      <c r="BM64" s="202" t="e">
        <f>-SUMIFS(#REF!,#REF!,$A$2,#REF!,$B64,#REF!,$A$4)+BM20</f>
        <v>#REF!</v>
      </c>
      <c r="BN64" s="202" t="e">
        <f>-SUMIFS(#REF!,#REF!,$A$2,#REF!,$B64,#REF!,$A$4)+BN20</f>
        <v>#REF!</v>
      </c>
      <c r="BO64" s="202" t="e">
        <f>-SUMIFS(#REF!,#REF!,$A$2,#REF!,$B64,#REF!,$A$4)+BO20</f>
        <v>#REF!</v>
      </c>
      <c r="BP64" s="202" t="e">
        <f>-SUMIFS(#REF!,#REF!,$A$2,#REF!,$B64,#REF!,$A$4)+BP20</f>
        <v>#REF!</v>
      </c>
      <c r="BQ64" s="202" t="e">
        <f>-SUMIFS(#REF!,#REF!,$A$2,#REF!,$B64,#REF!,$A$4)+BQ20</f>
        <v>#REF!</v>
      </c>
      <c r="BR64" s="202" t="e">
        <f>-SUMIFS(#REF!,#REF!,$A$2,#REF!,$B64,#REF!,$A$4)+BR20</f>
        <v>#REF!</v>
      </c>
      <c r="BS64" s="202" t="e">
        <f>-SUMIFS(#REF!,#REF!,$A$2,#REF!,$B64,#REF!,$A$4)+BS20</f>
        <v>#REF!</v>
      </c>
      <c r="BT64" s="416"/>
      <c r="BU64" s="416"/>
      <c r="BV64" s="416"/>
      <c r="BW64" s="416"/>
      <c r="BX64" s="423"/>
      <c r="BY64" s="26"/>
    </row>
    <row r="65" spans="2:77" ht="14.25" customHeight="1" outlineLevel="1" x14ac:dyDescent="0.3">
      <c r="B65" s="30" t="s">
        <v>410</v>
      </c>
      <c r="C65" s="202" t="e">
        <f t="shared" si="26"/>
        <v>#REF!</v>
      </c>
      <c r="D65" s="202" t="e">
        <f t="shared" si="27"/>
        <v>#REF!</v>
      </c>
      <c r="E65" s="202" t="e">
        <f t="shared" si="28"/>
        <v>#REF!</v>
      </c>
      <c r="F65" s="202" t="e">
        <f ca="1">_xlfn.IFNA(SUM(OFFSET($X65,0,MATCH(Periods!$D$15,$X$51:$BV$51)-1):OFFSET($X65,0,MATCH(Periods!$D$15,$X$51:$BV$51,0)-12)),0)</f>
        <v>#REF!</v>
      </c>
      <c r="G65" s="202" t="e">
        <f ca="1">SUM(OFFSET($X65,0,MATCH(Periods!$D$17,$X$51:$BV$51,0)-1):OFFSET($X65,0,MATCH(Periods!$D$13,$X$51:$BV$51,0)))</f>
        <v>#REF!</v>
      </c>
      <c r="H65" s="202" t="e">
        <f ca="1">SUM(OFFSET($X65,0,MATCH(Periods!$D$16,$X$51:$BV$51,0)-1):OFFSET($X65,0,MATCH(Periods!$D$14,$X$51:$BV$51,0)))</f>
        <v>#REF!</v>
      </c>
      <c r="I65" s="26"/>
      <c r="J65" s="58" t="str">
        <f>IFERROR(C65/Revenue!C$46,"n/a")</f>
        <v>n/a</v>
      </c>
      <c r="K65" s="58" t="str">
        <f>IFERROR(D65/Revenue!D$46,"n/a")</f>
        <v>n/a</v>
      </c>
      <c r="L65" s="58" t="str">
        <f>IFERROR(E65/Revenue!E$46,"n/a")</f>
        <v>n/a</v>
      </c>
      <c r="M65" s="58" t="str">
        <f ca="1">IFERROR(F65/Revenue!F$46,"n/a")</f>
        <v>n/a</v>
      </c>
      <c r="N65" s="58" t="str">
        <f ca="1">IFERROR(G65/Revenue!G$46,"n/a")</f>
        <v>n/a</v>
      </c>
      <c r="O65" s="58" t="str">
        <f ca="1">IFERROR(H65/Revenue!H$46,"n/a")</f>
        <v>n/a</v>
      </c>
      <c r="Q65" s="202" t="e">
        <f t="shared" si="29"/>
        <v>#REF!</v>
      </c>
      <c r="R65" s="59" t="str">
        <f t="shared" si="30"/>
        <v>n/a</v>
      </c>
      <c r="S65" s="202" t="e">
        <f t="shared" si="31"/>
        <v>#REF!</v>
      </c>
      <c r="T65" s="59" t="str">
        <f t="shared" si="32"/>
        <v>n/a</v>
      </c>
      <c r="U65" s="202" t="e">
        <f t="shared" ca="1" si="33"/>
        <v>#REF!</v>
      </c>
      <c r="V65" s="58" t="str">
        <f t="shared" ca="1" si="34"/>
        <v>n/a</v>
      </c>
      <c r="X65" s="202" t="e">
        <f>-SUMIFS(#REF!,#REF!,$A$2,#REF!,$B65,#REF!,$A$4)+X21</f>
        <v>#REF!</v>
      </c>
      <c r="Y65" s="202" t="e">
        <f>-SUMIFS(#REF!,#REF!,$A$2,#REF!,$B65,#REF!,$A$4)+Y21</f>
        <v>#REF!</v>
      </c>
      <c r="Z65" s="202" t="e">
        <f>-SUMIFS(#REF!,#REF!,$A$2,#REF!,$B65,#REF!,$A$4)+Z21</f>
        <v>#REF!</v>
      </c>
      <c r="AA65" s="202" t="e">
        <f>-SUMIFS(#REF!,#REF!,$A$2,#REF!,$B65,#REF!,$A$4)+AA21</f>
        <v>#REF!</v>
      </c>
      <c r="AB65" s="202" t="e">
        <f>-SUMIFS(#REF!,#REF!,$A$2,#REF!,$B65,#REF!,$A$4)+AB21</f>
        <v>#REF!</v>
      </c>
      <c r="AC65" s="202" t="e">
        <f>-SUMIFS(#REF!,#REF!,$A$2,#REF!,$B65,#REF!,$A$4)+AC21</f>
        <v>#REF!</v>
      </c>
      <c r="AD65" s="202" t="e">
        <f>-SUMIFS(#REF!,#REF!,$A$2,#REF!,$B65,#REF!,$A$4)+AD21</f>
        <v>#REF!</v>
      </c>
      <c r="AE65" s="202" t="e">
        <f>-SUMIFS(#REF!,#REF!,$A$2,#REF!,$B65,#REF!,$A$4)+AE21</f>
        <v>#REF!</v>
      </c>
      <c r="AF65" s="202" t="e">
        <f>-SUMIFS(#REF!,#REF!,$A$2,#REF!,$B65,#REF!,$A$4)+AF21</f>
        <v>#REF!</v>
      </c>
      <c r="AG65" s="202" t="e">
        <f>-SUMIFS(#REF!,#REF!,$A$2,#REF!,$B65,#REF!,$A$4)+AG21</f>
        <v>#REF!</v>
      </c>
      <c r="AH65" s="202" t="e">
        <f>-SUMIFS(#REF!,#REF!,$A$2,#REF!,$B65,#REF!,$A$4)+AH21</f>
        <v>#REF!</v>
      </c>
      <c r="AI65" s="202" t="e">
        <f>-SUMIFS(#REF!,#REF!,$A$2,#REF!,$B65,#REF!,$A$4)+AI21</f>
        <v>#REF!</v>
      </c>
      <c r="AJ65" s="202" t="e">
        <f>-SUMIFS(#REF!,#REF!,$A$2,#REF!,$B65,#REF!,$A$4)+AJ21</f>
        <v>#REF!</v>
      </c>
      <c r="AK65" s="202" t="e">
        <f>-SUMIFS(#REF!,#REF!,$A$2,#REF!,$B65,#REF!,$A$4)+AK21</f>
        <v>#REF!</v>
      </c>
      <c r="AL65" s="202" t="e">
        <f>-SUMIFS(#REF!,#REF!,$A$2,#REF!,$B65,#REF!,$A$4)+AL21</f>
        <v>#REF!</v>
      </c>
      <c r="AM65" s="202" t="e">
        <f>-SUMIFS(#REF!,#REF!,$A$2,#REF!,$B65,#REF!,$A$4)+AM21</f>
        <v>#REF!</v>
      </c>
      <c r="AN65" s="202" t="e">
        <f>-SUMIFS(#REF!,#REF!,$A$2,#REF!,$B65,#REF!,$A$4)+AN21</f>
        <v>#REF!</v>
      </c>
      <c r="AO65" s="202" t="e">
        <f>-SUMIFS(#REF!,#REF!,$A$2,#REF!,$B65,#REF!,$A$4)+AO21</f>
        <v>#REF!</v>
      </c>
      <c r="AP65" s="202" t="e">
        <f>-SUMIFS(#REF!,#REF!,$A$2,#REF!,$B65,#REF!,$A$4)+AP21</f>
        <v>#REF!</v>
      </c>
      <c r="AQ65" s="202" t="e">
        <f>-SUMIFS(#REF!,#REF!,$A$2,#REF!,$B65,#REF!,$A$4)+AQ21</f>
        <v>#REF!</v>
      </c>
      <c r="AR65" s="202" t="e">
        <f>-SUMIFS(#REF!,#REF!,$A$2,#REF!,$B65,#REF!,$A$4)+AR21</f>
        <v>#REF!</v>
      </c>
      <c r="AS65" s="202" t="e">
        <f>-SUMIFS(#REF!,#REF!,$A$2,#REF!,$B65,#REF!,$A$4)+AS21</f>
        <v>#REF!</v>
      </c>
      <c r="AT65" s="202" t="e">
        <f>-SUMIFS(#REF!,#REF!,$A$2,#REF!,$B65,#REF!,$A$4)+AT21</f>
        <v>#REF!</v>
      </c>
      <c r="AU65" s="202" t="e">
        <f>-SUMIFS(#REF!,#REF!,$A$2,#REF!,$B65,#REF!,$A$4)+AU21</f>
        <v>#REF!</v>
      </c>
      <c r="AV65" s="202" t="e">
        <f>-SUMIFS(#REF!,#REF!,$A$2,#REF!,$B65,#REF!,$A$4)+AV21</f>
        <v>#REF!</v>
      </c>
      <c r="AW65" s="202" t="e">
        <f>-SUMIFS(#REF!,#REF!,$A$2,#REF!,$B65,#REF!,$A$4)+AW21</f>
        <v>#REF!</v>
      </c>
      <c r="AX65" s="202" t="e">
        <f>-SUMIFS(#REF!,#REF!,$A$2,#REF!,$B65,#REF!,$A$4)+AX21</f>
        <v>#REF!</v>
      </c>
      <c r="AY65" s="202" t="e">
        <f>-SUMIFS(#REF!,#REF!,$A$2,#REF!,$B65,#REF!,$A$4)+AY21</f>
        <v>#REF!</v>
      </c>
      <c r="AZ65" s="202" t="e">
        <f>-SUMIFS(#REF!,#REF!,$A$2,#REF!,$B65,#REF!,$A$4)+AZ21</f>
        <v>#REF!</v>
      </c>
      <c r="BA65" s="202" t="e">
        <f>-SUMIFS(#REF!,#REF!,$A$2,#REF!,$B65,#REF!,$A$4)+BA21</f>
        <v>#REF!</v>
      </c>
      <c r="BB65" s="202" t="e">
        <f>-SUMIFS(#REF!,#REF!,$A$2,#REF!,$B65,#REF!,$A$4)+BB21</f>
        <v>#REF!</v>
      </c>
      <c r="BC65" s="202" t="e">
        <f>-SUMIFS(#REF!,#REF!,$A$2,#REF!,$B65,#REF!,$A$4)+BC21</f>
        <v>#REF!</v>
      </c>
      <c r="BD65" s="202" t="e">
        <f>-SUMIFS(#REF!,#REF!,$A$2,#REF!,$B65,#REF!,$A$4)+BD21</f>
        <v>#REF!</v>
      </c>
      <c r="BE65" s="202" t="e">
        <f>-SUMIFS(#REF!,#REF!,$A$2,#REF!,$B65,#REF!,$A$4)+BE21</f>
        <v>#REF!</v>
      </c>
      <c r="BF65" s="202" t="e">
        <f>-SUMIFS(#REF!,#REF!,$A$2,#REF!,$B65,#REF!,$A$4)+BF21</f>
        <v>#REF!</v>
      </c>
      <c r="BG65" s="202" t="e">
        <f>-SUMIFS(#REF!,#REF!,$A$2,#REF!,$B65,#REF!,$A$4)+BG21</f>
        <v>#REF!</v>
      </c>
      <c r="BH65" s="202" t="e">
        <f>-SUMIFS(#REF!,#REF!,$A$2,#REF!,$B65,#REF!,$A$4)+BH21</f>
        <v>#REF!</v>
      </c>
      <c r="BI65" s="202" t="e">
        <f>-SUMIFS(#REF!,#REF!,$A$2,#REF!,$B65,#REF!,$A$4)+BI21</f>
        <v>#REF!</v>
      </c>
      <c r="BJ65" s="202" t="e">
        <f>-SUMIFS(#REF!,#REF!,$A$2,#REF!,$B65,#REF!,$A$4)+BJ21</f>
        <v>#REF!</v>
      </c>
      <c r="BK65" s="202" t="e">
        <f>-SUMIFS(#REF!,#REF!,$A$2,#REF!,$B65,#REF!,$A$4)+BK21</f>
        <v>#REF!</v>
      </c>
      <c r="BL65" s="202" t="e">
        <f>-SUMIFS(#REF!,#REF!,$A$2,#REF!,$B65,#REF!,$A$4)+BL21</f>
        <v>#REF!</v>
      </c>
      <c r="BM65" s="202" t="e">
        <f>-SUMIFS(#REF!,#REF!,$A$2,#REF!,$B65,#REF!,$A$4)+BM21</f>
        <v>#REF!</v>
      </c>
      <c r="BN65" s="202" t="e">
        <f>-SUMIFS(#REF!,#REF!,$A$2,#REF!,$B65,#REF!,$A$4)+BN21</f>
        <v>#REF!</v>
      </c>
      <c r="BO65" s="202" t="e">
        <f>-SUMIFS(#REF!,#REF!,$A$2,#REF!,$B65,#REF!,$A$4)+BO21</f>
        <v>#REF!</v>
      </c>
      <c r="BP65" s="202" t="e">
        <f>-SUMIFS(#REF!,#REF!,$A$2,#REF!,$B65,#REF!,$A$4)+BP21</f>
        <v>#REF!</v>
      </c>
      <c r="BQ65" s="202" t="e">
        <f>-SUMIFS(#REF!,#REF!,$A$2,#REF!,$B65,#REF!,$A$4)+BQ21</f>
        <v>#REF!</v>
      </c>
      <c r="BR65" s="202" t="e">
        <f>-SUMIFS(#REF!,#REF!,$A$2,#REF!,$B65,#REF!,$A$4)+BR21</f>
        <v>#REF!</v>
      </c>
      <c r="BS65" s="202" t="e">
        <f>-SUMIFS(#REF!,#REF!,$A$2,#REF!,$B65,#REF!,$A$4)+BS21</f>
        <v>#REF!</v>
      </c>
      <c r="BT65" s="416"/>
      <c r="BU65" s="416"/>
      <c r="BV65" s="416"/>
      <c r="BW65" s="416"/>
      <c r="BX65" s="423"/>
      <c r="BY65" s="26"/>
    </row>
    <row r="66" spans="2:77" ht="14.25" customHeight="1" outlineLevel="1" x14ac:dyDescent="0.3">
      <c r="B66" s="30" t="s">
        <v>383</v>
      </c>
      <c r="C66" s="202" t="e">
        <f t="shared" si="26"/>
        <v>#REF!</v>
      </c>
      <c r="D66" s="202" t="e">
        <f t="shared" si="27"/>
        <v>#REF!</v>
      </c>
      <c r="E66" s="202" t="e">
        <f t="shared" si="28"/>
        <v>#REF!</v>
      </c>
      <c r="F66" s="202" t="e">
        <f ca="1">_xlfn.IFNA(SUM(OFFSET($X66,0,MATCH(Periods!$D$15,$X$51:$BV$51)-1):OFFSET($X66,0,MATCH(Periods!$D$15,$X$51:$BV$51,0)-12)),0)</f>
        <v>#REF!</v>
      </c>
      <c r="G66" s="202" t="e">
        <f ca="1">SUM(OFFSET($X66,0,MATCH(Periods!$D$17,$X$51:$BV$51,0)-1):OFFSET($X66,0,MATCH(Periods!$D$13,$X$51:$BV$51,0)))</f>
        <v>#REF!</v>
      </c>
      <c r="H66" s="202" t="e">
        <f ca="1">SUM(OFFSET($X66,0,MATCH(Periods!$D$16,$X$51:$BV$51,0)-1):OFFSET($X66,0,MATCH(Periods!$D$14,$X$51:$BV$51,0)))</f>
        <v>#REF!</v>
      </c>
      <c r="I66" s="26"/>
      <c r="J66" s="58" t="str">
        <f>IFERROR(C66/Revenue!C$46,"n/a")</f>
        <v>n/a</v>
      </c>
      <c r="K66" s="58" t="str">
        <f>IFERROR(D66/Revenue!D$46,"n/a")</f>
        <v>n/a</v>
      </c>
      <c r="L66" s="58" t="str">
        <f>IFERROR(E66/Revenue!E$46,"n/a")</f>
        <v>n/a</v>
      </c>
      <c r="M66" s="58" t="str">
        <f ca="1">IFERROR(F66/Revenue!F$46,"n/a")</f>
        <v>n/a</v>
      </c>
      <c r="N66" s="58" t="str">
        <f ca="1">IFERROR(G66/Revenue!G$46,"n/a")</f>
        <v>n/a</v>
      </c>
      <c r="O66" s="58" t="str">
        <f ca="1">IFERROR(H66/Revenue!H$46,"n/a")</f>
        <v>n/a</v>
      </c>
      <c r="Q66" s="202" t="e">
        <f t="shared" si="29"/>
        <v>#REF!</v>
      </c>
      <c r="R66" s="59" t="str">
        <f t="shared" si="30"/>
        <v>n/a</v>
      </c>
      <c r="S66" s="202" t="e">
        <f t="shared" si="31"/>
        <v>#REF!</v>
      </c>
      <c r="T66" s="59" t="str">
        <f t="shared" si="32"/>
        <v>n/a</v>
      </c>
      <c r="U66" s="202" t="e">
        <f t="shared" ca="1" si="33"/>
        <v>#REF!</v>
      </c>
      <c r="V66" s="58" t="str">
        <f t="shared" ca="1" si="34"/>
        <v>n/a</v>
      </c>
      <c r="X66" s="202" t="e">
        <f>-SUMIFS(#REF!,#REF!,$A$2,#REF!,$B66,#REF!,$A$4)+X22</f>
        <v>#REF!</v>
      </c>
      <c r="Y66" s="202" t="e">
        <f>-SUMIFS(#REF!,#REF!,$A$2,#REF!,$B66,#REF!,$A$4)+Y22</f>
        <v>#REF!</v>
      </c>
      <c r="Z66" s="202" t="e">
        <f>-SUMIFS(#REF!,#REF!,$A$2,#REF!,$B66,#REF!,$A$4)+Z22</f>
        <v>#REF!</v>
      </c>
      <c r="AA66" s="202" t="e">
        <f>-SUMIFS(#REF!,#REF!,$A$2,#REF!,$B66,#REF!,$A$4)+AA22</f>
        <v>#REF!</v>
      </c>
      <c r="AB66" s="202" t="e">
        <f>-SUMIFS(#REF!,#REF!,$A$2,#REF!,$B66,#REF!,$A$4)+AB22</f>
        <v>#REF!</v>
      </c>
      <c r="AC66" s="202" t="e">
        <f>-SUMIFS(#REF!,#REF!,$A$2,#REF!,$B66,#REF!,$A$4)+AC22</f>
        <v>#REF!</v>
      </c>
      <c r="AD66" s="202" t="e">
        <f>-SUMIFS(#REF!,#REF!,$A$2,#REF!,$B66,#REF!,$A$4)+AD22</f>
        <v>#REF!</v>
      </c>
      <c r="AE66" s="202" t="e">
        <f>-SUMIFS(#REF!,#REF!,$A$2,#REF!,$B66,#REF!,$A$4)+AE22</f>
        <v>#REF!</v>
      </c>
      <c r="AF66" s="202" t="e">
        <f>-SUMIFS(#REF!,#REF!,$A$2,#REF!,$B66,#REF!,$A$4)+AF22</f>
        <v>#REF!</v>
      </c>
      <c r="AG66" s="202" t="e">
        <f>-SUMIFS(#REF!,#REF!,$A$2,#REF!,$B66,#REF!,$A$4)+AG22</f>
        <v>#REF!</v>
      </c>
      <c r="AH66" s="202" t="e">
        <f>-SUMIFS(#REF!,#REF!,$A$2,#REF!,$B66,#REF!,$A$4)+AH22</f>
        <v>#REF!</v>
      </c>
      <c r="AI66" s="202" t="e">
        <f>-SUMIFS(#REF!,#REF!,$A$2,#REF!,$B66,#REF!,$A$4)+AI22</f>
        <v>#REF!</v>
      </c>
      <c r="AJ66" s="202" t="e">
        <f>-SUMIFS(#REF!,#REF!,$A$2,#REF!,$B66,#REF!,$A$4)+AJ22</f>
        <v>#REF!</v>
      </c>
      <c r="AK66" s="202" t="e">
        <f>-SUMIFS(#REF!,#REF!,$A$2,#REF!,$B66,#REF!,$A$4)+AK22</f>
        <v>#REF!</v>
      </c>
      <c r="AL66" s="202" t="e">
        <f>-SUMIFS(#REF!,#REF!,$A$2,#REF!,$B66,#REF!,$A$4)+AL22</f>
        <v>#REF!</v>
      </c>
      <c r="AM66" s="202" t="e">
        <f>-SUMIFS(#REF!,#REF!,$A$2,#REF!,$B66,#REF!,$A$4)+AM22</f>
        <v>#REF!</v>
      </c>
      <c r="AN66" s="202" t="e">
        <f>-SUMIFS(#REF!,#REF!,$A$2,#REF!,$B66,#REF!,$A$4)+AN22</f>
        <v>#REF!</v>
      </c>
      <c r="AO66" s="202" t="e">
        <f>-SUMIFS(#REF!,#REF!,$A$2,#REF!,$B66,#REF!,$A$4)+AO22</f>
        <v>#REF!</v>
      </c>
      <c r="AP66" s="202" t="e">
        <f>-SUMIFS(#REF!,#REF!,$A$2,#REF!,$B66,#REF!,$A$4)+AP22</f>
        <v>#REF!</v>
      </c>
      <c r="AQ66" s="202" t="e">
        <f>-SUMIFS(#REF!,#REF!,$A$2,#REF!,$B66,#REF!,$A$4)+AQ22</f>
        <v>#REF!</v>
      </c>
      <c r="AR66" s="202" t="e">
        <f>-SUMIFS(#REF!,#REF!,$A$2,#REF!,$B66,#REF!,$A$4)+AR22</f>
        <v>#REF!</v>
      </c>
      <c r="AS66" s="202" t="e">
        <f>-SUMIFS(#REF!,#REF!,$A$2,#REF!,$B66,#REF!,$A$4)+AS22</f>
        <v>#REF!</v>
      </c>
      <c r="AT66" s="202" t="e">
        <f>-SUMIFS(#REF!,#REF!,$A$2,#REF!,$B66,#REF!,$A$4)+AT22</f>
        <v>#REF!</v>
      </c>
      <c r="AU66" s="202" t="e">
        <f>-SUMIFS(#REF!,#REF!,$A$2,#REF!,$B66,#REF!,$A$4)+AU22</f>
        <v>#REF!</v>
      </c>
      <c r="AV66" s="202" t="e">
        <f>-SUMIFS(#REF!,#REF!,$A$2,#REF!,$B66,#REF!,$A$4)+AV22</f>
        <v>#REF!</v>
      </c>
      <c r="AW66" s="202" t="e">
        <f>-SUMIFS(#REF!,#REF!,$A$2,#REF!,$B66,#REF!,$A$4)+AW22</f>
        <v>#REF!</v>
      </c>
      <c r="AX66" s="202" t="e">
        <f>-SUMIFS(#REF!,#REF!,$A$2,#REF!,$B66,#REF!,$A$4)+AX22</f>
        <v>#REF!</v>
      </c>
      <c r="AY66" s="202" t="e">
        <f>-SUMIFS(#REF!,#REF!,$A$2,#REF!,$B66,#REF!,$A$4)+AY22</f>
        <v>#REF!</v>
      </c>
      <c r="AZ66" s="202" t="e">
        <f>-SUMIFS(#REF!,#REF!,$A$2,#REF!,$B66,#REF!,$A$4)+AZ22</f>
        <v>#REF!</v>
      </c>
      <c r="BA66" s="202" t="e">
        <f>-SUMIFS(#REF!,#REF!,$A$2,#REF!,$B66,#REF!,$A$4)+BA22</f>
        <v>#REF!</v>
      </c>
      <c r="BB66" s="202" t="e">
        <f>-SUMIFS(#REF!,#REF!,$A$2,#REF!,$B66,#REF!,$A$4)+BB22</f>
        <v>#REF!</v>
      </c>
      <c r="BC66" s="202" t="e">
        <f>-SUMIFS(#REF!,#REF!,$A$2,#REF!,$B66,#REF!,$A$4)+BC22</f>
        <v>#REF!</v>
      </c>
      <c r="BD66" s="202" t="e">
        <f>-SUMIFS(#REF!,#REF!,$A$2,#REF!,$B66,#REF!,$A$4)+BD22</f>
        <v>#REF!</v>
      </c>
      <c r="BE66" s="202" t="e">
        <f>-SUMIFS(#REF!,#REF!,$A$2,#REF!,$B66,#REF!,$A$4)+BE22</f>
        <v>#REF!</v>
      </c>
      <c r="BF66" s="202" t="e">
        <f>-SUMIFS(#REF!,#REF!,$A$2,#REF!,$B66,#REF!,$A$4)+BF22</f>
        <v>#REF!</v>
      </c>
      <c r="BG66" s="202" t="e">
        <f>-SUMIFS(#REF!,#REF!,$A$2,#REF!,$B66,#REF!,$A$4)+BG22</f>
        <v>#REF!</v>
      </c>
      <c r="BH66" s="202" t="e">
        <f>-SUMIFS(#REF!,#REF!,$A$2,#REF!,$B66,#REF!,$A$4)+BH22</f>
        <v>#REF!</v>
      </c>
      <c r="BI66" s="202" t="e">
        <f>-SUMIFS(#REF!,#REF!,$A$2,#REF!,$B66,#REF!,$A$4)+BI22</f>
        <v>#REF!</v>
      </c>
      <c r="BJ66" s="202" t="e">
        <f>-SUMIFS(#REF!,#REF!,$A$2,#REF!,$B66,#REF!,$A$4)+BJ22</f>
        <v>#REF!</v>
      </c>
      <c r="BK66" s="202" t="e">
        <f>-SUMIFS(#REF!,#REF!,$A$2,#REF!,$B66,#REF!,$A$4)+BK22</f>
        <v>#REF!</v>
      </c>
      <c r="BL66" s="202" t="e">
        <f>-SUMIFS(#REF!,#REF!,$A$2,#REF!,$B66,#REF!,$A$4)+BL22</f>
        <v>#REF!</v>
      </c>
      <c r="BM66" s="202" t="e">
        <f>-SUMIFS(#REF!,#REF!,$A$2,#REF!,$B66,#REF!,$A$4)+BM22</f>
        <v>#REF!</v>
      </c>
      <c r="BN66" s="202" t="e">
        <f>-SUMIFS(#REF!,#REF!,$A$2,#REF!,$B66,#REF!,$A$4)+BN22</f>
        <v>#REF!</v>
      </c>
      <c r="BO66" s="202" t="e">
        <f>-SUMIFS(#REF!,#REF!,$A$2,#REF!,$B66,#REF!,$A$4)+BO22</f>
        <v>#REF!</v>
      </c>
      <c r="BP66" s="202" t="e">
        <f>-SUMIFS(#REF!,#REF!,$A$2,#REF!,$B66,#REF!,$A$4)+BP22</f>
        <v>#REF!</v>
      </c>
      <c r="BQ66" s="202" t="e">
        <f>-SUMIFS(#REF!,#REF!,$A$2,#REF!,$B66,#REF!,$A$4)+BQ22</f>
        <v>#REF!</v>
      </c>
      <c r="BR66" s="202" t="e">
        <f>-SUMIFS(#REF!,#REF!,$A$2,#REF!,$B66,#REF!,$A$4)+BR22</f>
        <v>#REF!</v>
      </c>
      <c r="BS66" s="202" t="e">
        <f>-SUMIFS(#REF!,#REF!,$A$2,#REF!,$B66,#REF!,$A$4)+BS22</f>
        <v>#REF!</v>
      </c>
      <c r="BT66" s="416"/>
      <c r="BU66" s="416"/>
      <c r="BV66" s="416"/>
      <c r="BW66" s="416"/>
      <c r="BX66" s="423"/>
      <c r="BY66" s="26"/>
    </row>
    <row r="67" spans="2:77" ht="14.25" customHeight="1" outlineLevel="1" x14ac:dyDescent="0.3">
      <c r="B67" s="30" t="s">
        <v>421</v>
      </c>
      <c r="C67" s="202" t="e">
        <f t="shared" si="26"/>
        <v>#REF!</v>
      </c>
      <c r="D67" s="202" t="e">
        <f t="shared" si="27"/>
        <v>#REF!</v>
      </c>
      <c r="E67" s="202" t="e">
        <f t="shared" si="28"/>
        <v>#REF!</v>
      </c>
      <c r="F67" s="202" t="e">
        <f ca="1">_xlfn.IFNA(SUM(OFFSET($X67,0,MATCH(Periods!$D$15,$X$51:$BV$51)-1):OFFSET($X67,0,MATCH(Periods!$D$15,$X$51:$BV$51,0)-12)),0)</f>
        <v>#REF!</v>
      </c>
      <c r="G67" s="202" t="e">
        <f ca="1">SUM(OFFSET($X67,0,MATCH(Periods!$D$17,$X$51:$BV$51,0)-1):OFFSET($X67,0,MATCH(Periods!$D$13,$X$51:$BV$51,0)))</f>
        <v>#REF!</v>
      </c>
      <c r="H67" s="202" t="e">
        <f ca="1">SUM(OFFSET($X67,0,MATCH(Periods!$D$16,$X$51:$BV$51,0)-1):OFFSET($X67,0,MATCH(Periods!$D$14,$X$51:$BV$51,0)))</f>
        <v>#REF!</v>
      </c>
      <c r="I67" s="26"/>
      <c r="J67" s="58" t="str">
        <f>IFERROR(C67/Revenue!C$46,"n/a")</f>
        <v>n/a</v>
      </c>
      <c r="K67" s="58" t="str">
        <f>IFERROR(D67/Revenue!D$46,"n/a")</f>
        <v>n/a</v>
      </c>
      <c r="L67" s="58" t="str">
        <f>IFERROR(E67/Revenue!E$46,"n/a")</f>
        <v>n/a</v>
      </c>
      <c r="M67" s="58" t="str">
        <f ca="1">IFERROR(F67/Revenue!F$46,"n/a")</f>
        <v>n/a</v>
      </c>
      <c r="N67" s="58" t="str">
        <f ca="1">IFERROR(G67/Revenue!G$46,"n/a")</f>
        <v>n/a</v>
      </c>
      <c r="O67" s="58" t="str">
        <f ca="1">IFERROR(H67/Revenue!H$46,"n/a")</f>
        <v>n/a</v>
      </c>
      <c r="Q67" s="202" t="e">
        <f t="shared" si="29"/>
        <v>#REF!</v>
      </c>
      <c r="R67" s="59" t="str">
        <f t="shared" si="30"/>
        <v>n/a</v>
      </c>
      <c r="S67" s="202" t="e">
        <f t="shared" si="31"/>
        <v>#REF!</v>
      </c>
      <c r="T67" s="59" t="str">
        <f t="shared" si="32"/>
        <v>n/a</v>
      </c>
      <c r="U67" s="202" t="e">
        <f t="shared" ca="1" si="33"/>
        <v>#REF!</v>
      </c>
      <c r="V67" s="58" t="str">
        <f t="shared" ca="1" si="34"/>
        <v>n/a</v>
      </c>
      <c r="X67" s="202" t="e">
        <f>-SUMIFS(#REF!,#REF!,$A$2,#REF!,$B67,#REF!,$A$4)+X23</f>
        <v>#REF!</v>
      </c>
      <c r="Y67" s="202" t="e">
        <f>-SUMIFS(#REF!,#REF!,$A$2,#REF!,$B67,#REF!,$A$4)+Y23</f>
        <v>#REF!</v>
      </c>
      <c r="Z67" s="202" t="e">
        <f>-SUMIFS(#REF!,#REF!,$A$2,#REF!,$B67,#REF!,$A$4)+Z23</f>
        <v>#REF!</v>
      </c>
      <c r="AA67" s="202" t="e">
        <f>-SUMIFS(#REF!,#REF!,$A$2,#REF!,$B67,#REF!,$A$4)+AA23</f>
        <v>#REF!</v>
      </c>
      <c r="AB67" s="202" t="e">
        <f>-SUMIFS(#REF!,#REF!,$A$2,#REF!,$B67,#REF!,$A$4)+AB23</f>
        <v>#REF!</v>
      </c>
      <c r="AC67" s="202" t="e">
        <f>-SUMIFS(#REF!,#REF!,$A$2,#REF!,$B67,#REF!,$A$4)+AC23</f>
        <v>#REF!</v>
      </c>
      <c r="AD67" s="202" t="e">
        <f>-SUMIFS(#REF!,#REF!,$A$2,#REF!,$B67,#REF!,$A$4)+AD23</f>
        <v>#REF!</v>
      </c>
      <c r="AE67" s="202" t="e">
        <f>-SUMIFS(#REF!,#REF!,$A$2,#REF!,$B67,#REF!,$A$4)+AE23</f>
        <v>#REF!</v>
      </c>
      <c r="AF67" s="202" t="e">
        <f>-SUMIFS(#REF!,#REF!,$A$2,#REF!,$B67,#REF!,$A$4)+AF23</f>
        <v>#REF!</v>
      </c>
      <c r="AG67" s="202" t="e">
        <f>-SUMIFS(#REF!,#REF!,$A$2,#REF!,$B67,#REF!,$A$4)+AG23</f>
        <v>#REF!</v>
      </c>
      <c r="AH67" s="202" t="e">
        <f>-SUMIFS(#REF!,#REF!,$A$2,#REF!,$B67,#REF!,$A$4)+AH23</f>
        <v>#REF!</v>
      </c>
      <c r="AI67" s="202" t="e">
        <f>-SUMIFS(#REF!,#REF!,$A$2,#REF!,$B67,#REF!,$A$4)+AI23</f>
        <v>#REF!</v>
      </c>
      <c r="AJ67" s="202" t="e">
        <f>-SUMIFS(#REF!,#REF!,$A$2,#REF!,$B67,#REF!,$A$4)+AJ23</f>
        <v>#REF!</v>
      </c>
      <c r="AK67" s="202" t="e">
        <f>-SUMIFS(#REF!,#REF!,$A$2,#REF!,$B67,#REF!,$A$4)+AK23</f>
        <v>#REF!</v>
      </c>
      <c r="AL67" s="202" t="e">
        <f>-SUMIFS(#REF!,#REF!,$A$2,#REF!,$B67,#REF!,$A$4)+AL23</f>
        <v>#REF!</v>
      </c>
      <c r="AM67" s="202" t="e">
        <f>-SUMIFS(#REF!,#REF!,$A$2,#REF!,$B67,#REF!,$A$4)+AM23</f>
        <v>#REF!</v>
      </c>
      <c r="AN67" s="202" t="e">
        <f>-SUMIFS(#REF!,#REF!,$A$2,#REF!,$B67,#REF!,$A$4)+AN23</f>
        <v>#REF!</v>
      </c>
      <c r="AO67" s="202" t="e">
        <f>-SUMIFS(#REF!,#REF!,$A$2,#REF!,$B67,#REF!,$A$4)+AO23</f>
        <v>#REF!</v>
      </c>
      <c r="AP67" s="202" t="e">
        <f>-SUMIFS(#REF!,#REF!,$A$2,#REF!,$B67,#REF!,$A$4)+AP23</f>
        <v>#REF!</v>
      </c>
      <c r="AQ67" s="202" t="e">
        <f>-SUMIFS(#REF!,#REF!,$A$2,#REF!,$B67,#REF!,$A$4)+AQ23</f>
        <v>#REF!</v>
      </c>
      <c r="AR67" s="202" t="e">
        <f>-SUMIFS(#REF!,#REF!,$A$2,#REF!,$B67,#REF!,$A$4)+AR23</f>
        <v>#REF!</v>
      </c>
      <c r="AS67" s="202" t="e">
        <f>-SUMIFS(#REF!,#REF!,$A$2,#REF!,$B67,#REF!,$A$4)+AS23</f>
        <v>#REF!</v>
      </c>
      <c r="AT67" s="202" t="e">
        <f>-SUMIFS(#REF!,#REF!,$A$2,#REF!,$B67,#REF!,$A$4)+AT23</f>
        <v>#REF!</v>
      </c>
      <c r="AU67" s="202" t="e">
        <f>-SUMIFS(#REF!,#REF!,$A$2,#REF!,$B67,#REF!,$A$4)+AU23</f>
        <v>#REF!</v>
      </c>
      <c r="AV67" s="202" t="e">
        <f>-SUMIFS(#REF!,#REF!,$A$2,#REF!,$B67,#REF!,$A$4)+AV23</f>
        <v>#REF!</v>
      </c>
      <c r="AW67" s="202" t="e">
        <f>-SUMIFS(#REF!,#REF!,$A$2,#REF!,$B67,#REF!,$A$4)+AW23</f>
        <v>#REF!</v>
      </c>
      <c r="AX67" s="202" t="e">
        <f>-SUMIFS(#REF!,#REF!,$A$2,#REF!,$B67,#REF!,$A$4)+AX23</f>
        <v>#REF!</v>
      </c>
      <c r="AY67" s="202" t="e">
        <f>-SUMIFS(#REF!,#REF!,$A$2,#REF!,$B67,#REF!,$A$4)+AY23</f>
        <v>#REF!</v>
      </c>
      <c r="AZ67" s="202" t="e">
        <f>-SUMIFS(#REF!,#REF!,$A$2,#REF!,$B67,#REF!,$A$4)+AZ23</f>
        <v>#REF!</v>
      </c>
      <c r="BA67" s="202" t="e">
        <f>-SUMIFS(#REF!,#REF!,$A$2,#REF!,$B67,#REF!,$A$4)+BA23</f>
        <v>#REF!</v>
      </c>
      <c r="BB67" s="202" t="e">
        <f>-SUMIFS(#REF!,#REF!,$A$2,#REF!,$B67,#REF!,$A$4)+BB23</f>
        <v>#REF!</v>
      </c>
      <c r="BC67" s="202" t="e">
        <f>-SUMIFS(#REF!,#REF!,$A$2,#REF!,$B67,#REF!,$A$4)+BC23</f>
        <v>#REF!</v>
      </c>
      <c r="BD67" s="202" t="e">
        <f>-SUMIFS(#REF!,#REF!,$A$2,#REF!,$B67,#REF!,$A$4)+BD23</f>
        <v>#REF!</v>
      </c>
      <c r="BE67" s="202" t="e">
        <f>-SUMIFS(#REF!,#REF!,$A$2,#REF!,$B67,#REF!,$A$4)+BE23</f>
        <v>#REF!</v>
      </c>
      <c r="BF67" s="202" t="e">
        <f>-SUMIFS(#REF!,#REF!,$A$2,#REF!,$B67,#REF!,$A$4)+BF23</f>
        <v>#REF!</v>
      </c>
      <c r="BG67" s="202" t="e">
        <f>-SUMIFS(#REF!,#REF!,$A$2,#REF!,$B67,#REF!,$A$4)+BG23</f>
        <v>#REF!</v>
      </c>
      <c r="BH67" s="202" t="e">
        <f>-SUMIFS(#REF!,#REF!,$A$2,#REF!,$B67,#REF!,$A$4)+BH23</f>
        <v>#REF!</v>
      </c>
      <c r="BI67" s="202" t="e">
        <f>-SUMIFS(#REF!,#REF!,$A$2,#REF!,$B67,#REF!,$A$4)+BI23</f>
        <v>#REF!</v>
      </c>
      <c r="BJ67" s="202" t="e">
        <f>-SUMIFS(#REF!,#REF!,$A$2,#REF!,$B67,#REF!,$A$4)+BJ23</f>
        <v>#REF!</v>
      </c>
      <c r="BK67" s="202" t="e">
        <f>-SUMIFS(#REF!,#REF!,$A$2,#REF!,$B67,#REF!,$A$4)+BK23</f>
        <v>#REF!</v>
      </c>
      <c r="BL67" s="202" t="e">
        <f>-SUMIFS(#REF!,#REF!,$A$2,#REF!,$B67,#REF!,$A$4)+BL23</f>
        <v>#REF!</v>
      </c>
      <c r="BM67" s="202" t="e">
        <f>-SUMIFS(#REF!,#REF!,$A$2,#REF!,$B67,#REF!,$A$4)+BM23</f>
        <v>#REF!</v>
      </c>
      <c r="BN67" s="202" t="e">
        <f>-SUMIFS(#REF!,#REF!,$A$2,#REF!,$B67,#REF!,$A$4)+BN23</f>
        <v>#REF!</v>
      </c>
      <c r="BO67" s="202" t="e">
        <f>-SUMIFS(#REF!,#REF!,$A$2,#REF!,$B67,#REF!,$A$4)+BO23</f>
        <v>#REF!</v>
      </c>
      <c r="BP67" s="202" t="e">
        <f>-SUMIFS(#REF!,#REF!,$A$2,#REF!,$B67,#REF!,$A$4)+BP23</f>
        <v>#REF!</v>
      </c>
      <c r="BQ67" s="202" t="e">
        <f>-SUMIFS(#REF!,#REF!,$A$2,#REF!,$B67,#REF!,$A$4)+BQ23</f>
        <v>#REF!</v>
      </c>
      <c r="BR67" s="202" t="e">
        <f>-SUMIFS(#REF!,#REF!,$A$2,#REF!,$B67,#REF!,$A$4)+BR23</f>
        <v>#REF!</v>
      </c>
      <c r="BS67" s="202" t="e">
        <f>-SUMIFS(#REF!,#REF!,$A$2,#REF!,$B67,#REF!,$A$4)+BS23</f>
        <v>#REF!</v>
      </c>
      <c r="BT67" s="416"/>
      <c r="BU67" s="416"/>
      <c r="BV67" s="416"/>
      <c r="BW67" s="416"/>
      <c r="BX67" s="423"/>
      <c r="BY67" s="26"/>
    </row>
    <row r="68" spans="2:77" ht="14.25" customHeight="1" outlineLevel="1" x14ac:dyDescent="0.3">
      <c r="B68" s="30"/>
      <c r="C68" s="202" t="e">
        <f t="shared" ref="C68:C75" si="35">SUM(X68:AI68)</f>
        <v>#REF!</v>
      </c>
      <c r="D68" s="202" t="e">
        <f t="shared" ref="D68:D75" si="36">SUM(AJ68:AU68)</f>
        <v>#REF!</v>
      </c>
      <c r="E68" s="202" t="e">
        <f t="shared" ref="E68:E75" si="37">SUM(AV68:BG68)</f>
        <v>#REF!</v>
      </c>
      <c r="F68" s="202" t="e">
        <f ca="1">_xlfn.IFNA(SUM(OFFSET($X68,0,MATCH(Periods!$D$15,$X$51:$BV$51)-1):OFFSET($X68,0,MATCH(Periods!$D$15,$X$51:$BV$51,0)-12)),0)</f>
        <v>#REF!</v>
      </c>
      <c r="G68" s="202" t="e">
        <f ca="1">SUM(OFFSET($X68,0,MATCH(Periods!$D$17,$X$51:$BV$51,0)-1):OFFSET($X68,0,MATCH(Periods!$D$13,$X$51:$BV$51,0)))</f>
        <v>#REF!</v>
      </c>
      <c r="H68" s="202" t="e">
        <f ca="1">SUM(OFFSET($X68,0,MATCH(Periods!$D$16,$X$51:$BV$51,0)-1):OFFSET($X68,0,MATCH(Periods!$D$14,$X$51:$BV$51,0)))</f>
        <v>#REF!</v>
      </c>
      <c r="I68" s="26"/>
      <c r="J68" s="58" t="str">
        <f>IFERROR(C68/Revenue!C$46,"n/a")</f>
        <v>n/a</v>
      </c>
      <c r="K68" s="58" t="str">
        <f>IFERROR(D68/Revenue!D$46,"n/a")</f>
        <v>n/a</v>
      </c>
      <c r="L68" s="58" t="str">
        <f>IFERROR(E68/Revenue!E$46,"n/a")</f>
        <v>n/a</v>
      </c>
      <c r="M68" s="58" t="str">
        <f ca="1">IFERROR(F68/Revenue!F$46,"n/a")</f>
        <v>n/a</v>
      </c>
      <c r="N68" s="58" t="str">
        <f ca="1">IFERROR(G68/Revenue!G$46,"n/a")</f>
        <v>n/a</v>
      </c>
      <c r="O68" s="58" t="str">
        <f ca="1">IFERROR(H68/Revenue!H$46,"n/a")</f>
        <v>n/a</v>
      </c>
      <c r="Q68" s="202" t="e">
        <f t="shared" ref="Q68:Q77" si="38">D68-C68</f>
        <v>#REF!</v>
      </c>
      <c r="R68" s="59" t="str">
        <f t="shared" ref="R68:R77" si="39">IFERROR(Q68/C68,"n/a")</f>
        <v>n/a</v>
      </c>
      <c r="S68" s="202" t="e">
        <f t="shared" ref="S68:S77" si="40">E68-D68</f>
        <v>#REF!</v>
      </c>
      <c r="T68" s="59" t="str">
        <f t="shared" ref="T68:T77" si="41">IFERROR(S68/D68,"n/a")</f>
        <v>n/a</v>
      </c>
      <c r="U68" s="202" t="e">
        <f t="shared" ref="U68:U77" ca="1" si="42">F68-E68</f>
        <v>#REF!</v>
      </c>
      <c r="V68" s="58" t="str">
        <f t="shared" ref="V68:V77" ca="1" si="43">IFERROR(U68/E68,"n/a")</f>
        <v>n/a</v>
      </c>
      <c r="X68" s="202" t="e">
        <f>-SUMIFS(#REF!,#REF!,$A$2,#REF!,$B68,#REF!,$A$4)+X24</f>
        <v>#REF!</v>
      </c>
      <c r="Y68" s="202" t="e">
        <f>-SUMIFS(#REF!,#REF!,$A$2,#REF!,$B68,#REF!,$A$4)+Y24</f>
        <v>#REF!</v>
      </c>
      <c r="Z68" s="202" t="e">
        <f>-SUMIFS(#REF!,#REF!,$A$2,#REF!,$B68,#REF!,$A$4)+Z24</f>
        <v>#REF!</v>
      </c>
      <c r="AA68" s="202" t="e">
        <f>-SUMIFS(#REF!,#REF!,$A$2,#REF!,$B68,#REF!,$A$4)+AA24</f>
        <v>#REF!</v>
      </c>
      <c r="AB68" s="202" t="e">
        <f>-SUMIFS(#REF!,#REF!,$A$2,#REF!,$B68,#REF!,$A$4)+AB24</f>
        <v>#REF!</v>
      </c>
      <c r="AC68" s="202" t="e">
        <f>-SUMIFS(#REF!,#REF!,$A$2,#REF!,$B68,#REF!,$A$4)+AC24</f>
        <v>#REF!</v>
      </c>
      <c r="AD68" s="202" t="e">
        <f>-SUMIFS(#REF!,#REF!,$A$2,#REF!,$B68,#REF!,$A$4)+AD24</f>
        <v>#REF!</v>
      </c>
      <c r="AE68" s="202" t="e">
        <f>-SUMIFS(#REF!,#REF!,$A$2,#REF!,$B68,#REF!,$A$4)+AE24</f>
        <v>#REF!</v>
      </c>
      <c r="AF68" s="202" t="e">
        <f>-SUMIFS(#REF!,#REF!,$A$2,#REF!,$B68,#REF!,$A$4)+AF24</f>
        <v>#REF!</v>
      </c>
      <c r="AG68" s="202" t="e">
        <f>-SUMIFS(#REF!,#REF!,$A$2,#REF!,$B68,#REF!,$A$4)+AG24</f>
        <v>#REF!</v>
      </c>
      <c r="AH68" s="202" t="e">
        <f>-SUMIFS(#REF!,#REF!,$A$2,#REF!,$B68,#REF!,$A$4)+AH24</f>
        <v>#REF!</v>
      </c>
      <c r="AI68" s="202" t="e">
        <f>-SUMIFS(#REF!,#REF!,$A$2,#REF!,$B68,#REF!,$A$4)+AI24</f>
        <v>#REF!</v>
      </c>
      <c r="AJ68" s="202" t="e">
        <f>-SUMIFS(#REF!,#REF!,$A$2,#REF!,$B68,#REF!,$A$4)+AJ24</f>
        <v>#REF!</v>
      </c>
      <c r="AK68" s="202" t="e">
        <f>-SUMIFS(#REF!,#REF!,$A$2,#REF!,$B68,#REF!,$A$4)+AK24</f>
        <v>#REF!</v>
      </c>
      <c r="AL68" s="202" t="e">
        <f>-SUMIFS(#REF!,#REF!,$A$2,#REF!,$B68,#REF!,$A$4)+AL24</f>
        <v>#REF!</v>
      </c>
      <c r="AM68" s="202" t="e">
        <f>-SUMIFS(#REF!,#REF!,$A$2,#REF!,$B68,#REF!,$A$4)+AM24</f>
        <v>#REF!</v>
      </c>
      <c r="AN68" s="202" t="e">
        <f>-SUMIFS(#REF!,#REF!,$A$2,#REF!,$B68,#REF!,$A$4)+AN24</f>
        <v>#REF!</v>
      </c>
      <c r="AO68" s="202" t="e">
        <f>-SUMIFS(#REF!,#REF!,$A$2,#REF!,$B68,#REF!,$A$4)+AO24</f>
        <v>#REF!</v>
      </c>
      <c r="AP68" s="202" t="e">
        <f>-SUMIFS(#REF!,#REF!,$A$2,#REF!,$B68,#REF!,$A$4)+AP24</f>
        <v>#REF!</v>
      </c>
      <c r="AQ68" s="202" t="e">
        <f>-SUMIFS(#REF!,#REF!,$A$2,#REF!,$B68,#REF!,$A$4)+AQ24</f>
        <v>#REF!</v>
      </c>
      <c r="AR68" s="202" t="e">
        <f>-SUMIFS(#REF!,#REF!,$A$2,#REF!,$B68,#REF!,$A$4)+AR24</f>
        <v>#REF!</v>
      </c>
      <c r="AS68" s="202" t="e">
        <f>-SUMIFS(#REF!,#REF!,$A$2,#REF!,$B68,#REF!,$A$4)+AS24</f>
        <v>#REF!</v>
      </c>
      <c r="AT68" s="202" t="e">
        <f>-SUMIFS(#REF!,#REF!,$A$2,#REF!,$B68,#REF!,$A$4)+AT24</f>
        <v>#REF!</v>
      </c>
      <c r="AU68" s="202" t="e">
        <f>-SUMIFS(#REF!,#REF!,$A$2,#REF!,$B68,#REF!,$A$4)+AU24</f>
        <v>#REF!</v>
      </c>
      <c r="AV68" s="202" t="e">
        <f>-SUMIFS(#REF!,#REF!,$A$2,#REF!,$B68,#REF!,$A$4)+AV24</f>
        <v>#REF!</v>
      </c>
      <c r="AW68" s="202" t="e">
        <f>-SUMIFS(#REF!,#REF!,$A$2,#REF!,$B68,#REF!,$A$4)+AW24</f>
        <v>#REF!</v>
      </c>
      <c r="AX68" s="202" t="e">
        <f>-SUMIFS(#REF!,#REF!,$A$2,#REF!,$B68,#REF!,$A$4)+AX24</f>
        <v>#REF!</v>
      </c>
      <c r="AY68" s="202" t="e">
        <f>-SUMIFS(#REF!,#REF!,$A$2,#REF!,$B68,#REF!,$A$4)+AY24</f>
        <v>#REF!</v>
      </c>
      <c r="AZ68" s="202" t="e">
        <f>-SUMIFS(#REF!,#REF!,$A$2,#REF!,$B68,#REF!,$A$4)+AZ24</f>
        <v>#REF!</v>
      </c>
      <c r="BA68" s="202" t="e">
        <f>-SUMIFS(#REF!,#REF!,$A$2,#REF!,$B68,#REF!,$A$4)+BA24</f>
        <v>#REF!</v>
      </c>
      <c r="BB68" s="202" t="e">
        <f>-SUMIFS(#REF!,#REF!,$A$2,#REF!,$B68,#REF!,$A$4)+BB24</f>
        <v>#REF!</v>
      </c>
      <c r="BC68" s="202" t="e">
        <f>-SUMIFS(#REF!,#REF!,$A$2,#REF!,$B68,#REF!,$A$4)+BC24</f>
        <v>#REF!</v>
      </c>
      <c r="BD68" s="202" t="e">
        <f>-SUMIFS(#REF!,#REF!,$A$2,#REF!,$B68,#REF!,$A$4)+BD24</f>
        <v>#REF!</v>
      </c>
      <c r="BE68" s="202" t="e">
        <f>-SUMIFS(#REF!,#REF!,$A$2,#REF!,$B68,#REF!,$A$4)+BE24</f>
        <v>#REF!</v>
      </c>
      <c r="BF68" s="202" t="e">
        <f>-SUMIFS(#REF!,#REF!,$A$2,#REF!,$B68,#REF!,$A$4)+BF24</f>
        <v>#REF!</v>
      </c>
      <c r="BG68" s="202" t="e">
        <f>-SUMIFS(#REF!,#REF!,$A$2,#REF!,$B68,#REF!,$A$4)+BG24</f>
        <v>#REF!</v>
      </c>
      <c r="BH68" s="202" t="e">
        <f>-SUMIFS(#REF!,#REF!,$A$2,#REF!,$B68,#REF!,$A$4)+BH24</f>
        <v>#REF!</v>
      </c>
      <c r="BI68" s="202" t="e">
        <f>-SUMIFS(#REF!,#REF!,$A$2,#REF!,$B68,#REF!,$A$4)+BI24</f>
        <v>#REF!</v>
      </c>
      <c r="BJ68" s="202" t="e">
        <f>-SUMIFS(#REF!,#REF!,$A$2,#REF!,$B68,#REF!,$A$4)+BJ24</f>
        <v>#REF!</v>
      </c>
      <c r="BK68" s="202" t="e">
        <f>-SUMIFS(#REF!,#REF!,$A$2,#REF!,$B68,#REF!,$A$4)+BK24</f>
        <v>#REF!</v>
      </c>
      <c r="BL68" s="202" t="e">
        <f>-SUMIFS(#REF!,#REF!,$A$2,#REF!,$B68,#REF!,$A$4)+BL24</f>
        <v>#REF!</v>
      </c>
      <c r="BM68" s="202" t="e">
        <f>-SUMIFS(#REF!,#REF!,$A$2,#REF!,$B68,#REF!,$A$4)+BM24</f>
        <v>#REF!</v>
      </c>
      <c r="BN68" s="202" t="e">
        <f>-SUMIFS(#REF!,#REF!,$A$2,#REF!,$B68,#REF!,$A$4)+BN24</f>
        <v>#REF!</v>
      </c>
      <c r="BO68" s="202" t="e">
        <f>-SUMIFS(#REF!,#REF!,$A$2,#REF!,$B68,#REF!,$A$4)+BO24</f>
        <v>#REF!</v>
      </c>
      <c r="BP68" s="202" t="e">
        <f>-SUMIFS(#REF!,#REF!,$A$2,#REF!,$B68,#REF!,$A$4)+BP24</f>
        <v>#REF!</v>
      </c>
      <c r="BQ68" s="202" t="e">
        <f>-SUMIFS(#REF!,#REF!,$A$2,#REF!,$B68,#REF!,$A$4)+BQ24</f>
        <v>#REF!</v>
      </c>
      <c r="BR68" s="202" t="e">
        <f>-SUMIFS(#REF!,#REF!,$A$2,#REF!,$B68,#REF!,$A$4)+BR24</f>
        <v>#REF!</v>
      </c>
      <c r="BS68" s="202" t="e">
        <f>-SUMIFS(#REF!,#REF!,$A$2,#REF!,$B68,#REF!,$A$4)+BS24</f>
        <v>#REF!</v>
      </c>
      <c r="BT68" s="416"/>
      <c r="BU68" s="416"/>
      <c r="BV68" s="416"/>
      <c r="BW68" s="416"/>
      <c r="BX68" s="423"/>
      <c r="BY68" s="26"/>
    </row>
    <row r="69" spans="2:77" ht="14.25" customHeight="1" outlineLevel="1" x14ac:dyDescent="0.3">
      <c r="B69" s="30"/>
      <c r="C69" s="202" t="e">
        <f t="shared" si="35"/>
        <v>#REF!</v>
      </c>
      <c r="D69" s="202" t="e">
        <f t="shared" si="36"/>
        <v>#REF!</v>
      </c>
      <c r="E69" s="202" t="e">
        <f t="shared" si="37"/>
        <v>#REF!</v>
      </c>
      <c r="F69" s="202" t="e">
        <f ca="1">_xlfn.IFNA(SUM(OFFSET($X69,0,MATCH(Periods!$D$15,$X$51:$BV$51)-1):OFFSET($X69,0,MATCH(Periods!$D$15,$X$51:$BV$51,0)-12)),0)</f>
        <v>#REF!</v>
      </c>
      <c r="G69" s="202" t="e">
        <f ca="1">SUM(OFFSET($X69,0,MATCH(Periods!$D$17,$X$51:$BV$51,0)-1):OFFSET($X69,0,MATCH(Periods!$D$13,$X$51:$BV$51,0)))</f>
        <v>#REF!</v>
      </c>
      <c r="H69" s="202" t="e">
        <f ca="1">SUM(OFFSET($X69,0,MATCH(Periods!$D$16,$X$51:$BV$51,0)-1):OFFSET($X69,0,MATCH(Periods!$D$14,$X$51:$BV$51,0)))</f>
        <v>#REF!</v>
      </c>
      <c r="I69" s="26"/>
      <c r="J69" s="58" t="str">
        <f>IFERROR(C69/Revenue!C$46,"n/a")</f>
        <v>n/a</v>
      </c>
      <c r="K69" s="58" t="str">
        <f>IFERROR(D69/Revenue!D$46,"n/a")</f>
        <v>n/a</v>
      </c>
      <c r="L69" s="58" t="str">
        <f>IFERROR(E69/Revenue!E$46,"n/a")</f>
        <v>n/a</v>
      </c>
      <c r="M69" s="58" t="str">
        <f ca="1">IFERROR(F69/Revenue!F$46,"n/a")</f>
        <v>n/a</v>
      </c>
      <c r="N69" s="58" t="str">
        <f ca="1">IFERROR(G69/Revenue!G$46,"n/a")</f>
        <v>n/a</v>
      </c>
      <c r="O69" s="58" t="str">
        <f ca="1">IFERROR(H69/Revenue!H$46,"n/a")</f>
        <v>n/a</v>
      </c>
      <c r="Q69" s="202" t="e">
        <f t="shared" si="38"/>
        <v>#REF!</v>
      </c>
      <c r="R69" s="59" t="str">
        <f t="shared" si="39"/>
        <v>n/a</v>
      </c>
      <c r="S69" s="202" t="e">
        <f t="shared" si="40"/>
        <v>#REF!</v>
      </c>
      <c r="T69" s="59" t="str">
        <f t="shared" si="41"/>
        <v>n/a</v>
      </c>
      <c r="U69" s="202" t="e">
        <f t="shared" ca="1" si="42"/>
        <v>#REF!</v>
      </c>
      <c r="V69" s="58" t="str">
        <f t="shared" ca="1" si="43"/>
        <v>n/a</v>
      </c>
      <c r="X69" s="202" t="e">
        <f>-SUMIFS(#REF!,#REF!,$A$2,#REF!,$B69,#REF!,$A$4)+X25</f>
        <v>#REF!</v>
      </c>
      <c r="Y69" s="202" t="e">
        <f>-SUMIFS(#REF!,#REF!,$A$2,#REF!,$B69,#REF!,$A$4)+Y25</f>
        <v>#REF!</v>
      </c>
      <c r="Z69" s="202" t="e">
        <f>-SUMIFS(#REF!,#REF!,$A$2,#REF!,$B69,#REF!,$A$4)+Z25</f>
        <v>#REF!</v>
      </c>
      <c r="AA69" s="202" t="e">
        <f>-SUMIFS(#REF!,#REF!,$A$2,#REF!,$B69,#REF!,$A$4)+AA25</f>
        <v>#REF!</v>
      </c>
      <c r="AB69" s="202" t="e">
        <f>-SUMIFS(#REF!,#REF!,$A$2,#REF!,$B69,#REF!,$A$4)+AB25</f>
        <v>#REF!</v>
      </c>
      <c r="AC69" s="202" t="e">
        <f>-SUMIFS(#REF!,#REF!,$A$2,#REF!,$B69,#REF!,$A$4)+AC25</f>
        <v>#REF!</v>
      </c>
      <c r="AD69" s="202" t="e">
        <f>-SUMIFS(#REF!,#REF!,$A$2,#REF!,$B69,#REF!,$A$4)+AD25</f>
        <v>#REF!</v>
      </c>
      <c r="AE69" s="202" t="e">
        <f>-SUMIFS(#REF!,#REF!,$A$2,#REF!,$B69,#REF!,$A$4)+AE25</f>
        <v>#REF!</v>
      </c>
      <c r="AF69" s="202" t="e">
        <f>-SUMIFS(#REF!,#REF!,$A$2,#REF!,$B69,#REF!,$A$4)+AF25</f>
        <v>#REF!</v>
      </c>
      <c r="AG69" s="202" t="e">
        <f>-SUMIFS(#REF!,#REF!,$A$2,#REF!,$B69,#REF!,$A$4)+AG25</f>
        <v>#REF!</v>
      </c>
      <c r="AH69" s="202" t="e">
        <f>-SUMIFS(#REF!,#REF!,$A$2,#REF!,$B69,#REF!,$A$4)+AH25</f>
        <v>#REF!</v>
      </c>
      <c r="AI69" s="202" t="e">
        <f>-SUMIFS(#REF!,#REF!,$A$2,#REF!,$B69,#REF!,$A$4)+AI25</f>
        <v>#REF!</v>
      </c>
      <c r="AJ69" s="202" t="e">
        <f>-SUMIFS(#REF!,#REF!,$A$2,#REF!,$B69,#REF!,$A$4)+AJ25</f>
        <v>#REF!</v>
      </c>
      <c r="AK69" s="202" t="e">
        <f>-SUMIFS(#REF!,#REF!,$A$2,#REF!,$B69,#REF!,$A$4)+AK25</f>
        <v>#REF!</v>
      </c>
      <c r="AL69" s="202" t="e">
        <f>-SUMIFS(#REF!,#REF!,$A$2,#REF!,$B69,#REF!,$A$4)+AL25</f>
        <v>#REF!</v>
      </c>
      <c r="AM69" s="202" t="e">
        <f>-SUMIFS(#REF!,#REF!,$A$2,#REF!,$B69,#REF!,$A$4)+AM25</f>
        <v>#REF!</v>
      </c>
      <c r="AN69" s="202" t="e">
        <f>-SUMIFS(#REF!,#REF!,$A$2,#REF!,$B69,#REF!,$A$4)+AN25</f>
        <v>#REF!</v>
      </c>
      <c r="AO69" s="202" t="e">
        <f>-SUMIFS(#REF!,#REF!,$A$2,#REF!,$B69,#REF!,$A$4)+AO25</f>
        <v>#REF!</v>
      </c>
      <c r="AP69" s="202" t="e">
        <f>-SUMIFS(#REF!,#REF!,$A$2,#REF!,$B69,#REF!,$A$4)+AP25</f>
        <v>#REF!</v>
      </c>
      <c r="AQ69" s="202" t="e">
        <f>-SUMIFS(#REF!,#REF!,$A$2,#REF!,$B69,#REF!,$A$4)+AQ25</f>
        <v>#REF!</v>
      </c>
      <c r="AR69" s="202" t="e">
        <f>-SUMIFS(#REF!,#REF!,$A$2,#REF!,$B69,#REF!,$A$4)+AR25</f>
        <v>#REF!</v>
      </c>
      <c r="AS69" s="202" t="e">
        <f>-SUMIFS(#REF!,#REF!,$A$2,#REF!,$B69,#REF!,$A$4)+AS25</f>
        <v>#REF!</v>
      </c>
      <c r="AT69" s="202" t="e">
        <f>-SUMIFS(#REF!,#REF!,$A$2,#REF!,$B69,#REF!,$A$4)+AT25</f>
        <v>#REF!</v>
      </c>
      <c r="AU69" s="202" t="e">
        <f>-SUMIFS(#REF!,#REF!,$A$2,#REF!,$B69,#REF!,$A$4)+AU25</f>
        <v>#REF!</v>
      </c>
      <c r="AV69" s="202" t="e">
        <f>-SUMIFS(#REF!,#REF!,$A$2,#REF!,$B69,#REF!,$A$4)+AV25</f>
        <v>#REF!</v>
      </c>
      <c r="AW69" s="202" t="e">
        <f>-SUMIFS(#REF!,#REF!,$A$2,#REF!,$B69,#REF!,$A$4)+AW25</f>
        <v>#REF!</v>
      </c>
      <c r="AX69" s="202" t="e">
        <f>-SUMIFS(#REF!,#REF!,$A$2,#REF!,$B69,#REF!,$A$4)+AX25</f>
        <v>#REF!</v>
      </c>
      <c r="AY69" s="202" t="e">
        <f>-SUMIFS(#REF!,#REF!,$A$2,#REF!,$B69,#REF!,$A$4)+AY25</f>
        <v>#REF!</v>
      </c>
      <c r="AZ69" s="202" t="e">
        <f>-SUMIFS(#REF!,#REF!,$A$2,#REF!,$B69,#REF!,$A$4)+AZ25</f>
        <v>#REF!</v>
      </c>
      <c r="BA69" s="202" t="e">
        <f>-SUMIFS(#REF!,#REF!,$A$2,#REF!,$B69,#REF!,$A$4)+BA25</f>
        <v>#REF!</v>
      </c>
      <c r="BB69" s="202" t="e">
        <f>-SUMIFS(#REF!,#REF!,$A$2,#REF!,$B69,#REF!,$A$4)+BB25</f>
        <v>#REF!</v>
      </c>
      <c r="BC69" s="202" t="e">
        <f>-SUMIFS(#REF!,#REF!,$A$2,#REF!,$B69,#REF!,$A$4)+BC25</f>
        <v>#REF!</v>
      </c>
      <c r="BD69" s="202" t="e">
        <f>-SUMIFS(#REF!,#REF!,$A$2,#REF!,$B69,#REF!,$A$4)+BD25</f>
        <v>#REF!</v>
      </c>
      <c r="BE69" s="202" t="e">
        <f>-SUMIFS(#REF!,#REF!,$A$2,#REF!,$B69,#REF!,$A$4)+BE25</f>
        <v>#REF!</v>
      </c>
      <c r="BF69" s="202" t="e">
        <f>-SUMIFS(#REF!,#REF!,$A$2,#REF!,$B69,#REF!,$A$4)+BF25</f>
        <v>#REF!</v>
      </c>
      <c r="BG69" s="202" t="e">
        <f>-SUMIFS(#REF!,#REF!,$A$2,#REF!,$B69,#REF!,$A$4)+BG25</f>
        <v>#REF!</v>
      </c>
      <c r="BH69" s="202" t="e">
        <f>-SUMIFS(#REF!,#REF!,$A$2,#REF!,$B69,#REF!,$A$4)+BH25</f>
        <v>#REF!</v>
      </c>
      <c r="BI69" s="202" t="e">
        <f>-SUMIFS(#REF!,#REF!,$A$2,#REF!,$B69,#REF!,$A$4)+BI25</f>
        <v>#REF!</v>
      </c>
      <c r="BJ69" s="202" t="e">
        <f>-SUMIFS(#REF!,#REF!,$A$2,#REF!,$B69,#REF!,$A$4)+BJ25</f>
        <v>#REF!</v>
      </c>
      <c r="BK69" s="202" t="e">
        <f>-SUMIFS(#REF!,#REF!,$A$2,#REF!,$B69,#REF!,$A$4)+BK25</f>
        <v>#REF!</v>
      </c>
      <c r="BL69" s="202" t="e">
        <f>-SUMIFS(#REF!,#REF!,$A$2,#REF!,$B69,#REF!,$A$4)+BL25</f>
        <v>#REF!</v>
      </c>
      <c r="BM69" s="202" t="e">
        <f>-SUMIFS(#REF!,#REF!,$A$2,#REF!,$B69,#REF!,$A$4)+BM25</f>
        <v>#REF!</v>
      </c>
      <c r="BN69" s="202" t="e">
        <f>-SUMIFS(#REF!,#REF!,$A$2,#REF!,$B69,#REF!,$A$4)+BN25</f>
        <v>#REF!</v>
      </c>
      <c r="BO69" s="202" t="e">
        <f>-SUMIFS(#REF!,#REF!,$A$2,#REF!,$B69,#REF!,$A$4)+BO25</f>
        <v>#REF!</v>
      </c>
      <c r="BP69" s="202" t="e">
        <f>-SUMIFS(#REF!,#REF!,$A$2,#REF!,$B69,#REF!,$A$4)+BP25</f>
        <v>#REF!</v>
      </c>
      <c r="BQ69" s="202" t="e">
        <f>-SUMIFS(#REF!,#REF!,$A$2,#REF!,$B69,#REF!,$A$4)+BQ25</f>
        <v>#REF!</v>
      </c>
      <c r="BR69" s="202" t="e">
        <f>-SUMIFS(#REF!,#REF!,$A$2,#REF!,$B69,#REF!,$A$4)+BR25</f>
        <v>#REF!</v>
      </c>
      <c r="BS69" s="202" t="e">
        <f>-SUMIFS(#REF!,#REF!,$A$2,#REF!,$B69,#REF!,$A$4)+BS25</f>
        <v>#REF!</v>
      </c>
      <c r="BT69" s="416"/>
      <c r="BU69" s="416"/>
      <c r="BV69" s="416"/>
      <c r="BW69" s="416"/>
      <c r="BX69" s="423"/>
      <c r="BY69" s="26"/>
    </row>
    <row r="70" spans="2:77" ht="14.25" customHeight="1" outlineLevel="1" x14ac:dyDescent="0.3">
      <c r="B70" s="30"/>
      <c r="C70" s="202" t="e">
        <f t="shared" si="35"/>
        <v>#REF!</v>
      </c>
      <c r="D70" s="202" t="e">
        <f t="shared" si="36"/>
        <v>#REF!</v>
      </c>
      <c r="E70" s="202" t="e">
        <f t="shared" si="37"/>
        <v>#REF!</v>
      </c>
      <c r="F70" s="202" t="e">
        <f ca="1">_xlfn.IFNA(SUM(OFFSET($X70,0,MATCH(Periods!$D$15,$X$51:$BV$51)-1):OFFSET($X70,0,MATCH(Periods!$D$15,$X$51:$BV$51,0)-12)),0)</f>
        <v>#REF!</v>
      </c>
      <c r="G70" s="202" t="e">
        <f ca="1">SUM(OFFSET($X70,0,MATCH(Periods!$D$17,$X$51:$BV$51,0)-1):OFFSET($X70,0,MATCH(Periods!$D$13,$X$51:$BV$51,0)))</f>
        <v>#REF!</v>
      </c>
      <c r="H70" s="202" t="e">
        <f ca="1">SUM(OFFSET($X70,0,MATCH(Periods!$D$16,$X$51:$BV$51,0)-1):OFFSET($X70,0,MATCH(Periods!$D$14,$X$51:$BV$51,0)))</f>
        <v>#REF!</v>
      </c>
      <c r="I70" s="26"/>
      <c r="J70" s="58" t="str">
        <f>IFERROR(C70/Revenue!C$46,"n/a")</f>
        <v>n/a</v>
      </c>
      <c r="K70" s="58" t="str">
        <f>IFERROR(D70/Revenue!D$46,"n/a")</f>
        <v>n/a</v>
      </c>
      <c r="L70" s="58" t="str">
        <f>IFERROR(E70/Revenue!E$46,"n/a")</f>
        <v>n/a</v>
      </c>
      <c r="M70" s="58" t="str">
        <f ca="1">IFERROR(F70/Revenue!F$46,"n/a")</f>
        <v>n/a</v>
      </c>
      <c r="N70" s="58" t="str">
        <f ca="1">IFERROR(G70/Revenue!G$46,"n/a")</f>
        <v>n/a</v>
      </c>
      <c r="O70" s="58" t="str">
        <f ca="1">IFERROR(H70/Revenue!H$46,"n/a")</f>
        <v>n/a</v>
      </c>
      <c r="Q70" s="202" t="e">
        <f t="shared" si="38"/>
        <v>#REF!</v>
      </c>
      <c r="R70" s="59" t="str">
        <f t="shared" si="39"/>
        <v>n/a</v>
      </c>
      <c r="S70" s="202" t="e">
        <f t="shared" si="40"/>
        <v>#REF!</v>
      </c>
      <c r="T70" s="59" t="str">
        <f t="shared" si="41"/>
        <v>n/a</v>
      </c>
      <c r="U70" s="202" t="e">
        <f t="shared" ca="1" si="42"/>
        <v>#REF!</v>
      </c>
      <c r="V70" s="58" t="str">
        <f t="shared" ca="1" si="43"/>
        <v>n/a</v>
      </c>
      <c r="X70" s="202" t="e">
        <f>-SUMIFS(#REF!,#REF!,$A$2,#REF!,$B70,#REF!,$A$4)+X26</f>
        <v>#REF!</v>
      </c>
      <c r="Y70" s="202" t="e">
        <f>-SUMIFS(#REF!,#REF!,$A$2,#REF!,$B70,#REF!,$A$4)+Y26</f>
        <v>#REF!</v>
      </c>
      <c r="Z70" s="202" t="e">
        <f>-SUMIFS(#REF!,#REF!,$A$2,#REF!,$B70,#REF!,$A$4)+Z26</f>
        <v>#REF!</v>
      </c>
      <c r="AA70" s="202" t="e">
        <f>-SUMIFS(#REF!,#REF!,$A$2,#REF!,$B70,#REF!,$A$4)+AA26</f>
        <v>#REF!</v>
      </c>
      <c r="AB70" s="202" t="e">
        <f>-SUMIFS(#REF!,#REF!,$A$2,#REF!,$B70,#REF!,$A$4)+AB26</f>
        <v>#REF!</v>
      </c>
      <c r="AC70" s="202" t="e">
        <f>-SUMIFS(#REF!,#REF!,$A$2,#REF!,$B70,#REF!,$A$4)+AC26</f>
        <v>#REF!</v>
      </c>
      <c r="AD70" s="202" t="e">
        <f>-SUMIFS(#REF!,#REF!,$A$2,#REF!,$B70,#REF!,$A$4)+AD26</f>
        <v>#REF!</v>
      </c>
      <c r="AE70" s="202" t="e">
        <f>-SUMIFS(#REF!,#REF!,$A$2,#REF!,$B70,#REF!,$A$4)+AE26</f>
        <v>#REF!</v>
      </c>
      <c r="AF70" s="202" t="e">
        <f>-SUMIFS(#REF!,#REF!,$A$2,#REF!,$B70,#REF!,$A$4)+AF26</f>
        <v>#REF!</v>
      </c>
      <c r="AG70" s="202" t="e">
        <f>-SUMIFS(#REF!,#REF!,$A$2,#REF!,$B70,#REF!,$A$4)+AG26</f>
        <v>#REF!</v>
      </c>
      <c r="AH70" s="202" t="e">
        <f>-SUMIFS(#REF!,#REF!,$A$2,#REF!,$B70,#REF!,$A$4)+AH26</f>
        <v>#REF!</v>
      </c>
      <c r="AI70" s="202" t="e">
        <f>-SUMIFS(#REF!,#REF!,$A$2,#REF!,$B70,#REF!,$A$4)+AI26</f>
        <v>#REF!</v>
      </c>
      <c r="AJ70" s="202" t="e">
        <f>-SUMIFS(#REF!,#REF!,$A$2,#REF!,$B70,#REF!,$A$4)+AJ26</f>
        <v>#REF!</v>
      </c>
      <c r="AK70" s="202" t="e">
        <f>-SUMIFS(#REF!,#REF!,$A$2,#REF!,$B70,#REF!,$A$4)+AK26</f>
        <v>#REF!</v>
      </c>
      <c r="AL70" s="202" t="e">
        <f>-SUMIFS(#REF!,#REF!,$A$2,#REF!,$B70,#REF!,$A$4)+AL26</f>
        <v>#REF!</v>
      </c>
      <c r="AM70" s="202" t="e">
        <f>-SUMIFS(#REF!,#REF!,$A$2,#REF!,$B70,#REF!,$A$4)+AM26</f>
        <v>#REF!</v>
      </c>
      <c r="AN70" s="202" t="e">
        <f>-SUMIFS(#REF!,#REF!,$A$2,#REF!,$B70,#REF!,$A$4)+AN26</f>
        <v>#REF!</v>
      </c>
      <c r="AO70" s="202" t="e">
        <f>-SUMIFS(#REF!,#REF!,$A$2,#REF!,$B70,#REF!,$A$4)+AO26</f>
        <v>#REF!</v>
      </c>
      <c r="AP70" s="202" t="e">
        <f>-SUMIFS(#REF!,#REF!,$A$2,#REF!,$B70,#REF!,$A$4)+AP26</f>
        <v>#REF!</v>
      </c>
      <c r="AQ70" s="202" t="e">
        <f>-SUMIFS(#REF!,#REF!,$A$2,#REF!,$B70,#REF!,$A$4)+AQ26</f>
        <v>#REF!</v>
      </c>
      <c r="AR70" s="202" t="e">
        <f>-SUMIFS(#REF!,#REF!,$A$2,#REF!,$B70,#REF!,$A$4)+AR26</f>
        <v>#REF!</v>
      </c>
      <c r="AS70" s="202" t="e">
        <f>-SUMIFS(#REF!,#REF!,$A$2,#REF!,$B70,#REF!,$A$4)+AS26</f>
        <v>#REF!</v>
      </c>
      <c r="AT70" s="202" t="e">
        <f>-SUMIFS(#REF!,#REF!,$A$2,#REF!,$B70,#REF!,$A$4)+AT26</f>
        <v>#REF!</v>
      </c>
      <c r="AU70" s="202" t="e">
        <f>-SUMIFS(#REF!,#REF!,$A$2,#REF!,$B70,#REF!,$A$4)+AU26</f>
        <v>#REF!</v>
      </c>
      <c r="AV70" s="202" t="e">
        <f>-SUMIFS(#REF!,#REF!,$A$2,#REF!,$B70,#REF!,$A$4)+AV26</f>
        <v>#REF!</v>
      </c>
      <c r="AW70" s="202" t="e">
        <f>-SUMIFS(#REF!,#REF!,$A$2,#REF!,$B70,#REF!,$A$4)+AW26</f>
        <v>#REF!</v>
      </c>
      <c r="AX70" s="202" t="e">
        <f>-SUMIFS(#REF!,#REF!,$A$2,#REF!,$B70,#REF!,$A$4)+AX26</f>
        <v>#REF!</v>
      </c>
      <c r="AY70" s="202" t="e">
        <f>-SUMIFS(#REF!,#REF!,$A$2,#REF!,$B70,#REF!,$A$4)+AY26</f>
        <v>#REF!</v>
      </c>
      <c r="AZ70" s="202" t="e">
        <f>-SUMIFS(#REF!,#REF!,$A$2,#REF!,$B70,#REF!,$A$4)+AZ26</f>
        <v>#REF!</v>
      </c>
      <c r="BA70" s="202" t="e">
        <f>-SUMIFS(#REF!,#REF!,$A$2,#REF!,$B70,#REF!,$A$4)+BA26</f>
        <v>#REF!</v>
      </c>
      <c r="BB70" s="202" t="e">
        <f>-SUMIFS(#REF!,#REF!,$A$2,#REF!,$B70,#REF!,$A$4)+BB26</f>
        <v>#REF!</v>
      </c>
      <c r="BC70" s="202" t="e">
        <f>-SUMIFS(#REF!,#REF!,$A$2,#REF!,$B70,#REF!,$A$4)+BC26</f>
        <v>#REF!</v>
      </c>
      <c r="BD70" s="202" t="e">
        <f>-SUMIFS(#REF!,#REF!,$A$2,#REF!,$B70,#REF!,$A$4)+BD26</f>
        <v>#REF!</v>
      </c>
      <c r="BE70" s="202" t="e">
        <f>-SUMIFS(#REF!,#REF!,$A$2,#REF!,$B70,#REF!,$A$4)+BE26</f>
        <v>#REF!</v>
      </c>
      <c r="BF70" s="202" t="e">
        <f>-SUMIFS(#REF!,#REF!,$A$2,#REF!,$B70,#REF!,$A$4)+BF26</f>
        <v>#REF!</v>
      </c>
      <c r="BG70" s="202" t="e">
        <f>-SUMIFS(#REF!,#REF!,$A$2,#REF!,$B70,#REF!,$A$4)+BG26</f>
        <v>#REF!</v>
      </c>
      <c r="BH70" s="202" t="e">
        <f>-SUMIFS(#REF!,#REF!,$A$2,#REF!,$B70,#REF!,$A$4)+BH26</f>
        <v>#REF!</v>
      </c>
      <c r="BI70" s="202" t="e">
        <f>-SUMIFS(#REF!,#REF!,$A$2,#REF!,$B70,#REF!,$A$4)+BI26</f>
        <v>#REF!</v>
      </c>
      <c r="BJ70" s="202" t="e">
        <f>-SUMIFS(#REF!,#REF!,$A$2,#REF!,$B70,#REF!,$A$4)+BJ26</f>
        <v>#REF!</v>
      </c>
      <c r="BK70" s="202" t="e">
        <f>-SUMIFS(#REF!,#REF!,$A$2,#REF!,$B70,#REF!,$A$4)+BK26</f>
        <v>#REF!</v>
      </c>
      <c r="BL70" s="202" t="e">
        <f>-SUMIFS(#REF!,#REF!,$A$2,#REF!,$B70,#REF!,$A$4)+BL26</f>
        <v>#REF!</v>
      </c>
      <c r="BM70" s="202" t="e">
        <f>-SUMIFS(#REF!,#REF!,$A$2,#REF!,$B70,#REF!,$A$4)+BM26</f>
        <v>#REF!</v>
      </c>
      <c r="BN70" s="202" t="e">
        <f>-SUMIFS(#REF!,#REF!,$A$2,#REF!,$B70,#REF!,$A$4)+BN26</f>
        <v>#REF!</v>
      </c>
      <c r="BO70" s="202" t="e">
        <f>-SUMIFS(#REF!,#REF!,$A$2,#REF!,$B70,#REF!,$A$4)+BO26</f>
        <v>#REF!</v>
      </c>
      <c r="BP70" s="202" t="e">
        <f>-SUMIFS(#REF!,#REF!,$A$2,#REF!,$B70,#REF!,$A$4)+BP26</f>
        <v>#REF!</v>
      </c>
      <c r="BQ70" s="202" t="e">
        <f>-SUMIFS(#REF!,#REF!,$A$2,#REF!,$B70,#REF!,$A$4)+BQ26</f>
        <v>#REF!</v>
      </c>
      <c r="BR70" s="202" t="e">
        <f>-SUMIFS(#REF!,#REF!,$A$2,#REF!,$B70,#REF!,$A$4)+BR26</f>
        <v>#REF!</v>
      </c>
      <c r="BS70" s="202" t="e">
        <f>-SUMIFS(#REF!,#REF!,$A$2,#REF!,$B70,#REF!,$A$4)+BS26</f>
        <v>#REF!</v>
      </c>
      <c r="BT70" s="416"/>
      <c r="BU70" s="416"/>
      <c r="BV70" s="416"/>
      <c r="BW70" s="416"/>
      <c r="BX70" s="423"/>
      <c r="BY70" s="26"/>
    </row>
    <row r="71" spans="2:77" ht="14.25" customHeight="1" outlineLevel="1" x14ac:dyDescent="0.3">
      <c r="B71" s="30"/>
      <c r="C71" s="202" t="e">
        <f t="shared" si="35"/>
        <v>#REF!</v>
      </c>
      <c r="D71" s="202" t="e">
        <f t="shared" si="36"/>
        <v>#REF!</v>
      </c>
      <c r="E71" s="202" t="e">
        <f t="shared" si="37"/>
        <v>#REF!</v>
      </c>
      <c r="F71" s="202" t="e">
        <f ca="1">_xlfn.IFNA(SUM(OFFSET($X71,0,MATCH(Periods!$D$15,$X$51:$BV$51)-1):OFFSET($X71,0,MATCH(Periods!$D$15,$X$51:$BV$51,0)-12)),0)</f>
        <v>#REF!</v>
      </c>
      <c r="G71" s="202" t="e">
        <f ca="1">SUM(OFFSET($X71,0,MATCH(Periods!$D$17,$X$51:$BV$51,0)-1):OFFSET($X71,0,MATCH(Periods!$D$13,$X$51:$BV$51,0)))</f>
        <v>#REF!</v>
      </c>
      <c r="H71" s="202" t="e">
        <f ca="1">SUM(OFFSET($X71,0,MATCH(Periods!$D$16,$X$51:$BV$51,0)-1):OFFSET($X71,0,MATCH(Periods!$D$14,$X$51:$BV$51,0)))</f>
        <v>#REF!</v>
      </c>
      <c r="I71" s="26"/>
      <c r="J71" s="58" t="str">
        <f>IFERROR(C71/Revenue!C$46,"n/a")</f>
        <v>n/a</v>
      </c>
      <c r="K71" s="58" t="str">
        <f>IFERROR(D71/Revenue!D$46,"n/a")</f>
        <v>n/a</v>
      </c>
      <c r="L71" s="58" t="str">
        <f>IFERROR(E71/Revenue!E$46,"n/a")</f>
        <v>n/a</v>
      </c>
      <c r="M71" s="58" t="str">
        <f ca="1">IFERROR(F71/Revenue!F$46,"n/a")</f>
        <v>n/a</v>
      </c>
      <c r="N71" s="58" t="str">
        <f ca="1">IFERROR(G71/Revenue!G$46,"n/a")</f>
        <v>n/a</v>
      </c>
      <c r="O71" s="58" t="str">
        <f ca="1">IFERROR(H71/Revenue!H$46,"n/a")</f>
        <v>n/a</v>
      </c>
      <c r="Q71" s="202" t="e">
        <f t="shared" si="38"/>
        <v>#REF!</v>
      </c>
      <c r="R71" s="59" t="str">
        <f t="shared" si="39"/>
        <v>n/a</v>
      </c>
      <c r="S71" s="202" t="e">
        <f t="shared" si="40"/>
        <v>#REF!</v>
      </c>
      <c r="T71" s="59" t="str">
        <f t="shared" si="41"/>
        <v>n/a</v>
      </c>
      <c r="U71" s="202" t="e">
        <f t="shared" ca="1" si="42"/>
        <v>#REF!</v>
      </c>
      <c r="V71" s="58" t="str">
        <f t="shared" ca="1" si="43"/>
        <v>n/a</v>
      </c>
      <c r="X71" s="202" t="e">
        <f>-SUMIFS(#REF!,#REF!,$A$2,#REF!,$B71,#REF!,$A$4)+X27</f>
        <v>#REF!</v>
      </c>
      <c r="Y71" s="202" t="e">
        <f>-SUMIFS(#REF!,#REF!,$A$2,#REF!,$B71,#REF!,$A$4)+Y27</f>
        <v>#REF!</v>
      </c>
      <c r="Z71" s="202" t="e">
        <f>-SUMIFS(#REF!,#REF!,$A$2,#REF!,$B71,#REF!,$A$4)+Z27</f>
        <v>#REF!</v>
      </c>
      <c r="AA71" s="202" t="e">
        <f>-SUMIFS(#REF!,#REF!,$A$2,#REF!,$B71,#REF!,$A$4)+AA27</f>
        <v>#REF!</v>
      </c>
      <c r="AB71" s="202" t="e">
        <f>-SUMIFS(#REF!,#REF!,$A$2,#REF!,$B71,#REF!,$A$4)+AB27</f>
        <v>#REF!</v>
      </c>
      <c r="AC71" s="202" t="e">
        <f>-SUMIFS(#REF!,#REF!,$A$2,#REF!,$B71,#REF!,$A$4)+AC27</f>
        <v>#REF!</v>
      </c>
      <c r="AD71" s="202" t="e">
        <f>-SUMIFS(#REF!,#REF!,$A$2,#REF!,$B71,#REF!,$A$4)+AD27</f>
        <v>#REF!</v>
      </c>
      <c r="AE71" s="202" t="e">
        <f>-SUMIFS(#REF!,#REF!,$A$2,#REF!,$B71,#REF!,$A$4)+AE27</f>
        <v>#REF!</v>
      </c>
      <c r="AF71" s="202" t="e">
        <f>-SUMIFS(#REF!,#REF!,$A$2,#REF!,$B71,#REF!,$A$4)+AF27</f>
        <v>#REF!</v>
      </c>
      <c r="AG71" s="202" t="e">
        <f>-SUMIFS(#REF!,#REF!,$A$2,#REF!,$B71,#REF!,$A$4)+AG27</f>
        <v>#REF!</v>
      </c>
      <c r="AH71" s="202" t="e">
        <f>-SUMIFS(#REF!,#REF!,$A$2,#REF!,$B71,#REF!,$A$4)+AH27</f>
        <v>#REF!</v>
      </c>
      <c r="AI71" s="202" t="e">
        <f>-SUMIFS(#REF!,#REF!,$A$2,#REF!,$B71,#REF!,$A$4)+AI27</f>
        <v>#REF!</v>
      </c>
      <c r="AJ71" s="202" t="e">
        <f>-SUMIFS(#REF!,#REF!,$A$2,#REF!,$B71,#REF!,$A$4)+AJ27</f>
        <v>#REF!</v>
      </c>
      <c r="AK71" s="202" t="e">
        <f>-SUMIFS(#REF!,#REF!,$A$2,#REF!,$B71,#REF!,$A$4)+AK27</f>
        <v>#REF!</v>
      </c>
      <c r="AL71" s="202" t="e">
        <f>-SUMIFS(#REF!,#REF!,$A$2,#REF!,$B71,#REF!,$A$4)+AL27</f>
        <v>#REF!</v>
      </c>
      <c r="AM71" s="202" t="e">
        <f>-SUMIFS(#REF!,#REF!,$A$2,#REF!,$B71,#REF!,$A$4)+AM27</f>
        <v>#REF!</v>
      </c>
      <c r="AN71" s="202" t="e">
        <f>-SUMIFS(#REF!,#REF!,$A$2,#REF!,$B71,#REF!,$A$4)+AN27</f>
        <v>#REF!</v>
      </c>
      <c r="AO71" s="202" t="e">
        <f>-SUMIFS(#REF!,#REF!,$A$2,#REF!,$B71,#REF!,$A$4)+AO27</f>
        <v>#REF!</v>
      </c>
      <c r="AP71" s="202" t="e">
        <f>-SUMIFS(#REF!,#REF!,$A$2,#REF!,$B71,#REF!,$A$4)+AP27</f>
        <v>#REF!</v>
      </c>
      <c r="AQ71" s="202" t="e">
        <f>-SUMIFS(#REF!,#REF!,$A$2,#REF!,$B71,#REF!,$A$4)+AQ27</f>
        <v>#REF!</v>
      </c>
      <c r="AR71" s="202" t="e">
        <f>-SUMIFS(#REF!,#REF!,$A$2,#REF!,$B71,#REF!,$A$4)+AR27</f>
        <v>#REF!</v>
      </c>
      <c r="AS71" s="202" t="e">
        <f>-SUMIFS(#REF!,#REF!,$A$2,#REF!,$B71,#REF!,$A$4)+AS27</f>
        <v>#REF!</v>
      </c>
      <c r="AT71" s="202" t="e">
        <f>-SUMIFS(#REF!,#REF!,$A$2,#REF!,$B71,#REF!,$A$4)+AT27</f>
        <v>#REF!</v>
      </c>
      <c r="AU71" s="202" t="e">
        <f>-SUMIFS(#REF!,#REF!,$A$2,#REF!,$B71,#REF!,$A$4)+AU27</f>
        <v>#REF!</v>
      </c>
      <c r="AV71" s="202" t="e">
        <f>-SUMIFS(#REF!,#REF!,$A$2,#REF!,$B71,#REF!,$A$4)+AV27</f>
        <v>#REF!</v>
      </c>
      <c r="AW71" s="202" t="e">
        <f>-SUMIFS(#REF!,#REF!,$A$2,#REF!,$B71,#REF!,$A$4)+AW27</f>
        <v>#REF!</v>
      </c>
      <c r="AX71" s="202" t="e">
        <f>-SUMIFS(#REF!,#REF!,$A$2,#REF!,$B71,#REF!,$A$4)+AX27</f>
        <v>#REF!</v>
      </c>
      <c r="AY71" s="202" t="e">
        <f>-SUMIFS(#REF!,#REF!,$A$2,#REF!,$B71,#REF!,$A$4)+AY27</f>
        <v>#REF!</v>
      </c>
      <c r="AZ71" s="202" t="e">
        <f>-SUMIFS(#REF!,#REF!,$A$2,#REF!,$B71,#REF!,$A$4)+AZ27</f>
        <v>#REF!</v>
      </c>
      <c r="BA71" s="202" t="e">
        <f>-SUMIFS(#REF!,#REF!,$A$2,#REF!,$B71,#REF!,$A$4)+BA27</f>
        <v>#REF!</v>
      </c>
      <c r="BB71" s="202" t="e">
        <f>-SUMIFS(#REF!,#REF!,$A$2,#REF!,$B71,#REF!,$A$4)+BB27</f>
        <v>#REF!</v>
      </c>
      <c r="BC71" s="202" t="e">
        <f>-SUMIFS(#REF!,#REF!,$A$2,#REF!,$B71,#REF!,$A$4)+BC27</f>
        <v>#REF!</v>
      </c>
      <c r="BD71" s="202" t="e">
        <f>-SUMIFS(#REF!,#REF!,$A$2,#REF!,$B71,#REF!,$A$4)+BD27</f>
        <v>#REF!</v>
      </c>
      <c r="BE71" s="202" t="e">
        <f>-SUMIFS(#REF!,#REF!,$A$2,#REF!,$B71,#REF!,$A$4)+BE27</f>
        <v>#REF!</v>
      </c>
      <c r="BF71" s="202" t="e">
        <f>-SUMIFS(#REF!,#REF!,$A$2,#REF!,$B71,#REF!,$A$4)+BF27</f>
        <v>#REF!</v>
      </c>
      <c r="BG71" s="202" t="e">
        <f>-SUMIFS(#REF!,#REF!,$A$2,#REF!,$B71,#REF!,$A$4)+BG27</f>
        <v>#REF!</v>
      </c>
      <c r="BH71" s="202" t="e">
        <f>-SUMIFS(#REF!,#REF!,$A$2,#REF!,$B71,#REF!,$A$4)+BH27</f>
        <v>#REF!</v>
      </c>
      <c r="BI71" s="202" t="e">
        <f>-SUMIFS(#REF!,#REF!,$A$2,#REF!,$B71,#REF!,$A$4)+BI27</f>
        <v>#REF!</v>
      </c>
      <c r="BJ71" s="202" t="e">
        <f>-SUMIFS(#REF!,#REF!,$A$2,#REF!,$B71,#REF!,$A$4)+BJ27</f>
        <v>#REF!</v>
      </c>
      <c r="BK71" s="202" t="e">
        <f>-SUMIFS(#REF!,#REF!,$A$2,#REF!,$B71,#REF!,$A$4)+BK27</f>
        <v>#REF!</v>
      </c>
      <c r="BL71" s="202" t="e">
        <f>-SUMIFS(#REF!,#REF!,$A$2,#REF!,$B71,#REF!,$A$4)+BL27</f>
        <v>#REF!</v>
      </c>
      <c r="BM71" s="202" t="e">
        <f>-SUMIFS(#REF!,#REF!,$A$2,#REF!,$B71,#REF!,$A$4)+BM27</f>
        <v>#REF!</v>
      </c>
      <c r="BN71" s="202" t="e">
        <f>-SUMIFS(#REF!,#REF!,$A$2,#REF!,$B71,#REF!,$A$4)+BN27</f>
        <v>#REF!</v>
      </c>
      <c r="BO71" s="202" t="e">
        <f>-SUMIFS(#REF!,#REF!,$A$2,#REF!,$B71,#REF!,$A$4)+BO27</f>
        <v>#REF!</v>
      </c>
      <c r="BP71" s="202" t="e">
        <f>-SUMIFS(#REF!,#REF!,$A$2,#REF!,$B71,#REF!,$A$4)+BP27</f>
        <v>#REF!</v>
      </c>
      <c r="BQ71" s="202" t="e">
        <f>-SUMIFS(#REF!,#REF!,$A$2,#REF!,$B71,#REF!,$A$4)+BQ27</f>
        <v>#REF!</v>
      </c>
      <c r="BR71" s="202" t="e">
        <f>-SUMIFS(#REF!,#REF!,$A$2,#REF!,$B71,#REF!,$A$4)+BR27</f>
        <v>#REF!</v>
      </c>
      <c r="BS71" s="202" t="e">
        <f>-SUMIFS(#REF!,#REF!,$A$2,#REF!,$B71,#REF!,$A$4)+BS27</f>
        <v>#REF!</v>
      </c>
      <c r="BT71" s="416"/>
      <c r="BU71" s="416"/>
      <c r="BV71" s="416"/>
      <c r="BW71" s="416"/>
      <c r="BX71" s="423"/>
      <c r="BY71" s="26"/>
    </row>
    <row r="72" spans="2:77" ht="14.25" customHeight="1" outlineLevel="1" x14ac:dyDescent="0.3">
      <c r="B72" s="30"/>
      <c r="C72" s="202" t="e">
        <f t="shared" si="35"/>
        <v>#REF!</v>
      </c>
      <c r="D72" s="202" t="e">
        <f t="shared" si="36"/>
        <v>#REF!</v>
      </c>
      <c r="E72" s="202" t="e">
        <f t="shared" si="37"/>
        <v>#REF!</v>
      </c>
      <c r="F72" s="202" t="e">
        <f ca="1">_xlfn.IFNA(SUM(OFFSET($X72,0,MATCH(Periods!$D$15,$X$51:$BV$51)-1):OFFSET($X72,0,MATCH(Periods!$D$15,$X$51:$BV$51,0)-12)),0)</f>
        <v>#REF!</v>
      </c>
      <c r="G72" s="202" t="e">
        <f ca="1">SUM(OFFSET($X72,0,MATCH(Periods!$D$17,$X$51:$BV$51,0)-1):OFFSET($X72,0,MATCH(Periods!$D$13,$X$51:$BV$51,0)))</f>
        <v>#REF!</v>
      </c>
      <c r="H72" s="202" t="e">
        <f ca="1">SUM(OFFSET($X72,0,MATCH(Periods!$D$16,$X$51:$BV$51,0)-1):OFFSET($X72,0,MATCH(Periods!$D$14,$X$51:$BV$51,0)))</f>
        <v>#REF!</v>
      </c>
      <c r="I72" s="26"/>
      <c r="J72" s="58" t="str">
        <f>IFERROR(C72/Revenue!C$46,"n/a")</f>
        <v>n/a</v>
      </c>
      <c r="K72" s="58" t="str">
        <f>IFERROR(D72/Revenue!D$46,"n/a")</f>
        <v>n/a</v>
      </c>
      <c r="L72" s="58" t="str">
        <f>IFERROR(E72/Revenue!E$46,"n/a")</f>
        <v>n/a</v>
      </c>
      <c r="M72" s="58" t="str">
        <f ca="1">IFERROR(F72/Revenue!F$46,"n/a")</f>
        <v>n/a</v>
      </c>
      <c r="N72" s="58" t="str">
        <f ca="1">IFERROR(G72/Revenue!G$46,"n/a")</f>
        <v>n/a</v>
      </c>
      <c r="O72" s="58" t="str">
        <f ca="1">IFERROR(H72/Revenue!H$46,"n/a")</f>
        <v>n/a</v>
      </c>
      <c r="Q72" s="202" t="e">
        <f t="shared" si="38"/>
        <v>#REF!</v>
      </c>
      <c r="R72" s="59" t="str">
        <f t="shared" si="39"/>
        <v>n/a</v>
      </c>
      <c r="S72" s="202" t="e">
        <f t="shared" si="40"/>
        <v>#REF!</v>
      </c>
      <c r="T72" s="59" t="str">
        <f t="shared" si="41"/>
        <v>n/a</v>
      </c>
      <c r="U72" s="202" t="e">
        <f t="shared" ca="1" si="42"/>
        <v>#REF!</v>
      </c>
      <c r="V72" s="58" t="str">
        <f t="shared" ca="1" si="43"/>
        <v>n/a</v>
      </c>
      <c r="X72" s="202" t="e">
        <f>-SUMIFS(#REF!,#REF!,$A$2,#REF!,$B72,#REF!,$A$4)+X28</f>
        <v>#REF!</v>
      </c>
      <c r="Y72" s="202" t="e">
        <f>-SUMIFS(#REF!,#REF!,$A$2,#REF!,$B72,#REF!,$A$4)+Y28</f>
        <v>#REF!</v>
      </c>
      <c r="Z72" s="202" t="e">
        <f>-SUMIFS(#REF!,#REF!,$A$2,#REF!,$B72,#REF!,$A$4)+Z28</f>
        <v>#REF!</v>
      </c>
      <c r="AA72" s="202" t="e">
        <f>-SUMIFS(#REF!,#REF!,$A$2,#REF!,$B72,#REF!,$A$4)+AA28</f>
        <v>#REF!</v>
      </c>
      <c r="AB72" s="202" t="e">
        <f>-SUMIFS(#REF!,#REF!,$A$2,#REF!,$B72,#REF!,$A$4)+AB28</f>
        <v>#REF!</v>
      </c>
      <c r="AC72" s="202" t="e">
        <f>-SUMIFS(#REF!,#REF!,$A$2,#REF!,$B72,#REF!,$A$4)+AC28</f>
        <v>#REF!</v>
      </c>
      <c r="AD72" s="202" t="e">
        <f>-SUMIFS(#REF!,#REF!,$A$2,#REF!,$B72,#REF!,$A$4)+AD28</f>
        <v>#REF!</v>
      </c>
      <c r="AE72" s="202" t="e">
        <f>-SUMIFS(#REF!,#REF!,$A$2,#REF!,$B72,#REF!,$A$4)+AE28</f>
        <v>#REF!</v>
      </c>
      <c r="AF72" s="202" t="e">
        <f>-SUMIFS(#REF!,#REF!,$A$2,#REF!,$B72,#REF!,$A$4)+AF28</f>
        <v>#REF!</v>
      </c>
      <c r="AG72" s="202" t="e">
        <f>-SUMIFS(#REF!,#REF!,$A$2,#REF!,$B72,#REF!,$A$4)+AG28</f>
        <v>#REF!</v>
      </c>
      <c r="AH72" s="202" t="e">
        <f>-SUMIFS(#REF!,#REF!,$A$2,#REF!,$B72,#REF!,$A$4)+AH28</f>
        <v>#REF!</v>
      </c>
      <c r="AI72" s="202" t="e">
        <f>-SUMIFS(#REF!,#REF!,$A$2,#REF!,$B72,#REF!,$A$4)+AI28</f>
        <v>#REF!</v>
      </c>
      <c r="AJ72" s="202" t="e">
        <f>-SUMIFS(#REF!,#REF!,$A$2,#REF!,$B72,#REF!,$A$4)+AJ28</f>
        <v>#REF!</v>
      </c>
      <c r="AK72" s="202" t="e">
        <f>-SUMIFS(#REF!,#REF!,$A$2,#REF!,$B72,#REF!,$A$4)+AK28</f>
        <v>#REF!</v>
      </c>
      <c r="AL72" s="202" t="e">
        <f>-SUMIFS(#REF!,#REF!,$A$2,#REF!,$B72,#REF!,$A$4)+AL28</f>
        <v>#REF!</v>
      </c>
      <c r="AM72" s="202" t="e">
        <f>-SUMIFS(#REF!,#REF!,$A$2,#REF!,$B72,#REF!,$A$4)+AM28</f>
        <v>#REF!</v>
      </c>
      <c r="AN72" s="202" t="e">
        <f>-SUMIFS(#REF!,#REF!,$A$2,#REF!,$B72,#REF!,$A$4)+AN28</f>
        <v>#REF!</v>
      </c>
      <c r="AO72" s="202" t="e">
        <f>-SUMIFS(#REF!,#REF!,$A$2,#REF!,$B72,#REF!,$A$4)+AO28</f>
        <v>#REF!</v>
      </c>
      <c r="AP72" s="202" t="e">
        <f>-SUMIFS(#REF!,#REF!,$A$2,#REF!,$B72,#REF!,$A$4)+AP28</f>
        <v>#REF!</v>
      </c>
      <c r="AQ72" s="202" t="e">
        <f>-SUMIFS(#REF!,#REF!,$A$2,#REF!,$B72,#REF!,$A$4)+AQ28</f>
        <v>#REF!</v>
      </c>
      <c r="AR72" s="202" t="e">
        <f>-SUMIFS(#REF!,#REF!,$A$2,#REF!,$B72,#REF!,$A$4)+AR28</f>
        <v>#REF!</v>
      </c>
      <c r="AS72" s="202" t="e">
        <f>-SUMIFS(#REF!,#REF!,$A$2,#REF!,$B72,#REF!,$A$4)+AS28</f>
        <v>#REF!</v>
      </c>
      <c r="AT72" s="202" t="e">
        <f>-SUMIFS(#REF!,#REF!,$A$2,#REF!,$B72,#REF!,$A$4)+AT28</f>
        <v>#REF!</v>
      </c>
      <c r="AU72" s="202" t="e">
        <f>-SUMIFS(#REF!,#REF!,$A$2,#REF!,$B72,#REF!,$A$4)+AU28</f>
        <v>#REF!</v>
      </c>
      <c r="AV72" s="202" t="e">
        <f>-SUMIFS(#REF!,#REF!,$A$2,#REF!,$B72,#REF!,$A$4)+AV28</f>
        <v>#REF!</v>
      </c>
      <c r="AW72" s="202" t="e">
        <f>-SUMIFS(#REF!,#REF!,$A$2,#REF!,$B72,#REF!,$A$4)+AW28</f>
        <v>#REF!</v>
      </c>
      <c r="AX72" s="202" t="e">
        <f>-SUMIFS(#REF!,#REF!,$A$2,#REF!,$B72,#REF!,$A$4)+AX28</f>
        <v>#REF!</v>
      </c>
      <c r="AY72" s="202" t="e">
        <f>-SUMIFS(#REF!,#REF!,$A$2,#REF!,$B72,#REF!,$A$4)+AY28</f>
        <v>#REF!</v>
      </c>
      <c r="AZ72" s="202" t="e">
        <f>-SUMIFS(#REF!,#REF!,$A$2,#REF!,$B72,#REF!,$A$4)+AZ28</f>
        <v>#REF!</v>
      </c>
      <c r="BA72" s="202" t="e">
        <f>-SUMIFS(#REF!,#REF!,$A$2,#REF!,$B72,#REF!,$A$4)+BA28</f>
        <v>#REF!</v>
      </c>
      <c r="BB72" s="202" t="e">
        <f>-SUMIFS(#REF!,#REF!,$A$2,#REF!,$B72,#REF!,$A$4)+BB28</f>
        <v>#REF!</v>
      </c>
      <c r="BC72" s="202" t="e">
        <f>-SUMIFS(#REF!,#REF!,$A$2,#REF!,$B72,#REF!,$A$4)+BC28</f>
        <v>#REF!</v>
      </c>
      <c r="BD72" s="202" t="e">
        <f>-SUMIFS(#REF!,#REF!,$A$2,#REF!,$B72,#REF!,$A$4)+BD28</f>
        <v>#REF!</v>
      </c>
      <c r="BE72" s="202" t="e">
        <f>-SUMIFS(#REF!,#REF!,$A$2,#REF!,$B72,#REF!,$A$4)+BE28</f>
        <v>#REF!</v>
      </c>
      <c r="BF72" s="202" t="e">
        <f>-SUMIFS(#REF!,#REF!,$A$2,#REF!,$B72,#REF!,$A$4)+BF28</f>
        <v>#REF!</v>
      </c>
      <c r="BG72" s="202" t="e">
        <f>-SUMIFS(#REF!,#REF!,$A$2,#REF!,$B72,#REF!,$A$4)+BG28</f>
        <v>#REF!</v>
      </c>
      <c r="BH72" s="202" t="e">
        <f>-SUMIFS(#REF!,#REF!,$A$2,#REF!,$B72,#REF!,$A$4)+BH28</f>
        <v>#REF!</v>
      </c>
      <c r="BI72" s="202" t="e">
        <f>-SUMIFS(#REF!,#REF!,$A$2,#REF!,$B72,#REF!,$A$4)+BI28</f>
        <v>#REF!</v>
      </c>
      <c r="BJ72" s="202" t="e">
        <f>-SUMIFS(#REF!,#REF!,$A$2,#REF!,$B72,#REF!,$A$4)+BJ28</f>
        <v>#REF!</v>
      </c>
      <c r="BK72" s="202" t="e">
        <f>-SUMIFS(#REF!,#REF!,$A$2,#REF!,$B72,#REF!,$A$4)+BK28</f>
        <v>#REF!</v>
      </c>
      <c r="BL72" s="202" t="e">
        <f>-SUMIFS(#REF!,#REF!,$A$2,#REF!,$B72,#REF!,$A$4)+BL28</f>
        <v>#REF!</v>
      </c>
      <c r="BM72" s="202" t="e">
        <f>-SUMIFS(#REF!,#REF!,$A$2,#REF!,$B72,#REF!,$A$4)+BM28</f>
        <v>#REF!</v>
      </c>
      <c r="BN72" s="202" t="e">
        <f>-SUMIFS(#REF!,#REF!,$A$2,#REF!,$B72,#REF!,$A$4)+BN28</f>
        <v>#REF!</v>
      </c>
      <c r="BO72" s="202" t="e">
        <f>-SUMIFS(#REF!,#REF!,$A$2,#REF!,$B72,#REF!,$A$4)+BO28</f>
        <v>#REF!</v>
      </c>
      <c r="BP72" s="202" t="e">
        <f>-SUMIFS(#REF!,#REF!,$A$2,#REF!,$B72,#REF!,$A$4)+BP28</f>
        <v>#REF!</v>
      </c>
      <c r="BQ72" s="202" t="e">
        <f>-SUMIFS(#REF!,#REF!,$A$2,#REF!,$B72,#REF!,$A$4)+BQ28</f>
        <v>#REF!</v>
      </c>
      <c r="BR72" s="202" t="e">
        <f>-SUMIFS(#REF!,#REF!,$A$2,#REF!,$B72,#REF!,$A$4)+BR28</f>
        <v>#REF!</v>
      </c>
      <c r="BS72" s="202" t="e">
        <f>-SUMIFS(#REF!,#REF!,$A$2,#REF!,$B72,#REF!,$A$4)+BS28</f>
        <v>#REF!</v>
      </c>
      <c r="BT72" s="416"/>
      <c r="BU72" s="416"/>
      <c r="BV72" s="416"/>
      <c r="BW72" s="416"/>
      <c r="BX72" s="423"/>
      <c r="BY72" s="26"/>
    </row>
    <row r="73" spans="2:77" ht="14.25" customHeight="1" outlineLevel="1" x14ac:dyDescent="0.3">
      <c r="B73" s="30"/>
      <c r="C73" s="202" t="e">
        <f t="shared" si="35"/>
        <v>#REF!</v>
      </c>
      <c r="D73" s="202" t="e">
        <f t="shared" si="36"/>
        <v>#REF!</v>
      </c>
      <c r="E73" s="202" t="e">
        <f t="shared" si="37"/>
        <v>#REF!</v>
      </c>
      <c r="F73" s="202" t="e">
        <f ca="1">_xlfn.IFNA(SUM(OFFSET($X73,0,MATCH(Periods!$D$15,$X$51:$BV$51)-1):OFFSET($X73,0,MATCH(Periods!$D$15,$X$51:$BV$51,0)-12)),0)</f>
        <v>#REF!</v>
      </c>
      <c r="G73" s="202" t="e">
        <f ca="1">SUM(OFFSET($X73,0,MATCH(Periods!$D$17,$X$51:$BV$51,0)-1):OFFSET($X73,0,MATCH(Periods!$D$13,$X$51:$BV$51,0)))</f>
        <v>#REF!</v>
      </c>
      <c r="H73" s="202" t="e">
        <f ca="1">SUM(OFFSET($X73,0,MATCH(Periods!$D$16,$X$51:$BV$51,0)-1):OFFSET($X73,0,MATCH(Periods!$D$14,$X$51:$BV$51,0)))</f>
        <v>#REF!</v>
      </c>
      <c r="I73" s="26"/>
      <c r="J73" s="58" t="str">
        <f>IFERROR(C73/Revenue!C$46,"n/a")</f>
        <v>n/a</v>
      </c>
      <c r="K73" s="58" t="str">
        <f>IFERROR(D73/Revenue!D$46,"n/a")</f>
        <v>n/a</v>
      </c>
      <c r="L73" s="58" t="str">
        <f>IFERROR(E73/Revenue!E$46,"n/a")</f>
        <v>n/a</v>
      </c>
      <c r="M73" s="58" t="str">
        <f ca="1">IFERROR(F73/Revenue!F$46,"n/a")</f>
        <v>n/a</v>
      </c>
      <c r="N73" s="58" t="str">
        <f ca="1">IFERROR(G73/Revenue!G$46,"n/a")</f>
        <v>n/a</v>
      </c>
      <c r="O73" s="58" t="str">
        <f ca="1">IFERROR(H73/Revenue!H$46,"n/a")</f>
        <v>n/a</v>
      </c>
      <c r="Q73" s="202" t="e">
        <f t="shared" si="38"/>
        <v>#REF!</v>
      </c>
      <c r="R73" s="59" t="str">
        <f t="shared" si="39"/>
        <v>n/a</v>
      </c>
      <c r="S73" s="202" t="e">
        <f t="shared" si="40"/>
        <v>#REF!</v>
      </c>
      <c r="T73" s="59" t="str">
        <f t="shared" si="41"/>
        <v>n/a</v>
      </c>
      <c r="U73" s="202" t="e">
        <f t="shared" ca="1" si="42"/>
        <v>#REF!</v>
      </c>
      <c r="V73" s="58" t="str">
        <f t="shared" ca="1" si="43"/>
        <v>n/a</v>
      </c>
      <c r="X73" s="202" t="e">
        <f>-SUMIFS(#REF!,#REF!,$A$2,#REF!,$B73,#REF!,$A$4)+X29</f>
        <v>#REF!</v>
      </c>
      <c r="Y73" s="202" t="e">
        <f>-SUMIFS(#REF!,#REF!,$A$2,#REF!,$B73,#REF!,$A$4)+Y29</f>
        <v>#REF!</v>
      </c>
      <c r="Z73" s="202" t="e">
        <f>-SUMIFS(#REF!,#REF!,$A$2,#REF!,$B73,#REF!,$A$4)+Z29</f>
        <v>#REF!</v>
      </c>
      <c r="AA73" s="202" t="e">
        <f>-SUMIFS(#REF!,#REF!,$A$2,#REF!,$B73,#REF!,$A$4)+AA29</f>
        <v>#REF!</v>
      </c>
      <c r="AB73" s="202" t="e">
        <f>-SUMIFS(#REF!,#REF!,$A$2,#REF!,$B73,#REF!,$A$4)+AB29</f>
        <v>#REF!</v>
      </c>
      <c r="AC73" s="202" t="e">
        <f>-SUMIFS(#REF!,#REF!,$A$2,#REF!,$B73,#REF!,$A$4)+AC29</f>
        <v>#REF!</v>
      </c>
      <c r="AD73" s="202" t="e">
        <f>-SUMIFS(#REF!,#REF!,$A$2,#REF!,$B73,#REF!,$A$4)+AD29</f>
        <v>#REF!</v>
      </c>
      <c r="AE73" s="202" t="e">
        <f>-SUMIFS(#REF!,#REF!,$A$2,#REF!,$B73,#REF!,$A$4)+AE29</f>
        <v>#REF!</v>
      </c>
      <c r="AF73" s="202" t="e">
        <f>-SUMIFS(#REF!,#REF!,$A$2,#REF!,$B73,#REF!,$A$4)+AF29</f>
        <v>#REF!</v>
      </c>
      <c r="AG73" s="202" t="e">
        <f>-SUMIFS(#REF!,#REF!,$A$2,#REF!,$B73,#REF!,$A$4)+AG29</f>
        <v>#REF!</v>
      </c>
      <c r="AH73" s="202" t="e">
        <f>-SUMIFS(#REF!,#REF!,$A$2,#REF!,$B73,#REF!,$A$4)+AH29</f>
        <v>#REF!</v>
      </c>
      <c r="AI73" s="202" t="e">
        <f>-SUMIFS(#REF!,#REF!,$A$2,#REF!,$B73,#REF!,$A$4)+AI29</f>
        <v>#REF!</v>
      </c>
      <c r="AJ73" s="202" t="e">
        <f>-SUMIFS(#REF!,#REF!,$A$2,#REF!,$B73,#REF!,$A$4)+AJ29</f>
        <v>#REF!</v>
      </c>
      <c r="AK73" s="202" t="e">
        <f>-SUMIFS(#REF!,#REF!,$A$2,#REF!,$B73,#REF!,$A$4)+AK29</f>
        <v>#REF!</v>
      </c>
      <c r="AL73" s="202" t="e">
        <f>-SUMIFS(#REF!,#REF!,$A$2,#REF!,$B73,#REF!,$A$4)+AL29</f>
        <v>#REF!</v>
      </c>
      <c r="AM73" s="202" t="e">
        <f>-SUMIFS(#REF!,#REF!,$A$2,#REF!,$B73,#REF!,$A$4)+AM29</f>
        <v>#REF!</v>
      </c>
      <c r="AN73" s="202" t="e">
        <f>-SUMIFS(#REF!,#REF!,$A$2,#REF!,$B73,#REF!,$A$4)+AN29</f>
        <v>#REF!</v>
      </c>
      <c r="AO73" s="202" t="e">
        <f>-SUMIFS(#REF!,#REF!,$A$2,#REF!,$B73,#REF!,$A$4)+AO29</f>
        <v>#REF!</v>
      </c>
      <c r="AP73" s="202" t="e">
        <f>-SUMIFS(#REF!,#REF!,$A$2,#REF!,$B73,#REF!,$A$4)+AP29</f>
        <v>#REF!</v>
      </c>
      <c r="AQ73" s="202" t="e">
        <f>-SUMIFS(#REF!,#REF!,$A$2,#REF!,$B73,#REF!,$A$4)+AQ29</f>
        <v>#REF!</v>
      </c>
      <c r="AR73" s="202" t="e">
        <f>-SUMIFS(#REF!,#REF!,$A$2,#REF!,$B73,#REF!,$A$4)+AR29</f>
        <v>#REF!</v>
      </c>
      <c r="AS73" s="202" t="e">
        <f>-SUMIFS(#REF!,#REF!,$A$2,#REF!,$B73,#REF!,$A$4)+AS29</f>
        <v>#REF!</v>
      </c>
      <c r="AT73" s="202" t="e">
        <f>-SUMIFS(#REF!,#REF!,$A$2,#REF!,$B73,#REF!,$A$4)+AT29</f>
        <v>#REF!</v>
      </c>
      <c r="AU73" s="202" t="e">
        <f>-SUMIFS(#REF!,#REF!,$A$2,#REF!,$B73,#REF!,$A$4)+AU29</f>
        <v>#REF!</v>
      </c>
      <c r="AV73" s="202" t="e">
        <f>-SUMIFS(#REF!,#REF!,$A$2,#REF!,$B73,#REF!,$A$4)+AV29</f>
        <v>#REF!</v>
      </c>
      <c r="AW73" s="202" t="e">
        <f>-SUMIFS(#REF!,#REF!,$A$2,#REF!,$B73,#REF!,$A$4)+AW29</f>
        <v>#REF!</v>
      </c>
      <c r="AX73" s="202" t="e">
        <f>-SUMIFS(#REF!,#REF!,$A$2,#REF!,$B73,#REF!,$A$4)+AX29</f>
        <v>#REF!</v>
      </c>
      <c r="AY73" s="202" t="e">
        <f>-SUMIFS(#REF!,#REF!,$A$2,#REF!,$B73,#REF!,$A$4)+AY29</f>
        <v>#REF!</v>
      </c>
      <c r="AZ73" s="202" t="e">
        <f>-SUMIFS(#REF!,#REF!,$A$2,#REF!,$B73,#REF!,$A$4)+AZ29</f>
        <v>#REF!</v>
      </c>
      <c r="BA73" s="202" t="e">
        <f>-SUMIFS(#REF!,#REF!,$A$2,#REF!,$B73,#REF!,$A$4)+BA29</f>
        <v>#REF!</v>
      </c>
      <c r="BB73" s="202" t="e">
        <f>-SUMIFS(#REF!,#REF!,$A$2,#REF!,$B73,#REF!,$A$4)+BB29</f>
        <v>#REF!</v>
      </c>
      <c r="BC73" s="202" t="e">
        <f>-SUMIFS(#REF!,#REF!,$A$2,#REF!,$B73,#REF!,$A$4)+BC29</f>
        <v>#REF!</v>
      </c>
      <c r="BD73" s="202" t="e">
        <f>-SUMIFS(#REF!,#REF!,$A$2,#REF!,$B73,#REF!,$A$4)+BD29</f>
        <v>#REF!</v>
      </c>
      <c r="BE73" s="202" t="e">
        <f>-SUMIFS(#REF!,#REF!,$A$2,#REF!,$B73,#REF!,$A$4)+BE29</f>
        <v>#REF!</v>
      </c>
      <c r="BF73" s="202" t="e">
        <f>-SUMIFS(#REF!,#REF!,$A$2,#REF!,$B73,#REF!,$A$4)+BF29</f>
        <v>#REF!</v>
      </c>
      <c r="BG73" s="202" t="e">
        <f>-SUMIFS(#REF!,#REF!,$A$2,#REF!,$B73,#REF!,$A$4)+BG29</f>
        <v>#REF!</v>
      </c>
      <c r="BH73" s="202" t="e">
        <f>-SUMIFS(#REF!,#REF!,$A$2,#REF!,$B73,#REF!,$A$4)+BH29</f>
        <v>#REF!</v>
      </c>
      <c r="BI73" s="202" t="e">
        <f>-SUMIFS(#REF!,#REF!,$A$2,#REF!,$B73,#REF!,$A$4)+BI29</f>
        <v>#REF!</v>
      </c>
      <c r="BJ73" s="202" t="e">
        <f>-SUMIFS(#REF!,#REF!,$A$2,#REF!,$B73,#REF!,$A$4)+BJ29</f>
        <v>#REF!</v>
      </c>
      <c r="BK73" s="202" t="e">
        <f>-SUMIFS(#REF!,#REF!,$A$2,#REF!,$B73,#REF!,$A$4)+BK29</f>
        <v>#REF!</v>
      </c>
      <c r="BL73" s="202" t="e">
        <f>-SUMIFS(#REF!,#REF!,$A$2,#REF!,$B73,#REF!,$A$4)+BL29</f>
        <v>#REF!</v>
      </c>
      <c r="BM73" s="202" t="e">
        <f>-SUMIFS(#REF!,#REF!,$A$2,#REF!,$B73,#REF!,$A$4)+BM29</f>
        <v>#REF!</v>
      </c>
      <c r="BN73" s="202" t="e">
        <f>-SUMIFS(#REF!,#REF!,$A$2,#REF!,$B73,#REF!,$A$4)+BN29</f>
        <v>#REF!</v>
      </c>
      <c r="BO73" s="202" t="e">
        <f>-SUMIFS(#REF!,#REF!,$A$2,#REF!,$B73,#REF!,$A$4)+BO29</f>
        <v>#REF!</v>
      </c>
      <c r="BP73" s="202" t="e">
        <f>-SUMIFS(#REF!,#REF!,$A$2,#REF!,$B73,#REF!,$A$4)+BP29</f>
        <v>#REF!</v>
      </c>
      <c r="BQ73" s="202" t="e">
        <f>-SUMIFS(#REF!,#REF!,$A$2,#REF!,$B73,#REF!,$A$4)+BQ29</f>
        <v>#REF!</v>
      </c>
      <c r="BR73" s="202" t="e">
        <f>-SUMIFS(#REF!,#REF!,$A$2,#REF!,$B73,#REF!,$A$4)+BR29</f>
        <v>#REF!</v>
      </c>
      <c r="BS73" s="202" t="e">
        <f>-SUMIFS(#REF!,#REF!,$A$2,#REF!,$B73,#REF!,$A$4)+BS29</f>
        <v>#REF!</v>
      </c>
      <c r="BT73" s="416"/>
      <c r="BU73" s="416"/>
      <c r="BV73" s="416"/>
      <c r="BW73" s="416"/>
      <c r="BX73" s="423"/>
      <c r="BY73" s="26"/>
    </row>
    <row r="74" spans="2:77" ht="14.25" customHeight="1" outlineLevel="1" x14ac:dyDescent="0.3">
      <c r="B74" s="30"/>
      <c r="C74" s="202" t="e">
        <f t="shared" ref="C74" si="44">SUM(X74:AI74)</f>
        <v>#REF!</v>
      </c>
      <c r="D74" s="202" t="e">
        <f t="shared" si="36"/>
        <v>#REF!</v>
      </c>
      <c r="E74" s="202" t="e">
        <f t="shared" si="37"/>
        <v>#REF!</v>
      </c>
      <c r="F74" s="202" t="e">
        <f ca="1">_xlfn.IFNA(SUM(OFFSET($X74,0,MATCH(Periods!$D$15,$X$51:$BV$51)-1):OFFSET($X74,0,MATCH(Periods!$D$15,$X$51:$BV$51,0)-12)),0)</f>
        <v>#REF!</v>
      </c>
      <c r="G74" s="202" t="e">
        <f ca="1">SUM(OFFSET($X74,0,MATCH(Periods!$D$17,$X$51:$BV$51,0)-1):OFFSET($X74,0,MATCH(Periods!$D$13,$X$51:$BV$51,0)))</f>
        <v>#REF!</v>
      </c>
      <c r="H74" s="202" t="e">
        <f ca="1">SUM(OFFSET($X74,0,MATCH(Periods!$D$16,$X$51:$BV$51,0)-1):OFFSET($X74,0,MATCH(Periods!$D$14,$X$51:$BV$51,0)))</f>
        <v>#REF!</v>
      </c>
      <c r="I74" s="26"/>
      <c r="J74" s="58" t="str">
        <f>IFERROR(C74/Revenue!C$46,"n/a")</f>
        <v>n/a</v>
      </c>
      <c r="K74" s="58" t="str">
        <f>IFERROR(D74/Revenue!D$46,"n/a")</f>
        <v>n/a</v>
      </c>
      <c r="L74" s="58" t="str">
        <f>IFERROR(E74/Revenue!E$46,"n/a")</f>
        <v>n/a</v>
      </c>
      <c r="M74" s="58" t="str">
        <f ca="1">IFERROR(F74/Revenue!F$46,"n/a")</f>
        <v>n/a</v>
      </c>
      <c r="N74" s="58" t="str">
        <f ca="1">IFERROR(G74/Revenue!G$46,"n/a")</f>
        <v>n/a</v>
      </c>
      <c r="O74" s="58" t="str">
        <f ca="1">IFERROR(H74/Revenue!H$46,"n/a")</f>
        <v>n/a</v>
      </c>
      <c r="Q74" s="202" t="e">
        <f t="shared" si="38"/>
        <v>#REF!</v>
      </c>
      <c r="R74" s="59" t="str">
        <f t="shared" si="39"/>
        <v>n/a</v>
      </c>
      <c r="S74" s="202" t="e">
        <f t="shared" si="40"/>
        <v>#REF!</v>
      </c>
      <c r="T74" s="59" t="str">
        <f t="shared" si="41"/>
        <v>n/a</v>
      </c>
      <c r="U74" s="202" t="e">
        <f t="shared" ca="1" si="42"/>
        <v>#REF!</v>
      </c>
      <c r="V74" s="58" t="str">
        <f t="shared" ca="1" si="43"/>
        <v>n/a</v>
      </c>
      <c r="X74" s="202" t="e">
        <f>-SUMIFS(#REF!,#REF!,$A$2,#REF!,$B74,#REF!,$A$4)+X30</f>
        <v>#REF!</v>
      </c>
      <c r="Y74" s="202" t="e">
        <f>-SUMIFS(#REF!,#REF!,$A$2,#REF!,$B74,#REF!,$A$4)+Y30</f>
        <v>#REF!</v>
      </c>
      <c r="Z74" s="202" t="e">
        <f>-SUMIFS(#REF!,#REF!,$A$2,#REF!,$B74,#REF!,$A$4)+Z30</f>
        <v>#REF!</v>
      </c>
      <c r="AA74" s="202" t="e">
        <f>-SUMIFS(#REF!,#REF!,$A$2,#REF!,$B74,#REF!,$A$4)+AA30</f>
        <v>#REF!</v>
      </c>
      <c r="AB74" s="202" t="e">
        <f>-SUMIFS(#REF!,#REF!,$A$2,#REF!,$B74,#REF!,$A$4)+AB30</f>
        <v>#REF!</v>
      </c>
      <c r="AC74" s="202" t="e">
        <f>-SUMIFS(#REF!,#REF!,$A$2,#REF!,$B74,#REF!,$A$4)+AC30</f>
        <v>#REF!</v>
      </c>
      <c r="AD74" s="202" t="e">
        <f>-SUMIFS(#REF!,#REF!,$A$2,#REF!,$B74,#REF!,$A$4)+AD30</f>
        <v>#REF!</v>
      </c>
      <c r="AE74" s="202" t="e">
        <f>-SUMIFS(#REF!,#REF!,$A$2,#REF!,$B74,#REF!,$A$4)+AE30</f>
        <v>#REF!</v>
      </c>
      <c r="AF74" s="202" t="e">
        <f>-SUMIFS(#REF!,#REF!,$A$2,#REF!,$B74,#REF!,$A$4)+AF30</f>
        <v>#REF!</v>
      </c>
      <c r="AG74" s="202" t="e">
        <f>-SUMIFS(#REF!,#REF!,$A$2,#REF!,$B74,#REF!,$A$4)+AG30</f>
        <v>#REF!</v>
      </c>
      <c r="AH74" s="202" t="e">
        <f>-SUMIFS(#REF!,#REF!,$A$2,#REF!,$B74,#REF!,$A$4)+AH30</f>
        <v>#REF!</v>
      </c>
      <c r="AI74" s="202" t="e">
        <f>-SUMIFS(#REF!,#REF!,$A$2,#REF!,$B74,#REF!,$A$4)+AI30</f>
        <v>#REF!</v>
      </c>
      <c r="AJ74" s="202" t="e">
        <f>-SUMIFS(#REF!,#REF!,$A$2,#REF!,$B74,#REF!,$A$4)+AJ30</f>
        <v>#REF!</v>
      </c>
      <c r="AK74" s="202" t="e">
        <f>-SUMIFS(#REF!,#REF!,$A$2,#REF!,$B74,#REF!,$A$4)+AK30</f>
        <v>#REF!</v>
      </c>
      <c r="AL74" s="202" t="e">
        <f>-SUMIFS(#REF!,#REF!,$A$2,#REF!,$B74,#REF!,$A$4)+AL30</f>
        <v>#REF!</v>
      </c>
      <c r="AM74" s="202" t="e">
        <f>-SUMIFS(#REF!,#REF!,$A$2,#REF!,$B74,#REF!,$A$4)+AM30</f>
        <v>#REF!</v>
      </c>
      <c r="AN74" s="202" t="e">
        <f>-SUMIFS(#REF!,#REF!,$A$2,#REF!,$B74,#REF!,$A$4)+AN30</f>
        <v>#REF!</v>
      </c>
      <c r="AO74" s="202" t="e">
        <f>-SUMIFS(#REF!,#REF!,$A$2,#REF!,$B74,#REF!,$A$4)+AO30</f>
        <v>#REF!</v>
      </c>
      <c r="AP74" s="202" t="e">
        <f>-SUMIFS(#REF!,#REF!,$A$2,#REF!,$B74,#REF!,$A$4)+AP30</f>
        <v>#REF!</v>
      </c>
      <c r="AQ74" s="202" t="e">
        <f>-SUMIFS(#REF!,#REF!,$A$2,#REF!,$B74,#REF!,$A$4)+AQ30</f>
        <v>#REF!</v>
      </c>
      <c r="AR74" s="202" t="e">
        <f>-SUMIFS(#REF!,#REF!,$A$2,#REF!,$B74,#REF!,$A$4)+AR30</f>
        <v>#REF!</v>
      </c>
      <c r="AS74" s="202" t="e">
        <f>-SUMIFS(#REF!,#REF!,$A$2,#REF!,$B74,#REF!,$A$4)+AS30</f>
        <v>#REF!</v>
      </c>
      <c r="AT74" s="202" t="e">
        <f>-SUMIFS(#REF!,#REF!,$A$2,#REF!,$B74,#REF!,$A$4)+AT30</f>
        <v>#REF!</v>
      </c>
      <c r="AU74" s="202" t="e">
        <f>-SUMIFS(#REF!,#REF!,$A$2,#REF!,$B74,#REF!,$A$4)+AU30</f>
        <v>#REF!</v>
      </c>
      <c r="AV74" s="202" t="e">
        <f>-SUMIFS(#REF!,#REF!,$A$2,#REF!,$B74,#REF!,$A$4)+AV30</f>
        <v>#REF!</v>
      </c>
      <c r="AW74" s="202" t="e">
        <f>-SUMIFS(#REF!,#REF!,$A$2,#REF!,$B74,#REF!,$A$4)+AW30</f>
        <v>#REF!</v>
      </c>
      <c r="AX74" s="202" t="e">
        <f>-SUMIFS(#REF!,#REF!,$A$2,#REF!,$B74,#REF!,$A$4)+AX30</f>
        <v>#REF!</v>
      </c>
      <c r="AY74" s="202" t="e">
        <f>-SUMIFS(#REF!,#REF!,$A$2,#REF!,$B74,#REF!,$A$4)+AY30</f>
        <v>#REF!</v>
      </c>
      <c r="AZ74" s="202" t="e">
        <f>-SUMIFS(#REF!,#REF!,$A$2,#REF!,$B74,#REF!,$A$4)+AZ30</f>
        <v>#REF!</v>
      </c>
      <c r="BA74" s="202" t="e">
        <f>-SUMIFS(#REF!,#REF!,$A$2,#REF!,$B74,#REF!,$A$4)+BA30</f>
        <v>#REF!</v>
      </c>
      <c r="BB74" s="202" t="e">
        <f>-SUMIFS(#REF!,#REF!,$A$2,#REF!,$B74,#REF!,$A$4)+BB30</f>
        <v>#REF!</v>
      </c>
      <c r="BC74" s="202" t="e">
        <f>-SUMIFS(#REF!,#REF!,$A$2,#REF!,$B74,#REF!,$A$4)+BC30</f>
        <v>#REF!</v>
      </c>
      <c r="BD74" s="202" t="e">
        <f>-SUMIFS(#REF!,#REF!,$A$2,#REF!,$B74,#REF!,$A$4)+BD30</f>
        <v>#REF!</v>
      </c>
      <c r="BE74" s="202" t="e">
        <f>-SUMIFS(#REF!,#REF!,$A$2,#REF!,$B74,#REF!,$A$4)+BE30</f>
        <v>#REF!</v>
      </c>
      <c r="BF74" s="202" t="e">
        <f>-SUMIFS(#REF!,#REF!,$A$2,#REF!,$B74,#REF!,$A$4)+BF30</f>
        <v>#REF!</v>
      </c>
      <c r="BG74" s="202" t="e">
        <f>-SUMIFS(#REF!,#REF!,$A$2,#REF!,$B74,#REF!,$A$4)+BG30</f>
        <v>#REF!</v>
      </c>
      <c r="BH74" s="202" t="e">
        <f>-SUMIFS(#REF!,#REF!,$A$2,#REF!,$B74,#REF!,$A$4)+BH30</f>
        <v>#REF!</v>
      </c>
      <c r="BI74" s="202" t="e">
        <f>-SUMIFS(#REF!,#REF!,$A$2,#REF!,$B74,#REF!,$A$4)+BI30</f>
        <v>#REF!</v>
      </c>
      <c r="BJ74" s="202" t="e">
        <f>-SUMIFS(#REF!,#REF!,$A$2,#REF!,$B74,#REF!,$A$4)+BJ30</f>
        <v>#REF!</v>
      </c>
      <c r="BK74" s="202" t="e">
        <f>-SUMIFS(#REF!,#REF!,$A$2,#REF!,$B74,#REF!,$A$4)+BK30</f>
        <v>#REF!</v>
      </c>
      <c r="BL74" s="202" t="e">
        <f>-SUMIFS(#REF!,#REF!,$A$2,#REF!,$B74,#REF!,$A$4)+BL30</f>
        <v>#REF!</v>
      </c>
      <c r="BM74" s="202" t="e">
        <f>-SUMIFS(#REF!,#REF!,$A$2,#REF!,$B74,#REF!,$A$4)+BM30</f>
        <v>#REF!</v>
      </c>
      <c r="BN74" s="202" t="e">
        <f>-SUMIFS(#REF!,#REF!,$A$2,#REF!,$B74,#REF!,$A$4)+BN30</f>
        <v>#REF!</v>
      </c>
      <c r="BO74" s="202" t="e">
        <f>-SUMIFS(#REF!,#REF!,$A$2,#REF!,$B74,#REF!,$A$4)+BO30</f>
        <v>#REF!</v>
      </c>
      <c r="BP74" s="202" t="e">
        <f>-SUMIFS(#REF!,#REF!,$A$2,#REF!,$B74,#REF!,$A$4)+BP30</f>
        <v>#REF!</v>
      </c>
      <c r="BQ74" s="202" t="e">
        <f>-SUMIFS(#REF!,#REF!,$A$2,#REF!,$B74,#REF!,$A$4)+BQ30</f>
        <v>#REF!</v>
      </c>
      <c r="BR74" s="202" t="e">
        <f>-SUMIFS(#REF!,#REF!,$A$2,#REF!,$B74,#REF!,$A$4)+BR30</f>
        <v>#REF!</v>
      </c>
      <c r="BS74" s="202" t="e">
        <f>-SUMIFS(#REF!,#REF!,$A$2,#REF!,$B74,#REF!,$A$4)+BS30</f>
        <v>#REF!</v>
      </c>
      <c r="BT74" s="416"/>
      <c r="BU74" s="416"/>
      <c r="BV74" s="416"/>
      <c r="BW74" s="416"/>
      <c r="BX74" s="423"/>
      <c r="BY74" s="26"/>
    </row>
    <row r="75" spans="2:77" ht="14.25" customHeight="1" x14ac:dyDescent="0.3">
      <c r="B75" s="30" t="str">
        <f>Periods!$C$42</f>
        <v>Depreciation and amortization</v>
      </c>
      <c r="C75" s="202" t="e">
        <f t="shared" si="35"/>
        <v>#REF!</v>
      </c>
      <c r="D75" s="202" t="e">
        <f t="shared" si="36"/>
        <v>#REF!</v>
      </c>
      <c r="E75" s="202" t="e">
        <f t="shared" si="37"/>
        <v>#REF!</v>
      </c>
      <c r="F75" s="202" t="e">
        <f ca="1">_xlfn.IFNA(SUM(OFFSET($X75,0,MATCH(Periods!$D$15,$X$51:$BV$51)-1):OFFSET($X75,0,MATCH(Periods!$D$15,$X$51:$BV$51,0)-12)),0)</f>
        <v>#REF!</v>
      </c>
      <c r="G75" s="202" t="e">
        <f ca="1">SUM(OFFSET($X75,0,MATCH(Periods!$D$17,$X$51:$BV$51,0)-1):OFFSET($X75,0,MATCH(Periods!$D$13,$X$51:$BV$51,0)))</f>
        <v>#REF!</v>
      </c>
      <c r="H75" s="202" t="e">
        <f ca="1">SUM(OFFSET($X75,0,MATCH(Periods!$D$16,$X$51:$BV$51,0)-1):OFFSET($X75,0,MATCH(Periods!$D$14,$X$51:$BV$51,0)))</f>
        <v>#REF!</v>
      </c>
      <c r="I75" s="26"/>
      <c r="J75" s="58" t="str">
        <f>IFERROR(C75/Revenue!C$46,"n/a")</f>
        <v>n/a</v>
      </c>
      <c r="K75" s="58" t="str">
        <f>IFERROR(D75/Revenue!D$46,"n/a")</f>
        <v>n/a</v>
      </c>
      <c r="L75" s="58" t="str">
        <f>IFERROR(E75/Revenue!E$46,"n/a")</f>
        <v>n/a</v>
      </c>
      <c r="M75" s="58" t="str">
        <f ca="1">IFERROR(F75/Revenue!F$46,"n/a")</f>
        <v>n/a</v>
      </c>
      <c r="N75" s="58" t="str">
        <f ca="1">IFERROR(G75/Revenue!G$46,"n/a")</f>
        <v>n/a</v>
      </c>
      <c r="O75" s="58" t="str">
        <f ca="1">IFERROR(H75/Revenue!H$46,"n/a")</f>
        <v>n/a</v>
      </c>
      <c r="Q75" s="202" t="e">
        <f t="shared" si="38"/>
        <v>#REF!</v>
      </c>
      <c r="R75" s="59" t="str">
        <f t="shared" si="39"/>
        <v>n/a</v>
      </c>
      <c r="S75" s="202" t="e">
        <f t="shared" si="40"/>
        <v>#REF!</v>
      </c>
      <c r="T75" s="59" t="str">
        <f t="shared" si="41"/>
        <v>n/a</v>
      </c>
      <c r="U75" s="202" t="e">
        <f t="shared" ca="1" si="42"/>
        <v>#REF!</v>
      </c>
      <c r="V75" s="58" t="str">
        <f t="shared" ca="1" si="43"/>
        <v>n/a</v>
      </c>
      <c r="X75" s="202" t="e">
        <f>IF(#REF!="Gross",-SUMIFS(#REF!,#REF!,$A$2,#REF!,$B75,#REF!,$A$4)+X31,0)</f>
        <v>#REF!</v>
      </c>
      <c r="Y75" s="202" t="e">
        <f>IF(#REF!="Gross",-SUMIFS(#REF!,#REF!,$A$2,#REF!,$B75,#REF!,$A$4)+Y31,0)</f>
        <v>#REF!</v>
      </c>
      <c r="Z75" s="202" t="e">
        <f>IF(#REF!="Gross",-SUMIFS(#REF!,#REF!,$A$2,#REF!,$B75,#REF!,$A$4)+Z31,0)</f>
        <v>#REF!</v>
      </c>
      <c r="AA75" s="202" t="e">
        <f>IF(#REF!="Gross",-SUMIFS(#REF!,#REF!,$A$2,#REF!,$B75,#REF!,$A$4)+AA31,0)</f>
        <v>#REF!</v>
      </c>
      <c r="AB75" s="202" t="e">
        <f>IF(#REF!="Gross",-SUMIFS(#REF!,#REF!,$A$2,#REF!,$B75,#REF!,$A$4)+AB31,0)</f>
        <v>#REF!</v>
      </c>
      <c r="AC75" s="202" t="e">
        <f>IF(#REF!="Gross",-SUMIFS(#REF!,#REF!,$A$2,#REF!,$B75,#REF!,$A$4)+AC31,0)</f>
        <v>#REF!</v>
      </c>
      <c r="AD75" s="202" t="e">
        <f>IF(#REF!="Gross",-SUMIFS(#REF!,#REF!,$A$2,#REF!,$B75,#REF!,$A$4)+AD31,0)</f>
        <v>#REF!</v>
      </c>
      <c r="AE75" s="202" t="e">
        <f>IF(#REF!="Gross",-SUMIFS(#REF!,#REF!,$A$2,#REF!,$B75,#REF!,$A$4)+AE31,0)</f>
        <v>#REF!</v>
      </c>
      <c r="AF75" s="202" t="e">
        <f>IF(#REF!="Gross",-SUMIFS(#REF!,#REF!,$A$2,#REF!,$B75,#REF!,$A$4)+AF31,0)</f>
        <v>#REF!</v>
      </c>
      <c r="AG75" s="202" t="e">
        <f>IF(#REF!="Gross",-SUMIFS(#REF!,#REF!,$A$2,#REF!,$B75,#REF!,$A$4)+AG31,0)</f>
        <v>#REF!</v>
      </c>
      <c r="AH75" s="202" t="e">
        <f>IF(#REF!="Gross",-SUMIFS(#REF!,#REF!,$A$2,#REF!,$B75,#REF!,$A$4)+AH31,0)</f>
        <v>#REF!</v>
      </c>
      <c r="AI75" s="202" t="e">
        <f>IF(#REF!="Gross",-SUMIFS(#REF!,#REF!,$A$2,#REF!,$B75,#REF!,$A$4)+AI31,0)</f>
        <v>#REF!</v>
      </c>
      <c r="AJ75" s="202" t="e">
        <f>IF(#REF!="Gross",-SUMIFS(#REF!,#REF!,$A$2,#REF!,$B75,#REF!,$A$4)+AJ31,0)</f>
        <v>#REF!</v>
      </c>
      <c r="AK75" s="202" t="e">
        <f>IF(#REF!="Gross",-SUMIFS(#REF!,#REF!,$A$2,#REF!,$B75,#REF!,$A$4)+AK31,0)</f>
        <v>#REF!</v>
      </c>
      <c r="AL75" s="202" t="e">
        <f>IF(#REF!="Gross",-SUMIFS(#REF!,#REF!,$A$2,#REF!,$B75,#REF!,$A$4)+AL31,0)</f>
        <v>#REF!</v>
      </c>
      <c r="AM75" s="202" t="e">
        <f>IF(#REF!="Gross",-SUMIFS(#REF!,#REF!,$A$2,#REF!,$B75,#REF!,$A$4)+AM31,0)</f>
        <v>#REF!</v>
      </c>
      <c r="AN75" s="202" t="e">
        <f>IF(#REF!="Gross",-SUMIFS(#REF!,#REF!,$A$2,#REF!,$B75,#REF!,$A$4)+AN31,0)</f>
        <v>#REF!</v>
      </c>
      <c r="AO75" s="202" t="e">
        <f>IF(#REF!="Gross",-SUMIFS(#REF!,#REF!,$A$2,#REF!,$B75,#REF!,$A$4)+AO31,0)</f>
        <v>#REF!</v>
      </c>
      <c r="AP75" s="202" t="e">
        <f>IF(#REF!="Gross",-SUMIFS(#REF!,#REF!,$A$2,#REF!,$B75,#REF!,$A$4)+AP31,0)</f>
        <v>#REF!</v>
      </c>
      <c r="AQ75" s="202" t="e">
        <f>IF(#REF!="Gross",-SUMIFS(#REF!,#REF!,$A$2,#REF!,$B75,#REF!,$A$4)+AQ31,0)</f>
        <v>#REF!</v>
      </c>
      <c r="AR75" s="202" t="e">
        <f>IF(#REF!="Gross",-SUMIFS(#REF!,#REF!,$A$2,#REF!,$B75,#REF!,$A$4)+AR31,0)</f>
        <v>#REF!</v>
      </c>
      <c r="AS75" s="202" t="e">
        <f>IF(#REF!="Gross",-SUMIFS(#REF!,#REF!,$A$2,#REF!,$B75,#REF!,$A$4)+AS31,0)</f>
        <v>#REF!</v>
      </c>
      <c r="AT75" s="202" t="e">
        <f>IF(#REF!="Gross",-SUMIFS(#REF!,#REF!,$A$2,#REF!,$B75,#REF!,$A$4)+AT31,0)</f>
        <v>#REF!</v>
      </c>
      <c r="AU75" s="202" t="e">
        <f>IF(#REF!="Gross",-SUMIFS(#REF!,#REF!,$A$2,#REF!,$B75,#REF!,$A$4)+AU31,0)</f>
        <v>#REF!</v>
      </c>
      <c r="AV75" s="202" t="e">
        <f>IF(#REF!="Gross",-SUMIFS(#REF!,#REF!,$A$2,#REF!,$B75,#REF!,$A$4)+AV31,0)</f>
        <v>#REF!</v>
      </c>
      <c r="AW75" s="202" t="e">
        <f>IF(#REF!="Gross",-SUMIFS(#REF!,#REF!,$A$2,#REF!,$B75,#REF!,$A$4)+AW31,0)</f>
        <v>#REF!</v>
      </c>
      <c r="AX75" s="202" t="e">
        <f>IF(#REF!="Gross",-SUMIFS(#REF!,#REF!,$A$2,#REF!,$B75,#REF!,$A$4)+AX31,0)</f>
        <v>#REF!</v>
      </c>
      <c r="AY75" s="202" t="e">
        <f>IF(#REF!="Gross",-SUMIFS(#REF!,#REF!,$A$2,#REF!,$B75,#REF!,$A$4)+AY31,0)</f>
        <v>#REF!</v>
      </c>
      <c r="AZ75" s="202" t="e">
        <f>IF(#REF!="Gross",-SUMIFS(#REF!,#REF!,$A$2,#REF!,$B75,#REF!,$A$4)+AZ31,0)</f>
        <v>#REF!</v>
      </c>
      <c r="BA75" s="202" t="e">
        <f>IF(#REF!="Gross",-SUMIFS(#REF!,#REF!,$A$2,#REF!,$B75,#REF!,$A$4)+BA31,0)</f>
        <v>#REF!</v>
      </c>
      <c r="BB75" s="202" t="e">
        <f>IF(#REF!="Gross",-SUMIFS(#REF!,#REF!,$A$2,#REF!,$B75,#REF!,$A$4)+BB31,0)</f>
        <v>#REF!</v>
      </c>
      <c r="BC75" s="202" t="e">
        <f>IF(#REF!="Gross",-SUMIFS(#REF!,#REF!,$A$2,#REF!,$B75,#REF!,$A$4)+BC31,0)</f>
        <v>#REF!</v>
      </c>
      <c r="BD75" s="202" t="e">
        <f>IF(#REF!="Gross",-SUMIFS(#REF!,#REF!,$A$2,#REF!,$B75,#REF!,$A$4)+BD31,0)</f>
        <v>#REF!</v>
      </c>
      <c r="BE75" s="202" t="e">
        <f>IF(#REF!="Gross",-SUMIFS(#REF!,#REF!,$A$2,#REF!,$B75,#REF!,$A$4)+BE31,0)</f>
        <v>#REF!</v>
      </c>
      <c r="BF75" s="202" t="e">
        <f>IF(#REF!="Gross",-SUMIFS(#REF!,#REF!,$A$2,#REF!,$B75,#REF!,$A$4)+BF31,0)</f>
        <v>#REF!</v>
      </c>
      <c r="BG75" s="202" t="e">
        <f>IF(#REF!="Gross",-SUMIFS(#REF!,#REF!,$A$2,#REF!,$B75,#REF!,$A$4)+BG31,0)</f>
        <v>#REF!</v>
      </c>
      <c r="BH75" s="202" t="e">
        <f>IF(#REF!="Gross",-SUMIFS(#REF!,#REF!,$A$2,#REF!,$B75,#REF!,$A$4)+BH31,0)</f>
        <v>#REF!</v>
      </c>
      <c r="BI75" s="202" t="e">
        <f>IF(#REF!="Gross",-SUMIFS(#REF!,#REF!,$A$2,#REF!,$B75,#REF!,$A$4)+BI31,0)</f>
        <v>#REF!</v>
      </c>
      <c r="BJ75" s="202" t="e">
        <f>IF(#REF!="Gross",-SUMIFS(#REF!,#REF!,$A$2,#REF!,$B75,#REF!,$A$4)+BJ31,0)</f>
        <v>#REF!</v>
      </c>
      <c r="BK75" s="202" t="e">
        <f>IF(#REF!="Gross",-SUMIFS(#REF!,#REF!,$A$2,#REF!,$B75,#REF!,$A$4)+BK31,0)</f>
        <v>#REF!</v>
      </c>
      <c r="BL75" s="202" t="e">
        <f>IF(#REF!="Gross",-SUMIFS(#REF!,#REF!,$A$2,#REF!,$B75,#REF!,$A$4)+BL31,0)</f>
        <v>#REF!</v>
      </c>
      <c r="BM75" s="202" t="e">
        <f>IF(#REF!="Gross",-SUMIFS(#REF!,#REF!,$A$2,#REF!,$B75,#REF!,$A$4)+BM31,0)</f>
        <v>#REF!</v>
      </c>
      <c r="BN75" s="202" t="e">
        <f>IF(#REF!="Gross",-SUMIFS(#REF!,#REF!,$A$2,#REF!,$B75,#REF!,$A$4)+BN31,0)</f>
        <v>#REF!</v>
      </c>
      <c r="BO75" s="202" t="e">
        <f>IF(#REF!="Gross",-SUMIFS(#REF!,#REF!,$A$2,#REF!,$B75,#REF!,$A$4)+BO31,0)</f>
        <v>#REF!</v>
      </c>
      <c r="BP75" s="202" t="e">
        <f>IF(#REF!="Gross",-SUMIFS(#REF!,#REF!,$A$2,#REF!,$B75,#REF!,$A$4)+BP31,0)</f>
        <v>#REF!</v>
      </c>
      <c r="BQ75" s="202" t="e">
        <f>IF(#REF!="Gross",-SUMIFS(#REF!,#REF!,$A$2,#REF!,$B75,#REF!,$A$4)+BQ31,0)</f>
        <v>#REF!</v>
      </c>
      <c r="BR75" s="202" t="e">
        <f>IF(#REF!="Gross",-SUMIFS(#REF!,#REF!,$A$2,#REF!,$B75,#REF!,$A$4)+BR31,0)</f>
        <v>#REF!</v>
      </c>
      <c r="BS75" s="202" t="e">
        <f>IF(#REF!="Gross",-SUMIFS(#REF!,#REF!,$A$2,#REF!,$B75,#REF!,$A$4)+BS31,0)</f>
        <v>#REF!</v>
      </c>
      <c r="BT75" s="416"/>
      <c r="BU75" s="416"/>
      <c r="BV75" s="416"/>
      <c r="BW75" s="416"/>
      <c r="BX75" s="423"/>
      <c r="BY75" s="26"/>
    </row>
    <row r="76" spans="2:77" s="20" customFormat="1" ht="14.25" customHeight="1" x14ac:dyDescent="0.3">
      <c r="B76" s="30" t="s">
        <v>65</v>
      </c>
      <c r="C76" s="202" t="e">
        <f t="shared" ref="C76:H76" si="45">SUM(C62:C74)</f>
        <v>#REF!</v>
      </c>
      <c r="D76" s="202" t="e">
        <f t="shared" si="45"/>
        <v>#REF!</v>
      </c>
      <c r="E76" s="202" t="e">
        <f t="shared" si="45"/>
        <v>#REF!</v>
      </c>
      <c r="F76" s="202" t="e">
        <f t="shared" ca="1" si="45"/>
        <v>#REF!</v>
      </c>
      <c r="G76" s="202" t="e">
        <f t="shared" ca="1" si="45"/>
        <v>#REF!</v>
      </c>
      <c r="H76" s="202" t="e">
        <f t="shared" ca="1" si="45"/>
        <v>#REF!</v>
      </c>
      <c r="I76" s="26"/>
      <c r="J76" s="58" t="str">
        <f>IFERROR(C76/Revenue!C$46,"n/a")</f>
        <v>n/a</v>
      </c>
      <c r="K76" s="58" t="str">
        <f>IFERROR(D76/Revenue!D$46,"n/a")</f>
        <v>n/a</v>
      </c>
      <c r="L76" s="58" t="str">
        <f>IFERROR(E76/Revenue!E$46,"n/a")</f>
        <v>n/a</v>
      </c>
      <c r="M76" s="58" t="str">
        <f ca="1">IFERROR(F76/Revenue!F$46,"n/a")</f>
        <v>n/a</v>
      </c>
      <c r="N76" s="58" t="str">
        <f ca="1">IFERROR(G76/Revenue!G$46,"n/a")</f>
        <v>n/a</v>
      </c>
      <c r="O76" s="58" t="str">
        <f ca="1">IFERROR(H76/Revenue!H$46,"n/a")</f>
        <v>n/a</v>
      </c>
      <c r="Q76" s="202" t="e">
        <f t="shared" si="38"/>
        <v>#REF!</v>
      </c>
      <c r="R76" s="59" t="str">
        <f t="shared" si="39"/>
        <v>n/a</v>
      </c>
      <c r="S76" s="202" t="e">
        <f t="shared" si="40"/>
        <v>#REF!</v>
      </c>
      <c r="T76" s="59" t="str">
        <f t="shared" si="41"/>
        <v>n/a</v>
      </c>
      <c r="U76" s="202" t="e">
        <f t="shared" ca="1" si="42"/>
        <v>#REF!</v>
      </c>
      <c r="V76" s="58" t="str">
        <f t="shared" ca="1" si="43"/>
        <v>n/a</v>
      </c>
      <c r="X76" s="202" t="e">
        <f t="shared" ref="X76:BS76" si="46">SUM(X62:X74)</f>
        <v>#REF!</v>
      </c>
      <c r="Y76" s="202" t="e">
        <f t="shared" si="46"/>
        <v>#REF!</v>
      </c>
      <c r="Z76" s="202" t="e">
        <f t="shared" si="46"/>
        <v>#REF!</v>
      </c>
      <c r="AA76" s="202" t="e">
        <f t="shared" si="46"/>
        <v>#REF!</v>
      </c>
      <c r="AB76" s="202" t="e">
        <f t="shared" si="46"/>
        <v>#REF!</v>
      </c>
      <c r="AC76" s="202" t="e">
        <f t="shared" si="46"/>
        <v>#REF!</v>
      </c>
      <c r="AD76" s="202" t="e">
        <f t="shared" si="46"/>
        <v>#REF!</v>
      </c>
      <c r="AE76" s="202" t="e">
        <f t="shared" si="46"/>
        <v>#REF!</v>
      </c>
      <c r="AF76" s="202" t="e">
        <f t="shared" si="46"/>
        <v>#REF!</v>
      </c>
      <c r="AG76" s="202" t="e">
        <f t="shared" si="46"/>
        <v>#REF!</v>
      </c>
      <c r="AH76" s="202" t="e">
        <f t="shared" si="46"/>
        <v>#REF!</v>
      </c>
      <c r="AI76" s="202" t="e">
        <f t="shared" si="46"/>
        <v>#REF!</v>
      </c>
      <c r="AJ76" s="202" t="e">
        <f t="shared" si="46"/>
        <v>#REF!</v>
      </c>
      <c r="AK76" s="202" t="e">
        <f t="shared" si="46"/>
        <v>#REF!</v>
      </c>
      <c r="AL76" s="202" t="e">
        <f t="shared" si="46"/>
        <v>#REF!</v>
      </c>
      <c r="AM76" s="202" t="e">
        <f t="shared" si="46"/>
        <v>#REF!</v>
      </c>
      <c r="AN76" s="202" t="e">
        <f t="shared" si="46"/>
        <v>#REF!</v>
      </c>
      <c r="AO76" s="202" t="e">
        <f t="shared" si="46"/>
        <v>#REF!</v>
      </c>
      <c r="AP76" s="202" t="e">
        <f t="shared" si="46"/>
        <v>#REF!</v>
      </c>
      <c r="AQ76" s="202" t="e">
        <f t="shared" si="46"/>
        <v>#REF!</v>
      </c>
      <c r="AR76" s="202" t="e">
        <f t="shared" si="46"/>
        <v>#REF!</v>
      </c>
      <c r="AS76" s="202" t="e">
        <f t="shared" si="46"/>
        <v>#REF!</v>
      </c>
      <c r="AT76" s="202" t="e">
        <f t="shared" si="46"/>
        <v>#REF!</v>
      </c>
      <c r="AU76" s="202" t="e">
        <f t="shared" si="46"/>
        <v>#REF!</v>
      </c>
      <c r="AV76" s="202" t="e">
        <f t="shared" si="46"/>
        <v>#REF!</v>
      </c>
      <c r="AW76" s="202" t="e">
        <f t="shared" si="46"/>
        <v>#REF!</v>
      </c>
      <c r="AX76" s="202" t="e">
        <f t="shared" si="46"/>
        <v>#REF!</v>
      </c>
      <c r="AY76" s="202" t="e">
        <f t="shared" si="46"/>
        <v>#REF!</v>
      </c>
      <c r="AZ76" s="202" t="e">
        <f t="shared" si="46"/>
        <v>#REF!</v>
      </c>
      <c r="BA76" s="202" t="e">
        <f t="shared" si="46"/>
        <v>#REF!</v>
      </c>
      <c r="BB76" s="202" t="e">
        <f t="shared" si="46"/>
        <v>#REF!</v>
      </c>
      <c r="BC76" s="202" t="e">
        <f t="shared" si="46"/>
        <v>#REF!</v>
      </c>
      <c r="BD76" s="202" t="e">
        <f t="shared" si="46"/>
        <v>#REF!</v>
      </c>
      <c r="BE76" s="202" t="e">
        <f t="shared" si="46"/>
        <v>#REF!</v>
      </c>
      <c r="BF76" s="202" t="e">
        <f t="shared" si="46"/>
        <v>#REF!</v>
      </c>
      <c r="BG76" s="202" t="e">
        <f t="shared" si="46"/>
        <v>#REF!</v>
      </c>
      <c r="BH76" s="202" t="e">
        <f t="shared" si="46"/>
        <v>#REF!</v>
      </c>
      <c r="BI76" s="202" t="e">
        <f t="shared" si="46"/>
        <v>#REF!</v>
      </c>
      <c r="BJ76" s="202" t="e">
        <f t="shared" si="46"/>
        <v>#REF!</v>
      </c>
      <c r="BK76" s="202" t="e">
        <f t="shared" si="46"/>
        <v>#REF!</v>
      </c>
      <c r="BL76" s="202" t="e">
        <f t="shared" si="46"/>
        <v>#REF!</v>
      </c>
      <c r="BM76" s="202" t="e">
        <f t="shared" si="46"/>
        <v>#REF!</v>
      </c>
      <c r="BN76" s="202" t="e">
        <f t="shared" si="46"/>
        <v>#REF!</v>
      </c>
      <c r="BO76" s="202" t="e">
        <f t="shared" si="46"/>
        <v>#REF!</v>
      </c>
      <c r="BP76" s="202" t="e">
        <f t="shared" si="46"/>
        <v>#REF!</v>
      </c>
      <c r="BQ76" s="202" t="e">
        <f t="shared" si="46"/>
        <v>#REF!</v>
      </c>
      <c r="BR76" s="202" t="e">
        <f t="shared" si="46"/>
        <v>#REF!</v>
      </c>
      <c r="BS76" s="202" t="e">
        <f t="shared" si="46"/>
        <v>#REF!</v>
      </c>
      <c r="BT76" s="416"/>
      <c r="BU76" s="416"/>
      <c r="BV76" s="416"/>
      <c r="BW76" s="416"/>
      <c r="BX76" s="423"/>
      <c r="BY76" s="26"/>
    </row>
    <row r="77" spans="2:77" ht="14.25" customHeight="1" thickBot="1" x14ac:dyDescent="0.35">
      <c r="B77" s="48" t="s">
        <v>44</v>
      </c>
      <c r="C77" s="213" t="e">
        <f t="shared" ref="C77:H77" si="47">SUM(C52:C75)</f>
        <v>#REF!</v>
      </c>
      <c r="D77" s="213" t="e">
        <f t="shared" si="47"/>
        <v>#REF!</v>
      </c>
      <c r="E77" s="213" t="e">
        <f t="shared" si="47"/>
        <v>#REF!</v>
      </c>
      <c r="F77" s="213" t="e">
        <f t="shared" ca="1" si="47"/>
        <v>#REF!</v>
      </c>
      <c r="G77" s="213" t="e">
        <f t="shared" ca="1" si="47"/>
        <v>#REF!</v>
      </c>
      <c r="H77" s="213" t="e">
        <f t="shared" ca="1" si="47"/>
        <v>#REF!</v>
      </c>
      <c r="I77" s="26"/>
      <c r="J77" s="56" t="str">
        <f>IFERROR(C77/Revenue!C$46,"n/a")</f>
        <v>n/a</v>
      </c>
      <c r="K77" s="56" t="str">
        <f>IFERROR(D77/Revenue!D$46,"n/a")</f>
        <v>n/a</v>
      </c>
      <c r="L77" s="56" t="str">
        <f>IFERROR(E77/Revenue!E$46,"n/a")</f>
        <v>n/a</v>
      </c>
      <c r="M77" s="56" t="str">
        <f ca="1">IFERROR(F77/Revenue!F$46,"n/a")</f>
        <v>n/a</v>
      </c>
      <c r="N77" s="56" t="str">
        <f ca="1">IFERROR(G77/Revenue!G$46,"n/a")</f>
        <v>n/a</v>
      </c>
      <c r="O77" s="56" t="str">
        <f ca="1">IFERROR(H77/Revenue!H$46,"n/a")</f>
        <v>n/a</v>
      </c>
      <c r="Q77" s="213" t="e">
        <f t="shared" si="38"/>
        <v>#REF!</v>
      </c>
      <c r="R77" s="57" t="str">
        <f t="shared" si="39"/>
        <v>n/a</v>
      </c>
      <c r="S77" s="213" t="e">
        <f t="shared" si="40"/>
        <v>#REF!</v>
      </c>
      <c r="T77" s="57" t="str">
        <f t="shared" si="41"/>
        <v>n/a</v>
      </c>
      <c r="U77" s="213" t="e">
        <f t="shared" ca="1" si="42"/>
        <v>#REF!</v>
      </c>
      <c r="V77" s="56" t="str">
        <f t="shared" ca="1" si="43"/>
        <v>n/a</v>
      </c>
      <c r="X77" s="213" t="e">
        <f t="shared" ref="X77:BS77" si="48">SUM(X52:X75)</f>
        <v>#REF!</v>
      </c>
      <c r="Y77" s="213" t="e">
        <f t="shared" si="48"/>
        <v>#REF!</v>
      </c>
      <c r="Z77" s="213" t="e">
        <f t="shared" si="48"/>
        <v>#REF!</v>
      </c>
      <c r="AA77" s="213" t="e">
        <f t="shared" si="48"/>
        <v>#REF!</v>
      </c>
      <c r="AB77" s="213" t="e">
        <f t="shared" si="48"/>
        <v>#REF!</v>
      </c>
      <c r="AC77" s="213" t="e">
        <f t="shared" si="48"/>
        <v>#REF!</v>
      </c>
      <c r="AD77" s="213" t="e">
        <f t="shared" si="48"/>
        <v>#REF!</v>
      </c>
      <c r="AE77" s="213" t="e">
        <f t="shared" si="48"/>
        <v>#REF!</v>
      </c>
      <c r="AF77" s="213" t="e">
        <f t="shared" si="48"/>
        <v>#REF!</v>
      </c>
      <c r="AG77" s="213" t="e">
        <f t="shared" si="48"/>
        <v>#REF!</v>
      </c>
      <c r="AH77" s="213" t="e">
        <f t="shared" si="48"/>
        <v>#REF!</v>
      </c>
      <c r="AI77" s="213" t="e">
        <f t="shared" si="48"/>
        <v>#REF!</v>
      </c>
      <c r="AJ77" s="213" t="e">
        <f t="shared" si="48"/>
        <v>#REF!</v>
      </c>
      <c r="AK77" s="213" t="e">
        <f t="shared" si="48"/>
        <v>#REF!</v>
      </c>
      <c r="AL77" s="213" t="e">
        <f t="shared" si="48"/>
        <v>#REF!</v>
      </c>
      <c r="AM77" s="213" t="e">
        <f t="shared" si="48"/>
        <v>#REF!</v>
      </c>
      <c r="AN77" s="213" t="e">
        <f t="shared" si="48"/>
        <v>#REF!</v>
      </c>
      <c r="AO77" s="213" t="e">
        <f t="shared" si="48"/>
        <v>#REF!</v>
      </c>
      <c r="AP77" s="213" t="e">
        <f t="shared" si="48"/>
        <v>#REF!</v>
      </c>
      <c r="AQ77" s="213" t="e">
        <f t="shared" si="48"/>
        <v>#REF!</v>
      </c>
      <c r="AR77" s="213" t="e">
        <f t="shared" si="48"/>
        <v>#REF!</v>
      </c>
      <c r="AS77" s="213" t="e">
        <f t="shared" si="48"/>
        <v>#REF!</v>
      </c>
      <c r="AT77" s="213" t="e">
        <f t="shared" si="48"/>
        <v>#REF!</v>
      </c>
      <c r="AU77" s="213" t="e">
        <f t="shared" si="48"/>
        <v>#REF!</v>
      </c>
      <c r="AV77" s="213" t="e">
        <f t="shared" si="48"/>
        <v>#REF!</v>
      </c>
      <c r="AW77" s="213" t="e">
        <f t="shared" si="48"/>
        <v>#REF!</v>
      </c>
      <c r="AX77" s="213" t="e">
        <f t="shared" si="48"/>
        <v>#REF!</v>
      </c>
      <c r="AY77" s="213" t="e">
        <f t="shared" si="48"/>
        <v>#REF!</v>
      </c>
      <c r="AZ77" s="213" t="e">
        <f t="shared" si="48"/>
        <v>#REF!</v>
      </c>
      <c r="BA77" s="213" t="e">
        <f t="shared" si="48"/>
        <v>#REF!</v>
      </c>
      <c r="BB77" s="213" t="e">
        <f t="shared" si="48"/>
        <v>#REF!</v>
      </c>
      <c r="BC77" s="213" t="e">
        <f t="shared" si="48"/>
        <v>#REF!</v>
      </c>
      <c r="BD77" s="213" t="e">
        <f t="shared" si="48"/>
        <v>#REF!</v>
      </c>
      <c r="BE77" s="213" t="e">
        <f t="shared" si="48"/>
        <v>#REF!</v>
      </c>
      <c r="BF77" s="213" t="e">
        <f t="shared" si="48"/>
        <v>#REF!</v>
      </c>
      <c r="BG77" s="213" t="e">
        <f t="shared" si="48"/>
        <v>#REF!</v>
      </c>
      <c r="BH77" s="213" t="e">
        <f t="shared" si="48"/>
        <v>#REF!</v>
      </c>
      <c r="BI77" s="213" t="e">
        <f t="shared" si="48"/>
        <v>#REF!</v>
      </c>
      <c r="BJ77" s="213" t="e">
        <f t="shared" si="48"/>
        <v>#REF!</v>
      </c>
      <c r="BK77" s="213" t="e">
        <f t="shared" si="48"/>
        <v>#REF!</v>
      </c>
      <c r="BL77" s="213" t="e">
        <f t="shared" si="48"/>
        <v>#REF!</v>
      </c>
      <c r="BM77" s="213" t="e">
        <f t="shared" si="48"/>
        <v>#REF!</v>
      </c>
      <c r="BN77" s="213" t="e">
        <f t="shared" si="48"/>
        <v>#REF!</v>
      </c>
      <c r="BO77" s="213" t="e">
        <f t="shared" si="48"/>
        <v>#REF!</v>
      </c>
      <c r="BP77" s="213" t="e">
        <f t="shared" si="48"/>
        <v>#REF!</v>
      </c>
      <c r="BQ77" s="213" t="e">
        <f t="shared" si="48"/>
        <v>#REF!</v>
      </c>
      <c r="BR77" s="213" t="e">
        <f t="shared" si="48"/>
        <v>#REF!</v>
      </c>
      <c r="BS77" s="213" t="e">
        <f t="shared" si="48"/>
        <v>#REF!</v>
      </c>
      <c r="BT77" s="417"/>
      <c r="BU77" s="417"/>
      <c r="BV77" s="417"/>
      <c r="BW77" s="417"/>
      <c r="BX77" s="424"/>
      <c r="BY77" s="26"/>
    </row>
    <row r="78" spans="2:77" s="146" customFormat="1" ht="14.25" customHeight="1" outlineLevel="1" x14ac:dyDescent="0.3">
      <c r="B78" s="73" t="str">
        <f>Revenue!$B$47</f>
        <v>% of sales- adjusted</v>
      </c>
      <c r="C78" s="160"/>
      <c r="D78" s="160"/>
      <c r="E78" s="160"/>
      <c r="F78" s="160"/>
      <c r="G78" s="160"/>
      <c r="H78" s="160"/>
      <c r="I78" s="26"/>
      <c r="J78" s="160"/>
      <c r="K78" s="160"/>
      <c r="L78" s="160"/>
      <c r="M78" s="160"/>
      <c r="N78" s="160"/>
      <c r="O78" s="160"/>
      <c r="Q78" s="145"/>
      <c r="R78" s="156"/>
      <c r="S78" s="145"/>
      <c r="T78" s="156"/>
      <c r="U78" s="145"/>
      <c r="V78" s="156"/>
      <c r="X78" s="160"/>
      <c r="Y78" s="160"/>
      <c r="Z78" s="160"/>
      <c r="AA78" s="160"/>
      <c r="AB78" s="160"/>
      <c r="AC78" s="160"/>
      <c r="AD78" s="160"/>
      <c r="AE78" s="160"/>
      <c r="AF78" s="160"/>
      <c r="AG78" s="160"/>
      <c r="AH78" s="160"/>
      <c r="AI78" s="160"/>
      <c r="AJ78" s="160"/>
      <c r="AK78" s="160"/>
      <c r="AL78" s="160"/>
      <c r="AM78" s="160"/>
      <c r="AN78" s="160"/>
      <c r="AO78" s="160"/>
      <c r="AP78" s="160"/>
      <c r="AQ78" s="160"/>
      <c r="AR78" s="160"/>
      <c r="AS78" s="160"/>
      <c r="AT78" s="160"/>
      <c r="AU78" s="160"/>
      <c r="AV78" s="160"/>
      <c r="AW78" s="160"/>
      <c r="AX78" s="160"/>
      <c r="AY78" s="160"/>
      <c r="AZ78" s="160"/>
      <c r="BA78" s="160"/>
      <c r="BB78" s="160"/>
      <c r="BC78" s="160"/>
      <c r="BD78" s="160"/>
      <c r="BE78" s="160"/>
      <c r="BF78" s="160"/>
      <c r="BG78" s="160"/>
      <c r="BH78" s="160"/>
      <c r="BI78" s="160"/>
      <c r="BJ78" s="160"/>
      <c r="BK78" s="160"/>
      <c r="BL78" s="160"/>
      <c r="BM78" s="160"/>
      <c r="BN78" s="160"/>
      <c r="BO78" s="160"/>
      <c r="BP78" s="160"/>
      <c r="BQ78" s="160"/>
      <c r="BR78" s="160"/>
      <c r="BS78" s="160"/>
      <c r="BT78" s="299"/>
      <c r="BU78" s="299"/>
      <c r="BV78" s="299"/>
      <c r="BW78" s="299"/>
      <c r="BX78" s="437"/>
      <c r="BY78" s="26"/>
    </row>
    <row r="79" spans="2:77" s="146" customFormat="1" ht="14.25" customHeight="1" outlineLevel="1" x14ac:dyDescent="0.3">
      <c r="B79" s="61" t="str">
        <f>B52</f>
        <v>Payroll and related costs</v>
      </c>
      <c r="C79" s="58" t="str">
        <f>IFERROR(C52/Revenue!C$46,"n/a")</f>
        <v>n/a</v>
      </c>
      <c r="D79" s="58" t="str">
        <f>IFERROR(D52/Revenue!D$46,"n/a")</f>
        <v>n/a</v>
      </c>
      <c r="E79" s="58" t="str">
        <f>IFERROR(E52/Revenue!E$46,"n/a")</f>
        <v>n/a</v>
      </c>
      <c r="F79" s="58" t="str">
        <f ca="1">IFERROR(F52/Revenue!F$46,"n/a")</f>
        <v>n/a</v>
      </c>
      <c r="G79" s="58" t="str">
        <f ca="1">IFERROR(G52/Revenue!G$46,"n/a")</f>
        <v>n/a</v>
      </c>
      <c r="H79" s="58" t="str">
        <f ca="1">IFERROR(H52/Revenue!H$46,"n/a")</f>
        <v>n/a</v>
      </c>
      <c r="I79" s="26"/>
      <c r="J79" s="161"/>
      <c r="K79" s="161"/>
      <c r="L79" s="161"/>
      <c r="M79" s="161"/>
      <c r="N79" s="161"/>
      <c r="O79" s="161"/>
      <c r="Q79" s="145"/>
      <c r="R79" s="156"/>
      <c r="S79" s="145"/>
      <c r="T79" s="156"/>
      <c r="U79" s="145"/>
      <c r="V79" s="156"/>
      <c r="X79" s="115" t="str">
        <f>IFERROR(X52/Revenue!X$46,"n/a")</f>
        <v>n/a</v>
      </c>
      <c r="Y79" s="115" t="str">
        <f>IFERROR(Y52/Revenue!Y$46,"n/a")</f>
        <v>n/a</v>
      </c>
      <c r="Z79" s="115" t="str">
        <f>IFERROR(Z52/Revenue!Z$46,"n/a")</f>
        <v>n/a</v>
      </c>
      <c r="AA79" s="115" t="str">
        <f>IFERROR(AA52/Revenue!AA$46,"n/a")</f>
        <v>n/a</v>
      </c>
      <c r="AB79" s="115" t="str">
        <f>IFERROR(AB52/Revenue!AB$46,"n/a")</f>
        <v>n/a</v>
      </c>
      <c r="AC79" s="115" t="str">
        <f>IFERROR(AC52/Revenue!AC$46,"n/a")</f>
        <v>n/a</v>
      </c>
      <c r="AD79" s="115" t="str">
        <f>IFERROR(AD52/Revenue!AD$46,"n/a")</f>
        <v>n/a</v>
      </c>
      <c r="AE79" s="115" t="str">
        <f>IFERROR(AE52/Revenue!AE$46,"n/a")</f>
        <v>n/a</v>
      </c>
      <c r="AF79" s="115" t="str">
        <f>IFERROR(AF52/Revenue!AF$46,"n/a")</f>
        <v>n/a</v>
      </c>
      <c r="AG79" s="115" t="str">
        <f>IFERROR(AG52/Revenue!AG$46,"n/a")</f>
        <v>n/a</v>
      </c>
      <c r="AH79" s="115" t="str">
        <f>IFERROR(AH52/Revenue!AH$46,"n/a")</f>
        <v>n/a</v>
      </c>
      <c r="AI79" s="115" t="str">
        <f>IFERROR(AI52/Revenue!AI$46,"n/a")</f>
        <v>n/a</v>
      </c>
      <c r="AJ79" s="115" t="str">
        <f>IFERROR(AJ52/Revenue!AJ$46,"n/a")</f>
        <v>n/a</v>
      </c>
      <c r="AK79" s="115" t="str">
        <f>IFERROR(AK52/Revenue!AK$46,"n/a")</f>
        <v>n/a</v>
      </c>
      <c r="AL79" s="115" t="str">
        <f>IFERROR(AL52/Revenue!AL$46,"n/a")</f>
        <v>n/a</v>
      </c>
      <c r="AM79" s="115" t="str">
        <f>IFERROR(AM52/Revenue!AM$46,"n/a")</f>
        <v>n/a</v>
      </c>
      <c r="AN79" s="115" t="str">
        <f>IFERROR(AN52/Revenue!AN$46,"n/a")</f>
        <v>n/a</v>
      </c>
      <c r="AO79" s="115" t="str">
        <f>IFERROR(AO52/Revenue!AO$46,"n/a")</f>
        <v>n/a</v>
      </c>
      <c r="AP79" s="115" t="str">
        <f>IFERROR(AP52/Revenue!AP$46,"n/a")</f>
        <v>n/a</v>
      </c>
      <c r="AQ79" s="115" t="str">
        <f>IFERROR(AQ52/Revenue!AQ$46,"n/a")</f>
        <v>n/a</v>
      </c>
      <c r="AR79" s="115" t="str">
        <f>IFERROR(AR52/Revenue!AR$46,"n/a")</f>
        <v>n/a</v>
      </c>
      <c r="AS79" s="115" t="str">
        <f>IFERROR(AS52/Revenue!AS$46,"n/a")</f>
        <v>n/a</v>
      </c>
      <c r="AT79" s="115" t="str">
        <f>IFERROR(AT52/Revenue!AT$46,"n/a")</f>
        <v>n/a</v>
      </c>
      <c r="AU79" s="115" t="str">
        <f>IFERROR(AU52/Revenue!AU$46,"n/a")</f>
        <v>n/a</v>
      </c>
      <c r="AV79" s="115" t="str">
        <f>IFERROR(AV52/Revenue!AV$46,"n/a")</f>
        <v>n/a</v>
      </c>
      <c r="AW79" s="115" t="str">
        <f>IFERROR(AW52/Revenue!AW$46,"n/a")</f>
        <v>n/a</v>
      </c>
      <c r="AX79" s="115" t="str">
        <f>IFERROR(AX52/Revenue!AX$46,"n/a")</f>
        <v>n/a</v>
      </c>
      <c r="AY79" s="115" t="str">
        <f>IFERROR(AY52/Revenue!AY$46,"n/a")</f>
        <v>n/a</v>
      </c>
      <c r="AZ79" s="115" t="str">
        <f>IFERROR(AZ52/Revenue!AZ$46,"n/a")</f>
        <v>n/a</v>
      </c>
      <c r="BA79" s="115" t="str">
        <f>IFERROR(BA52/Revenue!BA$46,"n/a")</f>
        <v>n/a</v>
      </c>
      <c r="BB79" s="115" t="str">
        <f>IFERROR(BB52/Revenue!BB$46,"n/a")</f>
        <v>n/a</v>
      </c>
      <c r="BC79" s="115" t="str">
        <f>IFERROR(BC52/Revenue!BC$46,"n/a")</f>
        <v>n/a</v>
      </c>
      <c r="BD79" s="115" t="str">
        <f>IFERROR(BD52/Revenue!BD$46,"n/a")</f>
        <v>n/a</v>
      </c>
      <c r="BE79" s="115" t="str">
        <f>IFERROR(BE52/Revenue!BE$46,"n/a")</f>
        <v>n/a</v>
      </c>
      <c r="BF79" s="115" t="str">
        <f>IFERROR(BF52/Revenue!BF$46,"n/a")</f>
        <v>n/a</v>
      </c>
      <c r="BG79" s="115" t="str">
        <f>IFERROR(BG52/Revenue!BG$46,"n/a")</f>
        <v>n/a</v>
      </c>
      <c r="BH79" s="115" t="str">
        <f>IFERROR(BH52/Revenue!BH$46,"n/a")</f>
        <v>n/a</v>
      </c>
      <c r="BI79" s="115" t="str">
        <f>IFERROR(BI52/Revenue!BI$46,"n/a")</f>
        <v>n/a</v>
      </c>
      <c r="BJ79" s="115" t="str">
        <f>IFERROR(BJ52/Revenue!BJ$46,"n/a")</f>
        <v>n/a</v>
      </c>
      <c r="BK79" s="115" t="str">
        <f>IFERROR(BK52/Revenue!BK$46,"n/a")</f>
        <v>n/a</v>
      </c>
      <c r="BL79" s="115" t="str">
        <f>IFERROR(BL52/Revenue!BL$46,"n/a")</f>
        <v>n/a</v>
      </c>
      <c r="BM79" s="115" t="str">
        <f>IFERROR(BM52/Revenue!BM$46,"n/a")</f>
        <v>n/a</v>
      </c>
      <c r="BN79" s="115" t="str">
        <f>IFERROR(BN52/Revenue!BN$46,"n/a")</f>
        <v>n/a</v>
      </c>
      <c r="BO79" s="115" t="str">
        <f>IFERROR(BO52/Revenue!BO$46,"n/a")</f>
        <v>n/a</v>
      </c>
      <c r="BP79" s="115" t="str">
        <f>IFERROR(BP52/Revenue!BP$46,"n/a")</f>
        <v>n/a</v>
      </c>
      <c r="BQ79" s="115" t="str">
        <f>IFERROR(BQ52/Revenue!BQ$46,"n/a")</f>
        <v>n/a</v>
      </c>
      <c r="BR79" s="115" t="str">
        <f>IFERROR(BR52/Revenue!BR$46,"n/a")</f>
        <v>n/a</v>
      </c>
      <c r="BS79" s="115" t="str">
        <f>IFERROR(BS52/Revenue!BS$46,"n/a")</f>
        <v>n/a</v>
      </c>
      <c r="BT79" s="194"/>
      <c r="BU79" s="194"/>
      <c r="BV79" s="194"/>
      <c r="BW79" s="194"/>
      <c r="BX79" s="439"/>
      <c r="BY79" s="26"/>
    </row>
    <row r="80" spans="2:77" s="146" customFormat="1" ht="14.25" customHeight="1" outlineLevel="1" x14ac:dyDescent="0.3">
      <c r="B80" s="61" t="str">
        <f t="shared" ref="B80:B88" si="49">B53</f>
        <v>Contract labor</v>
      </c>
      <c r="C80" s="58" t="str">
        <f>IFERROR(C53/Revenue!C$46,"n/a")</f>
        <v>n/a</v>
      </c>
      <c r="D80" s="58" t="str">
        <f>IFERROR(D53/Revenue!D$46,"n/a")</f>
        <v>n/a</v>
      </c>
      <c r="E80" s="58" t="str">
        <f>IFERROR(E53/Revenue!E$46,"n/a")</f>
        <v>n/a</v>
      </c>
      <c r="F80" s="58" t="str">
        <f ca="1">IFERROR(F53/Revenue!F$46,"n/a")</f>
        <v>n/a</v>
      </c>
      <c r="G80" s="58" t="str">
        <f ca="1">IFERROR(G53/Revenue!G$46,"n/a")</f>
        <v>n/a</v>
      </c>
      <c r="H80" s="58" t="str">
        <f ca="1">IFERROR(H53/Revenue!H$46,"n/a")</f>
        <v>n/a</v>
      </c>
      <c r="I80" s="26"/>
      <c r="J80" s="161"/>
      <c r="K80" s="161"/>
      <c r="L80" s="161"/>
      <c r="M80" s="161"/>
      <c r="N80" s="161"/>
      <c r="O80" s="161"/>
      <c r="Q80" s="145"/>
      <c r="R80" s="156"/>
      <c r="S80" s="145"/>
      <c r="T80" s="156"/>
      <c r="U80" s="145"/>
      <c r="V80" s="156"/>
      <c r="X80" s="115" t="str">
        <f>IFERROR(X53/Revenue!X$46,"n/a")</f>
        <v>n/a</v>
      </c>
      <c r="Y80" s="115" t="str">
        <f>IFERROR(Y53/Revenue!Y$46,"n/a")</f>
        <v>n/a</v>
      </c>
      <c r="Z80" s="115" t="str">
        <f>IFERROR(Z53/Revenue!Z$46,"n/a")</f>
        <v>n/a</v>
      </c>
      <c r="AA80" s="115" t="str">
        <f>IFERROR(AA53/Revenue!AA$46,"n/a")</f>
        <v>n/a</v>
      </c>
      <c r="AB80" s="115" t="str">
        <f>IFERROR(AB53/Revenue!AB$46,"n/a")</f>
        <v>n/a</v>
      </c>
      <c r="AC80" s="115" t="str">
        <f>IFERROR(AC53/Revenue!AC$46,"n/a")</f>
        <v>n/a</v>
      </c>
      <c r="AD80" s="115" t="str">
        <f>IFERROR(AD53/Revenue!AD$46,"n/a")</f>
        <v>n/a</v>
      </c>
      <c r="AE80" s="115" t="str">
        <f>IFERROR(AE53/Revenue!AE$46,"n/a")</f>
        <v>n/a</v>
      </c>
      <c r="AF80" s="115" t="str">
        <f>IFERROR(AF53/Revenue!AF$46,"n/a")</f>
        <v>n/a</v>
      </c>
      <c r="AG80" s="115" t="str">
        <f>IFERROR(AG53/Revenue!AG$46,"n/a")</f>
        <v>n/a</v>
      </c>
      <c r="AH80" s="115" t="str">
        <f>IFERROR(AH53/Revenue!AH$46,"n/a")</f>
        <v>n/a</v>
      </c>
      <c r="AI80" s="115" t="str">
        <f>IFERROR(AI53/Revenue!AI$46,"n/a")</f>
        <v>n/a</v>
      </c>
      <c r="AJ80" s="115" t="str">
        <f>IFERROR(AJ53/Revenue!AJ$46,"n/a")</f>
        <v>n/a</v>
      </c>
      <c r="AK80" s="115" t="str">
        <f>IFERROR(AK53/Revenue!AK$46,"n/a")</f>
        <v>n/a</v>
      </c>
      <c r="AL80" s="115" t="str">
        <f>IFERROR(AL53/Revenue!AL$46,"n/a")</f>
        <v>n/a</v>
      </c>
      <c r="AM80" s="115" t="str">
        <f>IFERROR(AM53/Revenue!AM$46,"n/a")</f>
        <v>n/a</v>
      </c>
      <c r="AN80" s="115" t="str">
        <f>IFERROR(AN53/Revenue!AN$46,"n/a")</f>
        <v>n/a</v>
      </c>
      <c r="AO80" s="115" t="str">
        <f>IFERROR(AO53/Revenue!AO$46,"n/a")</f>
        <v>n/a</v>
      </c>
      <c r="AP80" s="115" t="str">
        <f>IFERROR(AP53/Revenue!AP$46,"n/a")</f>
        <v>n/a</v>
      </c>
      <c r="AQ80" s="115" t="str">
        <f>IFERROR(AQ53/Revenue!AQ$46,"n/a")</f>
        <v>n/a</v>
      </c>
      <c r="AR80" s="115" t="str">
        <f>IFERROR(AR53/Revenue!AR$46,"n/a")</f>
        <v>n/a</v>
      </c>
      <c r="AS80" s="115" t="str">
        <f>IFERROR(AS53/Revenue!AS$46,"n/a")</f>
        <v>n/a</v>
      </c>
      <c r="AT80" s="115" t="str">
        <f>IFERROR(AT53/Revenue!AT$46,"n/a")</f>
        <v>n/a</v>
      </c>
      <c r="AU80" s="115" t="str">
        <f>IFERROR(AU53/Revenue!AU$46,"n/a")</f>
        <v>n/a</v>
      </c>
      <c r="AV80" s="115" t="str">
        <f>IFERROR(AV53/Revenue!AV$46,"n/a")</f>
        <v>n/a</v>
      </c>
      <c r="AW80" s="115" t="str">
        <f>IFERROR(AW53/Revenue!AW$46,"n/a")</f>
        <v>n/a</v>
      </c>
      <c r="AX80" s="115" t="str">
        <f>IFERROR(AX53/Revenue!AX$46,"n/a")</f>
        <v>n/a</v>
      </c>
      <c r="AY80" s="115" t="str">
        <f>IFERROR(AY53/Revenue!AY$46,"n/a")</f>
        <v>n/a</v>
      </c>
      <c r="AZ80" s="115" t="str">
        <f>IFERROR(AZ53/Revenue!AZ$46,"n/a")</f>
        <v>n/a</v>
      </c>
      <c r="BA80" s="115" t="str">
        <f>IFERROR(BA53/Revenue!BA$46,"n/a")</f>
        <v>n/a</v>
      </c>
      <c r="BB80" s="115" t="str">
        <f>IFERROR(BB53/Revenue!BB$46,"n/a")</f>
        <v>n/a</v>
      </c>
      <c r="BC80" s="115" t="str">
        <f>IFERROR(BC53/Revenue!BC$46,"n/a")</f>
        <v>n/a</v>
      </c>
      <c r="BD80" s="115" t="str">
        <f>IFERROR(BD53/Revenue!BD$46,"n/a")</f>
        <v>n/a</v>
      </c>
      <c r="BE80" s="115" t="str">
        <f>IFERROR(BE53/Revenue!BE$46,"n/a")</f>
        <v>n/a</v>
      </c>
      <c r="BF80" s="115" t="str">
        <f>IFERROR(BF53/Revenue!BF$46,"n/a")</f>
        <v>n/a</v>
      </c>
      <c r="BG80" s="115" t="str">
        <f>IFERROR(BG53/Revenue!BG$46,"n/a")</f>
        <v>n/a</v>
      </c>
      <c r="BH80" s="115" t="str">
        <f>IFERROR(BH53/Revenue!BH$46,"n/a")</f>
        <v>n/a</v>
      </c>
      <c r="BI80" s="115" t="str">
        <f>IFERROR(BI53/Revenue!BI$46,"n/a")</f>
        <v>n/a</v>
      </c>
      <c r="BJ80" s="115" t="str">
        <f>IFERROR(BJ53/Revenue!BJ$46,"n/a")</f>
        <v>n/a</v>
      </c>
      <c r="BK80" s="115" t="str">
        <f>IFERROR(BK53/Revenue!BK$46,"n/a")</f>
        <v>n/a</v>
      </c>
      <c r="BL80" s="115" t="str">
        <f>IFERROR(BL53/Revenue!BL$46,"n/a")</f>
        <v>n/a</v>
      </c>
      <c r="BM80" s="115" t="str">
        <f>IFERROR(BM53/Revenue!BM$46,"n/a")</f>
        <v>n/a</v>
      </c>
      <c r="BN80" s="115" t="str">
        <f>IFERROR(BN53/Revenue!BN$46,"n/a")</f>
        <v>n/a</v>
      </c>
      <c r="BO80" s="115" t="str">
        <f>IFERROR(BO53/Revenue!BO$46,"n/a")</f>
        <v>n/a</v>
      </c>
      <c r="BP80" s="115" t="str">
        <f>IFERROR(BP53/Revenue!BP$46,"n/a")</f>
        <v>n/a</v>
      </c>
      <c r="BQ80" s="115" t="str">
        <f>IFERROR(BQ53/Revenue!BQ$46,"n/a")</f>
        <v>n/a</v>
      </c>
      <c r="BR80" s="115" t="str">
        <f>IFERROR(BR53/Revenue!BR$46,"n/a")</f>
        <v>n/a</v>
      </c>
      <c r="BS80" s="115" t="str">
        <f>IFERROR(BS53/Revenue!BS$46,"n/a")</f>
        <v>n/a</v>
      </c>
      <c r="BT80" s="194"/>
      <c r="BU80" s="194"/>
      <c r="BV80" s="194"/>
      <c r="BW80" s="194"/>
      <c r="BX80" s="439"/>
      <c r="BY80" s="26"/>
    </row>
    <row r="81" spans="2:77" s="146" customFormat="1" ht="14.25" customHeight="1" outlineLevel="1" x14ac:dyDescent="0.3">
      <c r="B81" s="61" t="str">
        <f t="shared" si="49"/>
        <v>Rent expense</v>
      </c>
      <c r="C81" s="58" t="str">
        <f>IFERROR(C54/Revenue!C$46,"n/a")</f>
        <v>n/a</v>
      </c>
      <c r="D81" s="58" t="str">
        <f>IFERROR(D54/Revenue!D$46,"n/a")</f>
        <v>n/a</v>
      </c>
      <c r="E81" s="58" t="str">
        <f>IFERROR(E54/Revenue!E$46,"n/a")</f>
        <v>n/a</v>
      </c>
      <c r="F81" s="58" t="str">
        <f ca="1">IFERROR(F54/Revenue!F$46,"n/a")</f>
        <v>n/a</v>
      </c>
      <c r="G81" s="58" t="str">
        <f ca="1">IFERROR(G54/Revenue!G$46,"n/a")</f>
        <v>n/a</v>
      </c>
      <c r="H81" s="58" t="str">
        <f ca="1">IFERROR(H54/Revenue!H$46,"n/a")</f>
        <v>n/a</v>
      </c>
      <c r="I81" s="26"/>
      <c r="J81" s="161"/>
      <c r="K81" s="161"/>
      <c r="L81" s="161"/>
      <c r="M81" s="161"/>
      <c r="N81" s="161"/>
      <c r="O81" s="161"/>
      <c r="Q81" s="145"/>
      <c r="R81" s="156"/>
      <c r="S81" s="145"/>
      <c r="T81" s="156"/>
      <c r="U81" s="145"/>
      <c r="V81" s="156"/>
      <c r="X81" s="115" t="str">
        <f>IFERROR(X54/Revenue!X$46,"n/a")</f>
        <v>n/a</v>
      </c>
      <c r="Y81" s="115" t="str">
        <f>IFERROR(Y54/Revenue!Y$46,"n/a")</f>
        <v>n/a</v>
      </c>
      <c r="Z81" s="115" t="str">
        <f>IFERROR(Z54/Revenue!Z$46,"n/a")</f>
        <v>n/a</v>
      </c>
      <c r="AA81" s="115" t="str">
        <f>IFERROR(AA54/Revenue!AA$46,"n/a")</f>
        <v>n/a</v>
      </c>
      <c r="AB81" s="115" t="str">
        <f>IFERROR(AB54/Revenue!AB$46,"n/a")</f>
        <v>n/a</v>
      </c>
      <c r="AC81" s="115" t="str">
        <f>IFERROR(AC54/Revenue!AC$46,"n/a")</f>
        <v>n/a</v>
      </c>
      <c r="AD81" s="115" t="str">
        <f>IFERROR(AD54/Revenue!AD$46,"n/a")</f>
        <v>n/a</v>
      </c>
      <c r="AE81" s="115" t="str">
        <f>IFERROR(AE54/Revenue!AE$46,"n/a")</f>
        <v>n/a</v>
      </c>
      <c r="AF81" s="115" t="str">
        <f>IFERROR(AF54/Revenue!AF$46,"n/a")</f>
        <v>n/a</v>
      </c>
      <c r="AG81" s="115" t="str">
        <f>IFERROR(AG54/Revenue!AG$46,"n/a")</f>
        <v>n/a</v>
      </c>
      <c r="AH81" s="115" t="str">
        <f>IFERROR(AH54/Revenue!AH$46,"n/a")</f>
        <v>n/a</v>
      </c>
      <c r="AI81" s="115" t="str">
        <f>IFERROR(AI54/Revenue!AI$46,"n/a")</f>
        <v>n/a</v>
      </c>
      <c r="AJ81" s="115" t="str">
        <f>IFERROR(AJ54/Revenue!AJ$46,"n/a")</f>
        <v>n/a</v>
      </c>
      <c r="AK81" s="115" t="str">
        <f>IFERROR(AK54/Revenue!AK$46,"n/a")</f>
        <v>n/a</v>
      </c>
      <c r="AL81" s="115" t="str">
        <f>IFERROR(AL54/Revenue!AL$46,"n/a")</f>
        <v>n/a</v>
      </c>
      <c r="AM81" s="115" t="str">
        <f>IFERROR(AM54/Revenue!AM$46,"n/a")</f>
        <v>n/a</v>
      </c>
      <c r="AN81" s="115" t="str">
        <f>IFERROR(AN54/Revenue!AN$46,"n/a")</f>
        <v>n/a</v>
      </c>
      <c r="AO81" s="115" t="str">
        <f>IFERROR(AO54/Revenue!AO$46,"n/a")</f>
        <v>n/a</v>
      </c>
      <c r="AP81" s="115" t="str">
        <f>IFERROR(AP54/Revenue!AP$46,"n/a")</f>
        <v>n/a</v>
      </c>
      <c r="AQ81" s="115" t="str">
        <f>IFERROR(AQ54/Revenue!AQ$46,"n/a")</f>
        <v>n/a</v>
      </c>
      <c r="AR81" s="115" t="str">
        <f>IFERROR(AR54/Revenue!AR$46,"n/a")</f>
        <v>n/a</v>
      </c>
      <c r="AS81" s="115" t="str">
        <f>IFERROR(AS54/Revenue!AS$46,"n/a")</f>
        <v>n/a</v>
      </c>
      <c r="AT81" s="115" t="str">
        <f>IFERROR(AT54/Revenue!AT$46,"n/a")</f>
        <v>n/a</v>
      </c>
      <c r="AU81" s="115" t="str">
        <f>IFERROR(AU54/Revenue!AU$46,"n/a")</f>
        <v>n/a</v>
      </c>
      <c r="AV81" s="115" t="str">
        <f>IFERROR(AV54/Revenue!AV$46,"n/a")</f>
        <v>n/a</v>
      </c>
      <c r="AW81" s="115" t="str">
        <f>IFERROR(AW54/Revenue!AW$46,"n/a")</f>
        <v>n/a</v>
      </c>
      <c r="AX81" s="115" t="str">
        <f>IFERROR(AX54/Revenue!AX$46,"n/a")</f>
        <v>n/a</v>
      </c>
      <c r="AY81" s="115" t="str">
        <f>IFERROR(AY54/Revenue!AY$46,"n/a")</f>
        <v>n/a</v>
      </c>
      <c r="AZ81" s="115" t="str">
        <f>IFERROR(AZ54/Revenue!AZ$46,"n/a")</f>
        <v>n/a</v>
      </c>
      <c r="BA81" s="115" t="str">
        <f>IFERROR(BA54/Revenue!BA$46,"n/a")</f>
        <v>n/a</v>
      </c>
      <c r="BB81" s="115" t="str">
        <f>IFERROR(BB54/Revenue!BB$46,"n/a")</f>
        <v>n/a</v>
      </c>
      <c r="BC81" s="115" t="str">
        <f>IFERROR(BC54/Revenue!BC$46,"n/a")</f>
        <v>n/a</v>
      </c>
      <c r="BD81" s="115" t="str">
        <f>IFERROR(BD54/Revenue!BD$46,"n/a")</f>
        <v>n/a</v>
      </c>
      <c r="BE81" s="115" t="str">
        <f>IFERROR(BE54/Revenue!BE$46,"n/a")</f>
        <v>n/a</v>
      </c>
      <c r="BF81" s="115" t="str">
        <f>IFERROR(BF54/Revenue!BF$46,"n/a")</f>
        <v>n/a</v>
      </c>
      <c r="BG81" s="115" t="str">
        <f>IFERROR(BG54/Revenue!BG$46,"n/a")</f>
        <v>n/a</v>
      </c>
      <c r="BH81" s="115" t="str">
        <f>IFERROR(BH54/Revenue!BH$46,"n/a")</f>
        <v>n/a</v>
      </c>
      <c r="BI81" s="115" t="str">
        <f>IFERROR(BI54/Revenue!BI$46,"n/a")</f>
        <v>n/a</v>
      </c>
      <c r="BJ81" s="115" t="str">
        <f>IFERROR(BJ54/Revenue!BJ$46,"n/a")</f>
        <v>n/a</v>
      </c>
      <c r="BK81" s="115" t="str">
        <f>IFERROR(BK54/Revenue!BK$46,"n/a")</f>
        <v>n/a</v>
      </c>
      <c r="BL81" s="115" t="str">
        <f>IFERROR(BL54/Revenue!BL$46,"n/a")</f>
        <v>n/a</v>
      </c>
      <c r="BM81" s="115" t="str">
        <f>IFERROR(BM54/Revenue!BM$46,"n/a")</f>
        <v>n/a</v>
      </c>
      <c r="BN81" s="115" t="str">
        <f>IFERROR(BN54/Revenue!BN$46,"n/a")</f>
        <v>n/a</v>
      </c>
      <c r="BO81" s="115" t="str">
        <f>IFERROR(BO54/Revenue!BO$46,"n/a")</f>
        <v>n/a</v>
      </c>
      <c r="BP81" s="115" t="str">
        <f>IFERROR(BP54/Revenue!BP$46,"n/a")</f>
        <v>n/a</v>
      </c>
      <c r="BQ81" s="115" t="str">
        <f>IFERROR(BQ54/Revenue!BQ$46,"n/a")</f>
        <v>n/a</v>
      </c>
      <c r="BR81" s="115" t="str">
        <f>IFERROR(BR54/Revenue!BR$46,"n/a")</f>
        <v>n/a</v>
      </c>
      <c r="BS81" s="115" t="str">
        <f>IFERROR(BS54/Revenue!BS$46,"n/a")</f>
        <v>n/a</v>
      </c>
      <c r="BT81" s="194"/>
      <c r="BU81" s="194"/>
      <c r="BV81" s="194"/>
      <c r="BW81" s="194"/>
      <c r="BX81" s="439"/>
      <c r="BY81" s="26"/>
    </row>
    <row r="82" spans="2:77" s="146" customFormat="1" ht="14.25" customHeight="1" outlineLevel="1" x14ac:dyDescent="0.3">
      <c r="B82" s="61" t="str">
        <f t="shared" si="49"/>
        <v>Merchant account fees</v>
      </c>
      <c r="C82" s="58" t="str">
        <f>IFERROR(C55/Revenue!C$46,"n/a")</f>
        <v>n/a</v>
      </c>
      <c r="D82" s="58" t="str">
        <f>IFERROR(D55/Revenue!D$46,"n/a")</f>
        <v>n/a</v>
      </c>
      <c r="E82" s="58" t="str">
        <f>IFERROR(E55/Revenue!E$46,"n/a")</f>
        <v>n/a</v>
      </c>
      <c r="F82" s="58" t="str">
        <f ca="1">IFERROR(F55/Revenue!F$46,"n/a")</f>
        <v>n/a</v>
      </c>
      <c r="G82" s="58" t="str">
        <f ca="1">IFERROR(G55/Revenue!G$46,"n/a")</f>
        <v>n/a</v>
      </c>
      <c r="H82" s="58" t="str">
        <f ca="1">IFERROR(H55/Revenue!H$46,"n/a")</f>
        <v>n/a</v>
      </c>
      <c r="I82" s="26"/>
      <c r="J82" s="161"/>
      <c r="K82" s="161"/>
      <c r="L82" s="161"/>
      <c r="M82" s="161"/>
      <c r="N82" s="161"/>
      <c r="O82" s="161"/>
      <c r="Q82" s="145"/>
      <c r="R82" s="156"/>
      <c r="S82" s="145"/>
      <c r="T82" s="156"/>
      <c r="U82" s="145"/>
      <c r="V82" s="156"/>
      <c r="X82" s="115" t="str">
        <f>IFERROR(X55/Revenue!X$46,"n/a")</f>
        <v>n/a</v>
      </c>
      <c r="Y82" s="115" t="str">
        <f>IFERROR(Y55/Revenue!Y$46,"n/a")</f>
        <v>n/a</v>
      </c>
      <c r="Z82" s="115" t="str">
        <f>IFERROR(Z55/Revenue!Z$46,"n/a")</f>
        <v>n/a</v>
      </c>
      <c r="AA82" s="115" t="str">
        <f>IFERROR(AA55/Revenue!AA$46,"n/a")</f>
        <v>n/a</v>
      </c>
      <c r="AB82" s="115" t="str">
        <f>IFERROR(AB55/Revenue!AB$46,"n/a")</f>
        <v>n/a</v>
      </c>
      <c r="AC82" s="115" t="str">
        <f>IFERROR(AC55/Revenue!AC$46,"n/a")</f>
        <v>n/a</v>
      </c>
      <c r="AD82" s="115" t="str">
        <f>IFERROR(AD55/Revenue!AD$46,"n/a")</f>
        <v>n/a</v>
      </c>
      <c r="AE82" s="115" t="str">
        <f>IFERROR(AE55/Revenue!AE$46,"n/a")</f>
        <v>n/a</v>
      </c>
      <c r="AF82" s="115" t="str">
        <f>IFERROR(AF55/Revenue!AF$46,"n/a")</f>
        <v>n/a</v>
      </c>
      <c r="AG82" s="115" t="str">
        <f>IFERROR(AG55/Revenue!AG$46,"n/a")</f>
        <v>n/a</v>
      </c>
      <c r="AH82" s="115" t="str">
        <f>IFERROR(AH55/Revenue!AH$46,"n/a")</f>
        <v>n/a</v>
      </c>
      <c r="AI82" s="115" t="str">
        <f>IFERROR(AI55/Revenue!AI$46,"n/a")</f>
        <v>n/a</v>
      </c>
      <c r="AJ82" s="115" t="str">
        <f>IFERROR(AJ55/Revenue!AJ$46,"n/a")</f>
        <v>n/a</v>
      </c>
      <c r="AK82" s="115" t="str">
        <f>IFERROR(AK55/Revenue!AK$46,"n/a")</f>
        <v>n/a</v>
      </c>
      <c r="AL82" s="115" t="str">
        <f>IFERROR(AL55/Revenue!AL$46,"n/a")</f>
        <v>n/a</v>
      </c>
      <c r="AM82" s="115" t="str">
        <f>IFERROR(AM55/Revenue!AM$46,"n/a")</f>
        <v>n/a</v>
      </c>
      <c r="AN82" s="115" t="str">
        <f>IFERROR(AN55/Revenue!AN$46,"n/a")</f>
        <v>n/a</v>
      </c>
      <c r="AO82" s="115" t="str">
        <f>IFERROR(AO55/Revenue!AO$46,"n/a")</f>
        <v>n/a</v>
      </c>
      <c r="AP82" s="115" t="str">
        <f>IFERROR(AP55/Revenue!AP$46,"n/a")</f>
        <v>n/a</v>
      </c>
      <c r="AQ82" s="115" t="str">
        <f>IFERROR(AQ55/Revenue!AQ$46,"n/a")</f>
        <v>n/a</v>
      </c>
      <c r="AR82" s="115" t="str">
        <f>IFERROR(AR55/Revenue!AR$46,"n/a")</f>
        <v>n/a</v>
      </c>
      <c r="AS82" s="115" t="str">
        <f>IFERROR(AS55/Revenue!AS$46,"n/a")</f>
        <v>n/a</v>
      </c>
      <c r="AT82" s="115" t="str">
        <f>IFERROR(AT55/Revenue!AT$46,"n/a")</f>
        <v>n/a</v>
      </c>
      <c r="AU82" s="115" t="str">
        <f>IFERROR(AU55/Revenue!AU$46,"n/a")</f>
        <v>n/a</v>
      </c>
      <c r="AV82" s="115" t="str">
        <f>IFERROR(AV55/Revenue!AV$46,"n/a")</f>
        <v>n/a</v>
      </c>
      <c r="AW82" s="115" t="str">
        <f>IFERROR(AW55/Revenue!AW$46,"n/a")</f>
        <v>n/a</v>
      </c>
      <c r="AX82" s="115" t="str">
        <f>IFERROR(AX55/Revenue!AX$46,"n/a")</f>
        <v>n/a</v>
      </c>
      <c r="AY82" s="115" t="str">
        <f>IFERROR(AY55/Revenue!AY$46,"n/a")</f>
        <v>n/a</v>
      </c>
      <c r="AZ82" s="115" t="str">
        <f>IFERROR(AZ55/Revenue!AZ$46,"n/a")</f>
        <v>n/a</v>
      </c>
      <c r="BA82" s="115" t="str">
        <f>IFERROR(BA55/Revenue!BA$46,"n/a")</f>
        <v>n/a</v>
      </c>
      <c r="BB82" s="115" t="str">
        <f>IFERROR(BB55/Revenue!BB$46,"n/a")</f>
        <v>n/a</v>
      </c>
      <c r="BC82" s="115" t="str">
        <f>IFERROR(BC55/Revenue!BC$46,"n/a")</f>
        <v>n/a</v>
      </c>
      <c r="BD82" s="115" t="str">
        <f>IFERROR(BD55/Revenue!BD$46,"n/a")</f>
        <v>n/a</v>
      </c>
      <c r="BE82" s="115" t="str">
        <f>IFERROR(BE55/Revenue!BE$46,"n/a")</f>
        <v>n/a</v>
      </c>
      <c r="BF82" s="115" t="str">
        <f>IFERROR(BF55/Revenue!BF$46,"n/a")</f>
        <v>n/a</v>
      </c>
      <c r="BG82" s="115" t="str">
        <f>IFERROR(BG55/Revenue!BG$46,"n/a")</f>
        <v>n/a</v>
      </c>
      <c r="BH82" s="115" t="str">
        <f>IFERROR(BH55/Revenue!BH$46,"n/a")</f>
        <v>n/a</v>
      </c>
      <c r="BI82" s="115" t="str">
        <f>IFERROR(BI55/Revenue!BI$46,"n/a")</f>
        <v>n/a</v>
      </c>
      <c r="BJ82" s="115" t="str">
        <f>IFERROR(BJ55/Revenue!BJ$46,"n/a")</f>
        <v>n/a</v>
      </c>
      <c r="BK82" s="115" t="str">
        <f>IFERROR(BK55/Revenue!BK$46,"n/a")</f>
        <v>n/a</v>
      </c>
      <c r="BL82" s="115" t="str">
        <f>IFERROR(BL55/Revenue!BL$46,"n/a")</f>
        <v>n/a</v>
      </c>
      <c r="BM82" s="115" t="str">
        <f>IFERROR(BM55/Revenue!BM$46,"n/a")</f>
        <v>n/a</v>
      </c>
      <c r="BN82" s="115" t="str">
        <f>IFERROR(BN55/Revenue!BN$46,"n/a")</f>
        <v>n/a</v>
      </c>
      <c r="BO82" s="115" t="str">
        <f>IFERROR(BO55/Revenue!BO$46,"n/a")</f>
        <v>n/a</v>
      </c>
      <c r="BP82" s="115" t="str">
        <f>IFERROR(BP55/Revenue!BP$46,"n/a")</f>
        <v>n/a</v>
      </c>
      <c r="BQ82" s="115" t="str">
        <f>IFERROR(BQ55/Revenue!BQ$46,"n/a")</f>
        <v>n/a</v>
      </c>
      <c r="BR82" s="115" t="str">
        <f>IFERROR(BR55/Revenue!BR$46,"n/a")</f>
        <v>n/a</v>
      </c>
      <c r="BS82" s="115" t="str">
        <f>IFERROR(BS55/Revenue!BS$46,"n/a")</f>
        <v>n/a</v>
      </c>
      <c r="BT82" s="194"/>
      <c r="BU82" s="194"/>
      <c r="BV82" s="194"/>
      <c r="BW82" s="194"/>
      <c r="BX82" s="439"/>
      <c r="BY82" s="26"/>
    </row>
    <row r="83" spans="2:77" s="146" customFormat="1" ht="14.25" customHeight="1" outlineLevel="1" x14ac:dyDescent="0.3">
      <c r="B83" s="61" t="str">
        <f t="shared" si="49"/>
        <v>Professional fees</v>
      </c>
      <c r="C83" s="58" t="str">
        <f>IFERROR(C56/Revenue!C$46,"n/a")</f>
        <v>n/a</v>
      </c>
      <c r="D83" s="58" t="str">
        <f>IFERROR(D56/Revenue!D$46,"n/a")</f>
        <v>n/a</v>
      </c>
      <c r="E83" s="58" t="str">
        <f>IFERROR(E56/Revenue!E$46,"n/a")</f>
        <v>n/a</v>
      </c>
      <c r="F83" s="58" t="str">
        <f ca="1">IFERROR(F56/Revenue!F$46,"n/a")</f>
        <v>n/a</v>
      </c>
      <c r="G83" s="58" t="str">
        <f ca="1">IFERROR(G56/Revenue!G$46,"n/a")</f>
        <v>n/a</v>
      </c>
      <c r="H83" s="58" t="str">
        <f ca="1">IFERROR(H56/Revenue!H$46,"n/a")</f>
        <v>n/a</v>
      </c>
      <c r="I83" s="26"/>
      <c r="J83" s="161"/>
      <c r="K83" s="161"/>
      <c r="L83" s="161"/>
      <c r="M83" s="161"/>
      <c r="N83" s="161"/>
      <c r="O83" s="161"/>
      <c r="Q83" s="145"/>
      <c r="R83" s="156"/>
      <c r="S83" s="145"/>
      <c r="T83" s="156"/>
      <c r="U83" s="145"/>
      <c r="V83" s="156"/>
      <c r="X83" s="115" t="str">
        <f>IFERROR(X56/Revenue!X$46,"n/a")</f>
        <v>n/a</v>
      </c>
      <c r="Y83" s="115" t="str">
        <f>IFERROR(Y56/Revenue!Y$46,"n/a")</f>
        <v>n/a</v>
      </c>
      <c r="Z83" s="115" t="str">
        <f>IFERROR(Z56/Revenue!Z$46,"n/a")</f>
        <v>n/a</v>
      </c>
      <c r="AA83" s="115" t="str">
        <f>IFERROR(AA56/Revenue!AA$46,"n/a")</f>
        <v>n/a</v>
      </c>
      <c r="AB83" s="115" t="str">
        <f>IFERROR(AB56/Revenue!AB$46,"n/a")</f>
        <v>n/a</v>
      </c>
      <c r="AC83" s="115" t="str">
        <f>IFERROR(AC56/Revenue!AC$46,"n/a")</f>
        <v>n/a</v>
      </c>
      <c r="AD83" s="115" t="str">
        <f>IFERROR(AD56/Revenue!AD$46,"n/a")</f>
        <v>n/a</v>
      </c>
      <c r="AE83" s="115" t="str">
        <f>IFERROR(AE56/Revenue!AE$46,"n/a")</f>
        <v>n/a</v>
      </c>
      <c r="AF83" s="115" t="str">
        <f>IFERROR(AF56/Revenue!AF$46,"n/a")</f>
        <v>n/a</v>
      </c>
      <c r="AG83" s="115" t="str">
        <f>IFERROR(AG56/Revenue!AG$46,"n/a")</f>
        <v>n/a</v>
      </c>
      <c r="AH83" s="115" t="str">
        <f>IFERROR(AH56/Revenue!AH$46,"n/a")</f>
        <v>n/a</v>
      </c>
      <c r="AI83" s="115" t="str">
        <f>IFERROR(AI56/Revenue!AI$46,"n/a")</f>
        <v>n/a</v>
      </c>
      <c r="AJ83" s="115" t="str">
        <f>IFERROR(AJ56/Revenue!AJ$46,"n/a")</f>
        <v>n/a</v>
      </c>
      <c r="AK83" s="115" t="str">
        <f>IFERROR(AK56/Revenue!AK$46,"n/a")</f>
        <v>n/a</v>
      </c>
      <c r="AL83" s="115" t="str">
        <f>IFERROR(AL56/Revenue!AL$46,"n/a")</f>
        <v>n/a</v>
      </c>
      <c r="AM83" s="115" t="str">
        <f>IFERROR(AM56/Revenue!AM$46,"n/a")</f>
        <v>n/a</v>
      </c>
      <c r="AN83" s="115" t="str">
        <f>IFERROR(AN56/Revenue!AN$46,"n/a")</f>
        <v>n/a</v>
      </c>
      <c r="AO83" s="115" t="str">
        <f>IFERROR(AO56/Revenue!AO$46,"n/a")</f>
        <v>n/a</v>
      </c>
      <c r="AP83" s="115" t="str">
        <f>IFERROR(AP56/Revenue!AP$46,"n/a")</f>
        <v>n/a</v>
      </c>
      <c r="AQ83" s="115" t="str">
        <f>IFERROR(AQ56/Revenue!AQ$46,"n/a")</f>
        <v>n/a</v>
      </c>
      <c r="AR83" s="115" t="str">
        <f>IFERROR(AR56/Revenue!AR$46,"n/a")</f>
        <v>n/a</v>
      </c>
      <c r="AS83" s="115" t="str">
        <f>IFERROR(AS56/Revenue!AS$46,"n/a")</f>
        <v>n/a</v>
      </c>
      <c r="AT83" s="115" t="str">
        <f>IFERROR(AT56/Revenue!AT$46,"n/a")</f>
        <v>n/a</v>
      </c>
      <c r="AU83" s="115" t="str">
        <f>IFERROR(AU56/Revenue!AU$46,"n/a")</f>
        <v>n/a</v>
      </c>
      <c r="AV83" s="115" t="str">
        <f>IFERROR(AV56/Revenue!AV$46,"n/a")</f>
        <v>n/a</v>
      </c>
      <c r="AW83" s="115" t="str">
        <f>IFERROR(AW56/Revenue!AW$46,"n/a")</f>
        <v>n/a</v>
      </c>
      <c r="AX83" s="115" t="str">
        <f>IFERROR(AX56/Revenue!AX$46,"n/a")</f>
        <v>n/a</v>
      </c>
      <c r="AY83" s="115" t="str">
        <f>IFERROR(AY56/Revenue!AY$46,"n/a")</f>
        <v>n/a</v>
      </c>
      <c r="AZ83" s="115" t="str">
        <f>IFERROR(AZ56/Revenue!AZ$46,"n/a")</f>
        <v>n/a</v>
      </c>
      <c r="BA83" s="115" t="str">
        <f>IFERROR(BA56/Revenue!BA$46,"n/a")</f>
        <v>n/a</v>
      </c>
      <c r="BB83" s="115" t="str">
        <f>IFERROR(BB56/Revenue!BB$46,"n/a")</f>
        <v>n/a</v>
      </c>
      <c r="BC83" s="115" t="str">
        <f>IFERROR(BC56/Revenue!BC$46,"n/a")</f>
        <v>n/a</v>
      </c>
      <c r="BD83" s="115" t="str">
        <f>IFERROR(BD56/Revenue!BD$46,"n/a")</f>
        <v>n/a</v>
      </c>
      <c r="BE83" s="115" t="str">
        <f>IFERROR(BE56/Revenue!BE$46,"n/a")</f>
        <v>n/a</v>
      </c>
      <c r="BF83" s="115" t="str">
        <f>IFERROR(BF56/Revenue!BF$46,"n/a")</f>
        <v>n/a</v>
      </c>
      <c r="BG83" s="115" t="str">
        <f>IFERROR(BG56/Revenue!BG$46,"n/a")</f>
        <v>n/a</v>
      </c>
      <c r="BH83" s="115" t="str">
        <f>IFERROR(BH56/Revenue!BH$46,"n/a")</f>
        <v>n/a</v>
      </c>
      <c r="BI83" s="115" t="str">
        <f>IFERROR(BI56/Revenue!BI$46,"n/a")</f>
        <v>n/a</v>
      </c>
      <c r="BJ83" s="115" t="str">
        <f>IFERROR(BJ56/Revenue!BJ$46,"n/a")</f>
        <v>n/a</v>
      </c>
      <c r="BK83" s="115" t="str">
        <f>IFERROR(BK56/Revenue!BK$46,"n/a")</f>
        <v>n/a</v>
      </c>
      <c r="BL83" s="115" t="str">
        <f>IFERROR(BL56/Revenue!BL$46,"n/a")</f>
        <v>n/a</v>
      </c>
      <c r="BM83" s="115" t="str">
        <f>IFERROR(BM56/Revenue!BM$46,"n/a")</f>
        <v>n/a</v>
      </c>
      <c r="BN83" s="115" t="str">
        <f>IFERROR(BN56/Revenue!BN$46,"n/a")</f>
        <v>n/a</v>
      </c>
      <c r="BO83" s="115" t="str">
        <f>IFERROR(BO56/Revenue!BO$46,"n/a")</f>
        <v>n/a</v>
      </c>
      <c r="BP83" s="115" t="str">
        <f>IFERROR(BP56/Revenue!BP$46,"n/a")</f>
        <v>n/a</v>
      </c>
      <c r="BQ83" s="115" t="str">
        <f>IFERROR(BQ56/Revenue!BQ$46,"n/a")</f>
        <v>n/a</v>
      </c>
      <c r="BR83" s="115" t="str">
        <f>IFERROR(BR56/Revenue!BR$46,"n/a")</f>
        <v>n/a</v>
      </c>
      <c r="BS83" s="115" t="str">
        <f>IFERROR(BS56/Revenue!BS$46,"n/a")</f>
        <v>n/a</v>
      </c>
      <c r="BT83" s="194"/>
      <c r="BU83" s="194"/>
      <c r="BV83" s="194"/>
      <c r="BW83" s="194"/>
      <c r="BX83" s="439"/>
      <c r="BY83" s="26"/>
    </row>
    <row r="84" spans="2:77" s="146" customFormat="1" ht="14.25" customHeight="1" outlineLevel="1" x14ac:dyDescent="0.3">
      <c r="B84" s="61" t="str">
        <f t="shared" si="49"/>
        <v>Freight and shipping costs</v>
      </c>
      <c r="C84" s="58" t="str">
        <f>IFERROR(C57/Revenue!C$46,"n/a")</f>
        <v>n/a</v>
      </c>
      <c r="D84" s="58" t="str">
        <f>IFERROR(D57/Revenue!D$46,"n/a")</f>
        <v>n/a</v>
      </c>
      <c r="E84" s="58" t="str">
        <f>IFERROR(E57/Revenue!E$46,"n/a")</f>
        <v>n/a</v>
      </c>
      <c r="F84" s="58" t="str">
        <f ca="1">IFERROR(F57/Revenue!F$46,"n/a")</f>
        <v>n/a</v>
      </c>
      <c r="G84" s="58" t="str">
        <f ca="1">IFERROR(G57/Revenue!G$46,"n/a")</f>
        <v>n/a</v>
      </c>
      <c r="H84" s="58" t="str">
        <f ca="1">IFERROR(H57/Revenue!H$46,"n/a")</f>
        <v>n/a</v>
      </c>
      <c r="I84" s="26"/>
      <c r="J84" s="161"/>
      <c r="K84" s="161"/>
      <c r="L84" s="161"/>
      <c r="M84" s="161"/>
      <c r="N84" s="161"/>
      <c r="O84" s="161"/>
      <c r="Q84" s="145"/>
      <c r="R84" s="156"/>
      <c r="S84" s="145"/>
      <c r="T84" s="156"/>
      <c r="U84" s="145"/>
      <c r="V84" s="156"/>
      <c r="X84" s="115" t="str">
        <f>IFERROR(X57/Revenue!X$46,"n/a")</f>
        <v>n/a</v>
      </c>
      <c r="Y84" s="115" t="str">
        <f>IFERROR(Y57/Revenue!Y$46,"n/a")</f>
        <v>n/a</v>
      </c>
      <c r="Z84" s="115" t="str">
        <f>IFERROR(Z57/Revenue!Z$46,"n/a")</f>
        <v>n/a</v>
      </c>
      <c r="AA84" s="115" t="str">
        <f>IFERROR(AA57/Revenue!AA$46,"n/a")</f>
        <v>n/a</v>
      </c>
      <c r="AB84" s="115" t="str">
        <f>IFERROR(AB57/Revenue!AB$46,"n/a")</f>
        <v>n/a</v>
      </c>
      <c r="AC84" s="115" t="str">
        <f>IFERROR(AC57/Revenue!AC$46,"n/a")</f>
        <v>n/a</v>
      </c>
      <c r="AD84" s="115" t="str">
        <f>IFERROR(AD57/Revenue!AD$46,"n/a")</f>
        <v>n/a</v>
      </c>
      <c r="AE84" s="115" t="str">
        <f>IFERROR(AE57/Revenue!AE$46,"n/a")</f>
        <v>n/a</v>
      </c>
      <c r="AF84" s="115" t="str">
        <f>IFERROR(AF57/Revenue!AF$46,"n/a")</f>
        <v>n/a</v>
      </c>
      <c r="AG84" s="115" t="str">
        <f>IFERROR(AG57/Revenue!AG$46,"n/a")</f>
        <v>n/a</v>
      </c>
      <c r="AH84" s="115" t="str">
        <f>IFERROR(AH57/Revenue!AH$46,"n/a")</f>
        <v>n/a</v>
      </c>
      <c r="AI84" s="115" t="str">
        <f>IFERROR(AI57/Revenue!AI$46,"n/a")</f>
        <v>n/a</v>
      </c>
      <c r="AJ84" s="115" t="str">
        <f>IFERROR(AJ57/Revenue!AJ$46,"n/a")</f>
        <v>n/a</v>
      </c>
      <c r="AK84" s="115" t="str">
        <f>IFERROR(AK57/Revenue!AK$46,"n/a")</f>
        <v>n/a</v>
      </c>
      <c r="AL84" s="115" t="str">
        <f>IFERROR(AL57/Revenue!AL$46,"n/a")</f>
        <v>n/a</v>
      </c>
      <c r="AM84" s="115" t="str">
        <f>IFERROR(AM57/Revenue!AM$46,"n/a")</f>
        <v>n/a</v>
      </c>
      <c r="AN84" s="115" t="str">
        <f>IFERROR(AN57/Revenue!AN$46,"n/a")</f>
        <v>n/a</v>
      </c>
      <c r="AO84" s="115" t="str">
        <f>IFERROR(AO57/Revenue!AO$46,"n/a")</f>
        <v>n/a</v>
      </c>
      <c r="AP84" s="115" t="str">
        <f>IFERROR(AP57/Revenue!AP$46,"n/a")</f>
        <v>n/a</v>
      </c>
      <c r="AQ84" s="115" t="str">
        <f>IFERROR(AQ57/Revenue!AQ$46,"n/a")</f>
        <v>n/a</v>
      </c>
      <c r="AR84" s="115" t="str">
        <f>IFERROR(AR57/Revenue!AR$46,"n/a")</f>
        <v>n/a</v>
      </c>
      <c r="AS84" s="115" t="str">
        <f>IFERROR(AS57/Revenue!AS$46,"n/a")</f>
        <v>n/a</v>
      </c>
      <c r="AT84" s="115" t="str">
        <f>IFERROR(AT57/Revenue!AT$46,"n/a")</f>
        <v>n/a</v>
      </c>
      <c r="AU84" s="115" t="str">
        <f>IFERROR(AU57/Revenue!AU$46,"n/a")</f>
        <v>n/a</v>
      </c>
      <c r="AV84" s="115" t="str">
        <f>IFERROR(AV57/Revenue!AV$46,"n/a")</f>
        <v>n/a</v>
      </c>
      <c r="AW84" s="115" t="str">
        <f>IFERROR(AW57/Revenue!AW$46,"n/a")</f>
        <v>n/a</v>
      </c>
      <c r="AX84" s="115" t="str">
        <f>IFERROR(AX57/Revenue!AX$46,"n/a")</f>
        <v>n/a</v>
      </c>
      <c r="AY84" s="115" t="str">
        <f>IFERROR(AY57/Revenue!AY$46,"n/a")</f>
        <v>n/a</v>
      </c>
      <c r="AZ84" s="115" t="str">
        <f>IFERROR(AZ57/Revenue!AZ$46,"n/a")</f>
        <v>n/a</v>
      </c>
      <c r="BA84" s="115" t="str">
        <f>IFERROR(BA57/Revenue!BA$46,"n/a")</f>
        <v>n/a</v>
      </c>
      <c r="BB84" s="115" t="str">
        <f>IFERROR(BB57/Revenue!BB$46,"n/a")</f>
        <v>n/a</v>
      </c>
      <c r="BC84" s="115" t="str">
        <f>IFERROR(BC57/Revenue!BC$46,"n/a")</f>
        <v>n/a</v>
      </c>
      <c r="BD84" s="115" t="str">
        <f>IFERROR(BD57/Revenue!BD$46,"n/a")</f>
        <v>n/a</v>
      </c>
      <c r="BE84" s="115" t="str">
        <f>IFERROR(BE57/Revenue!BE$46,"n/a")</f>
        <v>n/a</v>
      </c>
      <c r="BF84" s="115" t="str">
        <f>IFERROR(BF57/Revenue!BF$46,"n/a")</f>
        <v>n/a</v>
      </c>
      <c r="BG84" s="115" t="str">
        <f>IFERROR(BG57/Revenue!BG$46,"n/a")</f>
        <v>n/a</v>
      </c>
      <c r="BH84" s="115" t="str">
        <f>IFERROR(BH57/Revenue!BH$46,"n/a")</f>
        <v>n/a</v>
      </c>
      <c r="BI84" s="115" t="str">
        <f>IFERROR(BI57/Revenue!BI$46,"n/a")</f>
        <v>n/a</v>
      </c>
      <c r="BJ84" s="115" t="str">
        <f>IFERROR(BJ57/Revenue!BJ$46,"n/a")</f>
        <v>n/a</v>
      </c>
      <c r="BK84" s="115" t="str">
        <f>IFERROR(BK57/Revenue!BK$46,"n/a")</f>
        <v>n/a</v>
      </c>
      <c r="BL84" s="115" t="str">
        <f>IFERROR(BL57/Revenue!BL$46,"n/a")</f>
        <v>n/a</v>
      </c>
      <c r="BM84" s="115" t="str">
        <f>IFERROR(BM57/Revenue!BM$46,"n/a")</f>
        <v>n/a</v>
      </c>
      <c r="BN84" s="115" t="str">
        <f>IFERROR(BN57/Revenue!BN$46,"n/a")</f>
        <v>n/a</v>
      </c>
      <c r="BO84" s="115" t="str">
        <f>IFERROR(BO57/Revenue!BO$46,"n/a")</f>
        <v>n/a</v>
      </c>
      <c r="BP84" s="115" t="str">
        <f>IFERROR(BP57/Revenue!BP$46,"n/a")</f>
        <v>n/a</v>
      </c>
      <c r="BQ84" s="115" t="str">
        <f>IFERROR(BQ57/Revenue!BQ$46,"n/a")</f>
        <v>n/a</v>
      </c>
      <c r="BR84" s="115" t="str">
        <f>IFERROR(BR57/Revenue!BR$46,"n/a")</f>
        <v>n/a</v>
      </c>
      <c r="BS84" s="115" t="str">
        <f>IFERROR(BS57/Revenue!BS$46,"n/a")</f>
        <v>n/a</v>
      </c>
      <c r="BT84" s="194"/>
      <c r="BU84" s="194"/>
      <c r="BV84" s="194"/>
      <c r="BW84" s="194"/>
      <c r="BX84" s="439"/>
      <c r="BY84" s="26"/>
    </row>
    <row r="85" spans="2:77" s="146" customFormat="1" ht="14.25" customHeight="1" outlineLevel="1" x14ac:dyDescent="0.3">
      <c r="B85" s="61" t="str">
        <f t="shared" si="49"/>
        <v>Bank charges and fees</v>
      </c>
      <c r="C85" s="58" t="str">
        <f>IFERROR(C58/Revenue!C$46,"n/a")</f>
        <v>n/a</v>
      </c>
      <c r="D85" s="58" t="str">
        <f>IFERROR(D58/Revenue!D$46,"n/a")</f>
        <v>n/a</v>
      </c>
      <c r="E85" s="58" t="str">
        <f>IFERROR(E58/Revenue!E$46,"n/a")</f>
        <v>n/a</v>
      </c>
      <c r="F85" s="58" t="str">
        <f ca="1">IFERROR(F58/Revenue!F$46,"n/a")</f>
        <v>n/a</v>
      </c>
      <c r="G85" s="58" t="str">
        <f ca="1">IFERROR(G58/Revenue!G$46,"n/a")</f>
        <v>n/a</v>
      </c>
      <c r="H85" s="58" t="str">
        <f ca="1">IFERROR(H58/Revenue!H$46,"n/a")</f>
        <v>n/a</v>
      </c>
      <c r="I85" s="26"/>
      <c r="J85" s="161"/>
      <c r="K85" s="161"/>
      <c r="L85" s="161"/>
      <c r="M85" s="161"/>
      <c r="N85" s="161"/>
      <c r="O85" s="161"/>
      <c r="Q85" s="145"/>
      <c r="R85" s="156"/>
      <c r="S85" s="145"/>
      <c r="T85" s="156"/>
      <c r="U85" s="145"/>
      <c r="V85" s="156"/>
      <c r="X85" s="115" t="str">
        <f>IFERROR(X58/Revenue!X$46,"n/a")</f>
        <v>n/a</v>
      </c>
      <c r="Y85" s="115" t="str">
        <f>IFERROR(Y58/Revenue!Y$46,"n/a")</f>
        <v>n/a</v>
      </c>
      <c r="Z85" s="115" t="str">
        <f>IFERROR(Z58/Revenue!Z$46,"n/a")</f>
        <v>n/a</v>
      </c>
      <c r="AA85" s="115" t="str">
        <f>IFERROR(AA58/Revenue!AA$46,"n/a")</f>
        <v>n/a</v>
      </c>
      <c r="AB85" s="115" t="str">
        <f>IFERROR(AB58/Revenue!AB$46,"n/a")</f>
        <v>n/a</v>
      </c>
      <c r="AC85" s="115" t="str">
        <f>IFERROR(AC58/Revenue!AC$46,"n/a")</f>
        <v>n/a</v>
      </c>
      <c r="AD85" s="115" t="str">
        <f>IFERROR(AD58/Revenue!AD$46,"n/a")</f>
        <v>n/a</v>
      </c>
      <c r="AE85" s="115" t="str">
        <f>IFERROR(AE58/Revenue!AE$46,"n/a")</f>
        <v>n/a</v>
      </c>
      <c r="AF85" s="115" t="str">
        <f>IFERROR(AF58/Revenue!AF$46,"n/a")</f>
        <v>n/a</v>
      </c>
      <c r="AG85" s="115" t="str">
        <f>IFERROR(AG58/Revenue!AG$46,"n/a")</f>
        <v>n/a</v>
      </c>
      <c r="AH85" s="115" t="str">
        <f>IFERROR(AH58/Revenue!AH$46,"n/a")</f>
        <v>n/a</v>
      </c>
      <c r="AI85" s="115" t="str">
        <f>IFERROR(AI58/Revenue!AI$46,"n/a")</f>
        <v>n/a</v>
      </c>
      <c r="AJ85" s="115" t="str">
        <f>IFERROR(AJ58/Revenue!AJ$46,"n/a")</f>
        <v>n/a</v>
      </c>
      <c r="AK85" s="115" t="str">
        <f>IFERROR(AK58/Revenue!AK$46,"n/a")</f>
        <v>n/a</v>
      </c>
      <c r="AL85" s="115" t="str">
        <f>IFERROR(AL58/Revenue!AL$46,"n/a")</f>
        <v>n/a</v>
      </c>
      <c r="AM85" s="115" t="str">
        <f>IFERROR(AM58/Revenue!AM$46,"n/a")</f>
        <v>n/a</v>
      </c>
      <c r="AN85" s="115" t="str">
        <f>IFERROR(AN58/Revenue!AN$46,"n/a")</f>
        <v>n/a</v>
      </c>
      <c r="AO85" s="115" t="str">
        <f>IFERROR(AO58/Revenue!AO$46,"n/a")</f>
        <v>n/a</v>
      </c>
      <c r="AP85" s="115" t="str">
        <f>IFERROR(AP58/Revenue!AP$46,"n/a")</f>
        <v>n/a</v>
      </c>
      <c r="AQ85" s="115" t="str">
        <f>IFERROR(AQ58/Revenue!AQ$46,"n/a")</f>
        <v>n/a</v>
      </c>
      <c r="AR85" s="115" t="str">
        <f>IFERROR(AR58/Revenue!AR$46,"n/a")</f>
        <v>n/a</v>
      </c>
      <c r="AS85" s="115" t="str">
        <f>IFERROR(AS58/Revenue!AS$46,"n/a")</f>
        <v>n/a</v>
      </c>
      <c r="AT85" s="115" t="str">
        <f>IFERROR(AT58/Revenue!AT$46,"n/a")</f>
        <v>n/a</v>
      </c>
      <c r="AU85" s="115" t="str">
        <f>IFERROR(AU58/Revenue!AU$46,"n/a")</f>
        <v>n/a</v>
      </c>
      <c r="AV85" s="115" t="str">
        <f>IFERROR(AV58/Revenue!AV$46,"n/a")</f>
        <v>n/a</v>
      </c>
      <c r="AW85" s="115" t="str">
        <f>IFERROR(AW58/Revenue!AW$46,"n/a")</f>
        <v>n/a</v>
      </c>
      <c r="AX85" s="115" t="str">
        <f>IFERROR(AX58/Revenue!AX$46,"n/a")</f>
        <v>n/a</v>
      </c>
      <c r="AY85" s="115" t="str">
        <f>IFERROR(AY58/Revenue!AY$46,"n/a")</f>
        <v>n/a</v>
      </c>
      <c r="AZ85" s="115" t="str">
        <f>IFERROR(AZ58/Revenue!AZ$46,"n/a")</f>
        <v>n/a</v>
      </c>
      <c r="BA85" s="115" t="str">
        <f>IFERROR(BA58/Revenue!BA$46,"n/a")</f>
        <v>n/a</v>
      </c>
      <c r="BB85" s="115" t="str">
        <f>IFERROR(BB58/Revenue!BB$46,"n/a")</f>
        <v>n/a</v>
      </c>
      <c r="BC85" s="115" t="str">
        <f>IFERROR(BC58/Revenue!BC$46,"n/a")</f>
        <v>n/a</v>
      </c>
      <c r="BD85" s="115" t="str">
        <f>IFERROR(BD58/Revenue!BD$46,"n/a")</f>
        <v>n/a</v>
      </c>
      <c r="BE85" s="115" t="str">
        <f>IFERROR(BE58/Revenue!BE$46,"n/a")</f>
        <v>n/a</v>
      </c>
      <c r="BF85" s="115" t="str">
        <f>IFERROR(BF58/Revenue!BF$46,"n/a")</f>
        <v>n/a</v>
      </c>
      <c r="BG85" s="115" t="str">
        <f>IFERROR(BG58/Revenue!BG$46,"n/a")</f>
        <v>n/a</v>
      </c>
      <c r="BH85" s="115" t="str">
        <f>IFERROR(BH58/Revenue!BH$46,"n/a")</f>
        <v>n/a</v>
      </c>
      <c r="BI85" s="115" t="str">
        <f>IFERROR(BI58/Revenue!BI$46,"n/a")</f>
        <v>n/a</v>
      </c>
      <c r="BJ85" s="115" t="str">
        <f>IFERROR(BJ58/Revenue!BJ$46,"n/a")</f>
        <v>n/a</v>
      </c>
      <c r="BK85" s="115" t="str">
        <f>IFERROR(BK58/Revenue!BK$46,"n/a")</f>
        <v>n/a</v>
      </c>
      <c r="BL85" s="115" t="str">
        <f>IFERROR(BL58/Revenue!BL$46,"n/a")</f>
        <v>n/a</v>
      </c>
      <c r="BM85" s="115" t="str">
        <f>IFERROR(BM58/Revenue!BM$46,"n/a")</f>
        <v>n/a</v>
      </c>
      <c r="BN85" s="115" t="str">
        <f>IFERROR(BN58/Revenue!BN$46,"n/a")</f>
        <v>n/a</v>
      </c>
      <c r="BO85" s="115" t="str">
        <f>IFERROR(BO58/Revenue!BO$46,"n/a")</f>
        <v>n/a</v>
      </c>
      <c r="BP85" s="115" t="str">
        <f>IFERROR(BP58/Revenue!BP$46,"n/a")</f>
        <v>n/a</v>
      </c>
      <c r="BQ85" s="115" t="str">
        <f>IFERROR(BQ58/Revenue!BQ$46,"n/a")</f>
        <v>n/a</v>
      </c>
      <c r="BR85" s="115" t="str">
        <f>IFERROR(BR58/Revenue!BR$46,"n/a")</f>
        <v>n/a</v>
      </c>
      <c r="BS85" s="115" t="str">
        <f>IFERROR(BS58/Revenue!BS$46,"n/a")</f>
        <v>n/a</v>
      </c>
      <c r="BT85" s="194"/>
      <c r="BU85" s="194"/>
      <c r="BV85" s="194"/>
      <c r="BW85" s="194"/>
      <c r="BX85" s="439"/>
      <c r="BY85" s="26"/>
    </row>
    <row r="86" spans="2:77" s="146" customFormat="1" ht="14.25" customHeight="1" outlineLevel="1" x14ac:dyDescent="0.3">
      <c r="B86" s="61" t="str">
        <f t="shared" si="49"/>
        <v>Insurance expenses</v>
      </c>
      <c r="C86" s="58" t="str">
        <f>IFERROR(C59/Revenue!C$46,"n/a")</f>
        <v>n/a</v>
      </c>
      <c r="D86" s="58" t="str">
        <f>IFERROR(D59/Revenue!D$46,"n/a")</f>
        <v>n/a</v>
      </c>
      <c r="E86" s="58" t="str">
        <f>IFERROR(E59/Revenue!E$46,"n/a")</f>
        <v>n/a</v>
      </c>
      <c r="F86" s="58" t="str">
        <f ca="1">IFERROR(F59/Revenue!F$46,"n/a")</f>
        <v>n/a</v>
      </c>
      <c r="G86" s="58" t="str">
        <f ca="1">IFERROR(G59/Revenue!G$46,"n/a")</f>
        <v>n/a</v>
      </c>
      <c r="H86" s="58" t="str">
        <f ca="1">IFERROR(H59/Revenue!H$46,"n/a")</f>
        <v>n/a</v>
      </c>
      <c r="I86" s="26"/>
      <c r="J86" s="161"/>
      <c r="K86" s="161"/>
      <c r="L86" s="161"/>
      <c r="M86" s="161"/>
      <c r="N86" s="161"/>
      <c r="O86" s="161"/>
      <c r="Q86" s="145"/>
      <c r="R86" s="156"/>
      <c r="S86" s="145"/>
      <c r="T86" s="156"/>
      <c r="U86" s="145"/>
      <c r="V86" s="156"/>
      <c r="X86" s="115" t="str">
        <f>IFERROR(X59/Revenue!X$46,"n/a")</f>
        <v>n/a</v>
      </c>
      <c r="Y86" s="115" t="str">
        <f>IFERROR(Y59/Revenue!Y$46,"n/a")</f>
        <v>n/a</v>
      </c>
      <c r="Z86" s="115" t="str">
        <f>IFERROR(Z59/Revenue!Z$46,"n/a")</f>
        <v>n/a</v>
      </c>
      <c r="AA86" s="115" t="str">
        <f>IFERROR(AA59/Revenue!AA$46,"n/a")</f>
        <v>n/a</v>
      </c>
      <c r="AB86" s="115" t="str">
        <f>IFERROR(AB59/Revenue!AB$46,"n/a")</f>
        <v>n/a</v>
      </c>
      <c r="AC86" s="115" t="str">
        <f>IFERROR(AC59/Revenue!AC$46,"n/a")</f>
        <v>n/a</v>
      </c>
      <c r="AD86" s="115" t="str">
        <f>IFERROR(AD59/Revenue!AD$46,"n/a")</f>
        <v>n/a</v>
      </c>
      <c r="AE86" s="115" t="str">
        <f>IFERROR(AE59/Revenue!AE$46,"n/a")</f>
        <v>n/a</v>
      </c>
      <c r="AF86" s="115" t="str">
        <f>IFERROR(AF59/Revenue!AF$46,"n/a")</f>
        <v>n/a</v>
      </c>
      <c r="AG86" s="115" t="str">
        <f>IFERROR(AG59/Revenue!AG$46,"n/a")</f>
        <v>n/a</v>
      </c>
      <c r="AH86" s="115" t="str">
        <f>IFERROR(AH59/Revenue!AH$46,"n/a")</f>
        <v>n/a</v>
      </c>
      <c r="AI86" s="115" t="str">
        <f>IFERROR(AI59/Revenue!AI$46,"n/a")</f>
        <v>n/a</v>
      </c>
      <c r="AJ86" s="115" t="str">
        <f>IFERROR(AJ59/Revenue!AJ$46,"n/a")</f>
        <v>n/a</v>
      </c>
      <c r="AK86" s="115" t="str">
        <f>IFERROR(AK59/Revenue!AK$46,"n/a")</f>
        <v>n/a</v>
      </c>
      <c r="AL86" s="115" t="str">
        <f>IFERROR(AL59/Revenue!AL$46,"n/a")</f>
        <v>n/a</v>
      </c>
      <c r="AM86" s="115" t="str">
        <f>IFERROR(AM59/Revenue!AM$46,"n/a")</f>
        <v>n/a</v>
      </c>
      <c r="AN86" s="115" t="str">
        <f>IFERROR(AN59/Revenue!AN$46,"n/a")</f>
        <v>n/a</v>
      </c>
      <c r="AO86" s="115" t="str">
        <f>IFERROR(AO59/Revenue!AO$46,"n/a")</f>
        <v>n/a</v>
      </c>
      <c r="AP86" s="115" t="str">
        <f>IFERROR(AP59/Revenue!AP$46,"n/a")</f>
        <v>n/a</v>
      </c>
      <c r="AQ86" s="115" t="str">
        <f>IFERROR(AQ59/Revenue!AQ$46,"n/a")</f>
        <v>n/a</v>
      </c>
      <c r="AR86" s="115" t="str">
        <f>IFERROR(AR59/Revenue!AR$46,"n/a")</f>
        <v>n/a</v>
      </c>
      <c r="AS86" s="115" t="str">
        <f>IFERROR(AS59/Revenue!AS$46,"n/a")</f>
        <v>n/a</v>
      </c>
      <c r="AT86" s="115" t="str">
        <f>IFERROR(AT59/Revenue!AT$46,"n/a")</f>
        <v>n/a</v>
      </c>
      <c r="AU86" s="115" t="str">
        <f>IFERROR(AU59/Revenue!AU$46,"n/a")</f>
        <v>n/a</v>
      </c>
      <c r="AV86" s="115" t="str">
        <f>IFERROR(AV59/Revenue!AV$46,"n/a")</f>
        <v>n/a</v>
      </c>
      <c r="AW86" s="115" t="str">
        <f>IFERROR(AW59/Revenue!AW$46,"n/a")</f>
        <v>n/a</v>
      </c>
      <c r="AX86" s="115" t="str">
        <f>IFERROR(AX59/Revenue!AX$46,"n/a")</f>
        <v>n/a</v>
      </c>
      <c r="AY86" s="115" t="str">
        <f>IFERROR(AY59/Revenue!AY$46,"n/a")</f>
        <v>n/a</v>
      </c>
      <c r="AZ86" s="115" t="str">
        <f>IFERROR(AZ59/Revenue!AZ$46,"n/a")</f>
        <v>n/a</v>
      </c>
      <c r="BA86" s="115" t="str">
        <f>IFERROR(BA59/Revenue!BA$46,"n/a")</f>
        <v>n/a</v>
      </c>
      <c r="BB86" s="115" t="str">
        <f>IFERROR(BB59/Revenue!BB$46,"n/a")</f>
        <v>n/a</v>
      </c>
      <c r="BC86" s="115" t="str">
        <f>IFERROR(BC59/Revenue!BC$46,"n/a")</f>
        <v>n/a</v>
      </c>
      <c r="BD86" s="115" t="str">
        <f>IFERROR(BD59/Revenue!BD$46,"n/a")</f>
        <v>n/a</v>
      </c>
      <c r="BE86" s="115" t="str">
        <f>IFERROR(BE59/Revenue!BE$46,"n/a")</f>
        <v>n/a</v>
      </c>
      <c r="BF86" s="115" t="str">
        <f>IFERROR(BF59/Revenue!BF$46,"n/a")</f>
        <v>n/a</v>
      </c>
      <c r="BG86" s="115" t="str">
        <f>IFERROR(BG59/Revenue!BG$46,"n/a")</f>
        <v>n/a</v>
      </c>
      <c r="BH86" s="115" t="str">
        <f>IFERROR(BH59/Revenue!BH$46,"n/a")</f>
        <v>n/a</v>
      </c>
      <c r="BI86" s="115" t="str">
        <f>IFERROR(BI59/Revenue!BI$46,"n/a")</f>
        <v>n/a</v>
      </c>
      <c r="BJ86" s="115" t="str">
        <f>IFERROR(BJ59/Revenue!BJ$46,"n/a")</f>
        <v>n/a</v>
      </c>
      <c r="BK86" s="115" t="str">
        <f>IFERROR(BK59/Revenue!BK$46,"n/a")</f>
        <v>n/a</v>
      </c>
      <c r="BL86" s="115" t="str">
        <f>IFERROR(BL59/Revenue!BL$46,"n/a")</f>
        <v>n/a</v>
      </c>
      <c r="BM86" s="115" t="str">
        <f>IFERROR(BM59/Revenue!BM$46,"n/a")</f>
        <v>n/a</v>
      </c>
      <c r="BN86" s="115" t="str">
        <f>IFERROR(BN59/Revenue!BN$46,"n/a")</f>
        <v>n/a</v>
      </c>
      <c r="BO86" s="115" t="str">
        <f>IFERROR(BO59/Revenue!BO$46,"n/a")</f>
        <v>n/a</v>
      </c>
      <c r="BP86" s="115" t="str">
        <f>IFERROR(BP59/Revenue!BP$46,"n/a")</f>
        <v>n/a</v>
      </c>
      <c r="BQ86" s="115" t="str">
        <f>IFERROR(BQ59/Revenue!BQ$46,"n/a")</f>
        <v>n/a</v>
      </c>
      <c r="BR86" s="115" t="str">
        <f>IFERROR(BR59/Revenue!BR$46,"n/a")</f>
        <v>n/a</v>
      </c>
      <c r="BS86" s="115" t="str">
        <f>IFERROR(BS59/Revenue!BS$46,"n/a")</f>
        <v>n/a</v>
      </c>
      <c r="BT86" s="194"/>
      <c r="BU86" s="194"/>
      <c r="BV86" s="194"/>
      <c r="BW86" s="194"/>
      <c r="BX86" s="439"/>
      <c r="BY86" s="26"/>
    </row>
    <row r="87" spans="2:77" s="146" customFormat="1" ht="14.25" customHeight="1" outlineLevel="1" x14ac:dyDescent="0.3">
      <c r="B87" s="61" t="str">
        <f t="shared" si="49"/>
        <v>Utilities</v>
      </c>
      <c r="C87" s="58" t="str">
        <f>IFERROR(C60/Revenue!C$46,"n/a")</f>
        <v>n/a</v>
      </c>
      <c r="D87" s="58" t="str">
        <f>IFERROR(D60/Revenue!D$46,"n/a")</f>
        <v>n/a</v>
      </c>
      <c r="E87" s="58" t="str">
        <f>IFERROR(E60/Revenue!E$46,"n/a")</f>
        <v>n/a</v>
      </c>
      <c r="F87" s="58" t="str">
        <f ca="1">IFERROR(F60/Revenue!F$46,"n/a")</f>
        <v>n/a</v>
      </c>
      <c r="G87" s="58" t="str">
        <f ca="1">IFERROR(G60/Revenue!G$46,"n/a")</f>
        <v>n/a</v>
      </c>
      <c r="H87" s="58" t="str">
        <f ca="1">IFERROR(H60/Revenue!H$46,"n/a")</f>
        <v>n/a</v>
      </c>
      <c r="I87" s="26"/>
      <c r="J87" s="161"/>
      <c r="K87" s="161"/>
      <c r="L87" s="161"/>
      <c r="M87" s="161"/>
      <c r="N87" s="161"/>
      <c r="O87" s="161"/>
      <c r="Q87" s="145"/>
      <c r="R87" s="156"/>
      <c r="S87" s="145"/>
      <c r="T87" s="156"/>
      <c r="U87" s="145"/>
      <c r="V87" s="156"/>
      <c r="X87" s="115" t="str">
        <f>IFERROR(X60/Revenue!X$46,"n/a")</f>
        <v>n/a</v>
      </c>
      <c r="Y87" s="115" t="str">
        <f>IFERROR(Y60/Revenue!Y$46,"n/a")</f>
        <v>n/a</v>
      </c>
      <c r="Z87" s="115" t="str">
        <f>IFERROR(Z60/Revenue!Z$46,"n/a")</f>
        <v>n/a</v>
      </c>
      <c r="AA87" s="115" t="str">
        <f>IFERROR(AA60/Revenue!AA$46,"n/a")</f>
        <v>n/a</v>
      </c>
      <c r="AB87" s="115" t="str">
        <f>IFERROR(AB60/Revenue!AB$46,"n/a")</f>
        <v>n/a</v>
      </c>
      <c r="AC87" s="115" t="str">
        <f>IFERROR(AC60/Revenue!AC$46,"n/a")</f>
        <v>n/a</v>
      </c>
      <c r="AD87" s="115" t="str">
        <f>IFERROR(AD60/Revenue!AD$46,"n/a")</f>
        <v>n/a</v>
      </c>
      <c r="AE87" s="115" t="str">
        <f>IFERROR(AE60/Revenue!AE$46,"n/a")</f>
        <v>n/a</v>
      </c>
      <c r="AF87" s="115" t="str">
        <f>IFERROR(AF60/Revenue!AF$46,"n/a")</f>
        <v>n/a</v>
      </c>
      <c r="AG87" s="115" t="str">
        <f>IFERROR(AG60/Revenue!AG$46,"n/a")</f>
        <v>n/a</v>
      </c>
      <c r="AH87" s="115" t="str">
        <f>IFERROR(AH60/Revenue!AH$46,"n/a")</f>
        <v>n/a</v>
      </c>
      <c r="AI87" s="115" t="str">
        <f>IFERROR(AI60/Revenue!AI$46,"n/a")</f>
        <v>n/a</v>
      </c>
      <c r="AJ87" s="115" t="str">
        <f>IFERROR(AJ60/Revenue!AJ$46,"n/a")</f>
        <v>n/a</v>
      </c>
      <c r="AK87" s="115" t="str">
        <f>IFERROR(AK60/Revenue!AK$46,"n/a")</f>
        <v>n/a</v>
      </c>
      <c r="AL87" s="115" t="str">
        <f>IFERROR(AL60/Revenue!AL$46,"n/a")</f>
        <v>n/a</v>
      </c>
      <c r="AM87" s="115" t="str">
        <f>IFERROR(AM60/Revenue!AM$46,"n/a")</f>
        <v>n/a</v>
      </c>
      <c r="AN87" s="115" t="str">
        <f>IFERROR(AN60/Revenue!AN$46,"n/a")</f>
        <v>n/a</v>
      </c>
      <c r="AO87" s="115" t="str">
        <f>IFERROR(AO60/Revenue!AO$46,"n/a")</f>
        <v>n/a</v>
      </c>
      <c r="AP87" s="115" t="str">
        <f>IFERROR(AP60/Revenue!AP$46,"n/a")</f>
        <v>n/a</v>
      </c>
      <c r="AQ87" s="115" t="str">
        <f>IFERROR(AQ60/Revenue!AQ$46,"n/a")</f>
        <v>n/a</v>
      </c>
      <c r="AR87" s="115" t="str">
        <f>IFERROR(AR60/Revenue!AR$46,"n/a")</f>
        <v>n/a</v>
      </c>
      <c r="AS87" s="115" t="str">
        <f>IFERROR(AS60/Revenue!AS$46,"n/a")</f>
        <v>n/a</v>
      </c>
      <c r="AT87" s="115" t="str">
        <f>IFERROR(AT60/Revenue!AT$46,"n/a")</f>
        <v>n/a</v>
      </c>
      <c r="AU87" s="115" t="str">
        <f>IFERROR(AU60/Revenue!AU$46,"n/a")</f>
        <v>n/a</v>
      </c>
      <c r="AV87" s="115" t="str">
        <f>IFERROR(AV60/Revenue!AV$46,"n/a")</f>
        <v>n/a</v>
      </c>
      <c r="AW87" s="115" t="str">
        <f>IFERROR(AW60/Revenue!AW$46,"n/a")</f>
        <v>n/a</v>
      </c>
      <c r="AX87" s="115" t="str">
        <f>IFERROR(AX60/Revenue!AX$46,"n/a")</f>
        <v>n/a</v>
      </c>
      <c r="AY87" s="115" t="str">
        <f>IFERROR(AY60/Revenue!AY$46,"n/a")</f>
        <v>n/a</v>
      </c>
      <c r="AZ87" s="115" t="str">
        <f>IFERROR(AZ60/Revenue!AZ$46,"n/a")</f>
        <v>n/a</v>
      </c>
      <c r="BA87" s="115" t="str">
        <f>IFERROR(BA60/Revenue!BA$46,"n/a")</f>
        <v>n/a</v>
      </c>
      <c r="BB87" s="115" t="str">
        <f>IFERROR(BB60/Revenue!BB$46,"n/a")</f>
        <v>n/a</v>
      </c>
      <c r="BC87" s="115" t="str">
        <f>IFERROR(BC60/Revenue!BC$46,"n/a")</f>
        <v>n/a</v>
      </c>
      <c r="BD87" s="115" t="str">
        <f>IFERROR(BD60/Revenue!BD$46,"n/a")</f>
        <v>n/a</v>
      </c>
      <c r="BE87" s="115" t="str">
        <f>IFERROR(BE60/Revenue!BE$46,"n/a")</f>
        <v>n/a</v>
      </c>
      <c r="BF87" s="115" t="str">
        <f>IFERROR(BF60/Revenue!BF$46,"n/a")</f>
        <v>n/a</v>
      </c>
      <c r="BG87" s="115" t="str">
        <f>IFERROR(BG60/Revenue!BG$46,"n/a")</f>
        <v>n/a</v>
      </c>
      <c r="BH87" s="115" t="str">
        <f>IFERROR(BH60/Revenue!BH$46,"n/a")</f>
        <v>n/a</v>
      </c>
      <c r="BI87" s="115" t="str">
        <f>IFERROR(BI60/Revenue!BI$46,"n/a")</f>
        <v>n/a</v>
      </c>
      <c r="BJ87" s="115" t="str">
        <f>IFERROR(BJ60/Revenue!BJ$46,"n/a")</f>
        <v>n/a</v>
      </c>
      <c r="BK87" s="115" t="str">
        <f>IFERROR(BK60/Revenue!BK$46,"n/a")</f>
        <v>n/a</v>
      </c>
      <c r="BL87" s="115" t="str">
        <f>IFERROR(BL60/Revenue!BL$46,"n/a")</f>
        <v>n/a</v>
      </c>
      <c r="BM87" s="115" t="str">
        <f>IFERROR(BM60/Revenue!BM$46,"n/a")</f>
        <v>n/a</v>
      </c>
      <c r="BN87" s="115" t="str">
        <f>IFERROR(BN60/Revenue!BN$46,"n/a")</f>
        <v>n/a</v>
      </c>
      <c r="BO87" s="115" t="str">
        <f>IFERROR(BO60/Revenue!BO$46,"n/a")</f>
        <v>n/a</v>
      </c>
      <c r="BP87" s="115" t="str">
        <f>IFERROR(BP60/Revenue!BP$46,"n/a")</f>
        <v>n/a</v>
      </c>
      <c r="BQ87" s="115" t="str">
        <f>IFERROR(BQ60/Revenue!BQ$46,"n/a")</f>
        <v>n/a</v>
      </c>
      <c r="BR87" s="115" t="str">
        <f>IFERROR(BR60/Revenue!BR$46,"n/a")</f>
        <v>n/a</v>
      </c>
      <c r="BS87" s="115" t="str">
        <f>IFERROR(BS60/Revenue!BS$46,"n/a")</f>
        <v>n/a</v>
      </c>
      <c r="BT87" s="194"/>
      <c r="BU87" s="194"/>
      <c r="BV87" s="194"/>
      <c r="BW87" s="194"/>
      <c r="BX87" s="439"/>
      <c r="BY87" s="26"/>
    </row>
    <row r="88" spans="2:77" s="146" customFormat="1" ht="14.25" customHeight="1" outlineLevel="1" x14ac:dyDescent="0.3">
      <c r="B88" s="61" t="str">
        <f t="shared" si="49"/>
        <v>Property taxes</v>
      </c>
      <c r="C88" s="58" t="str">
        <f>IFERROR(C61/Revenue!C$46,"n/a")</f>
        <v>n/a</v>
      </c>
      <c r="D88" s="58" t="str">
        <f>IFERROR(D61/Revenue!D$46,"n/a")</f>
        <v>n/a</v>
      </c>
      <c r="E88" s="58" t="str">
        <f>IFERROR(E61/Revenue!E$46,"n/a")</f>
        <v>n/a</v>
      </c>
      <c r="F88" s="58" t="str">
        <f ca="1">IFERROR(F61/Revenue!F$46,"n/a")</f>
        <v>n/a</v>
      </c>
      <c r="G88" s="58" t="str">
        <f ca="1">IFERROR(G61/Revenue!G$46,"n/a")</f>
        <v>n/a</v>
      </c>
      <c r="H88" s="58" t="str">
        <f ca="1">IFERROR(H61/Revenue!H$46,"n/a")</f>
        <v>n/a</v>
      </c>
      <c r="I88" s="26"/>
      <c r="J88" s="161"/>
      <c r="K88" s="161"/>
      <c r="L88" s="161"/>
      <c r="M88" s="161"/>
      <c r="N88" s="161"/>
      <c r="O88" s="161"/>
      <c r="Q88" s="145"/>
      <c r="R88" s="156"/>
      <c r="S88" s="145"/>
      <c r="T88" s="156"/>
      <c r="U88" s="145"/>
      <c r="V88" s="156"/>
      <c r="X88" s="115" t="str">
        <f>IFERROR(X61/Revenue!X$46,"n/a")</f>
        <v>n/a</v>
      </c>
      <c r="Y88" s="115" t="str">
        <f>IFERROR(Y61/Revenue!Y$46,"n/a")</f>
        <v>n/a</v>
      </c>
      <c r="Z88" s="115" t="str">
        <f>IFERROR(Z61/Revenue!Z$46,"n/a")</f>
        <v>n/a</v>
      </c>
      <c r="AA88" s="115" t="str">
        <f>IFERROR(AA61/Revenue!AA$46,"n/a")</f>
        <v>n/a</v>
      </c>
      <c r="AB88" s="115" t="str">
        <f>IFERROR(AB61/Revenue!AB$46,"n/a")</f>
        <v>n/a</v>
      </c>
      <c r="AC88" s="115" t="str">
        <f>IFERROR(AC61/Revenue!AC$46,"n/a")</f>
        <v>n/a</v>
      </c>
      <c r="AD88" s="115" t="str">
        <f>IFERROR(AD61/Revenue!AD$46,"n/a")</f>
        <v>n/a</v>
      </c>
      <c r="AE88" s="115" t="str">
        <f>IFERROR(AE61/Revenue!AE$46,"n/a")</f>
        <v>n/a</v>
      </c>
      <c r="AF88" s="115" t="str">
        <f>IFERROR(AF61/Revenue!AF$46,"n/a")</f>
        <v>n/a</v>
      </c>
      <c r="AG88" s="115" t="str">
        <f>IFERROR(AG61/Revenue!AG$46,"n/a")</f>
        <v>n/a</v>
      </c>
      <c r="AH88" s="115" t="str">
        <f>IFERROR(AH61/Revenue!AH$46,"n/a")</f>
        <v>n/a</v>
      </c>
      <c r="AI88" s="115" t="str">
        <f>IFERROR(AI61/Revenue!AI$46,"n/a")</f>
        <v>n/a</v>
      </c>
      <c r="AJ88" s="115" t="str">
        <f>IFERROR(AJ61/Revenue!AJ$46,"n/a")</f>
        <v>n/a</v>
      </c>
      <c r="AK88" s="115" t="str">
        <f>IFERROR(AK61/Revenue!AK$46,"n/a")</f>
        <v>n/a</v>
      </c>
      <c r="AL88" s="115" t="str">
        <f>IFERROR(AL61/Revenue!AL$46,"n/a")</f>
        <v>n/a</v>
      </c>
      <c r="AM88" s="115" t="str">
        <f>IFERROR(AM61/Revenue!AM$46,"n/a")</f>
        <v>n/a</v>
      </c>
      <c r="AN88" s="115" t="str">
        <f>IFERROR(AN61/Revenue!AN$46,"n/a")</f>
        <v>n/a</v>
      </c>
      <c r="AO88" s="115" t="str">
        <f>IFERROR(AO61/Revenue!AO$46,"n/a")</f>
        <v>n/a</v>
      </c>
      <c r="AP88" s="115" t="str">
        <f>IFERROR(AP61/Revenue!AP$46,"n/a")</f>
        <v>n/a</v>
      </c>
      <c r="AQ88" s="115" t="str">
        <f>IFERROR(AQ61/Revenue!AQ$46,"n/a")</f>
        <v>n/a</v>
      </c>
      <c r="AR88" s="115" t="str">
        <f>IFERROR(AR61/Revenue!AR$46,"n/a")</f>
        <v>n/a</v>
      </c>
      <c r="AS88" s="115" t="str">
        <f>IFERROR(AS61/Revenue!AS$46,"n/a")</f>
        <v>n/a</v>
      </c>
      <c r="AT88" s="115" t="str">
        <f>IFERROR(AT61/Revenue!AT$46,"n/a")</f>
        <v>n/a</v>
      </c>
      <c r="AU88" s="115" t="str">
        <f>IFERROR(AU61/Revenue!AU$46,"n/a")</f>
        <v>n/a</v>
      </c>
      <c r="AV88" s="115" t="str">
        <f>IFERROR(AV61/Revenue!AV$46,"n/a")</f>
        <v>n/a</v>
      </c>
      <c r="AW88" s="115" t="str">
        <f>IFERROR(AW61/Revenue!AW$46,"n/a")</f>
        <v>n/a</v>
      </c>
      <c r="AX88" s="115" t="str">
        <f>IFERROR(AX61/Revenue!AX$46,"n/a")</f>
        <v>n/a</v>
      </c>
      <c r="AY88" s="115" t="str">
        <f>IFERROR(AY61/Revenue!AY$46,"n/a")</f>
        <v>n/a</v>
      </c>
      <c r="AZ88" s="115" t="str">
        <f>IFERROR(AZ61/Revenue!AZ$46,"n/a")</f>
        <v>n/a</v>
      </c>
      <c r="BA88" s="115" t="str">
        <f>IFERROR(BA61/Revenue!BA$46,"n/a")</f>
        <v>n/a</v>
      </c>
      <c r="BB88" s="115" t="str">
        <f>IFERROR(BB61/Revenue!BB$46,"n/a")</f>
        <v>n/a</v>
      </c>
      <c r="BC88" s="115" t="str">
        <f>IFERROR(BC61/Revenue!BC$46,"n/a")</f>
        <v>n/a</v>
      </c>
      <c r="BD88" s="115" t="str">
        <f>IFERROR(BD61/Revenue!BD$46,"n/a")</f>
        <v>n/a</v>
      </c>
      <c r="BE88" s="115" t="str">
        <f>IFERROR(BE61/Revenue!BE$46,"n/a")</f>
        <v>n/a</v>
      </c>
      <c r="BF88" s="115" t="str">
        <f>IFERROR(BF61/Revenue!BF$46,"n/a")</f>
        <v>n/a</v>
      </c>
      <c r="BG88" s="115" t="str">
        <f>IFERROR(BG61/Revenue!BG$46,"n/a")</f>
        <v>n/a</v>
      </c>
      <c r="BH88" s="115" t="str">
        <f>IFERROR(BH61/Revenue!BH$46,"n/a")</f>
        <v>n/a</v>
      </c>
      <c r="BI88" s="115" t="str">
        <f>IFERROR(BI61/Revenue!BI$46,"n/a")</f>
        <v>n/a</v>
      </c>
      <c r="BJ88" s="115" t="str">
        <f>IFERROR(BJ61/Revenue!BJ$46,"n/a")</f>
        <v>n/a</v>
      </c>
      <c r="BK88" s="115" t="str">
        <f>IFERROR(BK61/Revenue!BK$46,"n/a")</f>
        <v>n/a</v>
      </c>
      <c r="BL88" s="115" t="str">
        <f>IFERROR(BL61/Revenue!BL$46,"n/a")</f>
        <v>n/a</v>
      </c>
      <c r="BM88" s="115" t="str">
        <f>IFERROR(BM61/Revenue!BM$46,"n/a")</f>
        <v>n/a</v>
      </c>
      <c r="BN88" s="115" t="str">
        <f>IFERROR(BN61/Revenue!BN$46,"n/a")</f>
        <v>n/a</v>
      </c>
      <c r="BO88" s="115" t="str">
        <f>IFERROR(BO61/Revenue!BO$46,"n/a")</f>
        <v>n/a</v>
      </c>
      <c r="BP88" s="115" t="str">
        <f>IFERROR(BP61/Revenue!BP$46,"n/a")</f>
        <v>n/a</v>
      </c>
      <c r="BQ88" s="115" t="str">
        <f>IFERROR(BQ61/Revenue!BQ$46,"n/a")</f>
        <v>n/a</v>
      </c>
      <c r="BR88" s="115" t="str">
        <f>IFERROR(BR61/Revenue!BR$46,"n/a")</f>
        <v>n/a</v>
      </c>
      <c r="BS88" s="115" t="str">
        <f>IFERROR(BS61/Revenue!BS$46,"n/a")</f>
        <v>n/a</v>
      </c>
      <c r="BT88" s="194"/>
      <c r="BU88" s="194"/>
      <c r="BV88" s="194"/>
      <c r="BW88" s="194"/>
      <c r="BX88" s="439"/>
      <c r="BY88" s="26"/>
    </row>
    <row r="89" spans="2:77" s="146" customFormat="1" ht="14.25" customHeight="1" outlineLevel="1" x14ac:dyDescent="0.3">
      <c r="B89" s="61" t="str">
        <f>B76</f>
        <v>Other operating expenses</v>
      </c>
      <c r="C89" s="58" t="str">
        <f>IFERROR(C76/Revenue!C$46,"n/a")</f>
        <v>n/a</v>
      </c>
      <c r="D89" s="58" t="str">
        <f>IFERROR(D76/Revenue!D$46,"n/a")</f>
        <v>n/a</v>
      </c>
      <c r="E89" s="58" t="str">
        <f>IFERROR(E76/Revenue!E$46,"n/a")</f>
        <v>n/a</v>
      </c>
      <c r="F89" s="58" t="str">
        <f ca="1">IFERROR(F76/Revenue!F$46,"n/a")</f>
        <v>n/a</v>
      </c>
      <c r="G89" s="58" t="str">
        <f ca="1">IFERROR(G76/Revenue!G$46,"n/a")</f>
        <v>n/a</v>
      </c>
      <c r="H89" s="58" t="str">
        <f ca="1">IFERROR(H76/Revenue!H$46,"n/a")</f>
        <v>n/a</v>
      </c>
      <c r="I89" s="26"/>
      <c r="J89" s="161"/>
      <c r="K89" s="161"/>
      <c r="L89" s="161"/>
      <c r="M89" s="161"/>
      <c r="N89" s="161"/>
      <c r="O89" s="161"/>
      <c r="Q89" s="145"/>
      <c r="R89" s="156"/>
      <c r="S89" s="145"/>
      <c r="T89" s="156"/>
      <c r="U89" s="145"/>
      <c r="V89" s="156"/>
      <c r="X89" s="115" t="str">
        <f>IFERROR(X76/Revenue!X$46,"n/a")</f>
        <v>n/a</v>
      </c>
      <c r="Y89" s="115" t="str">
        <f>IFERROR(Y76/Revenue!Y$46,"n/a")</f>
        <v>n/a</v>
      </c>
      <c r="Z89" s="115" t="str">
        <f>IFERROR(Z76/Revenue!Z$46,"n/a")</f>
        <v>n/a</v>
      </c>
      <c r="AA89" s="115" t="str">
        <f>IFERROR(AA76/Revenue!AA$46,"n/a")</f>
        <v>n/a</v>
      </c>
      <c r="AB89" s="115" t="str">
        <f>IFERROR(AB76/Revenue!AB$46,"n/a")</f>
        <v>n/a</v>
      </c>
      <c r="AC89" s="115" t="str">
        <f>IFERROR(AC76/Revenue!AC$46,"n/a")</f>
        <v>n/a</v>
      </c>
      <c r="AD89" s="115" t="str">
        <f>IFERROR(AD76/Revenue!AD$46,"n/a")</f>
        <v>n/a</v>
      </c>
      <c r="AE89" s="115" t="str">
        <f>IFERROR(AE76/Revenue!AE$46,"n/a")</f>
        <v>n/a</v>
      </c>
      <c r="AF89" s="115" t="str">
        <f>IFERROR(AF76/Revenue!AF$46,"n/a")</f>
        <v>n/a</v>
      </c>
      <c r="AG89" s="115" t="str">
        <f>IFERROR(AG76/Revenue!AG$46,"n/a")</f>
        <v>n/a</v>
      </c>
      <c r="AH89" s="115" t="str">
        <f>IFERROR(AH76/Revenue!AH$46,"n/a")</f>
        <v>n/a</v>
      </c>
      <c r="AI89" s="115" t="str">
        <f>IFERROR(AI76/Revenue!AI$46,"n/a")</f>
        <v>n/a</v>
      </c>
      <c r="AJ89" s="115" t="str">
        <f>IFERROR(AJ76/Revenue!AJ$46,"n/a")</f>
        <v>n/a</v>
      </c>
      <c r="AK89" s="115" t="str">
        <f>IFERROR(AK76/Revenue!AK$46,"n/a")</f>
        <v>n/a</v>
      </c>
      <c r="AL89" s="115" t="str">
        <f>IFERROR(AL76/Revenue!AL$46,"n/a")</f>
        <v>n/a</v>
      </c>
      <c r="AM89" s="115" t="str">
        <f>IFERROR(AM76/Revenue!AM$46,"n/a")</f>
        <v>n/a</v>
      </c>
      <c r="AN89" s="115" t="str">
        <f>IFERROR(AN76/Revenue!AN$46,"n/a")</f>
        <v>n/a</v>
      </c>
      <c r="AO89" s="115" t="str">
        <f>IFERROR(AO76/Revenue!AO$46,"n/a")</f>
        <v>n/a</v>
      </c>
      <c r="AP89" s="115" t="str">
        <f>IFERROR(AP76/Revenue!AP$46,"n/a")</f>
        <v>n/a</v>
      </c>
      <c r="AQ89" s="115" t="str">
        <f>IFERROR(AQ76/Revenue!AQ$46,"n/a")</f>
        <v>n/a</v>
      </c>
      <c r="AR89" s="115" t="str">
        <f>IFERROR(AR76/Revenue!AR$46,"n/a")</f>
        <v>n/a</v>
      </c>
      <c r="AS89" s="115" t="str">
        <f>IFERROR(AS76/Revenue!AS$46,"n/a")</f>
        <v>n/a</v>
      </c>
      <c r="AT89" s="115" t="str">
        <f>IFERROR(AT76/Revenue!AT$46,"n/a")</f>
        <v>n/a</v>
      </c>
      <c r="AU89" s="115" t="str">
        <f>IFERROR(AU76/Revenue!AU$46,"n/a")</f>
        <v>n/a</v>
      </c>
      <c r="AV89" s="115" t="str">
        <f>IFERROR(AV76/Revenue!AV$46,"n/a")</f>
        <v>n/a</v>
      </c>
      <c r="AW89" s="115" t="str">
        <f>IFERROR(AW76/Revenue!AW$46,"n/a")</f>
        <v>n/a</v>
      </c>
      <c r="AX89" s="115" t="str">
        <f>IFERROR(AX76/Revenue!AX$46,"n/a")</f>
        <v>n/a</v>
      </c>
      <c r="AY89" s="115" t="str">
        <f>IFERROR(AY76/Revenue!AY$46,"n/a")</f>
        <v>n/a</v>
      </c>
      <c r="AZ89" s="115" t="str">
        <f>IFERROR(AZ76/Revenue!AZ$46,"n/a")</f>
        <v>n/a</v>
      </c>
      <c r="BA89" s="115" t="str">
        <f>IFERROR(BA76/Revenue!BA$46,"n/a")</f>
        <v>n/a</v>
      </c>
      <c r="BB89" s="115" t="str">
        <f>IFERROR(BB76/Revenue!BB$46,"n/a")</f>
        <v>n/a</v>
      </c>
      <c r="BC89" s="115" t="str">
        <f>IFERROR(BC76/Revenue!BC$46,"n/a")</f>
        <v>n/a</v>
      </c>
      <c r="BD89" s="115" t="str">
        <f>IFERROR(BD76/Revenue!BD$46,"n/a")</f>
        <v>n/a</v>
      </c>
      <c r="BE89" s="115" t="str">
        <f>IFERROR(BE76/Revenue!BE$46,"n/a")</f>
        <v>n/a</v>
      </c>
      <c r="BF89" s="115" t="str">
        <f>IFERROR(BF76/Revenue!BF$46,"n/a")</f>
        <v>n/a</v>
      </c>
      <c r="BG89" s="115" t="str">
        <f>IFERROR(BG76/Revenue!BG$46,"n/a")</f>
        <v>n/a</v>
      </c>
      <c r="BH89" s="115" t="str">
        <f>IFERROR(BH76/Revenue!BH$46,"n/a")</f>
        <v>n/a</v>
      </c>
      <c r="BI89" s="115" t="str">
        <f>IFERROR(BI76/Revenue!BI$46,"n/a")</f>
        <v>n/a</v>
      </c>
      <c r="BJ89" s="115" t="str">
        <f>IFERROR(BJ76/Revenue!BJ$46,"n/a")</f>
        <v>n/a</v>
      </c>
      <c r="BK89" s="115" t="str">
        <f>IFERROR(BK76/Revenue!BK$46,"n/a")</f>
        <v>n/a</v>
      </c>
      <c r="BL89" s="115" t="str">
        <f>IFERROR(BL76/Revenue!BL$46,"n/a")</f>
        <v>n/a</v>
      </c>
      <c r="BM89" s="115" t="str">
        <f>IFERROR(BM76/Revenue!BM$46,"n/a")</f>
        <v>n/a</v>
      </c>
      <c r="BN89" s="115" t="str">
        <f>IFERROR(BN76/Revenue!BN$46,"n/a")</f>
        <v>n/a</v>
      </c>
      <c r="BO89" s="115" t="str">
        <f>IFERROR(BO76/Revenue!BO$46,"n/a")</f>
        <v>n/a</v>
      </c>
      <c r="BP89" s="115" t="str">
        <f>IFERROR(BP76/Revenue!BP$46,"n/a")</f>
        <v>n/a</v>
      </c>
      <c r="BQ89" s="115" t="str">
        <f>IFERROR(BQ76/Revenue!BQ$46,"n/a")</f>
        <v>n/a</v>
      </c>
      <c r="BR89" s="115" t="str">
        <f>IFERROR(BR76/Revenue!BR$46,"n/a")</f>
        <v>n/a</v>
      </c>
      <c r="BS89" s="115" t="str">
        <f>IFERROR(BS76/Revenue!BS$46,"n/a")</f>
        <v>n/a</v>
      </c>
      <c r="BT89" s="194"/>
      <c r="BU89" s="194"/>
      <c r="BV89" s="194"/>
      <c r="BW89" s="194"/>
      <c r="BX89" s="439"/>
      <c r="BY89" s="26"/>
    </row>
    <row r="90" spans="2:77" s="158" customFormat="1" ht="14.25" customHeight="1" outlineLevel="1" thickBot="1" x14ac:dyDescent="0.35">
      <c r="B90" s="63" t="str">
        <f>B77</f>
        <v>Total</v>
      </c>
      <c r="C90" s="62" t="str">
        <f>IFERROR(C77/Revenue!C$46,"n/a")</f>
        <v>n/a</v>
      </c>
      <c r="D90" s="62" t="str">
        <f>IFERROR(D77/Revenue!D$46,"n/a")</f>
        <v>n/a</v>
      </c>
      <c r="E90" s="62" t="str">
        <f>IFERROR(E77/Revenue!E$46,"n/a")</f>
        <v>n/a</v>
      </c>
      <c r="F90" s="62" t="str">
        <f ca="1">IFERROR(F77/Revenue!F$46,"n/a")</f>
        <v>n/a</v>
      </c>
      <c r="G90" s="62" t="str">
        <f ca="1">IFERROR(G77/Revenue!G$46,"n/a")</f>
        <v>n/a</v>
      </c>
      <c r="H90" s="62" t="str">
        <f ca="1">IFERROR(H77/Revenue!H$46,"n/a")</f>
        <v>n/a</v>
      </c>
      <c r="I90" s="26"/>
      <c r="J90" s="156"/>
      <c r="K90" s="156"/>
      <c r="L90" s="156"/>
      <c r="M90" s="156"/>
      <c r="N90" s="156"/>
      <c r="O90" s="156"/>
      <c r="Q90" s="145"/>
      <c r="R90" s="156"/>
      <c r="S90" s="145"/>
      <c r="T90" s="156"/>
      <c r="U90" s="145"/>
      <c r="V90" s="156"/>
      <c r="X90" s="62" t="str">
        <f>IFERROR(X77/Revenue!X$46,"n/a")</f>
        <v>n/a</v>
      </c>
      <c r="Y90" s="62" t="str">
        <f>IFERROR(Y77/Revenue!Y$46,"n/a")</f>
        <v>n/a</v>
      </c>
      <c r="Z90" s="62" t="str">
        <f>IFERROR(Z77/Revenue!Z$46,"n/a")</f>
        <v>n/a</v>
      </c>
      <c r="AA90" s="62" t="str">
        <f>IFERROR(AA77/Revenue!AA$46,"n/a")</f>
        <v>n/a</v>
      </c>
      <c r="AB90" s="62" t="str">
        <f>IFERROR(AB77/Revenue!AB$46,"n/a")</f>
        <v>n/a</v>
      </c>
      <c r="AC90" s="62" t="str">
        <f>IFERROR(AC77/Revenue!AC$46,"n/a")</f>
        <v>n/a</v>
      </c>
      <c r="AD90" s="62" t="str">
        <f>IFERROR(AD77/Revenue!AD$46,"n/a")</f>
        <v>n/a</v>
      </c>
      <c r="AE90" s="62" t="str">
        <f>IFERROR(AE77/Revenue!AE$46,"n/a")</f>
        <v>n/a</v>
      </c>
      <c r="AF90" s="62" t="str">
        <f>IFERROR(AF77/Revenue!AF$46,"n/a")</f>
        <v>n/a</v>
      </c>
      <c r="AG90" s="62" t="str">
        <f>IFERROR(AG77/Revenue!AG$46,"n/a")</f>
        <v>n/a</v>
      </c>
      <c r="AH90" s="62" t="str">
        <f>IFERROR(AH77/Revenue!AH$46,"n/a")</f>
        <v>n/a</v>
      </c>
      <c r="AI90" s="62" t="str">
        <f>IFERROR(AI77/Revenue!AI$46,"n/a")</f>
        <v>n/a</v>
      </c>
      <c r="AJ90" s="62" t="str">
        <f>IFERROR(AJ77/Revenue!AJ$46,"n/a")</f>
        <v>n/a</v>
      </c>
      <c r="AK90" s="62" t="str">
        <f>IFERROR(AK77/Revenue!AK$46,"n/a")</f>
        <v>n/a</v>
      </c>
      <c r="AL90" s="62" t="str">
        <f>IFERROR(AL77/Revenue!AL$46,"n/a")</f>
        <v>n/a</v>
      </c>
      <c r="AM90" s="62" t="str">
        <f>IFERROR(AM77/Revenue!AM$46,"n/a")</f>
        <v>n/a</v>
      </c>
      <c r="AN90" s="62" t="str">
        <f>IFERROR(AN77/Revenue!AN$46,"n/a")</f>
        <v>n/a</v>
      </c>
      <c r="AO90" s="62" t="str">
        <f>IFERROR(AO77/Revenue!AO$46,"n/a")</f>
        <v>n/a</v>
      </c>
      <c r="AP90" s="62" t="str">
        <f>IFERROR(AP77/Revenue!AP$46,"n/a")</f>
        <v>n/a</v>
      </c>
      <c r="AQ90" s="62" t="str">
        <f>IFERROR(AQ77/Revenue!AQ$46,"n/a")</f>
        <v>n/a</v>
      </c>
      <c r="AR90" s="62" t="str">
        <f>IFERROR(AR77/Revenue!AR$46,"n/a")</f>
        <v>n/a</v>
      </c>
      <c r="AS90" s="62" t="str">
        <f>IFERROR(AS77/Revenue!AS$46,"n/a")</f>
        <v>n/a</v>
      </c>
      <c r="AT90" s="62" t="str">
        <f>IFERROR(AT77/Revenue!AT$46,"n/a")</f>
        <v>n/a</v>
      </c>
      <c r="AU90" s="62" t="str">
        <f>IFERROR(AU77/Revenue!AU$46,"n/a")</f>
        <v>n/a</v>
      </c>
      <c r="AV90" s="62" t="str">
        <f>IFERROR(AV77/Revenue!AV$46,"n/a")</f>
        <v>n/a</v>
      </c>
      <c r="AW90" s="62" t="str">
        <f>IFERROR(AW77/Revenue!AW$46,"n/a")</f>
        <v>n/a</v>
      </c>
      <c r="AX90" s="62" t="str">
        <f>IFERROR(AX77/Revenue!AX$46,"n/a")</f>
        <v>n/a</v>
      </c>
      <c r="AY90" s="62" t="str">
        <f>IFERROR(AY77/Revenue!AY$46,"n/a")</f>
        <v>n/a</v>
      </c>
      <c r="AZ90" s="62" t="str">
        <f>IFERROR(AZ77/Revenue!AZ$46,"n/a")</f>
        <v>n/a</v>
      </c>
      <c r="BA90" s="62" t="str">
        <f>IFERROR(BA77/Revenue!BA$46,"n/a")</f>
        <v>n/a</v>
      </c>
      <c r="BB90" s="62" t="str">
        <f>IFERROR(BB77/Revenue!BB$46,"n/a")</f>
        <v>n/a</v>
      </c>
      <c r="BC90" s="62" t="str">
        <f>IFERROR(BC77/Revenue!BC$46,"n/a")</f>
        <v>n/a</v>
      </c>
      <c r="BD90" s="62" t="str">
        <f>IFERROR(BD77/Revenue!BD$46,"n/a")</f>
        <v>n/a</v>
      </c>
      <c r="BE90" s="62" t="str">
        <f>IFERROR(BE77/Revenue!BE$46,"n/a")</f>
        <v>n/a</v>
      </c>
      <c r="BF90" s="62" t="str">
        <f>IFERROR(BF77/Revenue!BF$46,"n/a")</f>
        <v>n/a</v>
      </c>
      <c r="BG90" s="62" t="str">
        <f>IFERROR(BG77/Revenue!BG$46,"n/a")</f>
        <v>n/a</v>
      </c>
      <c r="BH90" s="62" t="str">
        <f>IFERROR(BH77/Revenue!BH$46,"n/a")</f>
        <v>n/a</v>
      </c>
      <c r="BI90" s="62" t="str">
        <f>IFERROR(BI77/Revenue!BI$46,"n/a")</f>
        <v>n/a</v>
      </c>
      <c r="BJ90" s="62" t="str">
        <f>IFERROR(BJ77/Revenue!BJ$46,"n/a")</f>
        <v>n/a</v>
      </c>
      <c r="BK90" s="62" t="str">
        <f>IFERROR(BK77/Revenue!BK$46,"n/a")</f>
        <v>n/a</v>
      </c>
      <c r="BL90" s="62" t="str">
        <f>IFERROR(BL77/Revenue!BL$46,"n/a")</f>
        <v>n/a</v>
      </c>
      <c r="BM90" s="62" t="str">
        <f>IFERROR(BM77/Revenue!BM$46,"n/a")</f>
        <v>n/a</v>
      </c>
      <c r="BN90" s="62" t="str">
        <f>IFERROR(BN77/Revenue!BN$46,"n/a")</f>
        <v>n/a</v>
      </c>
      <c r="BO90" s="62" t="str">
        <f>IFERROR(BO77/Revenue!BO$46,"n/a")</f>
        <v>n/a</v>
      </c>
      <c r="BP90" s="62" t="str">
        <f>IFERROR(BP77/Revenue!BP$46,"n/a")</f>
        <v>n/a</v>
      </c>
      <c r="BQ90" s="62" t="str">
        <f>IFERROR(BQ77/Revenue!BQ$46,"n/a")</f>
        <v>n/a</v>
      </c>
      <c r="BR90" s="62" t="str">
        <f>IFERROR(BR77/Revenue!BR$46,"n/a")</f>
        <v>n/a</v>
      </c>
      <c r="BS90" s="62" t="str">
        <f>IFERROR(BS77/Revenue!BS$46,"n/a")</f>
        <v>n/a</v>
      </c>
      <c r="BT90" s="418"/>
      <c r="BU90" s="418"/>
      <c r="BV90" s="418"/>
      <c r="BW90" s="418"/>
      <c r="BX90" s="436"/>
      <c r="BY90" s="26"/>
    </row>
    <row r="91" spans="2:77" ht="14.25" customHeight="1" x14ac:dyDescent="0.3">
      <c r="B91" s="159"/>
      <c r="C91" s="162"/>
      <c r="D91" s="162"/>
      <c r="E91" s="162"/>
      <c r="F91" s="162"/>
      <c r="G91" s="162"/>
      <c r="H91" s="162"/>
      <c r="I91" s="26"/>
      <c r="J91" s="162"/>
      <c r="K91" s="162"/>
      <c r="L91" s="162"/>
      <c r="M91" s="162"/>
      <c r="N91" s="162"/>
      <c r="O91" s="162"/>
      <c r="Q91" s="154"/>
      <c r="R91" s="155"/>
      <c r="S91" s="154"/>
      <c r="T91" s="155"/>
      <c r="U91" s="154"/>
      <c r="V91" s="155"/>
      <c r="X91" s="162"/>
      <c r="Y91" s="162"/>
      <c r="Z91" s="162"/>
      <c r="AA91" s="162"/>
      <c r="AB91" s="162"/>
      <c r="AC91" s="162"/>
      <c r="AD91" s="162"/>
      <c r="AE91" s="162"/>
      <c r="AF91" s="162"/>
      <c r="AG91" s="162"/>
      <c r="AH91" s="162"/>
      <c r="AI91" s="162"/>
      <c r="AJ91" s="162"/>
      <c r="AK91" s="162"/>
      <c r="AL91" s="162"/>
      <c r="AM91" s="162"/>
      <c r="AN91" s="162"/>
      <c r="AO91" s="162"/>
      <c r="AP91" s="162"/>
      <c r="AQ91" s="162"/>
      <c r="AR91" s="162"/>
      <c r="AS91" s="162"/>
      <c r="AT91" s="162"/>
      <c r="AU91" s="162"/>
      <c r="AV91" s="162"/>
      <c r="AW91" s="162"/>
      <c r="AX91" s="162"/>
      <c r="AY91" s="162"/>
      <c r="AZ91" s="162"/>
      <c r="BA91" s="162"/>
      <c r="BB91" s="162"/>
      <c r="BC91" s="162"/>
      <c r="BD91" s="162"/>
      <c r="BE91" s="162"/>
      <c r="BF91" s="162"/>
      <c r="BG91" s="162"/>
      <c r="BH91" s="162"/>
      <c r="BI91" s="162"/>
      <c r="BJ91" s="162"/>
      <c r="BK91" s="162"/>
      <c r="BL91" s="162"/>
      <c r="BM91" s="162"/>
      <c r="BN91" s="162"/>
      <c r="BO91" s="162"/>
      <c r="BP91" s="162"/>
      <c r="BQ91" s="162"/>
      <c r="BR91" s="162"/>
      <c r="BS91" s="162"/>
      <c r="BT91" s="193"/>
      <c r="BU91" s="193"/>
      <c r="BV91" s="193"/>
      <c r="BW91" s="193"/>
      <c r="BX91" s="435"/>
      <c r="BY91" s="26"/>
    </row>
    <row r="92" spans="2:77" ht="11.5" outlineLevel="1" x14ac:dyDescent="0.3">
      <c r="B92" s="45" t="s">
        <v>31</v>
      </c>
      <c r="C92" s="226" t="e">
        <f>#REF!-Opex!C77</f>
        <v>#REF!</v>
      </c>
      <c r="D92" s="226" t="e">
        <f>#REF!-Opex!D77</f>
        <v>#REF!</v>
      </c>
      <c r="E92" s="226" t="e">
        <f>#REF!-Opex!E77</f>
        <v>#REF!</v>
      </c>
      <c r="F92" s="203" t="e">
        <f ca="1">#REF!-Opex!F77</f>
        <v>#REF!</v>
      </c>
      <c r="G92" s="226" t="e">
        <f ca="1">#REF!-Opex!G77</f>
        <v>#REF!</v>
      </c>
      <c r="H92" s="226" t="e">
        <f ca="1">#REF!-Opex!H77</f>
        <v>#REF!</v>
      </c>
      <c r="I92" s="26"/>
      <c r="P92" s="201"/>
      <c r="X92" s="226" t="e">
        <f>#REF!-Opex!X77</f>
        <v>#REF!</v>
      </c>
      <c r="Y92" s="226" t="e">
        <f>#REF!-Opex!Y77</f>
        <v>#REF!</v>
      </c>
      <c r="Z92" s="226" t="e">
        <f>#REF!-Opex!Z77</f>
        <v>#REF!</v>
      </c>
      <c r="AA92" s="226" t="e">
        <f>#REF!-Opex!AA77</f>
        <v>#REF!</v>
      </c>
      <c r="AB92" s="226" t="e">
        <f>#REF!-Opex!AB77</f>
        <v>#REF!</v>
      </c>
      <c r="AC92" s="226" t="e">
        <f>#REF!-Opex!AC77</f>
        <v>#REF!</v>
      </c>
      <c r="AD92" s="226" t="e">
        <f>#REF!-Opex!AD77</f>
        <v>#REF!</v>
      </c>
      <c r="AE92" s="226" t="e">
        <f>#REF!-Opex!AE77</f>
        <v>#REF!</v>
      </c>
      <c r="AF92" s="226" t="e">
        <f>#REF!-Opex!AF77</f>
        <v>#REF!</v>
      </c>
      <c r="AG92" s="226" t="e">
        <f>#REF!-Opex!AG77</f>
        <v>#REF!</v>
      </c>
      <c r="AH92" s="226" t="e">
        <f>#REF!-Opex!AH77</f>
        <v>#REF!</v>
      </c>
      <c r="AI92" s="226" t="e">
        <f>#REF!-Opex!AI77</f>
        <v>#REF!</v>
      </c>
      <c r="AJ92" s="226" t="e">
        <f>#REF!-Opex!AJ77</f>
        <v>#REF!</v>
      </c>
      <c r="AK92" s="226" t="e">
        <f>#REF!-Opex!AK77</f>
        <v>#REF!</v>
      </c>
      <c r="AL92" s="226" t="e">
        <f>#REF!-Opex!AL77</f>
        <v>#REF!</v>
      </c>
      <c r="AM92" s="226" t="e">
        <f>#REF!-Opex!AM77</f>
        <v>#REF!</v>
      </c>
      <c r="AN92" s="226" t="e">
        <f>#REF!-Opex!AN77</f>
        <v>#REF!</v>
      </c>
      <c r="AO92" s="226" t="e">
        <f>#REF!-Opex!AO77</f>
        <v>#REF!</v>
      </c>
      <c r="AP92" s="226" t="e">
        <f>#REF!-Opex!AP77</f>
        <v>#REF!</v>
      </c>
      <c r="AQ92" s="226" t="e">
        <f>#REF!-Opex!AQ77</f>
        <v>#REF!</v>
      </c>
      <c r="AR92" s="226" t="e">
        <f>#REF!-Opex!AR77</f>
        <v>#REF!</v>
      </c>
      <c r="AS92" s="226" t="e">
        <f>#REF!-Opex!AS77</f>
        <v>#REF!</v>
      </c>
      <c r="AT92" s="226" t="e">
        <f>#REF!-Opex!AT77</f>
        <v>#REF!</v>
      </c>
      <c r="AU92" s="226" t="e">
        <f>#REF!-Opex!AU77</f>
        <v>#REF!</v>
      </c>
      <c r="AV92" s="226" t="e">
        <f>#REF!-Opex!AV77</f>
        <v>#REF!</v>
      </c>
      <c r="AW92" s="226" t="e">
        <f>#REF!-Opex!AW77</f>
        <v>#REF!</v>
      </c>
      <c r="AX92" s="226" t="e">
        <f>#REF!-Opex!AX77</f>
        <v>#REF!</v>
      </c>
      <c r="AY92" s="226" t="e">
        <f>#REF!-Opex!AY77</f>
        <v>#REF!</v>
      </c>
      <c r="AZ92" s="226" t="e">
        <f>#REF!-Opex!AZ77</f>
        <v>#REF!</v>
      </c>
      <c r="BA92" s="226" t="e">
        <f>#REF!-Opex!BA77</f>
        <v>#REF!</v>
      </c>
      <c r="BB92" s="226" t="e">
        <f>#REF!-Opex!BB77</f>
        <v>#REF!</v>
      </c>
      <c r="BC92" s="226" t="e">
        <f>#REF!-Opex!BC77</f>
        <v>#REF!</v>
      </c>
      <c r="BD92" s="226" t="e">
        <f>#REF!-Opex!BD77</f>
        <v>#REF!</v>
      </c>
      <c r="BE92" s="226" t="e">
        <f>#REF!-Opex!BE77</f>
        <v>#REF!</v>
      </c>
      <c r="BF92" s="226" t="e">
        <f>#REF!-Opex!BF77</f>
        <v>#REF!</v>
      </c>
      <c r="BG92" s="226" t="e">
        <f>#REF!-Opex!BG77</f>
        <v>#REF!</v>
      </c>
      <c r="BH92" s="226" t="e">
        <f>#REF!-Opex!BH77</f>
        <v>#REF!</v>
      </c>
      <c r="BI92" s="226" t="e">
        <f>#REF!-Opex!BI77</f>
        <v>#REF!</v>
      </c>
      <c r="BJ92" s="226" t="e">
        <f>#REF!-Opex!BJ77</f>
        <v>#REF!</v>
      </c>
      <c r="BK92" s="226" t="e">
        <f>#REF!-Opex!BK77</f>
        <v>#REF!</v>
      </c>
      <c r="BL92" s="226" t="e">
        <f>#REF!-Opex!BL77</f>
        <v>#REF!</v>
      </c>
      <c r="BM92" s="226" t="e">
        <f>#REF!-Opex!BM77</f>
        <v>#REF!</v>
      </c>
      <c r="BN92" s="226" t="e">
        <f>#REF!-Opex!BN77</f>
        <v>#REF!</v>
      </c>
      <c r="BO92" s="226" t="e">
        <f>#REF!-Opex!BO77</f>
        <v>#REF!</v>
      </c>
      <c r="BP92" s="226" t="e">
        <f>#REF!-Opex!BP77</f>
        <v>#REF!</v>
      </c>
      <c r="BQ92" s="226" t="e">
        <f>#REF!-Opex!BQ77</f>
        <v>#REF!</v>
      </c>
      <c r="BR92" s="226" t="e">
        <f>#REF!-Opex!BR77</f>
        <v>#REF!</v>
      </c>
      <c r="BS92" s="226" t="e">
        <f>#REF!-Opex!BS77</f>
        <v>#REF!</v>
      </c>
      <c r="BT92" s="421"/>
      <c r="BU92" s="421"/>
      <c r="BV92" s="421"/>
      <c r="BW92" s="421"/>
      <c r="BX92" s="423"/>
      <c r="BY92" s="26"/>
    </row>
  </sheetData>
  <sortState xmlns:xlrd2="http://schemas.microsoft.com/office/spreadsheetml/2017/richdata2" ref="A52:BY67">
    <sortCondition descending="1" ref="F52:F67"/>
  </sortState>
  <pageMargins left="0.7" right="0.7" top="0.75" bottom="0.75" header="0.3" footer="0.3"/>
  <pageSetup paperSize="9" scale="21" orientation="landscape" horizontalDpi="1200" verticalDpi="1200" r:id="rId1"/>
  <ignoredErrors>
    <ignoredError sqref="B31" formula="1"/>
  </ignoredErrors>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500-000000000000}">
          <x14:formula1>
            <xm:f>Periods!$C$19:$C$32</xm:f>
          </x14:formula1>
          <xm:sqref>A4</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E0E3EC"/>
    <pageSetUpPr fitToPage="1"/>
  </sheetPr>
  <dimension ref="A1:BX30"/>
  <sheetViews>
    <sheetView showGridLines="0" zoomScaleNormal="100" zoomScaleSheetLayoutView="100" workbookViewId="0">
      <pane xSplit="6" ySplit="7" topLeftCell="G8" activePane="bottomRight" state="frozen"/>
      <selection activeCell="H5" sqref="H5"/>
      <selection pane="topRight" activeCell="H5" sqref="H5"/>
      <selection pane="bottomLeft" activeCell="H5" sqref="H5"/>
      <selection pane="bottomRight" activeCell="V20" sqref="V20"/>
    </sheetView>
  </sheetViews>
  <sheetFormatPr defaultColWidth="8.90625" defaultRowHeight="16.5" outlineLevelRow="1" outlineLevelCol="1" x14ac:dyDescent="0.45"/>
  <cols>
    <col min="1" max="1" width="5.6328125" style="127" customWidth="1"/>
    <col min="2" max="2" width="35.6328125" style="127" customWidth="1"/>
    <col min="3" max="4" width="9.36328125" style="127" customWidth="1"/>
    <col min="5" max="5" width="9.36328125" style="461" customWidth="1"/>
    <col min="6" max="6" width="9.36328125" style="269" customWidth="1"/>
    <col min="7" max="7" width="8.6328125" style="127" customWidth="1" outlineLevel="1"/>
    <col min="8" max="8" width="7" style="127" customWidth="1" outlineLevel="1"/>
    <col min="9" max="9" width="2.6328125" style="127" customWidth="1"/>
    <col min="10" max="13" width="9.36328125" style="269" customWidth="1"/>
    <col min="14" max="15" width="7.453125" style="269" customWidth="1" outlineLevel="1"/>
    <col min="16" max="16" width="2.6328125" style="127" customWidth="1"/>
    <col min="17" max="18" width="9.08984375" style="127" customWidth="1"/>
    <col min="19" max="20" width="9.08984375" style="461" customWidth="1"/>
    <col min="21" max="22" width="9.08984375" style="127" customWidth="1"/>
    <col min="23" max="23" width="3.6328125" style="127" customWidth="1"/>
    <col min="24" max="25" width="6.08984375" style="127" customWidth="1" outlineLevel="1"/>
    <col min="26" max="26" width="6.36328125" style="127" customWidth="1" outlineLevel="1"/>
    <col min="27" max="27" width="6.08984375" style="127" customWidth="1" outlineLevel="1"/>
    <col min="28" max="28" width="6.453125" style="127" customWidth="1" outlineLevel="1"/>
    <col min="29" max="30" width="6.08984375" style="127" customWidth="1" outlineLevel="1"/>
    <col min="31" max="31" width="6.453125" style="127" customWidth="1" outlineLevel="1"/>
    <col min="32" max="32" width="6.36328125" style="127" customWidth="1" outlineLevel="1"/>
    <col min="33" max="36" width="6.08984375" style="127" customWidth="1" outlineLevel="1"/>
    <col min="37" max="38" width="6.36328125" style="127" customWidth="1" outlineLevel="1"/>
    <col min="39" max="39" width="6.08984375" style="127" customWidth="1" outlineLevel="1"/>
    <col min="40" max="40" width="6.453125" style="127" customWidth="1" outlineLevel="1"/>
    <col min="41" max="42" width="6.08984375" style="127" customWidth="1" outlineLevel="1"/>
    <col min="43" max="43" width="6.453125" style="127" customWidth="1" outlineLevel="1"/>
    <col min="44" max="44" width="6.36328125" style="127" customWidth="1" outlineLevel="1"/>
    <col min="45" max="49" width="6.08984375" style="127" customWidth="1" outlineLevel="1"/>
    <col min="50" max="50" width="6.36328125" style="127" customWidth="1" outlineLevel="1"/>
    <col min="51" max="51" width="6.08984375" style="127" customWidth="1" outlineLevel="1"/>
    <col min="52" max="52" width="6.453125" style="127" customWidth="1" outlineLevel="1"/>
    <col min="53" max="53" width="6.08984375" style="127" customWidth="1" outlineLevel="1"/>
    <col min="54" max="54" width="5.54296875" style="127" customWidth="1" outlineLevel="1"/>
    <col min="55" max="55" width="6.453125" style="127" customWidth="1" outlineLevel="1"/>
    <col min="56" max="56" width="6.36328125" style="127" customWidth="1" outlineLevel="1"/>
    <col min="57" max="57" width="5.90625" style="127" customWidth="1" outlineLevel="1"/>
    <col min="58" max="59" width="6.08984375" style="127" customWidth="1" outlineLevel="1"/>
    <col min="60" max="61" width="6.08984375" style="461" customWidth="1" outlineLevel="1"/>
    <col min="62" max="62" width="6.36328125" style="461" customWidth="1" outlineLevel="1"/>
    <col min="63" max="63" width="6.08984375" style="461" customWidth="1" outlineLevel="1"/>
    <col min="64" max="64" width="6.453125" style="461" customWidth="1" outlineLevel="1"/>
    <col min="65" max="65" width="6.08984375" style="461" customWidth="1" outlineLevel="1"/>
    <col min="66" max="66" width="5.54296875" style="461" customWidth="1" outlineLevel="1"/>
    <col min="67" max="67" width="6.453125" style="461" customWidth="1" outlineLevel="1"/>
    <col min="68" max="68" width="6.36328125" style="461" customWidth="1" outlineLevel="1"/>
    <col min="69" max="69" width="5.90625" style="461" customWidth="1" outlineLevel="1"/>
    <col min="70" max="71" width="6.08984375" style="461" customWidth="1" outlineLevel="1"/>
    <col min="72" max="74" width="1.6328125" style="127" customWidth="1"/>
    <col min="75" max="75" width="9.36328125" style="438" customWidth="1"/>
    <col min="76" max="76" width="2.6328125" style="127" customWidth="1"/>
    <col min="77" max="82" width="10.453125" style="127" bestFit="1" customWidth="1"/>
    <col min="83" max="85" width="11.6328125" style="127" bestFit="1" customWidth="1"/>
    <col min="86" max="94" width="10.453125" style="127" bestFit="1" customWidth="1"/>
    <col min="95" max="97" width="11.6328125" style="127" bestFit="1" customWidth="1"/>
    <col min="98" max="99" width="10.453125" style="127" bestFit="1" customWidth="1"/>
    <col min="100" max="16384" width="8.90625" style="127"/>
  </cols>
  <sheetData>
    <row r="1" spans="1:76" ht="15" customHeight="1" x14ac:dyDescent="0.45">
      <c r="A1" s="118" t="str">
        <f>Periods!$C$4</f>
        <v>Project Platinum</v>
      </c>
      <c r="B1" s="26"/>
      <c r="F1" s="20"/>
      <c r="G1" s="26"/>
      <c r="H1" s="26"/>
      <c r="J1" s="20"/>
      <c r="K1" s="20"/>
      <c r="L1" s="20"/>
      <c r="M1" s="20"/>
      <c r="N1" s="20"/>
      <c r="O1" s="20"/>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W1" s="428"/>
    </row>
    <row r="2" spans="1:76" s="151" customFormat="1" ht="15" customHeight="1" x14ac:dyDescent="0.45">
      <c r="A2" s="74" t="e">
        <f>#REF!</f>
        <v>#REF!</v>
      </c>
      <c r="F2" s="153"/>
      <c r="I2" s="127"/>
      <c r="J2" s="153"/>
      <c r="K2" s="153"/>
      <c r="L2" s="153"/>
      <c r="M2" s="153"/>
      <c r="N2" s="153"/>
      <c r="O2" s="153"/>
      <c r="BW2" s="434"/>
      <c r="BX2" s="127"/>
    </row>
    <row r="3" spans="1:76" s="151" customFormat="1" ht="15" customHeight="1" x14ac:dyDescent="0.45">
      <c r="A3" s="71" t="str">
        <f>Periods!$C$8</f>
        <v>Jan'19-Feb'22</v>
      </c>
      <c r="F3" s="153"/>
      <c r="I3" s="127"/>
      <c r="J3" s="153"/>
      <c r="K3" s="153"/>
      <c r="L3" s="153"/>
      <c r="M3" s="153"/>
      <c r="N3" s="153"/>
      <c r="O3" s="153"/>
      <c r="BW3" s="434"/>
      <c r="BX3" s="127"/>
    </row>
    <row r="4" spans="1:76" s="151" customFormat="1" ht="15" customHeight="1" x14ac:dyDescent="0.45">
      <c r="A4" s="199" t="s">
        <v>82</v>
      </c>
      <c r="B4" s="200" t="s">
        <v>84</v>
      </c>
      <c r="F4" s="153"/>
      <c r="I4" s="127"/>
      <c r="J4" s="153"/>
      <c r="K4" s="153"/>
      <c r="L4" s="153"/>
      <c r="M4" s="153"/>
      <c r="N4" s="153"/>
      <c r="O4" s="153"/>
      <c r="BW4" s="434"/>
      <c r="BX4" s="127"/>
    </row>
    <row r="5" spans="1:76" ht="15" customHeight="1" x14ac:dyDescent="0.45">
      <c r="A5" s="294" t="e">
        <f ca="1">SUM(C16:H16,C28:H28)</f>
        <v>#REF!</v>
      </c>
      <c r="B5" s="117"/>
      <c r="C5" s="26"/>
      <c r="D5" s="26"/>
      <c r="E5" s="26"/>
      <c r="F5" s="20"/>
      <c r="G5" s="26"/>
      <c r="H5" s="26"/>
      <c r="J5" s="20"/>
      <c r="K5" s="20"/>
      <c r="L5" s="20"/>
      <c r="M5" s="20"/>
      <c r="N5" s="20"/>
      <c r="O5" s="20"/>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W5" s="428"/>
    </row>
    <row r="6" spans="1:76" ht="15" customHeight="1" x14ac:dyDescent="0.45">
      <c r="A6" s="26"/>
      <c r="B6" s="118" t="str">
        <f>CONCATENATE(A7," ","-"," ","reported")</f>
        <v xml:space="preserve"> - reported</v>
      </c>
      <c r="C6" s="119"/>
      <c r="D6" s="119"/>
      <c r="E6" s="119"/>
      <c r="F6" s="119"/>
      <c r="G6" s="119"/>
      <c r="H6" s="119"/>
      <c r="J6" s="107" t="str">
        <f>Revenue!$B$19</f>
        <v>% of sales- reported</v>
      </c>
      <c r="K6" s="107"/>
      <c r="L6" s="107"/>
      <c r="M6" s="107"/>
      <c r="N6" s="107"/>
      <c r="O6" s="107"/>
      <c r="P6" s="119"/>
      <c r="Q6" s="107" t="str">
        <f>CONCATENATE(D7," v ",C7)</f>
        <v>FY20 v FY19</v>
      </c>
      <c r="R6" s="107"/>
      <c r="S6" s="107" t="str">
        <f>CONCATENATE(E7," v ",D7)</f>
        <v>FY21 v FY20</v>
      </c>
      <c r="T6" s="107"/>
      <c r="U6" s="107" t="str">
        <f>CONCATENATE(F7," v ",E7)</f>
        <v>TTM 
Feb-22 v FY21</v>
      </c>
      <c r="V6" s="266"/>
      <c r="W6" s="26"/>
      <c r="X6" s="119"/>
      <c r="Y6" s="119"/>
      <c r="Z6" s="119"/>
      <c r="AA6" s="119"/>
      <c r="AB6" s="119"/>
      <c r="AC6" s="119"/>
      <c r="AD6" s="119"/>
      <c r="AE6" s="119"/>
      <c r="AF6" s="119"/>
      <c r="AG6" s="119"/>
      <c r="AH6" s="119"/>
      <c r="AI6" s="119"/>
      <c r="AJ6" s="119"/>
      <c r="AK6" s="119"/>
      <c r="AL6" s="119"/>
      <c r="AM6" s="119"/>
      <c r="AN6" s="119"/>
      <c r="AO6" s="119"/>
      <c r="AP6" s="119"/>
      <c r="AQ6" s="119"/>
      <c r="AR6" s="119"/>
      <c r="AS6" s="119"/>
      <c r="AT6" s="119"/>
      <c r="AU6" s="119"/>
      <c r="AV6" s="119"/>
      <c r="AW6" s="119"/>
      <c r="AX6" s="119"/>
      <c r="AY6" s="119"/>
      <c r="AZ6" s="119"/>
      <c r="BA6" s="119"/>
      <c r="BB6" s="119"/>
      <c r="BC6" s="119"/>
      <c r="BD6" s="119"/>
      <c r="BE6" s="119"/>
      <c r="BF6" s="119"/>
      <c r="BG6" s="119"/>
      <c r="BH6" s="119"/>
      <c r="BI6" s="119"/>
      <c r="BJ6" s="119"/>
      <c r="BK6" s="119"/>
      <c r="BL6" s="119"/>
      <c r="BM6" s="119"/>
      <c r="BN6" s="119"/>
      <c r="BO6" s="119"/>
      <c r="BP6" s="119"/>
      <c r="BQ6" s="119"/>
      <c r="BR6" s="119"/>
      <c r="BS6" s="119"/>
      <c r="BW6" s="119"/>
    </row>
    <row r="7" spans="1:76" s="20" customFormat="1" ht="24" customHeight="1" x14ac:dyDescent="0.3">
      <c r="A7" s="364"/>
      <c r="B7" s="36" t="s">
        <v>5</v>
      </c>
      <c r="C7" s="51" t="str">
        <f>TB!BN$5</f>
        <v>FY19</v>
      </c>
      <c r="D7" s="51" t="str">
        <f>TB!BO$5</f>
        <v>FY20</v>
      </c>
      <c r="E7" s="51" t="str">
        <f>TB!BP$5</f>
        <v>FY21</v>
      </c>
      <c r="F7" s="55" t="str">
        <f>TB!BQ$5</f>
        <v>TTM 
Feb-22</v>
      </c>
      <c r="G7" s="55" t="str">
        <f>TB!BR$5</f>
        <v>YTD 
Feb-21</v>
      </c>
      <c r="H7" s="55" t="str">
        <f>TB!BS$5</f>
        <v>YTD 
Feb-22</v>
      </c>
      <c r="J7" s="101" t="str">
        <f t="shared" ref="J7:O7" si="0">C7</f>
        <v>FY19</v>
      </c>
      <c r="K7" s="101" t="str">
        <f t="shared" si="0"/>
        <v>FY20</v>
      </c>
      <c r="L7" s="101" t="str">
        <f t="shared" si="0"/>
        <v>FY21</v>
      </c>
      <c r="M7" s="101" t="str">
        <f t="shared" si="0"/>
        <v>TTM 
Feb-22</v>
      </c>
      <c r="N7" s="101" t="str">
        <f t="shared" si="0"/>
        <v>YTD 
Feb-21</v>
      </c>
      <c r="O7" s="101" t="str">
        <f t="shared" si="0"/>
        <v>YTD 
Feb-22</v>
      </c>
      <c r="Q7" s="104" t="s">
        <v>6</v>
      </c>
      <c r="R7" s="104" t="s">
        <v>7</v>
      </c>
      <c r="S7" s="104" t="s">
        <v>6</v>
      </c>
      <c r="T7" s="104" t="s">
        <v>7</v>
      </c>
      <c r="U7" s="104" t="s">
        <v>6</v>
      </c>
      <c r="V7" s="104" t="s">
        <v>7</v>
      </c>
      <c r="X7" s="138">
        <f>TB!N$5</f>
        <v>43496</v>
      </c>
      <c r="Y7" s="138">
        <f>TB!O$5</f>
        <v>43524</v>
      </c>
      <c r="Z7" s="138">
        <f>TB!P$5</f>
        <v>43555</v>
      </c>
      <c r="AA7" s="138">
        <f>TB!Q$5</f>
        <v>43585</v>
      </c>
      <c r="AB7" s="138">
        <f>TB!R$5</f>
        <v>43616</v>
      </c>
      <c r="AC7" s="138">
        <f>TB!S$5</f>
        <v>43646</v>
      </c>
      <c r="AD7" s="138">
        <f>TB!T$5</f>
        <v>43677</v>
      </c>
      <c r="AE7" s="138">
        <f>TB!U$5</f>
        <v>43708</v>
      </c>
      <c r="AF7" s="138">
        <f>TB!V$5</f>
        <v>43738</v>
      </c>
      <c r="AG7" s="138">
        <f>TB!W$5</f>
        <v>43769</v>
      </c>
      <c r="AH7" s="138">
        <f>TB!X$5</f>
        <v>43799</v>
      </c>
      <c r="AI7" s="138">
        <f>TB!Y$5</f>
        <v>43830</v>
      </c>
      <c r="AJ7" s="138">
        <f>TB!Z$5</f>
        <v>43861</v>
      </c>
      <c r="AK7" s="138">
        <f>TB!AA$5</f>
        <v>43890</v>
      </c>
      <c r="AL7" s="138">
        <f>TB!AB$5</f>
        <v>43921</v>
      </c>
      <c r="AM7" s="138">
        <f>TB!AC$5</f>
        <v>43951</v>
      </c>
      <c r="AN7" s="138">
        <f>TB!AD$5</f>
        <v>43982</v>
      </c>
      <c r="AO7" s="138">
        <f>TB!AE$5</f>
        <v>44012</v>
      </c>
      <c r="AP7" s="138">
        <f>TB!AF$5</f>
        <v>44043</v>
      </c>
      <c r="AQ7" s="138">
        <f>TB!AG$5</f>
        <v>44074</v>
      </c>
      <c r="AR7" s="138">
        <f>TB!AH$5</f>
        <v>44104</v>
      </c>
      <c r="AS7" s="138">
        <f>TB!AI$5</f>
        <v>44135</v>
      </c>
      <c r="AT7" s="138">
        <f>TB!AJ$5</f>
        <v>44165</v>
      </c>
      <c r="AU7" s="138">
        <f>TB!AK$5</f>
        <v>44196</v>
      </c>
      <c r="AV7" s="138">
        <f>TB!AL$5</f>
        <v>44227</v>
      </c>
      <c r="AW7" s="138">
        <f>TB!AM$5</f>
        <v>44255</v>
      </c>
      <c r="AX7" s="138">
        <f>TB!AN$5</f>
        <v>44286</v>
      </c>
      <c r="AY7" s="138">
        <f>TB!AO$5</f>
        <v>44316</v>
      </c>
      <c r="AZ7" s="138">
        <f>TB!AP$5</f>
        <v>44347</v>
      </c>
      <c r="BA7" s="138">
        <f>TB!AQ$5</f>
        <v>44377</v>
      </c>
      <c r="BB7" s="138">
        <f>TB!AR$5</f>
        <v>44408</v>
      </c>
      <c r="BC7" s="138">
        <f>TB!AS$5</f>
        <v>44439</v>
      </c>
      <c r="BD7" s="138">
        <f>TB!AT$5</f>
        <v>44469</v>
      </c>
      <c r="BE7" s="138">
        <f>TB!AU$5</f>
        <v>44500</v>
      </c>
      <c r="BF7" s="138">
        <f>TB!AV$5</f>
        <v>44530</v>
      </c>
      <c r="BG7" s="138">
        <f>TB!AW$5</f>
        <v>44561</v>
      </c>
      <c r="BH7" s="138">
        <f>TB!AX$5</f>
        <v>44592</v>
      </c>
      <c r="BI7" s="138">
        <f>TB!AY$5</f>
        <v>44620</v>
      </c>
      <c r="BJ7" s="138">
        <f>TB!AZ$5</f>
        <v>44651</v>
      </c>
      <c r="BK7" s="138">
        <f>TB!BA$5</f>
        <v>44681</v>
      </c>
      <c r="BL7" s="138">
        <f>TB!BB$5</f>
        <v>44712</v>
      </c>
      <c r="BM7" s="138">
        <f>TB!BC$5</f>
        <v>44742</v>
      </c>
      <c r="BN7" s="138">
        <f>TB!BD$5</f>
        <v>44773</v>
      </c>
      <c r="BO7" s="138">
        <f>TB!BE$5</f>
        <v>44804</v>
      </c>
      <c r="BP7" s="138">
        <f>TB!BF$5</f>
        <v>44834</v>
      </c>
      <c r="BQ7" s="138">
        <f>TB!BG$5</f>
        <v>44865</v>
      </c>
      <c r="BR7" s="138">
        <f>TB!BH$5</f>
        <v>44895</v>
      </c>
      <c r="BS7" s="138">
        <f>TB!BI$5</f>
        <v>44926</v>
      </c>
      <c r="BW7" s="105" t="s">
        <v>63</v>
      </c>
    </row>
    <row r="8" spans="1:76" s="26" customFormat="1" ht="14.25" customHeight="1" x14ac:dyDescent="0.3">
      <c r="B8" s="31">
        <f t="shared" ref="B8:B13" si="1">B20</f>
        <v>0</v>
      </c>
      <c r="C8" s="203">
        <f t="shared" ref="C8:C13" si="2">SUM(X8:AI8)</f>
        <v>0</v>
      </c>
      <c r="D8" s="203">
        <f t="shared" ref="D8:D13" si="3">SUM(AJ8:AU8)</f>
        <v>0</v>
      </c>
      <c r="E8" s="203">
        <f>SUM(AV8:BG8)</f>
        <v>0</v>
      </c>
      <c r="F8" s="203">
        <f ca="1">_xlfn.IFNA(SUM(OFFSET($X8,0,MATCH(Periods!$D$15,$X$7:$BV$7)-1):OFFSET($X8,0,MATCH(Periods!$D$15,$X$7:$BV$7,0)-12)),0)</f>
        <v>0</v>
      </c>
      <c r="G8" s="203">
        <f ca="1">SUM(OFFSET($X8,0,MATCH(Periods!$D$17,$X$7:$BV$7,0)-1):OFFSET($X8,0,MATCH(Periods!$D$13,$X$7:$BV$7,0)))</f>
        <v>0</v>
      </c>
      <c r="H8" s="203">
        <f ca="1">SUM(OFFSET($X8,0,MATCH(Periods!$D$16,$X$7:$BV$7,0)-1):OFFSET($X8,0,MATCH(Periods!$D$14,$X$7:$BV$7,0)))</f>
        <v>0</v>
      </c>
      <c r="J8" s="58" t="str">
        <f>IFERROR(C8/Revenue!C$18,"n/a")</f>
        <v>n/a</v>
      </c>
      <c r="K8" s="58" t="str">
        <f>IFERROR(D8/Revenue!D$18,"n/a")</f>
        <v>n/a</v>
      </c>
      <c r="L8" s="58" t="str">
        <f>IFERROR(E8/Revenue!E$18,"n/a")</f>
        <v>n/a</v>
      </c>
      <c r="M8" s="58" t="str">
        <f ca="1">IFERROR(F8/Revenue!F$18,"n/a")</f>
        <v>n/a</v>
      </c>
      <c r="N8" s="58" t="str">
        <f ca="1">IFERROR(G8/Revenue!G$18,"n/a")</f>
        <v>n/a</v>
      </c>
      <c r="O8" s="58" t="str">
        <f ca="1">IFERROR(H8/Revenue!H$18,"n/a")</f>
        <v>n/a</v>
      </c>
      <c r="Q8" s="202">
        <f t="shared" ref="Q8" si="4">D8-C8</f>
        <v>0</v>
      </c>
      <c r="R8" s="59" t="str">
        <f t="shared" ref="R8" si="5">IFERROR(Q8/C8,"n/a")</f>
        <v>n/a</v>
      </c>
      <c r="S8" s="202">
        <f>E8-D8</f>
        <v>0</v>
      </c>
      <c r="T8" s="59" t="str">
        <f>IFERROR(S8/D8,"n/a")</f>
        <v>n/a</v>
      </c>
      <c r="U8" s="202">
        <f ca="1">F8-E8</f>
        <v>0</v>
      </c>
      <c r="V8" s="58" t="str">
        <f ca="1">IFERROR(U8/E8,"n/a")</f>
        <v>n/a</v>
      </c>
      <c r="X8" s="203">
        <f>SUMIFS(TB!N:N,TB!$F:$F,$A$2,TB!$G:$G,$A$7,TB!$H:$H,$B8,TB!$K:$K,"",TB!$J:$J,$A$4)</f>
        <v>0</v>
      </c>
      <c r="Y8" s="203">
        <f>SUMIFS(TB!O:O,TB!$F:$F,$A$2,TB!$G:$G,$A$7,TB!$H:$H,$B8,TB!$K:$K,"",TB!$J:$J,$A$4)</f>
        <v>0</v>
      </c>
      <c r="Z8" s="203">
        <f>SUMIFS(TB!P:P,TB!$F:$F,$A$2,TB!$G:$G,$A$7,TB!$H:$H,$B8,TB!$K:$K,"",TB!$J:$J,$A$4)</f>
        <v>0</v>
      </c>
      <c r="AA8" s="203">
        <f>SUMIFS(TB!Q:Q,TB!$F:$F,$A$2,TB!$G:$G,$A$7,TB!$H:$H,$B8,TB!$K:$K,"",TB!$J:$J,$A$4)</f>
        <v>0</v>
      </c>
      <c r="AB8" s="203">
        <f>SUMIFS(TB!R:R,TB!$F:$F,$A$2,TB!$G:$G,$A$7,TB!$H:$H,$B8,TB!$K:$K,"",TB!$J:$J,$A$4)</f>
        <v>0</v>
      </c>
      <c r="AC8" s="203">
        <f>SUMIFS(TB!S:S,TB!$F:$F,$A$2,TB!$G:$G,$A$7,TB!$H:$H,$B8,TB!$K:$K,"",TB!$J:$J,$A$4)</f>
        <v>0</v>
      </c>
      <c r="AD8" s="203">
        <f>SUMIFS(TB!T:T,TB!$F:$F,$A$2,TB!$G:$G,$A$7,TB!$H:$H,$B8,TB!$K:$K,"",TB!$J:$J,$A$4)</f>
        <v>0</v>
      </c>
      <c r="AE8" s="203">
        <f>SUMIFS(TB!U:U,TB!$F:$F,$A$2,TB!$G:$G,$A$7,TB!$H:$H,$B8,TB!$K:$K,"",TB!$J:$J,$A$4)</f>
        <v>0</v>
      </c>
      <c r="AF8" s="203">
        <f>SUMIFS(TB!V:V,TB!$F:$F,$A$2,TB!$G:$G,$A$7,TB!$H:$H,$B8,TB!$K:$K,"",TB!$J:$J,$A$4)</f>
        <v>0</v>
      </c>
      <c r="AG8" s="203">
        <f>SUMIFS(TB!W:W,TB!$F:$F,$A$2,TB!$G:$G,$A$7,TB!$H:$H,$B8,TB!$K:$K,"",TB!$J:$J,$A$4)</f>
        <v>0</v>
      </c>
      <c r="AH8" s="203">
        <f>SUMIFS(TB!X:X,TB!$F:$F,$A$2,TB!$G:$G,$A$7,TB!$H:$H,$B8,TB!$K:$K,"",TB!$J:$J,$A$4)</f>
        <v>0</v>
      </c>
      <c r="AI8" s="203">
        <f>SUMIFS(TB!Y:Y,TB!$F:$F,$A$2,TB!$G:$G,$A$7,TB!$H:$H,$B8,TB!$K:$K,"",TB!$J:$J,$A$4)</f>
        <v>0</v>
      </c>
      <c r="AJ8" s="203">
        <f>SUMIFS(TB!Z:Z,TB!$F:$F,$A$2,TB!$G:$G,$A$7,TB!$H:$H,$B8,TB!$K:$K,"",TB!$J:$J,$A$4)</f>
        <v>0</v>
      </c>
      <c r="AK8" s="203">
        <f>SUMIFS(TB!AA:AA,TB!$F:$F,$A$2,TB!$G:$G,$A$7,TB!$H:$H,$B8,TB!$K:$K,"",TB!$J:$J,$A$4)</f>
        <v>0</v>
      </c>
      <c r="AL8" s="203">
        <f>SUMIFS(TB!AB:AB,TB!$F:$F,$A$2,TB!$G:$G,$A$7,TB!$H:$H,$B8,TB!$K:$K,"",TB!$J:$J,$A$4)</f>
        <v>0</v>
      </c>
      <c r="AM8" s="203">
        <f>SUMIFS(TB!AC:AC,TB!$F:$F,$A$2,TB!$G:$G,$A$7,TB!$H:$H,$B8,TB!$K:$K,"",TB!$J:$J,$A$4)</f>
        <v>0</v>
      </c>
      <c r="AN8" s="203">
        <f>SUMIFS(TB!AD:AD,TB!$F:$F,$A$2,TB!$G:$G,$A$7,TB!$H:$H,$B8,TB!$K:$K,"",TB!$J:$J,$A$4)</f>
        <v>0</v>
      </c>
      <c r="AO8" s="203">
        <f>SUMIFS(TB!AE:AE,TB!$F:$F,$A$2,TB!$G:$G,$A$7,TB!$H:$H,$B8,TB!$K:$K,"",TB!$J:$J,$A$4)</f>
        <v>0</v>
      </c>
      <c r="AP8" s="203">
        <f>SUMIFS(TB!AF:AF,TB!$F:$F,$A$2,TB!$G:$G,$A$7,TB!$H:$H,$B8,TB!$K:$K,"",TB!$J:$J,$A$4)</f>
        <v>0</v>
      </c>
      <c r="AQ8" s="203">
        <f>SUMIFS(TB!AG:AG,TB!$F:$F,$A$2,TB!$G:$G,$A$7,TB!$H:$H,$B8,TB!$K:$K,"",TB!$J:$J,$A$4)</f>
        <v>0</v>
      </c>
      <c r="AR8" s="203">
        <f>SUMIFS(TB!AH:AH,TB!$F:$F,$A$2,TB!$G:$G,$A$7,TB!$H:$H,$B8,TB!$K:$K,"",TB!$J:$J,$A$4)</f>
        <v>0</v>
      </c>
      <c r="AS8" s="203">
        <f>SUMIFS(TB!AI:AI,TB!$F:$F,$A$2,TB!$G:$G,$A$7,TB!$H:$H,$B8,TB!$K:$K,"",TB!$J:$J,$A$4)</f>
        <v>0</v>
      </c>
      <c r="AT8" s="203">
        <f>SUMIFS(TB!AJ:AJ,TB!$F:$F,$A$2,TB!$G:$G,$A$7,TB!$H:$H,$B8,TB!$K:$K,"",TB!$J:$J,$A$4)</f>
        <v>0</v>
      </c>
      <c r="AU8" s="203">
        <f>SUMIFS(TB!AK:AK,TB!$F:$F,$A$2,TB!$G:$G,$A$7,TB!$H:$H,$B8,TB!$K:$K,"",TB!$J:$J,$A$4)</f>
        <v>0</v>
      </c>
      <c r="AV8" s="203">
        <f>SUMIFS(TB!AL:AL,TB!$F:$F,$A$2,TB!$G:$G,$A$7,TB!$H:$H,$B8,TB!$K:$K,"",TB!$J:$J,$A$4)</f>
        <v>0</v>
      </c>
      <c r="AW8" s="203">
        <f>SUMIFS(TB!AM:AM,TB!$F:$F,$A$2,TB!$G:$G,$A$7,TB!$H:$H,$B8,TB!$K:$K,"",TB!$J:$J,$A$4)</f>
        <v>0</v>
      </c>
      <c r="AX8" s="203">
        <f>SUMIFS(TB!AN:AN,TB!$F:$F,$A$2,TB!$G:$G,$A$7,TB!$H:$H,$B8,TB!$K:$K,"",TB!$J:$J,$A$4)</f>
        <v>0</v>
      </c>
      <c r="AY8" s="203">
        <f>SUMIFS(TB!AO:AO,TB!$F:$F,$A$2,TB!$G:$G,$A$7,TB!$H:$H,$B8,TB!$K:$K,"",TB!$J:$J,$A$4)</f>
        <v>0</v>
      </c>
      <c r="AZ8" s="203">
        <f>SUMIFS(TB!AP:AP,TB!$F:$F,$A$2,TB!$G:$G,$A$7,TB!$H:$H,$B8,TB!$K:$K,"",TB!$J:$J,$A$4)</f>
        <v>0</v>
      </c>
      <c r="BA8" s="203">
        <f>SUMIFS(TB!AQ:AQ,TB!$F:$F,$A$2,TB!$G:$G,$A$7,TB!$H:$H,$B8,TB!$K:$K,"",TB!$J:$J,$A$4)</f>
        <v>0</v>
      </c>
      <c r="BB8" s="203">
        <f>SUMIFS(TB!AR:AR,TB!$F:$F,$A$2,TB!$G:$G,$A$7,TB!$H:$H,$B8,TB!$K:$K,"",TB!$J:$J,$A$4)</f>
        <v>0</v>
      </c>
      <c r="BC8" s="203">
        <f>SUMIFS(TB!AS:AS,TB!$F:$F,$A$2,TB!$G:$G,$A$7,TB!$H:$H,$B8,TB!$K:$K,"",TB!$J:$J,$A$4)</f>
        <v>0</v>
      </c>
      <c r="BD8" s="203">
        <f>SUMIFS(TB!AT:AT,TB!$F:$F,$A$2,TB!$G:$G,$A$7,TB!$H:$H,$B8,TB!$K:$K,"",TB!$J:$J,$A$4)</f>
        <v>0</v>
      </c>
      <c r="BE8" s="203">
        <f>SUMIFS(TB!AU:AU,TB!$F:$F,$A$2,TB!$G:$G,$A$7,TB!$H:$H,$B8,TB!$K:$K,"",TB!$J:$J,$A$4)</f>
        <v>0</v>
      </c>
      <c r="BF8" s="203">
        <f>SUMIFS(TB!AV:AV,TB!$F:$F,$A$2,TB!$G:$G,$A$7,TB!$H:$H,$B8,TB!$K:$K,"",TB!$J:$J,$A$4)</f>
        <v>0</v>
      </c>
      <c r="BG8" s="203">
        <f>SUMIFS(TB!AW:AW,TB!$F:$F,$A$2,TB!$G:$G,$A$7,TB!$H:$H,$B8,TB!$K:$K,"",TB!$J:$J,$A$4)</f>
        <v>0</v>
      </c>
      <c r="BH8" s="203">
        <f>SUMIFS(TB!AX:AX,TB!$F:$F,$A$2,TB!$G:$G,$A$7,TB!$H:$H,$B8,TB!$K:$K,"",TB!$J:$J,$A$4)</f>
        <v>0</v>
      </c>
      <c r="BI8" s="203">
        <f>SUMIFS(TB!AY:AY,TB!$F:$F,$A$2,TB!$G:$G,$A$7,TB!$H:$H,$B8,TB!$K:$K,"",TB!$J:$J,$A$4)</f>
        <v>0</v>
      </c>
      <c r="BJ8" s="203">
        <f>SUMIFS(TB!AZ:AZ,TB!$F:$F,$A$2,TB!$G:$G,$A$7,TB!$H:$H,$B8,TB!$K:$K,"",TB!$J:$J,$A$4)</f>
        <v>0</v>
      </c>
      <c r="BK8" s="203">
        <f>SUMIFS(TB!BA:BA,TB!$F:$F,$A$2,TB!$G:$G,$A$7,TB!$H:$H,$B8,TB!$K:$K,"",TB!$J:$J,$A$4)</f>
        <v>0</v>
      </c>
      <c r="BL8" s="203">
        <f>SUMIFS(TB!BB:BB,TB!$F:$F,$A$2,TB!$G:$G,$A$7,TB!$H:$H,$B8,TB!$K:$K,"",TB!$J:$J,$A$4)</f>
        <v>0</v>
      </c>
      <c r="BM8" s="203">
        <f>SUMIFS(TB!BC:BC,TB!$F:$F,$A$2,TB!$G:$G,$A$7,TB!$H:$H,$B8,TB!$K:$K,"",TB!$J:$J,$A$4)</f>
        <v>0</v>
      </c>
      <c r="BN8" s="203">
        <f>SUMIFS(TB!BD:BD,TB!$F:$F,$A$2,TB!$G:$G,$A$7,TB!$H:$H,$B8,TB!$K:$K,"",TB!$J:$J,$A$4)</f>
        <v>0</v>
      </c>
      <c r="BO8" s="203">
        <f>SUMIFS(TB!BE:BE,TB!$F:$F,$A$2,TB!$G:$G,$A$7,TB!$H:$H,$B8,TB!$K:$K,"",TB!$J:$J,$A$4)</f>
        <v>0</v>
      </c>
      <c r="BP8" s="203">
        <f>SUMIFS(TB!BF:BF,TB!$F:$F,$A$2,TB!$G:$G,$A$7,TB!$H:$H,$B8,TB!$K:$K,"",TB!$J:$J,$A$4)</f>
        <v>0</v>
      </c>
      <c r="BQ8" s="203">
        <f>SUMIFS(TB!BG:BG,TB!$F:$F,$A$2,TB!$G:$G,$A$7,TB!$H:$H,$B8,TB!$K:$K,"",TB!$J:$J,$A$4)</f>
        <v>0</v>
      </c>
      <c r="BR8" s="203">
        <f>SUMIFS(TB!BH:BH,TB!$F:$F,$A$2,TB!$G:$G,$A$7,TB!$H:$H,$B8,TB!$K:$K,"",TB!$J:$J,$A$4)</f>
        <v>0</v>
      </c>
      <c r="BS8" s="203">
        <f>SUMIFS(TB!BI:BI,TB!$F:$F,$A$2,TB!$G:$G,$A$7,TB!$H:$H,$B8,TB!$K:$K,"",TB!$J:$J,$A$4)</f>
        <v>0</v>
      </c>
      <c r="BW8" s="423"/>
    </row>
    <row r="9" spans="1:76" s="26" customFormat="1" ht="14.25" customHeight="1" x14ac:dyDescent="0.3">
      <c r="B9" s="31">
        <f t="shared" si="1"/>
        <v>0</v>
      </c>
      <c r="C9" s="203">
        <f t="shared" si="2"/>
        <v>0</v>
      </c>
      <c r="D9" s="203">
        <f t="shared" si="3"/>
        <v>0</v>
      </c>
      <c r="E9" s="203">
        <f t="shared" ref="E9:E13" si="6">SUM(AV9:BG9)</f>
        <v>0</v>
      </c>
      <c r="F9" s="203">
        <f ca="1">_xlfn.IFNA(SUM(OFFSET($X9,0,MATCH(Periods!$D$15,$X$7:$BV$7)-1):OFFSET($X9,0,MATCH(Periods!$D$15,$X$7:$BV$7,0)-12)),0)</f>
        <v>0</v>
      </c>
      <c r="G9" s="203">
        <f ca="1">SUM(OFFSET($X9,0,MATCH(Periods!$D$17,$X$7:$BV$7,0)-1):OFFSET($X9,0,MATCH(Periods!$D$13,$X$7:$BV$7,0)))</f>
        <v>0</v>
      </c>
      <c r="H9" s="203">
        <f ca="1">SUM(OFFSET($X9,0,MATCH(Periods!$D$16,$X$7:$BV$7,0)-1):OFFSET($X9,0,MATCH(Periods!$D$14,$X$7:$BV$7,0)))</f>
        <v>0</v>
      </c>
      <c r="J9" s="58" t="str">
        <f>IFERROR(C9/Revenue!C$18,"n/a")</f>
        <v>n/a</v>
      </c>
      <c r="K9" s="58" t="str">
        <f>IFERROR(D9/Revenue!D$18,"n/a")</f>
        <v>n/a</v>
      </c>
      <c r="L9" s="58" t="str">
        <f>IFERROR(E9/Revenue!E$18,"n/a")</f>
        <v>n/a</v>
      </c>
      <c r="M9" s="58" t="str">
        <f ca="1">IFERROR(F9/Revenue!F$18,"n/a")</f>
        <v>n/a</v>
      </c>
      <c r="N9" s="58" t="str">
        <f ca="1">IFERROR(G9/Revenue!G$18,"n/a")</f>
        <v>n/a</v>
      </c>
      <c r="O9" s="58" t="str">
        <f ca="1">IFERROR(H9/Revenue!H$18,"n/a")</f>
        <v>n/a</v>
      </c>
      <c r="Q9" s="202">
        <f t="shared" ref="Q9:Q14" si="7">D9-C9</f>
        <v>0</v>
      </c>
      <c r="R9" s="59" t="str">
        <f t="shared" ref="R9:R14" si="8">IFERROR(Q9/C9,"n/a")</f>
        <v>n/a</v>
      </c>
      <c r="S9" s="202">
        <f t="shared" ref="S9:S14" si="9">E9-D9</f>
        <v>0</v>
      </c>
      <c r="T9" s="59" t="str">
        <f t="shared" ref="T9:T14" si="10">IFERROR(S9/D9,"n/a")</f>
        <v>n/a</v>
      </c>
      <c r="U9" s="202">
        <f t="shared" ref="U9:U14" ca="1" si="11">F9-E9</f>
        <v>0</v>
      </c>
      <c r="V9" s="58" t="str">
        <f t="shared" ref="V9:V14" ca="1" si="12">IFERROR(U9/E9,"n/a")</f>
        <v>n/a</v>
      </c>
      <c r="X9" s="203">
        <f>SUMIFS(TB!N:N,TB!$F:$F,$A$2,TB!$G:$G,$A$7,TB!$H:$H,$B9,TB!$K:$K,"",TB!$J:$J,$A$4)</f>
        <v>0</v>
      </c>
      <c r="Y9" s="203">
        <f>SUMIFS(TB!O:O,TB!$F:$F,$A$2,TB!$G:$G,$A$7,TB!$H:$H,$B9,TB!$K:$K,"",TB!$J:$J,$A$4)</f>
        <v>0</v>
      </c>
      <c r="Z9" s="203">
        <f>SUMIFS(TB!P:P,TB!$F:$F,$A$2,TB!$G:$G,$A$7,TB!$H:$H,$B9,TB!$K:$K,"",TB!$J:$J,$A$4)</f>
        <v>0</v>
      </c>
      <c r="AA9" s="203">
        <f>SUMIFS(TB!Q:Q,TB!$F:$F,$A$2,TB!$G:$G,$A$7,TB!$H:$H,$B9,TB!$K:$K,"",TB!$J:$J,$A$4)</f>
        <v>0</v>
      </c>
      <c r="AB9" s="203">
        <f>SUMIFS(TB!R:R,TB!$F:$F,$A$2,TB!$G:$G,$A$7,TB!$H:$H,$B9,TB!$K:$K,"",TB!$J:$J,$A$4)</f>
        <v>0</v>
      </c>
      <c r="AC9" s="203">
        <f>SUMIFS(TB!S:S,TB!$F:$F,$A$2,TB!$G:$G,$A$7,TB!$H:$H,$B9,TB!$K:$K,"",TB!$J:$J,$A$4)</f>
        <v>0</v>
      </c>
      <c r="AD9" s="203">
        <f>SUMIFS(TB!T:T,TB!$F:$F,$A$2,TB!$G:$G,$A$7,TB!$H:$H,$B9,TB!$K:$K,"",TB!$J:$J,$A$4)</f>
        <v>0</v>
      </c>
      <c r="AE9" s="203">
        <f>SUMIFS(TB!U:U,TB!$F:$F,$A$2,TB!$G:$G,$A$7,TB!$H:$H,$B9,TB!$K:$K,"",TB!$J:$J,$A$4)</f>
        <v>0</v>
      </c>
      <c r="AF9" s="203">
        <f>SUMIFS(TB!V:V,TB!$F:$F,$A$2,TB!$G:$G,$A$7,TB!$H:$H,$B9,TB!$K:$K,"",TB!$J:$J,$A$4)</f>
        <v>0</v>
      </c>
      <c r="AG9" s="203">
        <f>SUMIFS(TB!W:W,TB!$F:$F,$A$2,TB!$G:$G,$A$7,TB!$H:$H,$B9,TB!$K:$K,"",TB!$J:$J,$A$4)</f>
        <v>0</v>
      </c>
      <c r="AH9" s="203">
        <f>SUMIFS(TB!X:X,TB!$F:$F,$A$2,TB!$G:$G,$A$7,TB!$H:$H,$B9,TB!$K:$K,"",TB!$J:$J,$A$4)</f>
        <v>0</v>
      </c>
      <c r="AI9" s="203">
        <f>SUMIFS(TB!Y:Y,TB!$F:$F,$A$2,TB!$G:$G,$A$7,TB!$H:$H,$B9,TB!$K:$K,"",TB!$J:$J,$A$4)</f>
        <v>0</v>
      </c>
      <c r="AJ9" s="203">
        <f>SUMIFS(TB!Z:Z,TB!$F:$F,$A$2,TB!$G:$G,$A$7,TB!$H:$H,$B9,TB!$K:$K,"",TB!$J:$J,$A$4)</f>
        <v>0</v>
      </c>
      <c r="AK9" s="203">
        <f>SUMIFS(TB!AA:AA,TB!$F:$F,$A$2,TB!$G:$G,$A$7,TB!$H:$H,$B9,TB!$K:$K,"",TB!$J:$J,$A$4)</f>
        <v>0</v>
      </c>
      <c r="AL9" s="203">
        <f>SUMIFS(TB!AB:AB,TB!$F:$F,$A$2,TB!$G:$G,$A$7,TB!$H:$H,$B9,TB!$K:$K,"",TB!$J:$J,$A$4)</f>
        <v>0</v>
      </c>
      <c r="AM9" s="203">
        <f>SUMIFS(TB!AC:AC,TB!$F:$F,$A$2,TB!$G:$G,$A$7,TB!$H:$H,$B9,TB!$K:$K,"",TB!$J:$J,$A$4)</f>
        <v>0</v>
      </c>
      <c r="AN9" s="203">
        <f>SUMIFS(TB!AD:AD,TB!$F:$F,$A$2,TB!$G:$G,$A$7,TB!$H:$H,$B9,TB!$K:$K,"",TB!$J:$J,$A$4)</f>
        <v>0</v>
      </c>
      <c r="AO9" s="203">
        <f>SUMIFS(TB!AE:AE,TB!$F:$F,$A$2,TB!$G:$G,$A$7,TB!$H:$H,$B9,TB!$K:$K,"",TB!$J:$J,$A$4)</f>
        <v>0</v>
      </c>
      <c r="AP9" s="203">
        <f>SUMIFS(TB!AF:AF,TB!$F:$F,$A$2,TB!$G:$G,$A$7,TB!$H:$H,$B9,TB!$K:$K,"",TB!$J:$J,$A$4)</f>
        <v>0</v>
      </c>
      <c r="AQ9" s="203">
        <f>SUMIFS(TB!AG:AG,TB!$F:$F,$A$2,TB!$G:$G,$A$7,TB!$H:$H,$B9,TB!$K:$K,"",TB!$J:$J,$A$4)</f>
        <v>0</v>
      </c>
      <c r="AR9" s="203">
        <f>SUMIFS(TB!AH:AH,TB!$F:$F,$A$2,TB!$G:$G,$A$7,TB!$H:$H,$B9,TB!$K:$K,"",TB!$J:$J,$A$4)</f>
        <v>0</v>
      </c>
      <c r="AS9" s="203">
        <f>SUMIFS(TB!AI:AI,TB!$F:$F,$A$2,TB!$G:$G,$A$7,TB!$H:$H,$B9,TB!$K:$K,"",TB!$J:$J,$A$4)</f>
        <v>0</v>
      </c>
      <c r="AT9" s="203">
        <f>SUMIFS(TB!AJ:AJ,TB!$F:$F,$A$2,TB!$G:$G,$A$7,TB!$H:$H,$B9,TB!$K:$K,"",TB!$J:$J,$A$4)</f>
        <v>0</v>
      </c>
      <c r="AU9" s="203">
        <f>SUMIFS(TB!AK:AK,TB!$F:$F,$A$2,TB!$G:$G,$A$7,TB!$H:$H,$B9,TB!$K:$K,"",TB!$J:$J,$A$4)</f>
        <v>0</v>
      </c>
      <c r="AV9" s="203">
        <f>SUMIFS(TB!AL:AL,TB!$F:$F,$A$2,TB!$G:$G,$A$7,TB!$H:$H,$B9,TB!$K:$K,"",TB!$J:$J,$A$4)</f>
        <v>0</v>
      </c>
      <c r="AW9" s="203">
        <f>SUMIFS(TB!AM:AM,TB!$F:$F,$A$2,TB!$G:$G,$A$7,TB!$H:$H,$B9,TB!$K:$K,"",TB!$J:$J,$A$4)</f>
        <v>0</v>
      </c>
      <c r="AX9" s="203">
        <f>SUMIFS(TB!AN:AN,TB!$F:$F,$A$2,TB!$G:$G,$A$7,TB!$H:$H,$B9,TB!$K:$K,"",TB!$J:$J,$A$4)</f>
        <v>0</v>
      </c>
      <c r="AY9" s="203">
        <f>SUMIFS(TB!AO:AO,TB!$F:$F,$A$2,TB!$G:$G,$A$7,TB!$H:$H,$B9,TB!$K:$K,"",TB!$J:$J,$A$4)</f>
        <v>0</v>
      </c>
      <c r="AZ9" s="203">
        <f>SUMIFS(TB!AP:AP,TB!$F:$F,$A$2,TB!$G:$G,$A$7,TB!$H:$H,$B9,TB!$K:$K,"",TB!$J:$J,$A$4)</f>
        <v>0</v>
      </c>
      <c r="BA9" s="203">
        <f>SUMIFS(TB!AQ:AQ,TB!$F:$F,$A$2,TB!$G:$G,$A$7,TB!$H:$H,$B9,TB!$K:$K,"",TB!$J:$J,$A$4)</f>
        <v>0</v>
      </c>
      <c r="BB9" s="203">
        <f>SUMIFS(TB!AR:AR,TB!$F:$F,$A$2,TB!$G:$G,$A$7,TB!$H:$H,$B9,TB!$K:$K,"",TB!$J:$J,$A$4)</f>
        <v>0</v>
      </c>
      <c r="BC9" s="203">
        <f>SUMIFS(TB!AS:AS,TB!$F:$F,$A$2,TB!$G:$G,$A$7,TB!$H:$H,$B9,TB!$K:$K,"",TB!$J:$J,$A$4)</f>
        <v>0</v>
      </c>
      <c r="BD9" s="203">
        <f>SUMIFS(TB!AT:AT,TB!$F:$F,$A$2,TB!$G:$G,$A$7,TB!$H:$H,$B9,TB!$K:$K,"",TB!$J:$J,$A$4)</f>
        <v>0</v>
      </c>
      <c r="BE9" s="203">
        <f>SUMIFS(TB!AU:AU,TB!$F:$F,$A$2,TB!$G:$G,$A$7,TB!$H:$H,$B9,TB!$K:$K,"",TB!$J:$J,$A$4)</f>
        <v>0</v>
      </c>
      <c r="BF9" s="203">
        <f>SUMIFS(TB!AV:AV,TB!$F:$F,$A$2,TB!$G:$G,$A$7,TB!$H:$H,$B9,TB!$K:$K,"",TB!$J:$J,$A$4)</f>
        <v>0</v>
      </c>
      <c r="BG9" s="203">
        <f>SUMIFS(TB!AW:AW,TB!$F:$F,$A$2,TB!$G:$G,$A$7,TB!$H:$H,$B9,TB!$K:$K,"",TB!$J:$J,$A$4)</f>
        <v>0</v>
      </c>
      <c r="BH9" s="203">
        <f>SUMIFS(TB!AX:AX,TB!$F:$F,$A$2,TB!$G:$G,$A$7,TB!$H:$H,$B9,TB!$K:$K,"",TB!$J:$J,$A$4)</f>
        <v>0</v>
      </c>
      <c r="BI9" s="203">
        <f>SUMIFS(TB!AY:AY,TB!$F:$F,$A$2,TB!$G:$G,$A$7,TB!$H:$H,$B9,TB!$K:$K,"",TB!$J:$J,$A$4)</f>
        <v>0</v>
      </c>
      <c r="BJ9" s="203">
        <f>SUMIFS(TB!AZ:AZ,TB!$F:$F,$A$2,TB!$G:$G,$A$7,TB!$H:$H,$B9,TB!$K:$K,"",TB!$J:$J,$A$4)</f>
        <v>0</v>
      </c>
      <c r="BK9" s="203">
        <f>SUMIFS(TB!BA:BA,TB!$F:$F,$A$2,TB!$G:$G,$A$7,TB!$H:$H,$B9,TB!$K:$K,"",TB!$J:$J,$A$4)</f>
        <v>0</v>
      </c>
      <c r="BL9" s="203">
        <f>SUMIFS(TB!BB:BB,TB!$F:$F,$A$2,TB!$G:$G,$A$7,TB!$H:$H,$B9,TB!$K:$K,"",TB!$J:$J,$A$4)</f>
        <v>0</v>
      </c>
      <c r="BM9" s="203">
        <f>SUMIFS(TB!BC:BC,TB!$F:$F,$A$2,TB!$G:$G,$A$7,TB!$H:$H,$B9,TB!$K:$K,"",TB!$J:$J,$A$4)</f>
        <v>0</v>
      </c>
      <c r="BN9" s="203">
        <f>SUMIFS(TB!BD:BD,TB!$F:$F,$A$2,TB!$G:$G,$A$7,TB!$H:$H,$B9,TB!$K:$K,"",TB!$J:$J,$A$4)</f>
        <v>0</v>
      </c>
      <c r="BO9" s="203">
        <f>SUMIFS(TB!BE:BE,TB!$F:$F,$A$2,TB!$G:$G,$A$7,TB!$H:$H,$B9,TB!$K:$K,"",TB!$J:$J,$A$4)</f>
        <v>0</v>
      </c>
      <c r="BP9" s="203">
        <f>SUMIFS(TB!BF:BF,TB!$F:$F,$A$2,TB!$G:$G,$A$7,TB!$H:$H,$B9,TB!$K:$K,"",TB!$J:$J,$A$4)</f>
        <v>0</v>
      </c>
      <c r="BQ9" s="203">
        <f>SUMIFS(TB!BG:BG,TB!$F:$F,$A$2,TB!$G:$G,$A$7,TB!$H:$H,$B9,TB!$K:$K,"",TB!$J:$J,$A$4)</f>
        <v>0</v>
      </c>
      <c r="BR9" s="203">
        <f>SUMIFS(TB!BH:BH,TB!$F:$F,$A$2,TB!$G:$G,$A$7,TB!$H:$H,$B9,TB!$K:$K,"",TB!$J:$J,$A$4)</f>
        <v>0</v>
      </c>
      <c r="BS9" s="203">
        <f>SUMIFS(TB!BI:BI,TB!$F:$F,$A$2,TB!$G:$G,$A$7,TB!$H:$H,$B9,TB!$K:$K,"",TB!$J:$J,$A$4)</f>
        <v>0</v>
      </c>
      <c r="BW9" s="423"/>
    </row>
    <row r="10" spans="1:76" s="26" customFormat="1" ht="14.25" customHeight="1" x14ac:dyDescent="0.3">
      <c r="B10" s="31">
        <f t="shared" si="1"/>
        <v>0</v>
      </c>
      <c r="C10" s="203">
        <f t="shared" ref="C10" si="13">SUM(X10:AI10)</f>
        <v>0</v>
      </c>
      <c r="D10" s="203">
        <f t="shared" si="3"/>
        <v>0</v>
      </c>
      <c r="E10" s="203">
        <f t="shared" si="6"/>
        <v>0</v>
      </c>
      <c r="F10" s="203">
        <f ca="1">_xlfn.IFNA(SUM(OFFSET($X10,0,MATCH(Periods!$D$15,$X$7:$BV$7)-1):OFFSET($X10,0,MATCH(Periods!$D$15,$X$7:$BV$7,0)-12)),0)</f>
        <v>0</v>
      </c>
      <c r="G10" s="203">
        <f ca="1">SUM(OFFSET($X10,0,MATCH(Periods!$D$17,$X$7:$BV$7,0)-1):OFFSET($X10,0,MATCH(Periods!$D$13,$X$7:$BV$7,0)))</f>
        <v>0</v>
      </c>
      <c r="H10" s="203">
        <f ca="1">SUM(OFFSET($X10,0,MATCH(Periods!$D$16,$X$7:$BV$7,0)-1):OFFSET($X10,0,MATCH(Periods!$D$14,$X$7:$BV$7,0)))</f>
        <v>0</v>
      </c>
      <c r="J10" s="58" t="str">
        <f>IFERROR(C10/Revenue!C$18,"n/a")</f>
        <v>n/a</v>
      </c>
      <c r="K10" s="58" t="str">
        <f>IFERROR(D10/Revenue!D$18,"n/a")</f>
        <v>n/a</v>
      </c>
      <c r="L10" s="58" t="str">
        <f>IFERROR(E10/Revenue!E$18,"n/a")</f>
        <v>n/a</v>
      </c>
      <c r="M10" s="58" t="str">
        <f ca="1">IFERROR(F10/Revenue!F$18,"n/a")</f>
        <v>n/a</v>
      </c>
      <c r="N10" s="58" t="str">
        <f ca="1">IFERROR(G10/Revenue!G$18,"n/a")</f>
        <v>n/a</v>
      </c>
      <c r="O10" s="58" t="str">
        <f ca="1">IFERROR(H10/Revenue!H$18,"n/a")</f>
        <v>n/a</v>
      </c>
      <c r="Q10" s="202">
        <f t="shared" si="7"/>
        <v>0</v>
      </c>
      <c r="R10" s="59" t="str">
        <f t="shared" si="8"/>
        <v>n/a</v>
      </c>
      <c r="S10" s="202">
        <f t="shared" si="9"/>
        <v>0</v>
      </c>
      <c r="T10" s="59" t="str">
        <f t="shared" si="10"/>
        <v>n/a</v>
      </c>
      <c r="U10" s="202">
        <f t="shared" ca="1" si="11"/>
        <v>0</v>
      </c>
      <c r="V10" s="58" t="str">
        <f t="shared" ca="1" si="12"/>
        <v>n/a</v>
      </c>
      <c r="X10" s="203">
        <f>SUMIFS(TB!N:N,TB!$F:$F,$A$2,TB!$G:$G,$A$7,TB!$H:$H,$B10,TB!$K:$K,"",TB!$J:$J,$A$4)</f>
        <v>0</v>
      </c>
      <c r="Y10" s="203">
        <f>SUMIFS(TB!O:O,TB!$F:$F,$A$2,TB!$G:$G,$A$7,TB!$H:$H,$B10,TB!$K:$K,"",TB!$J:$J,$A$4)</f>
        <v>0</v>
      </c>
      <c r="Z10" s="203">
        <f>SUMIFS(TB!P:P,TB!$F:$F,$A$2,TB!$G:$G,$A$7,TB!$H:$H,$B10,TB!$K:$K,"",TB!$J:$J,$A$4)</f>
        <v>0</v>
      </c>
      <c r="AA10" s="203">
        <f>SUMIFS(TB!Q:Q,TB!$F:$F,$A$2,TB!$G:$G,$A$7,TB!$H:$H,$B10,TB!$K:$K,"",TB!$J:$J,$A$4)</f>
        <v>0</v>
      </c>
      <c r="AB10" s="203">
        <f>SUMIFS(TB!R:R,TB!$F:$F,$A$2,TB!$G:$G,$A$7,TB!$H:$H,$B10,TB!$K:$K,"",TB!$J:$J,$A$4)</f>
        <v>0</v>
      </c>
      <c r="AC10" s="203">
        <f>SUMIFS(TB!S:S,TB!$F:$F,$A$2,TB!$G:$G,$A$7,TB!$H:$H,$B10,TB!$K:$K,"",TB!$J:$J,$A$4)</f>
        <v>0</v>
      </c>
      <c r="AD10" s="203">
        <f>SUMIFS(TB!T:T,TB!$F:$F,$A$2,TB!$G:$G,$A$7,TB!$H:$H,$B10,TB!$K:$K,"",TB!$J:$J,$A$4)</f>
        <v>0</v>
      </c>
      <c r="AE10" s="203">
        <f>SUMIFS(TB!U:U,TB!$F:$F,$A$2,TB!$G:$G,$A$7,TB!$H:$H,$B10,TB!$K:$K,"",TB!$J:$J,$A$4)</f>
        <v>0</v>
      </c>
      <c r="AF10" s="203">
        <f>SUMIFS(TB!V:V,TB!$F:$F,$A$2,TB!$G:$G,$A$7,TB!$H:$H,$B10,TB!$K:$K,"",TB!$J:$J,$A$4)</f>
        <v>0</v>
      </c>
      <c r="AG10" s="203">
        <f>SUMIFS(TB!W:W,TB!$F:$F,$A$2,TB!$G:$G,$A$7,TB!$H:$H,$B10,TB!$K:$K,"",TB!$J:$J,$A$4)</f>
        <v>0</v>
      </c>
      <c r="AH10" s="203">
        <f>SUMIFS(TB!X:X,TB!$F:$F,$A$2,TB!$G:$G,$A$7,TB!$H:$H,$B10,TB!$K:$K,"",TB!$J:$J,$A$4)</f>
        <v>0</v>
      </c>
      <c r="AI10" s="203">
        <f>SUMIFS(TB!Y:Y,TB!$F:$F,$A$2,TB!$G:$G,$A$7,TB!$H:$H,$B10,TB!$K:$K,"",TB!$J:$J,$A$4)</f>
        <v>0</v>
      </c>
      <c r="AJ10" s="203">
        <f>SUMIFS(TB!Z:Z,TB!$F:$F,$A$2,TB!$G:$G,$A$7,TB!$H:$H,$B10,TB!$K:$K,"",TB!$J:$J,$A$4)</f>
        <v>0</v>
      </c>
      <c r="AK10" s="203">
        <f>SUMIFS(TB!AA:AA,TB!$F:$F,$A$2,TB!$G:$G,$A$7,TB!$H:$H,$B10,TB!$K:$K,"",TB!$J:$J,$A$4)</f>
        <v>0</v>
      </c>
      <c r="AL10" s="203">
        <f>SUMIFS(TB!AB:AB,TB!$F:$F,$A$2,TB!$G:$G,$A$7,TB!$H:$H,$B10,TB!$K:$K,"",TB!$J:$J,$A$4)</f>
        <v>0</v>
      </c>
      <c r="AM10" s="203">
        <f>SUMIFS(TB!AC:AC,TB!$F:$F,$A$2,TB!$G:$G,$A$7,TB!$H:$H,$B10,TB!$K:$K,"",TB!$J:$J,$A$4)</f>
        <v>0</v>
      </c>
      <c r="AN10" s="203">
        <f>SUMIFS(TB!AD:AD,TB!$F:$F,$A$2,TB!$G:$G,$A$7,TB!$H:$H,$B10,TB!$K:$K,"",TB!$J:$J,$A$4)</f>
        <v>0</v>
      </c>
      <c r="AO10" s="203">
        <f>SUMIFS(TB!AE:AE,TB!$F:$F,$A$2,TB!$G:$G,$A$7,TB!$H:$H,$B10,TB!$K:$K,"",TB!$J:$J,$A$4)</f>
        <v>0</v>
      </c>
      <c r="AP10" s="203">
        <f>SUMIFS(TB!AF:AF,TB!$F:$F,$A$2,TB!$G:$G,$A$7,TB!$H:$H,$B10,TB!$K:$K,"",TB!$J:$J,$A$4)</f>
        <v>0</v>
      </c>
      <c r="AQ10" s="203">
        <f>SUMIFS(TB!AG:AG,TB!$F:$F,$A$2,TB!$G:$G,$A$7,TB!$H:$H,$B10,TB!$K:$K,"",TB!$J:$J,$A$4)</f>
        <v>0</v>
      </c>
      <c r="AR10" s="203">
        <f>SUMIFS(TB!AH:AH,TB!$F:$F,$A$2,TB!$G:$G,$A$7,TB!$H:$H,$B10,TB!$K:$K,"",TB!$J:$J,$A$4)</f>
        <v>0</v>
      </c>
      <c r="AS10" s="203">
        <f>SUMIFS(TB!AI:AI,TB!$F:$F,$A$2,TB!$G:$G,$A$7,TB!$H:$H,$B10,TB!$K:$K,"",TB!$J:$J,$A$4)</f>
        <v>0</v>
      </c>
      <c r="AT10" s="203">
        <f>SUMIFS(TB!AJ:AJ,TB!$F:$F,$A$2,TB!$G:$G,$A$7,TB!$H:$H,$B10,TB!$K:$K,"",TB!$J:$J,$A$4)</f>
        <v>0</v>
      </c>
      <c r="AU10" s="203">
        <f>SUMIFS(TB!AK:AK,TB!$F:$F,$A$2,TB!$G:$G,$A$7,TB!$H:$H,$B10,TB!$K:$K,"",TB!$J:$J,$A$4)</f>
        <v>0</v>
      </c>
      <c r="AV10" s="203">
        <f>SUMIFS(TB!AL:AL,TB!$F:$F,$A$2,TB!$G:$G,$A$7,TB!$H:$H,$B10,TB!$K:$K,"",TB!$J:$J,$A$4)</f>
        <v>0</v>
      </c>
      <c r="AW10" s="203">
        <f>SUMIFS(TB!AM:AM,TB!$F:$F,$A$2,TB!$G:$G,$A$7,TB!$H:$H,$B10,TB!$K:$K,"",TB!$J:$J,$A$4)</f>
        <v>0</v>
      </c>
      <c r="AX10" s="203">
        <f>SUMIFS(TB!AN:AN,TB!$F:$F,$A$2,TB!$G:$G,$A$7,TB!$H:$H,$B10,TB!$K:$K,"",TB!$J:$J,$A$4)</f>
        <v>0</v>
      </c>
      <c r="AY10" s="203">
        <f>SUMIFS(TB!AO:AO,TB!$F:$F,$A$2,TB!$G:$G,$A$7,TB!$H:$H,$B10,TB!$K:$K,"",TB!$J:$J,$A$4)</f>
        <v>0</v>
      </c>
      <c r="AZ10" s="203">
        <f>SUMIFS(TB!AP:AP,TB!$F:$F,$A$2,TB!$G:$G,$A$7,TB!$H:$H,$B10,TB!$K:$K,"",TB!$J:$J,$A$4)</f>
        <v>0</v>
      </c>
      <c r="BA10" s="203">
        <f>SUMIFS(TB!AQ:AQ,TB!$F:$F,$A$2,TB!$G:$G,$A$7,TB!$H:$H,$B10,TB!$K:$K,"",TB!$J:$J,$A$4)</f>
        <v>0</v>
      </c>
      <c r="BB10" s="203">
        <f>SUMIFS(TB!AR:AR,TB!$F:$F,$A$2,TB!$G:$G,$A$7,TB!$H:$H,$B10,TB!$K:$K,"",TB!$J:$J,$A$4)</f>
        <v>0</v>
      </c>
      <c r="BC10" s="203">
        <f>SUMIFS(TB!AS:AS,TB!$F:$F,$A$2,TB!$G:$G,$A$7,TB!$H:$H,$B10,TB!$K:$K,"",TB!$J:$J,$A$4)</f>
        <v>0</v>
      </c>
      <c r="BD10" s="203">
        <f>SUMIFS(TB!AT:AT,TB!$F:$F,$A$2,TB!$G:$G,$A$7,TB!$H:$H,$B10,TB!$K:$K,"",TB!$J:$J,$A$4)</f>
        <v>0</v>
      </c>
      <c r="BE10" s="203">
        <f>SUMIFS(TB!AU:AU,TB!$F:$F,$A$2,TB!$G:$G,$A$7,TB!$H:$H,$B10,TB!$K:$K,"",TB!$J:$J,$A$4)</f>
        <v>0</v>
      </c>
      <c r="BF10" s="203">
        <f>SUMIFS(TB!AV:AV,TB!$F:$F,$A$2,TB!$G:$G,$A$7,TB!$H:$H,$B10,TB!$K:$K,"",TB!$J:$J,$A$4)</f>
        <v>0</v>
      </c>
      <c r="BG10" s="203">
        <f>SUMIFS(TB!AW:AW,TB!$F:$F,$A$2,TB!$G:$G,$A$7,TB!$H:$H,$B10,TB!$K:$K,"",TB!$J:$J,$A$4)</f>
        <v>0</v>
      </c>
      <c r="BH10" s="203">
        <f>SUMIFS(TB!AX:AX,TB!$F:$F,$A$2,TB!$G:$G,$A$7,TB!$H:$H,$B10,TB!$K:$K,"",TB!$J:$J,$A$4)</f>
        <v>0</v>
      </c>
      <c r="BI10" s="203">
        <f>SUMIFS(TB!AY:AY,TB!$F:$F,$A$2,TB!$G:$G,$A$7,TB!$H:$H,$B10,TB!$K:$K,"",TB!$J:$J,$A$4)</f>
        <v>0</v>
      </c>
      <c r="BJ10" s="203">
        <f>SUMIFS(TB!AZ:AZ,TB!$F:$F,$A$2,TB!$G:$G,$A$7,TB!$H:$H,$B10,TB!$K:$K,"",TB!$J:$J,$A$4)</f>
        <v>0</v>
      </c>
      <c r="BK10" s="203">
        <f>SUMIFS(TB!BA:BA,TB!$F:$F,$A$2,TB!$G:$G,$A$7,TB!$H:$H,$B10,TB!$K:$K,"",TB!$J:$J,$A$4)</f>
        <v>0</v>
      </c>
      <c r="BL10" s="203">
        <f>SUMIFS(TB!BB:BB,TB!$F:$F,$A$2,TB!$G:$G,$A$7,TB!$H:$H,$B10,TB!$K:$K,"",TB!$J:$J,$A$4)</f>
        <v>0</v>
      </c>
      <c r="BM10" s="203">
        <f>SUMIFS(TB!BC:BC,TB!$F:$F,$A$2,TB!$G:$G,$A$7,TB!$H:$H,$B10,TB!$K:$K,"",TB!$J:$J,$A$4)</f>
        <v>0</v>
      </c>
      <c r="BN10" s="203">
        <f>SUMIFS(TB!BD:BD,TB!$F:$F,$A$2,TB!$G:$G,$A$7,TB!$H:$H,$B10,TB!$K:$K,"",TB!$J:$J,$A$4)</f>
        <v>0</v>
      </c>
      <c r="BO10" s="203">
        <f>SUMIFS(TB!BE:BE,TB!$F:$F,$A$2,TB!$G:$G,$A$7,TB!$H:$H,$B10,TB!$K:$K,"",TB!$J:$J,$A$4)</f>
        <v>0</v>
      </c>
      <c r="BP10" s="203">
        <f>SUMIFS(TB!BF:BF,TB!$F:$F,$A$2,TB!$G:$G,$A$7,TB!$H:$H,$B10,TB!$K:$K,"",TB!$J:$J,$A$4)</f>
        <v>0</v>
      </c>
      <c r="BQ10" s="203">
        <f>SUMIFS(TB!BG:BG,TB!$F:$F,$A$2,TB!$G:$G,$A$7,TB!$H:$H,$B10,TB!$K:$K,"",TB!$J:$J,$A$4)</f>
        <v>0</v>
      </c>
      <c r="BR10" s="203">
        <f>SUMIFS(TB!BH:BH,TB!$F:$F,$A$2,TB!$G:$G,$A$7,TB!$H:$H,$B10,TB!$K:$K,"",TB!$J:$J,$A$4)</f>
        <v>0</v>
      </c>
      <c r="BS10" s="203">
        <f>SUMIFS(TB!BI:BI,TB!$F:$F,$A$2,TB!$G:$G,$A$7,TB!$H:$H,$B10,TB!$K:$K,"",TB!$J:$J,$A$4)</f>
        <v>0</v>
      </c>
      <c r="BW10" s="423"/>
    </row>
    <row r="11" spans="1:76" s="26" customFormat="1" ht="14.25" customHeight="1" x14ac:dyDescent="0.3">
      <c r="B11" s="31">
        <f t="shared" si="1"/>
        <v>0</v>
      </c>
      <c r="C11" s="203">
        <f t="shared" si="2"/>
        <v>0</v>
      </c>
      <c r="D11" s="203">
        <f t="shared" si="3"/>
        <v>0</v>
      </c>
      <c r="E11" s="203">
        <f t="shared" si="6"/>
        <v>0</v>
      </c>
      <c r="F11" s="203">
        <f ca="1">_xlfn.IFNA(SUM(OFFSET($X11,0,MATCH(Periods!$D$15,$X$7:$BV$7)-1):OFFSET($X11,0,MATCH(Periods!$D$15,$X$7:$BV$7,0)-12)),0)</f>
        <v>0</v>
      </c>
      <c r="G11" s="203">
        <f ca="1">SUM(OFFSET($X11,0,MATCH(Periods!$D$17,$X$7:$BV$7,0)-1):OFFSET($X11,0,MATCH(Periods!$D$13,$X$7:$BV$7,0)))</f>
        <v>0</v>
      </c>
      <c r="H11" s="203">
        <f ca="1">SUM(OFFSET($X11,0,MATCH(Periods!$D$16,$X$7:$BV$7,0)-1):OFFSET($X11,0,MATCH(Periods!$D$14,$X$7:$BV$7,0)))</f>
        <v>0</v>
      </c>
      <c r="J11" s="58" t="str">
        <f>IFERROR(C11/Revenue!C$18,"n/a")</f>
        <v>n/a</v>
      </c>
      <c r="K11" s="58" t="str">
        <f>IFERROR(D11/Revenue!D$18,"n/a")</f>
        <v>n/a</v>
      </c>
      <c r="L11" s="58" t="str">
        <f>IFERROR(E11/Revenue!E$18,"n/a")</f>
        <v>n/a</v>
      </c>
      <c r="M11" s="58" t="str">
        <f ca="1">IFERROR(F11/Revenue!F$18,"n/a")</f>
        <v>n/a</v>
      </c>
      <c r="N11" s="58" t="str">
        <f ca="1">IFERROR(G11/Revenue!G$18,"n/a")</f>
        <v>n/a</v>
      </c>
      <c r="O11" s="58" t="str">
        <f ca="1">IFERROR(H11/Revenue!H$18,"n/a")</f>
        <v>n/a</v>
      </c>
      <c r="Q11" s="202">
        <f t="shared" si="7"/>
        <v>0</v>
      </c>
      <c r="R11" s="59" t="str">
        <f t="shared" si="8"/>
        <v>n/a</v>
      </c>
      <c r="S11" s="202">
        <f t="shared" si="9"/>
        <v>0</v>
      </c>
      <c r="T11" s="59" t="str">
        <f t="shared" si="10"/>
        <v>n/a</v>
      </c>
      <c r="U11" s="202">
        <f t="shared" ca="1" si="11"/>
        <v>0</v>
      </c>
      <c r="V11" s="58" t="str">
        <f t="shared" ca="1" si="12"/>
        <v>n/a</v>
      </c>
      <c r="X11" s="203">
        <f>SUMIFS(TB!N:N,TB!$F:$F,$A$2,TB!$G:$G,$A$7,TB!$H:$H,$B11,TB!$K:$K,"",TB!$J:$J,$A$4)</f>
        <v>0</v>
      </c>
      <c r="Y11" s="203">
        <f>SUMIFS(TB!O:O,TB!$F:$F,$A$2,TB!$G:$G,$A$7,TB!$H:$H,$B11,TB!$K:$K,"",TB!$J:$J,$A$4)</f>
        <v>0</v>
      </c>
      <c r="Z11" s="203">
        <f>SUMIFS(TB!P:P,TB!$F:$F,$A$2,TB!$G:$G,$A$7,TB!$H:$H,$B11,TB!$K:$K,"",TB!$J:$J,$A$4)</f>
        <v>0</v>
      </c>
      <c r="AA11" s="203">
        <f>SUMIFS(TB!Q:Q,TB!$F:$F,$A$2,TB!$G:$G,$A$7,TB!$H:$H,$B11,TB!$K:$K,"",TB!$J:$J,$A$4)</f>
        <v>0</v>
      </c>
      <c r="AB11" s="203">
        <f>SUMIFS(TB!R:R,TB!$F:$F,$A$2,TB!$G:$G,$A$7,TB!$H:$H,$B11,TB!$K:$K,"",TB!$J:$J,$A$4)</f>
        <v>0</v>
      </c>
      <c r="AC11" s="203">
        <f>SUMIFS(TB!S:S,TB!$F:$F,$A$2,TB!$G:$G,$A$7,TB!$H:$H,$B11,TB!$K:$K,"",TB!$J:$J,$A$4)</f>
        <v>0</v>
      </c>
      <c r="AD11" s="203">
        <f>SUMIFS(TB!T:T,TB!$F:$F,$A$2,TB!$G:$G,$A$7,TB!$H:$H,$B11,TB!$K:$K,"",TB!$J:$J,$A$4)</f>
        <v>0</v>
      </c>
      <c r="AE11" s="203">
        <f>SUMIFS(TB!U:U,TB!$F:$F,$A$2,TB!$G:$G,$A$7,TB!$H:$H,$B11,TB!$K:$K,"",TB!$J:$J,$A$4)</f>
        <v>0</v>
      </c>
      <c r="AF11" s="203">
        <f>SUMIFS(TB!V:V,TB!$F:$F,$A$2,TB!$G:$G,$A$7,TB!$H:$H,$B11,TB!$K:$K,"",TB!$J:$J,$A$4)</f>
        <v>0</v>
      </c>
      <c r="AG11" s="203">
        <f>SUMIFS(TB!W:W,TB!$F:$F,$A$2,TB!$G:$G,$A$7,TB!$H:$H,$B11,TB!$K:$K,"",TB!$J:$J,$A$4)</f>
        <v>0</v>
      </c>
      <c r="AH11" s="203">
        <f>SUMIFS(TB!X:X,TB!$F:$F,$A$2,TB!$G:$G,$A$7,TB!$H:$H,$B11,TB!$K:$K,"",TB!$J:$J,$A$4)</f>
        <v>0</v>
      </c>
      <c r="AI11" s="203">
        <f>SUMIFS(TB!Y:Y,TB!$F:$F,$A$2,TB!$G:$G,$A$7,TB!$H:$H,$B11,TB!$K:$K,"",TB!$J:$J,$A$4)</f>
        <v>0</v>
      </c>
      <c r="AJ11" s="203">
        <f>SUMIFS(TB!Z:Z,TB!$F:$F,$A$2,TB!$G:$G,$A$7,TB!$H:$H,$B11,TB!$K:$K,"",TB!$J:$J,$A$4)</f>
        <v>0</v>
      </c>
      <c r="AK11" s="203">
        <f>SUMIFS(TB!AA:AA,TB!$F:$F,$A$2,TB!$G:$G,$A$7,TB!$H:$H,$B11,TB!$K:$K,"",TB!$J:$J,$A$4)</f>
        <v>0</v>
      </c>
      <c r="AL11" s="203">
        <f>SUMIFS(TB!AB:AB,TB!$F:$F,$A$2,TB!$G:$G,$A$7,TB!$H:$H,$B11,TB!$K:$K,"",TB!$J:$J,$A$4)</f>
        <v>0</v>
      </c>
      <c r="AM11" s="203">
        <f>SUMIFS(TB!AC:AC,TB!$F:$F,$A$2,TB!$G:$G,$A$7,TB!$H:$H,$B11,TB!$K:$K,"",TB!$J:$J,$A$4)</f>
        <v>0</v>
      </c>
      <c r="AN11" s="203">
        <f>SUMIFS(TB!AD:AD,TB!$F:$F,$A$2,TB!$G:$G,$A$7,TB!$H:$H,$B11,TB!$K:$K,"",TB!$J:$J,$A$4)</f>
        <v>0</v>
      </c>
      <c r="AO11" s="203">
        <f>SUMIFS(TB!AE:AE,TB!$F:$F,$A$2,TB!$G:$G,$A$7,TB!$H:$H,$B11,TB!$K:$K,"",TB!$J:$J,$A$4)</f>
        <v>0</v>
      </c>
      <c r="AP11" s="203">
        <f>SUMIFS(TB!AF:AF,TB!$F:$F,$A$2,TB!$G:$G,$A$7,TB!$H:$H,$B11,TB!$K:$K,"",TB!$J:$J,$A$4)</f>
        <v>0</v>
      </c>
      <c r="AQ11" s="203">
        <f>SUMIFS(TB!AG:AG,TB!$F:$F,$A$2,TB!$G:$G,$A$7,TB!$H:$H,$B11,TB!$K:$K,"",TB!$J:$J,$A$4)</f>
        <v>0</v>
      </c>
      <c r="AR11" s="203">
        <f>SUMIFS(TB!AH:AH,TB!$F:$F,$A$2,TB!$G:$G,$A$7,TB!$H:$H,$B11,TB!$K:$K,"",TB!$J:$J,$A$4)</f>
        <v>0</v>
      </c>
      <c r="AS11" s="203">
        <f>SUMIFS(TB!AI:AI,TB!$F:$F,$A$2,TB!$G:$G,$A$7,TB!$H:$H,$B11,TB!$K:$K,"",TB!$J:$J,$A$4)</f>
        <v>0</v>
      </c>
      <c r="AT11" s="203">
        <f>SUMIFS(TB!AJ:AJ,TB!$F:$F,$A$2,TB!$G:$G,$A$7,TB!$H:$H,$B11,TB!$K:$K,"",TB!$J:$J,$A$4)</f>
        <v>0</v>
      </c>
      <c r="AU11" s="203">
        <f>SUMIFS(TB!AK:AK,TB!$F:$F,$A$2,TB!$G:$G,$A$7,TB!$H:$H,$B11,TB!$K:$K,"",TB!$J:$J,$A$4)</f>
        <v>0</v>
      </c>
      <c r="AV11" s="203">
        <f>SUMIFS(TB!AL:AL,TB!$F:$F,$A$2,TB!$G:$G,$A$7,TB!$H:$H,$B11,TB!$K:$K,"",TB!$J:$J,$A$4)</f>
        <v>0</v>
      </c>
      <c r="AW11" s="203">
        <f>SUMIFS(TB!AM:AM,TB!$F:$F,$A$2,TB!$G:$G,$A$7,TB!$H:$H,$B11,TB!$K:$K,"",TB!$J:$J,$A$4)</f>
        <v>0</v>
      </c>
      <c r="AX11" s="203">
        <f>SUMIFS(TB!AN:AN,TB!$F:$F,$A$2,TB!$G:$G,$A$7,TB!$H:$H,$B11,TB!$K:$K,"",TB!$J:$J,$A$4)</f>
        <v>0</v>
      </c>
      <c r="AY11" s="203">
        <f>SUMIFS(TB!AO:AO,TB!$F:$F,$A$2,TB!$G:$G,$A$7,TB!$H:$H,$B11,TB!$K:$K,"",TB!$J:$J,$A$4)</f>
        <v>0</v>
      </c>
      <c r="AZ11" s="203">
        <f>SUMIFS(TB!AP:AP,TB!$F:$F,$A$2,TB!$G:$G,$A$7,TB!$H:$H,$B11,TB!$K:$K,"",TB!$J:$J,$A$4)</f>
        <v>0</v>
      </c>
      <c r="BA11" s="203">
        <f>SUMIFS(TB!AQ:AQ,TB!$F:$F,$A$2,TB!$G:$G,$A$7,TB!$H:$H,$B11,TB!$K:$K,"",TB!$J:$J,$A$4)</f>
        <v>0</v>
      </c>
      <c r="BB11" s="203">
        <f>SUMIFS(TB!AR:AR,TB!$F:$F,$A$2,TB!$G:$G,$A$7,TB!$H:$H,$B11,TB!$K:$K,"",TB!$J:$J,$A$4)</f>
        <v>0</v>
      </c>
      <c r="BC11" s="203">
        <f>SUMIFS(TB!AS:AS,TB!$F:$F,$A$2,TB!$G:$G,$A$7,TB!$H:$H,$B11,TB!$K:$K,"",TB!$J:$J,$A$4)</f>
        <v>0</v>
      </c>
      <c r="BD11" s="203">
        <f>SUMIFS(TB!AT:AT,TB!$F:$F,$A$2,TB!$G:$G,$A$7,TB!$H:$H,$B11,TB!$K:$K,"",TB!$J:$J,$A$4)</f>
        <v>0</v>
      </c>
      <c r="BE11" s="203">
        <f>SUMIFS(TB!AU:AU,TB!$F:$F,$A$2,TB!$G:$G,$A$7,TB!$H:$H,$B11,TB!$K:$K,"",TB!$J:$J,$A$4)</f>
        <v>0</v>
      </c>
      <c r="BF11" s="203">
        <f>SUMIFS(TB!AV:AV,TB!$F:$F,$A$2,TB!$G:$G,$A$7,TB!$H:$H,$B11,TB!$K:$K,"",TB!$J:$J,$A$4)</f>
        <v>0</v>
      </c>
      <c r="BG11" s="203">
        <f>SUMIFS(TB!AW:AW,TB!$F:$F,$A$2,TB!$G:$G,$A$7,TB!$H:$H,$B11,TB!$K:$K,"",TB!$J:$J,$A$4)</f>
        <v>0</v>
      </c>
      <c r="BH11" s="203">
        <f>SUMIFS(TB!AX:AX,TB!$F:$F,$A$2,TB!$G:$G,$A$7,TB!$H:$H,$B11,TB!$K:$K,"",TB!$J:$J,$A$4)</f>
        <v>0</v>
      </c>
      <c r="BI11" s="203">
        <f>SUMIFS(TB!AY:AY,TB!$F:$F,$A$2,TB!$G:$G,$A$7,TB!$H:$H,$B11,TB!$K:$K,"",TB!$J:$J,$A$4)</f>
        <v>0</v>
      </c>
      <c r="BJ11" s="203">
        <f>SUMIFS(TB!AZ:AZ,TB!$F:$F,$A$2,TB!$G:$G,$A$7,TB!$H:$H,$B11,TB!$K:$K,"",TB!$J:$J,$A$4)</f>
        <v>0</v>
      </c>
      <c r="BK11" s="203">
        <f>SUMIFS(TB!BA:BA,TB!$F:$F,$A$2,TB!$G:$G,$A$7,TB!$H:$H,$B11,TB!$K:$K,"",TB!$J:$J,$A$4)</f>
        <v>0</v>
      </c>
      <c r="BL11" s="203">
        <f>SUMIFS(TB!BB:BB,TB!$F:$F,$A$2,TB!$G:$G,$A$7,TB!$H:$H,$B11,TB!$K:$K,"",TB!$J:$J,$A$4)</f>
        <v>0</v>
      </c>
      <c r="BM11" s="203">
        <f>SUMIFS(TB!BC:BC,TB!$F:$F,$A$2,TB!$G:$G,$A$7,TB!$H:$H,$B11,TB!$K:$K,"",TB!$J:$J,$A$4)</f>
        <v>0</v>
      </c>
      <c r="BN11" s="203">
        <f>SUMIFS(TB!BD:BD,TB!$F:$F,$A$2,TB!$G:$G,$A$7,TB!$H:$H,$B11,TB!$K:$K,"",TB!$J:$J,$A$4)</f>
        <v>0</v>
      </c>
      <c r="BO11" s="203">
        <f>SUMIFS(TB!BE:BE,TB!$F:$F,$A$2,TB!$G:$G,$A$7,TB!$H:$H,$B11,TB!$K:$K,"",TB!$J:$J,$A$4)</f>
        <v>0</v>
      </c>
      <c r="BP11" s="203">
        <f>SUMIFS(TB!BF:BF,TB!$F:$F,$A$2,TB!$G:$G,$A$7,TB!$H:$H,$B11,TB!$K:$K,"",TB!$J:$J,$A$4)</f>
        <v>0</v>
      </c>
      <c r="BQ11" s="203">
        <f>SUMIFS(TB!BG:BG,TB!$F:$F,$A$2,TB!$G:$G,$A$7,TB!$H:$H,$B11,TB!$K:$K,"",TB!$J:$J,$A$4)</f>
        <v>0</v>
      </c>
      <c r="BR11" s="203">
        <f>SUMIFS(TB!BH:BH,TB!$F:$F,$A$2,TB!$G:$G,$A$7,TB!$H:$H,$B11,TB!$K:$K,"",TB!$J:$J,$A$4)</f>
        <v>0</v>
      </c>
      <c r="BS11" s="203">
        <f>SUMIFS(TB!BI:BI,TB!$F:$F,$A$2,TB!$G:$G,$A$7,TB!$H:$H,$B11,TB!$K:$K,"",TB!$J:$J,$A$4)</f>
        <v>0</v>
      </c>
      <c r="BW11" s="423"/>
    </row>
    <row r="12" spans="1:76" s="26" customFormat="1" ht="14.25" customHeight="1" x14ac:dyDescent="0.3">
      <c r="B12" s="31">
        <f t="shared" si="1"/>
        <v>0</v>
      </c>
      <c r="C12" s="203">
        <f t="shared" si="2"/>
        <v>0</v>
      </c>
      <c r="D12" s="203">
        <f t="shared" si="3"/>
        <v>0</v>
      </c>
      <c r="E12" s="203">
        <f t="shared" si="6"/>
        <v>0</v>
      </c>
      <c r="F12" s="203">
        <f ca="1">_xlfn.IFNA(SUM(OFFSET($X12,0,MATCH(Periods!$D$15,$X$7:$BV$7)-1):OFFSET($X12,0,MATCH(Periods!$D$15,$X$7:$BV$7,0)-12)),0)</f>
        <v>0</v>
      </c>
      <c r="G12" s="203">
        <f ca="1">SUM(OFFSET($X12,0,MATCH(Periods!$D$17,$X$7:$BV$7,0)-1):OFFSET($X12,0,MATCH(Periods!$D$13,$X$7:$BV$7,0)))</f>
        <v>0</v>
      </c>
      <c r="H12" s="203">
        <f ca="1">SUM(OFFSET($X12,0,MATCH(Periods!$D$16,$X$7:$BV$7,0)-1):OFFSET($X12,0,MATCH(Periods!$D$14,$X$7:$BV$7,0)))</f>
        <v>0</v>
      </c>
      <c r="J12" s="58" t="str">
        <f>IFERROR(C12/Revenue!C$18,"n/a")</f>
        <v>n/a</v>
      </c>
      <c r="K12" s="58" t="str">
        <f>IFERROR(D12/Revenue!D$18,"n/a")</f>
        <v>n/a</v>
      </c>
      <c r="L12" s="58" t="str">
        <f>IFERROR(E12/Revenue!E$18,"n/a")</f>
        <v>n/a</v>
      </c>
      <c r="M12" s="58" t="str">
        <f ca="1">IFERROR(F12/Revenue!F$18,"n/a")</f>
        <v>n/a</v>
      </c>
      <c r="N12" s="58" t="str">
        <f ca="1">IFERROR(G12/Revenue!G$18,"n/a")</f>
        <v>n/a</v>
      </c>
      <c r="O12" s="58" t="str">
        <f ca="1">IFERROR(H12/Revenue!H$18,"n/a")</f>
        <v>n/a</v>
      </c>
      <c r="Q12" s="202">
        <f t="shared" si="7"/>
        <v>0</v>
      </c>
      <c r="R12" s="59" t="str">
        <f t="shared" si="8"/>
        <v>n/a</v>
      </c>
      <c r="S12" s="202">
        <f t="shared" si="9"/>
        <v>0</v>
      </c>
      <c r="T12" s="59" t="str">
        <f t="shared" si="10"/>
        <v>n/a</v>
      </c>
      <c r="U12" s="202">
        <f t="shared" ca="1" si="11"/>
        <v>0</v>
      </c>
      <c r="V12" s="58" t="str">
        <f t="shared" ca="1" si="12"/>
        <v>n/a</v>
      </c>
      <c r="X12" s="203">
        <f>SUMIFS(TB!N:N,TB!$F:$F,$A$2,TB!$G:$G,$A$7,TB!$H:$H,$B12,TB!$K:$K,"",TB!$J:$J,$A$4)</f>
        <v>0</v>
      </c>
      <c r="Y12" s="203">
        <f>SUMIFS(TB!O:O,TB!$F:$F,$A$2,TB!$G:$G,$A$7,TB!$H:$H,$B12,TB!$K:$K,"",TB!$J:$J,$A$4)</f>
        <v>0</v>
      </c>
      <c r="Z12" s="203">
        <f>SUMIFS(TB!P:P,TB!$F:$F,$A$2,TB!$G:$G,$A$7,TB!$H:$H,$B12,TB!$K:$K,"",TB!$J:$J,$A$4)</f>
        <v>0</v>
      </c>
      <c r="AA12" s="203">
        <f>SUMIFS(TB!Q:Q,TB!$F:$F,$A$2,TB!$G:$G,$A$7,TB!$H:$H,$B12,TB!$K:$K,"",TB!$J:$J,$A$4)</f>
        <v>0</v>
      </c>
      <c r="AB12" s="203">
        <f>SUMIFS(TB!R:R,TB!$F:$F,$A$2,TB!$G:$G,$A$7,TB!$H:$H,$B12,TB!$K:$K,"",TB!$J:$J,$A$4)</f>
        <v>0</v>
      </c>
      <c r="AC12" s="203">
        <f>SUMIFS(TB!S:S,TB!$F:$F,$A$2,TB!$G:$G,$A$7,TB!$H:$H,$B12,TB!$K:$K,"",TB!$J:$J,$A$4)</f>
        <v>0</v>
      </c>
      <c r="AD12" s="203">
        <f>SUMIFS(TB!T:T,TB!$F:$F,$A$2,TB!$G:$G,$A$7,TB!$H:$H,$B12,TB!$K:$K,"",TB!$J:$J,$A$4)</f>
        <v>0</v>
      </c>
      <c r="AE12" s="203">
        <f>SUMIFS(TB!U:U,TB!$F:$F,$A$2,TB!$G:$G,$A$7,TB!$H:$H,$B12,TB!$K:$K,"",TB!$J:$J,$A$4)</f>
        <v>0</v>
      </c>
      <c r="AF12" s="203">
        <f>SUMIFS(TB!V:V,TB!$F:$F,$A$2,TB!$G:$G,$A$7,TB!$H:$H,$B12,TB!$K:$K,"",TB!$J:$J,$A$4)</f>
        <v>0</v>
      </c>
      <c r="AG12" s="203">
        <f>SUMIFS(TB!W:W,TB!$F:$F,$A$2,TB!$G:$G,$A$7,TB!$H:$H,$B12,TB!$K:$K,"",TB!$J:$J,$A$4)</f>
        <v>0</v>
      </c>
      <c r="AH12" s="203">
        <f>SUMIFS(TB!X:X,TB!$F:$F,$A$2,TB!$G:$G,$A$7,TB!$H:$H,$B12,TB!$K:$K,"",TB!$J:$J,$A$4)</f>
        <v>0</v>
      </c>
      <c r="AI12" s="203">
        <f>SUMIFS(TB!Y:Y,TB!$F:$F,$A$2,TB!$G:$G,$A$7,TB!$H:$H,$B12,TB!$K:$K,"",TB!$J:$J,$A$4)</f>
        <v>0</v>
      </c>
      <c r="AJ12" s="203">
        <f>SUMIFS(TB!Z:Z,TB!$F:$F,$A$2,TB!$G:$G,$A$7,TB!$H:$H,$B12,TB!$K:$K,"",TB!$J:$J,$A$4)</f>
        <v>0</v>
      </c>
      <c r="AK12" s="203">
        <f>SUMIFS(TB!AA:AA,TB!$F:$F,$A$2,TB!$G:$G,$A$7,TB!$H:$H,$B12,TB!$K:$K,"",TB!$J:$J,$A$4)</f>
        <v>0</v>
      </c>
      <c r="AL12" s="203">
        <f>SUMIFS(TB!AB:AB,TB!$F:$F,$A$2,TB!$G:$G,$A$7,TB!$H:$H,$B12,TB!$K:$K,"",TB!$J:$J,$A$4)</f>
        <v>0</v>
      </c>
      <c r="AM12" s="203">
        <f>SUMIFS(TB!AC:AC,TB!$F:$F,$A$2,TB!$G:$G,$A$7,TB!$H:$H,$B12,TB!$K:$K,"",TB!$J:$J,$A$4)</f>
        <v>0</v>
      </c>
      <c r="AN12" s="203">
        <f>SUMIFS(TB!AD:AD,TB!$F:$F,$A$2,TB!$G:$G,$A$7,TB!$H:$H,$B12,TB!$K:$K,"",TB!$J:$J,$A$4)</f>
        <v>0</v>
      </c>
      <c r="AO12" s="203">
        <f>SUMIFS(TB!AE:AE,TB!$F:$F,$A$2,TB!$G:$G,$A$7,TB!$H:$H,$B12,TB!$K:$K,"",TB!$J:$J,$A$4)</f>
        <v>0</v>
      </c>
      <c r="AP12" s="203">
        <f>SUMIFS(TB!AF:AF,TB!$F:$F,$A$2,TB!$G:$G,$A$7,TB!$H:$H,$B12,TB!$K:$K,"",TB!$J:$J,$A$4)</f>
        <v>0</v>
      </c>
      <c r="AQ12" s="203">
        <f>SUMIFS(TB!AG:AG,TB!$F:$F,$A$2,TB!$G:$G,$A$7,TB!$H:$H,$B12,TB!$K:$K,"",TB!$J:$J,$A$4)</f>
        <v>0</v>
      </c>
      <c r="AR12" s="203">
        <f>SUMIFS(TB!AH:AH,TB!$F:$F,$A$2,TB!$G:$G,$A$7,TB!$H:$H,$B12,TB!$K:$K,"",TB!$J:$J,$A$4)</f>
        <v>0</v>
      </c>
      <c r="AS12" s="203">
        <f>SUMIFS(TB!AI:AI,TB!$F:$F,$A$2,TB!$G:$G,$A$7,TB!$H:$H,$B12,TB!$K:$K,"",TB!$J:$J,$A$4)</f>
        <v>0</v>
      </c>
      <c r="AT12" s="203">
        <f>SUMIFS(TB!AJ:AJ,TB!$F:$F,$A$2,TB!$G:$G,$A$7,TB!$H:$H,$B12,TB!$K:$K,"",TB!$J:$J,$A$4)</f>
        <v>0</v>
      </c>
      <c r="AU12" s="203">
        <f>SUMIFS(TB!AK:AK,TB!$F:$F,$A$2,TB!$G:$G,$A$7,TB!$H:$H,$B12,TB!$K:$K,"",TB!$J:$J,$A$4)</f>
        <v>0</v>
      </c>
      <c r="AV12" s="203">
        <f>SUMIFS(TB!AL:AL,TB!$F:$F,$A$2,TB!$G:$G,$A$7,TB!$H:$H,$B12,TB!$K:$K,"",TB!$J:$J,$A$4)</f>
        <v>0</v>
      </c>
      <c r="AW12" s="203">
        <f>SUMIFS(TB!AM:AM,TB!$F:$F,$A$2,TB!$G:$G,$A$7,TB!$H:$H,$B12,TB!$K:$K,"",TB!$J:$J,$A$4)</f>
        <v>0</v>
      </c>
      <c r="AX12" s="203">
        <f>SUMIFS(TB!AN:AN,TB!$F:$F,$A$2,TB!$G:$G,$A$7,TB!$H:$H,$B12,TB!$K:$K,"",TB!$J:$J,$A$4)</f>
        <v>0</v>
      </c>
      <c r="AY12" s="203">
        <f>SUMIFS(TB!AO:AO,TB!$F:$F,$A$2,TB!$G:$G,$A$7,TB!$H:$H,$B12,TB!$K:$K,"",TB!$J:$J,$A$4)</f>
        <v>0</v>
      </c>
      <c r="AZ12" s="203">
        <f>SUMIFS(TB!AP:AP,TB!$F:$F,$A$2,TB!$G:$G,$A$7,TB!$H:$H,$B12,TB!$K:$K,"",TB!$J:$J,$A$4)</f>
        <v>0</v>
      </c>
      <c r="BA12" s="203">
        <f>SUMIFS(TB!AQ:AQ,TB!$F:$F,$A$2,TB!$G:$G,$A$7,TB!$H:$H,$B12,TB!$K:$K,"",TB!$J:$J,$A$4)</f>
        <v>0</v>
      </c>
      <c r="BB12" s="203">
        <f>SUMIFS(TB!AR:AR,TB!$F:$F,$A$2,TB!$G:$G,$A$7,TB!$H:$H,$B12,TB!$K:$K,"",TB!$J:$J,$A$4)</f>
        <v>0</v>
      </c>
      <c r="BC12" s="203">
        <f>SUMIFS(TB!AS:AS,TB!$F:$F,$A$2,TB!$G:$G,$A$7,TB!$H:$H,$B12,TB!$K:$K,"",TB!$J:$J,$A$4)</f>
        <v>0</v>
      </c>
      <c r="BD12" s="203">
        <f>SUMIFS(TB!AT:AT,TB!$F:$F,$A$2,TB!$G:$G,$A$7,TB!$H:$H,$B12,TB!$K:$K,"",TB!$J:$J,$A$4)</f>
        <v>0</v>
      </c>
      <c r="BE12" s="203">
        <f>SUMIFS(TB!AU:AU,TB!$F:$F,$A$2,TB!$G:$G,$A$7,TB!$H:$H,$B12,TB!$K:$K,"",TB!$J:$J,$A$4)</f>
        <v>0</v>
      </c>
      <c r="BF12" s="203">
        <f>SUMIFS(TB!AV:AV,TB!$F:$F,$A$2,TB!$G:$G,$A$7,TB!$H:$H,$B12,TB!$K:$K,"",TB!$J:$J,$A$4)</f>
        <v>0</v>
      </c>
      <c r="BG12" s="203">
        <f>SUMIFS(TB!AW:AW,TB!$F:$F,$A$2,TB!$G:$G,$A$7,TB!$H:$H,$B12,TB!$K:$K,"",TB!$J:$J,$A$4)</f>
        <v>0</v>
      </c>
      <c r="BH12" s="203">
        <f>SUMIFS(TB!AX:AX,TB!$F:$F,$A$2,TB!$G:$G,$A$7,TB!$H:$H,$B12,TB!$K:$K,"",TB!$J:$J,$A$4)</f>
        <v>0</v>
      </c>
      <c r="BI12" s="203">
        <f>SUMIFS(TB!AY:AY,TB!$F:$F,$A$2,TB!$G:$G,$A$7,TB!$H:$H,$B12,TB!$K:$K,"",TB!$J:$J,$A$4)</f>
        <v>0</v>
      </c>
      <c r="BJ12" s="203">
        <f>SUMIFS(TB!AZ:AZ,TB!$F:$F,$A$2,TB!$G:$G,$A$7,TB!$H:$H,$B12,TB!$K:$K,"",TB!$J:$J,$A$4)</f>
        <v>0</v>
      </c>
      <c r="BK12" s="203">
        <f>SUMIFS(TB!BA:BA,TB!$F:$F,$A$2,TB!$G:$G,$A$7,TB!$H:$H,$B12,TB!$K:$K,"",TB!$J:$J,$A$4)</f>
        <v>0</v>
      </c>
      <c r="BL12" s="203">
        <f>SUMIFS(TB!BB:BB,TB!$F:$F,$A$2,TB!$G:$G,$A$7,TB!$H:$H,$B12,TB!$K:$K,"",TB!$J:$J,$A$4)</f>
        <v>0</v>
      </c>
      <c r="BM12" s="203">
        <f>SUMIFS(TB!BC:BC,TB!$F:$F,$A$2,TB!$G:$G,$A$7,TB!$H:$H,$B12,TB!$K:$K,"",TB!$J:$J,$A$4)</f>
        <v>0</v>
      </c>
      <c r="BN12" s="203">
        <f>SUMIFS(TB!BD:BD,TB!$F:$F,$A$2,TB!$G:$G,$A$7,TB!$H:$H,$B12,TB!$K:$K,"",TB!$J:$J,$A$4)</f>
        <v>0</v>
      </c>
      <c r="BO12" s="203">
        <f>SUMIFS(TB!BE:BE,TB!$F:$F,$A$2,TB!$G:$G,$A$7,TB!$H:$H,$B12,TB!$K:$K,"",TB!$J:$J,$A$4)</f>
        <v>0</v>
      </c>
      <c r="BP12" s="203">
        <f>SUMIFS(TB!BF:BF,TB!$F:$F,$A$2,TB!$G:$G,$A$7,TB!$H:$H,$B12,TB!$K:$K,"",TB!$J:$J,$A$4)</f>
        <v>0</v>
      </c>
      <c r="BQ12" s="203">
        <f>SUMIFS(TB!BG:BG,TB!$F:$F,$A$2,TB!$G:$G,$A$7,TB!$H:$H,$B12,TB!$K:$K,"",TB!$J:$J,$A$4)</f>
        <v>0</v>
      </c>
      <c r="BR12" s="203">
        <f>SUMIFS(TB!BH:BH,TB!$F:$F,$A$2,TB!$G:$G,$A$7,TB!$H:$H,$B12,TB!$K:$K,"",TB!$J:$J,$A$4)</f>
        <v>0</v>
      </c>
      <c r="BS12" s="203">
        <f>SUMIFS(TB!BI:BI,TB!$F:$F,$A$2,TB!$G:$G,$A$7,TB!$H:$H,$B12,TB!$K:$K,"",TB!$J:$J,$A$4)</f>
        <v>0</v>
      </c>
      <c r="BW12" s="423"/>
    </row>
    <row r="13" spans="1:76" s="26" customFormat="1" ht="14.25" customHeight="1" x14ac:dyDescent="0.3">
      <c r="B13" s="31">
        <f t="shared" si="1"/>
        <v>0</v>
      </c>
      <c r="C13" s="203">
        <f t="shared" si="2"/>
        <v>0</v>
      </c>
      <c r="D13" s="203">
        <f t="shared" si="3"/>
        <v>0</v>
      </c>
      <c r="E13" s="203">
        <f t="shared" si="6"/>
        <v>0</v>
      </c>
      <c r="F13" s="203">
        <f ca="1">_xlfn.IFNA(SUM(OFFSET($X13,0,MATCH(Periods!$D$15,$X$7:$BV$7)-1):OFFSET($X13,0,MATCH(Periods!$D$15,$X$7:$BV$7,0)-12)),0)</f>
        <v>0</v>
      </c>
      <c r="G13" s="203">
        <f ca="1">SUM(OFFSET($X13,0,MATCH(Periods!$D$17,$X$7:$BV$7,0)-1):OFFSET($X13,0,MATCH(Periods!$D$13,$X$7:$BV$7,0)))</f>
        <v>0</v>
      </c>
      <c r="H13" s="203">
        <f ca="1">SUM(OFFSET($X13,0,MATCH(Periods!$D$16,$X$7:$BV$7,0)-1):OFFSET($X13,0,MATCH(Periods!$D$14,$X$7:$BV$7,0)))</f>
        <v>0</v>
      </c>
      <c r="J13" s="58" t="str">
        <f>IFERROR(C13/Revenue!C$18,"n/a")</f>
        <v>n/a</v>
      </c>
      <c r="K13" s="58" t="str">
        <f>IFERROR(D13/Revenue!D$18,"n/a")</f>
        <v>n/a</v>
      </c>
      <c r="L13" s="58" t="str">
        <f>IFERROR(E13/Revenue!E$18,"n/a")</f>
        <v>n/a</v>
      </c>
      <c r="M13" s="58" t="str">
        <f ca="1">IFERROR(F13/Revenue!F$18,"n/a")</f>
        <v>n/a</v>
      </c>
      <c r="N13" s="58" t="str">
        <f ca="1">IFERROR(G13/Revenue!G$18,"n/a")</f>
        <v>n/a</v>
      </c>
      <c r="O13" s="58" t="str">
        <f ca="1">IFERROR(H13/Revenue!H$18,"n/a")</f>
        <v>n/a</v>
      </c>
      <c r="Q13" s="202">
        <f t="shared" si="7"/>
        <v>0</v>
      </c>
      <c r="R13" s="59" t="str">
        <f t="shared" si="8"/>
        <v>n/a</v>
      </c>
      <c r="S13" s="202">
        <f t="shared" si="9"/>
        <v>0</v>
      </c>
      <c r="T13" s="59" t="str">
        <f t="shared" si="10"/>
        <v>n/a</v>
      </c>
      <c r="U13" s="202">
        <f t="shared" ca="1" si="11"/>
        <v>0</v>
      </c>
      <c r="V13" s="58" t="str">
        <f t="shared" ca="1" si="12"/>
        <v>n/a</v>
      </c>
      <c r="X13" s="203">
        <f>SUMIFS(TB!N:N,TB!$F:$F,$A$2,TB!$G:$G,$A$7,TB!$H:$H,$B13,TB!$K:$K,"",TB!$J:$J,$A$4)</f>
        <v>0</v>
      </c>
      <c r="Y13" s="203">
        <f>SUMIFS(TB!O:O,TB!$F:$F,$A$2,TB!$G:$G,$A$7,TB!$H:$H,$B13,TB!$K:$K,"",TB!$J:$J,$A$4)</f>
        <v>0</v>
      </c>
      <c r="Z13" s="203">
        <f>SUMIFS(TB!P:P,TB!$F:$F,$A$2,TB!$G:$G,$A$7,TB!$H:$H,$B13,TB!$K:$K,"",TB!$J:$J,$A$4)</f>
        <v>0</v>
      </c>
      <c r="AA13" s="203">
        <f>SUMIFS(TB!Q:Q,TB!$F:$F,$A$2,TB!$G:$G,$A$7,TB!$H:$H,$B13,TB!$K:$K,"",TB!$J:$J,$A$4)</f>
        <v>0</v>
      </c>
      <c r="AB13" s="203">
        <f>SUMIFS(TB!R:R,TB!$F:$F,$A$2,TB!$G:$G,$A$7,TB!$H:$H,$B13,TB!$K:$K,"",TB!$J:$J,$A$4)</f>
        <v>0</v>
      </c>
      <c r="AC13" s="203">
        <f>SUMIFS(TB!S:S,TB!$F:$F,$A$2,TB!$G:$G,$A$7,TB!$H:$H,$B13,TB!$K:$K,"",TB!$J:$J,$A$4)</f>
        <v>0</v>
      </c>
      <c r="AD13" s="203">
        <f>SUMIFS(TB!T:T,TB!$F:$F,$A$2,TB!$G:$G,$A$7,TB!$H:$H,$B13,TB!$K:$K,"",TB!$J:$J,$A$4)</f>
        <v>0</v>
      </c>
      <c r="AE13" s="203">
        <f>SUMIFS(TB!U:U,TB!$F:$F,$A$2,TB!$G:$G,$A$7,TB!$H:$H,$B13,TB!$K:$K,"",TB!$J:$J,$A$4)</f>
        <v>0</v>
      </c>
      <c r="AF13" s="203">
        <f>SUMIFS(TB!V:V,TB!$F:$F,$A$2,TB!$G:$G,$A$7,TB!$H:$H,$B13,TB!$K:$K,"",TB!$J:$J,$A$4)</f>
        <v>0</v>
      </c>
      <c r="AG13" s="203">
        <f>SUMIFS(TB!W:W,TB!$F:$F,$A$2,TB!$G:$G,$A$7,TB!$H:$H,$B13,TB!$K:$K,"",TB!$J:$J,$A$4)</f>
        <v>0</v>
      </c>
      <c r="AH13" s="203">
        <f>SUMIFS(TB!X:X,TB!$F:$F,$A$2,TB!$G:$G,$A$7,TB!$H:$H,$B13,TB!$K:$K,"",TB!$J:$J,$A$4)</f>
        <v>0</v>
      </c>
      <c r="AI13" s="203">
        <f>SUMIFS(TB!Y:Y,TB!$F:$F,$A$2,TB!$G:$G,$A$7,TB!$H:$H,$B13,TB!$K:$K,"",TB!$J:$J,$A$4)</f>
        <v>0</v>
      </c>
      <c r="AJ13" s="203">
        <f>SUMIFS(TB!Z:Z,TB!$F:$F,$A$2,TB!$G:$G,$A$7,TB!$H:$H,$B13,TB!$K:$K,"",TB!$J:$J,$A$4)</f>
        <v>0</v>
      </c>
      <c r="AK13" s="203">
        <f>SUMIFS(TB!AA:AA,TB!$F:$F,$A$2,TB!$G:$G,$A$7,TB!$H:$H,$B13,TB!$K:$K,"",TB!$J:$J,$A$4)</f>
        <v>0</v>
      </c>
      <c r="AL13" s="203">
        <f>SUMIFS(TB!AB:AB,TB!$F:$F,$A$2,TB!$G:$G,$A$7,TB!$H:$H,$B13,TB!$K:$K,"",TB!$J:$J,$A$4)</f>
        <v>0</v>
      </c>
      <c r="AM13" s="203">
        <f>SUMIFS(TB!AC:AC,TB!$F:$F,$A$2,TB!$G:$G,$A$7,TB!$H:$H,$B13,TB!$K:$K,"",TB!$J:$J,$A$4)</f>
        <v>0</v>
      </c>
      <c r="AN13" s="203">
        <f>SUMIFS(TB!AD:AD,TB!$F:$F,$A$2,TB!$G:$G,$A$7,TB!$H:$H,$B13,TB!$K:$K,"",TB!$J:$J,$A$4)</f>
        <v>0</v>
      </c>
      <c r="AO13" s="203">
        <f>SUMIFS(TB!AE:AE,TB!$F:$F,$A$2,TB!$G:$G,$A$7,TB!$H:$H,$B13,TB!$K:$K,"",TB!$J:$J,$A$4)</f>
        <v>0</v>
      </c>
      <c r="AP13" s="203">
        <f>SUMIFS(TB!AF:AF,TB!$F:$F,$A$2,TB!$G:$G,$A$7,TB!$H:$H,$B13,TB!$K:$K,"",TB!$J:$J,$A$4)</f>
        <v>0</v>
      </c>
      <c r="AQ13" s="203">
        <f>SUMIFS(TB!AG:AG,TB!$F:$F,$A$2,TB!$G:$G,$A$7,TB!$H:$H,$B13,TB!$K:$K,"",TB!$J:$J,$A$4)</f>
        <v>0</v>
      </c>
      <c r="AR13" s="203">
        <f>SUMIFS(TB!AH:AH,TB!$F:$F,$A$2,TB!$G:$G,$A$7,TB!$H:$H,$B13,TB!$K:$K,"",TB!$J:$J,$A$4)</f>
        <v>0</v>
      </c>
      <c r="AS13" s="203">
        <f>SUMIFS(TB!AI:AI,TB!$F:$F,$A$2,TB!$G:$G,$A$7,TB!$H:$H,$B13,TB!$K:$K,"",TB!$J:$J,$A$4)</f>
        <v>0</v>
      </c>
      <c r="AT13" s="203">
        <f>SUMIFS(TB!AJ:AJ,TB!$F:$F,$A$2,TB!$G:$G,$A$7,TB!$H:$H,$B13,TB!$K:$K,"",TB!$J:$J,$A$4)</f>
        <v>0</v>
      </c>
      <c r="AU13" s="203">
        <f>SUMIFS(TB!AK:AK,TB!$F:$F,$A$2,TB!$G:$G,$A$7,TB!$H:$H,$B13,TB!$K:$K,"",TB!$J:$J,$A$4)</f>
        <v>0</v>
      </c>
      <c r="AV13" s="203">
        <f>SUMIFS(TB!AL:AL,TB!$F:$F,$A$2,TB!$G:$G,$A$7,TB!$H:$H,$B13,TB!$K:$K,"",TB!$J:$J,$A$4)</f>
        <v>0</v>
      </c>
      <c r="AW13" s="203">
        <f>SUMIFS(TB!AM:AM,TB!$F:$F,$A$2,TB!$G:$G,$A$7,TB!$H:$H,$B13,TB!$K:$K,"",TB!$J:$J,$A$4)</f>
        <v>0</v>
      </c>
      <c r="AX13" s="203">
        <f>SUMIFS(TB!AN:AN,TB!$F:$F,$A$2,TB!$G:$G,$A$7,TB!$H:$H,$B13,TB!$K:$K,"",TB!$J:$J,$A$4)</f>
        <v>0</v>
      </c>
      <c r="AY13" s="203">
        <f>SUMIFS(TB!AO:AO,TB!$F:$F,$A$2,TB!$G:$G,$A$7,TB!$H:$H,$B13,TB!$K:$K,"",TB!$J:$J,$A$4)</f>
        <v>0</v>
      </c>
      <c r="AZ13" s="203">
        <f>SUMIFS(TB!AP:AP,TB!$F:$F,$A$2,TB!$G:$G,$A$7,TB!$H:$H,$B13,TB!$K:$K,"",TB!$J:$J,$A$4)</f>
        <v>0</v>
      </c>
      <c r="BA13" s="203">
        <f>SUMIFS(TB!AQ:AQ,TB!$F:$F,$A$2,TB!$G:$G,$A$7,TB!$H:$H,$B13,TB!$K:$K,"",TB!$J:$J,$A$4)</f>
        <v>0</v>
      </c>
      <c r="BB13" s="203">
        <f>SUMIFS(TB!AR:AR,TB!$F:$F,$A$2,TB!$G:$G,$A$7,TB!$H:$H,$B13,TB!$K:$K,"",TB!$J:$J,$A$4)</f>
        <v>0</v>
      </c>
      <c r="BC13" s="203">
        <f>SUMIFS(TB!AS:AS,TB!$F:$F,$A$2,TB!$G:$G,$A$7,TB!$H:$H,$B13,TB!$K:$K,"",TB!$J:$J,$A$4)</f>
        <v>0</v>
      </c>
      <c r="BD13" s="203">
        <f>SUMIFS(TB!AT:AT,TB!$F:$F,$A$2,TB!$G:$G,$A$7,TB!$H:$H,$B13,TB!$K:$K,"",TB!$J:$J,$A$4)</f>
        <v>0</v>
      </c>
      <c r="BE13" s="203">
        <f>SUMIFS(TB!AU:AU,TB!$F:$F,$A$2,TB!$G:$G,$A$7,TB!$H:$H,$B13,TB!$K:$K,"",TB!$J:$J,$A$4)</f>
        <v>0</v>
      </c>
      <c r="BF13" s="203">
        <f>SUMIFS(TB!AV:AV,TB!$F:$F,$A$2,TB!$G:$G,$A$7,TB!$H:$H,$B13,TB!$K:$K,"",TB!$J:$J,$A$4)</f>
        <v>0</v>
      </c>
      <c r="BG13" s="203">
        <f>SUMIFS(TB!AW:AW,TB!$F:$F,$A$2,TB!$G:$G,$A$7,TB!$H:$H,$B13,TB!$K:$K,"",TB!$J:$J,$A$4)</f>
        <v>0</v>
      </c>
      <c r="BH13" s="203">
        <f>SUMIFS(TB!AX:AX,TB!$F:$F,$A$2,TB!$G:$G,$A$7,TB!$H:$H,$B13,TB!$K:$K,"",TB!$J:$J,$A$4)</f>
        <v>0</v>
      </c>
      <c r="BI13" s="203">
        <f>SUMIFS(TB!AY:AY,TB!$F:$F,$A$2,TB!$G:$G,$A$7,TB!$H:$H,$B13,TB!$K:$K,"",TB!$J:$J,$A$4)</f>
        <v>0</v>
      </c>
      <c r="BJ13" s="203">
        <f>SUMIFS(TB!AZ:AZ,TB!$F:$F,$A$2,TB!$G:$G,$A$7,TB!$H:$H,$B13,TB!$K:$K,"",TB!$J:$J,$A$4)</f>
        <v>0</v>
      </c>
      <c r="BK13" s="203">
        <f>SUMIFS(TB!BA:BA,TB!$F:$F,$A$2,TB!$G:$G,$A$7,TB!$H:$H,$B13,TB!$K:$K,"",TB!$J:$J,$A$4)</f>
        <v>0</v>
      </c>
      <c r="BL13" s="203">
        <f>SUMIFS(TB!BB:BB,TB!$F:$F,$A$2,TB!$G:$G,$A$7,TB!$H:$H,$B13,TB!$K:$K,"",TB!$J:$J,$A$4)</f>
        <v>0</v>
      </c>
      <c r="BM13" s="203">
        <f>SUMIFS(TB!BC:BC,TB!$F:$F,$A$2,TB!$G:$G,$A$7,TB!$H:$H,$B13,TB!$K:$K,"",TB!$J:$J,$A$4)</f>
        <v>0</v>
      </c>
      <c r="BN13" s="203">
        <f>SUMIFS(TB!BD:BD,TB!$F:$F,$A$2,TB!$G:$G,$A$7,TB!$H:$H,$B13,TB!$K:$K,"",TB!$J:$J,$A$4)</f>
        <v>0</v>
      </c>
      <c r="BO13" s="203">
        <f>SUMIFS(TB!BE:BE,TB!$F:$F,$A$2,TB!$G:$G,$A$7,TB!$H:$H,$B13,TB!$K:$K,"",TB!$J:$J,$A$4)</f>
        <v>0</v>
      </c>
      <c r="BP13" s="203">
        <f>SUMIFS(TB!BF:BF,TB!$F:$F,$A$2,TB!$G:$G,$A$7,TB!$H:$H,$B13,TB!$K:$K,"",TB!$J:$J,$A$4)</f>
        <v>0</v>
      </c>
      <c r="BQ13" s="203">
        <f>SUMIFS(TB!BG:BG,TB!$F:$F,$A$2,TB!$G:$G,$A$7,TB!$H:$H,$B13,TB!$K:$K,"",TB!$J:$J,$A$4)</f>
        <v>0</v>
      </c>
      <c r="BR13" s="203">
        <f>SUMIFS(TB!BH:BH,TB!$F:$F,$A$2,TB!$G:$G,$A$7,TB!$H:$H,$B13,TB!$K:$K,"",TB!$J:$J,$A$4)</f>
        <v>0</v>
      </c>
      <c r="BS13" s="203">
        <f>SUMIFS(TB!BI:BI,TB!$F:$F,$A$2,TB!$G:$G,$A$7,TB!$H:$H,$B13,TB!$K:$K,"",TB!$J:$J,$A$4)</f>
        <v>0</v>
      </c>
      <c r="BW13" s="423"/>
    </row>
    <row r="14" spans="1:76" s="28" customFormat="1" ht="14.25" customHeight="1" thickBot="1" x14ac:dyDescent="0.35">
      <c r="B14" s="189" t="s">
        <v>44</v>
      </c>
      <c r="C14" s="225">
        <f t="shared" ref="C14:H14" si="14">SUM(C8:C13)</f>
        <v>0</v>
      </c>
      <c r="D14" s="225">
        <f t="shared" si="14"/>
        <v>0</v>
      </c>
      <c r="E14" s="225">
        <f t="shared" si="14"/>
        <v>0</v>
      </c>
      <c r="F14" s="225">
        <f t="shared" ca="1" si="14"/>
        <v>0</v>
      </c>
      <c r="G14" s="225">
        <f t="shared" ca="1" si="14"/>
        <v>0</v>
      </c>
      <c r="H14" s="225">
        <f t="shared" ca="1" si="14"/>
        <v>0</v>
      </c>
      <c r="J14" s="56" t="str">
        <f>IFERROR(C14/Revenue!C$18,"n/a")</f>
        <v>n/a</v>
      </c>
      <c r="K14" s="56" t="str">
        <f>IFERROR(D14/Revenue!D$18,"n/a")</f>
        <v>n/a</v>
      </c>
      <c r="L14" s="56" t="str">
        <f>IFERROR(E14/Revenue!E$18,"n/a")</f>
        <v>n/a</v>
      </c>
      <c r="M14" s="56" t="str">
        <f ca="1">IFERROR(F14/Revenue!F$18,"n/a")</f>
        <v>n/a</v>
      </c>
      <c r="N14" s="56" t="str">
        <f ca="1">IFERROR(G14/Revenue!G$18,"n/a")</f>
        <v>n/a</v>
      </c>
      <c r="O14" s="56" t="str">
        <f ca="1">IFERROR(H14/Revenue!H$18,"n/a")</f>
        <v>n/a</v>
      </c>
      <c r="Q14" s="213">
        <f t="shared" si="7"/>
        <v>0</v>
      </c>
      <c r="R14" s="57" t="str">
        <f t="shared" si="8"/>
        <v>n/a</v>
      </c>
      <c r="S14" s="213">
        <f t="shared" si="9"/>
        <v>0</v>
      </c>
      <c r="T14" s="57" t="str">
        <f t="shared" si="10"/>
        <v>n/a</v>
      </c>
      <c r="U14" s="213">
        <f t="shared" ca="1" si="11"/>
        <v>0</v>
      </c>
      <c r="V14" s="56" t="str">
        <f t="shared" ca="1" si="12"/>
        <v>n/a</v>
      </c>
      <c r="X14" s="225">
        <f t="shared" ref="X14:BG14" si="15">SUM(X8:X13)</f>
        <v>0</v>
      </c>
      <c r="Y14" s="225">
        <f t="shared" si="15"/>
        <v>0</v>
      </c>
      <c r="Z14" s="225">
        <f t="shared" si="15"/>
        <v>0</v>
      </c>
      <c r="AA14" s="225">
        <f t="shared" si="15"/>
        <v>0</v>
      </c>
      <c r="AB14" s="225">
        <f t="shared" si="15"/>
        <v>0</v>
      </c>
      <c r="AC14" s="225">
        <f t="shared" si="15"/>
        <v>0</v>
      </c>
      <c r="AD14" s="225">
        <f t="shared" si="15"/>
        <v>0</v>
      </c>
      <c r="AE14" s="225">
        <f t="shared" si="15"/>
        <v>0</v>
      </c>
      <c r="AF14" s="225">
        <f t="shared" si="15"/>
        <v>0</v>
      </c>
      <c r="AG14" s="225">
        <f t="shared" si="15"/>
        <v>0</v>
      </c>
      <c r="AH14" s="225">
        <f t="shared" si="15"/>
        <v>0</v>
      </c>
      <c r="AI14" s="225">
        <f t="shared" si="15"/>
        <v>0</v>
      </c>
      <c r="AJ14" s="225">
        <f t="shared" si="15"/>
        <v>0</v>
      </c>
      <c r="AK14" s="225">
        <f t="shared" si="15"/>
        <v>0</v>
      </c>
      <c r="AL14" s="225">
        <f t="shared" si="15"/>
        <v>0</v>
      </c>
      <c r="AM14" s="225">
        <f t="shared" si="15"/>
        <v>0</v>
      </c>
      <c r="AN14" s="225">
        <f t="shared" si="15"/>
        <v>0</v>
      </c>
      <c r="AO14" s="225">
        <f t="shared" si="15"/>
        <v>0</v>
      </c>
      <c r="AP14" s="225">
        <f t="shared" si="15"/>
        <v>0</v>
      </c>
      <c r="AQ14" s="225">
        <f t="shared" si="15"/>
        <v>0</v>
      </c>
      <c r="AR14" s="225">
        <f t="shared" si="15"/>
        <v>0</v>
      </c>
      <c r="AS14" s="225">
        <f t="shared" si="15"/>
        <v>0</v>
      </c>
      <c r="AT14" s="225">
        <f t="shared" si="15"/>
        <v>0</v>
      </c>
      <c r="AU14" s="225">
        <f t="shared" si="15"/>
        <v>0</v>
      </c>
      <c r="AV14" s="225">
        <f t="shared" si="15"/>
        <v>0</v>
      </c>
      <c r="AW14" s="225">
        <f t="shared" si="15"/>
        <v>0</v>
      </c>
      <c r="AX14" s="225">
        <f t="shared" si="15"/>
        <v>0</v>
      </c>
      <c r="AY14" s="225">
        <f t="shared" si="15"/>
        <v>0</v>
      </c>
      <c r="AZ14" s="225">
        <f t="shared" si="15"/>
        <v>0</v>
      </c>
      <c r="BA14" s="225">
        <f t="shared" si="15"/>
        <v>0</v>
      </c>
      <c r="BB14" s="225">
        <f t="shared" si="15"/>
        <v>0</v>
      </c>
      <c r="BC14" s="225">
        <f t="shared" si="15"/>
        <v>0</v>
      </c>
      <c r="BD14" s="225">
        <f t="shared" si="15"/>
        <v>0</v>
      </c>
      <c r="BE14" s="225">
        <f t="shared" si="15"/>
        <v>0</v>
      </c>
      <c r="BF14" s="225">
        <f t="shared" si="15"/>
        <v>0</v>
      </c>
      <c r="BG14" s="225">
        <f t="shared" si="15"/>
        <v>0</v>
      </c>
      <c r="BH14" s="225">
        <f t="shared" ref="BH14:BS14" si="16">SUM(BH8:BH13)</f>
        <v>0</v>
      </c>
      <c r="BI14" s="225">
        <f t="shared" si="16"/>
        <v>0</v>
      </c>
      <c r="BJ14" s="225">
        <f t="shared" si="16"/>
        <v>0</v>
      </c>
      <c r="BK14" s="225">
        <f t="shared" si="16"/>
        <v>0</v>
      </c>
      <c r="BL14" s="225">
        <f t="shared" si="16"/>
        <v>0</v>
      </c>
      <c r="BM14" s="225">
        <f t="shared" si="16"/>
        <v>0</v>
      </c>
      <c r="BN14" s="225">
        <f t="shared" si="16"/>
        <v>0</v>
      </c>
      <c r="BO14" s="225">
        <f t="shared" si="16"/>
        <v>0</v>
      </c>
      <c r="BP14" s="225">
        <f t="shared" si="16"/>
        <v>0</v>
      </c>
      <c r="BQ14" s="225">
        <f t="shared" si="16"/>
        <v>0</v>
      </c>
      <c r="BR14" s="225">
        <f t="shared" si="16"/>
        <v>0</v>
      </c>
      <c r="BS14" s="225">
        <f t="shared" si="16"/>
        <v>0</v>
      </c>
      <c r="BW14" s="424"/>
    </row>
    <row r="15" spans="1:76" ht="6" customHeight="1" x14ac:dyDescent="0.45">
      <c r="B15" s="159"/>
      <c r="C15" s="162"/>
      <c r="D15" s="162"/>
      <c r="E15" s="162"/>
      <c r="F15" s="162"/>
      <c r="G15" s="162"/>
      <c r="H15" s="162"/>
      <c r="J15" s="162"/>
      <c r="K15" s="162"/>
      <c r="L15" s="162"/>
      <c r="M15" s="162"/>
      <c r="N15" s="162"/>
      <c r="O15" s="162"/>
      <c r="P15" s="26"/>
      <c r="Q15" s="154"/>
      <c r="R15" s="155"/>
      <c r="S15" s="154"/>
      <c r="T15" s="155"/>
      <c r="U15" s="154"/>
      <c r="V15" s="155"/>
      <c r="W15" s="26"/>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62"/>
      <c r="AU15" s="162"/>
      <c r="AV15" s="162"/>
      <c r="AW15" s="162"/>
      <c r="AX15" s="162"/>
      <c r="AY15" s="162"/>
      <c r="AZ15" s="162"/>
      <c r="BA15" s="162"/>
      <c r="BB15" s="162"/>
      <c r="BC15" s="162"/>
      <c r="BD15" s="162"/>
      <c r="BE15" s="162"/>
      <c r="BF15" s="162"/>
      <c r="BG15" s="162"/>
      <c r="BH15" s="162"/>
      <c r="BI15" s="162"/>
      <c r="BJ15" s="162"/>
      <c r="BK15" s="162"/>
      <c r="BL15" s="162"/>
      <c r="BM15" s="162"/>
      <c r="BN15" s="162"/>
      <c r="BO15" s="162"/>
      <c r="BP15" s="162"/>
      <c r="BQ15" s="162"/>
      <c r="BR15" s="162"/>
      <c r="BS15" s="162"/>
      <c r="BW15" s="435"/>
    </row>
    <row r="16" spans="1:76" outlineLevel="1" x14ac:dyDescent="0.45">
      <c r="B16" s="45" t="s">
        <v>31</v>
      </c>
      <c r="C16" s="226">
        <f>SUMIFS(TB!BN:BN,TB!$F:$F,$A$2,TB!$G:$G,$A$7,TB!$K:$K,"")-C14</f>
        <v>0</v>
      </c>
      <c r="D16" s="226">
        <f>SUMIFS(TB!BO:BO,TB!$F:$F,$A$2,TB!$G:$G,$A$7,TB!$K:$K,"")-D14</f>
        <v>0</v>
      </c>
      <c r="E16" s="226">
        <f>SUMIFS(TB!BP:BP,TB!$F:$F,$A$2,TB!$G:$G,$A$7,TB!$K:$K,"")-E14</f>
        <v>0</v>
      </c>
      <c r="F16" s="203">
        <f ca="1">SUMIFS(TB!BQ:BQ,TB!$F:$F,$A$2,TB!$G:$G,$A$7,TB!$K:$K,"")-F14</f>
        <v>0</v>
      </c>
      <c r="G16" s="226">
        <f ca="1">SUMIFS(TB!BR:BR,TB!$F:$F,$A$2,TB!$G:$G,$A$7,TB!$K:$K,"")-G14</f>
        <v>0</v>
      </c>
      <c r="H16" s="226">
        <f ca="1">SUMIFS(TB!BS:BS,TB!$F:$F,$A$2,TB!$G:$G,$A$7,TB!$K:$K,"")-H14</f>
        <v>0</v>
      </c>
      <c r="J16" s="152"/>
      <c r="K16" s="152"/>
      <c r="L16" s="152"/>
      <c r="M16" s="152"/>
      <c r="N16" s="152"/>
      <c r="O16" s="152"/>
      <c r="P16" s="201"/>
      <c r="Q16" s="26"/>
      <c r="R16" s="26"/>
      <c r="S16" s="26"/>
      <c r="T16" s="26"/>
      <c r="U16" s="26"/>
      <c r="V16" s="26"/>
      <c r="W16" s="26"/>
      <c r="X16" s="216">
        <f>SUMIFS(TB!N:N,TB!$F:$F,$A$2,TB!$G:$G,$A$7,TB!$K:$K,"")-X14</f>
        <v>0</v>
      </c>
      <c r="Y16" s="216">
        <f>SUMIFS(TB!O:O,TB!$F:$F,$A$2,TB!$G:$G,$A$7,TB!$K:$K,"")-Y14</f>
        <v>0</v>
      </c>
      <c r="Z16" s="216">
        <f>SUMIFS(TB!P:P,TB!$F:$F,$A$2,TB!$G:$G,$A$7,TB!$K:$K,"")-Z14</f>
        <v>0</v>
      </c>
      <c r="AA16" s="216">
        <f>SUMIFS(TB!Q:Q,TB!$F:$F,$A$2,TB!$G:$G,$A$7,TB!$K:$K,"")-AA14</f>
        <v>0</v>
      </c>
      <c r="AB16" s="216">
        <f>SUMIFS(TB!R:R,TB!$F:$F,$A$2,TB!$G:$G,$A$7,TB!$K:$K,"")-AB14</f>
        <v>0</v>
      </c>
      <c r="AC16" s="216">
        <f>SUMIFS(TB!S:S,TB!$F:$F,$A$2,TB!$G:$G,$A$7,TB!$K:$K,"")-AC14</f>
        <v>0</v>
      </c>
      <c r="AD16" s="216">
        <f>SUMIFS(TB!T:T,TB!$F:$F,$A$2,TB!$G:$G,$A$7,TB!$K:$K,"")-AD14</f>
        <v>0</v>
      </c>
      <c r="AE16" s="216">
        <f>SUMIFS(TB!U:U,TB!$F:$F,$A$2,TB!$G:$G,$A$7,TB!$K:$K,"")-AE14</f>
        <v>0</v>
      </c>
      <c r="AF16" s="216">
        <f>SUMIFS(TB!V:V,TB!$F:$F,$A$2,TB!$G:$G,$A$7,TB!$K:$K,"")-AF14</f>
        <v>0</v>
      </c>
      <c r="AG16" s="216">
        <f>SUMIFS(TB!W:W,TB!$F:$F,$A$2,TB!$G:$G,$A$7,TB!$K:$K,"")-AG14</f>
        <v>0</v>
      </c>
      <c r="AH16" s="216">
        <f>SUMIFS(TB!X:X,TB!$F:$F,$A$2,TB!$G:$G,$A$7,TB!$K:$K,"")-AH14</f>
        <v>0</v>
      </c>
      <c r="AI16" s="216">
        <f>SUMIFS(TB!Y:Y,TB!$F:$F,$A$2,TB!$G:$G,$A$7,TB!$K:$K,"")-AI14</f>
        <v>0</v>
      </c>
      <c r="AJ16" s="216">
        <f>SUMIFS(TB!Z:Z,TB!$F:$F,$A$2,TB!$G:$G,$A$7,TB!$K:$K,"")-AJ14</f>
        <v>0</v>
      </c>
      <c r="AK16" s="216">
        <f>SUMIFS(TB!AA:AA,TB!$F:$F,$A$2,TB!$G:$G,$A$7,TB!$K:$K,"")-AK14</f>
        <v>0</v>
      </c>
      <c r="AL16" s="216">
        <f>SUMIFS(TB!AB:AB,TB!$F:$F,$A$2,TB!$G:$G,$A$7,TB!$K:$K,"")-AL14</f>
        <v>0</v>
      </c>
      <c r="AM16" s="216">
        <f>SUMIFS(TB!AC:AC,TB!$F:$F,$A$2,TB!$G:$G,$A$7,TB!$K:$K,"")-AM14</f>
        <v>0</v>
      </c>
      <c r="AN16" s="216">
        <f>SUMIFS(TB!AD:AD,TB!$F:$F,$A$2,TB!$G:$G,$A$7,TB!$K:$K,"")-AN14</f>
        <v>0</v>
      </c>
      <c r="AO16" s="216">
        <f>SUMIFS(TB!AE:AE,TB!$F:$F,$A$2,TB!$G:$G,$A$7,TB!$K:$K,"")-AO14</f>
        <v>0</v>
      </c>
      <c r="AP16" s="216">
        <f>SUMIFS(TB!AF:AF,TB!$F:$F,$A$2,TB!$G:$G,$A$7,TB!$K:$K,"")-AP14</f>
        <v>0</v>
      </c>
      <c r="AQ16" s="216">
        <f>SUMIFS(TB!AG:AG,TB!$F:$F,$A$2,TB!$G:$G,$A$7,TB!$K:$K,"")-AQ14</f>
        <v>0</v>
      </c>
      <c r="AR16" s="216">
        <f>SUMIFS(TB!AH:AH,TB!$F:$F,$A$2,TB!$G:$G,$A$7,TB!$K:$K,"")-AR14</f>
        <v>0</v>
      </c>
      <c r="AS16" s="216">
        <f>SUMIFS(TB!AI:AI,TB!$F:$F,$A$2,TB!$G:$G,$A$7,TB!$K:$K,"")-AS14</f>
        <v>0</v>
      </c>
      <c r="AT16" s="216">
        <f>SUMIFS(TB!AJ:AJ,TB!$F:$F,$A$2,TB!$G:$G,$A$7,TB!$K:$K,"")-AT14</f>
        <v>0</v>
      </c>
      <c r="AU16" s="216">
        <f>SUMIFS(TB!AK:AK,TB!$F:$F,$A$2,TB!$G:$G,$A$7,TB!$K:$K,"")-AU14</f>
        <v>0</v>
      </c>
      <c r="AV16" s="216">
        <f>SUMIFS(TB!AL:AL,TB!$F:$F,$A$2,TB!$G:$G,$A$7,TB!$K:$K,"")-AV14</f>
        <v>0</v>
      </c>
      <c r="AW16" s="216">
        <f>SUMIFS(TB!AM:AM,TB!$F:$F,$A$2,TB!$G:$G,$A$7,TB!$K:$K,"")-AW14</f>
        <v>0</v>
      </c>
      <c r="AX16" s="216">
        <f>SUMIFS(TB!AN:AN,TB!$F:$F,$A$2,TB!$G:$G,$A$7,TB!$K:$K,"")-AX14</f>
        <v>0</v>
      </c>
      <c r="AY16" s="216">
        <f>SUMIFS(TB!AO:AO,TB!$F:$F,$A$2,TB!$G:$G,$A$7,TB!$K:$K,"")-AY14</f>
        <v>0</v>
      </c>
      <c r="AZ16" s="216">
        <f>SUMIFS(TB!AP:AP,TB!$F:$F,$A$2,TB!$G:$G,$A$7,TB!$K:$K,"")-AZ14</f>
        <v>0</v>
      </c>
      <c r="BA16" s="216">
        <f>SUMIFS(TB!AQ:AQ,TB!$F:$F,$A$2,TB!$G:$G,$A$7,TB!$K:$K,"")-BA14</f>
        <v>0</v>
      </c>
      <c r="BB16" s="216">
        <f>SUMIFS(TB!AR:AR,TB!$F:$F,$A$2,TB!$G:$G,$A$7,TB!$K:$K,"")-BB14</f>
        <v>0</v>
      </c>
      <c r="BC16" s="216">
        <f>SUMIFS(TB!AS:AS,TB!$F:$F,$A$2,TB!$G:$G,$A$7,TB!$K:$K,"")-BC14</f>
        <v>0</v>
      </c>
      <c r="BD16" s="216">
        <f>SUMIFS(TB!AT:AT,TB!$F:$F,$A$2,TB!$G:$G,$A$7,TB!$K:$K,"")-BD14</f>
        <v>0</v>
      </c>
      <c r="BE16" s="216">
        <f>SUMIFS(TB!AU:AU,TB!$F:$F,$A$2,TB!$G:$G,$A$7,TB!$K:$K,"")-BE14</f>
        <v>0</v>
      </c>
      <c r="BF16" s="216">
        <f>SUMIFS(TB!AV:AV,TB!$F:$F,$A$2,TB!$G:$G,$A$7,TB!$K:$K,"")-BF14</f>
        <v>0</v>
      </c>
      <c r="BG16" s="216">
        <f>SUMIFS(TB!AW:AW,TB!$F:$F,$A$2,TB!$G:$G,$A$7,TB!$K:$K,"")-BG14</f>
        <v>0</v>
      </c>
      <c r="BH16" s="216">
        <f>SUMIFS(TB!AX:AX,TB!$F:$F,$A$2,TB!$G:$G,$A$7,TB!$K:$K,"")-BH14</f>
        <v>0</v>
      </c>
      <c r="BI16" s="216">
        <f>SUMIFS(TB!AY:AY,TB!$F:$F,$A$2,TB!$G:$G,$A$7,TB!$K:$K,"")-BI14</f>
        <v>0</v>
      </c>
      <c r="BJ16" s="216">
        <f>SUMIFS(TB!AZ:AZ,TB!$F:$F,$A$2,TB!$G:$G,$A$7,TB!$K:$K,"")-BJ14</f>
        <v>0</v>
      </c>
      <c r="BK16" s="216">
        <f>SUMIFS(TB!BA:BA,TB!$F:$F,$A$2,TB!$G:$G,$A$7,TB!$K:$K,"")-BK14</f>
        <v>0</v>
      </c>
      <c r="BL16" s="216">
        <f>SUMIFS(TB!BB:BB,TB!$F:$F,$A$2,TB!$G:$G,$A$7,TB!$K:$K,"")-BL14</f>
        <v>0</v>
      </c>
      <c r="BM16" s="216">
        <f>SUMIFS(TB!BC:BC,TB!$F:$F,$A$2,TB!$G:$G,$A$7,TB!$K:$K,"")-BM14</f>
        <v>0</v>
      </c>
      <c r="BN16" s="216">
        <f>SUMIFS(TB!BD:BD,TB!$F:$F,$A$2,TB!$G:$G,$A$7,TB!$K:$K,"")-BN14</f>
        <v>0</v>
      </c>
      <c r="BO16" s="216">
        <f>SUMIFS(TB!BE:BE,TB!$F:$F,$A$2,TB!$G:$G,$A$7,TB!$K:$K,"")-BO14</f>
        <v>0</v>
      </c>
      <c r="BP16" s="216">
        <f>SUMIFS(TB!BF:BF,TB!$F:$F,$A$2,TB!$G:$G,$A$7,TB!$K:$K,"")-BP14</f>
        <v>0</v>
      </c>
      <c r="BQ16" s="216">
        <f>SUMIFS(TB!BG:BG,TB!$F:$F,$A$2,TB!$G:$G,$A$7,TB!$K:$K,"")-BQ14</f>
        <v>0</v>
      </c>
      <c r="BR16" s="216">
        <f>SUMIFS(TB!BH:BH,TB!$F:$F,$A$2,TB!$G:$G,$A$7,TB!$K:$K,"")-BR14</f>
        <v>0</v>
      </c>
      <c r="BS16" s="216">
        <f>SUMIFS(TB!BI:BI,TB!$F:$F,$A$2,TB!$G:$G,$A$7,TB!$K:$K,"")-BS14</f>
        <v>0</v>
      </c>
      <c r="BW16" s="423"/>
    </row>
    <row r="17" spans="1:75" x14ac:dyDescent="0.45">
      <c r="C17" s="26"/>
      <c r="D17" s="26"/>
      <c r="E17" s="26"/>
      <c r="F17" s="20"/>
      <c r="G17" s="26"/>
      <c r="H17" s="26"/>
      <c r="J17" s="20"/>
      <c r="K17" s="20"/>
      <c r="L17" s="20"/>
      <c r="M17" s="20"/>
      <c r="N17" s="20"/>
      <c r="O17" s="20"/>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W17" s="428"/>
    </row>
    <row r="18" spans="1:75" ht="15" customHeight="1" x14ac:dyDescent="0.45">
      <c r="A18" s="26"/>
      <c r="B18" s="118" t="str">
        <f>CONCATENATE(A7," ","-"," ","adjusted")</f>
        <v xml:space="preserve"> - adjusted</v>
      </c>
      <c r="C18" s="119"/>
      <c r="D18" s="119"/>
      <c r="E18" s="119"/>
      <c r="F18" s="119"/>
      <c r="G18" s="119"/>
      <c r="H18" s="119"/>
      <c r="J18" s="107" t="str">
        <f>Revenue!$B$47</f>
        <v>% of sales- adjusted</v>
      </c>
      <c r="K18" s="107"/>
      <c r="L18" s="107"/>
      <c r="M18" s="107"/>
      <c r="N18" s="107"/>
      <c r="O18" s="107"/>
      <c r="P18" s="119"/>
      <c r="Q18" s="107" t="str">
        <f>CONCATENATE(D19," v ",C19)</f>
        <v>FY20 v FY19</v>
      </c>
      <c r="R18" s="266"/>
      <c r="S18" s="107" t="str">
        <f>CONCATENATE(E19," v ",D19)</f>
        <v>FY21 v FY20</v>
      </c>
      <c r="T18" s="266"/>
      <c r="U18" s="107" t="str">
        <f>CONCATENATE(F19," v ",E19)</f>
        <v>TTM 
Feb-22 v FY21</v>
      </c>
      <c r="V18" s="266"/>
      <c r="W18" s="26"/>
      <c r="X18" s="119"/>
      <c r="Y18" s="119"/>
      <c r="Z18" s="119"/>
      <c r="AA18" s="119"/>
      <c r="AB18" s="119"/>
      <c r="AC18" s="119"/>
      <c r="AD18" s="119"/>
      <c r="AE18" s="119"/>
      <c r="AF18" s="119"/>
      <c r="AG18" s="119"/>
      <c r="AH18" s="119"/>
      <c r="AI18" s="119"/>
      <c r="AJ18" s="119"/>
      <c r="AK18" s="119"/>
      <c r="AL18" s="119"/>
      <c r="AM18" s="119"/>
      <c r="AN18" s="119"/>
      <c r="AO18" s="119"/>
      <c r="AP18" s="119"/>
      <c r="AQ18" s="119"/>
      <c r="AR18" s="119"/>
      <c r="AS18" s="119"/>
      <c r="AT18" s="119"/>
      <c r="AU18" s="119"/>
      <c r="AV18" s="119"/>
      <c r="AW18" s="119"/>
      <c r="AX18" s="119"/>
      <c r="AY18" s="119"/>
      <c r="AZ18" s="119"/>
      <c r="BA18" s="119"/>
      <c r="BB18" s="119"/>
      <c r="BC18" s="119"/>
      <c r="BD18" s="119"/>
      <c r="BE18" s="119"/>
      <c r="BF18" s="119"/>
      <c r="BG18" s="119"/>
      <c r="BH18" s="119"/>
      <c r="BI18" s="119"/>
      <c r="BJ18" s="119"/>
      <c r="BK18" s="119"/>
      <c r="BL18" s="119"/>
      <c r="BM18" s="119"/>
      <c r="BN18" s="119"/>
      <c r="BO18" s="119"/>
      <c r="BP18" s="119"/>
      <c r="BQ18" s="119"/>
      <c r="BR18" s="119"/>
      <c r="BS18" s="119"/>
      <c r="BW18" s="119"/>
    </row>
    <row r="19" spans="1:75" s="20" customFormat="1" ht="24" customHeight="1" x14ac:dyDescent="0.3">
      <c r="A19" s="153"/>
      <c r="B19" s="36" t="s">
        <v>5</v>
      </c>
      <c r="C19" s="51" t="str">
        <f>TB!BN$5</f>
        <v>FY19</v>
      </c>
      <c r="D19" s="51" t="str">
        <f>TB!BO$5</f>
        <v>FY20</v>
      </c>
      <c r="E19" s="51" t="str">
        <f>TB!BP$5</f>
        <v>FY21</v>
      </c>
      <c r="F19" s="55" t="str">
        <f>TB!BQ$5</f>
        <v>TTM 
Feb-22</v>
      </c>
      <c r="G19" s="55" t="str">
        <f>TB!BR$5</f>
        <v>YTD 
Feb-21</v>
      </c>
      <c r="H19" s="55" t="str">
        <f>TB!BS$5</f>
        <v>YTD 
Feb-22</v>
      </c>
      <c r="J19" s="101" t="str">
        <f t="shared" ref="J19:O19" si="17">C19</f>
        <v>FY19</v>
      </c>
      <c r="K19" s="101" t="str">
        <f t="shared" si="17"/>
        <v>FY20</v>
      </c>
      <c r="L19" s="101" t="str">
        <f t="shared" si="17"/>
        <v>FY21</v>
      </c>
      <c r="M19" s="101" t="str">
        <f t="shared" si="17"/>
        <v>TTM 
Feb-22</v>
      </c>
      <c r="N19" s="101" t="str">
        <f t="shared" si="17"/>
        <v>YTD 
Feb-21</v>
      </c>
      <c r="O19" s="101" t="str">
        <f t="shared" si="17"/>
        <v>YTD 
Feb-22</v>
      </c>
      <c r="Q19" s="104" t="s">
        <v>6</v>
      </c>
      <c r="R19" s="104" t="s">
        <v>7</v>
      </c>
      <c r="S19" s="104" t="s">
        <v>6</v>
      </c>
      <c r="T19" s="104" t="s">
        <v>7</v>
      </c>
      <c r="U19" s="104" t="s">
        <v>6</v>
      </c>
      <c r="V19" s="104" t="s">
        <v>7</v>
      </c>
      <c r="X19" s="138">
        <f>TB!N$5</f>
        <v>43496</v>
      </c>
      <c r="Y19" s="138">
        <f>TB!O$5</f>
        <v>43524</v>
      </c>
      <c r="Z19" s="138">
        <f>TB!P$5</f>
        <v>43555</v>
      </c>
      <c r="AA19" s="138">
        <f>TB!Q$5</f>
        <v>43585</v>
      </c>
      <c r="AB19" s="138">
        <f>TB!R$5</f>
        <v>43616</v>
      </c>
      <c r="AC19" s="138">
        <f>TB!S$5</f>
        <v>43646</v>
      </c>
      <c r="AD19" s="138">
        <f>TB!T$5</f>
        <v>43677</v>
      </c>
      <c r="AE19" s="138">
        <f>TB!U$5</f>
        <v>43708</v>
      </c>
      <c r="AF19" s="138">
        <f>TB!V$5</f>
        <v>43738</v>
      </c>
      <c r="AG19" s="138">
        <f>TB!W$5</f>
        <v>43769</v>
      </c>
      <c r="AH19" s="138">
        <f>TB!X$5</f>
        <v>43799</v>
      </c>
      <c r="AI19" s="138">
        <f>TB!Y$5</f>
        <v>43830</v>
      </c>
      <c r="AJ19" s="138">
        <f>TB!Z$5</f>
        <v>43861</v>
      </c>
      <c r="AK19" s="138">
        <f>TB!AA$5</f>
        <v>43890</v>
      </c>
      <c r="AL19" s="138">
        <f>TB!AB$5</f>
        <v>43921</v>
      </c>
      <c r="AM19" s="138">
        <f>TB!AC$5</f>
        <v>43951</v>
      </c>
      <c r="AN19" s="138">
        <f>TB!AD$5</f>
        <v>43982</v>
      </c>
      <c r="AO19" s="138">
        <f>TB!AE$5</f>
        <v>44012</v>
      </c>
      <c r="AP19" s="138">
        <f>TB!AF$5</f>
        <v>44043</v>
      </c>
      <c r="AQ19" s="138">
        <f>TB!AG$5</f>
        <v>44074</v>
      </c>
      <c r="AR19" s="138">
        <f>TB!AH$5</f>
        <v>44104</v>
      </c>
      <c r="AS19" s="138">
        <f>TB!AI$5</f>
        <v>44135</v>
      </c>
      <c r="AT19" s="138">
        <f>TB!AJ$5</f>
        <v>44165</v>
      </c>
      <c r="AU19" s="138">
        <f>TB!AK$5</f>
        <v>44196</v>
      </c>
      <c r="AV19" s="138">
        <f>TB!AL$5</f>
        <v>44227</v>
      </c>
      <c r="AW19" s="138">
        <f>TB!AM$5</f>
        <v>44255</v>
      </c>
      <c r="AX19" s="138">
        <f>TB!AN$5</f>
        <v>44286</v>
      </c>
      <c r="AY19" s="138">
        <f>TB!AO$5</f>
        <v>44316</v>
      </c>
      <c r="AZ19" s="138">
        <f>TB!AP$5</f>
        <v>44347</v>
      </c>
      <c r="BA19" s="138">
        <f>TB!AQ$5</f>
        <v>44377</v>
      </c>
      <c r="BB19" s="138">
        <f>TB!AR$5</f>
        <v>44408</v>
      </c>
      <c r="BC19" s="138">
        <f>TB!AS$5</f>
        <v>44439</v>
      </c>
      <c r="BD19" s="138">
        <f>TB!AT$5</f>
        <v>44469</v>
      </c>
      <c r="BE19" s="138">
        <f>TB!AU$5</f>
        <v>44500</v>
      </c>
      <c r="BF19" s="138">
        <f>TB!AV$5</f>
        <v>44530</v>
      </c>
      <c r="BG19" s="138">
        <f>TB!AW$5</f>
        <v>44561</v>
      </c>
      <c r="BH19" s="138">
        <f>TB!AX$5</f>
        <v>44592</v>
      </c>
      <c r="BI19" s="138">
        <f>TB!AY$5</f>
        <v>44620</v>
      </c>
      <c r="BJ19" s="138">
        <f>TB!AZ$5</f>
        <v>44651</v>
      </c>
      <c r="BK19" s="138">
        <f>TB!BA$5</f>
        <v>44681</v>
      </c>
      <c r="BL19" s="138">
        <f>TB!BB$5</f>
        <v>44712</v>
      </c>
      <c r="BM19" s="138">
        <f>TB!BC$5</f>
        <v>44742</v>
      </c>
      <c r="BN19" s="138">
        <f>TB!BD$5</f>
        <v>44773</v>
      </c>
      <c r="BO19" s="138">
        <f>TB!BE$5</f>
        <v>44804</v>
      </c>
      <c r="BP19" s="138">
        <f>TB!BF$5</f>
        <v>44834</v>
      </c>
      <c r="BQ19" s="138">
        <f>TB!BG$5</f>
        <v>44865</v>
      </c>
      <c r="BR19" s="138">
        <f>TB!BH$5</f>
        <v>44895</v>
      </c>
      <c r="BS19" s="138">
        <f>TB!BI$5</f>
        <v>44926</v>
      </c>
      <c r="BW19" s="105" t="s">
        <v>63</v>
      </c>
    </row>
    <row r="20" spans="1:75" s="26" customFormat="1" ht="14.25" customHeight="1" x14ac:dyDescent="0.3">
      <c r="B20" s="31"/>
      <c r="C20" s="203" t="e">
        <f t="shared" ref="C20:C25" si="18">SUM(X20:AI20)</f>
        <v>#REF!</v>
      </c>
      <c r="D20" s="203" t="e">
        <f t="shared" ref="D20:D25" si="19">SUM(AJ20:AU20)</f>
        <v>#REF!</v>
      </c>
      <c r="E20" s="203" t="e">
        <f t="shared" ref="E20:E25" si="20">SUM(AV20:BG20)</f>
        <v>#REF!</v>
      </c>
      <c r="F20" s="203" t="e">
        <f ca="1">_xlfn.IFNA(SUM(OFFSET($X20,0,MATCH(Periods!$D$15,$X$19:$BV$19)-1):OFFSET($X20,0,MATCH(Periods!$D$15,$X$19:$BV$19,0)-12)),0)</f>
        <v>#REF!</v>
      </c>
      <c r="G20" s="203" t="e">
        <f ca="1">SUM(OFFSET($X20,0,MATCH(Periods!$D$17,$X$19:$BV$19,0)-1):OFFSET($X20,0,MATCH(Periods!$D$13,$X$19:$BV$19,0)))</f>
        <v>#REF!</v>
      </c>
      <c r="H20" s="203" t="e">
        <f ca="1">SUM(OFFSET($X20,0,MATCH(Periods!$D$16,$X$19:$BV$19,0)-1):OFFSET($X20,0,MATCH(Periods!$D$14,$X$19:$BV$19,0)))</f>
        <v>#REF!</v>
      </c>
      <c r="J20" s="58" t="str">
        <f>IFERROR(C20/Revenue!C$46,"n/a")</f>
        <v>n/a</v>
      </c>
      <c r="K20" s="58" t="str">
        <f>IFERROR(D20/Revenue!D$46,"n/a")</f>
        <v>n/a</v>
      </c>
      <c r="L20" s="58" t="str">
        <f>IFERROR(E20/Revenue!E$46,"n/a")</f>
        <v>n/a</v>
      </c>
      <c r="M20" s="58" t="str">
        <f ca="1">IFERROR(F20/Revenue!F$46,"n/a")</f>
        <v>n/a</v>
      </c>
      <c r="N20" s="58" t="str">
        <f ca="1">IFERROR(G20/Revenue!G$46,"n/a")</f>
        <v>n/a</v>
      </c>
      <c r="O20" s="58" t="str">
        <f ca="1">IFERROR(H20/Revenue!H$46,"n/a")</f>
        <v>n/a</v>
      </c>
      <c r="Q20" s="202" t="e">
        <f t="shared" ref="Q20" si="21">D20-C20</f>
        <v>#REF!</v>
      </c>
      <c r="R20" s="59" t="str">
        <f t="shared" ref="R20" si="22">IFERROR(Q20/C20,"n/a")</f>
        <v>n/a</v>
      </c>
      <c r="S20" s="202" t="e">
        <f>E20-D20</f>
        <v>#REF!</v>
      </c>
      <c r="T20" s="59" t="str">
        <f>IFERROR(S20/D20,"n/a")</f>
        <v>n/a</v>
      </c>
      <c r="U20" s="202" t="e">
        <f ca="1">F20-E20</f>
        <v>#REF!</v>
      </c>
      <c r="V20" s="58" t="str">
        <f ca="1">IFERROR(U20/E20,"n/a")</f>
        <v>n/a</v>
      </c>
      <c r="X20" s="203" t="e">
        <f>-SUMIFS(#REF!,#REF!,$A$2,#REF!,$A$7,#REF!,$B20,#REF!,$A$4)+X8</f>
        <v>#REF!</v>
      </c>
      <c r="Y20" s="203" t="e">
        <f>-SUMIFS(#REF!,#REF!,$A$2,#REF!,$A$7,#REF!,$B20,#REF!,$A$4)+Y8</f>
        <v>#REF!</v>
      </c>
      <c r="Z20" s="203" t="e">
        <f>-SUMIFS(#REF!,#REF!,$A$2,#REF!,$A$7,#REF!,$B20,#REF!,$A$4)+Z8</f>
        <v>#REF!</v>
      </c>
      <c r="AA20" s="203" t="e">
        <f>-SUMIFS(#REF!,#REF!,$A$2,#REF!,$A$7,#REF!,$B20,#REF!,$A$4)+AA8</f>
        <v>#REF!</v>
      </c>
      <c r="AB20" s="203" t="e">
        <f>-SUMIFS(#REF!,#REF!,$A$2,#REF!,$A$7,#REF!,$B20,#REF!,$A$4)+AB8</f>
        <v>#REF!</v>
      </c>
      <c r="AC20" s="203" t="e">
        <f>-SUMIFS(#REF!,#REF!,$A$2,#REF!,$A$7,#REF!,$B20,#REF!,$A$4)+AC8</f>
        <v>#REF!</v>
      </c>
      <c r="AD20" s="203" t="e">
        <f>-SUMIFS(#REF!,#REF!,$A$2,#REF!,$A$7,#REF!,$B20,#REF!,$A$4)+AD8</f>
        <v>#REF!</v>
      </c>
      <c r="AE20" s="203" t="e">
        <f>-SUMIFS(#REF!,#REF!,$A$2,#REF!,$A$7,#REF!,$B20,#REF!,$A$4)+AE8</f>
        <v>#REF!</v>
      </c>
      <c r="AF20" s="203" t="e">
        <f>-SUMIFS(#REF!,#REF!,$A$2,#REF!,$A$7,#REF!,$B20,#REF!,$A$4)+AF8</f>
        <v>#REF!</v>
      </c>
      <c r="AG20" s="203" t="e">
        <f>-SUMIFS(#REF!,#REF!,$A$2,#REF!,$A$7,#REF!,$B20,#REF!,$A$4)+AG8</f>
        <v>#REF!</v>
      </c>
      <c r="AH20" s="203" t="e">
        <f>-SUMIFS(#REF!,#REF!,$A$2,#REF!,$A$7,#REF!,$B20,#REF!,$A$4)+AH8</f>
        <v>#REF!</v>
      </c>
      <c r="AI20" s="203" t="e">
        <f>-SUMIFS(#REF!,#REF!,$A$2,#REF!,$A$7,#REF!,$B20,#REF!,$A$4)+AI8</f>
        <v>#REF!</v>
      </c>
      <c r="AJ20" s="203" t="e">
        <f>-SUMIFS(#REF!,#REF!,$A$2,#REF!,$A$7,#REF!,$B20,#REF!,$A$4)+AJ8</f>
        <v>#REF!</v>
      </c>
      <c r="AK20" s="203" t="e">
        <f>-SUMIFS(#REF!,#REF!,$A$2,#REF!,$A$7,#REF!,$B20,#REF!,$A$4)+AK8</f>
        <v>#REF!</v>
      </c>
      <c r="AL20" s="203" t="e">
        <f>-SUMIFS(#REF!,#REF!,$A$2,#REF!,$A$7,#REF!,$B20,#REF!,$A$4)+AL8</f>
        <v>#REF!</v>
      </c>
      <c r="AM20" s="203" t="e">
        <f>-SUMIFS(#REF!,#REF!,$A$2,#REF!,$A$7,#REF!,$B20,#REF!,$A$4)+AM8</f>
        <v>#REF!</v>
      </c>
      <c r="AN20" s="203" t="e">
        <f>-SUMIFS(#REF!,#REF!,$A$2,#REF!,$A$7,#REF!,$B20,#REF!,$A$4)+AN8</f>
        <v>#REF!</v>
      </c>
      <c r="AO20" s="203" t="e">
        <f>-SUMIFS(#REF!,#REF!,$A$2,#REF!,$A$7,#REF!,$B20,#REF!,$A$4)+AO8</f>
        <v>#REF!</v>
      </c>
      <c r="AP20" s="203" t="e">
        <f>-SUMIFS(#REF!,#REF!,$A$2,#REF!,$A$7,#REF!,$B20,#REF!,$A$4)+AP8</f>
        <v>#REF!</v>
      </c>
      <c r="AQ20" s="203" t="e">
        <f>-SUMIFS(#REF!,#REF!,$A$2,#REF!,$A$7,#REF!,$B20,#REF!,$A$4)+AQ8</f>
        <v>#REF!</v>
      </c>
      <c r="AR20" s="203" t="e">
        <f>-SUMIFS(#REF!,#REF!,$A$2,#REF!,$A$7,#REF!,$B20,#REF!,$A$4)+AR8</f>
        <v>#REF!</v>
      </c>
      <c r="AS20" s="203" t="e">
        <f>-SUMIFS(#REF!,#REF!,$A$2,#REF!,$A$7,#REF!,$B20,#REF!,$A$4)+AS8</f>
        <v>#REF!</v>
      </c>
      <c r="AT20" s="203" t="e">
        <f>-SUMIFS(#REF!,#REF!,$A$2,#REF!,$A$7,#REF!,$B20,#REF!,$A$4)+AT8</f>
        <v>#REF!</v>
      </c>
      <c r="AU20" s="203" t="e">
        <f>-SUMIFS(#REF!,#REF!,$A$2,#REF!,$A$7,#REF!,$B20,#REF!,$A$4)+AU8</f>
        <v>#REF!</v>
      </c>
      <c r="AV20" s="203" t="e">
        <f>-SUMIFS(#REF!,#REF!,$A$2,#REF!,$A$7,#REF!,$B20,#REF!,$A$4)+AV8</f>
        <v>#REF!</v>
      </c>
      <c r="AW20" s="203" t="e">
        <f>-SUMIFS(#REF!,#REF!,$A$2,#REF!,$A$7,#REF!,$B20,#REF!,$A$4)+AW8</f>
        <v>#REF!</v>
      </c>
      <c r="AX20" s="203" t="e">
        <f>-SUMIFS(#REF!,#REF!,$A$2,#REF!,$A$7,#REF!,$B20,#REF!,$A$4)+AX8</f>
        <v>#REF!</v>
      </c>
      <c r="AY20" s="203" t="e">
        <f>-SUMIFS(#REF!,#REF!,$A$2,#REF!,$A$7,#REF!,$B20,#REF!,$A$4)+AY8</f>
        <v>#REF!</v>
      </c>
      <c r="AZ20" s="203" t="e">
        <f>-SUMIFS(#REF!,#REF!,$A$2,#REF!,$A$7,#REF!,$B20,#REF!,$A$4)+AZ8</f>
        <v>#REF!</v>
      </c>
      <c r="BA20" s="203" t="e">
        <f>-SUMIFS(#REF!,#REF!,$A$2,#REF!,$A$7,#REF!,$B20,#REF!,$A$4)+BA8</f>
        <v>#REF!</v>
      </c>
      <c r="BB20" s="203" t="e">
        <f>-SUMIFS(#REF!,#REF!,$A$2,#REF!,$A$7,#REF!,$B20,#REF!,$A$4)+BB8</f>
        <v>#REF!</v>
      </c>
      <c r="BC20" s="203" t="e">
        <f>-SUMIFS(#REF!,#REF!,$A$2,#REF!,$A$7,#REF!,$B20,#REF!,$A$4)+BC8</f>
        <v>#REF!</v>
      </c>
      <c r="BD20" s="203" t="e">
        <f>-SUMIFS(#REF!,#REF!,$A$2,#REF!,$A$7,#REF!,$B20,#REF!,$A$4)+BD8</f>
        <v>#REF!</v>
      </c>
      <c r="BE20" s="203" t="e">
        <f>-SUMIFS(#REF!,#REF!,$A$2,#REF!,$A$7,#REF!,$B20,#REF!,$A$4)+BE8</f>
        <v>#REF!</v>
      </c>
      <c r="BF20" s="203" t="e">
        <f>-SUMIFS(#REF!,#REF!,$A$2,#REF!,$A$7,#REF!,$B20,#REF!,$A$4)+BF8</f>
        <v>#REF!</v>
      </c>
      <c r="BG20" s="203" t="e">
        <f>-SUMIFS(#REF!,#REF!,$A$2,#REF!,$A$7,#REF!,$B20,#REF!,$A$4)+BG8</f>
        <v>#REF!</v>
      </c>
      <c r="BH20" s="203" t="e">
        <f>-SUMIFS(#REF!,#REF!,$A$2,#REF!,$A$7,#REF!,$B20,#REF!,$A$4)+BH8</f>
        <v>#REF!</v>
      </c>
      <c r="BI20" s="203" t="e">
        <f>-SUMIFS(#REF!,#REF!,$A$2,#REF!,$A$7,#REF!,$B20,#REF!,$A$4)+BI8</f>
        <v>#REF!</v>
      </c>
      <c r="BJ20" s="203" t="e">
        <f>-SUMIFS(#REF!,#REF!,$A$2,#REF!,$A$7,#REF!,$B20,#REF!,$A$4)+BJ8</f>
        <v>#REF!</v>
      </c>
      <c r="BK20" s="203" t="e">
        <f>-SUMIFS(#REF!,#REF!,$A$2,#REF!,$A$7,#REF!,$B20,#REF!,$A$4)+BK8</f>
        <v>#REF!</v>
      </c>
      <c r="BL20" s="203" t="e">
        <f>-SUMIFS(#REF!,#REF!,$A$2,#REF!,$A$7,#REF!,$B20,#REF!,$A$4)+BL8</f>
        <v>#REF!</v>
      </c>
      <c r="BM20" s="203" t="e">
        <f>-SUMIFS(#REF!,#REF!,$A$2,#REF!,$A$7,#REF!,$B20,#REF!,$A$4)+BM8</f>
        <v>#REF!</v>
      </c>
      <c r="BN20" s="203" t="e">
        <f>-SUMIFS(#REF!,#REF!,$A$2,#REF!,$A$7,#REF!,$B20,#REF!,$A$4)+BN8</f>
        <v>#REF!</v>
      </c>
      <c r="BO20" s="203" t="e">
        <f>-SUMIFS(#REF!,#REF!,$A$2,#REF!,$A$7,#REF!,$B20,#REF!,$A$4)+BO8</f>
        <v>#REF!</v>
      </c>
      <c r="BP20" s="203" t="e">
        <f>-SUMIFS(#REF!,#REF!,$A$2,#REF!,$A$7,#REF!,$B20,#REF!,$A$4)+BP8</f>
        <v>#REF!</v>
      </c>
      <c r="BQ20" s="203" t="e">
        <f>-SUMIFS(#REF!,#REF!,$A$2,#REF!,$A$7,#REF!,$B20,#REF!,$A$4)+BQ8</f>
        <v>#REF!</v>
      </c>
      <c r="BR20" s="203" t="e">
        <f>-SUMIFS(#REF!,#REF!,$A$2,#REF!,$A$7,#REF!,$B20,#REF!,$A$4)+BR8</f>
        <v>#REF!</v>
      </c>
      <c r="BS20" s="203" t="e">
        <f>-SUMIFS(#REF!,#REF!,$A$2,#REF!,$A$7,#REF!,$B20,#REF!,$A$4)+BS8</f>
        <v>#REF!</v>
      </c>
      <c r="BW20" s="423"/>
    </row>
    <row r="21" spans="1:75" s="26" customFormat="1" ht="14.25" customHeight="1" x14ac:dyDescent="0.3">
      <c r="B21" s="31"/>
      <c r="C21" s="203" t="e">
        <f t="shared" si="18"/>
        <v>#REF!</v>
      </c>
      <c r="D21" s="203" t="e">
        <f t="shared" si="19"/>
        <v>#REF!</v>
      </c>
      <c r="E21" s="203" t="e">
        <f t="shared" si="20"/>
        <v>#REF!</v>
      </c>
      <c r="F21" s="203" t="e">
        <f ca="1">_xlfn.IFNA(SUM(OFFSET($X21,0,MATCH(Periods!$D$15,$X$19:$BV$19)-1):OFFSET($X21,0,MATCH(Periods!$D$15,$X$19:$BV$19,0)-12)),0)</f>
        <v>#REF!</v>
      </c>
      <c r="G21" s="203" t="e">
        <f ca="1">SUM(OFFSET($X21,0,MATCH(Periods!$D$17,$X$19:$BV$19,0)-1):OFFSET($X21,0,MATCH(Periods!$D$13,$X$19:$BV$19,0)))</f>
        <v>#REF!</v>
      </c>
      <c r="H21" s="203" t="e">
        <f ca="1">SUM(OFFSET($X21,0,MATCH(Periods!$D$16,$X$19:$BV$19,0)-1):OFFSET($X21,0,MATCH(Periods!$D$14,$X$19:$BV$19,0)))</f>
        <v>#REF!</v>
      </c>
      <c r="J21" s="58" t="str">
        <f>IFERROR(C21/Revenue!C$46,"n/a")</f>
        <v>n/a</v>
      </c>
      <c r="K21" s="58" t="str">
        <f>IFERROR(D21/Revenue!D$46,"n/a")</f>
        <v>n/a</v>
      </c>
      <c r="L21" s="58" t="str">
        <f>IFERROR(E21/Revenue!E$46,"n/a")</f>
        <v>n/a</v>
      </c>
      <c r="M21" s="58" t="str">
        <f ca="1">IFERROR(F21/Revenue!F$46,"n/a")</f>
        <v>n/a</v>
      </c>
      <c r="N21" s="58" t="str">
        <f ca="1">IFERROR(G21/Revenue!G$46,"n/a")</f>
        <v>n/a</v>
      </c>
      <c r="O21" s="58" t="str">
        <f ca="1">IFERROR(H21/Revenue!H$46,"n/a")</f>
        <v>n/a</v>
      </c>
      <c r="Q21" s="202" t="e">
        <f t="shared" ref="Q21:Q26" si="23">D21-C21</f>
        <v>#REF!</v>
      </c>
      <c r="R21" s="59" t="str">
        <f t="shared" ref="R21:R26" si="24">IFERROR(Q21/C21,"n/a")</f>
        <v>n/a</v>
      </c>
      <c r="S21" s="202" t="e">
        <f t="shared" ref="S21:S26" si="25">E21-D21</f>
        <v>#REF!</v>
      </c>
      <c r="T21" s="59" t="str">
        <f t="shared" ref="T21:T26" si="26">IFERROR(S21/D21,"n/a")</f>
        <v>n/a</v>
      </c>
      <c r="U21" s="202" t="e">
        <f t="shared" ref="U21:U26" ca="1" si="27">F21-E21</f>
        <v>#REF!</v>
      </c>
      <c r="V21" s="58" t="str">
        <f t="shared" ref="V21:V26" ca="1" si="28">IFERROR(U21/E21,"n/a")</f>
        <v>n/a</v>
      </c>
      <c r="X21" s="203" t="e">
        <f>-SUMIFS(#REF!,#REF!,$A$2,#REF!,$A$7,#REF!,$B21,#REF!,$A$4)+X9</f>
        <v>#REF!</v>
      </c>
      <c r="Y21" s="203" t="e">
        <f>-SUMIFS(#REF!,#REF!,$A$2,#REF!,$A$7,#REF!,$B21,#REF!,$A$4)+Y9</f>
        <v>#REF!</v>
      </c>
      <c r="Z21" s="203" t="e">
        <f>-SUMIFS(#REF!,#REF!,$A$2,#REF!,$A$7,#REF!,$B21,#REF!,$A$4)+Z9</f>
        <v>#REF!</v>
      </c>
      <c r="AA21" s="203" t="e">
        <f>-SUMIFS(#REF!,#REF!,$A$2,#REF!,$A$7,#REF!,$B21,#REF!,$A$4)+AA9</f>
        <v>#REF!</v>
      </c>
      <c r="AB21" s="203" t="e">
        <f>-SUMIFS(#REF!,#REF!,$A$2,#REF!,$A$7,#REF!,$B21,#REF!,$A$4)+AB9</f>
        <v>#REF!</v>
      </c>
      <c r="AC21" s="203" t="e">
        <f>-SUMIFS(#REF!,#REF!,$A$2,#REF!,$A$7,#REF!,$B21,#REF!,$A$4)+AC9</f>
        <v>#REF!</v>
      </c>
      <c r="AD21" s="203" t="e">
        <f>-SUMIFS(#REF!,#REF!,$A$2,#REF!,$A$7,#REF!,$B21,#REF!,$A$4)+AD9</f>
        <v>#REF!</v>
      </c>
      <c r="AE21" s="203" t="e">
        <f>-SUMIFS(#REF!,#REF!,$A$2,#REF!,$A$7,#REF!,$B21,#REF!,$A$4)+AE9</f>
        <v>#REF!</v>
      </c>
      <c r="AF21" s="203" t="e">
        <f>-SUMIFS(#REF!,#REF!,$A$2,#REF!,$A$7,#REF!,$B21,#REF!,$A$4)+AF9</f>
        <v>#REF!</v>
      </c>
      <c r="AG21" s="203" t="e">
        <f>-SUMIFS(#REF!,#REF!,$A$2,#REF!,$A$7,#REF!,$B21,#REF!,$A$4)+AG9</f>
        <v>#REF!</v>
      </c>
      <c r="AH21" s="203" t="e">
        <f>-SUMIFS(#REF!,#REF!,$A$2,#REF!,$A$7,#REF!,$B21,#REF!,$A$4)+AH9</f>
        <v>#REF!</v>
      </c>
      <c r="AI21" s="203" t="e">
        <f>-SUMIFS(#REF!,#REF!,$A$2,#REF!,$A$7,#REF!,$B21,#REF!,$A$4)+AI9</f>
        <v>#REF!</v>
      </c>
      <c r="AJ21" s="203" t="e">
        <f>-SUMIFS(#REF!,#REF!,$A$2,#REF!,$A$7,#REF!,$B21,#REF!,$A$4)+AJ9</f>
        <v>#REF!</v>
      </c>
      <c r="AK21" s="203" t="e">
        <f>-SUMIFS(#REF!,#REF!,$A$2,#REF!,$A$7,#REF!,$B21,#REF!,$A$4)+AK9</f>
        <v>#REF!</v>
      </c>
      <c r="AL21" s="203" t="e">
        <f>-SUMIFS(#REF!,#REF!,$A$2,#REF!,$A$7,#REF!,$B21,#REF!,$A$4)+AL9</f>
        <v>#REF!</v>
      </c>
      <c r="AM21" s="203" t="e">
        <f>-SUMIFS(#REF!,#REF!,$A$2,#REF!,$A$7,#REF!,$B21,#REF!,$A$4)+AM9</f>
        <v>#REF!</v>
      </c>
      <c r="AN21" s="203" t="e">
        <f>-SUMIFS(#REF!,#REF!,$A$2,#REF!,$A$7,#REF!,$B21,#REF!,$A$4)+AN9</f>
        <v>#REF!</v>
      </c>
      <c r="AO21" s="203" t="e">
        <f>-SUMIFS(#REF!,#REF!,$A$2,#REF!,$A$7,#REF!,$B21,#REF!,$A$4)+AO9</f>
        <v>#REF!</v>
      </c>
      <c r="AP21" s="203" t="e">
        <f>-SUMIFS(#REF!,#REF!,$A$2,#REF!,$A$7,#REF!,$B21,#REF!,$A$4)+AP9</f>
        <v>#REF!</v>
      </c>
      <c r="AQ21" s="203" t="e">
        <f>-SUMIFS(#REF!,#REF!,$A$2,#REF!,$A$7,#REF!,$B21,#REF!,$A$4)+AQ9</f>
        <v>#REF!</v>
      </c>
      <c r="AR21" s="203" t="e">
        <f>-SUMIFS(#REF!,#REF!,$A$2,#REF!,$A$7,#REF!,$B21,#REF!,$A$4)+AR9</f>
        <v>#REF!</v>
      </c>
      <c r="AS21" s="203" t="e">
        <f>-SUMIFS(#REF!,#REF!,$A$2,#REF!,$A$7,#REF!,$B21,#REF!,$A$4)+AS9</f>
        <v>#REF!</v>
      </c>
      <c r="AT21" s="203" t="e">
        <f>-SUMIFS(#REF!,#REF!,$A$2,#REF!,$A$7,#REF!,$B21,#REF!,$A$4)+AT9</f>
        <v>#REF!</v>
      </c>
      <c r="AU21" s="203" t="e">
        <f>-SUMIFS(#REF!,#REF!,$A$2,#REF!,$A$7,#REF!,$B21,#REF!,$A$4)+AU9</f>
        <v>#REF!</v>
      </c>
      <c r="AV21" s="203" t="e">
        <f>-SUMIFS(#REF!,#REF!,$A$2,#REF!,$A$7,#REF!,$B21,#REF!,$A$4)+AV9</f>
        <v>#REF!</v>
      </c>
      <c r="AW21" s="203" t="e">
        <f>-SUMIFS(#REF!,#REF!,$A$2,#REF!,$A$7,#REF!,$B21,#REF!,$A$4)+AW9</f>
        <v>#REF!</v>
      </c>
      <c r="AX21" s="203" t="e">
        <f>-SUMIFS(#REF!,#REF!,$A$2,#REF!,$A$7,#REF!,$B21,#REF!,$A$4)+AX9</f>
        <v>#REF!</v>
      </c>
      <c r="AY21" s="203" t="e">
        <f>-SUMIFS(#REF!,#REF!,$A$2,#REF!,$A$7,#REF!,$B21,#REF!,$A$4)+AY9</f>
        <v>#REF!</v>
      </c>
      <c r="AZ21" s="203" t="e">
        <f>-SUMIFS(#REF!,#REF!,$A$2,#REF!,$A$7,#REF!,$B21,#REF!,$A$4)+AZ9</f>
        <v>#REF!</v>
      </c>
      <c r="BA21" s="203" t="e">
        <f>-SUMIFS(#REF!,#REF!,$A$2,#REF!,$A$7,#REF!,$B21,#REF!,$A$4)+BA9</f>
        <v>#REF!</v>
      </c>
      <c r="BB21" s="203" t="e">
        <f>-SUMIFS(#REF!,#REF!,$A$2,#REF!,$A$7,#REF!,$B21,#REF!,$A$4)+BB9</f>
        <v>#REF!</v>
      </c>
      <c r="BC21" s="203" t="e">
        <f>-SUMIFS(#REF!,#REF!,$A$2,#REF!,$A$7,#REF!,$B21,#REF!,$A$4)+BC9</f>
        <v>#REF!</v>
      </c>
      <c r="BD21" s="203" t="e">
        <f>-SUMIFS(#REF!,#REF!,$A$2,#REF!,$A$7,#REF!,$B21,#REF!,$A$4)+BD9</f>
        <v>#REF!</v>
      </c>
      <c r="BE21" s="203" t="e">
        <f>-SUMIFS(#REF!,#REF!,$A$2,#REF!,$A$7,#REF!,$B21,#REF!,$A$4)+BE9</f>
        <v>#REF!</v>
      </c>
      <c r="BF21" s="203" t="e">
        <f>-SUMIFS(#REF!,#REF!,$A$2,#REF!,$A$7,#REF!,$B21,#REF!,$A$4)+BF9</f>
        <v>#REF!</v>
      </c>
      <c r="BG21" s="203" t="e">
        <f>-SUMIFS(#REF!,#REF!,$A$2,#REF!,$A$7,#REF!,$B21,#REF!,$A$4)+BG9</f>
        <v>#REF!</v>
      </c>
      <c r="BH21" s="203" t="e">
        <f>-SUMIFS(#REF!,#REF!,$A$2,#REF!,$A$7,#REF!,$B21,#REF!,$A$4)+BH9</f>
        <v>#REF!</v>
      </c>
      <c r="BI21" s="203" t="e">
        <f>-SUMIFS(#REF!,#REF!,$A$2,#REF!,$A$7,#REF!,$B21,#REF!,$A$4)+BI9</f>
        <v>#REF!</v>
      </c>
      <c r="BJ21" s="203" t="e">
        <f>-SUMIFS(#REF!,#REF!,$A$2,#REF!,$A$7,#REF!,$B21,#REF!,$A$4)+BJ9</f>
        <v>#REF!</v>
      </c>
      <c r="BK21" s="203" t="e">
        <f>-SUMIFS(#REF!,#REF!,$A$2,#REF!,$A$7,#REF!,$B21,#REF!,$A$4)+BK9</f>
        <v>#REF!</v>
      </c>
      <c r="BL21" s="203" t="e">
        <f>-SUMIFS(#REF!,#REF!,$A$2,#REF!,$A$7,#REF!,$B21,#REF!,$A$4)+BL9</f>
        <v>#REF!</v>
      </c>
      <c r="BM21" s="203" t="e">
        <f>-SUMIFS(#REF!,#REF!,$A$2,#REF!,$A$7,#REF!,$B21,#REF!,$A$4)+BM9</f>
        <v>#REF!</v>
      </c>
      <c r="BN21" s="203" t="e">
        <f>-SUMIFS(#REF!,#REF!,$A$2,#REF!,$A$7,#REF!,$B21,#REF!,$A$4)+BN9</f>
        <v>#REF!</v>
      </c>
      <c r="BO21" s="203" t="e">
        <f>-SUMIFS(#REF!,#REF!,$A$2,#REF!,$A$7,#REF!,$B21,#REF!,$A$4)+BO9</f>
        <v>#REF!</v>
      </c>
      <c r="BP21" s="203" t="e">
        <f>-SUMIFS(#REF!,#REF!,$A$2,#REF!,$A$7,#REF!,$B21,#REF!,$A$4)+BP9</f>
        <v>#REF!</v>
      </c>
      <c r="BQ21" s="203" t="e">
        <f>-SUMIFS(#REF!,#REF!,$A$2,#REF!,$A$7,#REF!,$B21,#REF!,$A$4)+BQ9</f>
        <v>#REF!</v>
      </c>
      <c r="BR21" s="203" t="e">
        <f>-SUMIFS(#REF!,#REF!,$A$2,#REF!,$A$7,#REF!,$B21,#REF!,$A$4)+BR9</f>
        <v>#REF!</v>
      </c>
      <c r="BS21" s="203" t="e">
        <f>-SUMIFS(#REF!,#REF!,$A$2,#REF!,$A$7,#REF!,$B21,#REF!,$A$4)+BS9</f>
        <v>#REF!</v>
      </c>
      <c r="BW21" s="423"/>
    </row>
    <row r="22" spans="1:75" s="26" customFormat="1" ht="14.25" customHeight="1" x14ac:dyDescent="0.3">
      <c r="B22" s="31"/>
      <c r="C22" s="203" t="e">
        <f t="shared" ref="C22" si="29">SUM(X22:AI22)</f>
        <v>#REF!</v>
      </c>
      <c r="D22" s="203" t="e">
        <f t="shared" si="19"/>
        <v>#REF!</v>
      </c>
      <c r="E22" s="203" t="e">
        <f t="shared" si="20"/>
        <v>#REF!</v>
      </c>
      <c r="F22" s="203" t="e">
        <f ca="1">_xlfn.IFNA(SUM(OFFSET($X22,0,MATCH(Periods!$D$15,$X$19:$BV$19)-1):OFFSET($X22,0,MATCH(Periods!$D$15,$X$19:$BV$19,0)-12)),0)</f>
        <v>#REF!</v>
      </c>
      <c r="G22" s="203" t="e">
        <f ca="1">SUM(OFFSET($X22,0,MATCH(Periods!$D$17,$X$19:$BV$19,0)-1):OFFSET($X22,0,MATCH(Periods!$D$13,$X$19:$BV$19,0)))</f>
        <v>#REF!</v>
      </c>
      <c r="H22" s="203" t="e">
        <f ca="1">SUM(OFFSET($X22,0,MATCH(Periods!$D$16,$X$19:$BV$19,0)-1):OFFSET($X22,0,MATCH(Periods!$D$14,$X$19:$BV$19,0)))</f>
        <v>#REF!</v>
      </c>
      <c r="J22" s="58" t="str">
        <f>IFERROR(C22/Revenue!C$46,"n/a")</f>
        <v>n/a</v>
      </c>
      <c r="K22" s="58" t="str">
        <f>IFERROR(D22/Revenue!D$46,"n/a")</f>
        <v>n/a</v>
      </c>
      <c r="L22" s="58" t="str">
        <f>IFERROR(E22/Revenue!E$46,"n/a")</f>
        <v>n/a</v>
      </c>
      <c r="M22" s="58" t="str">
        <f ca="1">IFERROR(F22/Revenue!F$46,"n/a")</f>
        <v>n/a</v>
      </c>
      <c r="N22" s="58" t="str">
        <f ca="1">IFERROR(G22/Revenue!G$46,"n/a")</f>
        <v>n/a</v>
      </c>
      <c r="O22" s="58" t="str">
        <f ca="1">IFERROR(H22/Revenue!H$46,"n/a")</f>
        <v>n/a</v>
      </c>
      <c r="Q22" s="202" t="e">
        <f t="shared" si="23"/>
        <v>#REF!</v>
      </c>
      <c r="R22" s="59" t="str">
        <f t="shared" si="24"/>
        <v>n/a</v>
      </c>
      <c r="S22" s="202" t="e">
        <f t="shared" si="25"/>
        <v>#REF!</v>
      </c>
      <c r="T22" s="59" t="str">
        <f t="shared" si="26"/>
        <v>n/a</v>
      </c>
      <c r="U22" s="202" t="e">
        <f t="shared" ca="1" si="27"/>
        <v>#REF!</v>
      </c>
      <c r="V22" s="58" t="str">
        <f t="shared" ca="1" si="28"/>
        <v>n/a</v>
      </c>
      <c r="X22" s="203" t="e">
        <f>-SUMIFS(#REF!,#REF!,$A$2,#REF!,$A$7,#REF!,$B22,#REF!,$A$4)+X10</f>
        <v>#REF!</v>
      </c>
      <c r="Y22" s="203" t="e">
        <f>-SUMIFS(#REF!,#REF!,$A$2,#REF!,$A$7,#REF!,$B22,#REF!,$A$4)+Y10</f>
        <v>#REF!</v>
      </c>
      <c r="Z22" s="203" t="e">
        <f>-SUMIFS(#REF!,#REF!,$A$2,#REF!,$A$7,#REF!,$B22,#REF!,$A$4)+Z10</f>
        <v>#REF!</v>
      </c>
      <c r="AA22" s="203" t="e">
        <f>-SUMIFS(#REF!,#REF!,$A$2,#REF!,$A$7,#REF!,$B22,#REF!,$A$4)+AA10</f>
        <v>#REF!</v>
      </c>
      <c r="AB22" s="203" t="e">
        <f>-SUMIFS(#REF!,#REF!,$A$2,#REF!,$A$7,#REF!,$B22,#REF!,$A$4)+AB10</f>
        <v>#REF!</v>
      </c>
      <c r="AC22" s="203" t="e">
        <f>-SUMIFS(#REF!,#REF!,$A$2,#REF!,$A$7,#REF!,$B22,#REF!,$A$4)+AC10</f>
        <v>#REF!</v>
      </c>
      <c r="AD22" s="203" t="e">
        <f>-SUMIFS(#REF!,#REF!,$A$2,#REF!,$A$7,#REF!,$B22,#REF!,$A$4)+AD10</f>
        <v>#REF!</v>
      </c>
      <c r="AE22" s="203" t="e">
        <f>-SUMIFS(#REF!,#REF!,$A$2,#REF!,$A$7,#REF!,$B22,#REF!,$A$4)+AE10</f>
        <v>#REF!</v>
      </c>
      <c r="AF22" s="203" t="e">
        <f>-SUMIFS(#REF!,#REF!,$A$2,#REF!,$A$7,#REF!,$B22,#REF!,$A$4)+AF10</f>
        <v>#REF!</v>
      </c>
      <c r="AG22" s="203" t="e">
        <f>-SUMIFS(#REF!,#REF!,$A$2,#REF!,$A$7,#REF!,$B22,#REF!,$A$4)+AG10</f>
        <v>#REF!</v>
      </c>
      <c r="AH22" s="203" t="e">
        <f>-SUMIFS(#REF!,#REF!,$A$2,#REF!,$A$7,#REF!,$B22,#REF!,$A$4)+AH10</f>
        <v>#REF!</v>
      </c>
      <c r="AI22" s="203" t="e">
        <f>-SUMIFS(#REF!,#REF!,$A$2,#REF!,$A$7,#REF!,$B22,#REF!,$A$4)+AI10</f>
        <v>#REF!</v>
      </c>
      <c r="AJ22" s="203" t="e">
        <f>-SUMIFS(#REF!,#REF!,$A$2,#REF!,$A$7,#REF!,$B22,#REF!,$A$4)+AJ10</f>
        <v>#REF!</v>
      </c>
      <c r="AK22" s="203" t="e">
        <f>-SUMIFS(#REF!,#REF!,$A$2,#REF!,$A$7,#REF!,$B22,#REF!,$A$4)+AK10</f>
        <v>#REF!</v>
      </c>
      <c r="AL22" s="203" t="e">
        <f>-SUMIFS(#REF!,#REF!,$A$2,#REF!,$A$7,#REF!,$B22,#REF!,$A$4)+AL10</f>
        <v>#REF!</v>
      </c>
      <c r="AM22" s="203" t="e">
        <f>-SUMIFS(#REF!,#REF!,$A$2,#REF!,$A$7,#REF!,$B22,#REF!,$A$4)+AM10</f>
        <v>#REF!</v>
      </c>
      <c r="AN22" s="203" t="e">
        <f>-SUMIFS(#REF!,#REF!,$A$2,#REF!,$A$7,#REF!,$B22,#REF!,$A$4)+AN10</f>
        <v>#REF!</v>
      </c>
      <c r="AO22" s="203" t="e">
        <f>-SUMIFS(#REF!,#REF!,$A$2,#REF!,$A$7,#REF!,$B22,#REF!,$A$4)+AO10</f>
        <v>#REF!</v>
      </c>
      <c r="AP22" s="203" t="e">
        <f>-SUMIFS(#REF!,#REF!,$A$2,#REF!,$A$7,#REF!,$B22,#REF!,$A$4)+AP10</f>
        <v>#REF!</v>
      </c>
      <c r="AQ22" s="203" t="e">
        <f>-SUMIFS(#REF!,#REF!,$A$2,#REF!,$A$7,#REF!,$B22,#REF!,$A$4)+AQ10</f>
        <v>#REF!</v>
      </c>
      <c r="AR22" s="203" t="e">
        <f>-SUMIFS(#REF!,#REF!,$A$2,#REF!,$A$7,#REF!,$B22,#REF!,$A$4)+AR10</f>
        <v>#REF!</v>
      </c>
      <c r="AS22" s="203" t="e">
        <f>-SUMIFS(#REF!,#REF!,$A$2,#REF!,$A$7,#REF!,$B22,#REF!,$A$4)+AS10</f>
        <v>#REF!</v>
      </c>
      <c r="AT22" s="203" t="e">
        <f>-SUMIFS(#REF!,#REF!,$A$2,#REF!,$A$7,#REF!,$B22,#REF!,$A$4)+AT10</f>
        <v>#REF!</v>
      </c>
      <c r="AU22" s="203" t="e">
        <f>-SUMIFS(#REF!,#REF!,$A$2,#REF!,$A$7,#REF!,$B22,#REF!,$A$4)+AU10</f>
        <v>#REF!</v>
      </c>
      <c r="AV22" s="203" t="e">
        <f>-SUMIFS(#REF!,#REF!,$A$2,#REF!,$A$7,#REF!,$B22,#REF!,$A$4)+AV10</f>
        <v>#REF!</v>
      </c>
      <c r="AW22" s="203" t="e">
        <f>-SUMIFS(#REF!,#REF!,$A$2,#REF!,$A$7,#REF!,$B22,#REF!,$A$4)+AW10</f>
        <v>#REF!</v>
      </c>
      <c r="AX22" s="203" t="e">
        <f>-SUMIFS(#REF!,#REF!,$A$2,#REF!,$A$7,#REF!,$B22,#REF!,$A$4)+AX10</f>
        <v>#REF!</v>
      </c>
      <c r="AY22" s="203" t="e">
        <f>-SUMIFS(#REF!,#REF!,$A$2,#REF!,$A$7,#REF!,$B22,#REF!,$A$4)+AY10</f>
        <v>#REF!</v>
      </c>
      <c r="AZ22" s="203" t="e">
        <f>-SUMIFS(#REF!,#REF!,$A$2,#REF!,$A$7,#REF!,$B22,#REF!,$A$4)+AZ10</f>
        <v>#REF!</v>
      </c>
      <c r="BA22" s="203" t="e">
        <f>-SUMIFS(#REF!,#REF!,$A$2,#REF!,$A$7,#REF!,$B22,#REF!,$A$4)+BA10</f>
        <v>#REF!</v>
      </c>
      <c r="BB22" s="203" t="e">
        <f>-SUMIFS(#REF!,#REF!,$A$2,#REF!,$A$7,#REF!,$B22,#REF!,$A$4)+BB10</f>
        <v>#REF!</v>
      </c>
      <c r="BC22" s="203" t="e">
        <f>-SUMIFS(#REF!,#REF!,$A$2,#REF!,$A$7,#REF!,$B22,#REF!,$A$4)+BC10</f>
        <v>#REF!</v>
      </c>
      <c r="BD22" s="203" t="e">
        <f>-SUMIFS(#REF!,#REF!,$A$2,#REF!,$A$7,#REF!,$B22,#REF!,$A$4)+BD10</f>
        <v>#REF!</v>
      </c>
      <c r="BE22" s="203" t="e">
        <f>-SUMIFS(#REF!,#REF!,$A$2,#REF!,$A$7,#REF!,$B22,#REF!,$A$4)+BE10</f>
        <v>#REF!</v>
      </c>
      <c r="BF22" s="203" t="e">
        <f>-SUMIFS(#REF!,#REF!,$A$2,#REF!,$A$7,#REF!,$B22,#REF!,$A$4)+BF10</f>
        <v>#REF!</v>
      </c>
      <c r="BG22" s="203" t="e">
        <f>-SUMIFS(#REF!,#REF!,$A$2,#REF!,$A$7,#REF!,$B22,#REF!,$A$4)+BG10</f>
        <v>#REF!</v>
      </c>
      <c r="BH22" s="203" t="e">
        <f>-SUMIFS(#REF!,#REF!,$A$2,#REF!,$A$7,#REF!,$B22,#REF!,$A$4)+BH10</f>
        <v>#REF!</v>
      </c>
      <c r="BI22" s="203" t="e">
        <f>-SUMIFS(#REF!,#REF!,$A$2,#REF!,$A$7,#REF!,$B22,#REF!,$A$4)+BI10</f>
        <v>#REF!</v>
      </c>
      <c r="BJ22" s="203" t="e">
        <f>-SUMIFS(#REF!,#REF!,$A$2,#REF!,$A$7,#REF!,$B22,#REF!,$A$4)+BJ10</f>
        <v>#REF!</v>
      </c>
      <c r="BK22" s="203" t="e">
        <f>-SUMIFS(#REF!,#REF!,$A$2,#REF!,$A$7,#REF!,$B22,#REF!,$A$4)+BK10</f>
        <v>#REF!</v>
      </c>
      <c r="BL22" s="203" t="e">
        <f>-SUMIFS(#REF!,#REF!,$A$2,#REF!,$A$7,#REF!,$B22,#REF!,$A$4)+BL10</f>
        <v>#REF!</v>
      </c>
      <c r="BM22" s="203" t="e">
        <f>-SUMIFS(#REF!,#REF!,$A$2,#REF!,$A$7,#REF!,$B22,#REF!,$A$4)+BM10</f>
        <v>#REF!</v>
      </c>
      <c r="BN22" s="203" t="e">
        <f>-SUMIFS(#REF!,#REF!,$A$2,#REF!,$A$7,#REF!,$B22,#REF!,$A$4)+BN10</f>
        <v>#REF!</v>
      </c>
      <c r="BO22" s="203" t="e">
        <f>-SUMIFS(#REF!,#REF!,$A$2,#REF!,$A$7,#REF!,$B22,#REF!,$A$4)+BO10</f>
        <v>#REF!</v>
      </c>
      <c r="BP22" s="203" t="e">
        <f>-SUMIFS(#REF!,#REF!,$A$2,#REF!,$A$7,#REF!,$B22,#REF!,$A$4)+BP10</f>
        <v>#REF!</v>
      </c>
      <c r="BQ22" s="203" t="e">
        <f>-SUMIFS(#REF!,#REF!,$A$2,#REF!,$A$7,#REF!,$B22,#REF!,$A$4)+BQ10</f>
        <v>#REF!</v>
      </c>
      <c r="BR22" s="203" t="e">
        <f>-SUMIFS(#REF!,#REF!,$A$2,#REF!,$A$7,#REF!,$B22,#REF!,$A$4)+BR10</f>
        <v>#REF!</v>
      </c>
      <c r="BS22" s="203" t="e">
        <f>-SUMIFS(#REF!,#REF!,$A$2,#REF!,$A$7,#REF!,$B22,#REF!,$A$4)+BS10</f>
        <v>#REF!</v>
      </c>
      <c r="BW22" s="423"/>
    </row>
    <row r="23" spans="1:75" s="26" customFormat="1" ht="14.25" customHeight="1" x14ac:dyDescent="0.3">
      <c r="B23" s="31"/>
      <c r="C23" s="203" t="e">
        <f t="shared" ref="C23" si="30">SUM(X23:AI23)</f>
        <v>#REF!</v>
      </c>
      <c r="D23" s="203" t="e">
        <f t="shared" si="19"/>
        <v>#REF!</v>
      </c>
      <c r="E23" s="203" t="e">
        <f t="shared" si="20"/>
        <v>#REF!</v>
      </c>
      <c r="F23" s="203" t="e">
        <f ca="1">_xlfn.IFNA(SUM(OFFSET($X23,0,MATCH(Periods!$D$15,$X$19:$BV$19)-1):OFFSET($X23,0,MATCH(Periods!$D$15,$X$19:$BV$19,0)-12)),0)</f>
        <v>#REF!</v>
      </c>
      <c r="G23" s="203" t="e">
        <f ca="1">SUM(OFFSET($X23,0,MATCH(Periods!$D$17,$X$19:$BV$19,0)-1):OFFSET($X23,0,MATCH(Periods!$D$13,$X$19:$BV$19,0)))</f>
        <v>#REF!</v>
      </c>
      <c r="H23" s="203" t="e">
        <f ca="1">SUM(OFFSET($X23,0,MATCH(Periods!$D$16,$X$19:$BV$19,0)-1):OFFSET($X23,0,MATCH(Periods!$D$14,$X$19:$BV$19,0)))</f>
        <v>#REF!</v>
      </c>
      <c r="J23" s="58" t="str">
        <f>IFERROR(C23/Revenue!C$46,"n/a")</f>
        <v>n/a</v>
      </c>
      <c r="K23" s="58" t="str">
        <f>IFERROR(D23/Revenue!D$46,"n/a")</f>
        <v>n/a</v>
      </c>
      <c r="L23" s="58" t="str">
        <f>IFERROR(E23/Revenue!E$46,"n/a")</f>
        <v>n/a</v>
      </c>
      <c r="M23" s="58" t="str">
        <f ca="1">IFERROR(F23/Revenue!F$46,"n/a")</f>
        <v>n/a</v>
      </c>
      <c r="N23" s="58" t="str">
        <f ca="1">IFERROR(G23/Revenue!G$46,"n/a")</f>
        <v>n/a</v>
      </c>
      <c r="O23" s="58" t="str">
        <f ca="1">IFERROR(H23/Revenue!H$46,"n/a")</f>
        <v>n/a</v>
      </c>
      <c r="Q23" s="202" t="e">
        <f t="shared" si="23"/>
        <v>#REF!</v>
      </c>
      <c r="R23" s="59" t="str">
        <f t="shared" si="24"/>
        <v>n/a</v>
      </c>
      <c r="S23" s="202" t="e">
        <f t="shared" si="25"/>
        <v>#REF!</v>
      </c>
      <c r="T23" s="59" t="str">
        <f t="shared" si="26"/>
        <v>n/a</v>
      </c>
      <c r="U23" s="202" t="e">
        <f t="shared" ca="1" si="27"/>
        <v>#REF!</v>
      </c>
      <c r="V23" s="58" t="str">
        <f t="shared" ca="1" si="28"/>
        <v>n/a</v>
      </c>
      <c r="X23" s="203" t="e">
        <f>-SUMIFS(#REF!,#REF!,$A$2,#REF!,$A$7,#REF!,$B23,#REF!,$A$4)+X11</f>
        <v>#REF!</v>
      </c>
      <c r="Y23" s="203" t="e">
        <f>-SUMIFS(#REF!,#REF!,$A$2,#REF!,$A$7,#REF!,$B23,#REF!,$A$4)+Y11</f>
        <v>#REF!</v>
      </c>
      <c r="Z23" s="203" t="e">
        <f>-SUMIFS(#REF!,#REF!,$A$2,#REF!,$A$7,#REF!,$B23,#REF!,$A$4)+Z11</f>
        <v>#REF!</v>
      </c>
      <c r="AA23" s="203" t="e">
        <f>-SUMIFS(#REF!,#REF!,$A$2,#REF!,$A$7,#REF!,$B23,#REF!,$A$4)+AA11</f>
        <v>#REF!</v>
      </c>
      <c r="AB23" s="203" t="e">
        <f>-SUMIFS(#REF!,#REF!,$A$2,#REF!,$A$7,#REF!,$B23,#REF!,$A$4)+AB11</f>
        <v>#REF!</v>
      </c>
      <c r="AC23" s="203" t="e">
        <f>-SUMIFS(#REF!,#REF!,$A$2,#REF!,$A$7,#REF!,$B23,#REF!,$A$4)+AC11</f>
        <v>#REF!</v>
      </c>
      <c r="AD23" s="203" t="e">
        <f>-SUMIFS(#REF!,#REF!,$A$2,#REF!,$A$7,#REF!,$B23,#REF!,$A$4)+AD11</f>
        <v>#REF!</v>
      </c>
      <c r="AE23" s="203" t="e">
        <f>-SUMIFS(#REF!,#REF!,$A$2,#REF!,$A$7,#REF!,$B23,#REF!,$A$4)+AE11</f>
        <v>#REF!</v>
      </c>
      <c r="AF23" s="203" t="e">
        <f>-SUMIFS(#REF!,#REF!,$A$2,#REF!,$A$7,#REF!,$B23,#REF!,$A$4)+AF11</f>
        <v>#REF!</v>
      </c>
      <c r="AG23" s="203" t="e">
        <f>-SUMIFS(#REF!,#REF!,$A$2,#REF!,$A$7,#REF!,$B23,#REF!,$A$4)+AG11</f>
        <v>#REF!</v>
      </c>
      <c r="AH23" s="203" t="e">
        <f>-SUMIFS(#REF!,#REF!,$A$2,#REF!,$A$7,#REF!,$B23,#REF!,$A$4)+AH11</f>
        <v>#REF!</v>
      </c>
      <c r="AI23" s="203" t="e">
        <f>-SUMIFS(#REF!,#REF!,$A$2,#REF!,$A$7,#REF!,$B23,#REF!,$A$4)+AI11</f>
        <v>#REF!</v>
      </c>
      <c r="AJ23" s="203" t="e">
        <f>-SUMIFS(#REF!,#REF!,$A$2,#REF!,$A$7,#REF!,$B23,#REF!,$A$4)+AJ11</f>
        <v>#REF!</v>
      </c>
      <c r="AK23" s="203" t="e">
        <f>-SUMIFS(#REF!,#REF!,$A$2,#REF!,$A$7,#REF!,$B23,#REF!,$A$4)+AK11</f>
        <v>#REF!</v>
      </c>
      <c r="AL23" s="203" t="e">
        <f>-SUMIFS(#REF!,#REF!,$A$2,#REF!,$A$7,#REF!,$B23,#REF!,$A$4)+AL11</f>
        <v>#REF!</v>
      </c>
      <c r="AM23" s="203" t="e">
        <f>-SUMIFS(#REF!,#REF!,$A$2,#REF!,$A$7,#REF!,$B23,#REF!,$A$4)+AM11</f>
        <v>#REF!</v>
      </c>
      <c r="AN23" s="203" t="e">
        <f>-SUMIFS(#REF!,#REF!,$A$2,#REF!,$A$7,#REF!,$B23,#REF!,$A$4)+AN11</f>
        <v>#REF!</v>
      </c>
      <c r="AO23" s="203" t="e">
        <f>-SUMIFS(#REF!,#REF!,$A$2,#REF!,$A$7,#REF!,$B23,#REF!,$A$4)+AO11</f>
        <v>#REF!</v>
      </c>
      <c r="AP23" s="203" t="e">
        <f>-SUMIFS(#REF!,#REF!,$A$2,#REF!,$A$7,#REF!,$B23,#REF!,$A$4)+AP11</f>
        <v>#REF!</v>
      </c>
      <c r="AQ23" s="203" t="e">
        <f>-SUMIFS(#REF!,#REF!,$A$2,#REF!,$A$7,#REF!,$B23,#REF!,$A$4)+AQ11</f>
        <v>#REF!</v>
      </c>
      <c r="AR23" s="203" t="e">
        <f>-SUMIFS(#REF!,#REF!,$A$2,#REF!,$A$7,#REF!,$B23,#REF!,$A$4)+AR11</f>
        <v>#REF!</v>
      </c>
      <c r="AS23" s="203" t="e">
        <f>-SUMIFS(#REF!,#REF!,$A$2,#REF!,$A$7,#REF!,$B23,#REF!,$A$4)+AS11</f>
        <v>#REF!</v>
      </c>
      <c r="AT23" s="203" t="e">
        <f>-SUMIFS(#REF!,#REF!,$A$2,#REF!,$A$7,#REF!,$B23,#REF!,$A$4)+AT11</f>
        <v>#REF!</v>
      </c>
      <c r="AU23" s="203" t="e">
        <f>-SUMIFS(#REF!,#REF!,$A$2,#REF!,$A$7,#REF!,$B23,#REF!,$A$4)+AU11</f>
        <v>#REF!</v>
      </c>
      <c r="AV23" s="203" t="e">
        <f>-SUMIFS(#REF!,#REF!,$A$2,#REF!,$A$7,#REF!,$B23,#REF!,$A$4)+AV11</f>
        <v>#REF!</v>
      </c>
      <c r="AW23" s="203" t="e">
        <f>-SUMIFS(#REF!,#REF!,$A$2,#REF!,$A$7,#REF!,$B23,#REF!,$A$4)+AW11</f>
        <v>#REF!</v>
      </c>
      <c r="AX23" s="203" t="e">
        <f>-SUMIFS(#REF!,#REF!,$A$2,#REF!,$A$7,#REF!,$B23,#REF!,$A$4)+AX11</f>
        <v>#REF!</v>
      </c>
      <c r="AY23" s="203" t="e">
        <f>-SUMIFS(#REF!,#REF!,$A$2,#REF!,$A$7,#REF!,$B23,#REF!,$A$4)+AY11</f>
        <v>#REF!</v>
      </c>
      <c r="AZ23" s="203" t="e">
        <f>-SUMIFS(#REF!,#REF!,$A$2,#REF!,$A$7,#REF!,$B23,#REF!,$A$4)+AZ11</f>
        <v>#REF!</v>
      </c>
      <c r="BA23" s="203" t="e">
        <f>-SUMIFS(#REF!,#REF!,$A$2,#REF!,$A$7,#REF!,$B23,#REF!,$A$4)+BA11</f>
        <v>#REF!</v>
      </c>
      <c r="BB23" s="203" t="e">
        <f>-SUMIFS(#REF!,#REF!,$A$2,#REF!,$A$7,#REF!,$B23,#REF!,$A$4)+BB11</f>
        <v>#REF!</v>
      </c>
      <c r="BC23" s="203" t="e">
        <f>-SUMIFS(#REF!,#REF!,$A$2,#REF!,$A$7,#REF!,$B23,#REF!,$A$4)+BC11</f>
        <v>#REF!</v>
      </c>
      <c r="BD23" s="203" t="e">
        <f>-SUMIFS(#REF!,#REF!,$A$2,#REF!,$A$7,#REF!,$B23,#REF!,$A$4)+BD11</f>
        <v>#REF!</v>
      </c>
      <c r="BE23" s="203" t="e">
        <f>-SUMIFS(#REF!,#REF!,$A$2,#REF!,$A$7,#REF!,$B23,#REF!,$A$4)+BE11</f>
        <v>#REF!</v>
      </c>
      <c r="BF23" s="203" t="e">
        <f>-SUMIFS(#REF!,#REF!,$A$2,#REF!,$A$7,#REF!,$B23,#REF!,$A$4)+BF11</f>
        <v>#REF!</v>
      </c>
      <c r="BG23" s="203" t="e">
        <f>-SUMIFS(#REF!,#REF!,$A$2,#REF!,$A$7,#REF!,$B23,#REF!,$A$4)+BG11</f>
        <v>#REF!</v>
      </c>
      <c r="BH23" s="203" t="e">
        <f>-SUMIFS(#REF!,#REF!,$A$2,#REF!,$A$7,#REF!,$B23,#REF!,$A$4)+BH11</f>
        <v>#REF!</v>
      </c>
      <c r="BI23" s="203" t="e">
        <f>-SUMIFS(#REF!,#REF!,$A$2,#REF!,$A$7,#REF!,$B23,#REF!,$A$4)+BI11</f>
        <v>#REF!</v>
      </c>
      <c r="BJ23" s="203" t="e">
        <f>-SUMIFS(#REF!,#REF!,$A$2,#REF!,$A$7,#REF!,$B23,#REF!,$A$4)+BJ11</f>
        <v>#REF!</v>
      </c>
      <c r="BK23" s="203" t="e">
        <f>-SUMIFS(#REF!,#REF!,$A$2,#REF!,$A$7,#REF!,$B23,#REF!,$A$4)+BK11</f>
        <v>#REF!</v>
      </c>
      <c r="BL23" s="203" t="e">
        <f>-SUMIFS(#REF!,#REF!,$A$2,#REF!,$A$7,#REF!,$B23,#REF!,$A$4)+BL11</f>
        <v>#REF!</v>
      </c>
      <c r="BM23" s="203" t="e">
        <f>-SUMIFS(#REF!,#REF!,$A$2,#REF!,$A$7,#REF!,$B23,#REF!,$A$4)+BM11</f>
        <v>#REF!</v>
      </c>
      <c r="BN23" s="203" t="e">
        <f>-SUMIFS(#REF!,#REF!,$A$2,#REF!,$A$7,#REF!,$B23,#REF!,$A$4)+BN11</f>
        <v>#REF!</v>
      </c>
      <c r="BO23" s="203" t="e">
        <f>-SUMIFS(#REF!,#REF!,$A$2,#REF!,$A$7,#REF!,$B23,#REF!,$A$4)+BO11</f>
        <v>#REF!</v>
      </c>
      <c r="BP23" s="203" t="e">
        <f>-SUMIFS(#REF!,#REF!,$A$2,#REF!,$A$7,#REF!,$B23,#REF!,$A$4)+BP11</f>
        <v>#REF!</v>
      </c>
      <c r="BQ23" s="203" t="e">
        <f>-SUMIFS(#REF!,#REF!,$A$2,#REF!,$A$7,#REF!,$B23,#REF!,$A$4)+BQ11</f>
        <v>#REF!</v>
      </c>
      <c r="BR23" s="203" t="e">
        <f>-SUMIFS(#REF!,#REF!,$A$2,#REF!,$A$7,#REF!,$B23,#REF!,$A$4)+BR11</f>
        <v>#REF!</v>
      </c>
      <c r="BS23" s="203" t="e">
        <f>-SUMIFS(#REF!,#REF!,$A$2,#REF!,$A$7,#REF!,$B23,#REF!,$A$4)+BS11</f>
        <v>#REF!</v>
      </c>
      <c r="BW23" s="423"/>
    </row>
    <row r="24" spans="1:75" s="26" customFormat="1" ht="14.25" customHeight="1" x14ac:dyDescent="0.3">
      <c r="B24" s="31"/>
      <c r="C24" s="203" t="e">
        <f t="shared" si="18"/>
        <v>#REF!</v>
      </c>
      <c r="D24" s="203" t="e">
        <f t="shared" si="19"/>
        <v>#REF!</v>
      </c>
      <c r="E24" s="203" t="e">
        <f t="shared" si="20"/>
        <v>#REF!</v>
      </c>
      <c r="F24" s="203" t="e">
        <f ca="1">_xlfn.IFNA(SUM(OFFSET($X24,0,MATCH(Periods!$D$15,$X$19:$BV$19)-1):OFFSET($X24,0,MATCH(Periods!$D$15,$X$19:$BV$19,0)-12)),0)</f>
        <v>#REF!</v>
      </c>
      <c r="G24" s="203" t="e">
        <f ca="1">SUM(OFFSET($X24,0,MATCH(Periods!$D$17,$X$19:$BV$19,0)-1):OFFSET($X24,0,MATCH(Periods!$D$13,$X$19:$BV$19,0)))</f>
        <v>#REF!</v>
      </c>
      <c r="H24" s="203" t="e">
        <f ca="1">SUM(OFFSET($X24,0,MATCH(Periods!$D$16,$X$19:$BV$19,0)-1):OFFSET($X24,0,MATCH(Periods!$D$14,$X$19:$BV$19,0)))</f>
        <v>#REF!</v>
      </c>
      <c r="J24" s="58" t="str">
        <f>IFERROR(C24/Revenue!C$46,"n/a")</f>
        <v>n/a</v>
      </c>
      <c r="K24" s="58" t="str">
        <f>IFERROR(D24/Revenue!D$46,"n/a")</f>
        <v>n/a</v>
      </c>
      <c r="L24" s="58" t="str">
        <f>IFERROR(E24/Revenue!E$46,"n/a")</f>
        <v>n/a</v>
      </c>
      <c r="M24" s="58" t="str">
        <f ca="1">IFERROR(F24/Revenue!F$46,"n/a")</f>
        <v>n/a</v>
      </c>
      <c r="N24" s="58" t="str">
        <f ca="1">IFERROR(G24/Revenue!G$46,"n/a")</f>
        <v>n/a</v>
      </c>
      <c r="O24" s="58" t="str">
        <f ca="1">IFERROR(H24/Revenue!H$46,"n/a")</f>
        <v>n/a</v>
      </c>
      <c r="Q24" s="202" t="e">
        <f t="shared" si="23"/>
        <v>#REF!</v>
      </c>
      <c r="R24" s="59" t="str">
        <f t="shared" si="24"/>
        <v>n/a</v>
      </c>
      <c r="S24" s="202" t="e">
        <f t="shared" si="25"/>
        <v>#REF!</v>
      </c>
      <c r="T24" s="59" t="str">
        <f t="shared" si="26"/>
        <v>n/a</v>
      </c>
      <c r="U24" s="202" t="e">
        <f t="shared" ca="1" si="27"/>
        <v>#REF!</v>
      </c>
      <c r="V24" s="58" t="str">
        <f t="shared" ca="1" si="28"/>
        <v>n/a</v>
      </c>
      <c r="X24" s="203" t="e">
        <f>-SUMIFS(#REF!,#REF!,$A$2,#REF!,$A$7,#REF!,$B24,#REF!,$A$4)+X12</f>
        <v>#REF!</v>
      </c>
      <c r="Y24" s="203" t="e">
        <f>-SUMIFS(#REF!,#REF!,$A$2,#REF!,$A$7,#REF!,$B24,#REF!,$A$4)+Y12</f>
        <v>#REF!</v>
      </c>
      <c r="Z24" s="203" t="e">
        <f>-SUMIFS(#REF!,#REF!,$A$2,#REF!,$A$7,#REF!,$B24,#REF!,$A$4)+Z12</f>
        <v>#REF!</v>
      </c>
      <c r="AA24" s="203" t="e">
        <f>-SUMIFS(#REF!,#REF!,$A$2,#REF!,$A$7,#REF!,$B24,#REF!,$A$4)+AA12</f>
        <v>#REF!</v>
      </c>
      <c r="AB24" s="203" t="e">
        <f>-SUMIFS(#REF!,#REF!,$A$2,#REF!,$A$7,#REF!,$B24,#REF!,$A$4)+AB12</f>
        <v>#REF!</v>
      </c>
      <c r="AC24" s="203" t="e">
        <f>-SUMIFS(#REF!,#REF!,$A$2,#REF!,$A$7,#REF!,$B24,#REF!,$A$4)+AC12</f>
        <v>#REF!</v>
      </c>
      <c r="AD24" s="203" t="e">
        <f>-SUMIFS(#REF!,#REF!,$A$2,#REF!,$A$7,#REF!,$B24,#REF!,$A$4)+AD12</f>
        <v>#REF!</v>
      </c>
      <c r="AE24" s="203" t="e">
        <f>-SUMIFS(#REF!,#REF!,$A$2,#REF!,$A$7,#REF!,$B24,#REF!,$A$4)+AE12</f>
        <v>#REF!</v>
      </c>
      <c r="AF24" s="203" t="e">
        <f>-SUMIFS(#REF!,#REF!,$A$2,#REF!,$A$7,#REF!,$B24,#REF!,$A$4)+AF12</f>
        <v>#REF!</v>
      </c>
      <c r="AG24" s="203" t="e">
        <f>-SUMIFS(#REF!,#REF!,$A$2,#REF!,$A$7,#REF!,$B24,#REF!,$A$4)+AG12</f>
        <v>#REF!</v>
      </c>
      <c r="AH24" s="203" t="e">
        <f>-SUMIFS(#REF!,#REF!,$A$2,#REF!,$A$7,#REF!,$B24,#REF!,$A$4)+AH12</f>
        <v>#REF!</v>
      </c>
      <c r="AI24" s="203" t="e">
        <f>-SUMIFS(#REF!,#REF!,$A$2,#REF!,$A$7,#REF!,$B24,#REF!,$A$4)+AI12</f>
        <v>#REF!</v>
      </c>
      <c r="AJ24" s="203" t="e">
        <f>-SUMIFS(#REF!,#REF!,$A$2,#REF!,$A$7,#REF!,$B24,#REF!,$A$4)+AJ12</f>
        <v>#REF!</v>
      </c>
      <c r="AK24" s="203" t="e">
        <f>-SUMIFS(#REF!,#REF!,$A$2,#REF!,$A$7,#REF!,$B24,#REF!,$A$4)+AK12</f>
        <v>#REF!</v>
      </c>
      <c r="AL24" s="203" t="e">
        <f>-SUMIFS(#REF!,#REF!,$A$2,#REF!,$A$7,#REF!,$B24,#REF!,$A$4)+AL12</f>
        <v>#REF!</v>
      </c>
      <c r="AM24" s="203" t="e">
        <f>-SUMIFS(#REF!,#REF!,$A$2,#REF!,$A$7,#REF!,$B24,#REF!,$A$4)+AM12</f>
        <v>#REF!</v>
      </c>
      <c r="AN24" s="203" t="e">
        <f>-SUMIFS(#REF!,#REF!,$A$2,#REF!,$A$7,#REF!,$B24,#REF!,$A$4)+AN12</f>
        <v>#REF!</v>
      </c>
      <c r="AO24" s="203" t="e">
        <f>-SUMIFS(#REF!,#REF!,$A$2,#REF!,$A$7,#REF!,$B24,#REF!,$A$4)+AO12</f>
        <v>#REF!</v>
      </c>
      <c r="AP24" s="203" t="e">
        <f>-SUMIFS(#REF!,#REF!,$A$2,#REF!,$A$7,#REF!,$B24,#REF!,$A$4)+AP12</f>
        <v>#REF!</v>
      </c>
      <c r="AQ24" s="203" t="e">
        <f>-SUMIFS(#REF!,#REF!,$A$2,#REF!,$A$7,#REF!,$B24,#REF!,$A$4)+AQ12</f>
        <v>#REF!</v>
      </c>
      <c r="AR24" s="203" t="e">
        <f>-SUMIFS(#REF!,#REF!,$A$2,#REF!,$A$7,#REF!,$B24,#REF!,$A$4)+AR12</f>
        <v>#REF!</v>
      </c>
      <c r="AS24" s="203" t="e">
        <f>-SUMIFS(#REF!,#REF!,$A$2,#REF!,$A$7,#REF!,$B24,#REF!,$A$4)+AS12</f>
        <v>#REF!</v>
      </c>
      <c r="AT24" s="203" t="e">
        <f>-SUMIFS(#REF!,#REF!,$A$2,#REF!,$A$7,#REF!,$B24,#REF!,$A$4)+AT12</f>
        <v>#REF!</v>
      </c>
      <c r="AU24" s="203" t="e">
        <f>-SUMIFS(#REF!,#REF!,$A$2,#REF!,$A$7,#REF!,$B24,#REF!,$A$4)+AU12</f>
        <v>#REF!</v>
      </c>
      <c r="AV24" s="203" t="e">
        <f>-SUMIFS(#REF!,#REF!,$A$2,#REF!,$A$7,#REF!,$B24,#REF!,$A$4)+AV12</f>
        <v>#REF!</v>
      </c>
      <c r="AW24" s="203" t="e">
        <f>-SUMIFS(#REF!,#REF!,$A$2,#REF!,$A$7,#REF!,$B24,#REF!,$A$4)+AW12</f>
        <v>#REF!</v>
      </c>
      <c r="AX24" s="203" t="e">
        <f>-SUMIFS(#REF!,#REF!,$A$2,#REF!,$A$7,#REF!,$B24,#REF!,$A$4)+AX12</f>
        <v>#REF!</v>
      </c>
      <c r="AY24" s="203" t="e">
        <f>-SUMIFS(#REF!,#REF!,$A$2,#REF!,$A$7,#REF!,$B24,#REF!,$A$4)+AY12</f>
        <v>#REF!</v>
      </c>
      <c r="AZ24" s="203" t="e">
        <f>-SUMIFS(#REF!,#REF!,$A$2,#REF!,$A$7,#REF!,$B24,#REF!,$A$4)+AZ12</f>
        <v>#REF!</v>
      </c>
      <c r="BA24" s="203" t="e">
        <f>-SUMIFS(#REF!,#REF!,$A$2,#REF!,$A$7,#REF!,$B24,#REF!,$A$4)+BA12</f>
        <v>#REF!</v>
      </c>
      <c r="BB24" s="203" t="e">
        <f>-SUMIFS(#REF!,#REF!,$A$2,#REF!,$A$7,#REF!,$B24,#REF!,$A$4)+BB12</f>
        <v>#REF!</v>
      </c>
      <c r="BC24" s="203" t="e">
        <f>-SUMIFS(#REF!,#REF!,$A$2,#REF!,$A$7,#REF!,$B24,#REF!,$A$4)+BC12</f>
        <v>#REF!</v>
      </c>
      <c r="BD24" s="203" t="e">
        <f>-SUMIFS(#REF!,#REF!,$A$2,#REF!,$A$7,#REF!,$B24,#REF!,$A$4)+BD12</f>
        <v>#REF!</v>
      </c>
      <c r="BE24" s="203" t="e">
        <f>-SUMIFS(#REF!,#REF!,$A$2,#REF!,$A$7,#REF!,$B24,#REF!,$A$4)+BE12</f>
        <v>#REF!</v>
      </c>
      <c r="BF24" s="203" t="e">
        <f>-SUMIFS(#REF!,#REF!,$A$2,#REF!,$A$7,#REF!,$B24,#REF!,$A$4)+BF12</f>
        <v>#REF!</v>
      </c>
      <c r="BG24" s="203" t="e">
        <f>-SUMIFS(#REF!,#REF!,$A$2,#REF!,$A$7,#REF!,$B24,#REF!,$A$4)+BG12</f>
        <v>#REF!</v>
      </c>
      <c r="BH24" s="203" t="e">
        <f>-SUMIFS(#REF!,#REF!,$A$2,#REF!,$A$7,#REF!,$B24,#REF!,$A$4)+BH12</f>
        <v>#REF!</v>
      </c>
      <c r="BI24" s="203" t="e">
        <f>-SUMIFS(#REF!,#REF!,$A$2,#REF!,$A$7,#REF!,$B24,#REF!,$A$4)+BI12</f>
        <v>#REF!</v>
      </c>
      <c r="BJ24" s="203" t="e">
        <f>-SUMIFS(#REF!,#REF!,$A$2,#REF!,$A$7,#REF!,$B24,#REF!,$A$4)+BJ12</f>
        <v>#REF!</v>
      </c>
      <c r="BK24" s="203" t="e">
        <f>-SUMIFS(#REF!,#REF!,$A$2,#REF!,$A$7,#REF!,$B24,#REF!,$A$4)+BK12</f>
        <v>#REF!</v>
      </c>
      <c r="BL24" s="203" t="e">
        <f>-SUMIFS(#REF!,#REF!,$A$2,#REF!,$A$7,#REF!,$B24,#REF!,$A$4)+BL12</f>
        <v>#REF!</v>
      </c>
      <c r="BM24" s="203" t="e">
        <f>-SUMIFS(#REF!,#REF!,$A$2,#REF!,$A$7,#REF!,$B24,#REF!,$A$4)+BM12</f>
        <v>#REF!</v>
      </c>
      <c r="BN24" s="203" t="e">
        <f>-SUMIFS(#REF!,#REF!,$A$2,#REF!,$A$7,#REF!,$B24,#REF!,$A$4)+BN12</f>
        <v>#REF!</v>
      </c>
      <c r="BO24" s="203" t="e">
        <f>-SUMIFS(#REF!,#REF!,$A$2,#REF!,$A$7,#REF!,$B24,#REF!,$A$4)+BO12</f>
        <v>#REF!</v>
      </c>
      <c r="BP24" s="203" t="e">
        <f>-SUMIFS(#REF!,#REF!,$A$2,#REF!,$A$7,#REF!,$B24,#REF!,$A$4)+BP12</f>
        <v>#REF!</v>
      </c>
      <c r="BQ24" s="203" t="e">
        <f>-SUMIFS(#REF!,#REF!,$A$2,#REF!,$A$7,#REF!,$B24,#REF!,$A$4)+BQ12</f>
        <v>#REF!</v>
      </c>
      <c r="BR24" s="203" t="e">
        <f>-SUMIFS(#REF!,#REF!,$A$2,#REF!,$A$7,#REF!,$B24,#REF!,$A$4)+BR12</f>
        <v>#REF!</v>
      </c>
      <c r="BS24" s="203" t="e">
        <f>-SUMIFS(#REF!,#REF!,$A$2,#REF!,$A$7,#REF!,$B24,#REF!,$A$4)+BS12</f>
        <v>#REF!</v>
      </c>
      <c r="BW24" s="423"/>
    </row>
    <row r="25" spans="1:75" s="26" customFormat="1" ht="14.25" customHeight="1" x14ac:dyDescent="0.3">
      <c r="B25" s="31"/>
      <c r="C25" s="203" t="e">
        <f t="shared" si="18"/>
        <v>#REF!</v>
      </c>
      <c r="D25" s="203" t="e">
        <f t="shared" si="19"/>
        <v>#REF!</v>
      </c>
      <c r="E25" s="203" t="e">
        <f t="shared" si="20"/>
        <v>#REF!</v>
      </c>
      <c r="F25" s="203" t="e">
        <f ca="1">_xlfn.IFNA(SUM(OFFSET($X25,0,MATCH(Periods!$D$15,$X$19:$BV$19)-1):OFFSET($X25,0,MATCH(Periods!$D$15,$X$19:$BV$19,0)-12)),0)</f>
        <v>#REF!</v>
      </c>
      <c r="G25" s="203" t="e">
        <f ca="1">SUM(OFFSET($X25,0,MATCH(Periods!$D$17,$X$19:$BV$19,0)-1):OFFSET($X25,0,MATCH(Periods!$D$13,$X$19:$BV$19,0)))</f>
        <v>#REF!</v>
      </c>
      <c r="H25" s="203" t="e">
        <f ca="1">SUM(OFFSET($X25,0,MATCH(Periods!$D$16,$X$19:$BV$19,0)-1):OFFSET($X25,0,MATCH(Periods!$D$14,$X$19:$BV$19,0)))</f>
        <v>#REF!</v>
      </c>
      <c r="J25" s="58" t="str">
        <f>IFERROR(C25/Revenue!C$46,"n/a")</f>
        <v>n/a</v>
      </c>
      <c r="K25" s="58" t="str">
        <f>IFERROR(D25/Revenue!D$46,"n/a")</f>
        <v>n/a</v>
      </c>
      <c r="L25" s="58" t="str">
        <f>IFERROR(E25/Revenue!E$46,"n/a")</f>
        <v>n/a</v>
      </c>
      <c r="M25" s="58" t="str">
        <f ca="1">IFERROR(F25/Revenue!F$46,"n/a")</f>
        <v>n/a</v>
      </c>
      <c r="N25" s="58" t="str">
        <f ca="1">IFERROR(G25/Revenue!G$46,"n/a")</f>
        <v>n/a</v>
      </c>
      <c r="O25" s="58" t="str">
        <f ca="1">IFERROR(H25/Revenue!H$46,"n/a")</f>
        <v>n/a</v>
      </c>
      <c r="Q25" s="202" t="e">
        <f t="shared" si="23"/>
        <v>#REF!</v>
      </c>
      <c r="R25" s="59" t="str">
        <f t="shared" si="24"/>
        <v>n/a</v>
      </c>
      <c r="S25" s="202" t="e">
        <f t="shared" si="25"/>
        <v>#REF!</v>
      </c>
      <c r="T25" s="59" t="str">
        <f t="shared" si="26"/>
        <v>n/a</v>
      </c>
      <c r="U25" s="202" t="e">
        <f t="shared" ca="1" si="27"/>
        <v>#REF!</v>
      </c>
      <c r="V25" s="58" t="str">
        <f t="shared" ca="1" si="28"/>
        <v>n/a</v>
      </c>
      <c r="X25" s="203" t="e">
        <f>-SUMIFS(#REF!,#REF!,$A$2,#REF!,$A$7,#REF!,$B25,#REF!,$A$4)+X13</f>
        <v>#REF!</v>
      </c>
      <c r="Y25" s="203" t="e">
        <f>-SUMIFS(#REF!,#REF!,$A$2,#REF!,$A$7,#REF!,$B25,#REF!,$A$4)+Y13</f>
        <v>#REF!</v>
      </c>
      <c r="Z25" s="203" t="e">
        <f>-SUMIFS(#REF!,#REF!,$A$2,#REF!,$A$7,#REF!,$B25,#REF!,$A$4)+Z13</f>
        <v>#REF!</v>
      </c>
      <c r="AA25" s="203" t="e">
        <f>-SUMIFS(#REF!,#REF!,$A$2,#REF!,$A$7,#REF!,$B25,#REF!,$A$4)+AA13</f>
        <v>#REF!</v>
      </c>
      <c r="AB25" s="203" t="e">
        <f>-SUMIFS(#REF!,#REF!,$A$2,#REF!,$A$7,#REF!,$B25,#REF!,$A$4)+AB13</f>
        <v>#REF!</v>
      </c>
      <c r="AC25" s="203" t="e">
        <f>-SUMIFS(#REF!,#REF!,$A$2,#REF!,$A$7,#REF!,$B25,#REF!,$A$4)+AC13</f>
        <v>#REF!</v>
      </c>
      <c r="AD25" s="203" t="e">
        <f>-SUMIFS(#REF!,#REF!,$A$2,#REF!,$A$7,#REF!,$B25,#REF!,$A$4)+AD13</f>
        <v>#REF!</v>
      </c>
      <c r="AE25" s="203" t="e">
        <f>-SUMIFS(#REF!,#REF!,$A$2,#REF!,$A$7,#REF!,$B25,#REF!,$A$4)+AE13</f>
        <v>#REF!</v>
      </c>
      <c r="AF25" s="203" t="e">
        <f>-SUMIFS(#REF!,#REF!,$A$2,#REF!,$A$7,#REF!,$B25,#REF!,$A$4)+AF13</f>
        <v>#REF!</v>
      </c>
      <c r="AG25" s="203" t="e">
        <f>-SUMIFS(#REF!,#REF!,$A$2,#REF!,$A$7,#REF!,$B25,#REF!,$A$4)+AG13</f>
        <v>#REF!</v>
      </c>
      <c r="AH25" s="203" t="e">
        <f>-SUMIFS(#REF!,#REF!,$A$2,#REF!,$A$7,#REF!,$B25,#REF!,$A$4)+AH13</f>
        <v>#REF!</v>
      </c>
      <c r="AI25" s="203" t="e">
        <f>-SUMIFS(#REF!,#REF!,$A$2,#REF!,$A$7,#REF!,$B25,#REF!,$A$4)+AI13</f>
        <v>#REF!</v>
      </c>
      <c r="AJ25" s="203" t="e">
        <f>-SUMIFS(#REF!,#REF!,$A$2,#REF!,$A$7,#REF!,$B25,#REF!,$A$4)+AJ13</f>
        <v>#REF!</v>
      </c>
      <c r="AK25" s="203" t="e">
        <f>-SUMIFS(#REF!,#REF!,$A$2,#REF!,$A$7,#REF!,$B25,#REF!,$A$4)+AK13</f>
        <v>#REF!</v>
      </c>
      <c r="AL25" s="203" t="e">
        <f>-SUMIFS(#REF!,#REF!,$A$2,#REF!,$A$7,#REF!,$B25,#REF!,$A$4)+AL13</f>
        <v>#REF!</v>
      </c>
      <c r="AM25" s="203" t="e">
        <f>-SUMIFS(#REF!,#REF!,$A$2,#REF!,$A$7,#REF!,$B25,#REF!,$A$4)+AM13</f>
        <v>#REF!</v>
      </c>
      <c r="AN25" s="203" t="e">
        <f>-SUMIFS(#REF!,#REF!,$A$2,#REF!,$A$7,#REF!,$B25,#REF!,$A$4)+AN13</f>
        <v>#REF!</v>
      </c>
      <c r="AO25" s="203" t="e">
        <f>-SUMIFS(#REF!,#REF!,$A$2,#REF!,$A$7,#REF!,$B25,#REF!,$A$4)+AO13</f>
        <v>#REF!</v>
      </c>
      <c r="AP25" s="203" t="e">
        <f>-SUMIFS(#REF!,#REF!,$A$2,#REF!,$A$7,#REF!,$B25,#REF!,$A$4)+AP13</f>
        <v>#REF!</v>
      </c>
      <c r="AQ25" s="203" t="e">
        <f>-SUMIFS(#REF!,#REF!,$A$2,#REF!,$A$7,#REF!,$B25,#REF!,$A$4)+AQ13</f>
        <v>#REF!</v>
      </c>
      <c r="AR25" s="203" t="e">
        <f>-SUMIFS(#REF!,#REF!,$A$2,#REF!,$A$7,#REF!,$B25,#REF!,$A$4)+AR13</f>
        <v>#REF!</v>
      </c>
      <c r="AS25" s="203" t="e">
        <f>-SUMIFS(#REF!,#REF!,$A$2,#REF!,$A$7,#REF!,$B25,#REF!,$A$4)+AS13</f>
        <v>#REF!</v>
      </c>
      <c r="AT25" s="203" t="e">
        <f>-SUMIFS(#REF!,#REF!,$A$2,#REF!,$A$7,#REF!,$B25,#REF!,$A$4)+AT13</f>
        <v>#REF!</v>
      </c>
      <c r="AU25" s="203" t="e">
        <f>-SUMIFS(#REF!,#REF!,$A$2,#REF!,$A$7,#REF!,$B25,#REF!,$A$4)+AU13</f>
        <v>#REF!</v>
      </c>
      <c r="AV25" s="203" t="e">
        <f>-SUMIFS(#REF!,#REF!,$A$2,#REF!,$A$7,#REF!,$B25,#REF!,$A$4)+AV13</f>
        <v>#REF!</v>
      </c>
      <c r="AW25" s="203" t="e">
        <f>-SUMIFS(#REF!,#REF!,$A$2,#REF!,$A$7,#REF!,$B25,#REF!,$A$4)+AW13</f>
        <v>#REF!</v>
      </c>
      <c r="AX25" s="203" t="e">
        <f>-SUMIFS(#REF!,#REF!,$A$2,#REF!,$A$7,#REF!,$B25,#REF!,$A$4)+AX13</f>
        <v>#REF!</v>
      </c>
      <c r="AY25" s="203" t="e">
        <f>-SUMIFS(#REF!,#REF!,$A$2,#REF!,$A$7,#REF!,$B25,#REF!,$A$4)+AY13</f>
        <v>#REF!</v>
      </c>
      <c r="AZ25" s="203" t="e">
        <f>-SUMIFS(#REF!,#REF!,$A$2,#REF!,$A$7,#REF!,$B25,#REF!,$A$4)+AZ13</f>
        <v>#REF!</v>
      </c>
      <c r="BA25" s="203" t="e">
        <f>-SUMIFS(#REF!,#REF!,$A$2,#REF!,$A$7,#REF!,$B25,#REF!,$A$4)+BA13</f>
        <v>#REF!</v>
      </c>
      <c r="BB25" s="203" t="e">
        <f>-SUMIFS(#REF!,#REF!,$A$2,#REF!,$A$7,#REF!,$B25,#REF!,$A$4)+BB13</f>
        <v>#REF!</v>
      </c>
      <c r="BC25" s="203" t="e">
        <f>-SUMIFS(#REF!,#REF!,$A$2,#REF!,$A$7,#REF!,$B25,#REF!,$A$4)+BC13</f>
        <v>#REF!</v>
      </c>
      <c r="BD25" s="203" t="e">
        <f>-SUMIFS(#REF!,#REF!,$A$2,#REF!,$A$7,#REF!,$B25,#REF!,$A$4)+BD13</f>
        <v>#REF!</v>
      </c>
      <c r="BE25" s="203" t="e">
        <f>-SUMIFS(#REF!,#REF!,$A$2,#REF!,$A$7,#REF!,$B25,#REF!,$A$4)+BE13</f>
        <v>#REF!</v>
      </c>
      <c r="BF25" s="203" t="e">
        <f>-SUMIFS(#REF!,#REF!,$A$2,#REF!,$A$7,#REF!,$B25,#REF!,$A$4)+BF13</f>
        <v>#REF!</v>
      </c>
      <c r="BG25" s="203" t="e">
        <f>-SUMIFS(#REF!,#REF!,$A$2,#REF!,$A$7,#REF!,$B25,#REF!,$A$4)+BG13</f>
        <v>#REF!</v>
      </c>
      <c r="BH25" s="203" t="e">
        <f>-SUMIFS(#REF!,#REF!,$A$2,#REF!,$A$7,#REF!,$B25,#REF!,$A$4)+BH13</f>
        <v>#REF!</v>
      </c>
      <c r="BI25" s="203" t="e">
        <f>-SUMIFS(#REF!,#REF!,$A$2,#REF!,$A$7,#REF!,$B25,#REF!,$A$4)+BI13</f>
        <v>#REF!</v>
      </c>
      <c r="BJ25" s="203" t="e">
        <f>-SUMIFS(#REF!,#REF!,$A$2,#REF!,$A$7,#REF!,$B25,#REF!,$A$4)+BJ13</f>
        <v>#REF!</v>
      </c>
      <c r="BK25" s="203" t="e">
        <f>-SUMIFS(#REF!,#REF!,$A$2,#REF!,$A$7,#REF!,$B25,#REF!,$A$4)+BK13</f>
        <v>#REF!</v>
      </c>
      <c r="BL25" s="203" t="e">
        <f>-SUMIFS(#REF!,#REF!,$A$2,#REF!,$A$7,#REF!,$B25,#REF!,$A$4)+BL13</f>
        <v>#REF!</v>
      </c>
      <c r="BM25" s="203" t="e">
        <f>-SUMIFS(#REF!,#REF!,$A$2,#REF!,$A$7,#REF!,$B25,#REF!,$A$4)+BM13</f>
        <v>#REF!</v>
      </c>
      <c r="BN25" s="203" t="e">
        <f>-SUMIFS(#REF!,#REF!,$A$2,#REF!,$A$7,#REF!,$B25,#REF!,$A$4)+BN13</f>
        <v>#REF!</v>
      </c>
      <c r="BO25" s="203" t="e">
        <f>-SUMIFS(#REF!,#REF!,$A$2,#REF!,$A$7,#REF!,$B25,#REF!,$A$4)+BO13</f>
        <v>#REF!</v>
      </c>
      <c r="BP25" s="203" t="e">
        <f>-SUMIFS(#REF!,#REF!,$A$2,#REF!,$A$7,#REF!,$B25,#REF!,$A$4)+BP13</f>
        <v>#REF!</v>
      </c>
      <c r="BQ25" s="203" t="e">
        <f>-SUMIFS(#REF!,#REF!,$A$2,#REF!,$A$7,#REF!,$B25,#REF!,$A$4)+BQ13</f>
        <v>#REF!</v>
      </c>
      <c r="BR25" s="203" t="e">
        <f>-SUMIFS(#REF!,#REF!,$A$2,#REF!,$A$7,#REF!,$B25,#REF!,$A$4)+BR13</f>
        <v>#REF!</v>
      </c>
      <c r="BS25" s="203" t="e">
        <f>-SUMIFS(#REF!,#REF!,$A$2,#REF!,$A$7,#REF!,$B25,#REF!,$A$4)+BS13</f>
        <v>#REF!</v>
      </c>
      <c r="BW25" s="423"/>
    </row>
    <row r="26" spans="1:75" s="28" customFormat="1" ht="14.25" customHeight="1" thickBot="1" x14ac:dyDescent="0.35">
      <c r="B26" s="189" t="s">
        <v>44</v>
      </c>
      <c r="C26" s="225" t="e">
        <f t="shared" ref="C26:H26" si="31">SUM(C20:C25)</f>
        <v>#REF!</v>
      </c>
      <c r="D26" s="225" t="e">
        <f t="shared" si="31"/>
        <v>#REF!</v>
      </c>
      <c r="E26" s="225" t="e">
        <f t="shared" si="31"/>
        <v>#REF!</v>
      </c>
      <c r="F26" s="225" t="e">
        <f t="shared" ca="1" si="31"/>
        <v>#REF!</v>
      </c>
      <c r="G26" s="225" t="e">
        <f t="shared" ca="1" si="31"/>
        <v>#REF!</v>
      </c>
      <c r="H26" s="225" t="e">
        <f t="shared" ca="1" si="31"/>
        <v>#REF!</v>
      </c>
      <c r="J26" s="56" t="str">
        <f>IFERROR(C26/Revenue!C$46,"n/a")</f>
        <v>n/a</v>
      </c>
      <c r="K26" s="56" t="str">
        <f>IFERROR(D26/Revenue!D$46,"n/a")</f>
        <v>n/a</v>
      </c>
      <c r="L26" s="56" t="str">
        <f>IFERROR(E26/Revenue!E$46,"n/a")</f>
        <v>n/a</v>
      </c>
      <c r="M26" s="56" t="str">
        <f ca="1">IFERROR(F26/Revenue!F$46,"n/a")</f>
        <v>n/a</v>
      </c>
      <c r="N26" s="56" t="str">
        <f ca="1">IFERROR(G26/Revenue!G$46,"n/a")</f>
        <v>n/a</v>
      </c>
      <c r="O26" s="56" t="str">
        <f ca="1">IFERROR(H26/Revenue!H$46,"n/a")</f>
        <v>n/a</v>
      </c>
      <c r="Q26" s="213" t="e">
        <f t="shared" si="23"/>
        <v>#REF!</v>
      </c>
      <c r="R26" s="57" t="str">
        <f t="shared" si="24"/>
        <v>n/a</v>
      </c>
      <c r="S26" s="213" t="e">
        <f t="shared" si="25"/>
        <v>#REF!</v>
      </c>
      <c r="T26" s="57" t="str">
        <f t="shared" si="26"/>
        <v>n/a</v>
      </c>
      <c r="U26" s="213" t="e">
        <f t="shared" ca="1" si="27"/>
        <v>#REF!</v>
      </c>
      <c r="V26" s="56" t="str">
        <f t="shared" ca="1" si="28"/>
        <v>n/a</v>
      </c>
      <c r="X26" s="225" t="e">
        <f t="shared" ref="X26:BG26" si="32">SUM(X20:X25)</f>
        <v>#REF!</v>
      </c>
      <c r="Y26" s="225" t="e">
        <f t="shared" si="32"/>
        <v>#REF!</v>
      </c>
      <c r="Z26" s="225" t="e">
        <f t="shared" si="32"/>
        <v>#REF!</v>
      </c>
      <c r="AA26" s="225" t="e">
        <f t="shared" si="32"/>
        <v>#REF!</v>
      </c>
      <c r="AB26" s="225" t="e">
        <f t="shared" si="32"/>
        <v>#REF!</v>
      </c>
      <c r="AC26" s="225" t="e">
        <f t="shared" si="32"/>
        <v>#REF!</v>
      </c>
      <c r="AD26" s="225" t="e">
        <f t="shared" si="32"/>
        <v>#REF!</v>
      </c>
      <c r="AE26" s="225" t="e">
        <f t="shared" si="32"/>
        <v>#REF!</v>
      </c>
      <c r="AF26" s="225" t="e">
        <f t="shared" si="32"/>
        <v>#REF!</v>
      </c>
      <c r="AG26" s="225" t="e">
        <f t="shared" si="32"/>
        <v>#REF!</v>
      </c>
      <c r="AH26" s="225" t="e">
        <f t="shared" si="32"/>
        <v>#REF!</v>
      </c>
      <c r="AI26" s="225" t="e">
        <f t="shared" si="32"/>
        <v>#REF!</v>
      </c>
      <c r="AJ26" s="225" t="e">
        <f t="shared" si="32"/>
        <v>#REF!</v>
      </c>
      <c r="AK26" s="225" t="e">
        <f t="shared" si="32"/>
        <v>#REF!</v>
      </c>
      <c r="AL26" s="225" t="e">
        <f t="shared" si="32"/>
        <v>#REF!</v>
      </c>
      <c r="AM26" s="225" t="e">
        <f t="shared" si="32"/>
        <v>#REF!</v>
      </c>
      <c r="AN26" s="225" t="e">
        <f t="shared" si="32"/>
        <v>#REF!</v>
      </c>
      <c r="AO26" s="225" t="e">
        <f t="shared" si="32"/>
        <v>#REF!</v>
      </c>
      <c r="AP26" s="225" t="e">
        <f t="shared" si="32"/>
        <v>#REF!</v>
      </c>
      <c r="AQ26" s="225" t="e">
        <f t="shared" si="32"/>
        <v>#REF!</v>
      </c>
      <c r="AR26" s="225" t="e">
        <f t="shared" si="32"/>
        <v>#REF!</v>
      </c>
      <c r="AS26" s="225" t="e">
        <f t="shared" si="32"/>
        <v>#REF!</v>
      </c>
      <c r="AT26" s="225" t="e">
        <f t="shared" si="32"/>
        <v>#REF!</v>
      </c>
      <c r="AU26" s="225" t="e">
        <f t="shared" si="32"/>
        <v>#REF!</v>
      </c>
      <c r="AV26" s="225" t="e">
        <f t="shared" si="32"/>
        <v>#REF!</v>
      </c>
      <c r="AW26" s="225" t="e">
        <f t="shared" si="32"/>
        <v>#REF!</v>
      </c>
      <c r="AX26" s="225" t="e">
        <f t="shared" si="32"/>
        <v>#REF!</v>
      </c>
      <c r="AY26" s="225" t="e">
        <f t="shared" si="32"/>
        <v>#REF!</v>
      </c>
      <c r="AZ26" s="225" t="e">
        <f t="shared" si="32"/>
        <v>#REF!</v>
      </c>
      <c r="BA26" s="225" t="e">
        <f t="shared" si="32"/>
        <v>#REF!</v>
      </c>
      <c r="BB26" s="225" t="e">
        <f t="shared" si="32"/>
        <v>#REF!</v>
      </c>
      <c r="BC26" s="225" t="e">
        <f t="shared" si="32"/>
        <v>#REF!</v>
      </c>
      <c r="BD26" s="225" t="e">
        <f t="shared" si="32"/>
        <v>#REF!</v>
      </c>
      <c r="BE26" s="225" t="e">
        <f t="shared" si="32"/>
        <v>#REF!</v>
      </c>
      <c r="BF26" s="225" t="e">
        <f t="shared" si="32"/>
        <v>#REF!</v>
      </c>
      <c r="BG26" s="225" t="e">
        <f t="shared" si="32"/>
        <v>#REF!</v>
      </c>
      <c r="BH26" s="225" t="e">
        <f t="shared" ref="BH26:BS26" si="33">SUM(BH20:BH25)</f>
        <v>#REF!</v>
      </c>
      <c r="BI26" s="225" t="e">
        <f t="shared" si="33"/>
        <v>#REF!</v>
      </c>
      <c r="BJ26" s="225" t="e">
        <f t="shared" si="33"/>
        <v>#REF!</v>
      </c>
      <c r="BK26" s="225" t="e">
        <f t="shared" si="33"/>
        <v>#REF!</v>
      </c>
      <c r="BL26" s="225" t="e">
        <f t="shared" si="33"/>
        <v>#REF!</v>
      </c>
      <c r="BM26" s="225" t="e">
        <f t="shared" si="33"/>
        <v>#REF!</v>
      </c>
      <c r="BN26" s="225" t="e">
        <f t="shared" si="33"/>
        <v>#REF!</v>
      </c>
      <c r="BO26" s="225" t="e">
        <f t="shared" si="33"/>
        <v>#REF!</v>
      </c>
      <c r="BP26" s="225" t="e">
        <f t="shared" si="33"/>
        <v>#REF!</v>
      </c>
      <c r="BQ26" s="225" t="e">
        <f t="shared" si="33"/>
        <v>#REF!</v>
      </c>
      <c r="BR26" s="225" t="e">
        <f t="shared" si="33"/>
        <v>#REF!</v>
      </c>
      <c r="BS26" s="225" t="e">
        <f t="shared" si="33"/>
        <v>#REF!</v>
      </c>
      <c r="BW26" s="424"/>
    </row>
    <row r="27" spans="1:75" ht="14.25" customHeight="1" x14ac:dyDescent="0.45">
      <c r="A27" s="26"/>
      <c r="B27" s="159"/>
      <c r="C27" s="162"/>
      <c r="D27" s="162"/>
      <c r="E27" s="162"/>
      <c r="F27" s="162"/>
      <c r="G27" s="162"/>
      <c r="H27" s="162"/>
      <c r="J27" s="162"/>
      <c r="K27" s="162"/>
      <c r="L27" s="162"/>
      <c r="M27" s="162"/>
      <c r="N27" s="162"/>
      <c r="O27" s="162"/>
      <c r="P27" s="26"/>
      <c r="Q27" s="154"/>
      <c r="R27" s="155"/>
      <c r="S27" s="154"/>
      <c r="T27" s="155"/>
      <c r="U27" s="154"/>
      <c r="V27" s="155"/>
      <c r="W27" s="26"/>
      <c r="X27" s="162"/>
      <c r="Y27" s="162"/>
      <c r="Z27" s="162"/>
      <c r="AA27" s="162"/>
      <c r="AB27" s="162"/>
      <c r="AC27" s="162"/>
      <c r="AD27" s="162"/>
      <c r="AE27" s="162"/>
      <c r="AF27" s="162"/>
      <c r="AG27" s="162"/>
      <c r="AH27" s="162"/>
      <c r="AI27" s="162"/>
      <c r="AJ27" s="162"/>
      <c r="AK27" s="162"/>
      <c r="AL27" s="162"/>
      <c r="AM27" s="162"/>
      <c r="AN27" s="162"/>
      <c r="AO27" s="162"/>
      <c r="AP27" s="162"/>
      <c r="AQ27" s="162"/>
      <c r="AR27" s="162"/>
      <c r="AS27" s="162"/>
      <c r="AT27" s="162"/>
      <c r="AU27" s="162"/>
      <c r="AV27" s="162"/>
      <c r="AW27" s="162"/>
      <c r="AX27" s="162"/>
      <c r="AY27" s="162"/>
      <c r="AZ27" s="162"/>
      <c r="BA27" s="162"/>
      <c r="BB27" s="162"/>
      <c r="BC27" s="162"/>
      <c r="BD27" s="162"/>
      <c r="BE27" s="162"/>
      <c r="BF27" s="162"/>
      <c r="BG27" s="162"/>
      <c r="BH27" s="162"/>
      <c r="BI27" s="162"/>
      <c r="BJ27" s="162"/>
      <c r="BK27" s="162"/>
      <c r="BL27" s="162"/>
      <c r="BM27" s="162"/>
      <c r="BN27" s="162"/>
      <c r="BO27" s="162"/>
      <c r="BP27" s="162"/>
      <c r="BQ27" s="162"/>
      <c r="BR27" s="162"/>
      <c r="BS27" s="162"/>
      <c r="BW27" s="435"/>
    </row>
    <row r="28" spans="1:75" outlineLevel="1" x14ac:dyDescent="0.45">
      <c r="A28" s="26"/>
      <c r="B28" s="45" t="s">
        <v>31</v>
      </c>
      <c r="C28" s="226" t="e">
        <f>SUMIFS(TB!BN:BN,TB!$F:$F,$A$2,TB!$G:$G,$A$7,TB!$K:$K,"",TB!$J:$J,$A$4)-SUMIFS(#REF!,#REF!,$A$2,#REF!,$A$7,#REF!,$A$4)-C26</f>
        <v>#REF!</v>
      </c>
      <c r="D28" s="226" t="e">
        <f>SUMIFS(TB!BO:BO,TB!$F:$F,$A$2,TB!$G:$G,$A$7,TB!$K:$K,"",TB!$J:$J,$A$4)-SUMIFS(#REF!,#REF!,$A$2,#REF!,$A$7,#REF!,$A$4)-D26</f>
        <v>#REF!</v>
      </c>
      <c r="E28" s="226" t="e">
        <f>SUMIFS(TB!BP:BP,TB!$F:$F,$A$2,TB!$G:$G,$A$7,TB!$K:$K,"",TB!$J:$J,$A$4)-SUMIFS(#REF!,#REF!,$A$2,#REF!,$A$7,#REF!,$A$4)-E26</f>
        <v>#REF!</v>
      </c>
      <c r="F28" s="203" t="e">
        <f ca="1">SUMIFS(TB!BQ:BQ,TB!$F:$F,$A$2,TB!$G:$G,$A$7,TB!$K:$K,"",TB!$J:$J,$A$4)-SUMIFS(#REF!,#REF!,$A$2,#REF!,$A$7,#REF!,$A$4)-F26</f>
        <v>#REF!</v>
      </c>
      <c r="G28" s="226" t="e">
        <f ca="1">SUMIFS(TB!BR:BR,TB!$F:$F,$A$2,TB!$G:$G,$A$7,TB!$K:$K,"",TB!$J:$J,$A$4)-SUMIFS(#REF!,#REF!,$A$2,#REF!,$A$7,#REF!,$A$4)-G26</f>
        <v>#REF!</v>
      </c>
      <c r="H28" s="226" t="e">
        <f ca="1">SUMIFS(TB!BS:BS,TB!$F:$F,$A$2,TB!$G:$G,$A$7,TB!$K:$K,"",TB!$J:$J,$A$4)-SUMIFS(#REF!,#REF!,$A$2,#REF!,$A$7,#REF!,$A$4)-H26</f>
        <v>#REF!</v>
      </c>
      <c r="J28" s="152"/>
      <c r="K28" s="152"/>
      <c r="L28" s="152"/>
      <c r="M28" s="152"/>
      <c r="N28" s="152"/>
      <c r="O28" s="152"/>
      <c r="P28" s="201"/>
      <c r="Q28" s="26"/>
      <c r="R28" s="26"/>
      <c r="S28" s="26"/>
      <c r="T28" s="26"/>
      <c r="U28" s="26"/>
      <c r="V28" s="26"/>
      <c r="W28" s="26"/>
      <c r="X28" s="216" t="e">
        <f>SUMIFS(TB!N:N,TB!$F:$F,$A$2,TB!$G:$G,$A$7,TB!$K:$K,"",TB!$J:$J,$A$4)-SUMIFS(#REF!,#REF!,$A$2,#REF!,$A$7,#REF!,$A$4)-X26</f>
        <v>#REF!</v>
      </c>
      <c r="Y28" s="216" t="e">
        <f>SUMIFS(TB!O:O,TB!$F:$F,$A$2,TB!$G:$G,$A$7,TB!$K:$K,"",TB!$J:$J,$A$4)-SUMIFS(#REF!,#REF!,$A$2,#REF!,$A$7,#REF!,$A$4)-Y26</f>
        <v>#REF!</v>
      </c>
      <c r="Z28" s="216" t="e">
        <f>SUMIFS(TB!P:P,TB!$F:$F,$A$2,TB!$G:$G,$A$7,TB!$K:$K,"",TB!$J:$J,$A$4)-SUMIFS(#REF!,#REF!,$A$2,#REF!,$A$7,#REF!,$A$4)-Z26</f>
        <v>#REF!</v>
      </c>
      <c r="AA28" s="216" t="e">
        <f>SUMIFS(TB!Q:Q,TB!$F:$F,$A$2,TB!$G:$G,$A$7,TB!$K:$K,"",TB!$J:$J,$A$4)-SUMIFS(#REF!,#REF!,$A$2,#REF!,$A$7,#REF!,$A$4)-AA26</f>
        <v>#REF!</v>
      </c>
      <c r="AB28" s="216" t="e">
        <f>SUMIFS(TB!R:R,TB!$F:$F,$A$2,TB!$G:$G,$A$7,TB!$K:$K,"",TB!$J:$J,$A$4)-SUMIFS(#REF!,#REF!,$A$2,#REF!,$A$7,#REF!,$A$4)-AB26</f>
        <v>#REF!</v>
      </c>
      <c r="AC28" s="216" t="e">
        <f>SUMIFS(TB!S:S,TB!$F:$F,$A$2,TB!$G:$G,$A$7,TB!$K:$K,"",TB!$J:$J,$A$4)-SUMIFS(#REF!,#REF!,$A$2,#REF!,$A$7,#REF!,$A$4)-AC26</f>
        <v>#REF!</v>
      </c>
      <c r="AD28" s="216" t="e">
        <f>SUMIFS(TB!T:T,TB!$F:$F,$A$2,TB!$G:$G,$A$7,TB!$K:$K,"",TB!$J:$J,$A$4)-SUMIFS(#REF!,#REF!,$A$2,#REF!,$A$7,#REF!,$A$4)-AD26</f>
        <v>#REF!</v>
      </c>
      <c r="AE28" s="216" t="e">
        <f>SUMIFS(TB!U:U,TB!$F:$F,$A$2,TB!$G:$G,$A$7,TB!$K:$K,"",TB!$J:$J,$A$4)-SUMIFS(#REF!,#REF!,$A$2,#REF!,$A$7,#REF!,$A$4)-AE26</f>
        <v>#REF!</v>
      </c>
      <c r="AF28" s="216" t="e">
        <f>SUMIFS(TB!V:V,TB!$F:$F,$A$2,TB!$G:$G,$A$7,TB!$K:$K,"",TB!$J:$J,$A$4)-SUMIFS(#REF!,#REF!,$A$2,#REF!,$A$7,#REF!,$A$4)-AF26</f>
        <v>#REF!</v>
      </c>
      <c r="AG28" s="216" t="e">
        <f>SUMIFS(TB!W:W,TB!$F:$F,$A$2,TB!$G:$G,$A$7,TB!$K:$K,"",TB!$J:$J,$A$4)-SUMIFS(#REF!,#REF!,$A$2,#REF!,$A$7,#REF!,$A$4)-AG26</f>
        <v>#REF!</v>
      </c>
      <c r="AH28" s="216" t="e">
        <f>SUMIFS(TB!X:X,TB!$F:$F,$A$2,TB!$G:$G,$A$7,TB!$K:$K,"",TB!$J:$J,$A$4)-SUMIFS(#REF!,#REF!,$A$2,#REF!,$A$7,#REF!,$A$4)-AH26</f>
        <v>#REF!</v>
      </c>
      <c r="AI28" s="216" t="e">
        <f>SUMIFS(TB!Y:Y,TB!$F:$F,$A$2,TB!$G:$G,$A$7,TB!$K:$K,"",TB!$J:$J,$A$4)-SUMIFS(#REF!,#REF!,$A$2,#REF!,$A$7,#REF!,$A$4)-AI26</f>
        <v>#REF!</v>
      </c>
      <c r="AJ28" s="216" t="e">
        <f>SUMIFS(TB!Z:Z,TB!$F:$F,$A$2,TB!$G:$G,$A$7,TB!$K:$K,"",TB!$J:$J,$A$4)-SUMIFS(#REF!,#REF!,$A$2,#REF!,$A$7,#REF!,$A$4)-AJ26</f>
        <v>#REF!</v>
      </c>
      <c r="AK28" s="216" t="e">
        <f>SUMIFS(TB!AA:AA,TB!$F:$F,$A$2,TB!$G:$G,$A$7,TB!$K:$K,"",TB!$J:$J,$A$4)-SUMIFS(#REF!,#REF!,$A$2,#REF!,$A$7,#REF!,$A$4)-AK26</f>
        <v>#REF!</v>
      </c>
      <c r="AL28" s="216" t="e">
        <f>SUMIFS(TB!AB:AB,TB!$F:$F,$A$2,TB!$G:$G,$A$7,TB!$K:$K,"",TB!$J:$J,$A$4)-SUMIFS(#REF!,#REF!,$A$2,#REF!,$A$7,#REF!,$A$4)-AL26</f>
        <v>#REF!</v>
      </c>
      <c r="AM28" s="216" t="e">
        <f>SUMIFS(TB!AC:AC,TB!$F:$F,$A$2,TB!$G:$G,$A$7,TB!$K:$K,"",TB!$J:$J,$A$4)-SUMIFS(#REF!,#REF!,$A$2,#REF!,$A$7,#REF!,$A$4)-AM26</f>
        <v>#REF!</v>
      </c>
      <c r="AN28" s="216" t="e">
        <f>SUMIFS(TB!AD:AD,TB!$F:$F,$A$2,TB!$G:$G,$A$7,TB!$K:$K,"",TB!$J:$J,$A$4)-SUMIFS(#REF!,#REF!,$A$2,#REF!,$A$7,#REF!,$A$4)-AN26</f>
        <v>#REF!</v>
      </c>
      <c r="AO28" s="216" t="e">
        <f>SUMIFS(TB!AE:AE,TB!$F:$F,$A$2,TB!$G:$G,$A$7,TB!$K:$K,"",TB!$J:$J,$A$4)-SUMIFS(#REF!,#REF!,$A$2,#REF!,$A$7,#REF!,$A$4)-AO26</f>
        <v>#REF!</v>
      </c>
      <c r="AP28" s="216" t="e">
        <f>SUMIFS(TB!AF:AF,TB!$F:$F,$A$2,TB!$G:$G,$A$7,TB!$K:$K,"",TB!$J:$J,$A$4)-SUMIFS(#REF!,#REF!,$A$2,#REF!,$A$7,#REF!,$A$4)-AP26</f>
        <v>#REF!</v>
      </c>
      <c r="AQ28" s="216" t="e">
        <f>SUMIFS(TB!AG:AG,TB!$F:$F,$A$2,TB!$G:$G,$A$7,TB!$K:$K,"",TB!$J:$J,$A$4)-SUMIFS(#REF!,#REF!,$A$2,#REF!,$A$7,#REF!,$A$4)-AQ26</f>
        <v>#REF!</v>
      </c>
      <c r="AR28" s="216" t="e">
        <f>SUMIFS(TB!AH:AH,TB!$F:$F,$A$2,TB!$G:$G,$A$7,TB!$K:$K,"",TB!$J:$J,$A$4)-SUMIFS(#REF!,#REF!,$A$2,#REF!,$A$7,#REF!,$A$4)-AR26</f>
        <v>#REF!</v>
      </c>
      <c r="AS28" s="216" t="e">
        <f>SUMIFS(TB!AI:AI,TB!$F:$F,$A$2,TB!$G:$G,$A$7,TB!$K:$K,"",TB!$J:$J,$A$4)-SUMIFS(#REF!,#REF!,$A$2,#REF!,$A$7,#REF!,$A$4)-AS26</f>
        <v>#REF!</v>
      </c>
      <c r="AT28" s="216" t="e">
        <f>SUMIFS(TB!AJ:AJ,TB!$F:$F,$A$2,TB!$G:$G,$A$7,TB!$K:$K,"",TB!$J:$J,$A$4)-SUMIFS(#REF!,#REF!,$A$2,#REF!,$A$7,#REF!,$A$4)-AT26</f>
        <v>#REF!</v>
      </c>
      <c r="AU28" s="216" t="e">
        <f>SUMIFS(TB!AK:AK,TB!$F:$F,$A$2,TB!$G:$G,$A$7,TB!$K:$K,"",TB!$J:$J,$A$4)-SUMIFS(#REF!,#REF!,$A$2,#REF!,$A$7,#REF!,$A$4)-AU26</f>
        <v>#REF!</v>
      </c>
      <c r="AV28" s="216" t="e">
        <f>SUMIFS(TB!AL:AL,TB!$F:$F,$A$2,TB!$G:$G,$A$7,TB!$K:$K,"",TB!$J:$J,$A$4)-SUMIFS(#REF!,#REF!,$A$2,#REF!,$A$7,#REF!,$A$4)-AV26</f>
        <v>#REF!</v>
      </c>
      <c r="AW28" s="216" t="e">
        <f>SUMIFS(TB!AM:AM,TB!$F:$F,$A$2,TB!$G:$G,$A$7,TB!$K:$K,"",TB!$J:$J,$A$4)-SUMIFS(#REF!,#REF!,$A$2,#REF!,$A$7,#REF!,$A$4)-AW26</f>
        <v>#REF!</v>
      </c>
      <c r="AX28" s="216" t="e">
        <f>SUMIFS(TB!AN:AN,TB!$F:$F,$A$2,TB!$G:$G,$A$7,TB!$K:$K,"",TB!$J:$J,$A$4)-SUMIFS(#REF!,#REF!,$A$2,#REF!,$A$7,#REF!,$A$4)-AX26</f>
        <v>#REF!</v>
      </c>
      <c r="AY28" s="216" t="e">
        <f>SUMIFS(TB!AO:AO,TB!$F:$F,$A$2,TB!$G:$G,$A$7,TB!$K:$K,"",TB!$J:$J,$A$4)-SUMIFS(#REF!,#REF!,$A$2,#REF!,$A$7,#REF!,$A$4)-AY26</f>
        <v>#REF!</v>
      </c>
      <c r="AZ28" s="216" t="e">
        <f>SUMIFS(TB!AP:AP,TB!$F:$F,$A$2,TB!$G:$G,$A$7,TB!$K:$K,"",TB!$J:$J,$A$4)-SUMIFS(#REF!,#REF!,$A$2,#REF!,$A$7,#REF!,$A$4)-AZ26</f>
        <v>#REF!</v>
      </c>
      <c r="BA28" s="216" t="e">
        <f>SUMIFS(TB!AQ:AQ,TB!$F:$F,$A$2,TB!$G:$G,$A$7,TB!$K:$K,"",TB!$J:$J,$A$4)-SUMIFS(#REF!,#REF!,$A$2,#REF!,$A$7,#REF!,$A$4)-BA26</f>
        <v>#REF!</v>
      </c>
      <c r="BB28" s="216" t="e">
        <f>SUMIFS(TB!AR:AR,TB!$F:$F,$A$2,TB!$G:$G,$A$7,TB!$K:$K,"",TB!$J:$J,$A$4)-SUMIFS(#REF!,#REF!,$A$2,#REF!,$A$7,#REF!,$A$4)-BB26</f>
        <v>#REF!</v>
      </c>
      <c r="BC28" s="216" t="e">
        <f>SUMIFS(TB!AS:AS,TB!$F:$F,$A$2,TB!$G:$G,$A$7,TB!$K:$K,"",TB!$J:$J,$A$4)-SUMIFS(#REF!,#REF!,$A$2,#REF!,$A$7,#REF!,$A$4)-BC26</f>
        <v>#REF!</v>
      </c>
      <c r="BD28" s="216" t="e">
        <f>SUMIFS(TB!AT:AT,TB!$F:$F,$A$2,TB!$G:$G,$A$7,TB!$K:$K,"",TB!$J:$J,$A$4)-SUMIFS(#REF!,#REF!,$A$2,#REF!,$A$7,#REF!,$A$4)-BD26</f>
        <v>#REF!</v>
      </c>
      <c r="BE28" s="216" t="e">
        <f>SUMIFS(TB!AU:AU,TB!$F:$F,$A$2,TB!$G:$G,$A$7,TB!$K:$K,"",TB!$J:$J,$A$4)-SUMIFS(#REF!,#REF!,$A$2,#REF!,$A$7,#REF!,$A$4)-BE26</f>
        <v>#REF!</v>
      </c>
      <c r="BF28" s="216" t="e">
        <f>SUMIFS(TB!AV:AV,TB!$F:$F,$A$2,TB!$G:$G,$A$7,TB!$K:$K,"",TB!$J:$J,$A$4)-SUMIFS(#REF!,#REF!,$A$2,#REF!,$A$7,#REF!,$A$4)-BF26</f>
        <v>#REF!</v>
      </c>
      <c r="BG28" s="216" t="e">
        <f>SUMIFS(TB!AW:AW,TB!$F:$F,$A$2,TB!$G:$G,$A$7,TB!$K:$K,"",TB!$J:$J,$A$4)-SUMIFS(#REF!,#REF!,$A$2,#REF!,$A$7,#REF!,$A$4)-BG26</f>
        <v>#REF!</v>
      </c>
      <c r="BH28" s="216" t="e">
        <f>SUMIFS(TB!AX:AX,TB!$F:$F,$A$2,TB!$G:$G,$A$7,TB!$K:$K,"",TB!$J:$J,$A$4)-SUMIFS(#REF!,#REF!,$A$2,#REF!,$A$7,#REF!,$A$4)-BH26</f>
        <v>#REF!</v>
      </c>
      <c r="BI28" s="216" t="e">
        <f>SUMIFS(TB!AY:AY,TB!$F:$F,$A$2,TB!$G:$G,$A$7,TB!$K:$K,"",TB!$J:$J,$A$4)-SUMIFS(#REF!,#REF!,$A$2,#REF!,$A$7,#REF!,$A$4)-BI26</f>
        <v>#REF!</v>
      </c>
      <c r="BJ28" s="216" t="e">
        <f>SUMIFS(TB!AZ:AZ,TB!$F:$F,$A$2,TB!$G:$G,$A$7,TB!$K:$K,"",TB!$J:$J,$A$4)-SUMIFS(#REF!,#REF!,$A$2,#REF!,$A$7,#REF!,$A$4)-BJ26</f>
        <v>#REF!</v>
      </c>
      <c r="BK28" s="216" t="e">
        <f>SUMIFS(TB!BA:BA,TB!$F:$F,$A$2,TB!$G:$G,$A$7,TB!$K:$K,"",TB!$J:$J,$A$4)-SUMIFS(#REF!,#REF!,$A$2,#REF!,$A$7,#REF!,$A$4)-BK26</f>
        <v>#REF!</v>
      </c>
      <c r="BL28" s="216" t="e">
        <f>SUMIFS(TB!BB:BB,TB!$F:$F,$A$2,TB!$G:$G,$A$7,TB!$K:$K,"",TB!$J:$J,$A$4)-SUMIFS(#REF!,#REF!,$A$2,#REF!,$A$7,#REF!,$A$4)-BL26</f>
        <v>#REF!</v>
      </c>
      <c r="BM28" s="216" t="e">
        <f>SUMIFS(TB!BC:BC,TB!$F:$F,$A$2,TB!$G:$G,$A$7,TB!$K:$K,"",TB!$J:$J,$A$4)-SUMIFS(#REF!,#REF!,$A$2,#REF!,$A$7,#REF!,$A$4)-BM26</f>
        <v>#REF!</v>
      </c>
      <c r="BN28" s="216" t="e">
        <f>SUMIFS(TB!BD:BD,TB!$F:$F,$A$2,TB!$G:$G,$A$7,TB!$K:$K,"",TB!$J:$J,$A$4)-SUMIFS(#REF!,#REF!,$A$2,#REF!,$A$7,#REF!,$A$4)-BN26</f>
        <v>#REF!</v>
      </c>
      <c r="BO28" s="216" t="e">
        <f>SUMIFS(TB!BE:BE,TB!$F:$F,$A$2,TB!$G:$G,$A$7,TB!$K:$K,"",TB!$J:$J,$A$4)-SUMIFS(#REF!,#REF!,$A$2,#REF!,$A$7,#REF!,$A$4)-BO26</f>
        <v>#REF!</v>
      </c>
      <c r="BP28" s="216" t="e">
        <f>SUMIFS(TB!BF:BF,TB!$F:$F,$A$2,TB!$G:$G,$A$7,TB!$K:$K,"",TB!$J:$J,$A$4)-SUMIFS(#REF!,#REF!,$A$2,#REF!,$A$7,#REF!,$A$4)-BP26</f>
        <v>#REF!</v>
      </c>
      <c r="BQ28" s="216" t="e">
        <f>SUMIFS(TB!BG:BG,TB!$F:$F,$A$2,TB!$G:$G,$A$7,TB!$K:$K,"",TB!$J:$J,$A$4)-SUMIFS(#REF!,#REF!,$A$2,#REF!,$A$7,#REF!,$A$4)-BQ26</f>
        <v>#REF!</v>
      </c>
      <c r="BR28" s="216" t="e">
        <f>SUMIFS(TB!BH:BH,TB!$F:$F,$A$2,TB!$G:$G,$A$7,TB!$K:$K,"",TB!$J:$J,$A$4)-SUMIFS(#REF!,#REF!,$A$2,#REF!,$A$7,#REF!,$A$4)-BR26</f>
        <v>#REF!</v>
      </c>
      <c r="BS28" s="216" t="e">
        <f>SUMIFS(TB!BI:BI,TB!$F:$F,$A$2,TB!$G:$G,$A$7,TB!$K:$K,"",TB!$J:$J,$A$4)-SUMIFS(#REF!,#REF!,$A$2,#REF!,$A$7,#REF!,$A$4)-BS26</f>
        <v>#REF!</v>
      </c>
      <c r="BW28" s="423"/>
    </row>
    <row r="29" spans="1:75" x14ac:dyDescent="0.45">
      <c r="A29" s="26"/>
      <c r="B29" s="26"/>
      <c r="C29" s="26"/>
      <c r="D29" s="26"/>
      <c r="E29" s="26"/>
      <c r="F29" s="20"/>
      <c r="G29" s="26"/>
      <c r="H29" s="26"/>
      <c r="J29" s="20"/>
      <c r="K29" s="20"/>
      <c r="L29" s="20"/>
      <c r="M29" s="20"/>
      <c r="N29" s="20"/>
      <c r="O29" s="20"/>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W29" s="428"/>
    </row>
    <row r="30" spans="1:75" x14ac:dyDescent="0.45">
      <c r="B30" s="26"/>
      <c r="C30" s="26"/>
      <c r="D30" s="26"/>
      <c r="E30" s="26"/>
      <c r="F30" s="20"/>
      <c r="G30" s="26"/>
      <c r="H30" s="26"/>
      <c r="J30" s="20"/>
      <c r="K30" s="20"/>
      <c r="L30" s="20"/>
      <c r="M30" s="20"/>
      <c r="N30" s="20"/>
      <c r="O30" s="20"/>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W30" s="428"/>
    </row>
  </sheetData>
  <pageMargins left="0.7" right="0.7" top="0.75" bottom="0.75" header="0.3" footer="0.3"/>
  <pageSetup paperSize="9" scale="87" orientation="landscape" horizontalDpi="1200" verticalDpi="1200" r:id="rId1"/>
  <ignoredErrors>
    <ignoredError sqref="F14:I14 P9 P11:P14 I8:I13 F6:I7 C6:D14 J7:K7 P6 M7:P7 P8" formula="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600-000000000000}">
          <x14:formula1>
            <xm:f>Periods!$C$19:$C$32</xm:f>
          </x14:formula1>
          <xm:sqref>A4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7EE6B-249C-4230-937B-45A9C5147A08}">
  <sheetPr>
    <tabColor rgb="FF003A70"/>
    <pageSetUpPr fitToPage="1"/>
  </sheetPr>
  <dimension ref="A1:BU101"/>
  <sheetViews>
    <sheetView showGridLines="0" zoomScaleNormal="100" zoomScaleSheetLayoutView="100" workbookViewId="0">
      <pane xSplit="6" ySplit="6" topLeftCell="G7" activePane="bottomRight" state="frozen"/>
      <selection activeCell="B17" sqref="B17"/>
      <selection pane="topRight" activeCell="B17" sqref="B17"/>
      <selection pane="bottomLeft" activeCell="B17" sqref="B17"/>
      <selection pane="bottomRight" activeCell="B17" sqref="B17"/>
    </sheetView>
  </sheetViews>
  <sheetFormatPr defaultColWidth="8.90625" defaultRowHeight="16.5" outlineLevelRow="1" outlineLevelCol="1" x14ac:dyDescent="0.45"/>
  <cols>
    <col min="1" max="1" width="5.6328125" style="473" customWidth="1"/>
    <col min="2" max="2" width="31.90625" style="473" customWidth="1"/>
    <col min="3" max="6" width="9.36328125" style="473" customWidth="1"/>
    <col min="7" max="8" width="9.36328125" style="473" customWidth="1" outlineLevel="1"/>
    <col min="9" max="9" width="2.6328125" style="461" customWidth="1"/>
    <col min="10" max="13" width="9.36328125" style="461" customWidth="1"/>
    <col min="14" max="15" width="9.36328125" style="461" customWidth="1" outlineLevel="1"/>
    <col min="16" max="16" width="2.6328125" style="473" customWidth="1"/>
    <col min="17" max="22" width="9.08984375" style="473" customWidth="1"/>
    <col min="23" max="23" width="1.6328125" style="473" customWidth="1"/>
    <col min="24" max="24" width="6" style="473" customWidth="1" outlineLevel="1"/>
    <col min="25" max="25" width="6.08984375" style="473" customWidth="1" outlineLevel="1"/>
    <col min="26" max="26" width="6.36328125" style="473" customWidth="1" outlineLevel="1"/>
    <col min="27" max="27" width="6.08984375" style="473" customWidth="1" outlineLevel="1"/>
    <col min="28" max="28" width="6.453125" style="473" customWidth="1" outlineLevel="1"/>
    <col min="29" max="29" width="6.08984375" style="473" customWidth="1" outlineLevel="1"/>
    <col min="30" max="30" width="5.54296875" style="473" customWidth="1" outlineLevel="1"/>
    <col min="31" max="31" width="6.453125" style="473" customWidth="1" outlineLevel="1"/>
    <col min="32" max="32" width="6.36328125" style="473" customWidth="1" outlineLevel="1"/>
    <col min="33" max="33" width="5.90625" style="473" customWidth="1" outlineLevel="1"/>
    <col min="34" max="35" width="6.08984375" style="473" customWidth="1" outlineLevel="1"/>
    <col min="36" max="36" width="6" style="473" customWidth="1" outlineLevel="1"/>
    <col min="37" max="37" width="6.08984375" style="473" customWidth="1" outlineLevel="1"/>
    <col min="38" max="38" width="6.36328125" style="473" customWidth="1" outlineLevel="1"/>
    <col min="39" max="39" width="6.08984375" style="473" customWidth="1" outlineLevel="1"/>
    <col min="40" max="40" width="6.453125" style="473" customWidth="1" outlineLevel="1"/>
    <col min="41" max="41" width="6.08984375" style="473" customWidth="1" outlineLevel="1"/>
    <col min="42" max="42" width="5.54296875" style="473" customWidth="1" outlineLevel="1"/>
    <col min="43" max="43" width="6.453125" style="473" customWidth="1" outlineLevel="1"/>
    <col min="44" max="44" width="6.36328125" style="473" customWidth="1" outlineLevel="1"/>
    <col min="45" max="45" width="5.90625" style="473" customWidth="1" outlineLevel="1"/>
    <col min="46" max="47" width="6.08984375" style="473" customWidth="1" outlineLevel="1"/>
    <col min="48" max="48" width="6" style="473" customWidth="1" outlineLevel="1"/>
    <col min="49" max="49" width="6.08984375" style="473" customWidth="1" outlineLevel="1"/>
    <col min="50" max="50" width="6.36328125" style="473" customWidth="1" outlineLevel="1"/>
    <col min="51" max="51" width="6.08984375" style="473" customWidth="1" outlineLevel="1"/>
    <col min="52" max="52" width="6.453125" style="473" customWidth="1" outlineLevel="1"/>
    <col min="53" max="53" width="6.08984375" style="473" customWidth="1" outlineLevel="1"/>
    <col min="54" max="54" width="5.54296875" style="473" customWidth="1" outlineLevel="1"/>
    <col min="55" max="55" width="6.453125" style="473" customWidth="1" outlineLevel="1"/>
    <col min="56" max="56" width="6.36328125" style="473" customWidth="1" outlineLevel="1"/>
    <col min="57" max="57" width="5.90625" style="473" customWidth="1" outlineLevel="1"/>
    <col min="58" max="59" width="6.08984375" style="473" customWidth="1" outlineLevel="1"/>
    <col min="60" max="60" width="6" style="473" customWidth="1" outlineLevel="1"/>
    <col min="61" max="61" width="6.08984375" style="473" customWidth="1" outlineLevel="1"/>
    <col min="62" max="62" width="6.36328125" style="473" customWidth="1" outlineLevel="1"/>
    <col min="63" max="63" width="6.08984375" style="473" customWidth="1" outlineLevel="1"/>
    <col min="64" max="64" width="6.453125" style="473" customWidth="1" outlineLevel="1"/>
    <col min="65" max="65" width="6.08984375" style="473" customWidth="1" outlineLevel="1"/>
    <col min="66" max="66" width="5.54296875" style="473" customWidth="1" outlineLevel="1"/>
    <col min="67" max="67" width="6.453125" style="473" customWidth="1" outlineLevel="1"/>
    <col min="68" max="68" width="6.36328125" style="473" customWidth="1" outlineLevel="1"/>
    <col min="69" max="69" width="5.90625" style="473" customWidth="1" outlineLevel="1"/>
    <col min="70" max="71" width="6.08984375" style="473" customWidth="1" outlineLevel="1"/>
    <col min="72" max="72" width="4.453125" style="473" customWidth="1"/>
    <col min="73" max="73" width="48.36328125" style="473" customWidth="1"/>
    <col min="74" max="81" width="10.453125" style="473" bestFit="1" customWidth="1"/>
    <col min="82" max="84" width="11.6328125" style="473" bestFit="1" customWidth="1"/>
    <col min="85" max="93" width="10.453125" style="473" bestFit="1" customWidth="1"/>
    <col min="94" max="96" width="11.6328125" style="473" bestFit="1" customWidth="1"/>
    <col min="97" max="98" width="10.453125" style="473" bestFit="1" customWidth="1"/>
    <col min="99" max="16384" width="8.90625" style="473"/>
  </cols>
  <sheetData>
    <row r="1" spans="1:73" ht="15" customHeight="1" x14ac:dyDescent="0.45">
      <c r="A1" s="284" t="str">
        <f>Periods!$C$4</f>
        <v>Project Platinum</v>
      </c>
      <c r="D1" s="474"/>
      <c r="E1" s="475"/>
      <c r="F1" s="475"/>
      <c r="G1" s="475"/>
      <c r="H1" s="475"/>
      <c r="J1" s="473"/>
      <c r="K1" s="473"/>
      <c r="L1" s="473"/>
      <c r="M1" s="473"/>
      <c r="N1" s="473"/>
      <c r="O1" s="473"/>
    </row>
    <row r="2" spans="1:73" ht="15" customHeight="1" x14ac:dyDescent="0.45">
      <c r="A2" s="74" t="s">
        <v>51</v>
      </c>
      <c r="C2" s="476"/>
      <c r="J2" s="473"/>
      <c r="K2" s="473"/>
      <c r="L2" s="473"/>
      <c r="M2" s="473"/>
      <c r="N2" s="473"/>
      <c r="O2" s="473"/>
    </row>
    <row r="3" spans="1:73" ht="15" customHeight="1" x14ac:dyDescent="0.45">
      <c r="A3" s="84" t="str">
        <f>Periods!$C$8</f>
        <v>Jan'19-Feb'22</v>
      </c>
      <c r="C3" s="476"/>
      <c r="J3" s="473"/>
      <c r="K3" s="473"/>
      <c r="L3" s="473"/>
      <c r="M3" s="473"/>
      <c r="N3" s="473"/>
      <c r="O3" s="473"/>
    </row>
    <row r="4" spans="1:73" ht="15" customHeight="1" x14ac:dyDescent="0.45">
      <c r="A4" s="477" t="e">
        <f ca="1">SUM(C29:H29,C55:H55)</f>
        <v>#REF!</v>
      </c>
      <c r="B4" s="117"/>
      <c r="J4" s="473"/>
      <c r="K4" s="473"/>
      <c r="L4" s="473"/>
      <c r="M4" s="473"/>
      <c r="N4" s="473"/>
      <c r="O4" s="473"/>
    </row>
    <row r="5" spans="1:73" ht="15" customHeight="1" x14ac:dyDescent="0.45">
      <c r="B5" s="285" t="str">
        <f>CONCATENATE(A2," ","- reported")</f>
        <v>Payroll and related costs - reported</v>
      </c>
      <c r="C5" s="478"/>
      <c r="D5" s="478"/>
      <c r="E5" s="478"/>
      <c r="F5" s="478"/>
      <c r="G5" s="478"/>
      <c r="H5" s="478"/>
      <c r="J5" s="555" t="str">
        <f>Revenue!B19</f>
        <v>% of sales- reported</v>
      </c>
      <c r="K5" s="555"/>
      <c r="L5" s="555"/>
      <c r="M5" s="555"/>
      <c r="N5" s="555"/>
      <c r="O5" s="555"/>
      <c r="P5" s="479"/>
      <c r="Q5" s="286" t="str">
        <f>CONCATENATE(D6," v ",C6)</f>
        <v>FY20 v FY19</v>
      </c>
      <c r="R5" s="480"/>
      <c r="S5" s="286" t="str">
        <f>CONCATENATE(E6," v ",D6)</f>
        <v>FY21 v FY20</v>
      </c>
      <c r="T5" s="480"/>
      <c r="U5" s="286" t="str">
        <f>CONCATENATE(F6," v ",E6)</f>
        <v>TTM 
Feb-22 v FY21</v>
      </c>
      <c r="V5" s="480"/>
      <c r="X5" s="479"/>
      <c r="Y5" s="479"/>
      <c r="Z5" s="479"/>
      <c r="AA5" s="479"/>
      <c r="AB5" s="479"/>
      <c r="AC5" s="479"/>
      <c r="AD5" s="479"/>
      <c r="AE5" s="479"/>
      <c r="AF5" s="479"/>
      <c r="AG5" s="479"/>
      <c r="AH5" s="479"/>
      <c r="AI5" s="479"/>
      <c r="AJ5" s="479"/>
      <c r="AK5" s="479"/>
      <c r="AL5" s="479"/>
      <c r="AM5" s="479"/>
      <c r="AN5" s="479"/>
      <c r="AO5" s="479"/>
      <c r="AP5" s="479"/>
      <c r="AQ5" s="479"/>
      <c r="AR5" s="479"/>
      <c r="AS5" s="479"/>
      <c r="AT5" s="479"/>
      <c r="AU5" s="479"/>
      <c r="AV5" s="479"/>
      <c r="AW5" s="479"/>
      <c r="AX5" s="479"/>
      <c r="AY5" s="479"/>
      <c r="AZ5" s="479"/>
      <c r="BA5" s="479"/>
      <c r="BB5" s="479"/>
      <c r="BC5" s="479"/>
      <c r="BD5" s="479"/>
      <c r="BE5" s="479"/>
      <c r="BF5" s="479"/>
      <c r="BG5" s="479"/>
      <c r="BH5" s="479"/>
      <c r="BI5" s="479"/>
      <c r="BJ5" s="479"/>
      <c r="BK5" s="479"/>
      <c r="BL5" s="479"/>
      <c r="BM5" s="479"/>
      <c r="BN5" s="479"/>
      <c r="BO5" s="479"/>
      <c r="BP5" s="479"/>
      <c r="BQ5" s="479"/>
      <c r="BR5" s="479"/>
      <c r="BS5" s="479"/>
    </row>
    <row r="6" spans="1:73" ht="24" customHeight="1" x14ac:dyDescent="0.3">
      <c r="B6" s="44" t="s">
        <v>5</v>
      </c>
      <c r="C6" s="287" t="str">
        <f>TB!BN$5</f>
        <v>FY19</v>
      </c>
      <c r="D6" s="287" t="str">
        <f>TB!BO$5</f>
        <v>FY20</v>
      </c>
      <c r="E6" s="287" t="str">
        <f>TB!BP$5</f>
        <v>FY21</v>
      </c>
      <c r="F6" s="287" t="str">
        <f>TB!BQ$5</f>
        <v>TTM 
Feb-22</v>
      </c>
      <c r="G6" s="287" t="str">
        <f>TB!BR$5</f>
        <v>YTD 
Feb-21</v>
      </c>
      <c r="H6" s="287" t="str">
        <f>TB!BS$5</f>
        <v>YTD 
Feb-22</v>
      </c>
      <c r="I6" s="473"/>
      <c r="J6" s="481" t="str">
        <f>C6</f>
        <v>FY19</v>
      </c>
      <c r="K6" s="481" t="str">
        <f t="shared" ref="K6:O6" si="0">D6</f>
        <v>FY20</v>
      </c>
      <c r="L6" s="481" t="str">
        <f t="shared" si="0"/>
        <v>FY21</v>
      </c>
      <c r="M6" s="481" t="str">
        <f t="shared" si="0"/>
        <v>TTM 
Feb-22</v>
      </c>
      <c r="N6" s="481" t="str">
        <f t="shared" si="0"/>
        <v>YTD 
Feb-21</v>
      </c>
      <c r="O6" s="481" t="str">
        <f t="shared" si="0"/>
        <v>YTD 
Feb-22</v>
      </c>
      <c r="Q6" s="288" t="s">
        <v>6</v>
      </c>
      <c r="R6" s="288" t="s">
        <v>7</v>
      </c>
      <c r="S6" s="288" t="s">
        <v>6</v>
      </c>
      <c r="T6" s="288" t="s">
        <v>7</v>
      </c>
      <c r="U6" s="288" t="s">
        <v>6</v>
      </c>
      <c r="V6" s="288" t="s">
        <v>7</v>
      </c>
      <c r="X6" s="321">
        <f>TB!N$5</f>
        <v>43496</v>
      </c>
      <c r="Y6" s="321">
        <f>TB!O$5</f>
        <v>43524</v>
      </c>
      <c r="Z6" s="321">
        <f>TB!P$5</f>
        <v>43555</v>
      </c>
      <c r="AA6" s="321">
        <f>TB!Q$5</f>
        <v>43585</v>
      </c>
      <c r="AB6" s="321">
        <f>TB!R$5</f>
        <v>43616</v>
      </c>
      <c r="AC6" s="321">
        <f>TB!S$5</f>
        <v>43646</v>
      </c>
      <c r="AD6" s="321">
        <f>TB!T$5</f>
        <v>43677</v>
      </c>
      <c r="AE6" s="321">
        <f>TB!U$5</f>
        <v>43708</v>
      </c>
      <c r="AF6" s="321">
        <f>TB!V$5</f>
        <v>43738</v>
      </c>
      <c r="AG6" s="321">
        <f>TB!W$5</f>
        <v>43769</v>
      </c>
      <c r="AH6" s="321">
        <f>TB!X$5</f>
        <v>43799</v>
      </c>
      <c r="AI6" s="321">
        <f>TB!Y$5</f>
        <v>43830</v>
      </c>
      <c r="AJ6" s="321">
        <f>TB!Z$5</f>
        <v>43861</v>
      </c>
      <c r="AK6" s="321">
        <f>TB!AA$5</f>
        <v>43890</v>
      </c>
      <c r="AL6" s="321">
        <f>TB!AB$5</f>
        <v>43921</v>
      </c>
      <c r="AM6" s="321">
        <f>TB!AC$5</f>
        <v>43951</v>
      </c>
      <c r="AN6" s="321">
        <f>TB!AD$5</f>
        <v>43982</v>
      </c>
      <c r="AO6" s="321">
        <f>TB!AE$5</f>
        <v>44012</v>
      </c>
      <c r="AP6" s="321">
        <f>TB!AF$5</f>
        <v>44043</v>
      </c>
      <c r="AQ6" s="321">
        <f>TB!AG$5</f>
        <v>44074</v>
      </c>
      <c r="AR6" s="321">
        <f>TB!AH$5</f>
        <v>44104</v>
      </c>
      <c r="AS6" s="321">
        <f>TB!AI$5</f>
        <v>44135</v>
      </c>
      <c r="AT6" s="321">
        <f>TB!AJ$5</f>
        <v>44165</v>
      </c>
      <c r="AU6" s="321">
        <f>TB!AK$5</f>
        <v>44196</v>
      </c>
      <c r="AV6" s="321">
        <f>TB!AL$5</f>
        <v>44227</v>
      </c>
      <c r="AW6" s="321">
        <f>TB!AM$5</f>
        <v>44255</v>
      </c>
      <c r="AX6" s="321">
        <f>TB!AN$5</f>
        <v>44286</v>
      </c>
      <c r="AY6" s="321">
        <f>TB!AO$5</f>
        <v>44316</v>
      </c>
      <c r="AZ6" s="321">
        <f>TB!AP$5</f>
        <v>44347</v>
      </c>
      <c r="BA6" s="321">
        <f>TB!AQ$5</f>
        <v>44377</v>
      </c>
      <c r="BB6" s="321">
        <f>TB!AR$5</f>
        <v>44408</v>
      </c>
      <c r="BC6" s="321">
        <f>TB!AS$5</f>
        <v>44439</v>
      </c>
      <c r="BD6" s="321">
        <f>TB!AT$5</f>
        <v>44469</v>
      </c>
      <c r="BE6" s="321">
        <f>TB!AU$5</f>
        <v>44500</v>
      </c>
      <c r="BF6" s="321">
        <f>TB!AV$5</f>
        <v>44530</v>
      </c>
      <c r="BG6" s="321">
        <f>TB!AW$5</f>
        <v>44561</v>
      </c>
      <c r="BH6" s="321">
        <f>TB!AX$5</f>
        <v>44592</v>
      </c>
      <c r="BI6" s="321">
        <f>TB!AY$5</f>
        <v>44620</v>
      </c>
      <c r="BJ6" s="321">
        <f>TB!AZ$5</f>
        <v>44651</v>
      </c>
      <c r="BK6" s="321">
        <f>TB!BA$5</f>
        <v>44681</v>
      </c>
      <c r="BL6" s="321">
        <f>TB!BB$5</f>
        <v>44712</v>
      </c>
      <c r="BM6" s="321">
        <f>TB!BC$5</f>
        <v>44742</v>
      </c>
      <c r="BN6" s="321">
        <f>TB!BD$5</f>
        <v>44773</v>
      </c>
      <c r="BO6" s="321">
        <f>TB!BE$5</f>
        <v>44804</v>
      </c>
      <c r="BP6" s="321">
        <f>TB!BF$5</f>
        <v>44834</v>
      </c>
      <c r="BQ6" s="321">
        <f>TB!BG$5</f>
        <v>44865</v>
      </c>
      <c r="BR6" s="321">
        <f>TB!BH$5</f>
        <v>44895</v>
      </c>
      <c r="BS6" s="321">
        <f>TB!BI$5</f>
        <v>44926</v>
      </c>
      <c r="BU6" s="1" t="s">
        <v>63</v>
      </c>
    </row>
    <row r="7" spans="1:73" ht="14.25" customHeight="1" outlineLevel="1" x14ac:dyDescent="0.3">
      <c r="B7" s="289" t="str">
        <f t="shared" ref="B7:B9" si="1">B33</f>
        <v>Employee wages</v>
      </c>
      <c r="C7" s="226">
        <f t="shared" ref="C7" si="2">SUM(X7:AI7)</f>
        <v>710.03089</v>
      </c>
      <c r="D7" s="226">
        <f t="shared" ref="D7" si="3">SUM(AJ7:AU7)</f>
        <v>810.76112000000001</v>
      </c>
      <c r="E7" s="226">
        <f ca="1">_xlfn.IFNA(SUM(OFFSET($X7,0,MATCH(Periods!$D$14,$X$6:$BS$6)-1):OFFSET($X7,0,MATCH(Periods!$D$14,$X$6:$BS$6,0)-12)),0)</f>
        <v>764.19911999999999</v>
      </c>
      <c r="F7" s="226">
        <f ca="1">_xlfn.IFNA(SUM(OFFSET($X7,0,MATCH(Periods!$D$15,$X$6:$BS$6)-1):OFFSET($X7,0,MATCH(Periods!$D$15,$X$6:$BS$6,0)-12)),0)</f>
        <v>764.21205999999995</v>
      </c>
      <c r="G7" s="226">
        <f ca="1">SUM(OFFSET($X7,0,MATCH(Periods!$D$17,$X$6:$BS$6,0)-1):OFFSET($X7,0,MATCH(Periods!$D$13,$X$6:$BS$6,0)))</f>
        <v>126.48192</v>
      </c>
      <c r="H7" s="226">
        <f ca="1">SUM(OFFSET($X7,0,MATCH(Periods!$D$15,$X$6:$BS$6,0)-1):OFFSET($X7,0,MATCH(Periods!$D$14,$X$6:$BS$6,0)))</f>
        <v>126.49486</v>
      </c>
      <c r="I7" s="473"/>
      <c r="J7" s="482" t="str">
        <f>IFERROR(C7/Revenue!C$18,"n/a")</f>
        <v>n/a</v>
      </c>
      <c r="K7" s="482" t="str">
        <f>IFERROR(D7/Revenue!D$18,"n/a")</f>
        <v>n/a</v>
      </c>
      <c r="L7" s="482" t="str">
        <f ca="1">IFERROR(E7/Revenue!E$18,"n/a")</f>
        <v>n/a</v>
      </c>
      <c r="M7" s="482" t="str">
        <f ca="1">IFERROR(F7/Revenue!F$18,"n/a")</f>
        <v>n/a</v>
      </c>
      <c r="N7" s="482" t="str">
        <f ca="1">IFERROR(G7/Revenue!G$18,"n/a")</f>
        <v>n/a</v>
      </c>
      <c r="O7" s="482" t="str">
        <f ca="1">IFERROR(H7/Revenue!H$18,"n/a")</f>
        <v>n/a</v>
      </c>
      <c r="Q7" s="226">
        <f t="shared" ref="Q7:Q21" si="4">D7-C7</f>
        <v>100.73023000000001</v>
      </c>
      <c r="R7" s="59">
        <f t="shared" ref="R7:R21" si="5">IFERROR(Q7/C7,"n/a")</f>
        <v>0.14186739114970054</v>
      </c>
      <c r="S7" s="226">
        <f t="shared" ref="S7:S21" ca="1" si="6">E7-D7</f>
        <v>-46.562000000000012</v>
      </c>
      <c r="T7" s="59">
        <f t="shared" ref="T7:T21" ca="1" si="7">IFERROR(S7/D7,"n/a")</f>
        <v>-5.7429986282519337E-2</v>
      </c>
      <c r="U7" s="226">
        <f t="shared" ref="U7:U21" ca="1" si="8">F7-E7</f>
        <v>1.2939999999957763E-2</v>
      </c>
      <c r="V7" s="482">
        <f t="shared" ref="V7:V21" ca="1" si="9">IFERROR(U7/E7,"n/a")</f>
        <v>1.6932759618929898E-5</v>
      </c>
      <c r="X7" s="483">
        <f>SUMIFS(TB!N:N,TB!$G:$G,$A$2,TB!$H:$H,$B$10,TB!$I:$I,$B7,TB!$K:$K,"")</f>
        <v>58.623699999999999</v>
      </c>
      <c r="Y7" s="483">
        <f>SUMIFS(TB!O:O,TB!$G:$G,$A$2,TB!$H:$H,$B$10,TB!$I:$I,$B7,TB!$K:$K,"")</f>
        <v>58.750699999999995</v>
      </c>
      <c r="Z7" s="483">
        <f>SUMIFS(TB!P:P,TB!$G:$G,$A$2,TB!$H:$H,$B$10,TB!$I:$I,$B7,TB!$K:$K,"")</f>
        <v>59.824969999999993</v>
      </c>
      <c r="AA7" s="483">
        <f>SUMIFS(TB!Q:Q,TB!$G:$G,$A$2,TB!$H:$H,$B$10,TB!$I:$I,$B7,TB!$K:$K,"")</f>
        <v>59.168040000000019</v>
      </c>
      <c r="AB7" s="483">
        <f>SUMIFS(TB!R:R,TB!$G:$G,$A$2,TB!$H:$H,$B$10,TB!$I:$I,$B7,TB!$K:$K,"")</f>
        <v>59.168040000000019</v>
      </c>
      <c r="AC7" s="483">
        <f>SUMIFS(TB!S:S,TB!$G:$G,$A$2,TB!$H:$H,$B$10,TB!$I:$I,$B7,TB!$K:$K,"")</f>
        <v>59.585059999999999</v>
      </c>
      <c r="AD7" s="483">
        <f>SUMIFS(TB!T:T,TB!$G:$G,$A$2,TB!$H:$H,$B$10,TB!$I:$I,$B7,TB!$K:$K,"")</f>
        <v>59.585399999999936</v>
      </c>
      <c r="AE7" s="483">
        <f>SUMIFS(TB!U:U,TB!$G:$G,$A$2,TB!$H:$H,$B$10,TB!$I:$I,$B7,TB!$K:$K,"")</f>
        <v>59.58540000000005</v>
      </c>
      <c r="AF7" s="483">
        <f>SUMIFS(TB!V:V,TB!$G:$G,$A$2,TB!$H:$H,$B$10,TB!$I:$I,$B7,TB!$K:$K,"")</f>
        <v>61.438899999999933</v>
      </c>
      <c r="AG7" s="483">
        <f>SUMIFS(TB!W:W,TB!$G:$G,$A$2,TB!$H:$H,$B$10,TB!$I:$I,$B7,TB!$K:$K,"")</f>
        <v>63.038720000000126</v>
      </c>
      <c r="AH7" s="483">
        <f>SUMIFS(TB!X:X,TB!$G:$G,$A$2,TB!$H:$H,$B$10,TB!$I:$I,$B7,TB!$K:$K,"")</f>
        <v>64.79239999999993</v>
      </c>
      <c r="AI7" s="483">
        <f>SUMIFS(TB!Y:Y,TB!$G:$G,$A$2,TB!$H:$H,$B$10,TB!$I:$I,$B7,TB!$K:$K,"")</f>
        <v>46.469560000000001</v>
      </c>
      <c r="AJ7" s="483">
        <f>SUMIFS(TB!Z:Z,TB!$G:$G,$A$2,TB!$H:$H,$B$10,TB!$I:$I,$B7,TB!$K:$K,"")</f>
        <v>64.959400000000002</v>
      </c>
      <c r="AK7" s="483">
        <f>SUMIFS(TB!AA:AA,TB!$G:$G,$A$2,TB!$H:$H,$B$10,TB!$I:$I,$B7,TB!$K:$K,"")</f>
        <v>65.126400000000004</v>
      </c>
      <c r="AL7" s="483">
        <f>SUMIFS(TB!AB:AB,TB!$G:$G,$A$2,TB!$H:$H,$B$10,TB!$I:$I,$B7,TB!$K:$K,"")</f>
        <v>65.126400000000018</v>
      </c>
      <c r="AM7" s="483">
        <f>SUMIFS(TB!AC:AC,TB!$G:$G,$A$2,TB!$H:$H,$B$10,TB!$I:$I,$B7,TB!$K:$K,"")</f>
        <v>65.126399999999961</v>
      </c>
      <c r="AN7" s="483">
        <f>SUMIFS(TB!AD:AD,TB!$G:$G,$A$2,TB!$H:$H,$B$10,TB!$I:$I,$B7,TB!$K:$K,"")</f>
        <v>69.792399999999986</v>
      </c>
      <c r="AO7" s="483">
        <f>SUMIFS(TB!AE:AE,TB!$G:$G,$A$2,TB!$H:$H,$B$10,TB!$I:$I,$B7,TB!$K:$K,"")</f>
        <v>69.792400000000043</v>
      </c>
      <c r="AP7" s="483">
        <f>SUMIFS(TB!AF:AF,TB!$G:$G,$A$2,TB!$H:$H,$B$10,TB!$I:$I,$B7,TB!$K:$K,"")</f>
        <v>69.792399999999986</v>
      </c>
      <c r="AQ7" s="483">
        <f>SUMIFS(TB!AG:AG,TB!$G:$G,$A$2,TB!$H:$H,$B$10,TB!$I:$I,$B7,TB!$K:$K,"")</f>
        <v>69.792399999999986</v>
      </c>
      <c r="AR7" s="483">
        <f>SUMIFS(TB!AH:AH,TB!$G:$G,$A$2,TB!$H:$H,$B$10,TB!$I:$I,$B7,TB!$K:$K,"")</f>
        <v>69.792400000000043</v>
      </c>
      <c r="AS7" s="483">
        <f>SUMIFS(TB!AI:AI,TB!$G:$G,$A$2,TB!$H:$H,$B$10,TB!$I:$I,$B7,TB!$K:$K,"")</f>
        <v>69.79239999999993</v>
      </c>
      <c r="AT7" s="483">
        <f>SUMIFS(TB!AJ:AJ,TB!$G:$G,$A$2,TB!$H:$H,$B$10,TB!$I:$I,$B7,TB!$K:$K,"")</f>
        <v>69.792400000000043</v>
      </c>
      <c r="AU7" s="483">
        <f>SUMIFS(TB!AK:AK,TB!$G:$G,$A$2,TB!$H:$H,$B$10,TB!$I:$I,$B7,TB!$K:$K,"")</f>
        <v>61.875720000000001</v>
      </c>
      <c r="AV7" s="483">
        <f>SUMIFS(TB!AL:AL,TB!$G:$G,$A$2,TB!$H:$H,$B$10,TB!$I:$I,$B7,TB!$K:$K,"")</f>
        <v>62.084379999999996</v>
      </c>
      <c r="AW7" s="483">
        <f>SUMIFS(TB!AM:AM,TB!$G:$G,$A$2,TB!$H:$H,$B$10,TB!$I:$I,$B7,TB!$K:$K,"")</f>
        <v>64.397540000000006</v>
      </c>
      <c r="AX7" s="483">
        <f>SUMIFS(TB!AN:AN,TB!$G:$G,$A$2,TB!$H:$H,$B$10,TB!$I:$I,$B7,TB!$K:$K,"")</f>
        <v>66.502039999999994</v>
      </c>
      <c r="AY7" s="483">
        <f>SUMIFS(TB!AO:AO,TB!$G:$G,$A$2,TB!$H:$H,$B$10,TB!$I:$I,$B7,TB!$K:$K,"")</f>
        <v>66.502039999999994</v>
      </c>
      <c r="AZ7" s="483">
        <f>SUMIFS(TB!AP:AP,TB!$G:$G,$A$2,TB!$H:$H,$B$10,TB!$I:$I,$B7,TB!$K:$K,"")</f>
        <v>63.376960000000054</v>
      </c>
      <c r="BA7" s="483">
        <f>SUMIFS(TB!AQ:AQ,TB!$G:$G,$A$2,TB!$H:$H,$B$10,TB!$I:$I,$B7,TB!$K:$K,"")</f>
        <v>62.33535999999998</v>
      </c>
      <c r="BB7" s="483">
        <f>SUMIFS(TB!AR:AR,TB!$G:$G,$A$2,TB!$H:$H,$B$10,TB!$I:$I,$B7,TB!$K:$K,"")</f>
        <v>62.33535999999998</v>
      </c>
      <c r="BC7" s="483">
        <f>SUMIFS(TB!AS:AS,TB!$G:$G,$A$2,TB!$H:$H,$B$10,TB!$I:$I,$B7,TB!$K:$K,"")</f>
        <v>64.180359999999951</v>
      </c>
      <c r="BD7" s="483">
        <f>SUMIFS(TB!AT:AT,TB!$G:$G,$A$2,TB!$H:$H,$B$10,TB!$I:$I,$B7,TB!$K:$K,"")</f>
        <v>63.169360000000097</v>
      </c>
      <c r="BE7" s="483">
        <f>SUMIFS(TB!AU:AU,TB!$G:$G,$A$2,TB!$H:$H,$B$10,TB!$I:$I,$B7,TB!$K:$K,"")</f>
        <v>63.169359999999983</v>
      </c>
      <c r="BF7" s="483">
        <f>SUMIFS(TB!AV:AV,TB!$G:$G,$A$2,TB!$H:$H,$B$10,TB!$I:$I,$B7,TB!$K:$K,"")</f>
        <v>62.976999999999975</v>
      </c>
      <c r="BG7" s="483">
        <f>SUMIFS(TB!AW:AW,TB!$G:$G,$A$2,TB!$H:$H,$B$10,TB!$I:$I,$B7,TB!$K:$K,"")</f>
        <v>63.169359999999983</v>
      </c>
      <c r="BH7" s="483">
        <f>SUMIFS(TB!AX:AX,TB!$G:$G,$A$2,TB!$H:$H,$B$10,TB!$I:$I,$B7,TB!$K:$K,"")</f>
        <v>62.951900000000002</v>
      </c>
      <c r="BI7" s="483">
        <f>SUMIFS(TB!AY:AY,TB!$G:$G,$A$2,TB!$H:$H,$B$10,TB!$I:$I,$B7,TB!$K:$K,"")</f>
        <v>63.542960000000001</v>
      </c>
      <c r="BJ7" s="483">
        <f>SUMIFS(TB!AZ:AZ,TB!$G:$G,$A$2,TB!$H:$H,$B$10,TB!$I:$I,$B7,TB!$K:$K,"")</f>
        <v>0</v>
      </c>
      <c r="BK7" s="483">
        <f>SUMIFS(TB!BA:BA,TB!$G:$G,$A$2,TB!$H:$H,$B$10,TB!$I:$I,$B7,TB!$K:$K,"")</f>
        <v>0</v>
      </c>
      <c r="BL7" s="483">
        <f>SUMIFS(TB!BB:BB,TB!$G:$G,$A$2,TB!$H:$H,$B$10,TB!$I:$I,$B7,TB!$K:$K,"")</f>
        <v>0</v>
      </c>
      <c r="BM7" s="483">
        <f>SUMIFS(TB!BC:BC,TB!$G:$G,$A$2,TB!$H:$H,$B$10,TB!$I:$I,$B7,TB!$K:$K,"")</f>
        <v>0</v>
      </c>
      <c r="BN7" s="483">
        <f>SUMIFS(TB!BD:BD,TB!$G:$G,$A$2,TB!$H:$H,$B$10,TB!$I:$I,$B7,TB!$K:$K,"")</f>
        <v>0</v>
      </c>
      <c r="BO7" s="483">
        <f>SUMIFS(TB!BE:BE,TB!$G:$G,$A$2,TB!$H:$H,$B$10,TB!$I:$I,$B7,TB!$K:$K,"")</f>
        <v>0</v>
      </c>
      <c r="BP7" s="483">
        <f>SUMIFS(TB!BF:BF,TB!$G:$G,$A$2,TB!$H:$H,$B$10,TB!$I:$I,$B7,TB!$K:$K,"")</f>
        <v>0</v>
      </c>
      <c r="BQ7" s="483">
        <f>SUMIFS(TB!BG:BG,TB!$G:$G,$A$2,TB!$H:$H,$B$10,TB!$I:$I,$B7,TB!$K:$K,"")</f>
        <v>0</v>
      </c>
      <c r="BR7" s="483">
        <f>SUMIFS(TB!BH:BH,TB!$G:$G,$A$2,TB!$H:$H,$B$10,TB!$I:$I,$B7,TB!$K:$K,"")</f>
        <v>0</v>
      </c>
      <c r="BS7" s="483">
        <f>SUMIFS(TB!BI:BI,TB!$G:$G,$A$2,TB!$H:$H,$B$10,TB!$I:$I,$B7,TB!$K:$K,"")</f>
        <v>0</v>
      </c>
      <c r="BU7" s="484"/>
    </row>
    <row r="8" spans="1:73" ht="14.25" customHeight="1" outlineLevel="1" x14ac:dyDescent="0.3">
      <c r="B8" s="289" t="str">
        <f t="shared" si="1"/>
        <v>Officer wages</v>
      </c>
      <c r="C8" s="226">
        <f t="shared" ref="C8:C9" si="10">SUM(X8:AI8)</f>
        <v>600</v>
      </c>
      <c r="D8" s="226">
        <f t="shared" ref="D8:D9" si="11">SUM(AJ8:AU8)</f>
        <v>600</v>
      </c>
      <c r="E8" s="226">
        <f ca="1">_xlfn.IFNA(SUM(OFFSET($X8,0,MATCH(Periods!$D$14,$X$6:$BS$6)-1):OFFSET($X8,0,MATCH(Periods!$D$14,$X$6:$BS$6,0)-12)),0)</f>
        <v>600</v>
      </c>
      <c r="F8" s="226">
        <f ca="1">_xlfn.IFNA(SUM(OFFSET($X8,0,MATCH(Periods!$D$15,$X$6:$BS$6)-1):OFFSET($X8,0,MATCH(Periods!$D$15,$X$6:$BS$6,0)-12)),0)</f>
        <v>600</v>
      </c>
      <c r="G8" s="226">
        <f ca="1">SUM(OFFSET($X8,0,MATCH(Periods!$D$17,$X$6:$BS$6,0)-1):OFFSET($X8,0,MATCH(Periods!$D$13,$X$6:$BS$6,0)))</f>
        <v>100</v>
      </c>
      <c r="H8" s="226">
        <f ca="1">SUM(OFFSET($X8,0,MATCH(Periods!$D$15,$X$6:$BS$6,0)-1):OFFSET($X8,0,MATCH(Periods!$D$14,$X$6:$BS$6,0)))</f>
        <v>100</v>
      </c>
      <c r="I8" s="473"/>
      <c r="J8" s="482" t="str">
        <f>IFERROR(C8/Revenue!C$18,"n/a")</f>
        <v>n/a</v>
      </c>
      <c r="K8" s="482" t="str">
        <f>IFERROR(D8/Revenue!D$18,"n/a")</f>
        <v>n/a</v>
      </c>
      <c r="L8" s="482" t="str">
        <f ca="1">IFERROR(E8/Revenue!E$18,"n/a")</f>
        <v>n/a</v>
      </c>
      <c r="M8" s="482" t="str">
        <f ca="1">IFERROR(F8/Revenue!F$18,"n/a")</f>
        <v>n/a</v>
      </c>
      <c r="N8" s="482" t="str">
        <f ca="1">IFERROR(G8/Revenue!G$18,"n/a")</f>
        <v>n/a</v>
      </c>
      <c r="O8" s="482" t="str">
        <f ca="1">IFERROR(H8/Revenue!H$18,"n/a")</f>
        <v>n/a</v>
      </c>
      <c r="Q8" s="226">
        <f t="shared" si="4"/>
        <v>0</v>
      </c>
      <c r="R8" s="59">
        <f t="shared" si="5"/>
        <v>0</v>
      </c>
      <c r="S8" s="226">
        <f t="shared" ca="1" si="6"/>
        <v>0</v>
      </c>
      <c r="T8" s="59">
        <f t="shared" ca="1" si="7"/>
        <v>0</v>
      </c>
      <c r="U8" s="226">
        <f t="shared" ca="1" si="8"/>
        <v>0</v>
      </c>
      <c r="V8" s="482">
        <f t="shared" ca="1" si="9"/>
        <v>0</v>
      </c>
      <c r="X8" s="483">
        <f>SUMIFS(TB!N:N,TB!$G:$G,$A$2,TB!$H:$H,$B$10,TB!$I:$I,$B8,TB!$K:$K,"")</f>
        <v>45.833320000000001</v>
      </c>
      <c r="Y8" s="483">
        <f>SUMIFS(TB!O:O,TB!$G:$G,$A$2,TB!$H:$H,$B$10,TB!$I:$I,$B8,TB!$K:$K,"")</f>
        <v>45.833320000000001</v>
      </c>
      <c r="Z8" s="483">
        <f>SUMIFS(TB!P:P,TB!$G:$G,$A$2,TB!$H:$H,$B$10,TB!$I:$I,$B8,TB!$K:$K,"")</f>
        <v>45.833319999999986</v>
      </c>
      <c r="AA8" s="483">
        <f>SUMIFS(TB!Q:Q,TB!$G:$G,$A$2,TB!$H:$H,$B$10,TB!$I:$I,$B8,TB!$K:$K,"")</f>
        <v>45.833320000000015</v>
      </c>
      <c r="AB8" s="483">
        <f>SUMIFS(TB!R:R,TB!$G:$G,$A$2,TB!$H:$H,$B$10,TB!$I:$I,$B8,TB!$K:$K,"")</f>
        <v>45.833320000000015</v>
      </c>
      <c r="AC8" s="483">
        <f>SUMIFS(TB!S:S,TB!$G:$G,$A$2,TB!$H:$H,$B$10,TB!$I:$I,$B8,TB!$K:$K,"")</f>
        <v>45.833319999999958</v>
      </c>
      <c r="AD8" s="483">
        <f>SUMIFS(TB!T:T,TB!$G:$G,$A$2,TB!$H:$H,$B$10,TB!$I:$I,$B8,TB!$K:$K,"")</f>
        <v>45.833320000000015</v>
      </c>
      <c r="AE8" s="483">
        <f>SUMIFS(TB!U:U,TB!$G:$G,$A$2,TB!$H:$H,$B$10,TB!$I:$I,$B8,TB!$K:$K,"")</f>
        <v>45.833320000000015</v>
      </c>
      <c r="AF8" s="483">
        <f>SUMIFS(TB!V:V,TB!$G:$G,$A$2,TB!$H:$H,$B$10,TB!$I:$I,$B8,TB!$K:$K,"")</f>
        <v>45.833320000000015</v>
      </c>
      <c r="AG8" s="483">
        <f>SUMIFS(TB!W:W,TB!$G:$G,$A$2,TB!$H:$H,$B$10,TB!$I:$I,$B8,TB!$K:$K,"")</f>
        <v>45.833320000000015</v>
      </c>
      <c r="AH8" s="483">
        <f>SUMIFS(TB!X:X,TB!$G:$G,$A$2,TB!$H:$H,$B$10,TB!$I:$I,$B8,TB!$K:$K,"")</f>
        <v>45.833319999999958</v>
      </c>
      <c r="AI8" s="483">
        <f>SUMIFS(TB!Y:Y,TB!$G:$G,$A$2,TB!$H:$H,$B$10,TB!$I:$I,$B8,TB!$K:$K,"")</f>
        <v>95.833480000000009</v>
      </c>
      <c r="AJ8" s="483">
        <f>SUMIFS(TB!Z:Z,TB!$G:$G,$A$2,TB!$H:$H,$B$10,TB!$I:$I,$B8,TB!$K:$K,"")</f>
        <v>50</v>
      </c>
      <c r="AK8" s="483">
        <f>SUMIFS(TB!AA:AA,TB!$G:$G,$A$2,TB!$H:$H,$B$10,TB!$I:$I,$B8,TB!$K:$K,"")</f>
        <v>50</v>
      </c>
      <c r="AL8" s="483">
        <f>SUMIFS(TB!AB:AB,TB!$G:$G,$A$2,TB!$H:$H,$B$10,TB!$I:$I,$B8,TB!$K:$K,"")</f>
        <v>50</v>
      </c>
      <c r="AM8" s="483">
        <f>SUMIFS(TB!AC:AC,TB!$G:$G,$A$2,TB!$H:$H,$B$10,TB!$I:$I,$B8,TB!$K:$K,"")</f>
        <v>50</v>
      </c>
      <c r="AN8" s="483">
        <f>SUMIFS(TB!AD:AD,TB!$G:$G,$A$2,TB!$H:$H,$B$10,TB!$I:$I,$B8,TB!$K:$K,"")</f>
        <v>50</v>
      </c>
      <c r="AO8" s="483">
        <f>SUMIFS(TB!AE:AE,TB!$G:$G,$A$2,TB!$H:$H,$B$10,TB!$I:$I,$B8,TB!$K:$K,"")</f>
        <v>50</v>
      </c>
      <c r="AP8" s="483">
        <f>SUMIFS(TB!AF:AF,TB!$G:$G,$A$2,TB!$H:$H,$B$10,TB!$I:$I,$B8,TB!$K:$K,"")</f>
        <v>50</v>
      </c>
      <c r="AQ8" s="483">
        <f>SUMIFS(TB!AG:AG,TB!$G:$G,$A$2,TB!$H:$H,$B$10,TB!$I:$I,$B8,TB!$K:$K,"")</f>
        <v>50</v>
      </c>
      <c r="AR8" s="483">
        <f>SUMIFS(TB!AH:AH,TB!$G:$G,$A$2,TB!$H:$H,$B$10,TB!$I:$I,$B8,TB!$K:$K,"")</f>
        <v>50</v>
      </c>
      <c r="AS8" s="483">
        <f>SUMIFS(TB!AI:AI,TB!$G:$G,$A$2,TB!$H:$H,$B$10,TB!$I:$I,$B8,TB!$K:$K,"")</f>
        <v>50</v>
      </c>
      <c r="AT8" s="483">
        <f>SUMIFS(TB!AJ:AJ,TB!$G:$G,$A$2,TB!$H:$H,$B$10,TB!$I:$I,$B8,TB!$K:$K,"")</f>
        <v>50</v>
      </c>
      <c r="AU8" s="483">
        <f>SUMIFS(TB!AK:AK,TB!$G:$G,$A$2,TB!$H:$H,$B$10,TB!$I:$I,$B8,TB!$K:$K,"")</f>
        <v>50</v>
      </c>
      <c r="AV8" s="483">
        <f>SUMIFS(TB!AL:AL,TB!$G:$G,$A$2,TB!$H:$H,$B$10,TB!$I:$I,$B8,TB!$K:$K,"")</f>
        <v>50</v>
      </c>
      <c r="AW8" s="483">
        <f>SUMIFS(TB!AM:AM,TB!$G:$G,$A$2,TB!$H:$H,$B$10,TB!$I:$I,$B8,TB!$K:$K,"")</f>
        <v>50</v>
      </c>
      <c r="AX8" s="483">
        <f>SUMIFS(TB!AN:AN,TB!$G:$G,$A$2,TB!$H:$H,$B$10,TB!$I:$I,$B8,TB!$K:$K,"")</f>
        <v>50</v>
      </c>
      <c r="AY8" s="483">
        <f>SUMIFS(TB!AO:AO,TB!$G:$G,$A$2,TB!$H:$H,$B$10,TB!$I:$I,$B8,TB!$K:$K,"")</f>
        <v>50</v>
      </c>
      <c r="AZ8" s="483">
        <f>SUMIFS(TB!AP:AP,TB!$G:$G,$A$2,TB!$H:$H,$B$10,TB!$I:$I,$B8,TB!$K:$K,"")</f>
        <v>50</v>
      </c>
      <c r="BA8" s="483">
        <f>SUMIFS(TB!AQ:AQ,TB!$G:$G,$A$2,TB!$H:$H,$B$10,TB!$I:$I,$B8,TB!$K:$K,"")</f>
        <v>50</v>
      </c>
      <c r="BB8" s="483">
        <f>SUMIFS(TB!AR:AR,TB!$G:$G,$A$2,TB!$H:$H,$B$10,TB!$I:$I,$B8,TB!$K:$K,"")</f>
        <v>50</v>
      </c>
      <c r="BC8" s="483">
        <f>SUMIFS(TB!AS:AS,TB!$G:$G,$A$2,TB!$H:$H,$B$10,TB!$I:$I,$B8,TB!$K:$K,"")</f>
        <v>50</v>
      </c>
      <c r="BD8" s="483">
        <f>SUMIFS(TB!AT:AT,TB!$G:$G,$A$2,TB!$H:$H,$B$10,TB!$I:$I,$B8,TB!$K:$K,"")</f>
        <v>50</v>
      </c>
      <c r="BE8" s="483">
        <f>SUMIFS(TB!AU:AU,TB!$G:$G,$A$2,TB!$H:$H,$B$10,TB!$I:$I,$B8,TB!$K:$K,"")</f>
        <v>50</v>
      </c>
      <c r="BF8" s="483">
        <f>SUMIFS(TB!AV:AV,TB!$G:$G,$A$2,TB!$H:$H,$B$10,TB!$I:$I,$B8,TB!$K:$K,"")</f>
        <v>50</v>
      </c>
      <c r="BG8" s="483">
        <f>SUMIFS(TB!AW:AW,TB!$G:$G,$A$2,TB!$H:$H,$B$10,TB!$I:$I,$B8,TB!$K:$K,"")</f>
        <v>50</v>
      </c>
      <c r="BH8" s="483">
        <f>SUMIFS(TB!AX:AX,TB!$G:$G,$A$2,TB!$H:$H,$B$10,TB!$I:$I,$B8,TB!$K:$K,"")</f>
        <v>50</v>
      </c>
      <c r="BI8" s="483">
        <f>SUMIFS(TB!AY:AY,TB!$G:$G,$A$2,TB!$H:$H,$B$10,TB!$I:$I,$B8,TB!$K:$K,"")</f>
        <v>50</v>
      </c>
      <c r="BJ8" s="483">
        <f>SUMIFS(TB!AZ:AZ,TB!$G:$G,$A$2,TB!$H:$H,$B$10,TB!$I:$I,$B8,TB!$K:$K,"")</f>
        <v>0</v>
      </c>
      <c r="BK8" s="483">
        <f>SUMIFS(TB!BA:BA,TB!$G:$G,$A$2,TB!$H:$H,$B$10,TB!$I:$I,$B8,TB!$K:$K,"")</f>
        <v>0</v>
      </c>
      <c r="BL8" s="483">
        <f>SUMIFS(TB!BB:BB,TB!$G:$G,$A$2,TB!$H:$H,$B$10,TB!$I:$I,$B8,TB!$K:$K,"")</f>
        <v>0</v>
      </c>
      <c r="BM8" s="483">
        <f>SUMIFS(TB!BC:BC,TB!$G:$G,$A$2,TB!$H:$H,$B$10,TB!$I:$I,$B8,TB!$K:$K,"")</f>
        <v>0</v>
      </c>
      <c r="BN8" s="483">
        <f>SUMIFS(TB!BD:BD,TB!$G:$G,$A$2,TB!$H:$H,$B$10,TB!$I:$I,$B8,TB!$K:$K,"")</f>
        <v>0</v>
      </c>
      <c r="BO8" s="483">
        <f>SUMIFS(TB!BE:BE,TB!$G:$G,$A$2,TB!$H:$H,$B$10,TB!$I:$I,$B8,TB!$K:$K,"")</f>
        <v>0</v>
      </c>
      <c r="BP8" s="483">
        <f>SUMIFS(TB!BF:BF,TB!$G:$G,$A$2,TB!$H:$H,$B$10,TB!$I:$I,$B8,TB!$K:$K,"")</f>
        <v>0</v>
      </c>
      <c r="BQ8" s="483">
        <f>SUMIFS(TB!BG:BG,TB!$G:$G,$A$2,TB!$H:$H,$B$10,TB!$I:$I,$B8,TB!$K:$K,"")</f>
        <v>0</v>
      </c>
      <c r="BR8" s="483">
        <f>SUMIFS(TB!BH:BH,TB!$G:$G,$A$2,TB!$H:$H,$B$10,TB!$I:$I,$B8,TB!$K:$K,"")</f>
        <v>0</v>
      </c>
      <c r="BS8" s="483">
        <f>SUMIFS(TB!BI:BI,TB!$G:$G,$A$2,TB!$H:$H,$B$10,TB!$I:$I,$B8,TB!$K:$K,"")</f>
        <v>0</v>
      </c>
      <c r="BU8" s="484"/>
    </row>
    <row r="9" spans="1:73" ht="14.25" customHeight="1" outlineLevel="1" x14ac:dyDescent="0.3">
      <c r="B9" s="289" t="str">
        <f t="shared" si="1"/>
        <v>Payroll expenses</v>
      </c>
      <c r="C9" s="226">
        <f t="shared" si="10"/>
        <v>30.322839999999999</v>
      </c>
      <c r="D9" s="226">
        <f t="shared" si="11"/>
        <v>0</v>
      </c>
      <c r="E9" s="226">
        <f ca="1">_xlfn.IFNA(SUM(OFFSET($X9,0,MATCH(Periods!$D$14,$X$6:$BS$6)-1):OFFSET($X9,0,MATCH(Periods!$D$14,$X$6:$BS$6,0)-12)),0)</f>
        <v>0</v>
      </c>
      <c r="F9" s="226">
        <f ca="1">_xlfn.IFNA(SUM(OFFSET($X9,0,MATCH(Periods!$D$15,$X$6:$BS$6)-1):OFFSET($X9,0,MATCH(Periods!$D$15,$X$6:$BS$6,0)-12)),0)</f>
        <v>0</v>
      </c>
      <c r="G9" s="226">
        <f ca="1">SUM(OFFSET($X9,0,MATCH(Periods!$D$17,$X$6:$BS$6,0)-1):OFFSET($X9,0,MATCH(Periods!$D$13,$X$6:$BS$6,0)))</f>
        <v>0</v>
      </c>
      <c r="H9" s="226">
        <f ca="1">SUM(OFFSET($X9,0,MATCH(Periods!$D$15,$X$6:$BS$6,0)-1):OFFSET($X9,0,MATCH(Periods!$D$14,$X$6:$BS$6,0)))</f>
        <v>0</v>
      </c>
      <c r="I9" s="473"/>
      <c r="J9" s="482" t="str">
        <f>IFERROR(C9/Revenue!C$18,"n/a")</f>
        <v>n/a</v>
      </c>
      <c r="K9" s="482" t="str">
        <f>IFERROR(D9/Revenue!D$18,"n/a")</f>
        <v>n/a</v>
      </c>
      <c r="L9" s="482" t="str">
        <f ca="1">IFERROR(E9/Revenue!E$18,"n/a")</f>
        <v>n/a</v>
      </c>
      <c r="M9" s="482" t="str">
        <f ca="1">IFERROR(F9/Revenue!F$18,"n/a")</f>
        <v>n/a</v>
      </c>
      <c r="N9" s="482" t="str">
        <f ca="1">IFERROR(G9/Revenue!G$18,"n/a")</f>
        <v>n/a</v>
      </c>
      <c r="O9" s="482" t="str">
        <f ca="1">IFERROR(H9/Revenue!H$18,"n/a")</f>
        <v>n/a</v>
      </c>
      <c r="Q9" s="226">
        <f t="shared" si="4"/>
        <v>-30.322839999999999</v>
      </c>
      <c r="R9" s="59">
        <f t="shared" si="5"/>
        <v>-1</v>
      </c>
      <c r="S9" s="226">
        <f t="shared" ca="1" si="6"/>
        <v>0</v>
      </c>
      <c r="T9" s="59" t="str">
        <f t="shared" ca="1" si="7"/>
        <v>n/a</v>
      </c>
      <c r="U9" s="226">
        <f t="shared" ca="1" si="8"/>
        <v>0</v>
      </c>
      <c r="V9" s="482" t="str">
        <f t="shared" ca="1" si="9"/>
        <v>n/a</v>
      </c>
      <c r="X9" s="483">
        <f>SUMIFS(TB!N:N,TB!$G:$G,$A$2,TB!$H:$H,$B$10,TB!$I:$I,$B9,TB!$K:$K,"")</f>
        <v>0</v>
      </c>
      <c r="Y9" s="483">
        <f>SUMIFS(TB!O:O,TB!$G:$G,$A$2,TB!$H:$H,$B$10,TB!$I:$I,$B9,TB!$K:$K,"")</f>
        <v>0</v>
      </c>
      <c r="Z9" s="483">
        <f>SUMIFS(TB!P:P,TB!$G:$G,$A$2,TB!$H:$H,$B$10,TB!$I:$I,$B9,TB!$K:$K,"")</f>
        <v>0</v>
      </c>
      <c r="AA9" s="483">
        <f>SUMIFS(TB!Q:Q,TB!$G:$G,$A$2,TB!$H:$H,$B$10,TB!$I:$I,$B9,TB!$K:$K,"")</f>
        <v>0</v>
      </c>
      <c r="AB9" s="483">
        <f>SUMIFS(TB!R:R,TB!$G:$G,$A$2,TB!$H:$H,$B$10,TB!$I:$I,$B9,TB!$K:$K,"")</f>
        <v>0</v>
      </c>
      <c r="AC9" s="483">
        <f>SUMIFS(TB!S:S,TB!$G:$G,$A$2,TB!$H:$H,$B$10,TB!$I:$I,$B9,TB!$K:$K,"")</f>
        <v>0</v>
      </c>
      <c r="AD9" s="483">
        <f>SUMIFS(TB!T:T,TB!$G:$G,$A$2,TB!$H:$H,$B$10,TB!$I:$I,$B9,TB!$K:$K,"")</f>
        <v>0</v>
      </c>
      <c r="AE9" s="483">
        <f>SUMIFS(TB!U:U,TB!$G:$G,$A$2,TB!$H:$H,$B$10,TB!$I:$I,$B9,TB!$K:$K,"")</f>
        <v>0</v>
      </c>
      <c r="AF9" s="483">
        <f>SUMIFS(TB!V:V,TB!$G:$G,$A$2,TB!$H:$H,$B$10,TB!$I:$I,$B9,TB!$K:$K,"")</f>
        <v>0</v>
      </c>
      <c r="AG9" s="483">
        <f>SUMIFS(TB!W:W,TB!$G:$G,$A$2,TB!$H:$H,$B$10,TB!$I:$I,$B9,TB!$K:$K,"")</f>
        <v>0</v>
      </c>
      <c r="AH9" s="483">
        <f>SUMIFS(TB!X:X,TB!$G:$G,$A$2,TB!$H:$H,$B$10,TB!$I:$I,$B9,TB!$K:$K,"")</f>
        <v>0</v>
      </c>
      <c r="AI9" s="483">
        <f>SUMIFS(TB!Y:Y,TB!$G:$G,$A$2,TB!$H:$H,$B$10,TB!$I:$I,$B9,TB!$K:$K,"")</f>
        <v>30.322839999999999</v>
      </c>
      <c r="AJ9" s="483">
        <f>SUMIFS(TB!Z:Z,TB!$G:$G,$A$2,TB!$H:$H,$B$10,TB!$I:$I,$B9,TB!$K:$K,"")</f>
        <v>0</v>
      </c>
      <c r="AK9" s="483">
        <f>SUMIFS(TB!AA:AA,TB!$G:$G,$A$2,TB!$H:$H,$B$10,TB!$I:$I,$B9,TB!$K:$K,"")</f>
        <v>0</v>
      </c>
      <c r="AL9" s="483">
        <f>SUMIFS(TB!AB:AB,TB!$G:$G,$A$2,TB!$H:$H,$B$10,TB!$I:$I,$B9,TB!$K:$K,"")</f>
        <v>0</v>
      </c>
      <c r="AM9" s="483">
        <f>SUMIFS(TB!AC:AC,TB!$G:$G,$A$2,TB!$H:$H,$B$10,TB!$I:$I,$B9,TB!$K:$K,"")</f>
        <v>0</v>
      </c>
      <c r="AN9" s="483">
        <f>SUMIFS(TB!AD:AD,TB!$G:$G,$A$2,TB!$H:$H,$B$10,TB!$I:$I,$B9,TB!$K:$K,"")</f>
        <v>0</v>
      </c>
      <c r="AO9" s="483">
        <f>SUMIFS(TB!AE:AE,TB!$G:$G,$A$2,TB!$H:$H,$B$10,TB!$I:$I,$B9,TB!$K:$K,"")</f>
        <v>0</v>
      </c>
      <c r="AP9" s="483">
        <f>SUMIFS(TB!AF:AF,TB!$G:$G,$A$2,TB!$H:$H,$B$10,TB!$I:$I,$B9,TB!$K:$K,"")</f>
        <v>0</v>
      </c>
      <c r="AQ9" s="483">
        <f>SUMIFS(TB!AG:AG,TB!$G:$G,$A$2,TB!$H:$H,$B$10,TB!$I:$I,$B9,TB!$K:$K,"")</f>
        <v>0</v>
      </c>
      <c r="AR9" s="483">
        <f>SUMIFS(TB!AH:AH,TB!$G:$G,$A$2,TB!$H:$H,$B$10,TB!$I:$I,$B9,TB!$K:$K,"")</f>
        <v>0</v>
      </c>
      <c r="AS9" s="483">
        <f>SUMIFS(TB!AI:AI,TB!$G:$G,$A$2,TB!$H:$H,$B$10,TB!$I:$I,$B9,TB!$K:$K,"")</f>
        <v>0</v>
      </c>
      <c r="AT9" s="483">
        <f>SUMIFS(TB!AJ:AJ,TB!$G:$G,$A$2,TB!$H:$H,$B$10,TB!$I:$I,$B9,TB!$K:$K,"")</f>
        <v>0</v>
      </c>
      <c r="AU9" s="483">
        <f>SUMIFS(TB!AK:AK,TB!$G:$G,$A$2,TB!$H:$H,$B$10,TB!$I:$I,$B9,TB!$K:$K,"")</f>
        <v>0</v>
      </c>
      <c r="AV9" s="483">
        <f>SUMIFS(TB!AL:AL,TB!$G:$G,$A$2,TB!$H:$H,$B$10,TB!$I:$I,$B9,TB!$K:$K,"")</f>
        <v>0</v>
      </c>
      <c r="AW9" s="483">
        <f>SUMIFS(TB!AM:AM,TB!$G:$G,$A$2,TB!$H:$H,$B$10,TB!$I:$I,$B9,TB!$K:$K,"")</f>
        <v>0</v>
      </c>
      <c r="AX9" s="483">
        <f>SUMIFS(TB!AN:AN,TB!$G:$G,$A$2,TB!$H:$H,$B$10,TB!$I:$I,$B9,TB!$K:$K,"")</f>
        <v>0</v>
      </c>
      <c r="AY9" s="483">
        <f>SUMIFS(TB!AO:AO,TB!$G:$G,$A$2,TB!$H:$H,$B$10,TB!$I:$I,$B9,TB!$K:$K,"")</f>
        <v>0</v>
      </c>
      <c r="AZ9" s="483">
        <f>SUMIFS(TB!AP:AP,TB!$G:$G,$A$2,TB!$H:$H,$B$10,TB!$I:$I,$B9,TB!$K:$K,"")</f>
        <v>0</v>
      </c>
      <c r="BA9" s="483">
        <f>SUMIFS(TB!AQ:AQ,TB!$G:$G,$A$2,TB!$H:$H,$B$10,TB!$I:$I,$B9,TB!$K:$K,"")</f>
        <v>0</v>
      </c>
      <c r="BB9" s="483">
        <f>SUMIFS(TB!AR:AR,TB!$G:$G,$A$2,TB!$H:$H,$B$10,TB!$I:$I,$B9,TB!$K:$K,"")</f>
        <v>0</v>
      </c>
      <c r="BC9" s="483">
        <f>SUMIFS(TB!AS:AS,TB!$G:$G,$A$2,TB!$H:$H,$B$10,TB!$I:$I,$B9,TB!$K:$K,"")</f>
        <v>0</v>
      </c>
      <c r="BD9" s="483">
        <f>SUMIFS(TB!AT:AT,TB!$G:$G,$A$2,TB!$H:$H,$B$10,TB!$I:$I,$B9,TB!$K:$K,"")</f>
        <v>0</v>
      </c>
      <c r="BE9" s="483">
        <f>SUMIFS(TB!AU:AU,TB!$G:$G,$A$2,TB!$H:$H,$B$10,TB!$I:$I,$B9,TB!$K:$K,"")</f>
        <v>0</v>
      </c>
      <c r="BF9" s="483">
        <f>SUMIFS(TB!AV:AV,TB!$G:$G,$A$2,TB!$H:$H,$B$10,TB!$I:$I,$B9,TB!$K:$K,"")</f>
        <v>0</v>
      </c>
      <c r="BG9" s="483">
        <f>SUMIFS(TB!AW:AW,TB!$G:$G,$A$2,TB!$H:$H,$B$10,TB!$I:$I,$B9,TB!$K:$K,"")</f>
        <v>0</v>
      </c>
      <c r="BH9" s="483">
        <f>SUMIFS(TB!AX:AX,TB!$G:$G,$A$2,TB!$H:$H,$B$10,TB!$I:$I,$B9,TB!$K:$K,"")</f>
        <v>0</v>
      </c>
      <c r="BI9" s="483">
        <f>SUMIFS(TB!AY:AY,TB!$G:$G,$A$2,TB!$H:$H,$B$10,TB!$I:$I,$B9,TB!$K:$K,"")</f>
        <v>0</v>
      </c>
      <c r="BJ9" s="483">
        <f>SUMIFS(TB!AZ:AZ,TB!$G:$G,$A$2,TB!$H:$H,$B$10,TB!$I:$I,$B9,TB!$K:$K,"")</f>
        <v>0</v>
      </c>
      <c r="BK9" s="483">
        <f>SUMIFS(TB!BA:BA,TB!$G:$G,$A$2,TB!$H:$H,$B$10,TB!$I:$I,$B9,TB!$K:$K,"")</f>
        <v>0</v>
      </c>
      <c r="BL9" s="483">
        <f>SUMIFS(TB!BB:BB,TB!$G:$G,$A$2,TB!$H:$H,$B$10,TB!$I:$I,$B9,TB!$K:$K,"")</f>
        <v>0</v>
      </c>
      <c r="BM9" s="483">
        <f>SUMIFS(TB!BC:BC,TB!$G:$G,$A$2,TB!$H:$H,$B$10,TB!$I:$I,$B9,TB!$K:$K,"")</f>
        <v>0</v>
      </c>
      <c r="BN9" s="483">
        <f>SUMIFS(TB!BD:BD,TB!$G:$G,$A$2,TB!$H:$H,$B$10,TB!$I:$I,$B9,TB!$K:$K,"")</f>
        <v>0</v>
      </c>
      <c r="BO9" s="483">
        <f>SUMIFS(TB!BE:BE,TB!$G:$G,$A$2,TB!$H:$H,$B$10,TB!$I:$I,$B9,TB!$K:$K,"")</f>
        <v>0</v>
      </c>
      <c r="BP9" s="483">
        <f>SUMIFS(TB!BF:BF,TB!$G:$G,$A$2,TB!$H:$H,$B$10,TB!$I:$I,$B9,TB!$K:$K,"")</f>
        <v>0</v>
      </c>
      <c r="BQ9" s="483">
        <f>SUMIFS(TB!BG:BG,TB!$G:$G,$A$2,TB!$H:$H,$B$10,TB!$I:$I,$B9,TB!$K:$K,"")</f>
        <v>0</v>
      </c>
      <c r="BR9" s="483">
        <f>SUMIFS(TB!BH:BH,TB!$G:$G,$A$2,TB!$H:$H,$B$10,TB!$I:$I,$B9,TB!$K:$K,"")</f>
        <v>0</v>
      </c>
      <c r="BS9" s="483">
        <f>SUMIFS(TB!BI:BI,TB!$G:$G,$A$2,TB!$H:$H,$B$10,TB!$I:$I,$B9,TB!$K:$K,"")</f>
        <v>0</v>
      </c>
      <c r="BU9" s="484"/>
    </row>
    <row r="10" spans="1:73" s="23" customFormat="1" ht="14.25" customHeight="1" outlineLevel="1" x14ac:dyDescent="0.3">
      <c r="B10" s="440" t="str">
        <f t="shared" ref="B10:B20" si="12">B36</f>
        <v>Salaries and wages</v>
      </c>
      <c r="C10" s="441">
        <f t="shared" ref="C10:H10" si="13">SUM(C7:C9)</f>
        <v>1340.35373</v>
      </c>
      <c r="D10" s="441">
        <f t="shared" si="13"/>
        <v>1410.7611200000001</v>
      </c>
      <c r="E10" s="441">
        <f t="shared" ca="1" si="13"/>
        <v>1364.19912</v>
      </c>
      <c r="F10" s="441">
        <f t="shared" ca="1" si="13"/>
        <v>1364.2120599999998</v>
      </c>
      <c r="G10" s="441">
        <f t="shared" ca="1" si="13"/>
        <v>226.48192</v>
      </c>
      <c r="H10" s="441">
        <f t="shared" ca="1" si="13"/>
        <v>226.49486000000002</v>
      </c>
      <c r="J10" s="298" t="str">
        <f>IFERROR(C10/Revenue!C$18,"n/a")</f>
        <v>n/a</v>
      </c>
      <c r="K10" s="298" t="str">
        <f>IFERROR(D10/Revenue!D$18,"n/a")</f>
        <v>n/a</v>
      </c>
      <c r="L10" s="298" t="str">
        <f ca="1">IFERROR(E10/Revenue!E$18,"n/a")</f>
        <v>n/a</v>
      </c>
      <c r="M10" s="298" t="str">
        <f ca="1">IFERROR(F10/Revenue!F$18,"n/a")</f>
        <v>n/a</v>
      </c>
      <c r="N10" s="298" t="str">
        <f ca="1">IFERROR(G10/Revenue!G$18,"n/a")</f>
        <v>n/a</v>
      </c>
      <c r="O10" s="298" t="str">
        <f ca="1">IFERROR(H10/Revenue!H$18,"n/a")</f>
        <v>n/a</v>
      </c>
      <c r="Q10" s="441">
        <f t="shared" si="4"/>
        <v>70.407390000000078</v>
      </c>
      <c r="R10" s="300">
        <f t="shared" si="5"/>
        <v>5.2528961888292036E-2</v>
      </c>
      <c r="S10" s="441">
        <f t="shared" ca="1" si="6"/>
        <v>-46.562000000000126</v>
      </c>
      <c r="T10" s="300">
        <f t="shared" ca="1" si="7"/>
        <v>-3.3004878954985745E-2</v>
      </c>
      <c r="U10" s="441">
        <f t="shared" ca="1" si="8"/>
        <v>1.2939999999844076E-2</v>
      </c>
      <c r="V10" s="298">
        <f t="shared" ca="1" si="9"/>
        <v>9.485418814699189E-6</v>
      </c>
      <c r="X10" s="485">
        <f t="shared" ref="X10:BS10" si="14">SUM(X7:X9)</f>
        <v>104.45702</v>
      </c>
      <c r="Y10" s="485">
        <f t="shared" si="14"/>
        <v>104.58402</v>
      </c>
      <c r="Z10" s="485">
        <f t="shared" si="14"/>
        <v>105.65828999999998</v>
      </c>
      <c r="AA10" s="485">
        <f t="shared" si="14"/>
        <v>105.00136000000003</v>
      </c>
      <c r="AB10" s="485">
        <f t="shared" si="14"/>
        <v>105.00136000000003</v>
      </c>
      <c r="AC10" s="485">
        <f t="shared" si="14"/>
        <v>105.41837999999996</v>
      </c>
      <c r="AD10" s="485">
        <f t="shared" si="14"/>
        <v>105.41871999999995</v>
      </c>
      <c r="AE10" s="485">
        <f t="shared" si="14"/>
        <v>105.41872000000006</v>
      </c>
      <c r="AF10" s="485">
        <f t="shared" si="14"/>
        <v>107.27221999999995</v>
      </c>
      <c r="AG10" s="485">
        <f t="shared" si="14"/>
        <v>108.87204000000014</v>
      </c>
      <c r="AH10" s="485">
        <f t="shared" si="14"/>
        <v>110.62571999999989</v>
      </c>
      <c r="AI10" s="485">
        <f t="shared" si="14"/>
        <v>172.62588</v>
      </c>
      <c r="AJ10" s="485">
        <f t="shared" si="14"/>
        <v>114.9594</v>
      </c>
      <c r="AK10" s="485">
        <f t="shared" si="14"/>
        <v>115.1264</v>
      </c>
      <c r="AL10" s="485">
        <f t="shared" si="14"/>
        <v>115.12640000000002</v>
      </c>
      <c r="AM10" s="485">
        <f t="shared" si="14"/>
        <v>115.12639999999996</v>
      </c>
      <c r="AN10" s="485">
        <f t="shared" si="14"/>
        <v>119.79239999999999</v>
      </c>
      <c r="AO10" s="485">
        <f t="shared" si="14"/>
        <v>119.79240000000004</v>
      </c>
      <c r="AP10" s="485">
        <f t="shared" si="14"/>
        <v>119.79239999999999</v>
      </c>
      <c r="AQ10" s="485">
        <f t="shared" si="14"/>
        <v>119.79239999999999</v>
      </c>
      <c r="AR10" s="485">
        <f t="shared" si="14"/>
        <v>119.79240000000004</v>
      </c>
      <c r="AS10" s="485">
        <f t="shared" si="14"/>
        <v>119.79239999999993</v>
      </c>
      <c r="AT10" s="485">
        <f t="shared" si="14"/>
        <v>119.79240000000004</v>
      </c>
      <c r="AU10" s="485">
        <f t="shared" si="14"/>
        <v>111.87572</v>
      </c>
      <c r="AV10" s="485">
        <f t="shared" si="14"/>
        <v>112.08438</v>
      </c>
      <c r="AW10" s="485">
        <f t="shared" si="14"/>
        <v>114.39754000000001</v>
      </c>
      <c r="AX10" s="485">
        <f t="shared" si="14"/>
        <v>116.50203999999999</v>
      </c>
      <c r="AY10" s="485">
        <f t="shared" si="14"/>
        <v>116.50203999999999</v>
      </c>
      <c r="AZ10" s="485">
        <f t="shared" si="14"/>
        <v>113.37696000000005</v>
      </c>
      <c r="BA10" s="485">
        <f t="shared" si="14"/>
        <v>112.33535999999998</v>
      </c>
      <c r="BB10" s="485">
        <f t="shared" si="14"/>
        <v>112.33535999999998</v>
      </c>
      <c r="BC10" s="485">
        <f t="shared" si="14"/>
        <v>114.18035999999995</v>
      </c>
      <c r="BD10" s="485">
        <f t="shared" si="14"/>
        <v>113.1693600000001</v>
      </c>
      <c r="BE10" s="485">
        <f t="shared" si="14"/>
        <v>113.16935999999998</v>
      </c>
      <c r="BF10" s="485">
        <f t="shared" si="14"/>
        <v>112.97699999999998</v>
      </c>
      <c r="BG10" s="485">
        <f t="shared" si="14"/>
        <v>113.16935999999998</v>
      </c>
      <c r="BH10" s="485">
        <f t="shared" si="14"/>
        <v>112.95189999999999</v>
      </c>
      <c r="BI10" s="485">
        <f t="shared" si="14"/>
        <v>113.54295999999999</v>
      </c>
      <c r="BJ10" s="485">
        <f t="shared" si="14"/>
        <v>0</v>
      </c>
      <c r="BK10" s="485">
        <f t="shared" si="14"/>
        <v>0</v>
      </c>
      <c r="BL10" s="485">
        <f t="shared" si="14"/>
        <v>0</v>
      </c>
      <c r="BM10" s="485">
        <f t="shared" si="14"/>
        <v>0</v>
      </c>
      <c r="BN10" s="485">
        <f t="shared" si="14"/>
        <v>0</v>
      </c>
      <c r="BO10" s="485">
        <f t="shared" si="14"/>
        <v>0</v>
      </c>
      <c r="BP10" s="485">
        <f t="shared" si="14"/>
        <v>0</v>
      </c>
      <c r="BQ10" s="485">
        <f t="shared" si="14"/>
        <v>0</v>
      </c>
      <c r="BR10" s="485">
        <f t="shared" si="14"/>
        <v>0</v>
      </c>
      <c r="BS10" s="485">
        <f t="shared" si="14"/>
        <v>0</v>
      </c>
      <c r="BU10" s="486"/>
    </row>
    <row r="11" spans="1:73" ht="14.25" customHeight="1" outlineLevel="1" x14ac:dyDescent="0.3">
      <c r="B11" s="289" t="str">
        <f t="shared" si="12"/>
        <v>Wages</v>
      </c>
      <c r="C11" s="226">
        <f t="shared" ref="C11" si="15">SUM(X11:AI11)</f>
        <v>197</v>
      </c>
      <c r="D11" s="226">
        <f t="shared" ref="D11" si="16">SUM(AJ11:AU11)</f>
        <v>180</v>
      </c>
      <c r="E11" s="226">
        <f ca="1">_xlfn.IFNA(SUM(OFFSET($X11,0,MATCH(Periods!$D$14,$X$6:$BS$6)-1):OFFSET($X11,0,MATCH(Periods!$D$14,$X$6:$BS$6,0)-12)),0)</f>
        <v>193</v>
      </c>
      <c r="F11" s="226">
        <f ca="1">_xlfn.IFNA(SUM(OFFSET($X11,0,MATCH(Periods!$D$15,$X$6:$BS$6)-1):OFFSET($X11,0,MATCH(Periods!$D$15,$X$6:$BS$6,0)-12)),0)</f>
        <v>195</v>
      </c>
      <c r="G11" s="226">
        <f ca="1">SUM(OFFSET($X11,0,MATCH(Periods!$D$17,$X$6:$BS$6,0)-1):OFFSET($X11,0,MATCH(Periods!$D$13,$X$6:$BS$6,0)))</f>
        <v>30</v>
      </c>
      <c r="H11" s="226">
        <f ca="1">SUM(OFFSET($X11,0,MATCH(Periods!$D$15,$X$6:$BS$6,0)-1):OFFSET($X11,0,MATCH(Periods!$D$14,$X$6:$BS$6,0)))</f>
        <v>32</v>
      </c>
      <c r="I11" s="473"/>
      <c r="J11" s="482" t="str">
        <f>IFERROR(C11/Revenue!C$18,"n/a")</f>
        <v>n/a</v>
      </c>
      <c r="K11" s="482" t="str">
        <f>IFERROR(D11/Revenue!D$18,"n/a")</f>
        <v>n/a</v>
      </c>
      <c r="L11" s="482" t="str">
        <f ca="1">IFERROR(E11/Revenue!E$18,"n/a")</f>
        <v>n/a</v>
      </c>
      <c r="M11" s="482" t="str">
        <f ca="1">IFERROR(F11/Revenue!F$18,"n/a")</f>
        <v>n/a</v>
      </c>
      <c r="N11" s="482" t="str">
        <f ca="1">IFERROR(G11/Revenue!G$18,"n/a")</f>
        <v>n/a</v>
      </c>
      <c r="O11" s="482" t="str">
        <f ca="1">IFERROR(H11/Revenue!H$18,"n/a")</f>
        <v>n/a</v>
      </c>
      <c r="Q11" s="226">
        <f t="shared" si="4"/>
        <v>-17</v>
      </c>
      <c r="R11" s="59">
        <f t="shared" si="5"/>
        <v>-8.6294416243654817E-2</v>
      </c>
      <c r="S11" s="226">
        <f t="shared" ca="1" si="6"/>
        <v>13</v>
      </c>
      <c r="T11" s="59">
        <f t="shared" ca="1" si="7"/>
        <v>7.2222222222222215E-2</v>
      </c>
      <c r="U11" s="226">
        <f t="shared" ca="1" si="8"/>
        <v>2</v>
      </c>
      <c r="V11" s="482">
        <f t="shared" ca="1" si="9"/>
        <v>1.0362694300518135E-2</v>
      </c>
      <c r="X11" s="483">
        <f>SUMIFS(TB!N:N,TB!$G:$G,$B$12,TB!$H:$H,$B11,TB!$K:$K,"")</f>
        <v>15</v>
      </c>
      <c r="Y11" s="483">
        <f>SUMIFS(TB!O:O,TB!$G:$G,$B$12,TB!$H:$H,$B11,TB!$K:$K,"")</f>
        <v>15</v>
      </c>
      <c r="Z11" s="483">
        <f>SUMIFS(TB!P:P,TB!$G:$G,$B$12,TB!$H:$H,$B11,TB!$K:$K,"")</f>
        <v>15</v>
      </c>
      <c r="AA11" s="483">
        <f>SUMIFS(TB!Q:Q,TB!$G:$G,$B$12,TB!$H:$H,$B11,TB!$K:$K,"")</f>
        <v>15</v>
      </c>
      <c r="AB11" s="483">
        <f>SUMIFS(TB!R:R,TB!$G:$G,$B$12,TB!$H:$H,$B11,TB!$K:$K,"")</f>
        <v>30</v>
      </c>
      <c r="AC11" s="483">
        <f>SUMIFS(TB!S:S,TB!$G:$G,$B$12,TB!$H:$H,$B11,TB!$K:$K,"")</f>
        <v>0</v>
      </c>
      <c r="AD11" s="483">
        <f>SUMIFS(TB!T:T,TB!$G:$G,$B$12,TB!$H:$H,$B11,TB!$K:$K,"")</f>
        <v>15</v>
      </c>
      <c r="AE11" s="483">
        <f>SUMIFS(TB!U:U,TB!$G:$G,$B$12,TB!$H:$H,$B11,TB!$K:$K,"")</f>
        <v>15</v>
      </c>
      <c r="AF11" s="483">
        <f>SUMIFS(TB!V:V,TB!$G:$G,$B$12,TB!$H:$H,$B11,TB!$K:$K,"")</f>
        <v>16</v>
      </c>
      <c r="AG11" s="483">
        <f>SUMIFS(TB!W:W,TB!$G:$G,$B$12,TB!$H:$H,$B11,TB!$K:$K,"")</f>
        <v>15</v>
      </c>
      <c r="AH11" s="483">
        <f>SUMIFS(TB!X:X,TB!$G:$G,$B$12,TB!$H:$H,$B11,TB!$K:$K,"")</f>
        <v>16</v>
      </c>
      <c r="AI11" s="483">
        <f>SUMIFS(TB!Y:Y,TB!$G:$G,$B$12,TB!$H:$H,$B11,TB!$K:$K,"")</f>
        <v>30</v>
      </c>
      <c r="AJ11" s="483">
        <f>SUMIFS(TB!Z:Z,TB!$G:$G,$B$12,TB!$H:$H,$B11,TB!$K:$K,"")</f>
        <v>15</v>
      </c>
      <c r="AK11" s="483">
        <f>SUMIFS(TB!AA:AA,TB!$G:$G,$B$12,TB!$H:$H,$B11,TB!$K:$K,"")</f>
        <v>15</v>
      </c>
      <c r="AL11" s="483">
        <f>SUMIFS(TB!AB:AB,TB!$G:$G,$B$12,TB!$H:$H,$B11,TB!$K:$K,"")</f>
        <v>15</v>
      </c>
      <c r="AM11" s="483">
        <f>SUMIFS(TB!AC:AC,TB!$G:$G,$B$12,TB!$H:$H,$B11,TB!$K:$K,"")</f>
        <v>15</v>
      </c>
      <c r="AN11" s="483">
        <f>SUMIFS(TB!AD:AD,TB!$G:$G,$B$12,TB!$H:$H,$B11,TB!$K:$K,"")</f>
        <v>15</v>
      </c>
      <c r="AO11" s="483">
        <f>SUMIFS(TB!AE:AE,TB!$G:$G,$B$12,TB!$H:$H,$B11,TB!$K:$K,"")</f>
        <v>15</v>
      </c>
      <c r="AP11" s="483">
        <f>SUMIFS(TB!AF:AF,TB!$G:$G,$B$12,TB!$H:$H,$B11,TB!$K:$K,"")</f>
        <v>15</v>
      </c>
      <c r="AQ11" s="483">
        <f>SUMIFS(TB!AG:AG,TB!$G:$G,$B$12,TB!$H:$H,$B11,TB!$K:$K,"")</f>
        <v>15</v>
      </c>
      <c r="AR11" s="483">
        <f>SUMIFS(TB!AH:AH,TB!$G:$G,$B$12,TB!$H:$H,$B11,TB!$K:$K,"")</f>
        <v>15</v>
      </c>
      <c r="AS11" s="483">
        <f>SUMIFS(TB!AI:AI,TB!$G:$G,$B$12,TB!$H:$H,$B11,TB!$K:$K,"")</f>
        <v>15</v>
      </c>
      <c r="AT11" s="483">
        <f>SUMIFS(TB!AJ:AJ,TB!$G:$G,$B$12,TB!$H:$H,$B11,TB!$K:$K,"")</f>
        <v>15</v>
      </c>
      <c r="AU11" s="483">
        <f>SUMIFS(TB!AK:AK,TB!$G:$G,$B$12,TB!$H:$H,$B11,TB!$K:$K,"")</f>
        <v>15</v>
      </c>
      <c r="AV11" s="483">
        <f>SUMIFS(TB!AL:AL,TB!$G:$G,$B$12,TB!$H:$H,$B11,TB!$K:$K,"")</f>
        <v>15</v>
      </c>
      <c r="AW11" s="483">
        <f>SUMIFS(TB!AM:AM,TB!$G:$G,$B$12,TB!$H:$H,$B11,TB!$K:$K,"")</f>
        <v>15</v>
      </c>
      <c r="AX11" s="483">
        <f>SUMIFS(TB!AN:AN,TB!$G:$G,$B$12,TB!$H:$H,$B11,TB!$K:$K,"")</f>
        <v>15</v>
      </c>
      <c r="AY11" s="483">
        <f>SUMIFS(TB!AO:AO,TB!$G:$G,$B$12,TB!$H:$H,$B11,TB!$K:$K,"")</f>
        <v>15</v>
      </c>
      <c r="AZ11" s="483">
        <f>SUMIFS(TB!AP:AP,TB!$G:$G,$B$12,TB!$H:$H,$B11,TB!$K:$K,"")</f>
        <v>15</v>
      </c>
      <c r="BA11" s="483">
        <f>SUMIFS(TB!AQ:AQ,TB!$G:$G,$B$12,TB!$H:$H,$B11,TB!$K:$K,"")</f>
        <v>15</v>
      </c>
      <c r="BB11" s="483">
        <f>SUMIFS(TB!AR:AR,TB!$G:$G,$B$12,TB!$H:$H,$B11,TB!$K:$K,"")</f>
        <v>15</v>
      </c>
      <c r="BC11" s="483">
        <f>SUMIFS(TB!AS:AS,TB!$G:$G,$B$12,TB!$H:$H,$B11,TB!$K:$K,"")</f>
        <v>15</v>
      </c>
      <c r="BD11" s="483">
        <f>SUMIFS(TB!AT:AT,TB!$G:$G,$B$12,TB!$H:$H,$B11,TB!$K:$K,"")</f>
        <v>15</v>
      </c>
      <c r="BE11" s="483">
        <f>SUMIFS(TB!AU:AU,TB!$G:$G,$B$12,TB!$H:$H,$B11,TB!$K:$K,"")</f>
        <v>16</v>
      </c>
      <c r="BF11" s="483">
        <f>SUMIFS(TB!AV:AV,TB!$G:$G,$B$12,TB!$H:$H,$B11,TB!$K:$K,"")</f>
        <v>16</v>
      </c>
      <c r="BG11" s="483">
        <f>SUMIFS(TB!AW:AW,TB!$G:$G,$B$12,TB!$H:$H,$B11,TB!$K:$K,"")</f>
        <v>26</v>
      </c>
      <c r="BH11" s="483">
        <f>SUMIFS(TB!AX:AX,TB!$G:$G,$B$12,TB!$H:$H,$B11,TB!$K:$K,"")</f>
        <v>16</v>
      </c>
      <c r="BI11" s="483">
        <f>SUMIFS(TB!AY:AY,TB!$G:$G,$B$12,TB!$H:$H,$B11,TB!$K:$K,"")</f>
        <v>16</v>
      </c>
      <c r="BJ11" s="483">
        <f>SUMIFS(TB!AZ:AZ,TB!$G:$G,$B$12,TB!$H:$H,$B11,TB!$K:$K,"")</f>
        <v>0</v>
      </c>
      <c r="BK11" s="483">
        <f>SUMIFS(TB!BA:BA,TB!$G:$G,$B$12,TB!$H:$H,$B11,TB!$K:$K,"")</f>
        <v>0</v>
      </c>
      <c r="BL11" s="483">
        <f>SUMIFS(TB!BB:BB,TB!$G:$G,$B$12,TB!$H:$H,$B11,TB!$K:$K,"")</f>
        <v>0</v>
      </c>
      <c r="BM11" s="483">
        <f>SUMIFS(TB!BC:BC,TB!$G:$G,$B$12,TB!$H:$H,$B11,TB!$K:$K,"")</f>
        <v>0</v>
      </c>
      <c r="BN11" s="483">
        <f>SUMIFS(TB!BD:BD,TB!$G:$G,$B$12,TB!$H:$H,$B11,TB!$K:$K,"")</f>
        <v>0</v>
      </c>
      <c r="BO11" s="483">
        <f>SUMIFS(TB!BE:BE,TB!$G:$G,$B$12,TB!$H:$H,$B11,TB!$K:$K,"")</f>
        <v>0</v>
      </c>
      <c r="BP11" s="483">
        <f>SUMIFS(TB!BF:BF,TB!$G:$G,$B$12,TB!$H:$H,$B11,TB!$K:$K,"")</f>
        <v>0</v>
      </c>
      <c r="BQ11" s="483">
        <f>SUMIFS(TB!BG:BG,TB!$G:$G,$B$12,TB!$H:$H,$B11,TB!$K:$K,"")</f>
        <v>0</v>
      </c>
      <c r="BR11" s="483">
        <f>SUMIFS(TB!BH:BH,TB!$G:$G,$B$12,TB!$H:$H,$B11,TB!$K:$K,"")</f>
        <v>0</v>
      </c>
      <c r="BS11" s="483">
        <f>SUMIFS(TB!BI:BI,TB!$G:$G,$B$12,TB!$H:$H,$B11,TB!$K:$K,"")</f>
        <v>0</v>
      </c>
      <c r="BU11" s="484"/>
    </row>
    <row r="12" spans="1:73" s="23" customFormat="1" ht="14.25" customHeight="1" outlineLevel="1" x14ac:dyDescent="0.3">
      <c r="B12" s="440" t="str">
        <f t="shared" si="12"/>
        <v>Contract labor</v>
      </c>
      <c r="C12" s="441">
        <f t="shared" ref="C12:H12" si="17">SUM(C11:C11)</f>
        <v>197</v>
      </c>
      <c r="D12" s="441">
        <f t="shared" si="17"/>
        <v>180</v>
      </c>
      <c r="E12" s="441">
        <f t="shared" ca="1" si="17"/>
        <v>193</v>
      </c>
      <c r="F12" s="441">
        <f t="shared" ca="1" si="17"/>
        <v>195</v>
      </c>
      <c r="G12" s="441">
        <f t="shared" ca="1" si="17"/>
        <v>30</v>
      </c>
      <c r="H12" s="441">
        <f t="shared" ca="1" si="17"/>
        <v>32</v>
      </c>
      <c r="J12" s="298" t="str">
        <f>IFERROR(C12/Revenue!C$18,"n/a")</f>
        <v>n/a</v>
      </c>
      <c r="K12" s="298" t="str">
        <f>IFERROR(D12/Revenue!D$18,"n/a")</f>
        <v>n/a</v>
      </c>
      <c r="L12" s="298" t="str">
        <f ca="1">IFERROR(E12/Revenue!E$18,"n/a")</f>
        <v>n/a</v>
      </c>
      <c r="M12" s="298" t="str">
        <f ca="1">IFERROR(F12/Revenue!F$18,"n/a")</f>
        <v>n/a</v>
      </c>
      <c r="N12" s="298" t="str">
        <f ca="1">IFERROR(G12/Revenue!G$18,"n/a")</f>
        <v>n/a</v>
      </c>
      <c r="O12" s="298" t="str">
        <f ca="1">IFERROR(H12/Revenue!H$18,"n/a")</f>
        <v>n/a</v>
      </c>
      <c r="Q12" s="441">
        <f t="shared" si="4"/>
        <v>-17</v>
      </c>
      <c r="R12" s="300">
        <f t="shared" si="5"/>
        <v>-8.6294416243654817E-2</v>
      </c>
      <c r="S12" s="441">
        <f t="shared" ca="1" si="6"/>
        <v>13</v>
      </c>
      <c r="T12" s="300">
        <f t="shared" ca="1" si="7"/>
        <v>7.2222222222222215E-2</v>
      </c>
      <c r="U12" s="441">
        <f t="shared" ca="1" si="8"/>
        <v>2</v>
      </c>
      <c r="V12" s="298">
        <f t="shared" ca="1" si="9"/>
        <v>1.0362694300518135E-2</v>
      </c>
      <c r="X12" s="485">
        <f t="shared" ref="X12:BG12" si="18">SUM(X11:X11)</f>
        <v>15</v>
      </c>
      <c r="Y12" s="485">
        <f t="shared" si="18"/>
        <v>15</v>
      </c>
      <c r="Z12" s="485">
        <f t="shared" si="18"/>
        <v>15</v>
      </c>
      <c r="AA12" s="485">
        <f t="shared" si="18"/>
        <v>15</v>
      </c>
      <c r="AB12" s="485">
        <f t="shared" si="18"/>
        <v>30</v>
      </c>
      <c r="AC12" s="485">
        <f t="shared" si="18"/>
        <v>0</v>
      </c>
      <c r="AD12" s="485">
        <f t="shared" si="18"/>
        <v>15</v>
      </c>
      <c r="AE12" s="485">
        <f t="shared" si="18"/>
        <v>15</v>
      </c>
      <c r="AF12" s="485">
        <f t="shared" si="18"/>
        <v>16</v>
      </c>
      <c r="AG12" s="485">
        <f t="shared" si="18"/>
        <v>15</v>
      </c>
      <c r="AH12" s="485">
        <f t="shared" si="18"/>
        <v>16</v>
      </c>
      <c r="AI12" s="485">
        <f t="shared" si="18"/>
        <v>30</v>
      </c>
      <c r="AJ12" s="485">
        <f t="shared" si="18"/>
        <v>15</v>
      </c>
      <c r="AK12" s="485">
        <f t="shared" si="18"/>
        <v>15</v>
      </c>
      <c r="AL12" s="485">
        <f t="shared" si="18"/>
        <v>15</v>
      </c>
      <c r="AM12" s="485">
        <f t="shared" si="18"/>
        <v>15</v>
      </c>
      <c r="AN12" s="485">
        <f t="shared" si="18"/>
        <v>15</v>
      </c>
      <c r="AO12" s="485">
        <f t="shared" si="18"/>
        <v>15</v>
      </c>
      <c r="AP12" s="485">
        <f t="shared" si="18"/>
        <v>15</v>
      </c>
      <c r="AQ12" s="485">
        <f t="shared" si="18"/>
        <v>15</v>
      </c>
      <c r="AR12" s="485">
        <f t="shared" si="18"/>
        <v>15</v>
      </c>
      <c r="AS12" s="485">
        <f t="shared" si="18"/>
        <v>15</v>
      </c>
      <c r="AT12" s="485">
        <f t="shared" si="18"/>
        <v>15</v>
      </c>
      <c r="AU12" s="485">
        <f t="shared" si="18"/>
        <v>15</v>
      </c>
      <c r="AV12" s="485">
        <f t="shared" si="18"/>
        <v>15</v>
      </c>
      <c r="AW12" s="485">
        <f t="shared" si="18"/>
        <v>15</v>
      </c>
      <c r="AX12" s="485">
        <f t="shared" si="18"/>
        <v>15</v>
      </c>
      <c r="AY12" s="485">
        <f t="shared" si="18"/>
        <v>15</v>
      </c>
      <c r="AZ12" s="485">
        <f t="shared" si="18"/>
        <v>15</v>
      </c>
      <c r="BA12" s="485">
        <f t="shared" si="18"/>
        <v>15</v>
      </c>
      <c r="BB12" s="485">
        <f t="shared" si="18"/>
        <v>15</v>
      </c>
      <c r="BC12" s="485">
        <f t="shared" si="18"/>
        <v>15</v>
      </c>
      <c r="BD12" s="485">
        <f t="shared" si="18"/>
        <v>15</v>
      </c>
      <c r="BE12" s="485">
        <f t="shared" si="18"/>
        <v>16</v>
      </c>
      <c r="BF12" s="485">
        <f t="shared" si="18"/>
        <v>16</v>
      </c>
      <c r="BG12" s="485">
        <f t="shared" si="18"/>
        <v>26</v>
      </c>
      <c r="BH12" s="485">
        <f t="shared" ref="BH12:BS12" si="19">SUM(BH11:BH11)</f>
        <v>16</v>
      </c>
      <c r="BI12" s="485">
        <f t="shared" si="19"/>
        <v>16</v>
      </c>
      <c r="BJ12" s="485">
        <f t="shared" si="19"/>
        <v>0</v>
      </c>
      <c r="BK12" s="485">
        <f t="shared" si="19"/>
        <v>0</v>
      </c>
      <c r="BL12" s="485">
        <f t="shared" si="19"/>
        <v>0</v>
      </c>
      <c r="BM12" s="485">
        <f t="shared" si="19"/>
        <v>0</v>
      </c>
      <c r="BN12" s="485">
        <f t="shared" si="19"/>
        <v>0</v>
      </c>
      <c r="BO12" s="485">
        <f t="shared" si="19"/>
        <v>0</v>
      </c>
      <c r="BP12" s="485">
        <f t="shared" si="19"/>
        <v>0</v>
      </c>
      <c r="BQ12" s="485">
        <f t="shared" si="19"/>
        <v>0</v>
      </c>
      <c r="BR12" s="485">
        <f t="shared" si="19"/>
        <v>0</v>
      </c>
      <c r="BS12" s="485">
        <f t="shared" si="19"/>
        <v>0</v>
      </c>
      <c r="BU12" s="486"/>
    </row>
    <row r="13" spans="1:73" ht="14.25" customHeight="1" outlineLevel="1" x14ac:dyDescent="0.3">
      <c r="B13" s="289" t="str">
        <f t="shared" si="12"/>
        <v>Employee bonuses</v>
      </c>
      <c r="C13" s="226">
        <f t="shared" ref="C13" si="20">SUM(X13:AI13)</f>
        <v>7.5</v>
      </c>
      <c r="D13" s="226">
        <f t="shared" ref="D13" si="21">SUM(AJ13:AU13)</f>
        <v>12</v>
      </c>
      <c r="E13" s="226">
        <f ca="1">_xlfn.IFNA(SUM(OFFSET($X13,0,MATCH(Periods!$D$14,$X$6:$BS$6)-1):OFFSET($X13,0,MATCH(Periods!$D$14,$X$6:$BS$6,0)-12)),0)</f>
        <v>118</v>
      </c>
      <c r="F13" s="226">
        <f ca="1">_xlfn.IFNA(SUM(OFFSET($X13,0,MATCH(Periods!$D$15,$X$6:$BS$6)-1):OFFSET($X13,0,MATCH(Periods!$D$15,$X$6:$BS$6,0)-12)),0)</f>
        <v>118</v>
      </c>
      <c r="G13" s="226">
        <f ca="1">SUM(OFFSET($X13,0,MATCH(Periods!$D$17,$X$6:$BS$6,0)-1):OFFSET($X13,0,MATCH(Periods!$D$13,$X$6:$BS$6,0)))</f>
        <v>0</v>
      </c>
      <c r="H13" s="226">
        <f ca="1">SUM(OFFSET($X13,0,MATCH(Periods!$D$15,$X$6:$BS$6,0)-1):OFFSET($X13,0,MATCH(Periods!$D$14,$X$6:$BS$6,0)))</f>
        <v>0</v>
      </c>
      <c r="I13" s="473"/>
      <c r="J13" s="482" t="str">
        <f>IFERROR(C13/Revenue!C$18,"n/a")</f>
        <v>n/a</v>
      </c>
      <c r="K13" s="482" t="str">
        <f>IFERROR(D13/Revenue!D$18,"n/a")</f>
        <v>n/a</v>
      </c>
      <c r="L13" s="482" t="str">
        <f ca="1">IFERROR(E13/Revenue!E$18,"n/a")</f>
        <v>n/a</v>
      </c>
      <c r="M13" s="482" t="str">
        <f ca="1">IFERROR(F13/Revenue!F$18,"n/a")</f>
        <v>n/a</v>
      </c>
      <c r="N13" s="482" t="str">
        <f ca="1">IFERROR(G13/Revenue!G$18,"n/a")</f>
        <v>n/a</v>
      </c>
      <c r="O13" s="482" t="str">
        <f ca="1">IFERROR(H13/Revenue!H$18,"n/a")</f>
        <v>n/a</v>
      </c>
      <c r="Q13" s="226">
        <f t="shared" si="4"/>
        <v>4.5</v>
      </c>
      <c r="R13" s="59">
        <f t="shared" si="5"/>
        <v>0.6</v>
      </c>
      <c r="S13" s="226">
        <f t="shared" ca="1" si="6"/>
        <v>106</v>
      </c>
      <c r="T13" s="59">
        <f t="shared" ca="1" si="7"/>
        <v>8.8333333333333339</v>
      </c>
      <c r="U13" s="226">
        <f t="shared" ca="1" si="8"/>
        <v>0</v>
      </c>
      <c r="V13" s="482">
        <f t="shared" ca="1" si="9"/>
        <v>0</v>
      </c>
      <c r="X13" s="483">
        <f>SUMIFS(TB!N:N,TB!$G:$G,$A$2,TB!$H:$H,$B$14,TB!$I:$I,$B13,TB!$K:$K,"")</f>
        <v>0</v>
      </c>
      <c r="Y13" s="483">
        <f>SUMIFS(TB!O:O,TB!$G:$G,$A$2,TB!$H:$H,$B$14,TB!$I:$I,$B13,TB!$K:$K,"")</f>
        <v>0</v>
      </c>
      <c r="Z13" s="483">
        <f>SUMIFS(TB!P:P,TB!$G:$G,$A$2,TB!$H:$H,$B$14,TB!$I:$I,$B13,TB!$K:$K,"")</f>
        <v>0</v>
      </c>
      <c r="AA13" s="483">
        <f>SUMIFS(TB!Q:Q,TB!$G:$G,$A$2,TB!$H:$H,$B$14,TB!$I:$I,$B13,TB!$K:$K,"")</f>
        <v>0</v>
      </c>
      <c r="AB13" s="483">
        <f>SUMIFS(TB!R:R,TB!$G:$G,$A$2,TB!$H:$H,$B$14,TB!$I:$I,$B13,TB!$K:$K,"")</f>
        <v>0</v>
      </c>
      <c r="AC13" s="483">
        <f>SUMIFS(TB!S:S,TB!$G:$G,$A$2,TB!$H:$H,$B$14,TB!$I:$I,$B13,TB!$K:$K,"")</f>
        <v>0</v>
      </c>
      <c r="AD13" s="483">
        <f>SUMIFS(TB!T:T,TB!$G:$G,$A$2,TB!$H:$H,$B$14,TB!$I:$I,$B13,TB!$K:$K,"")</f>
        <v>7.5</v>
      </c>
      <c r="AE13" s="483">
        <f>SUMIFS(TB!U:U,TB!$G:$G,$A$2,TB!$H:$H,$B$14,TB!$I:$I,$B13,TB!$K:$K,"")</f>
        <v>0</v>
      </c>
      <c r="AF13" s="483">
        <f>SUMIFS(TB!V:V,TB!$G:$G,$A$2,TB!$H:$H,$B$14,TB!$I:$I,$B13,TB!$K:$K,"")</f>
        <v>0</v>
      </c>
      <c r="AG13" s="483">
        <f>SUMIFS(TB!W:W,TB!$G:$G,$A$2,TB!$H:$H,$B$14,TB!$I:$I,$B13,TB!$K:$K,"")</f>
        <v>0</v>
      </c>
      <c r="AH13" s="483">
        <f>SUMIFS(TB!X:X,TB!$G:$G,$A$2,TB!$H:$H,$B$14,TB!$I:$I,$B13,TB!$K:$K,"")</f>
        <v>0</v>
      </c>
      <c r="AI13" s="483">
        <f>SUMIFS(TB!Y:Y,TB!$G:$G,$A$2,TB!$H:$H,$B$14,TB!$I:$I,$B13,TB!$K:$K,"")</f>
        <v>0</v>
      </c>
      <c r="AJ13" s="483">
        <f>SUMIFS(TB!Z:Z,TB!$G:$G,$A$2,TB!$H:$H,$B$14,TB!$I:$I,$B13,TB!$K:$K,"")</f>
        <v>0</v>
      </c>
      <c r="AK13" s="483">
        <f>SUMIFS(TB!AA:AA,TB!$G:$G,$A$2,TB!$H:$H,$B$14,TB!$I:$I,$B13,TB!$K:$K,"")</f>
        <v>0</v>
      </c>
      <c r="AL13" s="483">
        <f>SUMIFS(TB!AB:AB,TB!$G:$G,$A$2,TB!$H:$H,$B$14,TB!$I:$I,$B13,TB!$K:$K,"")</f>
        <v>0</v>
      </c>
      <c r="AM13" s="483">
        <f>SUMIFS(TB!AC:AC,TB!$G:$G,$A$2,TB!$H:$H,$B$14,TB!$I:$I,$B13,TB!$K:$K,"")</f>
        <v>0</v>
      </c>
      <c r="AN13" s="483">
        <f>SUMIFS(TB!AD:AD,TB!$G:$G,$A$2,TB!$H:$H,$B$14,TB!$I:$I,$B13,TB!$K:$K,"")</f>
        <v>0</v>
      </c>
      <c r="AO13" s="483">
        <f>SUMIFS(TB!AE:AE,TB!$G:$G,$A$2,TB!$H:$H,$B$14,TB!$I:$I,$B13,TB!$K:$K,"")</f>
        <v>0</v>
      </c>
      <c r="AP13" s="483">
        <f>SUMIFS(TB!AF:AF,TB!$G:$G,$A$2,TB!$H:$H,$B$14,TB!$I:$I,$B13,TB!$K:$K,"")</f>
        <v>0</v>
      </c>
      <c r="AQ13" s="483">
        <f>SUMIFS(TB!AG:AG,TB!$G:$G,$A$2,TB!$H:$H,$B$14,TB!$I:$I,$B13,TB!$K:$K,"")</f>
        <v>0</v>
      </c>
      <c r="AR13" s="483">
        <f>SUMIFS(TB!AH:AH,TB!$G:$G,$A$2,TB!$H:$H,$B$14,TB!$I:$I,$B13,TB!$K:$K,"")</f>
        <v>0</v>
      </c>
      <c r="AS13" s="483">
        <f>SUMIFS(TB!AI:AI,TB!$G:$G,$A$2,TB!$H:$H,$B$14,TB!$I:$I,$B13,TB!$K:$K,"")</f>
        <v>0</v>
      </c>
      <c r="AT13" s="483">
        <f>SUMIFS(TB!AJ:AJ,TB!$G:$G,$A$2,TB!$H:$H,$B$14,TB!$I:$I,$B13,TB!$K:$K,"")</f>
        <v>0</v>
      </c>
      <c r="AU13" s="483">
        <f>SUMIFS(TB!AK:AK,TB!$G:$G,$A$2,TB!$H:$H,$B$14,TB!$I:$I,$B13,TB!$K:$K,"")</f>
        <v>12</v>
      </c>
      <c r="AV13" s="483">
        <f>SUMIFS(TB!AL:AL,TB!$G:$G,$A$2,TB!$H:$H,$B$14,TB!$I:$I,$B13,TB!$K:$K,"")</f>
        <v>0</v>
      </c>
      <c r="AW13" s="483">
        <f>SUMIFS(TB!AM:AM,TB!$G:$G,$A$2,TB!$H:$H,$B$14,TB!$I:$I,$B13,TB!$K:$K,"")</f>
        <v>0</v>
      </c>
      <c r="AX13" s="483">
        <f>SUMIFS(TB!AN:AN,TB!$G:$G,$A$2,TB!$H:$H,$B$14,TB!$I:$I,$B13,TB!$K:$K,"")</f>
        <v>0</v>
      </c>
      <c r="AY13" s="483">
        <f>SUMIFS(TB!AO:AO,TB!$G:$G,$A$2,TB!$H:$H,$B$14,TB!$I:$I,$B13,TB!$K:$K,"")</f>
        <v>0</v>
      </c>
      <c r="AZ13" s="483">
        <f>SUMIFS(TB!AP:AP,TB!$G:$G,$A$2,TB!$H:$H,$B$14,TB!$I:$I,$B13,TB!$K:$K,"")</f>
        <v>0</v>
      </c>
      <c r="BA13" s="483">
        <f>SUMIFS(TB!AQ:AQ,TB!$G:$G,$A$2,TB!$H:$H,$B$14,TB!$I:$I,$B13,TB!$K:$K,"")</f>
        <v>0</v>
      </c>
      <c r="BB13" s="483">
        <f>SUMIFS(TB!AR:AR,TB!$G:$G,$A$2,TB!$H:$H,$B$14,TB!$I:$I,$B13,TB!$K:$K,"")</f>
        <v>0</v>
      </c>
      <c r="BC13" s="483">
        <f>SUMIFS(TB!AS:AS,TB!$G:$G,$A$2,TB!$H:$H,$B$14,TB!$I:$I,$B13,TB!$K:$K,"")</f>
        <v>0</v>
      </c>
      <c r="BD13" s="483">
        <f>SUMIFS(TB!AT:AT,TB!$G:$G,$A$2,TB!$H:$H,$B$14,TB!$I:$I,$B13,TB!$K:$K,"")</f>
        <v>0</v>
      </c>
      <c r="BE13" s="483">
        <f>SUMIFS(TB!AU:AU,TB!$G:$G,$A$2,TB!$H:$H,$B$14,TB!$I:$I,$B13,TB!$K:$K,"")</f>
        <v>0</v>
      </c>
      <c r="BF13" s="483">
        <f>SUMIFS(TB!AV:AV,TB!$G:$G,$A$2,TB!$H:$H,$B$14,TB!$I:$I,$B13,TB!$K:$K,"")</f>
        <v>0</v>
      </c>
      <c r="BG13" s="483">
        <f>SUMIFS(TB!AW:AW,TB!$G:$G,$A$2,TB!$H:$H,$B$14,TB!$I:$I,$B13,TB!$K:$K,"")</f>
        <v>118</v>
      </c>
      <c r="BH13" s="483">
        <f>SUMIFS(TB!AX:AX,TB!$G:$G,$A$2,TB!$H:$H,$B$14,TB!$I:$I,$B13,TB!$K:$K,"")</f>
        <v>0</v>
      </c>
      <c r="BI13" s="483">
        <f>SUMIFS(TB!AY:AY,TB!$G:$G,$A$2,TB!$H:$H,$B$14,TB!$I:$I,$B13,TB!$K:$K,"")</f>
        <v>0</v>
      </c>
      <c r="BJ13" s="483">
        <f>SUMIFS(TB!AZ:AZ,TB!$G:$G,$A$2,TB!$H:$H,$B$14,TB!$I:$I,$B13,TB!$K:$K,"")</f>
        <v>0</v>
      </c>
      <c r="BK13" s="483">
        <f>SUMIFS(TB!BA:BA,TB!$G:$G,$A$2,TB!$H:$H,$B$14,TB!$I:$I,$B13,TB!$K:$K,"")</f>
        <v>0</v>
      </c>
      <c r="BL13" s="483">
        <f>SUMIFS(TB!BB:BB,TB!$G:$G,$A$2,TB!$H:$H,$B$14,TB!$I:$I,$B13,TB!$K:$K,"")</f>
        <v>0</v>
      </c>
      <c r="BM13" s="483">
        <f>SUMIFS(TB!BC:BC,TB!$G:$G,$A$2,TB!$H:$H,$B$14,TB!$I:$I,$B13,TB!$K:$K,"")</f>
        <v>0</v>
      </c>
      <c r="BN13" s="483">
        <f>SUMIFS(TB!BD:BD,TB!$G:$G,$A$2,TB!$H:$H,$B$14,TB!$I:$I,$B13,TB!$K:$K,"")</f>
        <v>0</v>
      </c>
      <c r="BO13" s="483">
        <f>SUMIFS(TB!BE:BE,TB!$G:$G,$A$2,TB!$H:$H,$B$14,TB!$I:$I,$B13,TB!$K:$K,"")</f>
        <v>0</v>
      </c>
      <c r="BP13" s="483">
        <f>SUMIFS(TB!BF:BF,TB!$G:$G,$A$2,TB!$H:$H,$B$14,TB!$I:$I,$B13,TB!$K:$K,"")</f>
        <v>0</v>
      </c>
      <c r="BQ13" s="483">
        <f>SUMIFS(TB!BG:BG,TB!$G:$G,$A$2,TB!$H:$H,$B$14,TB!$I:$I,$B13,TB!$K:$K,"")</f>
        <v>0</v>
      </c>
      <c r="BR13" s="483">
        <f>SUMIFS(TB!BH:BH,TB!$G:$G,$A$2,TB!$H:$H,$B$14,TB!$I:$I,$B13,TB!$K:$K,"")</f>
        <v>0</v>
      </c>
      <c r="BS13" s="483">
        <f>SUMIFS(TB!BI:BI,TB!$G:$G,$A$2,TB!$H:$H,$B$14,TB!$I:$I,$B13,TB!$K:$K,"")</f>
        <v>0</v>
      </c>
      <c r="BU13" s="484"/>
    </row>
    <row r="14" spans="1:73" s="23" customFormat="1" ht="14.25" customHeight="1" outlineLevel="1" x14ac:dyDescent="0.3">
      <c r="B14" s="487" t="str">
        <f t="shared" si="12"/>
        <v>Bonus</v>
      </c>
      <c r="C14" s="488">
        <f t="shared" ref="C14:H14" si="22">SUM(C13:C13)</f>
        <v>7.5</v>
      </c>
      <c r="D14" s="488">
        <f t="shared" si="22"/>
        <v>12</v>
      </c>
      <c r="E14" s="488">
        <f t="shared" ref="E14" ca="1" si="23">SUM(E13:E13)</f>
        <v>118</v>
      </c>
      <c r="F14" s="488">
        <f t="shared" ca="1" si="22"/>
        <v>118</v>
      </c>
      <c r="G14" s="488">
        <f t="shared" ca="1" si="22"/>
        <v>0</v>
      </c>
      <c r="H14" s="488">
        <f t="shared" ca="1" si="22"/>
        <v>0</v>
      </c>
      <c r="J14" s="489" t="str">
        <f>IFERROR(C14/Revenue!C$18,"n/a")</f>
        <v>n/a</v>
      </c>
      <c r="K14" s="489" t="str">
        <f>IFERROR(D14/Revenue!D$18,"n/a")</f>
        <v>n/a</v>
      </c>
      <c r="L14" s="489" t="str">
        <f ca="1">IFERROR(E14/Revenue!E$18,"n/a")</f>
        <v>n/a</v>
      </c>
      <c r="M14" s="489" t="str">
        <f ca="1">IFERROR(F14/Revenue!F$18,"n/a")</f>
        <v>n/a</v>
      </c>
      <c r="N14" s="489" t="str">
        <f ca="1">IFERROR(G14/Revenue!G$18,"n/a")</f>
        <v>n/a</v>
      </c>
      <c r="O14" s="489" t="str">
        <f ca="1">IFERROR(H14/Revenue!H$18,"n/a")</f>
        <v>n/a</v>
      </c>
      <c r="Q14" s="490">
        <f t="shared" si="4"/>
        <v>4.5</v>
      </c>
      <c r="R14" s="491">
        <f t="shared" si="5"/>
        <v>0.6</v>
      </c>
      <c r="S14" s="490">
        <f t="shared" ca="1" si="6"/>
        <v>106</v>
      </c>
      <c r="T14" s="491">
        <f t="shared" ca="1" si="7"/>
        <v>8.8333333333333339</v>
      </c>
      <c r="U14" s="490">
        <f t="shared" ca="1" si="8"/>
        <v>0</v>
      </c>
      <c r="V14" s="492">
        <f t="shared" ca="1" si="9"/>
        <v>0</v>
      </c>
      <c r="X14" s="488">
        <f>SUM(X13:X13)</f>
        <v>0</v>
      </c>
      <c r="Y14" s="488">
        <f t="shared" ref="Y14:BG14" si="24">SUM(Y13:Y13)</f>
        <v>0</v>
      </c>
      <c r="Z14" s="488">
        <f t="shared" si="24"/>
        <v>0</v>
      </c>
      <c r="AA14" s="488">
        <f t="shared" si="24"/>
        <v>0</v>
      </c>
      <c r="AB14" s="488">
        <f t="shared" si="24"/>
        <v>0</v>
      </c>
      <c r="AC14" s="488">
        <f t="shared" si="24"/>
        <v>0</v>
      </c>
      <c r="AD14" s="488">
        <f t="shared" si="24"/>
        <v>7.5</v>
      </c>
      <c r="AE14" s="488">
        <f t="shared" si="24"/>
        <v>0</v>
      </c>
      <c r="AF14" s="488">
        <f t="shared" si="24"/>
        <v>0</v>
      </c>
      <c r="AG14" s="488">
        <f t="shared" si="24"/>
        <v>0</v>
      </c>
      <c r="AH14" s="488">
        <f t="shared" si="24"/>
        <v>0</v>
      </c>
      <c r="AI14" s="488">
        <f t="shared" si="24"/>
        <v>0</v>
      </c>
      <c r="AJ14" s="488">
        <f t="shared" si="24"/>
        <v>0</v>
      </c>
      <c r="AK14" s="488">
        <f t="shared" si="24"/>
        <v>0</v>
      </c>
      <c r="AL14" s="488">
        <f t="shared" si="24"/>
        <v>0</v>
      </c>
      <c r="AM14" s="488">
        <f t="shared" si="24"/>
        <v>0</v>
      </c>
      <c r="AN14" s="488">
        <f t="shared" si="24"/>
        <v>0</v>
      </c>
      <c r="AO14" s="488">
        <f t="shared" si="24"/>
        <v>0</v>
      </c>
      <c r="AP14" s="488">
        <f t="shared" si="24"/>
        <v>0</v>
      </c>
      <c r="AQ14" s="488">
        <f t="shared" si="24"/>
        <v>0</v>
      </c>
      <c r="AR14" s="488">
        <f t="shared" si="24"/>
        <v>0</v>
      </c>
      <c r="AS14" s="488">
        <f t="shared" si="24"/>
        <v>0</v>
      </c>
      <c r="AT14" s="488">
        <f t="shared" si="24"/>
        <v>0</v>
      </c>
      <c r="AU14" s="488">
        <f t="shared" si="24"/>
        <v>12</v>
      </c>
      <c r="AV14" s="488">
        <f t="shared" si="24"/>
        <v>0</v>
      </c>
      <c r="AW14" s="488">
        <f t="shared" si="24"/>
        <v>0</v>
      </c>
      <c r="AX14" s="488">
        <f t="shared" si="24"/>
        <v>0</v>
      </c>
      <c r="AY14" s="488">
        <f t="shared" si="24"/>
        <v>0</v>
      </c>
      <c r="AZ14" s="488">
        <f t="shared" si="24"/>
        <v>0</v>
      </c>
      <c r="BA14" s="488">
        <f t="shared" si="24"/>
        <v>0</v>
      </c>
      <c r="BB14" s="488">
        <f t="shared" si="24"/>
        <v>0</v>
      </c>
      <c r="BC14" s="488">
        <f t="shared" si="24"/>
        <v>0</v>
      </c>
      <c r="BD14" s="488">
        <f t="shared" si="24"/>
        <v>0</v>
      </c>
      <c r="BE14" s="488">
        <f t="shared" si="24"/>
        <v>0</v>
      </c>
      <c r="BF14" s="488">
        <f t="shared" si="24"/>
        <v>0</v>
      </c>
      <c r="BG14" s="488">
        <f t="shared" si="24"/>
        <v>118</v>
      </c>
      <c r="BH14" s="488">
        <f t="shared" ref="BH14:BS14" si="25">SUM(BH13:BH13)</f>
        <v>0</v>
      </c>
      <c r="BI14" s="488">
        <f t="shared" si="25"/>
        <v>0</v>
      </c>
      <c r="BJ14" s="488">
        <f t="shared" si="25"/>
        <v>0</v>
      </c>
      <c r="BK14" s="488">
        <f t="shared" si="25"/>
        <v>0</v>
      </c>
      <c r="BL14" s="488">
        <f t="shared" si="25"/>
        <v>0</v>
      </c>
      <c r="BM14" s="488">
        <f t="shared" si="25"/>
        <v>0</v>
      </c>
      <c r="BN14" s="488">
        <f t="shared" si="25"/>
        <v>0</v>
      </c>
      <c r="BO14" s="488">
        <f t="shared" si="25"/>
        <v>0</v>
      </c>
      <c r="BP14" s="488">
        <f t="shared" si="25"/>
        <v>0</v>
      </c>
      <c r="BQ14" s="488">
        <f t="shared" si="25"/>
        <v>0</v>
      </c>
      <c r="BR14" s="488">
        <f t="shared" si="25"/>
        <v>0</v>
      </c>
      <c r="BS14" s="488">
        <f t="shared" si="25"/>
        <v>0</v>
      </c>
      <c r="BU14" s="484"/>
    </row>
    <row r="15" spans="1:73" ht="14.25" customHeight="1" x14ac:dyDescent="0.3">
      <c r="B15" s="493" t="str">
        <f t="shared" si="12"/>
        <v>Salaries and related costs</v>
      </c>
      <c r="C15" s="494">
        <f t="shared" ref="C15:H15" si="26">SUM(C10,C12,C14)</f>
        <v>1544.85373</v>
      </c>
      <c r="D15" s="494">
        <f t="shared" si="26"/>
        <v>1602.7611200000001</v>
      </c>
      <c r="E15" s="494">
        <f t="shared" ca="1" si="26"/>
        <v>1675.19912</v>
      </c>
      <c r="F15" s="494">
        <f t="shared" ca="1" si="26"/>
        <v>1677.2120599999998</v>
      </c>
      <c r="G15" s="494">
        <f t="shared" ca="1" si="26"/>
        <v>256.48192</v>
      </c>
      <c r="H15" s="494">
        <f t="shared" ca="1" si="26"/>
        <v>258.49486000000002</v>
      </c>
      <c r="I15" s="473"/>
      <c r="J15" s="82" t="str">
        <f>IFERROR(C15/Revenue!C$18,"n/a")</f>
        <v>n/a</v>
      </c>
      <c r="K15" s="82" t="str">
        <f>IFERROR(D15/Revenue!D$18,"n/a")</f>
        <v>n/a</v>
      </c>
      <c r="L15" s="82" t="str">
        <f ca="1">IFERROR(E15/Revenue!E$18,"n/a")</f>
        <v>n/a</v>
      </c>
      <c r="M15" s="82" t="str">
        <f ca="1">IFERROR(F15/Revenue!F$18,"n/a")</f>
        <v>n/a</v>
      </c>
      <c r="N15" s="82" t="str">
        <f ca="1">IFERROR(G15/Revenue!G$18,"n/a")</f>
        <v>n/a</v>
      </c>
      <c r="O15" s="82" t="str">
        <f ca="1">IFERROR(H15/Revenue!H$18,"n/a")</f>
        <v>n/a</v>
      </c>
      <c r="Q15" s="495">
        <f t="shared" si="4"/>
        <v>57.907390000000078</v>
      </c>
      <c r="R15" s="91">
        <f t="shared" si="5"/>
        <v>3.7484060060495226E-2</v>
      </c>
      <c r="S15" s="495">
        <f t="shared" ca="1" si="6"/>
        <v>72.437999999999874</v>
      </c>
      <c r="T15" s="91">
        <f t="shared" ca="1" si="7"/>
        <v>4.519575568441532E-2</v>
      </c>
      <c r="U15" s="495">
        <f t="shared" ca="1" si="8"/>
        <v>2.0129399999998441</v>
      </c>
      <c r="V15" s="82">
        <f t="shared" ca="1" si="9"/>
        <v>1.2016123790704021E-3</v>
      </c>
      <c r="X15" s="494">
        <f t="shared" ref="X15:BG15" si="27">SUM(X10,X12,X14)</f>
        <v>119.45702</v>
      </c>
      <c r="Y15" s="494">
        <f t="shared" si="27"/>
        <v>119.58402</v>
      </c>
      <c r="Z15" s="494">
        <f t="shared" si="27"/>
        <v>120.65828999999998</v>
      </c>
      <c r="AA15" s="494">
        <f t="shared" si="27"/>
        <v>120.00136000000003</v>
      </c>
      <c r="AB15" s="494">
        <f t="shared" si="27"/>
        <v>135.00136000000003</v>
      </c>
      <c r="AC15" s="494">
        <f t="shared" si="27"/>
        <v>105.41837999999996</v>
      </c>
      <c r="AD15" s="494">
        <f t="shared" si="27"/>
        <v>127.91871999999995</v>
      </c>
      <c r="AE15" s="494">
        <f t="shared" si="27"/>
        <v>120.41872000000006</v>
      </c>
      <c r="AF15" s="494">
        <f t="shared" si="27"/>
        <v>123.27221999999995</v>
      </c>
      <c r="AG15" s="494">
        <f t="shared" si="27"/>
        <v>123.87204000000014</v>
      </c>
      <c r="AH15" s="494">
        <f t="shared" si="27"/>
        <v>126.62571999999989</v>
      </c>
      <c r="AI15" s="494">
        <f t="shared" si="27"/>
        <v>202.62588</v>
      </c>
      <c r="AJ15" s="494">
        <f t="shared" si="27"/>
        <v>129.95940000000002</v>
      </c>
      <c r="AK15" s="494">
        <f t="shared" si="27"/>
        <v>130.12639999999999</v>
      </c>
      <c r="AL15" s="494">
        <f t="shared" si="27"/>
        <v>130.12640000000002</v>
      </c>
      <c r="AM15" s="494">
        <f t="shared" si="27"/>
        <v>130.12639999999996</v>
      </c>
      <c r="AN15" s="494">
        <f t="shared" si="27"/>
        <v>134.79239999999999</v>
      </c>
      <c r="AO15" s="494">
        <f t="shared" si="27"/>
        <v>134.79240000000004</v>
      </c>
      <c r="AP15" s="494">
        <f t="shared" si="27"/>
        <v>134.79239999999999</v>
      </c>
      <c r="AQ15" s="494">
        <f t="shared" si="27"/>
        <v>134.79239999999999</v>
      </c>
      <c r="AR15" s="494">
        <f t="shared" si="27"/>
        <v>134.79240000000004</v>
      </c>
      <c r="AS15" s="494">
        <f t="shared" si="27"/>
        <v>134.79239999999993</v>
      </c>
      <c r="AT15" s="494">
        <f t="shared" si="27"/>
        <v>134.79240000000004</v>
      </c>
      <c r="AU15" s="494">
        <f t="shared" si="27"/>
        <v>138.87572</v>
      </c>
      <c r="AV15" s="494">
        <f t="shared" si="27"/>
        <v>127.08438</v>
      </c>
      <c r="AW15" s="494">
        <f t="shared" si="27"/>
        <v>129.39753999999999</v>
      </c>
      <c r="AX15" s="494">
        <f t="shared" si="27"/>
        <v>131.50203999999999</v>
      </c>
      <c r="AY15" s="494">
        <f t="shared" si="27"/>
        <v>131.50203999999999</v>
      </c>
      <c r="AZ15" s="494">
        <f t="shared" si="27"/>
        <v>128.37696000000005</v>
      </c>
      <c r="BA15" s="494">
        <f t="shared" si="27"/>
        <v>127.33535999999998</v>
      </c>
      <c r="BB15" s="494">
        <f t="shared" si="27"/>
        <v>127.33535999999998</v>
      </c>
      <c r="BC15" s="494">
        <f t="shared" si="27"/>
        <v>129.18035999999995</v>
      </c>
      <c r="BD15" s="494">
        <f t="shared" si="27"/>
        <v>128.1693600000001</v>
      </c>
      <c r="BE15" s="494">
        <f t="shared" si="27"/>
        <v>129.16935999999998</v>
      </c>
      <c r="BF15" s="494">
        <f t="shared" si="27"/>
        <v>128.97699999999998</v>
      </c>
      <c r="BG15" s="494">
        <f t="shared" si="27"/>
        <v>257.16935999999998</v>
      </c>
      <c r="BH15" s="494">
        <f t="shared" ref="BH15:BS15" si="28">SUM(BH10,BH12,BH14)</f>
        <v>128.95189999999999</v>
      </c>
      <c r="BI15" s="494">
        <f t="shared" si="28"/>
        <v>129.54295999999999</v>
      </c>
      <c r="BJ15" s="494">
        <f t="shared" si="28"/>
        <v>0</v>
      </c>
      <c r="BK15" s="494">
        <f t="shared" si="28"/>
        <v>0</v>
      </c>
      <c r="BL15" s="494">
        <f t="shared" si="28"/>
        <v>0</v>
      </c>
      <c r="BM15" s="494">
        <f t="shared" si="28"/>
        <v>0</v>
      </c>
      <c r="BN15" s="494">
        <f t="shared" si="28"/>
        <v>0</v>
      </c>
      <c r="BO15" s="494">
        <f t="shared" si="28"/>
        <v>0</v>
      </c>
      <c r="BP15" s="494">
        <f t="shared" si="28"/>
        <v>0</v>
      </c>
      <c r="BQ15" s="494">
        <f t="shared" si="28"/>
        <v>0</v>
      </c>
      <c r="BR15" s="494">
        <f t="shared" si="28"/>
        <v>0</v>
      </c>
      <c r="BS15" s="494">
        <f t="shared" si="28"/>
        <v>0</v>
      </c>
      <c r="BU15" s="486"/>
    </row>
    <row r="16" spans="1:73" ht="11.5" outlineLevel="1" x14ac:dyDescent="0.3">
      <c r="B16" s="289" t="str">
        <f t="shared" si="12"/>
        <v>Pension plan/profit sharing</v>
      </c>
      <c r="C16" s="226">
        <f t="shared" ref="C16" si="29">SUM(X16:AI16)</f>
        <v>144.01004999999998</v>
      </c>
      <c r="D16" s="226">
        <f t="shared" ref="D16" si="30">SUM(AJ16:AU16)</f>
        <v>154.69560999999999</v>
      </c>
      <c r="E16" s="226">
        <f ca="1">_xlfn.IFNA(SUM(OFFSET($X16,0,MATCH(Periods!$D$14,$X$6:$BS$6)-1):OFFSET($X16,0,MATCH(Periods!$D$14,$X$6:$BS$6,0)-12)),0)</f>
        <v>194.46597</v>
      </c>
      <c r="F16" s="226">
        <f ca="1">_xlfn.IFNA(SUM(OFFSET($X16,0,MATCH(Periods!$D$15,$X$6:$BS$6)-1):OFFSET($X16,0,MATCH(Periods!$D$15,$X$6:$BS$6,0)-12)),0)</f>
        <v>194.46597</v>
      </c>
      <c r="G16" s="226">
        <f ca="1">SUM(OFFSET($X16,0,MATCH(Periods!$D$17,$X$6:$BS$6,0)-1):OFFSET($X16,0,MATCH(Periods!$D$13,$X$6:$BS$6,0)))</f>
        <v>0</v>
      </c>
      <c r="H16" s="226">
        <f ca="1">SUM(OFFSET($X16,0,MATCH(Periods!$D$15,$X$6:$BS$6,0)-1):OFFSET($X16,0,MATCH(Periods!$D$14,$X$6:$BS$6,0)))</f>
        <v>0</v>
      </c>
      <c r="I16" s="473"/>
      <c r="J16" s="482" t="str">
        <f>IFERROR(C16/Revenue!C$18,"n/a")</f>
        <v>n/a</v>
      </c>
      <c r="K16" s="482" t="str">
        <f>IFERROR(D16/Revenue!D$18,"n/a")</f>
        <v>n/a</v>
      </c>
      <c r="L16" s="482" t="str">
        <f ca="1">IFERROR(E16/Revenue!E$18,"n/a")</f>
        <v>n/a</v>
      </c>
      <c r="M16" s="482" t="str">
        <f ca="1">IFERROR(F16/Revenue!F$18,"n/a")</f>
        <v>n/a</v>
      </c>
      <c r="N16" s="482" t="str">
        <f ca="1">IFERROR(G16/Revenue!G$18,"n/a")</f>
        <v>n/a</v>
      </c>
      <c r="O16" s="482" t="str">
        <f ca="1">IFERROR(H16/Revenue!H$18,"n/a")</f>
        <v>n/a</v>
      </c>
      <c r="Q16" s="226">
        <f t="shared" si="4"/>
        <v>10.685560000000009</v>
      </c>
      <c r="R16" s="59">
        <f t="shared" si="5"/>
        <v>7.4200099229185815E-2</v>
      </c>
      <c r="S16" s="226">
        <f t="shared" ca="1" si="6"/>
        <v>39.770360000000011</v>
      </c>
      <c r="T16" s="59">
        <f t="shared" ca="1" si="7"/>
        <v>0.25708783849780881</v>
      </c>
      <c r="U16" s="226">
        <f t="shared" ca="1" si="8"/>
        <v>0</v>
      </c>
      <c r="V16" s="482">
        <f t="shared" ca="1" si="9"/>
        <v>0</v>
      </c>
      <c r="X16" s="483">
        <f>SUMIFS(TB!N:N,TB!$G:$G,$A$2,TB!$H:$H,$B$17,TB!$I:$I,$B16,TB!$K:$K,"")</f>
        <v>0</v>
      </c>
      <c r="Y16" s="483">
        <f>SUMIFS(TB!O:O,TB!$G:$G,$A$2,TB!$H:$H,$B$17,TB!$I:$I,$B16,TB!$K:$K,"")</f>
        <v>0</v>
      </c>
      <c r="Z16" s="483">
        <f>SUMIFS(TB!P:P,TB!$G:$G,$A$2,TB!$H:$H,$B$17,TB!$I:$I,$B16,TB!$K:$K,"")</f>
        <v>9.4409799999999997</v>
      </c>
      <c r="AA16" s="483">
        <f>SUMIFS(TB!Q:Q,TB!$G:$G,$A$2,TB!$H:$H,$B$17,TB!$I:$I,$B16,TB!$K:$K,"")</f>
        <v>0</v>
      </c>
      <c r="AB16" s="483">
        <f>SUMIFS(TB!R:R,TB!$G:$G,$A$2,TB!$H:$H,$B$17,TB!$I:$I,$B16,TB!$K:$K,"")</f>
        <v>0</v>
      </c>
      <c r="AC16" s="483">
        <f>SUMIFS(TB!S:S,TB!$G:$G,$A$2,TB!$H:$H,$B$17,TB!$I:$I,$B16,TB!$K:$K,"")</f>
        <v>9.4626400000000004</v>
      </c>
      <c r="AD16" s="483">
        <f>SUMIFS(TB!T:T,TB!$G:$G,$A$2,TB!$H:$H,$B$17,TB!$I:$I,$B16,TB!$K:$K,"")</f>
        <v>0</v>
      </c>
      <c r="AE16" s="483">
        <f>SUMIFS(TB!U:U,TB!$G:$G,$A$2,TB!$H:$H,$B$17,TB!$I:$I,$B16,TB!$K:$K,"")</f>
        <v>0</v>
      </c>
      <c r="AF16" s="483">
        <f>SUMIFS(TB!V:V,TB!$G:$G,$A$2,TB!$H:$H,$B$17,TB!$I:$I,$B16,TB!$K:$K,"")</f>
        <v>9.5432800000000029</v>
      </c>
      <c r="AG16" s="483">
        <f>SUMIFS(TB!W:W,TB!$G:$G,$A$2,TB!$H:$H,$B$17,TB!$I:$I,$B16,TB!$K:$K,"")</f>
        <v>0</v>
      </c>
      <c r="AH16" s="483">
        <f>SUMIFS(TB!X:X,TB!$G:$G,$A$2,TB!$H:$H,$B$17,TB!$I:$I,$B16,TB!$K:$K,"")</f>
        <v>0</v>
      </c>
      <c r="AI16" s="483">
        <f>SUMIFS(TB!Y:Y,TB!$G:$G,$A$2,TB!$H:$H,$B$17,TB!$I:$I,$B16,TB!$K:$K,"")</f>
        <v>115.56314999999998</v>
      </c>
      <c r="AJ16" s="483">
        <f>SUMIFS(TB!Z:Z,TB!$G:$G,$A$2,TB!$H:$H,$B$17,TB!$I:$I,$B16,TB!$K:$K,"")</f>
        <v>0</v>
      </c>
      <c r="AK16" s="483">
        <f>SUMIFS(TB!AA:AA,TB!$G:$G,$A$2,TB!$H:$H,$B$17,TB!$I:$I,$B16,TB!$K:$K,"")</f>
        <v>0</v>
      </c>
      <c r="AL16" s="483">
        <f>SUMIFS(TB!AB:AB,TB!$G:$G,$A$2,TB!$H:$H,$B$17,TB!$I:$I,$B16,TB!$K:$K,"")</f>
        <v>10.85797</v>
      </c>
      <c r="AM16" s="483">
        <f>SUMIFS(TB!AC:AC,TB!$G:$G,$A$2,TB!$H:$H,$B$17,TB!$I:$I,$B16,TB!$K:$K,"")</f>
        <v>0</v>
      </c>
      <c r="AN16" s="483">
        <f>SUMIFS(TB!AD:AD,TB!$G:$G,$A$2,TB!$H:$H,$B$17,TB!$I:$I,$B16,TB!$K:$K,"")</f>
        <v>0</v>
      </c>
      <c r="AO16" s="483">
        <f>SUMIFS(TB!AE:AE,TB!$G:$G,$A$2,TB!$H:$H,$B$17,TB!$I:$I,$B16,TB!$K:$K,"")</f>
        <v>12.589730000000001</v>
      </c>
      <c r="AP16" s="483">
        <f>SUMIFS(TB!AF:AF,TB!$G:$G,$A$2,TB!$H:$H,$B$17,TB!$I:$I,$B16,TB!$K:$K,"")</f>
        <v>0</v>
      </c>
      <c r="AQ16" s="483">
        <f>SUMIFS(TB!AG:AG,TB!$G:$G,$A$2,TB!$H:$H,$B$17,TB!$I:$I,$B16,TB!$K:$K,"")</f>
        <v>0</v>
      </c>
      <c r="AR16" s="483">
        <f>SUMIFS(TB!AH:AH,TB!$G:$G,$A$2,TB!$H:$H,$B$17,TB!$I:$I,$B16,TB!$K:$K,"")</f>
        <v>10.781319999999997</v>
      </c>
      <c r="AS16" s="483">
        <f>SUMIFS(TB!AI:AI,TB!$G:$G,$A$2,TB!$H:$H,$B$17,TB!$I:$I,$B16,TB!$K:$K,"")</f>
        <v>0</v>
      </c>
      <c r="AT16" s="483">
        <f>SUMIFS(TB!AJ:AJ,TB!$G:$G,$A$2,TB!$H:$H,$B$17,TB!$I:$I,$B16,TB!$K:$K,"")</f>
        <v>0</v>
      </c>
      <c r="AU16" s="483">
        <f>SUMIFS(TB!AK:AK,TB!$G:$G,$A$2,TB!$H:$H,$B$17,TB!$I:$I,$B16,TB!$K:$K,"")</f>
        <v>120.46659</v>
      </c>
      <c r="AV16" s="483">
        <f>SUMIFS(TB!AL:AL,TB!$G:$G,$A$2,TB!$H:$H,$B$17,TB!$I:$I,$B16,TB!$K:$K,"")</f>
        <v>0</v>
      </c>
      <c r="AW16" s="483">
        <f>SUMIFS(TB!AM:AM,TB!$G:$G,$A$2,TB!$H:$H,$B$17,TB!$I:$I,$B16,TB!$K:$K,"")</f>
        <v>0</v>
      </c>
      <c r="AX16" s="483">
        <f>SUMIFS(TB!AN:AN,TB!$G:$G,$A$2,TB!$H:$H,$B$17,TB!$I:$I,$B16,TB!$K:$K,"")</f>
        <v>10.28952</v>
      </c>
      <c r="AY16" s="483">
        <f>SUMIFS(TB!AO:AO,TB!$G:$G,$A$2,TB!$H:$H,$B$17,TB!$I:$I,$B16,TB!$K:$K,"")</f>
        <v>0</v>
      </c>
      <c r="AZ16" s="483">
        <f>SUMIFS(TB!AP:AP,TB!$G:$G,$A$2,TB!$H:$H,$B$17,TB!$I:$I,$B16,TB!$K:$K,"")</f>
        <v>0</v>
      </c>
      <c r="BA16" s="483">
        <f>SUMIFS(TB!AQ:AQ,TB!$G:$G,$A$2,TB!$H:$H,$B$17,TB!$I:$I,$B16,TB!$K:$K,"")</f>
        <v>10.26643</v>
      </c>
      <c r="BB16" s="483">
        <f>SUMIFS(TB!AR:AR,TB!$G:$G,$A$2,TB!$H:$H,$B$17,TB!$I:$I,$B16,TB!$K:$K,"")</f>
        <v>0</v>
      </c>
      <c r="BC16" s="483">
        <f>SUMIFS(TB!AS:AS,TB!$G:$G,$A$2,TB!$H:$H,$B$17,TB!$I:$I,$B16,TB!$K:$K,"")</f>
        <v>0</v>
      </c>
      <c r="BD16" s="483">
        <f>SUMIFS(TB!AT:AT,TB!$G:$G,$A$2,TB!$H:$H,$B$17,TB!$I:$I,$B16,TB!$K:$K,"")</f>
        <v>10.190550000000002</v>
      </c>
      <c r="BE16" s="483">
        <f>SUMIFS(TB!AU:AU,TB!$G:$G,$A$2,TB!$H:$H,$B$17,TB!$I:$I,$B16,TB!$K:$K,"")</f>
        <v>0</v>
      </c>
      <c r="BF16" s="483">
        <f>SUMIFS(TB!AV:AV,TB!$G:$G,$A$2,TB!$H:$H,$B$17,TB!$I:$I,$B16,TB!$K:$K,"")</f>
        <v>0</v>
      </c>
      <c r="BG16" s="483">
        <f>SUMIFS(TB!AW:AW,TB!$G:$G,$A$2,TB!$H:$H,$B$17,TB!$I:$I,$B16,TB!$K:$K,"")</f>
        <v>163.71947</v>
      </c>
      <c r="BH16" s="483">
        <f>SUMIFS(TB!AX:AX,TB!$G:$G,$A$2,TB!$H:$H,$B$17,TB!$I:$I,$B16,TB!$K:$K,"")</f>
        <v>0</v>
      </c>
      <c r="BI16" s="483">
        <f>SUMIFS(TB!AY:AY,TB!$G:$G,$A$2,TB!$H:$H,$B$17,TB!$I:$I,$B16,TB!$K:$K,"")</f>
        <v>0</v>
      </c>
      <c r="BJ16" s="483">
        <f>SUMIFS(TB!AZ:AZ,TB!$G:$G,$A$2,TB!$H:$H,$B$17,TB!$I:$I,$B16,TB!$K:$K,"")</f>
        <v>0</v>
      </c>
      <c r="BK16" s="483">
        <f>SUMIFS(TB!BA:BA,TB!$G:$G,$A$2,TB!$H:$H,$B$17,TB!$I:$I,$B16,TB!$K:$K,"")</f>
        <v>0</v>
      </c>
      <c r="BL16" s="483">
        <f>SUMIFS(TB!BB:BB,TB!$G:$G,$A$2,TB!$H:$H,$B$17,TB!$I:$I,$B16,TB!$K:$K,"")</f>
        <v>0</v>
      </c>
      <c r="BM16" s="483">
        <f>SUMIFS(TB!BC:BC,TB!$G:$G,$A$2,TB!$H:$H,$B$17,TB!$I:$I,$B16,TB!$K:$K,"")</f>
        <v>0</v>
      </c>
      <c r="BN16" s="483">
        <f>SUMIFS(TB!BD:BD,TB!$G:$G,$A$2,TB!$H:$H,$B$17,TB!$I:$I,$B16,TB!$K:$K,"")</f>
        <v>0</v>
      </c>
      <c r="BO16" s="483">
        <f>SUMIFS(TB!BE:BE,TB!$G:$G,$A$2,TB!$H:$H,$B$17,TB!$I:$I,$B16,TB!$K:$K,"")</f>
        <v>0</v>
      </c>
      <c r="BP16" s="483">
        <f>SUMIFS(TB!BF:BF,TB!$G:$G,$A$2,TB!$H:$H,$B$17,TB!$I:$I,$B16,TB!$K:$K,"")</f>
        <v>0</v>
      </c>
      <c r="BQ16" s="483">
        <f>SUMIFS(TB!BG:BG,TB!$G:$G,$A$2,TB!$H:$H,$B$17,TB!$I:$I,$B16,TB!$K:$K,"")</f>
        <v>0</v>
      </c>
      <c r="BR16" s="483">
        <f>SUMIFS(TB!BH:BH,TB!$G:$G,$A$2,TB!$H:$H,$B$17,TB!$I:$I,$B16,TB!$K:$K,"")</f>
        <v>0</v>
      </c>
      <c r="BS16" s="483">
        <f>SUMIFS(TB!BI:BI,TB!$G:$G,$A$2,TB!$H:$H,$B$17,TB!$I:$I,$B16,TB!$K:$K,"")</f>
        <v>0</v>
      </c>
      <c r="BU16" s="484"/>
    </row>
    <row r="17" spans="2:73" s="23" customFormat="1" ht="14.25" customHeight="1" outlineLevel="1" x14ac:dyDescent="0.3">
      <c r="B17" s="440" t="str">
        <f t="shared" si="12"/>
        <v>Benefits</v>
      </c>
      <c r="C17" s="441">
        <f t="shared" ref="C17:H17" si="31">SUM(C16:C16)</f>
        <v>144.01004999999998</v>
      </c>
      <c r="D17" s="441">
        <f t="shared" si="31"/>
        <v>154.69560999999999</v>
      </c>
      <c r="E17" s="441">
        <f t="shared" ca="1" si="31"/>
        <v>194.46597</v>
      </c>
      <c r="F17" s="441">
        <f t="shared" ca="1" si="31"/>
        <v>194.46597</v>
      </c>
      <c r="G17" s="441">
        <f t="shared" ca="1" si="31"/>
        <v>0</v>
      </c>
      <c r="H17" s="441">
        <f t="shared" ca="1" si="31"/>
        <v>0</v>
      </c>
      <c r="J17" s="298" t="str">
        <f>IFERROR(C17/Revenue!C$18,"n/a")</f>
        <v>n/a</v>
      </c>
      <c r="K17" s="298" t="str">
        <f>IFERROR(D17/Revenue!D$18,"n/a")</f>
        <v>n/a</v>
      </c>
      <c r="L17" s="298" t="str">
        <f ca="1">IFERROR(E17/Revenue!E$18,"n/a")</f>
        <v>n/a</v>
      </c>
      <c r="M17" s="298" t="str">
        <f ca="1">IFERROR(F17/Revenue!F$18,"n/a")</f>
        <v>n/a</v>
      </c>
      <c r="N17" s="298" t="str">
        <f ca="1">IFERROR(G17/Revenue!G$18,"n/a")</f>
        <v>n/a</v>
      </c>
      <c r="O17" s="298" t="str">
        <f ca="1">IFERROR(H17/Revenue!H$18,"n/a")</f>
        <v>n/a</v>
      </c>
      <c r="Q17" s="441">
        <f t="shared" si="4"/>
        <v>10.685560000000009</v>
      </c>
      <c r="R17" s="300">
        <f t="shared" si="5"/>
        <v>7.4200099229185815E-2</v>
      </c>
      <c r="S17" s="441">
        <f t="shared" ca="1" si="6"/>
        <v>39.770360000000011</v>
      </c>
      <c r="T17" s="300">
        <f t="shared" ca="1" si="7"/>
        <v>0.25708783849780881</v>
      </c>
      <c r="U17" s="441">
        <f t="shared" ca="1" si="8"/>
        <v>0</v>
      </c>
      <c r="V17" s="298">
        <f t="shared" ca="1" si="9"/>
        <v>0</v>
      </c>
      <c r="X17" s="485">
        <f t="shared" ref="X17:BS17" si="32">SUM(X16:X16)</f>
        <v>0</v>
      </c>
      <c r="Y17" s="485">
        <f t="shared" si="32"/>
        <v>0</v>
      </c>
      <c r="Z17" s="485">
        <f t="shared" si="32"/>
        <v>9.4409799999999997</v>
      </c>
      <c r="AA17" s="485">
        <f t="shared" si="32"/>
        <v>0</v>
      </c>
      <c r="AB17" s="485">
        <f t="shared" si="32"/>
        <v>0</v>
      </c>
      <c r="AC17" s="485">
        <f t="shared" si="32"/>
        <v>9.4626400000000004</v>
      </c>
      <c r="AD17" s="485">
        <f t="shared" si="32"/>
        <v>0</v>
      </c>
      <c r="AE17" s="485">
        <f t="shared" si="32"/>
        <v>0</v>
      </c>
      <c r="AF17" s="485">
        <f t="shared" si="32"/>
        <v>9.5432800000000029</v>
      </c>
      <c r="AG17" s="485">
        <f t="shared" si="32"/>
        <v>0</v>
      </c>
      <c r="AH17" s="485">
        <f t="shared" si="32"/>
        <v>0</v>
      </c>
      <c r="AI17" s="485">
        <f t="shared" si="32"/>
        <v>115.56314999999998</v>
      </c>
      <c r="AJ17" s="485">
        <f t="shared" si="32"/>
        <v>0</v>
      </c>
      <c r="AK17" s="485">
        <f t="shared" si="32"/>
        <v>0</v>
      </c>
      <c r="AL17" s="485">
        <f t="shared" si="32"/>
        <v>10.85797</v>
      </c>
      <c r="AM17" s="485">
        <f t="shared" si="32"/>
        <v>0</v>
      </c>
      <c r="AN17" s="485">
        <f t="shared" si="32"/>
        <v>0</v>
      </c>
      <c r="AO17" s="485">
        <f t="shared" si="32"/>
        <v>12.589730000000001</v>
      </c>
      <c r="AP17" s="485">
        <f t="shared" si="32"/>
        <v>0</v>
      </c>
      <c r="AQ17" s="485">
        <f t="shared" si="32"/>
        <v>0</v>
      </c>
      <c r="AR17" s="485">
        <f t="shared" si="32"/>
        <v>10.781319999999997</v>
      </c>
      <c r="AS17" s="485">
        <f t="shared" si="32"/>
        <v>0</v>
      </c>
      <c r="AT17" s="485">
        <f t="shared" si="32"/>
        <v>0</v>
      </c>
      <c r="AU17" s="485">
        <f t="shared" si="32"/>
        <v>120.46659</v>
      </c>
      <c r="AV17" s="485">
        <f t="shared" si="32"/>
        <v>0</v>
      </c>
      <c r="AW17" s="485">
        <f t="shared" si="32"/>
        <v>0</v>
      </c>
      <c r="AX17" s="485">
        <f t="shared" si="32"/>
        <v>10.28952</v>
      </c>
      <c r="AY17" s="485">
        <f t="shared" si="32"/>
        <v>0</v>
      </c>
      <c r="AZ17" s="485">
        <f t="shared" si="32"/>
        <v>0</v>
      </c>
      <c r="BA17" s="485">
        <f t="shared" si="32"/>
        <v>10.26643</v>
      </c>
      <c r="BB17" s="485">
        <f t="shared" si="32"/>
        <v>0</v>
      </c>
      <c r="BC17" s="485">
        <f t="shared" si="32"/>
        <v>0</v>
      </c>
      <c r="BD17" s="485">
        <f t="shared" si="32"/>
        <v>10.190550000000002</v>
      </c>
      <c r="BE17" s="485">
        <f t="shared" si="32"/>
        <v>0</v>
      </c>
      <c r="BF17" s="485">
        <f t="shared" si="32"/>
        <v>0</v>
      </c>
      <c r="BG17" s="485">
        <f t="shared" si="32"/>
        <v>163.71947</v>
      </c>
      <c r="BH17" s="485">
        <f t="shared" si="32"/>
        <v>0</v>
      </c>
      <c r="BI17" s="485">
        <f t="shared" si="32"/>
        <v>0</v>
      </c>
      <c r="BJ17" s="485">
        <f t="shared" si="32"/>
        <v>0</v>
      </c>
      <c r="BK17" s="485">
        <f t="shared" si="32"/>
        <v>0</v>
      </c>
      <c r="BL17" s="485">
        <f t="shared" si="32"/>
        <v>0</v>
      </c>
      <c r="BM17" s="485">
        <f t="shared" si="32"/>
        <v>0</v>
      </c>
      <c r="BN17" s="485">
        <f t="shared" si="32"/>
        <v>0</v>
      </c>
      <c r="BO17" s="485">
        <f t="shared" si="32"/>
        <v>0</v>
      </c>
      <c r="BP17" s="485">
        <f t="shared" si="32"/>
        <v>0</v>
      </c>
      <c r="BQ17" s="485">
        <f t="shared" si="32"/>
        <v>0</v>
      </c>
      <c r="BR17" s="485">
        <f t="shared" si="32"/>
        <v>0</v>
      </c>
      <c r="BS17" s="485">
        <f t="shared" si="32"/>
        <v>0</v>
      </c>
      <c r="BU17" s="484"/>
    </row>
    <row r="18" spans="2:73" ht="14.25" customHeight="1" outlineLevel="1" x14ac:dyDescent="0.3">
      <c r="B18" s="289" t="str">
        <f t="shared" si="12"/>
        <v>Employer payroll taxes</v>
      </c>
      <c r="C18" s="226">
        <f>SUM(X18:AI18)</f>
        <v>79.604259999999996</v>
      </c>
      <c r="D18" s="226">
        <f>SUM(AJ18:AU18)</f>
        <v>92.443759999999997</v>
      </c>
      <c r="E18" s="226">
        <f ca="1">_xlfn.IFNA(SUM(OFFSET($X18,0,MATCH(Periods!$D$14,$X$6:$BS$6)-1):OFFSET($X18,0,MATCH(Periods!$D$14,$X$6:$BS$6,0)-12)),0)</f>
        <v>92.453240000000008</v>
      </c>
      <c r="F18" s="226">
        <f ca="1">_xlfn.IFNA(SUM(OFFSET($X18,0,MATCH(Periods!$D$15,$X$6:$BS$6)-1):OFFSET($X18,0,MATCH(Periods!$D$15,$X$6:$BS$6,0)-12)),0)</f>
        <v>95.022530000000017</v>
      </c>
      <c r="G18" s="226">
        <f ca="1">SUM(OFFSET($X18,0,MATCH(Periods!$D$17,$X$6:$BS$6,0)-1):OFFSET($X18,0,MATCH(Periods!$D$13,$X$6:$BS$6,0)))</f>
        <v>19.524349999999998</v>
      </c>
      <c r="H18" s="226">
        <f ca="1">SUM(OFFSET($X18,0,MATCH(Periods!$D$15,$X$6:$BS$6,0)-1):OFFSET($X18,0,MATCH(Periods!$D$14,$X$6:$BS$6,0)))</f>
        <v>22.093640000000001</v>
      </c>
      <c r="I18" s="473"/>
      <c r="J18" s="482" t="str">
        <f>IFERROR(C18/Revenue!C$18,"n/a")</f>
        <v>n/a</v>
      </c>
      <c r="K18" s="482" t="str">
        <f>IFERROR(D18/Revenue!D$18,"n/a")</f>
        <v>n/a</v>
      </c>
      <c r="L18" s="482" t="str">
        <f ca="1">IFERROR(E18/Revenue!E$18,"n/a")</f>
        <v>n/a</v>
      </c>
      <c r="M18" s="482" t="str">
        <f ca="1">IFERROR(F18/Revenue!F$18,"n/a")</f>
        <v>n/a</v>
      </c>
      <c r="N18" s="482" t="str">
        <f ca="1">IFERROR(G18/Revenue!G$18,"n/a")</f>
        <v>n/a</v>
      </c>
      <c r="O18" s="482" t="str">
        <f ca="1">IFERROR(H18/Revenue!H$18,"n/a")</f>
        <v>n/a</v>
      </c>
      <c r="Q18" s="226">
        <f t="shared" si="4"/>
        <v>12.839500000000001</v>
      </c>
      <c r="R18" s="59">
        <f t="shared" si="5"/>
        <v>0.16129161931786065</v>
      </c>
      <c r="S18" s="226">
        <f t="shared" ca="1" si="6"/>
        <v>9.4800000000105911E-3</v>
      </c>
      <c r="T18" s="59">
        <f t="shared" ca="1" si="7"/>
        <v>1.0254883617899782E-4</v>
      </c>
      <c r="U18" s="226">
        <f t="shared" ca="1" si="8"/>
        <v>2.5692900000000094</v>
      </c>
      <c r="V18" s="482">
        <f t="shared" ca="1" si="9"/>
        <v>2.7790156407714962E-2</v>
      </c>
      <c r="X18" s="483">
        <f>SUMIFS(TB!N:N,TB!$G:$G,$A$2,TB!$H:$H,$B$19,TB!$I:$I,$B18,TB!$K:$K,"")</f>
        <v>4.9943800000000005</v>
      </c>
      <c r="Y18" s="483">
        <f>SUMIFS(TB!O:O,TB!$G:$G,$A$2,TB!$H:$H,$B$19,TB!$I:$I,$B18,TB!$K:$K,"")</f>
        <v>3.6932300000000007</v>
      </c>
      <c r="Z18" s="483">
        <f>SUMIFS(TB!P:P,TB!$G:$G,$A$2,TB!$H:$H,$B$19,TB!$I:$I,$B18,TB!$K:$K,"")</f>
        <v>15.611049999999997</v>
      </c>
      <c r="AA18" s="483">
        <f>SUMIFS(TB!Q:Q,TB!$G:$G,$A$2,TB!$H:$H,$B$19,TB!$I:$I,$B18,TB!$K:$K,"")</f>
        <v>8.06006</v>
      </c>
      <c r="AB18" s="483">
        <f>SUMIFS(TB!R:R,TB!$G:$G,$A$2,TB!$H:$H,$B$19,TB!$I:$I,$B18,TB!$K:$K,"")</f>
        <v>8.3684300000000036</v>
      </c>
      <c r="AC18" s="483">
        <f>SUMIFS(TB!S:S,TB!$G:$G,$A$2,TB!$H:$H,$B$19,TB!$I:$I,$B18,TB!$K:$K,"")</f>
        <v>8.2253199999999964</v>
      </c>
      <c r="AD18" s="483">
        <f>SUMIFS(TB!T:T,TB!$G:$G,$A$2,TB!$H:$H,$B$19,TB!$I:$I,$B18,TB!$K:$K,"")</f>
        <v>8.7985899999999972</v>
      </c>
      <c r="AE18" s="483">
        <f>SUMIFS(TB!U:U,TB!$G:$G,$A$2,TB!$H:$H,$B$19,TB!$I:$I,$B18,TB!$K:$K,"")</f>
        <v>8.2249300000000147</v>
      </c>
      <c r="AF18" s="483">
        <f>SUMIFS(TB!V:V,TB!$G:$G,$A$2,TB!$H:$H,$B$19,TB!$I:$I,$B18,TB!$K:$K,"")</f>
        <v>8.3667200000000008</v>
      </c>
      <c r="AG18" s="483">
        <f>SUMIFS(TB!W:W,TB!$G:$G,$A$2,TB!$H:$H,$B$19,TB!$I:$I,$B18,TB!$K:$K,"")</f>
        <v>8.5003299999999768</v>
      </c>
      <c r="AH18" s="483">
        <f>SUMIFS(TB!X:X,TB!$G:$G,$A$2,TB!$H:$H,$B$19,TB!$I:$I,$B18,TB!$K:$K,"")</f>
        <v>8.6502600000000172</v>
      </c>
      <c r="AI18" s="483">
        <f>SUMIFS(TB!Y:Y,TB!$G:$G,$A$2,TB!$H:$H,$B$19,TB!$I:$I,$B18,TB!$K:$K,"")</f>
        <v>-11.889040000000008</v>
      </c>
      <c r="AJ18" s="483">
        <f>SUMIFS(TB!Z:Z,TB!$G:$G,$A$2,TB!$H:$H,$B$19,TB!$I:$I,$B18,TB!$K:$K,"")</f>
        <v>10.05128</v>
      </c>
      <c r="AK18" s="483">
        <f>SUMIFS(TB!AA:AA,TB!$G:$G,$A$2,TB!$H:$H,$B$19,TB!$I:$I,$B18,TB!$K:$K,"")</f>
        <v>10.021499999999998</v>
      </c>
      <c r="AL18" s="483">
        <f>SUMIFS(TB!AB:AB,TB!$G:$G,$A$2,TB!$H:$H,$B$19,TB!$I:$I,$B18,TB!$K:$K,"")</f>
        <v>10.501220000000004</v>
      </c>
      <c r="AM18" s="483">
        <f>SUMIFS(TB!AC:AC,TB!$G:$G,$A$2,TB!$H:$H,$B$19,TB!$I:$I,$B18,TB!$K:$K,"")</f>
        <v>8.8071400000000004</v>
      </c>
      <c r="AN18" s="483">
        <f>SUMIFS(TB!AD:AD,TB!$G:$G,$A$2,TB!$H:$H,$B$19,TB!$I:$I,$B18,TB!$K:$K,"")</f>
        <v>9.1641199999999969</v>
      </c>
      <c r="AO18" s="483">
        <f>SUMIFS(TB!AE:AE,TB!$G:$G,$A$2,TB!$H:$H,$B$19,TB!$I:$I,$B18,TB!$K:$K,"")</f>
        <v>9.1641199999999969</v>
      </c>
      <c r="AP18" s="483">
        <f>SUMIFS(TB!AF:AF,TB!$G:$G,$A$2,TB!$H:$H,$B$19,TB!$I:$I,$B18,TB!$K:$K,"")</f>
        <v>9.1641200000000111</v>
      </c>
      <c r="AQ18" s="483">
        <f>SUMIFS(TB!AG:AG,TB!$G:$G,$A$2,TB!$H:$H,$B$19,TB!$I:$I,$B18,TB!$K:$K,"")</f>
        <v>9.1641199999999827</v>
      </c>
      <c r="AR18" s="483">
        <f>SUMIFS(TB!AH:AH,TB!$G:$G,$A$2,TB!$H:$H,$B$19,TB!$I:$I,$B18,TB!$K:$K,"")</f>
        <v>6.0889200000000017</v>
      </c>
      <c r="AS18" s="483">
        <f>SUMIFS(TB!AI:AI,TB!$G:$G,$A$2,TB!$H:$H,$B$19,TB!$I:$I,$B18,TB!$K:$K,"")</f>
        <v>6.0641200000000168</v>
      </c>
      <c r="AT18" s="483">
        <f>SUMIFS(TB!AJ:AJ,TB!$G:$G,$A$2,TB!$H:$H,$B$19,TB!$I:$I,$B18,TB!$K:$K,"")</f>
        <v>6.0641199999999884</v>
      </c>
      <c r="AU18" s="483">
        <f>SUMIFS(TB!AK:AK,TB!$G:$G,$A$2,TB!$H:$H,$B$19,TB!$I:$I,$B18,TB!$K:$K,"")</f>
        <v>-1.8110199999999992</v>
      </c>
      <c r="AV18" s="483">
        <f>SUMIFS(TB!AL:AL,TB!$G:$G,$A$2,TB!$H:$H,$B$19,TB!$I:$I,$B18,TB!$K:$K,"")</f>
        <v>10.124229999999999</v>
      </c>
      <c r="AW18" s="483">
        <f>SUMIFS(TB!AM:AM,TB!$G:$G,$A$2,TB!$H:$H,$B$19,TB!$I:$I,$B18,TB!$K:$K,"")</f>
        <v>9.4001199999999994</v>
      </c>
      <c r="AX18" s="483">
        <f>SUMIFS(TB!AN:AN,TB!$G:$G,$A$2,TB!$H:$H,$B$19,TB!$I:$I,$B18,TB!$K:$K,"")</f>
        <v>9.0433200000000014</v>
      </c>
      <c r="AY18" s="483">
        <f>SUMIFS(TB!AO:AO,TB!$G:$G,$A$2,TB!$H:$H,$B$19,TB!$I:$I,$B18,TB!$K:$K,"")</f>
        <v>11.876709999999996</v>
      </c>
      <c r="AZ18" s="483">
        <f>SUMIFS(TB!AP:AP,TB!$G:$G,$A$2,TB!$H:$H,$B$19,TB!$I:$I,$B18,TB!$K:$K,"")</f>
        <v>8.7273800000000037</v>
      </c>
      <c r="BA18" s="483">
        <f>SUMIFS(TB!AQ:AQ,TB!$G:$G,$A$2,TB!$H:$H,$B$19,TB!$I:$I,$B18,TB!$K:$K,"")</f>
        <v>7.7007800000000017</v>
      </c>
      <c r="BB18" s="483">
        <f>SUMIFS(TB!AR:AR,TB!$G:$G,$A$2,TB!$H:$H,$B$19,TB!$I:$I,$B18,TB!$K:$K,"")</f>
        <v>5.4935800000000015</v>
      </c>
      <c r="BC18" s="483">
        <f>SUMIFS(TB!AS:AS,TB!$G:$G,$A$2,TB!$H:$H,$B$19,TB!$I:$I,$B18,TB!$K:$K,"")</f>
        <v>5.7785199999999932</v>
      </c>
      <c r="BD18" s="483">
        <f>SUMIFS(TB!AT:AT,TB!$G:$G,$A$2,TB!$H:$H,$B$19,TB!$I:$I,$B18,TB!$K:$K,"")</f>
        <v>5.7473600000000005</v>
      </c>
      <c r="BE18" s="483">
        <f>SUMIFS(TB!AU:AU,TB!$G:$G,$A$2,TB!$H:$H,$B$19,TB!$I:$I,$B18,TB!$K:$K,"")</f>
        <v>5.2208399999999955</v>
      </c>
      <c r="BF18" s="483">
        <f>SUMIFS(TB!AV:AV,TB!$G:$G,$A$2,TB!$H:$H,$B$19,TB!$I:$I,$B18,TB!$K:$K,"")</f>
        <v>5.5574000000000154</v>
      </c>
      <c r="BG18" s="483">
        <f>SUMIFS(TB!AW:AW,TB!$G:$G,$A$2,TB!$H:$H,$B$19,TB!$I:$I,$B18,TB!$K:$K,"")</f>
        <v>7.7830000000000013</v>
      </c>
      <c r="BH18" s="483">
        <f>SUMIFS(TB!AX:AX,TB!$G:$G,$A$2,TB!$H:$H,$B$19,TB!$I:$I,$B18,TB!$K:$K,"")</f>
        <v>12.09041</v>
      </c>
      <c r="BI18" s="483">
        <f>SUMIFS(TB!AY:AY,TB!$G:$G,$A$2,TB!$H:$H,$B$19,TB!$I:$I,$B18,TB!$K:$K,"")</f>
        <v>10.00323</v>
      </c>
      <c r="BJ18" s="483">
        <f>SUMIFS(TB!AZ:AZ,TB!$G:$G,$A$2,TB!$H:$H,$B$19,TB!$I:$I,$B18,TB!$K:$K,"")</f>
        <v>0</v>
      </c>
      <c r="BK18" s="483">
        <f>SUMIFS(TB!BA:BA,TB!$G:$G,$A$2,TB!$H:$H,$B$19,TB!$I:$I,$B18,TB!$K:$K,"")</f>
        <v>0</v>
      </c>
      <c r="BL18" s="483">
        <f>SUMIFS(TB!BB:BB,TB!$G:$G,$A$2,TB!$H:$H,$B$19,TB!$I:$I,$B18,TB!$K:$K,"")</f>
        <v>0</v>
      </c>
      <c r="BM18" s="483">
        <f>SUMIFS(TB!BC:BC,TB!$G:$G,$A$2,TB!$H:$H,$B$19,TB!$I:$I,$B18,TB!$K:$K,"")</f>
        <v>0</v>
      </c>
      <c r="BN18" s="483">
        <f>SUMIFS(TB!BD:BD,TB!$G:$G,$A$2,TB!$H:$H,$B$19,TB!$I:$I,$B18,TB!$K:$K,"")</f>
        <v>0</v>
      </c>
      <c r="BO18" s="483">
        <f>SUMIFS(TB!BE:BE,TB!$G:$G,$A$2,TB!$H:$H,$B$19,TB!$I:$I,$B18,TB!$K:$K,"")</f>
        <v>0</v>
      </c>
      <c r="BP18" s="483">
        <f>SUMIFS(TB!BF:BF,TB!$G:$G,$A$2,TB!$H:$H,$B$19,TB!$I:$I,$B18,TB!$K:$K,"")</f>
        <v>0</v>
      </c>
      <c r="BQ18" s="483">
        <f>SUMIFS(TB!BG:BG,TB!$G:$G,$A$2,TB!$H:$H,$B$19,TB!$I:$I,$B18,TB!$K:$K,"")</f>
        <v>0</v>
      </c>
      <c r="BR18" s="483">
        <f>SUMIFS(TB!BH:BH,TB!$G:$G,$A$2,TB!$H:$H,$B$19,TB!$I:$I,$B18,TB!$K:$K,"")</f>
        <v>0</v>
      </c>
      <c r="BS18" s="483">
        <f>SUMIFS(TB!BI:BI,TB!$G:$G,$A$2,TB!$H:$H,$B$19,TB!$I:$I,$B18,TB!$K:$K,"")</f>
        <v>0</v>
      </c>
      <c r="BU18" s="484"/>
    </row>
    <row r="19" spans="2:73" s="23" customFormat="1" ht="14.25" customHeight="1" outlineLevel="1" x14ac:dyDescent="0.3">
      <c r="B19" s="487" t="str">
        <f t="shared" si="12"/>
        <v>Payroll taxes</v>
      </c>
      <c r="C19" s="490">
        <f t="shared" ref="C19:H19" si="33">SUM(C18:C18)</f>
        <v>79.604259999999996</v>
      </c>
      <c r="D19" s="490">
        <f t="shared" si="33"/>
        <v>92.443759999999997</v>
      </c>
      <c r="E19" s="490">
        <f t="shared" ca="1" si="33"/>
        <v>92.453240000000008</v>
      </c>
      <c r="F19" s="490">
        <f t="shared" ca="1" si="33"/>
        <v>95.022530000000017</v>
      </c>
      <c r="G19" s="490">
        <f t="shared" ca="1" si="33"/>
        <v>19.524349999999998</v>
      </c>
      <c r="H19" s="490">
        <f t="shared" ca="1" si="33"/>
        <v>22.093640000000001</v>
      </c>
      <c r="J19" s="489" t="str">
        <f>IFERROR(C19/Revenue!C$18,"n/a")</f>
        <v>n/a</v>
      </c>
      <c r="K19" s="489" t="str">
        <f>IFERROR(D19/Revenue!D$18,"n/a")</f>
        <v>n/a</v>
      </c>
      <c r="L19" s="489" t="str">
        <f ca="1">IFERROR(E19/Revenue!E$18,"n/a")</f>
        <v>n/a</v>
      </c>
      <c r="M19" s="489" t="str">
        <f ca="1">IFERROR(F19/Revenue!F$18,"n/a")</f>
        <v>n/a</v>
      </c>
      <c r="N19" s="489" t="str">
        <f ca="1">IFERROR(G19/Revenue!G$18,"n/a")</f>
        <v>n/a</v>
      </c>
      <c r="O19" s="489" t="str">
        <f ca="1">IFERROR(H19/Revenue!H$18,"n/a")</f>
        <v>n/a</v>
      </c>
      <c r="Q19" s="490">
        <f t="shared" si="4"/>
        <v>12.839500000000001</v>
      </c>
      <c r="R19" s="491">
        <f t="shared" si="5"/>
        <v>0.16129161931786065</v>
      </c>
      <c r="S19" s="490">
        <f t="shared" ca="1" si="6"/>
        <v>9.4800000000105911E-3</v>
      </c>
      <c r="T19" s="491">
        <f t="shared" ca="1" si="7"/>
        <v>1.0254883617899782E-4</v>
      </c>
      <c r="U19" s="490">
        <f t="shared" ca="1" si="8"/>
        <v>2.5692900000000094</v>
      </c>
      <c r="V19" s="492">
        <f t="shared" ca="1" si="9"/>
        <v>2.7790156407714962E-2</v>
      </c>
      <c r="X19" s="488">
        <f t="shared" ref="X19:BG19" si="34">SUM(X18:X18)</f>
        <v>4.9943800000000005</v>
      </c>
      <c r="Y19" s="488">
        <f t="shared" si="34"/>
        <v>3.6932300000000007</v>
      </c>
      <c r="Z19" s="488">
        <f t="shared" si="34"/>
        <v>15.611049999999997</v>
      </c>
      <c r="AA19" s="488">
        <f t="shared" si="34"/>
        <v>8.06006</v>
      </c>
      <c r="AB19" s="488">
        <f t="shared" si="34"/>
        <v>8.3684300000000036</v>
      </c>
      <c r="AC19" s="488">
        <f t="shared" si="34"/>
        <v>8.2253199999999964</v>
      </c>
      <c r="AD19" s="488">
        <f t="shared" si="34"/>
        <v>8.7985899999999972</v>
      </c>
      <c r="AE19" s="488">
        <f t="shared" si="34"/>
        <v>8.2249300000000147</v>
      </c>
      <c r="AF19" s="488">
        <f t="shared" si="34"/>
        <v>8.3667200000000008</v>
      </c>
      <c r="AG19" s="488">
        <f t="shared" si="34"/>
        <v>8.5003299999999768</v>
      </c>
      <c r="AH19" s="488">
        <f t="shared" si="34"/>
        <v>8.6502600000000172</v>
      </c>
      <c r="AI19" s="488">
        <f t="shared" si="34"/>
        <v>-11.889040000000008</v>
      </c>
      <c r="AJ19" s="488">
        <f t="shared" si="34"/>
        <v>10.05128</v>
      </c>
      <c r="AK19" s="488">
        <f t="shared" si="34"/>
        <v>10.021499999999998</v>
      </c>
      <c r="AL19" s="488">
        <f t="shared" si="34"/>
        <v>10.501220000000004</v>
      </c>
      <c r="AM19" s="488">
        <f t="shared" si="34"/>
        <v>8.8071400000000004</v>
      </c>
      <c r="AN19" s="488">
        <f t="shared" si="34"/>
        <v>9.1641199999999969</v>
      </c>
      <c r="AO19" s="488">
        <f t="shared" si="34"/>
        <v>9.1641199999999969</v>
      </c>
      <c r="AP19" s="488">
        <f t="shared" si="34"/>
        <v>9.1641200000000111</v>
      </c>
      <c r="AQ19" s="488">
        <f t="shared" si="34"/>
        <v>9.1641199999999827</v>
      </c>
      <c r="AR19" s="488">
        <f t="shared" si="34"/>
        <v>6.0889200000000017</v>
      </c>
      <c r="AS19" s="488">
        <f t="shared" si="34"/>
        <v>6.0641200000000168</v>
      </c>
      <c r="AT19" s="488">
        <f t="shared" si="34"/>
        <v>6.0641199999999884</v>
      </c>
      <c r="AU19" s="488">
        <f t="shared" si="34"/>
        <v>-1.8110199999999992</v>
      </c>
      <c r="AV19" s="488">
        <f t="shared" si="34"/>
        <v>10.124229999999999</v>
      </c>
      <c r="AW19" s="488">
        <f t="shared" si="34"/>
        <v>9.4001199999999994</v>
      </c>
      <c r="AX19" s="488">
        <f t="shared" si="34"/>
        <v>9.0433200000000014</v>
      </c>
      <c r="AY19" s="488">
        <f t="shared" si="34"/>
        <v>11.876709999999996</v>
      </c>
      <c r="AZ19" s="488">
        <f t="shared" si="34"/>
        <v>8.7273800000000037</v>
      </c>
      <c r="BA19" s="488">
        <f t="shared" si="34"/>
        <v>7.7007800000000017</v>
      </c>
      <c r="BB19" s="488">
        <f t="shared" si="34"/>
        <v>5.4935800000000015</v>
      </c>
      <c r="BC19" s="488">
        <f t="shared" si="34"/>
        <v>5.7785199999999932</v>
      </c>
      <c r="BD19" s="488">
        <f t="shared" si="34"/>
        <v>5.7473600000000005</v>
      </c>
      <c r="BE19" s="488">
        <f t="shared" si="34"/>
        <v>5.2208399999999955</v>
      </c>
      <c r="BF19" s="488">
        <f t="shared" si="34"/>
        <v>5.5574000000000154</v>
      </c>
      <c r="BG19" s="488">
        <f t="shared" si="34"/>
        <v>7.7830000000000013</v>
      </c>
      <c r="BH19" s="488">
        <f t="shared" ref="BH19:BS19" si="35">SUM(BH18:BH18)</f>
        <v>12.09041</v>
      </c>
      <c r="BI19" s="488">
        <f t="shared" si="35"/>
        <v>10.00323</v>
      </c>
      <c r="BJ19" s="488">
        <f t="shared" si="35"/>
        <v>0</v>
      </c>
      <c r="BK19" s="488">
        <f t="shared" si="35"/>
        <v>0</v>
      </c>
      <c r="BL19" s="488">
        <f t="shared" si="35"/>
        <v>0</v>
      </c>
      <c r="BM19" s="488">
        <f t="shared" si="35"/>
        <v>0</v>
      </c>
      <c r="BN19" s="488">
        <f t="shared" si="35"/>
        <v>0</v>
      </c>
      <c r="BO19" s="488">
        <f t="shared" si="35"/>
        <v>0</v>
      </c>
      <c r="BP19" s="488">
        <f t="shared" si="35"/>
        <v>0</v>
      </c>
      <c r="BQ19" s="488">
        <f t="shared" si="35"/>
        <v>0</v>
      </c>
      <c r="BR19" s="488">
        <f t="shared" si="35"/>
        <v>0</v>
      </c>
      <c r="BS19" s="488">
        <f t="shared" si="35"/>
        <v>0</v>
      </c>
      <c r="BU19" s="484"/>
    </row>
    <row r="20" spans="2:73" ht="14.25" customHeight="1" x14ac:dyDescent="0.3">
      <c r="B20" s="289" t="str">
        <f t="shared" si="12"/>
        <v>Fringe benefits and related costs</v>
      </c>
      <c r="C20" s="226">
        <f t="shared" ref="C20:H20" si="36">SUM(C17,C19)</f>
        <v>223.61430999999999</v>
      </c>
      <c r="D20" s="226">
        <f t="shared" si="36"/>
        <v>247.13936999999999</v>
      </c>
      <c r="E20" s="226">
        <f t="shared" ca="1" si="36"/>
        <v>286.91921000000002</v>
      </c>
      <c r="F20" s="226">
        <f t="shared" ca="1" si="36"/>
        <v>289.48850000000004</v>
      </c>
      <c r="G20" s="226">
        <f t="shared" ca="1" si="36"/>
        <v>19.524349999999998</v>
      </c>
      <c r="H20" s="226">
        <f t="shared" ca="1" si="36"/>
        <v>22.093640000000001</v>
      </c>
      <c r="I20" s="473"/>
      <c r="J20" s="482" t="str">
        <f>IFERROR(C20/Revenue!C$18,"n/a")</f>
        <v>n/a</v>
      </c>
      <c r="K20" s="482" t="str">
        <f>IFERROR(D20/Revenue!D$18,"n/a")</f>
        <v>n/a</v>
      </c>
      <c r="L20" s="482" t="str">
        <f ca="1">IFERROR(E20/Revenue!E$18,"n/a")</f>
        <v>n/a</v>
      </c>
      <c r="M20" s="482" t="str">
        <f ca="1">IFERROR(F20/Revenue!F$18,"n/a")</f>
        <v>n/a</v>
      </c>
      <c r="N20" s="482" t="str">
        <f ca="1">IFERROR(G20/Revenue!G$18,"n/a")</f>
        <v>n/a</v>
      </c>
      <c r="O20" s="482" t="str">
        <f ca="1">IFERROR(H20/Revenue!H$18,"n/a")</f>
        <v>n/a</v>
      </c>
      <c r="Q20" s="226">
        <f t="shared" si="4"/>
        <v>23.525059999999996</v>
      </c>
      <c r="R20" s="59">
        <f t="shared" si="5"/>
        <v>0.10520373226561394</v>
      </c>
      <c r="S20" s="226">
        <f t="shared" ca="1" si="6"/>
        <v>39.779840000000036</v>
      </c>
      <c r="T20" s="59">
        <f t="shared" ca="1" si="7"/>
        <v>0.16096116130748428</v>
      </c>
      <c r="U20" s="226">
        <f t="shared" ca="1" si="8"/>
        <v>2.5692900000000236</v>
      </c>
      <c r="V20" s="482">
        <f t="shared" ca="1" si="9"/>
        <v>8.9547507118816604E-3</v>
      </c>
      <c r="X20" s="226">
        <f t="shared" ref="X20:BG20" si="37">SUM(X17,X19)</f>
        <v>4.9943800000000005</v>
      </c>
      <c r="Y20" s="226">
        <f t="shared" si="37"/>
        <v>3.6932300000000007</v>
      </c>
      <c r="Z20" s="226">
        <f t="shared" si="37"/>
        <v>25.052029999999995</v>
      </c>
      <c r="AA20" s="226">
        <f t="shared" si="37"/>
        <v>8.06006</v>
      </c>
      <c r="AB20" s="226">
        <f t="shared" si="37"/>
        <v>8.3684300000000036</v>
      </c>
      <c r="AC20" s="226">
        <f t="shared" si="37"/>
        <v>17.687959999999997</v>
      </c>
      <c r="AD20" s="226">
        <f t="shared" si="37"/>
        <v>8.7985899999999972</v>
      </c>
      <c r="AE20" s="226">
        <f t="shared" si="37"/>
        <v>8.2249300000000147</v>
      </c>
      <c r="AF20" s="226">
        <f t="shared" si="37"/>
        <v>17.910000000000004</v>
      </c>
      <c r="AG20" s="226">
        <f t="shared" si="37"/>
        <v>8.5003299999999768</v>
      </c>
      <c r="AH20" s="226">
        <f t="shared" si="37"/>
        <v>8.6502600000000172</v>
      </c>
      <c r="AI20" s="226">
        <f t="shared" si="37"/>
        <v>103.67410999999997</v>
      </c>
      <c r="AJ20" s="226">
        <f t="shared" si="37"/>
        <v>10.05128</v>
      </c>
      <c r="AK20" s="226">
        <f t="shared" si="37"/>
        <v>10.021499999999998</v>
      </c>
      <c r="AL20" s="226">
        <f t="shared" si="37"/>
        <v>21.359190000000005</v>
      </c>
      <c r="AM20" s="226">
        <f t="shared" si="37"/>
        <v>8.8071400000000004</v>
      </c>
      <c r="AN20" s="226">
        <f t="shared" si="37"/>
        <v>9.1641199999999969</v>
      </c>
      <c r="AO20" s="226">
        <f t="shared" si="37"/>
        <v>21.75385</v>
      </c>
      <c r="AP20" s="226">
        <f t="shared" si="37"/>
        <v>9.1641200000000111</v>
      </c>
      <c r="AQ20" s="226">
        <f t="shared" si="37"/>
        <v>9.1641199999999827</v>
      </c>
      <c r="AR20" s="226">
        <f t="shared" si="37"/>
        <v>16.870239999999999</v>
      </c>
      <c r="AS20" s="226">
        <f t="shared" si="37"/>
        <v>6.0641200000000168</v>
      </c>
      <c r="AT20" s="226">
        <f t="shared" si="37"/>
        <v>6.0641199999999884</v>
      </c>
      <c r="AU20" s="226">
        <f t="shared" si="37"/>
        <v>118.65557</v>
      </c>
      <c r="AV20" s="226">
        <f t="shared" si="37"/>
        <v>10.124229999999999</v>
      </c>
      <c r="AW20" s="226">
        <f t="shared" si="37"/>
        <v>9.4001199999999994</v>
      </c>
      <c r="AX20" s="226">
        <f t="shared" si="37"/>
        <v>19.332840000000001</v>
      </c>
      <c r="AY20" s="226">
        <f t="shared" si="37"/>
        <v>11.876709999999996</v>
      </c>
      <c r="AZ20" s="226">
        <f t="shared" si="37"/>
        <v>8.7273800000000037</v>
      </c>
      <c r="BA20" s="226">
        <f t="shared" si="37"/>
        <v>17.967210000000001</v>
      </c>
      <c r="BB20" s="226">
        <f t="shared" si="37"/>
        <v>5.4935800000000015</v>
      </c>
      <c r="BC20" s="226">
        <f t="shared" si="37"/>
        <v>5.7785199999999932</v>
      </c>
      <c r="BD20" s="226">
        <f t="shared" si="37"/>
        <v>15.937910000000002</v>
      </c>
      <c r="BE20" s="226">
        <f t="shared" si="37"/>
        <v>5.2208399999999955</v>
      </c>
      <c r="BF20" s="226">
        <f t="shared" si="37"/>
        <v>5.5574000000000154</v>
      </c>
      <c r="BG20" s="226">
        <f t="shared" si="37"/>
        <v>171.50247000000002</v>
      </c>
      <c r="BH20" s="226">
        <f t="shared" ref="BH20:BS20" si="38">SUM(BH17,BH19)</f>
        <v>12.09041</v>
      </c>
      <c r="BI20" s="226">
        <f t="shared" si="38"/>
        <v>10.00323</v>
      </c>
      <c r="BJ20" s="226">
        <f t="shared" si="38"/>
        <v>0</v>
      </c>
      <c r="BK20" s="226">
        <f t="shared" si="38"/>
        <v>0</v>
      </c>
      <c r="BL20" s="226">
        <f t="shared" si="38"/>
        <v>0</v>
      </c>
      <c r="BM20" s="226">
        <f t="shared" si="38"/>
        <v>0</v>
      </c>
      <c r="BN20" s="226">
        <f t="shared" si="38"/>
        <v>0</v>
      </c>
      <c r="BO20" s="226">
        <f t="shared" si="38"/>
        <v>0</v>
      </c>
      <c r="BP20" s="226">
        <f t="shared" si="38"/>
        <v>0</v>
      </c>
      <c r="BQ20" s="226">
        <f t="shared" si="38"/>
        <v>0</v>
      </c>
      <c r="BR20" s="226">
        <f t="shared" si="38"/>
        <v>0</v>
      </c>
      <c r="BS20" s="226">
        <f t="shared" si="38"/>
        <v>0</v>
      </c>
      <c r="BU20" s="486"/>
    </row>
    <row r="21" spans="2:73" ht="14.25" customHeight="1" thickBot="1" x14ac:dyDescent="0.35">
      <c r="B21" s="189" t="s">
        <v>44</v>
      </c>
      <c r="C21" s="225">
        <f t="shared" ref="C21:H21" si="39">SUM(C15,C20)</f>
        <v>1768.46804</v>
      </c>
      <c r="D21" s="225">
        <f t="shared" si="39"/>
        <v>1849.90049</v>
      </c>
      <c r="E21" s="225">
        <f t="shared" ca="1" si="39"/>
        <v>1962.11833</v>
      </c>
      <c r="F21" s="225">
        <f t="shared" ca="1" si="39"/>
        <v>1966.7005599999998</v>
      </c>
      <c r="G21" s="225">
        <f t="shared" ca="1" si="39"/>
        <v>276.00626999999997</v>
      </c>
      <c r="H21" s="225">
        <f t="shared" ca="1" si="39"/>
        <v>280.58850000000001</v>
      </c>
      <c r="I21" s="473"/>
      <c r="J21" s="56" t="str">
        <f>IFERROR(C21/Revenue!C$18,"n/a")</f>
        <v>n/a</v>
      </c>
      <c r="K21" s="56" t="str">
        <f>IFERROR(D21/Revenue!D$18,"n/a")</f>
        <v>n/a</v>
      </c>
      <c r="L21" s="56" t="str">
        <f ca="1">IFERROR(E21/Revenue!E$18,"n/a")</f>
        <v>n/a</v>
      </c>
      <c r="M21" s="56" t="str">
        <f ca="1">IFERROR(F21/Revenue!F$18,"n/a")</f>
        <v>n/a</v>
      </c>
      <c r="N21" s="56" t="str">
        <f ca="1">IFERROR(G21/Revenue!G$18,"n/a")</f>
        <v>n/a</v>
      </c>
      <c r="O21" s="56" t="str">
        <f ca="1">IFERROR(H21/Revenue!H$18,"n/a")</f>
        <v>n/a</v>
      </c>
      <c r="Q21" s="225">
        <f t="shared" si="4"/>
        <v>81.432450000000017</v>
      </c>
      <c r="R21" s="57">
        <f t="shared" si="5"/>
        <v>4.6046888130361702E-2</v>
      </c>
      <c r="S21" s="225">
        <f t="shared" ca="1" si="6"/>
        <v>112.21784000000002</v>
      </c>
      <c r="T21" s="57">
        <f t="shared" ca="1" si="7"/>
        <v>6.0661554827741042E-2</v>
      </c>
      <c r="U21" s="225">
        <f t="shared" ca="1" si="8"/>
        <v>4.582229999999754</v>
      </c>
      <c r="V21" s="56">
        <f t="shared" ca="1" si="9"/>
        <v>2.3353484496522461E-3</v>
      </c>
      <c r="X21" s="225">
        <f t="shared" ref="X21:BS21" si="40">SUM(X15,X20)</f>
        <v>124.45140000000001</v>
      </c>
      <c r="Y21" s="225">
        <f t="shared" si="40"/>
        <v>123.27725</v>
      </c>
      <c r="Z21" s="225">
        <f t="shared" si="40"/>
        <v>145.71031999999997</v>
      </c>
      <c r="AA21" s="225">
        <f t="shared" si="40"/>
        <v>128.06142000000003</v>
      </c>
      <c r="AB21" s="225">
        <f t="shared" si="40"/>
        <v>143.36979000000002</v>
      </c>
      <c r="AC21" s="225">
        <f t="shared" si="40"/>
        <v>123.10633999999996</v>
      </c>
      <c r="AD21" s="225">
        <f t="shared" si="40"/>
        <v>136.71730999999994</v>
      </c>
      <c r="AE21" s="225">
        <f t="shared" si="40"/>
        <v>128.64365000000009</v>
      </c>
      <c r="AF21" s="225">
        <f t="shared" si="40"/>
        <v>141.18221999999994</v>
      </c>
      <c r="AG21" s="225">
        <f t="shared" si="40"/>
        <v>132.3723700000001</v>
      </c>
      <c r="AH21" s="225">
        <f t="shared" si="40"/>
        <v>135.27597999999989</v>
      </c>
      <c r="AI21" s="225">
        <f t="shared" si="40"/>
        <v>306.29998999999998</v>
      </c>
      <c r="AJ21" s="225">
        <f t="shared" si="40"/>
        <v>140.01068000000001</v>
      </c>
      <c r="AK21" s="225">
        <f t="shared" si="40"/>
        <v>140.14789999999999</v>
      </c>
      <c r="AL21" s="225">
        <f t="shared" si="40"/>
        <v>151.48559000000003</v>
      </c>
      <c r="AM21" s="225">
        <f t="shared" si="40"/>
        <v>138.93353999999997</v>
      </c>
      <c r="AN21" s="225">
        <f t="shared" si="40"/>
        <v>143.95651999999998</v>
      </c>
      <c r="AO21" s="225">
        <f t="shared" si="40"/>
        <v>156.54625000000004</v>
      </c>
      <c r="AP21" s="225">
        <f t="shared" si="40"/>
        <v>143.95652000000001</v>
      </c>
      <c r="AQ21" s="225">
        <f t="shared" si="40"/>
        <v>143.95651999999995</v>
      </c>
      <c r="AR21" s="225">
        <f t="shared" si="40"/>
        <v>151.66264000000004</v>
      </c>
      <c r="AS21" s="225">
        <f t="shared" si="40"/>
        <v>140.85651999999993</v>
      </c>
      <c r="AT21" s="225">
        <f t="shared" si="40"/>
        <v>140.85652000000005</v>
      </c>
      <c r="AU21" s="225">
        <f t="shared" si="40"/>
        <v>257.53129000000001</v>
      </c>
      <c r="AV21" s="225">
        <f t="shared" si="40"/>
        <v>137.20860999999999</v>
      </c>
      <c r="AW21" s="225">
        <f t="shared" si="40"/>
        <v>138.79765999999998</v>
      </c>
      <c r="AX21" s="225">
        <f t="shared" si="40"/>
        <v>150.83488</v>
      </c>
      <c r="AY21" s="225">
        <f t="shared" si="40"/>
        <v>143.37875</v>
      </c>
      <c r="AZ21" s="225">
        <f t="shared" si="40"/>
        <v>137.10434000000006</v>
      </c>
      <c r="BA21" s="225">
        <f t="shared" si="40"/>
        <v>145.30256999999997</v>
      </c>
      <c r="BB21" s="225">
        <f t="shared" si="40"/>
        <v>132.82893999999999</v>
      </c>
      <c r="BC21" s="225">
        <f t="shared" si="40"/>
        <v>134.95887999999994</v>
      </c>
      <c r="BD21" s="225">
        <f t="shared" si="40"/>
        <v>144.10727000000009</v>
      </c>
      <c r="BE21" s="225">
        <f t="shared" si="40"/>
        <v>134.39019999999999</v>
      </c>
      <c r="BF21" s="225">
        <f t="shared" si="40"/>
        <v>134.53440000000001</v>
      </c>
      <c r="BG21" s="225">
        <f t="shared" si="40"/>
        <v>428.67183</v>
      </c>
      <c r="BH21" s="225">
        <f t="shared" si="40"/>
        <v>141.04230999999999</v>
      </c>
      <c r="BI21" s="225">
        <f t="shared" si="40"/>
        <v>139.54619</v>
      </c>
      <c r="BJ21" s="225">
        <f t="shared" si="40"/>
        <v>0</v>
      </c>
      <c r="BK21" s="225">
        <f t="shared" si="40"/>
        <v>0</v>
      </c>
      <c r="BL21" s="225">
        <f t="shared" si="40"/>
        <v>0</v>
      </c>
      <c r="BM21" s="225">
        <f t="shared" si="40"/>
        <v>0</v>
      </c>
      <c r="BN21" s="225">
        <f t="shared" si="40"/>
        <v>0</v>
      </c>
      <c r="BO21" s="225">
        <f t="shared" si="40"/>
        <v>0</v>
      </c>
      <c r="BP21" s="225">
        <f t="shared" si="40"/>
        <v>0</v>
      </c>
      <c r="BQ21" s="225">
        <f t="shared" si="40"/>
        <v>0</v>
      </c>
      <c r="BR21" s="225">
        <f t="shared" si="40"/>
        <v>0</v>
      </c>
      <c r="BS21" s="225">
        <f t="shared" si="40"/>
        <v>0</v>
      </c>
      <c r="BU21" s="484"/>
    </row>
    <row r="22" spans="2:73" ht="14.25" customHeight="1" x14ac:dyDescent="0.3">
      <c r="B22" s="497" t="s">
        <v>67</v>
      </c>
      <c r="C22" s="498"/>
      <c r="D22" s="498"/>
      <c r="E22" s="498"/>
      <c r="F22" s="498"/>
      <c r="G22" s="498"/>
      <c r="H22" s="498"/>
      <c r="I22" s="473"/>
      <c r="J22" s="498"/>
      <c r="K22" s="498"/>
      <c r="L22" s="498"/>
      <c r="M22" s="498"/>
      <c r="N22" s="498"/>
      <c r="O22" s="498"/>
      <c r="Q22" s="499"/>
      <c r="R22" s="500"/>
      <c r="S22" s="499"/>
      <c r="T22" s="500"/>
      <c r="U22" s="499"/>
      <c r="V22" s="500"/>
      <c r="X22" s="498"/>
      <c r="Y22" s="498"/>
      <c r="Z22" s="498"/>
      <c r="AA22" s="498"/>
      <c r="AB22" s="498"/>
      <c r="AC22" s="498"/>
      <c r="AD22" s="498"/>
      <c r="AE22" s="498"/>
      <c r="AF22" s="498"/>
      <c r="AG22" s="498"/>
      <c r="AH22" s="498"/>
      <c r="AI22" s="498"/>
      <c r="AJ22" s="498"/>
      <c r="AK22" s="498"/>
      <c r="AL22" s="498"/>
      <c r="AM22" s="498"/>
      <c r="AN22" s="498"/>
      <c r="AO22" s="498"/>
      <c r="AP22" s="498"/>
      <c r="AQ22" s="498"/>
      <c r="AR22" s="498"/>
      <c r="AS22" s="498"/>
      <c r="AT22" s="498"/>
      <c r="AU22" s="498"/>
      <c r="AV22" s="498"/>
      <c r="AW22" s="498"/>
      <c r="AX22" s="498"/>
      <c r="AY22" s="498"/>
      <c r="AZ22" s="498"/>
      <c r="BA22" s="498"/>
      <c r="BB22" s="498"/>
      <c r="BC22" s="498"/>
      <c r="BD22" s="498"/>
      <c r="BE22" s="498"/>
      <c r="BF22" s="498"/>
      <c r="BG22" s="498"/>
      <c r="BH22" s="498"/>
      <c r="BI22" s="498"/>
      <c r="BJ22" s="498"/>
      <c r="BK22" s="498"/>
      <c r="BL22" s="498"/>
      <c r="BM22" s="498"/>
      <c r="BN22" s="498"/>
      <c r="BO22" s="498"/>
      <c r="BP22" s="498"/>
      <c r="BQ22" s="498"/>
      <c r="BR22" s="498"/>
      <c r="BS22" s="498"/>
      <c r="BU22" s="484"/>
    </row>
    <row r="23" spans="2:73" s="146" customFormat="1" ht="14.25" customHeight="1" x14ac:dyDescent="0.3">
      <c r="B23" s="501" t="s">
        <v>111</v>
      </c>
      <c r="C23" s="502">
        <f t="shared" ref="C23:H23" si="41">IFERROR(C19/SUM(C15),"n/a")</f>
        <v>5.1528671261323877E-2</v>
      </c>
      <c r="D23" s="502">
        <f t="shared" si="41"/>
        <v>5.767781539397461E-2</v>
      </c>
      <c r="E23" s="502">
        <f t="shared" ca="1" si="41"/>
        <v>5.5189403394624519E-2</v>
      </c>
      <c r="F23" s="502">
        <f t="shared" ca="1" si="41"/>
        <v>5.6655048139827961E-2</v>
      </c>
      <c r="G23" s="502">
        <f t="shared" ca="1" si="41"/>
        <v>7.6123689342313089E-2</v>
      </c>
      <c r="H23" s="502">
        <f t="shared" ca="1" si="41"/>
        <v>8.5470326179793277E-2</v>
      </c>
      <c r="I23" s="473"/>
      <c r="J23" s="503"/>
      <c r="K23" s="503"/>
      <c r="L23" s="503"/>
      <c r="M23" s="503"/>
      <c r="N23" s="503"/>
      <c r="O23" s="503"/>
      <c r="Q23" s="504"/>
      <c r="R23" s="505"/>
      <c r="S23" s="504"/>
      <c r="T23" s="505"/>
      <c r="U23" s="504"/>
      <c r="V23" s="505"/>
      <c r="X23" s="502">
        <f t="shared" ref="X23:BS23" si="42">IFERROR(X19/SUM(X15),"n/a")</f>
        <v>4.1809012145121317E-2</v>
      </c>
      <c r="Y23" s="502">
        <f t="shared" si="42"/>
        <v>3.0883975969364475E-2</v>
      </c>
      <c r="Z23" s="502">
        <f t="shared" si="42"/>
        <v>0.12938232424808938</v>
      </c>
      <c r="AA23" s="502">
        <f t="shared" si="42"/>
        <v>6.7166405447404917E-2</v>
      </c>
      <c r="AB23" s="502">
        <f t="shared" si="42"/>
        <v>6.1987745901226486E-2</v>
      </c>
      <c r="AC23" s="502">
        <f t="shared" si="42"/>
        <v>7.8025482842745256E-2</v>
      </c>
      <c r="AD23" s="502">
        <f t="shared" si="42"/>
        <v>6.878266136496676E-2</v>
      </c>
      <c r="AE23" s="502">
        <f t="shared" si="42"/>
        <v>6.8302752263103367E-2</v>
      </c>
      <c r="AF23" s="502">
        <f t="shared" si="42"/>
        <v>6.7871901714757835E-2</v>
      </c>
      <c r="AG23" s="502">
        <f t="shared" si="42"/>
        <v>6.8621861721175875E-2</v>
      </c>
      <c r="AH23" s="502">
        <f t="shared" si="42"/>
        <v>6.8313609588952579E-2</v>
      </c>
      <c r="AI23" s="502">
        <f t="shared" si="42"/>
        <v>-5.8674834626258054E-2</v>
      </c>
      <c r="AJ23" s="502">
        <f t="shared" si="42"/>
        <v>7.7341692867156961E-2</v>
      </c>
      <c r="AK23" s="502">
        <f t="shared" si="42"/>
        <v>7.7013580641591556E-2</v>
      </c>
      <c r="AL23" s="502">
        <f t="shared" si="42"/>
        <v>8.0700150007992244E-2</v>
      </c>
      <c r="AM23" s="502">
        <f t="shared" si="42"/>
        <v>6.7681423600437746E-2</v>
      </c>
      <c r="AN23" s="502">
        <f t="shared" si="42"/>
        <v>6.7986919143809277E-2</v>
      </c>
      <c r="AO23" s="502">
        <f t="shared" si="42"/>
        <v>6.7986919143809249E-2</v>
      </c>
      <c r="AP23" s="502">
        <f t="shared" si="42"/>
        <v>6.7986919143809388E-2</v>
      </c>
      <c r="AQ23" s="502">
        <f t="shared" si="42"/>
        <v>6.798691914380918E-2</v>
      </c>
      <c r="AR23" s="502">
        <f t="shared" si="42"/>
        <v>4.5172576495410718E-2</v>
      </c>
      <c r="AS23" s="502">
        <f t="shared" si="42"/>
        <v>4.4988589861149592E-2</v>
      </c>
      <c r="AT23" s="502">
        <f t="shared" si="42"/>
        <v>4.4988589861149342E-2</v>
      </c>
      <c r="AU23" s="502">
        <f t="shared" si="42"/>
        <v>-1.3040580455676479E-2</v>
      </c>
      <c r="AV23" s="502">
        <f t="shared" si="42"/>
        <v>7.9665416001557382E-2</v>
      </c>
      <c r="AW23" s="502">
        <f t="shared" si="42"/>
        <v>7.2645275945740551E-2</v>
      </c>
      <c r="AX23" s="502">
        <f t="shared" si="42"/>
        <v>6.8769427455269913E-2</v>
      </c>
      <c r="AY23" s="502">
        <f t="shared" si="42"/>
        <v>9.0315785215195107E-2</v>
      </c>
      <c r="AZ23" s="502">
        <f t="shared" si="42"/>
        <v>6.7982447940814303E-2</v>
      </c>
      <c r="BA23" s="502">
        <f t="shared" si="42"/>
        <v>6.047636728713849E-2</v>
      </c>
      <c r="BB23" s="502">
        <f t="shared" si="42"/>
        <v>4.3142611761571983E-2</v>
      </c>
      <c r="BC23" s="502">
        <f t="shared" si="42"/>
        <v>4.4732186843263133E-2</v>
      </c>
      <c r="BD23" s="502">
        <f t="shared" si="42"/>
        <v>4.4841918536536317E-2</v>
      </c>
      <c r="BE23" s="502">
        <f t="shared" si="42"/>
        <v>4.0418563659369341E-2</v>
      </c>
      <c r="BF23" s="502">
        <f t="shared" si="42"/>
        <v>4.3088302565573833E-2</v>
      </c>
      <c r="BG23" s="502">
        <f t="shared" si="42"/>
        <v>3.0264103002006156E-2</v>
      </c>
      <c r="BH23" s="502">
        <f t="shared" si="42"/>
        <v>9.3759068303762877E-2</v>
      </c>
      <c r="BI23" s="502">
        <f t="shared" si="42"/>
        <v>7.7219402737130613E-2</v>
      </c>
      <c r="BJ23" s="502" t="str">
        <f t="shared" si="42"/>
        <v>n/a</v>
      </c>
      <c r="BK23" s="502" t="str">
        <f t="shared" si="42"/>
        <v>n/a</v>
      </c>
      <c r="BL23" s="502" t="str">
        <f t="shared" si="42"/>
        <v>n/a</v>
      </c>
      <c r="BM23" s="502" t="str">
        <f t="shared" si="42"/>
        <v>n/a</v>
      </c>
      <c r="BN23" s="502" t="str">
        <f t="shared" si="42"/>
        <v>n/a</v>
      </c>
      <c r="BO23" s="502" t="str">
        <f t="shared" si="42"/>
        <v>n/a</v>
      </c>
      <c r="BP23" s="502" t="str">
        <f t="shared" si="42"/>
        <v>n/a</v>
      </c>
      <c r="BQ23" s="502" t="str">
        <f t="shared" si="42"/>
        <v>n/a</v>
      </c>
      <c r="BR23" s="502" t="str">
        <f t="shared" si="42"/>
        <v>n/a</v>
      </c>
      <c r="BS23" s="502" t="str">
        <f t="shared" si="42"/>
        <v>n/a</v>
      </c>
      <c r="BU23" s="484"/>
    </row>
    <row r="24" spans="2:73" s="146" customFormat="1" ht="14.25" customHeight="1" x14ac:dyDescent="0.3">
      <c r="B24" s="501" t="s">
        <v>110</v>
      </c>
      <c r="C24" s="502">
        <f t="shared" ref="C24:H24" si="43">IFERROR(C17/SUM(C15),"n/a")</f>
        <v>9.3219213705105899E-2</v>
      </c>
      <c r="D24" s="502">
        <f t="shared" si="43"/>
        <v>9.6518194801231499E-2</v>
      </c>
      <c r="E24" s="502">
        <f t="shared" ca="1" si="43"/>
        <v>0.11608528662550874</v>
      </c>
      <c r="F24" s="502">
        <f t="shared" ca="1" si="43"/>
        <v>0.11594596451923916</v>
      </c>
      <c r="G24" s="502">
        <f t="shared" ca="1" si="43"/>
        <v>0</v>
      </c>
      <c r="H24" s="502">
        <f t="shared" ca="1" si="43"/>
        <v>0</v>
      </c>
      <c r="I24" s="473"/>
      <c r="J24" s="473"/>
      <c r="K24" s="473"/>
      <c r="L24" s="473"/>
      <c r="M24" s="473"/>
      <c r="N24" s="473"/>
      <c r="O24" s="473"/>
      <c r="Q24" s="504"/>
      <c r="R24" s="505"/>
      <c r="S24" s="504"/>
      <c r="T24" s="505"/>
      <c r="U24" s="504"/>
      <c r="V24" s="505"/>
      <c r="X24" s="502">
        <f t="shared" ref="X24:BS24" si="44">IFERROR(X17/SUM(X15),"n/a")</f>
        <v>0</v>
      </c>
      <c r="Y24" s="502">
        <f t="shared" si="44"/>
        <v>0</v>
      </c>
      <c r="Z24" s="502">
        <f t="shared" si="44"/>
        <v>7.8245597546592133E-2</v>
      </c>
      <c r="AA24" s="502">
        <f t="shared" si="44"/>
        <v>0</v>
      </c>
      <c r="AB24" s="502">
        <f t="shared" si="44"/>
        <v>0</v>
      </c>
      <c r="AC24" s="502">
        <f t="shared" si="44"/>
        <v>8.9762715002829715E-2</v>
      </c>
      <c r="AD24" s="502">
        <f t="shared" si="44"/>
        <v>0</v>
      </c>
      <c r="AE24" s="502">
        <f t="shared" si="44"/>
        <v>0</v>
      </c>
      <c r="AF24" s="502">
        <f t="shared" si="44"/>
        <v>7.7416306772117888E-2</v>
      </c>
      <c r="AG24" s="502">
        <f t="shared" si="44"/>
        <v>0</v>
      </c>
      <c r="AH24" s="502">
        <f t="shared" si="44"/>
        <v>0</v>
      </c>
      <c r="AI24" s="502">
        <f t="shared" si="44"/>
        <v>0.57032768963174885</v>
      </c>
      <c r="AJ24" s="502">
        <f t="shared" si="44"/>
        <v>0</v>
      </c>
      <c r="AK24" s="502">
        <f t="shared" si="44"/>
        <v>0</v>
      </c>
      <c r="AL24" s="502">
        <f t="shared" si="44"/>
        <v>8.3441715132363592E-2</v>
      </c>
      <c r="AM24" s="502">
        <f t="shared" si="44"/>
        <v>0</v>
      </c>
      <c r="AN24" s="502">
        <f t="shared" si="44"/>
        <v>0</v>
      </c>
      <c r="AO24" s="502">
        <f t="shared" si="44"/>
        <v>9.340088907089715E-2</v>
      </c>
      <c r="AP24" s="502">
        <f t="shared" si="44"/>
        <v>0</v>
      </c>
      <c r="AQ24" s="502">
        <f t="shared" si="44"/>
        <v>0</v>
      </c>
      <c r="AR24" s="502">
        <f t="shared" si="44"/>
        <v>7.9984628213460057E-2</v>
      </c>
      <c r="AS24" s="502">
        <f t="shared" si="44"/>
        <v>0</v>
      </c>
      <c r="AT24" s="502">
        <f t="shared" si="44"/>
        <v>0</v>
      </c>
      <c r="AU24" s="502">
        <f t="shared" si="44"/>
        <v>0.86744169535178639</v>
      </c>
      <c r="AV24" s="502">
        <f t="shared" si="44"/>
        <v>0</v>
      </c>
      <c r="AW24" s="502">
        <f t="shared" si="44"/>
        <v>0</v>
      </c>
      <c r="AX24" s="502">
        <f t="shared" si="44"/>
        <v>7.8246086524589281E-2</v>
      </c>
      <c r="AY24" s="502">
        <f t="shared" si="44"/>
        <v>0</v>
      </c>
      <c r="AZ24" s="502">
        <f t="shared" si="44"/>
        <v>0</v>
      </c>
      <c r="BA24" s="502">
        <f t="shared" si="44"/>
        <v>8.062513036441725E-2</v>
      </c>
      <c r="BB24" s="502">
        <f t="shared" si="44"/>
        <v>0</v>
      </c>
      <c r="BC24" s="502">
        <f t="shared" si="44"/>
        <v>0</v>
      </c>
      <c r="BD24" s="502">
        <f t="shared" si="44"/>
        <v>7.9508472227683702E-2</v>
      </c>
      <c r="BE24" s="502">
        <f t="shared" si="44"/>
        <v>0</v>
      </c>
      <c r="BF24" s="502">
        <f t="shared" si="44"/>
        <v>0</v>
      </c>
      <c r="BG24" s="502">
        <f t="shared" si="44"/>
        <v>0.63662121335138844</v>
      </c>
      <c r="BH24" s="502">
        <f t="shared" si="44"/>
        <v>0</v>
      </c>
      <c r="BI24" s="502">
        <f t="shared" si="44"/>
        <v>0</v>
      </c>
      <c r="BJ24" s="502" t="str">
        <f t="shared" si="44"/>
        <v>n/a</v>
      </c>
      <c r="BK24" s="502" t="str">
        <f t="shared" si="44"/>
        <v>n/a</v>
      </c>
      <c r="BL24" s="502" t="str">
        <f t="shared" si="44"/>
        <v>n/a</v>
      </c>
      <c r="BM24" s="502" t="str">
        <f t="shared" si="44"/>
        <v>n/a</v>
      </c>
      <c r="BN24" s="502" t="str">
        <f t="shared" si="44"/>
        <v>n/a</v>
      </c>
      <c r="BO24" s="502" t="str">
        <f t="shared" si="44"/>
        <v>n/a</v>
      </c>
      <c r="BP24" s="502" t="str">
        <f t="shared" si="44"/>
        <v>n/a</v>
      </c>
      <c r="BQ24" s="502" t="str">
        <f t="shared" si="44"/>
        <v>n/a</v>
      </c>
      <c r="BR24" s="502" t="str">
        <f t="shared" si="44"/>
        <v>n/a</v>
      </c>
      <c r="BS24" s="502" t="str">
        <f t="shared" si="44"/>
        <v>n/a</v>
      </c>
      <c r="BU24" s="484"/>
    </row>
    <row r="25" spans="2:73" s="146" customFormat="1" ht="14.25" customHeight="1" x14ac:dyDescent="0.3">
      <c r="B25" s="501" t="s">
        <v>661</v>
      </c>
      <c r="C25" s="502" t="str">
        <f>IF(ISERROR(AVERAGE(X25:AI25)), "n/a", AVERAGE(X25:AI25))</f>
        <v>n/a</v>
      </c>
      <c r="D25" s="502" t="str">
        <f>IF(ISERROR(AVERAGE(AJ25:AU25)), "n/a", AVERAGE(AJ25:AU25))</f>
        <v>n/a</v>
      </c>
      <c r="E25" s="502" t="str">
        <f>IF(ISERROR(AVERAGE(AV25:BG25)), "n/a", AVERAGE(AV25:BG25))</f>
        <v>n/a</v>
      </c>
      <c r="F25" s="502" t="str">
        <f>IF(ISERROR(AVERAGE(AX25:BI25)), "n/a", AVERAGE(AX25:BI25))</f>
        <v>n/a</v>
      </c>
      <c r="G25" s="502" t="str">
        <f>IF(ISERROR(AVERAGE(AV25:AW25)), "n/a", AVERAGE(AV25:AW25))</f>
        <v>n/a</v>
      </c>
      <c r="H25" s="502" t="str">
        <f>IF(ISERROR(AVERAGE(BH25:BI25)), "n/a", AVERAGE(BH25:BI25))</f>
        <v>n/a</v>
      </c>
      <c r="I25" s="473"/>
      <c r="J25" s="473"/>
      <c r="K25" s="473"/>
      <c r="L25" s="473"/>
      <c r="M25" s="473"/>
      <c r="N25" s="473"/>
      <c r="O25" s="473"/>
      <c r="Q25" s="504"/>
      <c r="R25" s="505"/>
      <c r="S25" s="504"/>
      <c r="T25" s="505"/>
      <c r="U25" s="504"/>
      <c r="V25" s="505"/>
      <c r="X25" s="502"/>
      <c r="Y25" s="502"/>
      <c r="Z25" s="502"/>
      <c r="AA25" s="502"/>
      <c r="AB25" s="502"/>
      <c r="AC25" s="502"/>
      <c r="AD25" s="502"/>
      <c r="AE25" s="502"/>
      <c r="AF25" s="502"/>
      <c r="AG25" s="502"/>
      <c r="AH25" s="502"/>
      <c r="AI25" s="502"/>
      <c r="AJ25" s="502"/>
      <c r="AK25" s="502"/>
      <c r="AL25" s="502"/>
      <c r="AM25" s="502"/>
      <c r="AN25" s="502"/>
      <c r="AO25" s="502"/>
      <c r="AP25" s="502"/>
      <c r="AQ25" s="502"/>
      <c r="AR25" s="502"/>
      <c r="AS25" s="502"/>
      <c r="AT25" s="502"/>
      <c r="AU25" s="502"/>
      <c r="AV25" s="502"/>
      <c r="AW25" s="502"/>
      <c r="AX25" s="502"/>
      <c r="AY25" s="502"/>
      <c r="AZ25" s="502"/>
      <c r="BA25" s="502"/>
      <c r="BB25" s="502"/>
      <c r="BC25" s="502"/>
      <c r="BD25" s="502"/>
      <c r="BE25" s="502"/>
      <c r="BF25" s="502"/>
      <c r="BG25" s="502"/>
      <c r="BH25" s="502"/>
      <c r="BI25" s="502"/>
      <c r="BJ25" s="502"/>
      <c r="BK25" s="502"/>
      <c r="BL25" s="502"/>
      <c r="BM25" s="502"/>
      <c r="BN25" s="502"/>
      <c r="BO25" s="502"/>
      <c r="BP25" s="502"/>
      <c r="BQ25" s="502"/>
      <c r="BR25" s="502"/>
      <c r="BS25" s="502"/>
      <c r="BU25" s="484"/>
    </row>
    <row r="26" spans="2:73" s="146" customFormat="1" ht="14.25" customHeight="1" x14ac:dyDescent="0.3">
      <c r="B26" s="501" t="s">
        <v>112</v>
      </c>
      <c r="C26" s="516" t="str">
        <f t="shared" ref="C26" si="45">IF(ISERROR(AVERAGE(X26:AI26)), "n/a", AVERAGE(X26:AI26))</f>
        <v>n/a</v>
      </c>
      <c r="D26" s="516" t="str">
        <f t="shared" ref="D26" si="46">IF(ISERROR(AVERAGE(AJ26:AU26)), "n/a", AVERAGE(AJ26:AU26))</f>
        <v>n/a</v>
      </c>
      <c r="E26" s="516" t="str">
        <f t="shared" ref="E26" si="47">IF(ISERROR(AVERAGE(AV26:BG26)), "n/a", AVERAGE(AV26:BG26))</f>
        <v>n/a</v>
      </c>
      <c r="F26" s="516" t="str">
        <f t="shared" ref="F26" si="48">IF(ISERROR(AVERAGE(AX26:BI26)), "n/a", AVERAGE(AX26:BI26))</f>
        <v>n/a</v>
      </c>
      <c r="G26" s="516" t="str">
        <f t="shared" ref="G26" si="49">IF(ISERROR(AVERAGE(AV26:AW26)), "n/a", AVERAGE(AV26:AW26))</f>
        <v>n/a</v>
      </c>
      <c r="H26" s="516" t="str">
        <f t="shared" ref="H26" si="50">IF(ISERROR(AVERAGE(BH26:BI26)), "n/a", AVERAGE(BH26:BI26))</f>
        <v>n/a</v>
      </c>
      <c r="I26" s="473"/>
      <c r="Q26" s="504"/>
      <c r="R26" s="505"/>
      <c r="S26" s="504"/>
      <c r="T26" s="505"/>
      <c r="U26" s="504"/>
      <c r="V26" s="505"/>
      <c r="X26" s="506" t="e">
        <f>#REF!</f>
        <v>#REF!</v>
      </c>
      <c r="Y26" s="506" t="e">
        <f>#REF!</f>
        <v>#REF!</v>
      </c>
      <c r="Z26" s="506" t="e">
        <f>#REF!</f>
        <v>#REF!</v>
      </c>
      <c r="AA26" s="506" t="e">
        <f>#REF!</f>
        <v>#REF!</v>
      </c>
      <c r="AB26" s="506" t="e">
        <f>#REF!</f>
        <v>#REF!</v>
      </c>
      <c r="AC26" s="506" t="e">
        <f>#REF!</f>
        <v>#REF!</v>
      </c>
      <c r="AD26" s="506" t="e">
        <f>#REF!</f>
        <v>#REF!</v>
      </c>
      <c r="AE26" s="506" t="e">
        <f>#REF!</f>
        <v>#REF!</v>
      </c>
      <c r="AF26" s="506" t="e">
        <f>#REF!</f>
        <v>#REF!</v>
      </c>
      <c r="AG26" s="506" t="e">
        <f>#REF!</f>
        <v>#REF!</v>
      </c>
      <c r="AH26" s="506" t="e">
        <f>#REF!</f>
        <v>#REF!</v>
      </c>
      <c r="AI26" s="506" t="e">
        <f>#REF!</f>
        <v>#REF!</v>
      </c>
      <c r="AJ26" s="506" t="e">
        <f>#REF!</f>
        <v>#REF!</v>
      </c>
      <c r="AK26" s="506" t="e">
        <f>#REF!</f>
        <v>#REF!</v>
      </c>
      <c r="AL26" s="506" t="e">
        <f>#REF!</f>
        <v>#REF!</v>
      </c>
      <c r="AM26" s="506" t="e">
        <f>#REF!</f>
        <v>#REF!</v>
      </c>
      <c r="AN26" s="506" t="e">
        <f>#REF!</f>
        <v>#REF!</v>
      </c>
      <c r="AO26" s="506" t="e">
        <f>#REF!</f>
        <v>#REF!</v>
      </c>
      <c r="AP26" s="506" t="e">
        <f>#REF!</f>
        <v>#REF!</v>
      </c>
      <c r="AQ26" s="506" t="e">
        <f>#REF!</f>
        <v>#REF!</v>
      </c>
      <c r="AR26" s="506" t="e">
        <f>#REF!</f>
        <v>#REF!</v>
      </c>
      <c r="AS26" s="506" t="e">
        <f>#REF!</f>
        <v>#REF!</v>
      </c>
      <c r="AT26" s="506" t="e">
        <f>#REF!</f>
        <v>#REF!</v>
      </c>
      <c r="AU26" s="506" t="e">
        <f>#REF!</f>
        <v>#REF!</v>
      </c>
      <c r="AV26" s="506" t="e">
        <f>#REF!</f>
        <v>#REF!</v>
      </c>
      <c r="AW26" s="506" t="e">
        <f>#REF!</f>
        <v>#REF!</v>
      </c>
      <c r="AX26" s="506" t="e">
        <f>#REF!</f>
        <v>#REF!</v>
      </c>
      <c r="AY26" s="506" t="e">
        <f>#REF!</f>
        <v>#REF!</v>
      </c>
      <c r="AZ26" s="506" t="e">
        <f>#REF!</f>
        <v>#REF!</v>
      </c>
      <c r="BA26" s="506" t="e">
        <f>#REF!</f>
        <v>#REF!</v>
      </c>
      <c r="BB26" s="506" t="e">
        <f>#REF!</f>
        <v>#REF!</v>
      </c>
      <c r="BC26" s="506" t="e">
        <f>#REF!</f>
        <v>#REF!</v>
      </c>
      <c r="BD26" s="506" t="e">
        <f>#REF!</f>
        <v>#REF!</v>
      </c>
      <c r="BE26" s="506" t="e">
        <f>#REF!</f>
        <v>#REF!</v>
      </c>
      <c r="BF26" s="506" t="e">
        <f>#REF!</f>
        <v>#REF!</v>
      </c>
      <c r="BG26" s="506" t="e">
        <f>#REF!</f>
        <v>#REF!</v>
      </c>
      <c r="BH26" s="506" t="e">
        <f>#REF!</f>
        <v>#REF!</v>
      </c>
      <c r="BI26" s="506" t="e">
        <f>#REF!</f>
        <v>#REF!</v>
      </c>
      <c r="BJ26" s="506"/>
      <c r="BK26" s="506"/>
      <c r="BL26" s="506"/>
      <c r="BM26" s="506"/>
      <c r="BN26" s="506"/>
      <c r="BO26" s="506"/>
      <c r="BP26" s="506"/>
      <c r="BQ26" s="506"/>
      <c r="BR26" s="506"/>
      <c r="BS26" s="506"/>
      <c r="BU26" s="556"/>
    </row>
    <row r="27" spans="2:73" s="146" customFormat="1" ht="14.25" customHeight="1" thickBot="1" x14ac:dyDescent="0.35">
      <c r="B27" s="75" t="s">
        <v>113</v>
      </c>
      <c r="C27" s="517" t="str">
        <f t="shared" ref="C27:H27" si="51">IFERROR(C21/C26,"n/a")</f>
        <v>n/a</v>
      </c>
      <c r="D27" s="517" t="str">
        <f t="shared" si="51"/>
        <v>n/a</v>
      </c>
      <c r="E27" s="517" t="str">
        <f t="shared" ca="1" si="51"/>
        <v>n/a</v>
      </c>
      <c r="F27" s="517" t="str">
        <f t="shared" ca="1" si="51"/>
        <v>n/a</v>
      </c>
      <c r="G27" s="517" t="str">
        <f t="shared" ca="1" si="51"/>
        <v>n/a</v>
      </c>
      <c r="H27" s="517" t="str">
        <f t="shared" ca="1" si="51"/>
        <v>n/a</v>
      </c>
      <c r="I27" s="475"/>
      <c r="J27" s="507"/>
      <c r="K27" s="507"/>
      <c r="L27" s="507"/>
      <c r="M27" s="507"/>
      <c r="N27" s="507"/>
      <c r="O27" s="507"/>
      <c r="P27" s="507"/>
      <c r="Q27" s="508"/>
      <c r="R27" s="508"/>
      <c r="S27" s="508"/>
      <c r="T27" s="508"/>
      <c r="U27" s="508"/>
      <c r="V27" s="508"/>
      <c r="W27" s="507"/>
      <c r="X27" s="517" t="str">
        <f t="shared" ref="X27:BG27" si="52">IFERROR(X21/X26,"n/a")</f>
        <v>n/a</v>
      </c>
      <c r="Y27" s="517" t="str">
        <f t="shared" si="52"/>
        <v>n/a</v>
      </c>
      <c r="Z27" s="517" t="str">
        <f t="shared" si="52"/>
        <v>n/a</v>
      </c>
      <c r="AA27" s="517" t="str">
        <f t="shared" si="52"/>
        <v>n/a</v>
      </c>
      <c r="AB27" s="517" t="str">
        <f t="shared" si="52"/>
        <v>n/a</v>
      </c>
      <c r="AC27" s="517" t="str">
        <f t="shared" si="52"/>
        <v>n/a</v>
      </c>
      <c r="AD27" s="517" t="str">
        <f t="shared" si="52"/>
        <v>n/a</v>
      </c>
      <c r="AE27" s="517" t="str">
        <f t="shared" si="52"/>
        <v>n/a</v>
      </c>
      <c r="AF27" s="517" t="str">
        <f t="shared" si="52"/>
        <v>n/a</v>
      </c>
      <c r="AG27" s="517" t="str">
        <f t="shared" si="52"/>
        <v>n/a</v>
      </c>
      <c r="AH27" s="517" t="str">
        <f t="shared" si="52"/>
        <v>n/a</v>
      </c>
      <c r="AI27" s="517" t="str">
        <f t="shared" si="52"/>
        <v>n/a</v>
      </c>
      <c r="AJ27" s="517" t="str">
        <f t="shared" si="52"/>
        <v>n/a</v>
      </c>
      <c r="AK27" s="517" t="str">
        <f t="shared" si="52"/>
        <v>n/a</v>
      </c>
      <c r="AL27" s="517" t="str">
        <f t="shared" si="52"/>
        <v>n/a</v>
      </c>
      <c r="AM27" s="517" t="str">
        <f t="shared" si="52"/>
        <v>n/a</v>
      </c>
      <c r="AN27" s="517" t="str">
        <f t="shared" si="52"/>
        <v>n/a</v>
      </c>
      <c r="AO27" s="517" t="str">
        <f t="shared" si="52"/>
        <v>n/a</v>
      </c>
      <c r="AP27" s="517" t="str">
        <f t="shared" si="52"/>
        <v>n/a</v>
      </c>
      <c r="AQ27" s="517" t="str">
        <f t="shared" si="52"/>
        <v>n/a</v>
      </c>
      <c r="AR27" s="517" t="str">
        <f t="shared" si="52"/>
        <v>n/a</v>
      </c>
      <c r="AS27" s="517" t="str">
        <f t="shared" si="52"/>
        <v>n/a</v>
      </c>
      <c r="AT27" s="517" t="str">
        <f t="shared" si="52"/>
        <v>n/a</v>
      </c>
      <c r="AU27" s="517" t="str">
        <f t="shared" si="52"/>
        <v>n/a</v>
      </c>
      <c r="AV27" s="517" t="str">
        <f t="shared" si="52"/>
        <v>n/a</v>
      </c>
      <c r="AW27" s="517" t="str">
        <f t="shared" si="52"/>
        <v>n/a</v>
      </c>
      <c r="AX27" s="517" t="str">
        <f t="shared" si="52"/>
        <v>n/a</v>
      </c>
      <c r="AY27" s="517" t="str">
        <f t="shared" si="52"/>
        <v>n/a</v>
      </c>
      <c r="AZ27" s="517" t="str">
        <f t="shared" si="52"/>
        <v>n/a</v>
      </c>
      <c r="BA27" s="517" t="str">
        <f t="shared" si="52"/>
        <v>n/a</v>
      </c>
      <c r="BB27" s="517" t="str">
        <f t="shared" si="52"/>
        <v>n/a</v>
      </c>
      <c r="BC27" s="517" t="str">
        <f t="shared" si="52"/>
        <v>n/a</v>
      </c>
      <c r="BD27" s="517" t="str">
        <f t="shared" si="52"/>
        <v>n/a</v>
      </c>
      <c r="BE27" s="517" t="str">
        <f t="shared" si="52"/>
        <v>n/a</v>
      </c>
      <c r="BF27" s="517" t="str">
        <f t="shared" si="52"/>
        <v>n/a</v>
      </c>
      <c r="BG27" s="517" t="str">
        <f t="shared" si="52"/>
        <v>n/a</v>
      </c>
      <c r="BH27" s="517" t="str">
        <f t="shared" ref="BH27:BS27" si="53">IFERROR(BH21/BH26,"n/a")</f>
        <v>n/a</v>
      </c>
      <c r="BI27" s="517" t="str">
        <f t="shared" si="53"/>
        <v>n/a</v>
      </c>
      <c r="BJ27" s="517" t="str">
        <f t="shared" si="53"/>
        <v>n/a</v>
      </c>
      <c r="BK27" s="517" t="str">
        <f t="shared" si="53"/>
        <v>n/a</v>
      </c>
      <c r="BL27" s="517" t="str">
        <f t="shared" si="53"/>
        <v>n/a</v>
      </c>
      <c r="BM27" s="517" t="str">
        <f t="shared" si="53"/>
        <v>n/a</v>
      </c>
      <c r="BN27" s="517" t="str">
        <f t="shared" si="53"/>
        <v>n/a</v>
      </c>
      <c r="BO27" s="517" t="str">
        <f t="shared" si="53"/>
        <v>n/a</v>
      </c>
      <c r="BP27" s="517" t="str">
        <f t="shared" si="53"/>
        <v>n/a</v>
      </c>
      <c r="BQ27" s="517" t="str">
        <f t="shared" si="53"/>
        <v>n/a</v>
      </c>
      <c r="BR27" s="517" t="str">
        <f t="shared" si="53"/>
        <v>n/a</v>
      </c>
      <c r="BS27" s="517" t="str">
        <f t="shared" si="53"/>
        <v>n/a</v>
      </c>
      <c r="BU27" s="556"/>
    </row>
    <row r="28" spans="2:73" ht="6" customHeight="1" x14ac:dyDescent="0.3">
      <c r="C28" s="503"/>
      <c r="D28" s="503"/>
      <c r="E28" s="503"/>
      <c r="F28" s="503"/>
      <c r="G28" s="503"/>
      <c r="H28" s="503"/>
      <c r="I28" s="473"/>
      <c r="J28" s="473"/>
      <c r="K28" s="473"/>
      <c r="L28" s="473"/>
      <c r="M28" s="473"/>
      <c r="N28" s="473"/>
      <c r="O28" s="473"/>
      <c r="X28" s="503"/>
      <c r="Y28" s="503"/>
      <c r="Z28" s="503"/>
      <c r="AA28" s="503"/>
      <c r="AB28" s="503"/>
      <c r="AC28" s="503"/>
      <c r="AD28" s="503"/>
      <c r="AE28" s="503"/>
      <c r="AF28" s="503"/>
      <c r="AG28" s="503"/>
      <c r="AH28" s="503"/>
      <c r="AI28" s="503"/>
      <c r="AJ28" s="503"/>
      <c r="AK28" s="503"/>
      <c r="AL28" s="503"/>
      <c r="AM28" s="503"/>
      <c r="AN28" s="503"/>
      <c r="AO28" s="503"/>
      <c r="AP28" s="503"/>
      <c r="AQ28" s="503"/>
      <c r="AR28" s="503"/>
      <c r="AS28" s="503"/>
      <c r="AT28" s="503"/>
      <c r="AU28" s="503"/>
      <c r="AV28" s="503"/>
      <c r="AW28" s="503"/>
      <c r="AX28" s="503"/>
      <c r="AY28" s="503"/>
      <c r="AZ28" s="503"/>
      <c r="BA28" s="503"/>
      <c r="BB28" s="503"/>
      <c r="BC28" s="503"/>
      <c r="BD28" s="503"/>
      <c r="BE28" s="503"/>
      <c r="BF28" s="503"/>
      <c r="BG28" s="503"/>
      <c r="BH28" s="503"/>
      <c r="BI28" s="503"/>
      <c r="BJ28" s="503"/>
      <c r="BK28" s="503"/>
      <c r="BL28" s="503"/>
      <c r="BM28" s="503"/>
      <c r="BN28" s="503"/>
      <c r="BO28" s="503"/>
      <c r="BP28" s="503"/>
      <c r="BQ28" s="503"/>
      <c r="BR28" s="503"/>
      <c r="BS28" s="503"/>
      <c r="BU28" s="509"/>
    </row>
    <row r="29" spans="2:73" ht="10.5" customHeight="1" x14ac:dyDescent="0.3">
      <c r="B29" s="473" t="s">
        <v>31</v>
      </c>
      <c r="C29" s="510">
        <f>SUMIFS(TB!BN:BN,TB!$G:$G,$A$2)+TB!BN119-C21</f>
        <v>0</v>
      </c>
      <c r="D29" s="510">
        <f>SUMIFS(TB!BO:BO,TB!$G:$G,$A$2)+TB!BO119-D21</f>
        <v>0</v>
      </c>
      <c r="E29" s="510">
        <f ca="1">SUMIFS(TB!BP:BP,TB!$G:$G,$A$2)+TB!BP119-E21</f>
        <v>0</v>
      </c>
      <c r="F29" s="510">
        <f ca="1">SUMIFS(TB!BQ:BQ,TB!$G:$G,$A$2)+TB!BQ119-F21</f>
        <v>0</v>
      </c>
      <c r="G29" s="510">
        <f ca="1">SUMIFS(TB!BR:BR,TB!$G:$G,$A$2)+TB!BR119-G21</f>
        <v>0</v>
      </c>
      <c r="H29" s="510">
        <f ca="1">SUMIFS(TB!BS:BS,TB!$G:$G,$A$2)+TB!BS119-H21</f>
        <v>0</v>
      </c>
      <c r="I29" s="473"/>
      <c r="J29" s="473"/>
      <c r="K29" s="473"/>
      <c r="L29" s="473"/>
      <c r="M29" s="473"/>
      <c r="N29" s="473"/>
      <c r="O29" s="473"/>
      <c r="X29" s="510">
        <f>SUMIFS(TB!N:N,TB!$G:$G,$A$2)+TB!N119-X21</f>
        <v>0</v>
      </c>
      <c r="Y29" s="510">
        <f>SUMIFS(TB!O:O,TB!$G:$G,$A$2)+TB!O119-Y21</f>
        <v>0</v>
      </c>
      <c r="Z29" s="510">
        <f>SUMIFS(TB!P:P,TB!$G:$G,$A$2)+TB!P119-Z21</f>
        <v>0</v>
      </c>
      <c r="AA29" s="510">
        <f>SUMIFS(TB!Q:Q,TB!$G:$G,$A$2)+TB!Q119-AA21</f>
        <v>0</v>
      </c>
      <c r="AB29" s="510">
        <f>SUMIFS(TB!R:R,TB!$G:$G,$A$2)+TB!R119-AB21</f>
        <v>0</v>
      </c>
      <c r="AC29" s="510">
        <f>SUMIFS(TB!S:S,TB!$G:$G,$A$2)+TB!S119-AC21</f>
        <v>0</v>
      </c>
      <c r="AD29" s="510">
        <f>SUMIFS(TB!T:T,TB!$G:$G,$A$2)+TB!T119-AD21</f>
        <v>0</v>
      </c>
      <c r="AE29" s="510">
        <f>SUMIFS(TB!U:U,TB!$G:$G,$A$2)+TB!U119-AE21</f>
        <v>0</v>
      </c>
      <c r="AF29" s="510">
        <f>SUMIFS(TB!V:V,TB!$G:$G,$A$2)+TB!V119-AF21</f>
        <v>0</v>
      </c>
      <c r="AG29" s="510">
        <f>SUMIFS(TB!W:W,TB!$G:$G,$A$2)+TB!W119-AG21</f>
        <v>0</v>
      </c>
      <c r="AH29" s="510">
        <f>SUMIFS(TB!X:X,TB!$G:$G,$A$2)+TB!X119-AH21</f>
        <v>0</v>
      </c>
      <c r="AI29" s="510">
        <f>SUMIFS(TB!Y:Y,TB!$G:$G,$A$2)+TB!Y119-AI21</f>
        <v>0</v>
      </c>
      <c r="AJ29" s="510">
        <f>SUMIFS(TB!Z:Z,TB!$G:$G,$A$2)+TB!Z119-AJ21</f>
        <v>0</v>
      </c>
      <c r="AK29" s="510">
        <f>SUMIFS(TB!AA:AA,TB!$G:$G,$A$2)+TB!AA119-AK21</f>
        <v>0</v>
      </c>
      <c r="AL29" s="510">
        <f>SUMIFS(TB!AB:AB,TB!$G:$G,$A$2)+TB!AB119-AL21</f>
        <v>0</v>
      </c>
      <c r="AM29" s="510">
        <f>SUMIFS(TB!AC:AC,TB!$G:$G,$A$2)+TB!AC119-AM21</f>
        <v>0</v>
      </c>
      <c r="AN29" s="510">
        <f>SUMIFS(TB!AD:AD,TB!$G:$G,$A$2)+TB!AD119-AN21</f>
        <v>0</v>
      </c>
      <c r="AO29" s="510">
        <f>SUMIFS(TB!AE:AE,TB!$G:$G,$A$2)+TB!AE119-AO21</f>
        <v>0</v>
      </c>
      <c r="AP29" s="510">
        <f>SUMIFS(TB!AF:AF,TB!$G:$G,$A$2)+TB!AF119-AP21</f>
        <v>0</v>
      </c>
      <c r="AQ29" s="510">
        <f>SUMIFS(TB!AG:AG,TB!$G:$G,$A$2)+TB!AG119-AQ21</f>
        <v>0</v>
      </c>
      <c r="AR29" s="510">
        <f>SUMIFS(TB!AH:AH,TB!$G:$G,$A$2)+TB!AH119-AR21</f>
        <v>0</v>
      </c>
      <c r="AS29" s="510">
        <f>SUMIFS(TB!AI:AI,TB!$G:$G,$A$2)+TB!AI119-AS21</f>
        <v>0</v>
      </c>
      <c r="AT29" s="510">
        <f>SUMIFS(TB!AJ:AJ,TB!$G:$G,$A$2)+TB!AJ119-AT21</f>
        <v>0</v>
      </c>
      <c r="AU29" s="510">
        <f>SUMIFS(TB!AK:AK,TB!$G:$G,$A$2)+TB!AK119-AU21</f>
        <v>0</v>
      </c>
      <c r="AV29" s="510">
        <f>SUMIFS(TB!AL:AL,TB!$G:$G,$A$2)+TB!AL119-AV21</f>
        <v>0</v>
      </c>
      <c r="AW29" s="510">
        <f>SUMIFS(TB!AM:AM,TB!$G:$G,$A$2)+TB!AM119-AW21</f>
        <v>0</v>
      </c>
      <c r="AX29" s="510">
        <f>SUMIFS(TB!AN:AN,TB!$G:$G,$A$2)+TB!AN119-AX21</f>
        <v>0</v>
      </c>
      <c r="AY29" s="510">
        <f>SUMIFS(TB!AO:AO,TB!$G:$G,$A$2)+TB!AO119-AY21</f>
        <v>0</v>
      </c>
      <c r="AZ29" s="510">
        <f>SUMIFS(TB!AP:AP,TB!$G:$G,$A$2)+TB!AP119-AZ21</f>
        <v>0</v>
      </c>
      <c r="BA29" s="510">
        <f>SUMIFS(TB!AQ:AQ,TB!$G:$G,$A$2)+TB!AQ119-BA21</f>
        <v>0</v>
      </c>
      <c r="BB29" s="510">
        <f>SUMIFS(TB!AR:AR,TB!$G:$G,$A$2)+TB!AR119-BB21</f>
        <v>0</v>
      </c>
      <c r="BC29" s="510">
        <f>SUMIFS(TB!AS:AS,TB!$G:$G,$A$2)+TB!AS119-BC21</f>
        <v>0</v>
      </c>
      <c r="BD29" s="510">
        <f>SUMIFS(TB!AT:AT,TB!$G:$G,$A$2)+TB!AT119-BD21</f>
        <v>0</v>
      </c>
      <c r="BE29" s="510">
        <f>SUMIFS(TB!AU:AU,TB!$G:$G,$A$2)+TB!AU119-BE21</f>
        <v>0</v>
      </c>
      <c r="BF29" s="510">
        <f>SUMIFS(TB!AV:AV,TB!$G:$G,$A$2)+TB!AV119-BF21</f>
        <v>0</v>
      </c>
      <c r="BG29" s="510">
        <f>SUMIFS(TB!AW:AW,TB!$G:$G,$A$2)+TB!AW119-BG21</f>
        <v>0</v>
      </c>
      <c r="BH29" s="510">
        <f>SUMIFS(TB!AX:AX,TB!$G:$G,$A$2)+TB!AX119-BH21</f>
        <v>0</v>
      </c>
      <c r="BI29" s="510">
        <f>SUMIFS(TB!AY:AY,TB!$G:$G,$A$2)+TB!AY119-BI21</f>
        <v>0</v>
      </c>
      <c r="BJ29" s="510">
        <f>SUMIFS(TB!AZ:AZ,TB!$G:$G,$A$2)+TB!AZ119-BJ21</f>
        <v>0</v>
      </c>
      <c r="BK29" s="510">
        <f>SUMIFS(TB!BA:BA,TB!$G:$G,$A$2)+TB!BA119-BK21</f>
        <v>0</v>
      </c>
      <c r="BL29" s="510">
        <f>SUMIFS(TB!BB:BB,TB!$G:$G,$A$2)+TB!BB119-BL21</f>
        <v>0</v>
      </c>
      <c r="BM29" s="510">
        <f>SUMIFS(TB!BC:BC,TB!$G:$G,$A$2)+TB!BC119-BM21</f>
        <v>0</v>
      </c>
      <c r="BN29" s="510">
        <f>SUMIFS(TB!BD:BD,TB!$G:$G,$A$2)+TB!BD119-BN21</f>
        <v>0</v>
      </c>
      <c r="BO29" s="510">
        <f>SUMIFS(TB!BE:BE,TB!$G:$G,$A$2)+TB!BE119-BO21</f>
        <v>0</v>
      </c>
      <c r="BP29" s="510">
        <f>SUMIFS(TB!BF:BF,TB!$G:$G,$A$2)+TB!BF119-BP21</f>
        <v>0</v>
      </c>
      <c r="BQ29" s="510">
        <f>SUMIFS(TB!BG:BG,TB!$G:$G,$A$2)+TB!BG119-BQ21</f>
        <v>0</v>
      </c>
      <c r="BR29" s="510">
        <f>SUMIFS(TB!BH:BH,TB!$G:$G,$A$2)+TB!BH119-BR21</f>
        <v>0</v>
      </c>
      <c r="BS29" s="510">
        <f>SUMIFS(TB!BI:BI,TB!$G:$G,$A$2)+TB!BI119-BS21</f>
        <v>0</v>
      </c>
      <c r="BU29" s="484"/>
    </row>
    <row r="30" spans="2:73" s="146" customFormat="1" ht="14.25" customHeight="1" x14ac:dyDescent="0.45">
      <c r="B30" s="511"/>
      <c r="C30" s="508"/>
      <c r="D30" s="508"/>
      <c r="E30" s="508"/>
      <c r="F30" s="508"/>
      <c r="G30" s="508"/>
      <c r="H30" s="508"/>
      <c r="I30" s="461"/>
      <c r="J30" s="461"/>
      <c r="K30" s="461"/>
      <c r="L30" s="461"/>
      <c r="M30" s="461"/>
      <c r="N30" s="461"/>
      <c r="O30" s="461"/>
      <c r="Q30" s="512"/>
      <c r="R30" s="513"/>
      <c r="S30" s="512"/>
      <c r="T30" s="513"/>
      <c r="U30" s="512"/>
      <c r="V30" s="513"/>
      <c r="X30" s="505"/>
      <c r="Y30" s="505"/>
      <c r="Z30" s="505"/>
      <c r="AA30" s="505"/>
      <c r="AB30" s="505"/>
      <c r="AC30" s="505"/>
      <c r="AD30" s="505"/>
      <c r="AE30" s="505"/>
      <c r="AF30" s="505"/>
      <c r="AG30" s="505"/>
      <c r="AH30" s="505"/>
      <c r="AI30" s="505"/>
      <c r="AJ30" s="505"/>
      <c r="AK30" s="505"/>
      <c r="AL30" s="505"/>
      <c r="AM30" s="505"/>
      <c r="AN30" s="505"/>
      <c r="AO30" s="505"/>
      <c r="AP30" s="505"/>
      <c r="AQ30" s="505"/>
      <c r="AR30" s="505"/>
      <c r="AS30" s="505"/>
      <c r="AT30" s="505"/>
      <c r="AU30" s="505"/>
      <c r="AV30" s="505"/>
      <c r="AW30" s="505"/>
      <c r="AX30" s="505"/>
      <c r="AY30" s="505"/>
      <c r="AZ30" s="505"/>
      <c r="BA30" s="505"/>
      <c r="BB30" s="505"/>
      <c r="BC30" s="505"/>
      <c r="BD30" s="505"/>
      <c r="BE30" s="505"/>
      <c r="BF30" s="505"/>
      <c r="BG30" s="505"/>
      <c r="BH30" s="505"/>
      <c r="BI30" s="505"/>
      <c r="BJ30" s="505"/>
      <c r="BK30" s="505"/>
      <c r="BL30" s="505"/>
      <c r="BM30" s="505"/>
      <c r="BN30" s="505"/>
      <c r="BO30" s="505"/>
      <c r="BP30" s="505"/>
      <c r="BQ30" s="505"/>
      <c r="BR30" s="505"/>
      <c r="BS30" s="505"/>
      <c r="BU30" s="484"/>
    </row>
    <row r="31" spans="2:73" ht="15" customHeight="1" x14ac:dyDescent="0.45">
      <c r="B31" s="285" t="str">
        <f>CONCATENATE(A2," ","- adjusted")</f>
        <v>Payroll and related costs - adjusted</v>
      </c>
      <c r="C31" s="479"/>
      <c r="D31" s="479"/>
      <c r="E31" s="478"/>
      <c r="F31" s="478"/>
      <c r="G31" s="478"/>
      <c r="H31" s="478"/>
      <c r="J31" s="555" t="str">
        <f>Revenue!B47</f>
        <v>% of sales- adjusted</v>
      </c>
      <c r="K31" s="555"/>
      <c r="L31" s="555"/>
      <c r="M31" s="555"/>
      <c r="N31" s="555"/>
      <c r="O31" s="555"/>
      <c r="P31" s="479"/>
      <c r="Q31" s="286" t="str">
        <f>CONCATENATE(D32," v ",C32)</f>
        <v>FY20 v FY19</v>
      </c>
      <c r="R31" s="480"/>
      <c r="S31" s="286" t="str">
        <f>CONCATENATE(E32," v ",D32)</f>
        <v>FY21 v FY20</v>
      </c>
      <c r="T31" s="480"/>
      <c r="U31" s="286" t="str">
        <f>CONCATENATE(F32," v ",E32)</f>
        <v>TTM 
Feb-22 v FY21</v>
      </c>
      <c r="V31" s="480"/>
      <c r="X31" s="479"/>
      <c r="Y31" s="479"/>
      <c r="Z31" s="479"/>
      <c r="AA31" s="479"/>
      <c r="AB31" s="479"/>
      <c r="AC31" s="479"/>
      <c r="AD31" s="479"/>
      <c r="AE31" s="479"/>
      <c r="AF31" s="479"/>
      <c r="AG31" s="479"/>
      <c r="AH31" s="479"/>
      <c r="AI31" s="479"/>
      <c r="AJ31" s="479"/>
      <c r="AK31" s="479"/>
      <c r="AL31" s="479"/>
      <c r="AM31" s="479"/>
      <c r="AN31" s="479"/>
      <c r="AO31" s="479"/>
      <c r="AP31" s="479"/>
      <c r="AQ31" s="479"/>
      <c r="AR31" s="479"/>
      <c r="AS31" s="479"/>
      <c r="AT31" s="479"/>
      <c r="AU31" s="479"/>
      <c r="AV31" s="479"/>
      <c r="AW31" s="479"/>
      <c r="AX31" s="479"/>
      <c r="AY31" s="479"/>
      <c r="AZ31" s="479"/>
      <c r="BA31" s="479"/>
      <c r="BB31" s="479"/>
      <c r="BC31" s="479"/>
      <c r="BD31" s="479"/>
      <c r="BE31" s="479"/>
      <c r="BF31" s="479"/>
      <c r="BG31" s="479"/>
      <c r="BH31" s="479"/>
      <c r="BI31" s="479"/>
      <c r="BJ31" s="479"/>
      <c r="BK31" s="479"/>
      <c r="BL31" s="479"/>
      <c r="BM31" s="479"/>
      <c r="BN31" s="479"/>
      <c r="BO31" s="479"/>
      <c r="BP31" s="479"/>
      <c r="BQ31" s="479"/>
      <c r="BR31" s="479"/>
      <c r="BS31" s="479"/>
      <c r="BU31" s="484"/>
    </row>
    <row r="32" spans="2:73" ht="24" customHeight="1" x14ac:dyDescent="0.3">
      <c r="B32" s="44" t="s">
        <v>5</v>
      </c>
      <c r="C32" s="287" t="str">
        <f>TB!BN$5</f>
        <v>FY19</v>
      </c>
      <c r="D32" s="287" t="str">
        <f>TB!BO$5</f>
        <v>FY20</v>
      </c>
      <c r="E32" s="287" t="str">
        <f>TB!BP$5</f>
        <v>FY21</v>
      </c>
      <c r="F32" s="287" t="str">
        <f>TB!BQ$5</f>
        <v>TTM 
Feb-22</v>
      </c>
      <c r="G32" s="287" t="str">
        <f>TB!BR$5</f>
        <v>YTD 
Feb-21</v>
      </c>
      <c r="H32" s="287" t="str">
        <f>TB!BS$5</f>
        <v>YTD 
Feb-22</v>
      </c>
      <c r="I32" s="473"/>
      <c r="J32" s="481" t="str">
        <f>C32</f>
        <v>FY19</v>
      </c>
      <c r="K32" s="481" t="str">
        <f t="shared" ref="K32:O32" si="54">D32</f>
        <v>FY20</v>
      </c>
      <c r="L32" s="481" t="str">
        <f t="shared" si="54"/>
        <v>FY21</v>
      </c>
      <c r="M32" s="481" t="str">
        <f t="shared" si="54"/>
        <v>TTM 
Feb-22</v>
      </c>
      <c r="N32" s="481" t="str">
        <f t="shared" si="54"/>
        <v>YTD 
Feb-21</v>
      </c>
      <c r="O32" s="481" t="str">
        <f t="shared" si="54"/>
        <v>YTD 
Feb-22</v>
      </c>
      <c r="Q32" s="288" t="s">
        <v>6</v>
      </c>
      <c r="R32" s="288" t="s">
        <v>7</v>
      </c>
      <c r="S32" s="288" t="s">
        <v>6</v>
      </c>
      <c r="T32" s="288" t="s">
        <v>7</v>
      </c>
      <c r="U32" s="288" t="s">
        <v>6</v>
      </c>
      <c r="V32" s="288" t="s">
        <v>7</v>
      </c>
      <c r="X32" s="321">
        <f>TB!N$5</f>
        <v>43496</v>
      </c>
      <c r="Y32" s="321">
        <f>TB!O$5</f>
        <v>43524</v>
      </c>
      <c r="Z32" s="321">
        <f>TB!P$5</f>
        <v>43555</v>
      </c>
      <c r="AA32" s="321">
        <f>TB!Q$5</f>
        <v>43585</v>
      </c>
      <c r="AB32" s="321">
        <f>TB!R$5</f>
        <v>43616</v>
      </c>
      <c r="AC32" s="321">
        <f>TB!S$5</f>
        <v>43646</v>
      </c>
      <c r="AD32" s="321">
        <f>TB!T$5</f>
        <v>43677</v>
      </c>
      <c r="AE32" s="321">
        <f>TB!U$5</f>
        <v>43708</v>
      </c>
      <c r="AF32" s="321">
        <f>TB!V$5</f>
        <v>43738</v>
      </c>
      <c r="AG32" s="321">
        <f>TB!W$5</f>
        <v>43769</v>
      </c>
      <c r="AH32" s="321">
        <f>TB!X$5</f>
        <v>43799</v>
      </c>
      <c r="AI32" s="321">
        <f>TB!Y$5</f>
        <v>43830</v>
      </c>
      <c r="AJ32" s="321">
        <f>TB!Z$5</f>
        <v>43861</v>
      </c>
      <c r="AK32" s="321">
        <f>TB!AA$5</f>
        <v>43890</v>
      </c>
      <c r="AL32" s="321">
        <f>TB!AB$5</f>
        <v>43921</v>
      </c>
      <c r="AM32" s="321">
        <f>TB!AC$5</f>
        <v>43951</v>
      </c>
      <c r="AN32" s="321">
        <f>TB!AD$5</f>
        <v>43982</v>
      </c>
      <c r="AO32" s="321">
        <f>TB!AE$5</f>
        <v>44012</v>
      </c>
      <c r="AP32" s="321">
        <f>TB!AF$5</f>
        <v>44043</v>
      </c>
      <c r="AQ32" s="321">
        <f>TB!AG$5</f>
        <v>44074</v>
      </c>
      <c r="AR32" s="321">
        <f>TB!AH$5</f>
        <v>44104</v>
      </c>
      <c r="AS32" s="321">
        <f>TB!AI$5</f>
        <v>44135</v>
      </c>
      <c r="AT32" s="321">
        <f>TB!AJ$5</f>
        <v>44165</v>
      </c>
      <c r="AU32" s="321">
        <f>TB!AK$5</f>
        <v>44196</v>
      </c>
      <c r="AV32" s="321">
        <f>TB!AL$5</f>
        <v>44227</v>
      </c>
      <c r="AW32" s="321">
        <f>TB!AM$5</f>
        <v>44255</v>
      </c>
      <c r="AX32" s="321">
        <f>TB!AN$5</f>
        <v>44286</v>
      </c>
      <c r="AY32" s="321">
        <f>TB!AO$5</f>
        <v>44316</v>
      </c>
      <c r="AZ32" s="321">
        <f>TB!AP$5</f>
        <v>44347</v>
      </c>
      <c r="BA32" s="321">
        <f>TB!AQ$5</f>
        <v>44377</v>
      </c>
      <c r="BB32" s="321">
        <f>TB!AR$5</f>
        <v>44408</v>
      </c>
      <c r="BC32" s="321">
        <f>TB!AS$5</f>
        <v>44439</v>
      </c>
      <c r="BD32" s="321">
        <f>TB!AT$5</f>
        <v>44469</v>
      </c>
      <c r="BE32" s="321">
        <f>TB!AU$5</f>
        <v>44500</v>
      </c>
      <c r="BF32" s="321">
        <f>TB!AV$5</f>
        <v>44530</v>
      </c>
      <c r="BG32" s="321">
        <f>TB!AW$5</f>
        <v>44561</v>
      </c>
      <c r="BH32" s="321">
        <f>TB!AX$5</f>
        <v>44592</v>
      </c>
      <c r="BI32" s="321">
        <f>TB!AY$5</f>
        <v>44620</v>
      </c>
      <c r="BJ32" s="321">
        <f>TB!AZ$5</f>
        <v>44651</v>
      </c>
      <c r="BK32" s="321">
        <f>TB!BA$5</f>
        <v>44681</v>
      </c>
      <c r="BL32" s="321">
        <f>TB!BB$5</f>
        <v>44712</v>
      </c>
      <c r="BM32" s="321">
        <f>TB!BC$5</f>
        <v>44742</v>
      </c>
      <c r="BN32" s="321">
        <f>TB!BD$5</f>
        <v>44773</v>
      </c>
      <c r="BO32" s="321">
        <f>TB!BE$5</f>
        <v>44804</v>
      </c>
      <c r="BP32" s="321">
        <f>TB!BF$5</f>
        <v>44834</v>
      </c>
      <c r="BQ32" s="321">
        <f>TB!BG$5</f>
        <v>44865</v>
      </c>
      <c r="BR32" s="321">
        <f>TB!BH$5</f>
        <v>44895</v>
      </c>
      <c r="BS32" s="321">
        <f>TB!BI$5</f>
        <v>44926</v>
      </c>
      <c r="BU32" s="484"/>
    </row>
    <row r="33" spans="1:73" ht="14.25" customHeight="1" outlineLevel="1" x14ac:dyDescent="0.3">
      <c r="B33" s="289" t="s">
        <v>461</v>
      </c>
      <c r="C33" s="226" t="e">
        <f>SUM(X33:AI33)</f>
        <v>#REF!</v>
      </c>
      <c r="D33" s="226" t="e">
        <f>SUM(AJ33:AU33)</f>
        <v>#REF!</v>
      </c>
      <c r="E33" s="226" t="e">
        <f ca="1">_xlfn.IFNA(SUM(OFFSET($X33,0,MATCH(Periods!$D$14,$X$6:$BS$6)-1):OFFSET($X33,0,MATCH(Periods!$D$14,$X$6:$BS$6,0)-12)),0)</f>
        <v>#REF!</v>
      </c>
      <c r="F33" s="226" t="e">
        <f ca="1">_xlfn.IFNA(SUM(OFFSET($X33,0,MATCH(Periods!$D$15,$X$6:$BS$6)-1):OFFSET($X33,0,MATCH(Periods!$D$15,$X$6:$BS$6,0)-12)),0)</f>
        <v>#REF!</v>
      </c>
      <c r="G33" s="226" t="e">
        <f ca="1">SUM(OFFSET($X33,0,MATCH(Periods!$D$17,$X$6:$BS$6,0)-1):OFFSET($X33,0,MATCH(Periods!$D$13,$X$6:$BS$6,0)))</f>
        <v>#REF!</v>
      </c>
      <c r="H33" s="226" t="e">
        <f ca="1">SUM(OFFSET($X33,0,MATCH(Periods!$D$15,$X$6:$BS$6,0)-1):OFFSET($X33,0,MATCH(Periods!$D$14,$X$6:$BS$6,0)))</f>
        <v>#REF!</v>
      </c>
      <c r="I33" s="473"/>
      <c r="J33" s="482" t="str">
        <f>IFERROR(C33/Revenue!C$46,"n/a")</f>
        <v>n/a</v>
      </c>
      <c r="K33" s="482" t="str">
        <f>IFERROR(D33/Revenue!D$46,"n/a")</f>
        <v>n/a</v>
      </c>
      <c r="L33" s="482" t="str">
        <f ca="1">IFERROR(E33/Revenue!E$46,"n/a")</f>
        <v>n/a</v>
      </c>
      <c r="M33" s="482" t="str">
        <f ca="1">IFERROR(F33/Revenue!F$46,"n/a")</f>
        <v>n/a</v>
      </c>
      <c r="N33" s="482" t="str">
        <f ca="1">IFERROR(G33/Revenue!G$46,"n/a")</f>
        <v>n/a</v>
      </c>
      <c r="O33" s="482" t="str">
        <f ca="1">IFERROR(H33/Revenue!H$46,"n/a")</f>
        <v>n/a</v>
      </c>
      <c r="Q33" s="226" t="e">
        <f t="shared" ref="Q33:Q47" si="55">D33-C33</f>
        <v>#REF!</v>
      </c>
      <c r="R33" s="59" t="str">
        <f t="shared" ref="R33:R47" si="56">IFERROR(Q33/C33,"n/a")</f>
        <v>n/a</v>
      </c>
      <c r="S33" s="226" t="e">
        <f t="shared" ref="S33:S47" ca="1" si="57">E33-D33</f>
        <v>#REF!</v>
      </c>
      <c r="T33" s="59" t="str">
        <f t="shared" ref="T33:T47" ca="1" si="58">IFERROR(S33/D33,"n/a")</f>
        <v>n/a</v>
      </c>
      <c r="U33" s="226" t="e">
        <f t="shared" ref="U33:U47" ca="1" si="59">F33-E33</f>
        <v>#REF!</v>
      </c>
      <c r="V33" s="482" t="str">
        <f t="shared" ref="V33:V47" ca="1" si="60">IFERROR(U33/E33,"n/a")</f>
        <v>n/a</v>
      </c>
      <c r="X33" s="483" t="e">
        <f>-SUMIFS(#REF!,#REF!,$A$2,#REF!,$B$36,#REF!,$B33)+X7</f>
        <v>#REF!</v>
      </c>
      <c r="Y33" s="483" t="e">
        <f>-SUMIFS(#REF!,#REF!,$A$2,#REF!,$B$36,#REF!,$B33)+Y7</f>
        <v>#REF!</v>
      </c>
      <c r="Z33" s="483" t="e">
        <f>-SUMIFS(#REF!,#REF!,$A$2,#REF!,$B$36,#REF!,$B33)+Z7</f>
        <v>#REF!</v>
      </c>
      <c r="AA33" s="483" t="e">
        <f>-SUMIFS(#REF!,#REF!,$A$2,#REF!,$B$36,#REF!,$B33)+AA7</f>
        <v>#REF!</v>
      </c>
      <c r="AB33" s="483" t="e">
        <f>-SUMIFS(#REF!,#REF!,$A$2,#REF!,$B$36,#REF!,$B33)+AB7</f>
        <v>#REF!</v>
      </c>
      <c r="AC33" s="483" t="e">
        <f>-SUMIFS(#REF!,#REF!,$A$2,#REF!,$B$36,#REF!,$B33)+AC7</f>
        <v>#REF!</v>
      </c>
      <c r="AD33" s="483" t="e">
        <f>-SUMIFS(#REF!,#REF!,$A$2,#REF!,$B$36,#REF!,$B33)+AD7</f>
        <v>#REF!</v>
      </c>
      <c r="AE33" s="483" t="e">
        <f>-SUMIFS(#REF!,#REF!,$A$2,#REF!,$B$36,#REF!,$B33)+AE7</f>
        <v>#REF!</v>
      </c>
      <c r="AF33" s="483" t="e">
        <f>-SUMIFS(#REF!,#REF!,$A$2,#REF!,$B$36,#REF!,$B33)+AF7</f>
        <v>#REF!</v>
      </c>
      <c r="AG33" s="483" t="e">
        <f>-SUMIFS(#REF!,#REF!,$A$2,#REF!,$B$36,#REF!,$B33)+AG7</f>
        <v>#REF!</v>
      </c>
      <c r="AH33" s="483" t="e">
        <f>-SUMIFS(#REF!,#REF!,$A$2,#REF!,$B$36,#REF!,$B33)+AH7</f>
        <v>#REF!</v>
      </c>
      <c r="AI33" s="483" t="e">
        <f>-SUMIFS(#REF!,#REF!,$A$2,#REF!,$B$36,#REF!,$B33)+AI7</f>
        <v>#REF!</v>
      </c>
      <c r="AJ33" s="483" t="e">
        <f>-SUMIFS(#REF!,#REF!,$A$2,#REF!,$B$36,#REF!,$B33)+AJ7</f>
        <v>#REF!</v>
      </c>
      <c r="AK33" s="483" t="e">
        <f>-SUMIFS(#REF!,#REF!,$A$2,#REF!,$B$36,#REF!,$B33)+AK7</f>
        <v>#REF!</v>
      </c>
      <c r="AL33" s="483" t="e">
        <f>-SUMIFS(#REF!,#REF!,$A$2,#REF!,$B$36,#REF!,$B33)+AL7</f>
        <v>#REF!</v>
      </c>
      <c r="AM33" s="483" t="e">
        <f>-SUMIFS(#REF!,#REF!,$A$2,#REF!,$B$36,#REF!,$B33)+AM7</f>
        <v>#REF!</v>
      </c>
      <c r="AN33" s="483" t="e">
        <f>-SUMIFS(#REF!,#REF!,$A$2,#REF!,$B$36,#REF!,$B33)+AN7</f>
        <v>#REF!</v>
      </c>
      <c r="AO33" s="483" t="e">
        <f>-SUMIFS(#REF!,#REF!,$A$2,#REF!,$B$36,#REF!,$B33)+AO7</f>
        <v>#REF!</v>
      </c>
      <c r="AP33" s="483" t="e">
        <f>-SUMIFS(#REF!,#REF!,$A$2,#REF!,$B$36,#REF!,$B33)+AP7</f>
        <v>#REF!</v>
      </c>
      <c r="AQ33" s="483" t="e">
        <f>-SUMIFS(#REF!,#REF!,$A$2,#REF!,$B$36,#REF!,$B33)+AQ7</f>
        <v>#REF!</v>
      </c>
      <c r="AR33" s="483" t="e">
        <f>-SUMIFS(#REF!,#REF!,$A$2,#REF!,$B$36,#REF!,$B33)+AR7</f>
        <v>#REF!</v>
      </c>
      <c r="AS33" s="483" t="e">
        <f>-SUMIFS(#REF!,#REF!,$A$2,#REF!,$B$36,#REF!,$B33)+AS7</f>
        <v>#REF!</v>
      </c>
      <c r="AT33" s="483" t="e">
        <f>-SUMIFS(#REF!,#REF!,$A$2,#REF!,$B$36,#REF!,$B33)+AT7</f>
        <v>#REF!</v>
      </c>
      <c r="AU33" s="483" t="e">
        <f>-SUMIFS(#REF!,#REF!,$A$2,#REF!,$B$36,#REF!,$B33)+AU7</f>
        <v>#REF!</v>
      </c>
      <c r="AV33" s="483" t="e">
        <f>-SUMIFS(#REF!,#REF!,$A$2,#REF!,$B$36,#REF!,$B33)+AV7</f>
        <v>#REF!</v>
      </c>
      <c r="AW33" s="483" t="e">
        <f>-SUMIFS(#REF!,#REF!,$A$2,#REF!,$B$36,#REF!,$B33)+AW7</f>
        <v>#REF!</v>
      </c>
      <c r="AX33" s="483" t="e">
        <f>-SUMIFS(#REF!,#REF!,$A$2,#REF!,$B$36,#REF!,$B33)+AX7</f>
        <v>#REF!</v>
      </c>
      <c r="AY33" s="483" t="e">
        <f>-SUMIFS(#REF!,#REF!,$A$2,#REF!,$B$36,#REF!,$B33)+AY7</f>
        <v>#REF!</v>
      </c>
      <c r="AZ33" s="483" t="e">
        <f>-SUMIFS(#REF!,#REF!,$A$2,#REF!,$B$36,#REF!,$B33)+AZ7</f>
        <v>#REF!</v>
      </c>
      <c r="BA33" s="483" t="e">
        <f>-SUMIFS(#REF!,#REF!,$A$2,#REF!,$B$36,#REF!,$B33)+BA7</f>
        <v>#REF!</v>
      </c>
      <c r="BB33" s="483" t="e">
        <f>-SUMIFS(#REF!,#REF!,$A$2,#REF!,$B$36,#REF!,$B33)+BB7</f>
        <v>#REF!</v>
      </c>
      <c r="BC33" s="483" t="e">
        <f>-SUMIFS(#REF!,#REF!,$A$2,#REF!,$B$36,#REF!,$B33)+BC7</f>
        <v>#REF!</v>
      </c>
      <c r="BD33" s="483" t="e">
        <f>-SUMIFS(#REF!,#REF!,$A$2,#REF!,$B$36,#REF!,$B33)+BD7</f>
        <v>#REF!</v>
      </c>
      <c r="BE33" s="483" t="e">
        <f>-SUMIFS(#REF!,#REF!,$A$2,#REF!,$B$36,#REF!,$B33)+BE7</f>
        <v>#REF!</v>
      </c>
      <c r="BF33" s="483" t="e">
        <f>-SUMIFS(#REF!,#REF!,$A$2,#REF!,$B$36,#REF!,$B33)+BF7</f>
        <v>#REF!</v>
      </c>
      <c r="BG33" s="483" t="e">
        <f>-SUMIFS(#REF!,#REF!,$A$2,#REF!,$B$36,#REF!,$B33)+BG7</f>
        <v>#REF!</v>
      </c>
      <c r="BH33" s="483" t="e">
        <f>-SUMIFS(#REF!,#REF!,$A$2,#REF!,$B$36,#REF!,$B33)+BH7</f>
        <v>#REF!</v>
      </c>
      <c r="BI33" s="483" t="e">
        <f>-SUMIFS(#REF!,#REF!,$A$2,#REF!,$B$36,#REF!,$B33)+BI7</f>
        <v>#REF!</v>
      </c>
      <c r="BJ33" s="483" t="e">
        <f>-SUMIFS(#REF!,#REF!,$A$2,#REF!,$B$36,#REF!,$B33)+BJ7</f>
        <v>#REF!</v>
      </c>
      <c r="BK33" s="483" t="e">
        <f>-SUMIFS(#REF!,#REF!,$A$2,#REF!,$B$36,#REF!,$B33)+BK7</f>
        <v>#REF!</v>
      </c>
      <c r="BL33" s="483" t="e">
        <f>-SUMIFS(#REF!,#REF!,$A$2,#REF!,$B$36,#REF!,$B33)+BL7</f>
        <v>#REF!</v>
      </c>
      <c r="BM33" s="483" t="e">
        <f>-SUMIFS(#REF!,#REF!,$A$2,#REF!,$B$36,#REF!,$B33)+BM7</f>
        <v>#REF!</v>
      </c>
      <c r="BN33" s="483" t="e">
        <f>-SUMIFS(#REF!,#REF!,$A$2,#REF!,$B$36,#REF!,$B33)+BN7</f>
        <v>#REF!</v>
      </c>
      <c r="BO33" s="483" t="e">
        <f>-SUMIFS(#REF!,#REF!,$A$2,#REF!,$B$36,#REF!,$B33)+BO7</f>
        <v>#REF!</v>
      </c>
      <c r="BP33" s="483" t="e">
        <f>-SUMIFS(#REF!,#REF!,$A$2,#REF!,$B$36,#REF!,$B33)+BP7</f>
        <v>#REF!</v>
      </c>
      <c r="BQ33" s="483" t="e">
        <f>-SUMIFS(#REF!,#REF!,$A$2,#REF!,$B$36,#REF!,$B33)+BQ7</f>
        <v>#REF!</v>
      </c>
      <c r="BR33" s="483" t="e">
        <f>-SUMIFS(#REF!,#REF!,$A$2,#REF!,$B$36,#REF!,$B33)+BR7</f>
        <v>#REF!</v>
      </c>
      <c r="BS33" s="483" t="e">
        <f>-SUMIFS(#REF!,#REF!,$A$2,#REF!,$B$36,#REF!,$B33)+BS7</f>
        <v>#REF!</v>
      </c>
      <c r="BU33" s="484"/>
    </row>
    <row r="34" spans="1:73" ht="14.25" customHeight="1" outlineLevel="1" x14ac:dyDescent="0.3">
      <c r="B34" s="289" t="s">
        <v>463</v>
      </c>
      <c r="C34" s="226" t="e">
        <f>SUM(X34:AI34)</f>
        <v>#REF!</v>
      </c>
      <c r="D34" s="226" t="e">
        <f>SUM(AJ34:AU34)</f>
        <v>#REF!</v>
      </c>
      <c r="E34" s="226" t="e">
        <f ca="1">_xlfn.IFNA(SUM(OFFSET($X34,0,MATCH(Periods!$D$14,$X$6:$BS$6)-1):OFFSET($X34,0,MATCH(Periods!$D$14,$X$6:$BS$6,0)-12)),0)</f>
        <v>#REF!</v>
      </c>
      <c r="F34" s="226" t="e">
        <f ca="1">_xlfn.IFNA(SUM(OFFSET($X34,0,MATCH(Periods!$D$15,$X$6:$BS$6)-1):OFFSET($X34,0,MATCH(Periods!$D$15,$X$6:$BS$6,0)-12)),0)</f>
        <v>#REF!</v>
      </c>
      <c r="G34" s="226" t="e">
        <f ca="1">SUM(OFFSET($X34,0,MATCH(Periods!$D$17,$X$6:$BS$6,0)-1):OFFSET($X34,0,MATCH(Periods!$D$13,$X$6:$BS$6,0)))</f>
        <v>#REF!</v>
      </c>
      <c r="H34" s="226" t="e">
        <f ca="1">SUM(OFFSET($X34,0,MATCH(Periods!$D$15,$X$6:$BS$6,0)-1):OFFSET($X34,0,MATCH(Periods!$D$14,$X$6:$BS$6,0)))</f>
        <v>#REF!</v>
      </c>
      <c r="I34" s="473"/>
      <c r="J34" s="482" t="str">
        <f>IFERROR(C34/Revenue!C$46,"n/a")</f>
        <v>n/a</v>
      </c>
      <c r="K34" s="482" t="str">
        <f>IFERROR(D34/Revenue!D$46,"n/a")</f>
        <v>n/a</v>
      </c>
      <c r="L34" s="482" t="str">
        <f ca="1">IFERROR(E34/Revenue!E$46,"n/a")</f>
        <v>n/a</v>
      </c>
      <c r="M34" s="482" t="str">
        <f ca="1">IFERROR(F34/Revenue!F$46,"n/a")</f>
        <v>n/a</v>
      </c>
      <c r="N34" s="482" t="str">
        <f ca="1">IFERROR(G34/Revenue!G$46,"n/a")</f>
        <v>n/a</v>
      </c>
      <c r="O34" s="482" t="str">
        <f ca="1">IFERROR(H34/Revenue!H$46,"n/a")</f>
        <v>n/a</v>
      </c>
      <c r="Q34" s="226" t="e">
        <f t="shared" si="55"/>
        <v>#REF!</v>
      </c>
      <c r="R34" s="59" t="str">
        <f t="shared" si="56"/>
        <v>n/a</v>
      </c>
      <c r="S34" s="226" t="e">
        <f t="shared" ca="1" si="57"/>
        <v>#REF!</v>
      </c>
      <c r="T34" s="59" t="str">
        <f t="shared" ca="1" si="58"/>
        <v>n/a</v>
      </c>
      <c r="U34" s="226" t="e">
        <f t="shared" ca="1" si="59"/>
        <v>#REF!</v>
      </c>
      <c r="V34" s="482" t="str">
        <f t="shared" ca="1" si="60"/>
        <v>n/a</v>
      </c>
      <c r="X34" s="483" t="e">
        <f>-SUMIFS(#REF!,#REF!,$A$2,#REF!,$B$36,#REF!,$B34)+X8</f>
        <v>#REF!</v>
      </c>
      <c r="Y34" s="483" t="e">
        <f>-SUMIFS(#REF!,#REF!,$A$2,#REF!,$B$36,#REF!,$B34)+Y8</f>
        <v>#REF!</v>
      </c>
      <c r="Z34" s="483" t="e">
        <f>-SUMIFS(#REF!,#REF!,$A$2,#REF!,$B$36,#REF!,$B34)+Z8</f>
        <v>#REF!</v>
      </c>
      <c r="AA34" s="483" t="e">
        <f>-SUMIFS(#REF!,#REF!,$A$2,#REF!,$B$36,#REF!,$B34)+AA8</f>
        <v>#REF!</v>
      </c>
      <c r="AB34" s="483" t="e">
        <f>-SUMIFS(#REF!,#REF!,$A$2,#REF!,$B$36,#REF!,$B34)+AB8</f>
        <v>#REF!</v>
      </c>
      <c r="AC34" s="483" t="e">
        <f>-SUMIFS(#REF!,#REF!,$A$2,#REF!,$B$36,#REF!,$B34)+AC8</f>
        <v>#REF!</v>
      </c>
      <c r="AD34" s="483" t="e">
        <f>-SUMIFS(#REF!,#REF!,$A$2,#REF!,$B$36,#REF!,$B34)+AD8</f>
        <v>#REF!</v>
      </c>
      <c r="AE34" s="483" t="e">
        <f>-SUMIFS(#REF!,#REF!,$A$2,#REF!,$B$36,#REF!,$B34)+AE8</f>
        <v>#REF!</v>
      </c>
      <c r="AF34" s="483" t="e">
        <f>-SUMIFS(#REF!,#REF!,$A$2,#REF!,$B$36,#REF!,$B34)+AF8</f>
        <v>#REF!</v>
      </c>
      <c r="AG34" s="483" t="e">
        <f>-SUMIFS(#REF!,#REF!,$A$2,#REF!,$B$36,#REF!,$B34)+AG8</f>
        <v>#REF!</v>
      </c>
      <c r="AH34" s="483" t="e">
        <f>-SUMIFS(#REF!,#REF!,$A$2,#REF!,$B$36,#REF!,$B34)+AH8</f>
        <v>#REF!</v>
      </c>
      <c r="AI34" s="483" t="e">
        <f>-SUMIFS(#REF!,#REF!,$A$2,#REF!,$B$36,#REF!,$B34)+AI8</f>
        <v>#REF!</v>
      </c>
      <c r="AJ34" s="483" t="e">
        <f>-SUMIFS(#REF!,#REF!,$A$2,#REF!,$B$36,#REF!,$B34)+AJ8</f>
        <v>#REF!</v>
      </c>
      <c r="AK34" s="483" t="e">
        <f>-SUMIFS(#REF!,#REF!,$A$2,#REF!,$B$36,#REF!,$B34)+AK8</f>
        <v>#REF!</v>
      </c>
      <c r="AL34" s="483" t="e">
        <f>-SUMIFS(#REF!,#REF!,$A$2,#REF!,$B$36,#REF!,$B34)+AL8</f>
        <v>#REF!</v>
      </c>
      <c r="AM34" s="483" t="e">
        <f>-SUMIFS(#REF!,#REF!,$A$2,#REF!,$B$36,#REF!,$B34)+AM8</f>
        <v>#REF!</v>
      </c>
      <c r="AN34" s="483" t="e">
        <f>-SUMIFS(#REF!,#REF!,$A$2,#REF!,$B$36,#REF!,$B34)+AN8</f>
        <v>#REF!</v>
      </c>
      <c r="AO34" s="483" t="e">
        <f>-SUMIFS(#REF!,#REF!,$A$2,#REF!,$B$36,#REF!,$B34)+AO8</f>
        <v>#REF!</v>
      </c>
      <c r="AP34" s="483" t="e">
        <f>-SUMIFS(#REF!,#REF!,$A$2,#REF!,$B$36,#REF!,$B34)+AP8</f>
        <v>#REF!</v>
      </c>
      <c r="AQ34" s="483" t="e">
        <f>-SUMIFS(#REF!,#REF!,$A$2,#REF!,$B$36,#REF!,$B34)+AQ8</f>
        <v>#REF!</v>
      </c>
      <c r="AR34" s="483" t="e">
        <f>-SUMIFS(#REF!,#REF!,$A$2,#REF!,$B$36,#REF!,$B34)+AR8</f>
        <v>#REF!</v>
      </c>
      <c r="AS34" s="483" t="e">
        <f>-SUMIFS(#REF!,#REF!,$A$2,#REF!,$B$36,#REF!,$B34)+AS8</f>
        <v>#REF!</v>
      </c>
      <c r="AT34" s="483" t="e">
        <f>-SUMIFS(#REF!,#REF!,$A$2,#REF!,$B$36,#REF!,$B34)+AT8</f>
        <v>#REF!</v>
      </c>
      <c r="AU34" s="483" t="e">
        <f>-SUMIFS(#REF!,#REF!,$A$2,#REF!,$B$36,#REF!,$B34)+AU8</f>
        <v>#REF!</v>
      </c>
      <c r="AV34" s="483" t="e">
        <f>-SUMIFS(#REF!,#REF!,$A$2,#REF!,$B$36,#REF!,$B34)+AV8</f>
        <v>#REF!</v>
      </c>
      <c r="AW34" s="483" t="e">
        <f>-SUMIFS(#REF!,#REF!,$A$2,#REF!,$B$36,#REF!,$B34)+AW8</f>
        <v>#REF!</v>
      </c>
      <c r="AX34" s="483" t="e">
        <f>-SUMIFS(#REF!,#REF!,$A$2,#REF!,$B$36,#REF!,$B34)+AX8</f>
        <v>#REF!</v>
      </c>
      <c r="AY34" s="483" t="e">
        <f>-SUMIFS(#REF!,#REF!,$A$2,#REF!,$B$36,#REF!,$B34)+AY8</f>
        <v>#REF!</v>
      </c>
      <c r="AZ34" s="483" t="e">
        <f>-SUMIFS(#REF!,#REF!,$A$2,#REF!,$B$36,#REF!,$B34)+AZ8</f>
        <v>#REF!</v>
      </c>
      <c r="BA34" s="483" t="e">
        <f>-SUMIFS(#REF!,#REF!,$A$2,#REF!,$B$36,#REF!,$B34)+BA8</f>
        <v>#REF!</v>
      </c>
      <c r="BB34" s="483" t="e">
        <f>-SUMIFS(#REF!,#REF!,$A$2,#REF!,$B$36,#REF!,$B34)+BB8</f>
        <v>#REF!</v>
      </c>
      <c r="BC34" s="483" t="e">
        <f>-SUMIFS(#REF!,#REF!,$A$2,#REF!,$B$36,#REF!,$B34)+BC8</f>
        <v>#REF!</v>
      </c>
      <c r="BD34" s="483" t="e">
        <f>-SUMIFS(#REF!,#REF!,$A$2,#REF!,$B$36,#REF!,$B34)+BD8</f>
        <v>#REF!</v>
      </c>
      <c r="BE34" s="483" t="e">
        <f>-SUMIFS(#REF!,#REF!,$A$2,#REF!,$B$36,#REF!,$B34)+BE8</f>
        <v>#REF!</v>
      </c>
      <c r="BF34" s="483" t="e">
        <f>-SUMIFS(#REF!,#REF!,$A$2,#REF!,$B$36,#REF!,$B34)+BF8</f>
        <v>#REF!</v>
      </c>
      <c r="BG34" s="483" t="e">
        <f>-SUMIFS(#REF!,#REF!,$A$2,#REF!,$B$36,#REF!,$B34)+BG8</f>
        <v>#REF!</v>
      </c>
      <c r="BH34" s="483" t="e">
        <f>-SUMIFS(#REF!,#REF!,$A$2,#REF!,$B$36,#REF!,$B34)+BH8</f>
        <v>#REF!</v>
      </c>
      <c r="BI34" s="483" t="e">
        <f>-SUMIFS(#REF!,#REF!,$A$2,#REF!,$B$36,#REF!,$B34)+BI8</f>
        <v>#REF!</v>
      </c>
      <c r="BJ34" s="483" t="e">
        <f>-SUMIFS(#REF!,#REF!,$A$2,#REF!,$B$36,#REF!,$B34)+BJ8</f>
        <v>#REF!</v>
      </c>
      <c r="BK34" s="483" t="e">
        <f>-SUMIFS(#REF!,#REF!,$A$2,#REF!,$B$36,#REF!,$B34)+BK8</f>
        <v>#REF!</v>
      </c>
      <c r="BL34" s="483" t="e">
        <f>-SUMIFS(#REF!,#REF!,$A$2,#REF!,$B$36,#REF!,$B34)+BL8</f>
        <v>#REF!</v>
      </c>
      <c r="BM34" s="483" t="e">
        <f>-SUMIFS(#REF!,#REF!,$A$2,#REF!,$B$36,#REF!,$B34)+BM8</f>
        <v>#REF!</v>
      </c>
      <c r="BN34" s="483" t="e">
        <f>-SUMIFS(#REF!,#REF!,$A$2,#REF!,$B$36,#REF!,$B34)+BN8</f>
        <v>#REF!</v>
      </c>
      <c r="BO34" s="483" t="e">
        <f>-SUMIFS(#REF!,#REF!,$A$2,#REF!,$B$36,#REF!,$B34)+BO8</f>
        <v>#REF!</v>
      </c>
      <c r="BP34" s="483" t="e">
        <f>-SUMIFS(#REF!,#REF!,$A$2,#REF!,$B$36,#REF!,$B34)+BP8</f>
        <v>#REF!</v>
      </c>
      <c r="BQ34" s="483" t="e">
        <f>-SUMIFS(#REF!,#REF!,$A$2,#REF!,$B$36,#REF!,$B34)+BQ8</f>
        <v>#REF!</v>
      </c>
      <c r="BR34" s="483" t="e">
        <f>-SUMIFS(#REF!,#REF!,$A$2,#REF!,$B$36,#REF!,$B34)+BR8</f>
        <v>#REF!</v>
      </c>
      <c r="BS34" s="483" t="e">
        <f>-SUMIFS(#REF!,#REF!,$A$2,#REF!,$B$36,#REF!,$B34)+BS8</f>
        <v>#REF!</v>
      </c>
      <c r="BU34" s="484"/>
    </row>
    <row r="35" spans="1:73" ht="14.25" customHeight="1" outlineLevel="1" x14ac:dyDescent="0.3">
      <c r="B35" s="289" t="s">
        <v>459</v>
      </c>
      <c r="C35" s="226" t="e">
        <f>SUM(X35:AI35)</f>
        <v>#REF!</v>
      </c>
      <c r="D35" s="226" t="e">
        <f>SUM(AJ35:AU35)</f>
        <v>#REF!</v>
      </c>
      <c r="E35" s="226" t="e">
        <f ca="1">_xlfn.IFNA(SUM(OFFSET($X35,0,MATCH(Periods!$D$14,$X$6:$BS$6)-1):OFFSET($X35,0,MATCH(Periods!$D$14,$X$6:$BS$6,0)-12)),0)</f>
        <v>#REF!</v>
      </c>
      <c r="F35" s="226" t="e">
        <f ca="1">_xlfn.IFNA(SUM(OFFSET($X35,0,MATCH(Periods!$D$15,$X$6:$BS$6)-1):OFFSET($X35,0,MATCH(Periods!$D$15,$X$6:$BS$6,0)-12)),0)</f>
        <v>#REF!</v>
      </c>
      <c r="G35" s="226" t="e">
        <f ca="1">SUM(OFFSET($X35,0,MATCH(Periods!$D$17,$X$6:$BS$6,0)-1):OFFSET($X35,0,MATCH(Periods!$D$13,$X$6:$BS$6,0)))</f>
        <v>#REF!</v>
      </c>
      <c r="H35" s="226" t="e">
        <f ca="1">SUM(OFFSET($X35,0,MATCH(Periods!$D$15,$X$6:$BS$6,0)-1):OFFSET($X35,0,MATCH(Periods!$D$14,$X$6:$BS$6,0)))</f>
        <v>#REF!</v>
      </c>
      <c r="I35" s="473"/>
      <c r="J35" s="482" t="str">
        <f>IFERROR(C35/Revenue!C$46,"n/a")</f>
        <v>n/a</v>
      </c>
      <c r="K35" s="482" t="str">
        <f>IFERROR(D35/Revenue!D$46,"n/a")</f>
        <v>n/a</v>
      </c>
      <c r="L35" s="482" t="str">
        <f ca="1">IFERROR(E35/Revenue!E$46,"n/a")</f>
        <v>n/a</v>
      </c>
      <c r="M35" s="482" t="str">
        <f ca="1">IFERROR(F35/Revenue!F$46,"n/a")</f>
        <v>n/a</v>
      </c>
      <c r="N35" s="482" t="str">
        <f ca="1">IFERROR(G35/Revenue!G$46,"n/a")</f>
        <v>n/a</v>
      </c>
      <c r="O35" s="482" t="str">
        <f ca="1">IFERROR(H35/Revenue!H$46,"n/a")</f>
        <v>n/a</v>
      </c>
      <c r="Q35" s="226" t="e">
        <f t="shared" si="55"/>
        <v>#REF!</v>
      </c>
      <c r="R35" s="59" t="str">
        <f t="shared" si="56"/>
        <v>n/a</v>
      </c>
      <c r="S35" s="226" t="e">
        <f t="shared" ca="1" si="57"/>
        <v>#REF!</v>
      </c>
      <c r="T35" s="59" t="str">
        <f t="shared" ca="1" si="58"/>
        <v>n/a</v>
      </c>
      <c r="U35" s="226" t="e">
        <f t="shared" ca="1" si="59"/>
        <v>#REF!</v>
      </c>
      <c r="V35" s="482" t="str">
        <f t="shared" ca="1" si="60"/>
        <v>n/a</v>
      </c>
      <c r="X35" s="483" t="e">
        <f>-SUMIFS(#REF!,#REF!,$A$2,#REF!,$B$36,#REF!,$B35)+X9</f>
        <v>#REF!</v>
      </c>
      <c r="Y35" s="483" t="e">
        <f>-SUMIFS(#REF!,#REF!,$A$2,#REF!,$B$36,#REF!,$B35)+Y9</f>
        <v>#REF!</v>
      </c>
      <c r="Z35" s="483" t="e">
        <f>-SUMIFS(#REF!,#REF!,$A$2,#REF!,$B$36,#REF!,$B35)+Z9</f>
        <v>#REF!</v>
      </c>
      <c r="AA35" s="483" t="e">
        <f>-SUMIFS(#REF!,#REF!,$A$2,#REF!,$B$36,#REF!,$B35)+AA9</f>
        <v>#REF!</v>
      </c>
      <c r="AB35" s="483" t="e">
        <f>-SUMIFS(#REF!,#REF!,$A$2,#REF!,$B$36,#REF!,$B35)+AB9</f>
        <v>#REF!</v>
      </c>
      <c r="AC35" s="483" t="e">
        <f>-SUMIFS(#REF!,#REF!,$A$2,#REF!,$B$36,#REF!,$B35)+AC9</f>
        <v>#REF!</v>
      </c>
      <c r="AD35" s="483" t="e">
        <f>-SUMIFS(#REF!,#REF!,$A$2,#REF!,$B$36,#REF!,$B35)+AD9</f>
        <v>#REF!</v>
      </c>
      <c r="AE35" s="483" t="e">
        <f>-SUMIFS(#REF!,#REF!,$A$2,#REF!,$B$36,#REF!,$B35)+AE9</f>
        <v>#REF!</v>
      </c>
      <c r="AF35" s="483" t="e">
        <f>-SUMIFS(#REF!,#REF!,$A$2,#REF!,$B$36,#REF!,$B35)+AF9</f>
        <v>#REF!</v>
      </c>
      <c r="AG35" s="483" t="e">
        <f>-SUMIFS(#REF!,#REF!,$A$2,#REF!,$B$36,#REF!,$B35)+AG9</f>
        <v>#REF!</v>
      </c>
      <c r="AH35" s="483" t="e">
        <f>-SUMIFS(#REF!,#REF!,$A$2,#REF!,$B$36,#REF!,$B35)+AH9</f>
        <v>#REF!</v>
      </c>
      <c r="AI35" s="483" t="e">
        <f>-SUMIFS(#REF!,#REF!,$A$2,#REF!,$B$36,#REF!,$B35)+AI9</f>
        <v>#REF!</v>
      </c>
      <c r="AJ35" s="483" t="e">
        <f>-SUMIFS(#REF!,#REF!,$A$2,#REF!,$B$36,#REF!,$B35)+AJ9</f>
        <v>#REF!</v>
      </c>
      <c r="AK35" s="483" t="e">
        <f>-SUMIFS(#REF!,#REF!,$A$2,#REF!,$B$36,#REF!,$B35)+AK9</f>
        <v>#REF!</v>
      </c>
      <c r="AL35" s="483" t="e">
        <f>-SUMIFS(#REF!,#REF!,$A$2,#REF!,$B$36,#REF!,$B35)+AL9</f>
        <v>#REF!</v>
      </c>
      <c r="AM35" s="483" t="e">
        <f>-SUMIFS(#REF!,#REF!,$A$2,#REF!,$B$36,#REF!,$B35)+AM9</f>
        <v>#REF!</v>
      </c>
      <c r="AN35" s="483" t="e">
        <f>-SUMIFS(#REF!,#REF!,$A$2,#REF!,$B$36,#REF!,$B35)+AN9</f>
        <v>#REF!</v>
      </c>
      <c r="AO35" s="483" t="e">
        <f>-SUMIFS(#REF!,#REF!,$A$2,#REF!,$B$36,#REF!,$B35)+AO9</f>
        <v>#REF!</v>
      </c>
      <c r="AP35" s="483" t="e">
        <f>-SUMIFS(#REF!,#REF!,$A$2,#REF!,$B$36,#REF!,$B35)+AP9</f>
        <v>#REF!</v>
      </c>
      <c r="AQ35" s="483" t="e">
        <f>-SUMIFS(#REF!,#REF!,$A$2,#REF!,$B$36,#REF!,$B35)+AQ9</f>
        <v>#REF!</v>
      </c>
      <c r="AR35" s="483" t="e">
        <f>-SUMIFS(#REF!,#REF!,$A$2,#REF!,$B$36,#REF!,$B35)+AR9</f>
        <v>#REF!</v>
      </c>
      <c r="AS35" s="483" t="e">
        <f>-SUMIFS(#REF!,#REF!,$A$2,#REF!,$B$36,#REF!,$B35)+AS9</f>
        <v>#REF!</v>
      </c>
      <c r="AT35" s="483" t="e">
        <f>-SUMIFS(#REF!,#REF!,$A$2,#REF!,$B$36,#REF!,$B35)+AT9</f>
        <v>#REF!</v>
      </c>
      <c r="AU35" s="483" t="e">
        <f>-SUMIFS(#REF!,#REF!,$A$2,#REF!,$B$36,#REF!,$B35)+AU9</f>
        <v>#REF!</v>
      </c>
      <c r="AV35" s="483" t="e">
        <f>-SUMIFS(#REF!,#REF!,$A$2,#REF!,$B$36,#REF!,$B35)+AV9</f>
        <v>#REF!</v>
      </c>
      <c r="AW35" s="483" t="e">
        <f>-SUMIFS(#REF!,#REF!,$A$2,#REF!,$B$36,#REF!,$B35)+AW9</f>
        <v>#REF!</v>
      </c>
      <c r="AX35" s="483" t="e">
        <f>-SUMIFS(#REF!,#REF!,$A$2,#REF!,$B$36,#REF!,$B35)+AX9</f>
        <v>#REF!</v>
      </c>
      <c r="AY35" s="483" t="e">
        <f>-SUMIFS(#REF!,#REF!,$A$2,#REF!,$B$36,#REF!,$B35)+AY9</f>
        <v>#REF!</v>
      </c>
      <c r="AZ35" s="483" t="e">
        <f>-SUMIFS(#REF!,#REF!,$A$2,#REF!,$B$36,#REF!,$B35)+AZ9</f>
        <v>#REF!</v>
      </c>
      <c r="BA35" s="483" t="e">
        <f>-SUMIFS(#REF!,#REF!,$A$2,#REF!,$B$36,#REF!,$B35)+BA9</f>
        <v>#REF!</v>
      </c>
      <c r="BB35" s="483" t="e">
        <f>-SUMIFS(#REF!,#REF!,$A$2,#REF!,$B$36,#REF!,$B35)+BB9</f>
        <v>#REF!</v>
      </c>
      <c r="BC35" s="483" t="e">
        <f>-SUMIFS(#REF!,#REF!,$A$2,#REF!,$B$36,#REF!,$B35)+BC9</f>
        <v>#REF!</v>
      </c>
      <c r="BD35" s="483" t="e">
        <f>-SUMIFS(#REF!,#REF!,$A$2,#REF!,$B$36,#REF!,$B35)+BD9</f>
        <v>#REF!</v>
      </c>
      <c r="BE35" s="483" t="e">
        <f>-SUMIFS(#REF!,#REF!,$A$2,#REF!,$B$36,#REF!,$B35)+BE9</f>
        <v>#REF!</v>
      </c>
      <c r="BF35" s="483" t="e">
        <f>-SUMIFS(#REF!,#REF!,$A$2,#REF!,$B$36,#REF!,$B35)+BF9</f>
        <v>#REF!</v>
      </c>
      <c r="BG35" s="483" t="e">
        <f>-SUMIFS(#REF!,#REF!,$A$2,#REF!,$B$36,#REF!,$B35)+BG9</f>
        <v>#REF!</v>
      </c>
      <c r="BH35" s="483" t="e">
        <f>-SUMIFS(#REF!,#REF!,$A$2,#REF!,$B$36,#REF!,$B35)+BH9</f>
        <v>#REF!</v>
      </c>
      <c r="BI35" s="483" t="e">
        <f>-SUMIFS(#REF!,#REF!,$A$2,#REF!,$B$36,#REF!,$B35)+BI9</f>
        <v>#REF!</v>
      </c>
      <c r="BJ35" s="483" t="e">
        <f>-SUMIFS(#REF!,#REF!,$A$2,#REF!,$B$36,#REF!,$B35)+BJ9</f>
        <v>#REF!</v>
      </c>
      <c r="BK35" s="483" t="e">
        <f>-SUMIFS(#REF!,#REF!,$A$2,#REF!,$B$36,#REF!,$B35)+BK9</f>
        <v>#REF!</v>
      </c>
      <c r="BL35" s="483" t="e">
        <f>-SUMIFS(#REF!,#REF!,$A$2,#REF!,$B$36,#REF!,$B35)+BL9</f>
        <v>#REF!</v>
      </c>
      <c r="BM35" s="483" t="e">
        <f>-SUMIFS(#REF!,#REF!,$A$2,#REF!,$B$36,#REF!,$B35)+BM9</f>
        <v>#REF!</v>
      </c>
      <c r="BN35" s="483" t="e">
        <f>-SUMIFS(#REF!,#REF!,$A$2,#REF!,$B$36,#REF!,$B35)+BN9</f>
        <v>#REF!</v>
      </c>
      <c r="BO35" s="483" t="e">
        <f>-SUMIFS(#REF!,#REF!,$A$2,#REF!,$B$36,#REF!,$B35)+BO9</f>
        <v>#REF!</v>
      </c>
      <c r="BP35" s="483" t="e">
        <f>-SUMIFS(#REF!,#REF!,$A$2,#REF!,$B$36,#REF!,$B35)+BP9</f>
        <v>#REF!</v>
      </c>
      <c r="BQ35" s="483" t="e">
        <f>-SUMIFS(#REF!,#REF!,$A$2,#REF!,$B$36,#REF!,$B35)+BQ9</f>
        <v>#REF!</v>
      </c>
      <c r="BR35" s="483" t="e">
        <f>-SUMIFS(#REF!,#REF!,$A$2,#REF!,$B$36,#REF!,$B35)+BR9</f>
        <v>#REF!</v>
      </c>
      <c r="BS35" s="483" t="e">
        <f>-SUMIFS(#REF!,#REF!,$A$2,#REF!,$B$36,#REF!,$B35)+BS9</f>
        <v>#REF!</v>
      </c>
      <c r="BU35" s="484"/>
    </row>
    <row r="36" spans="1:73" s="23" customFormat="1" ht="14.25" customHeight="1" outlineLevel="1" x14ac:dyDescent="0.3">
      <c r="B36" s="440" t="s">
        <v>114</v>
      </c>
      <c r="C36" s="441" t="e">
        <f t="shared" ref="C36:H36" si="61">SUM(C33:C35)</f>
        <v>#REF!</v>
      </c>
      <c r="D36" s="441" t="e">
        <f t="shared" si="61"/>
        <v>#REF!</v>
      </c>
      <c r="E36" s="441" t="e">
        <f t="shared" ca="1" si="61"/>
        <v>#REF!</v>
      </c>
      <c r="F36" s="441" t="e">
        <f t="shared" ca="1" si="61"/>
        <v>#REF!</v>
      </c>
      <c r="G36" s="441" t="e">
        <f t="shared" ca="1" si="61"/>
        <v>#REF!</v>
      </c>
      <c r="H36" s="441" t="e">
        <f t="shared" ca="1" si="61"/>
        <v>#REF!</v>
      </c>
      <c r="J36" s="298" t="str">
        <f>IFERROR(C36/Revenue!C$46,"n/a")</f>
        <v>n/a</v>
      </c>
      <c r="K36" s="298" t="str">
        <f>IFERROR(D36/Revenue!D$46,"n/a")</f>
        <v>n/a</v>
      </c>
      <c r="L36" s="298" t="str">
        <f ca="1">IFERROR(E36/Revenue!E$46,"n/a")</f>
        <v>n/a</v>
      </c>
      <c r="M36" s="298" t="str">
        <f ca="1">IFERROR(F36/Revenue!F$46,"n/a")</f>
        <v>n/a</v>
      </c>
      <c r="N36" s="298" t="str">
        <f ca="1">IFERROR(G36/Revenue!G$46,"n/a")</f>
        <v>n/a</v>
      </c>
      <c r="O36" s="298" t="str">
        <f ca="1">IFERROR(H36/Revenue!H$46,"n/a")</f>
        <v>n/a</v>
      </c>
      <c r="Q36" s="441" t="e">
        <f t="shared" si="55"/>
        <v>#REF!</v>
      </c>
      <c r="R36" s="300" t="str">
        <f t="shared" si="56"/>
        <v>n/a</v>
      </c>
      <c r="S36" s="441" t="e">
        <f t="shared" ca="1" si="57"/>
        <v>#REF!</v>
      </c>
      <c r="T36" s="300" t="str">
        <f t="shared" ca="1" si="58"/>
        <v>n/a</v>
      </c>
      <c r="U36" s="441" t="e">
        <f t="shared" ca="1" si="59"/>
        <v>#REF!</v>
      </c>
      <c r="V36" s="298" t="str">
        <f t="shared" ca="1" si="60"/>
        <v>n/a</v>
      </c>
      <c r="X36" s="485" t="e">
        <f t="shared" ref="X36:BS36" si="62">SUM(X33:X35)</f>
        <v>#REF!</v>
      </c>
      <c r="Y36" s="485" t="e">
        <f t="shared" si="62"/>
        <v>#REF!</v>
      </c>
      <c r="Z36" s="485" t="e">
        <f t="shared" si="62"/>
        <v>#REF!</v>
      </c>
      <c r="AA36" s="485" t="e">
        <f t="shared" si="62"/>
        <v>#REF!</v>
      </c>
      <c r="AB36" s="485" t="e">
        <f t="shared" si="62"/>
        <v>#REF!</v>
      </c>
      <c r="AC36" s="485" t="e">
        <f t="shared" si="62"/>
        <v>#REF!</v>
      </c>
      <c r="AD36" s="485" t="e">
        <f t="shared" si="62"/>
        <v>#REF!</v>
      </c>
      <c r="AE36" s="485" t="e">
        <f t="shared" si="62"/>
        <v>#REF!</v>
      </c>
      <c r="AF36" s="485" t="e">
        <f t="shared" si="62"/>
        <v>#REF!</v>
      </c>
      <c r="AG36" s="485" t="e">
        <f t="shared" si="62"/>
        <v>#REF!</v>
      </c>
      <c r="AH36" s="485" t="e">
        <f t="shared" si="62"/>
        <v>#REF!</v>
      </c>
      <c r="AI36" s="485" t="e">
        <f t="shared" si="62"/>
        <v>#REF!</v>
      </c>
      <c r="AJ36" s="485" t="e">
        <f t="shared" si="62"/>
        <v>#REF!</v>
      </c>
      <c r="AK36" s="485" t="e">
        <f t="shared" si="62"/>
        <v>#REF!</v>
      </c>
      <c r="AL36" s="485" t="e">
        <f t="shared" si="62"/>
        <v>#REF!</v>
      </c>
      <c r="AM36" s="485" t="e">
        <f t="shared" si="62"/>
        <v>#REF!</v>
      </c>
      <c r="AN36" s="485" t="e">
        <f t="shared" si="62"/>
        <v>#REF!</v>
      </c>
      <c r="AO36" s="485" t="e">
        <f t="shared" si="62"/>
        <v>#REF!</v>
      </c>
      <c r="AP36" s="485" t="e">
        <f t="shared" si="62"/>
        <v>#REF!</v>
      </c>
      <c r="AQ36" s="485" t="e">
        <f t="shared" si="62"/>
        <v>#REF!</v>
      </c>
      <c r="AR36" s="485" t="e">
        <f t="shared" si="62"/>
        <v>#REF!</v>
      </c>
      <c r="AS36" s="485" t="e">
        <f t="shared" si="62"/>
        <v>#REF!</v>
      </c>
      <c r="AT36" s="485" t="e">
        <f t="shared" si="62"/>
        <v>#REF!</v>
      </c>
      <c r="AU36" s="485" t="e">
        <f t="shared" si="62"/>
        <v>#REF!</v>
      </c>
      <c r="AV36" s="485" t="e">
        <f t="shared" si="62"/>
        <v>#REF!</v>
      </c>
      <c r="AW36" s="485" t="e">
        <f t="shared" si="62"/>
        <v>#REF!</v>
      </c>
      <c r="AX36" s="485" t="e">
        <f t="shared" si="62"/>
        <v>#REF!</v>
      </c>
      <c r="AY36" s="485" t="e">
        <f t="shared" si="62"/>
        <v>#REF!</v>
      </c>
      <c r="AZ36" s="485" t="e">
        <f t="shared" si="62"/>
        <v>#REF!</v>
      </c>
      <c r="BA36" s="485" t="e">
        <f t="shared" si="62"/>
        <v>#REF!</v>
      </c>
      <c r="BB36" s="485" t="e">
        <f t="shared" si="62"/>
        <v>#REF!</v>
      </c>
      <c r="BC36" s="485" t="e">
        <f t="shared" si="62"/>
        <v>#REF!</v>
      </c>
      <c r="BD36" s="485" t="e">
        <f t="shared" si="62"/>
        <v>#REF!</v>
      </c>
      <c r="BE36" s="485" t="e">
        <f t="shared" si="62"/>
        <v>#REF!</v>
      </c>
      <c r="BF36" s="485" t="e">
        <f t="shared" si="62"/>
        <v>#REF!</v>
      </c>
      <c r="BG36" s="485" t="e">
        <f t="shared" si="62"/>
        <v>#REF!</v>
      </c>
      <c r="BH36" s="485" t="e">
        <f t="shared" si="62"/>
        <v>#REF!</v>
      </c>
      <c r="BI36" s="485" t="e">
        <f t="shared" si="62"/>
        <v>#REF!</v>
      </c>
      <c r="BJ36" s="485" t="e">
        <f t="shared" si="62"/>
        <v>#REF!</v>
      </c>
      <c r="BK36" s="485" t="e">
        <f t="shared" si="62"/>
        <v>#REF!</v>
      </c>
      <c r="BL36" s="485" t="e">
        <f t="shared" si="62"/>
        <v>#REF!</v>
      </c>
      <c r="BM36" s="485" t="e">
        <f t="shared" si="62"/>
        <v>#REF!</v>
      </c>
      <c r="BN36" s="485" t="e">
        <f t="shared" si="62"/>
        <v>#REF!</v>
      </c>
      <c r="BO36" s="485" t="e">
        <f t="shared" si="62"/>
        <v>#REF!</v>
      </c>
      <c r="BP36" s="485" t="e">
        <f t="shared" si="62"/>
        <v>#REF!</v>
      </c>
      <c r="BQ36" s="485" t="e">
        <f t="shared" si="62"/>
        <v>#REF!</v>
      </c>
      <c r="BR36" s="485" t="e">
        <f t="shared" si="62"/>
        <v>#REF!</v>
      </c>
      <c r="BS36" s="485" t="e">
        <f t="shared" si="62"/>
        <v>#REF!</v>
      </c>
      <c r="BU36" s="484"/>
    </row>
    <row r="37" spans="1:73" ht="14.25" customHeight="1" outlineLevel="1" x14ac:dyDescent="0.3">
      <c r="B37" s="289" t="s">
        <v>425</v>
      </c>
      <c r="C37" s="226" t="e">
        <f>SUM(X37:AI37)</f>
        <v>#REF!</v>
      </c>
      <c r="D37" s="226" t="e">
        <f>SUM(AJ37:AU37)</f>
        <v>#REF!</v>
      </c>
      <c r="E37" s="226" t="e">
        <f ca="1">_xlfn.IFNA(SUM(OFFSET($X37,0,MATCH(Periods!$D$14,$X$6:$BS$6)-1):OFFSET($X37,0,MATCH(Periods!$D$14,$X$6:$BS$6,0)-12)),0)</f>
        <v>#REF!</v>
      </c>
      <c r="F37" s="226" t="e">
        <f ca="1">_xlfn.IFNA(SUM(OFFSET($X37,0,MATCH(Periods!$D$15,$X$6:$BS$6)-1):OFFSET($X37,0,MATCH(Periods!$D$15,$X$6:$BS$6,0)-12)),0)</f>
        <v>#REF!</v>
      </c>
      <c r="G37" s="226" t="e">
        <f ca="1">SUM(OFFSET($X37,0,MATCH(Periods!$D$17,$X$6:$BS$6,0)-1):OFFSET($X37,0,MATCH(Periods!$D$13,$X$6:$BS$6,0)))</f>
        <v>#REF!</v>
      </c>
      <c r="H37" s="226" t="e">
        <f ca="1">SUM(OFFSET($X37,0,MATCH(Periods!$D$15,$X$6:$BS$6,0)-1):OFFSET($X37,0,MATCH(Periods!$D$14,$X$6:$BS$6,0)))</f>
        <v>#REF!</v>
      </c>
      <c r="I37" s="473"/>
      <c r="J37" s="482" t="str">
        <f>IFERROR(C37/Revenue!C$46,"n/a")</f>
        <v>n/a</v>
      </c>
      <c r="K37" s="482" t="str">
        <f>IFERROR(D37/Revenue!D$46,"n/a")</f>
        <v>n/a</v>
      </c>
      <c r="L37" s="482" t="str">
        <f ca="1">IFERROR(E37/Revenue!E$46,"n/a")</f>
        <v>n/a</v>
      </c>
      <c r="M37" s="482" t="str">
        <f ca="1">IFERROR(F37/Revenue!F$46,"n/a")</f>
        <v>n/a</v>
      </c>
      <c r="N37" s="482" t="str">
        <f ca="1">IFERROR(G37/Revenue!G$46,"n/a")</f>
        <v>n/a</v>
      </c>
      <c r="O37" s="482" t="str">
        <f ca="1">IFERROR(H37/Revenue!H$46,"n/a")</f>
        <v>n/a</v>
      </c>
      <c r="Q37" s="226" t="e">
        <f t="shared" si="55"/>
        <v>#REF!</v>
      </c>
      <c r="R37" s="59" t="str">
        <f t="shared" si="56"/>
        <v>n/a</v>
      </c>
      <c r="S37" s="226" t="e">
        <f t="shared" ca="1" si="57"/>
        <v>#REF!</v>
      </c>
      <c r="T37" s="59" t="str">
        <f t="shared" ca="1" si="58"/>
        <v>n/a</v>
      </c>
      <c r="U37" s="226" t="e">
        <f t="shared" ca="1" si="59"/>
        <v>#REF!</v>
      </c>
      <c r="V37" s="482" t="str">
        <f t="shared" ca="1" si="60"/>
        <v>n/a</v>
      </c>
      <c r="X37" s="483" t="e">
        <f>-SUMIFS(#REF!,#REF!,$B$38,#REF!,$B37)+X11</f>
        <v>#REF!</v>
      </c>
      <c r="Y37" s="483" t="e">
        <f>-SUMIFS(#REF!,#REF!,$B$38,#REF!,$B37)+Y11</f>
        <v>#REF!</v>
      </c>
      <c r="Z37" s="483" t="e">
        <f>-SUMIFS(#REF!,#REF!,$B$38,#REF!,$B37)+Z11</f>
        <v>#REF!</v>
      </c>
      <c r="AA37" s="483" t="e">
        <f>-SUMIFS(#REF!,#REF!,$B$38,#REF!,$B37)+AA11</f>
        <v>#REF!</v>
      </c>
      <c r="AB37" s="483" t="e">
        <f>-SUMIFS(#REF!,#REF!,$B$38,#REF!,$B37)+AB11</f>
        <v>#REF!</v>
      </c>
      <c r="AC37" s="483" t="e">
        <f>-SUMIFS(#REF!,#REF!,$B$38,#REF!,$B37)+AC11</f>
        <v>#REF!</v>
      </c>
      <c r="AD37" s="483" t="e">
        <f>-SUMIFS(#REF!,#REF!,$B$38,#REF!,$B37)+AD11</f>
        <v>#REF!</v>
      </c>
      <c r="AE37" s="483" t="e">
        <f>-SUMIFS(#REF!,#REF!,$B$38,#REF!,$B37)+AE11</f>
        <v>#REF!</v>
      </c>
      <c r="AF37" s="483" t="e">
        <f>-SUMIFS(#REF!,#REF!,$B$38,#REF!,$B37)+AF11</f>
        <v>#REF!</v>
      </c>
      <c r="AG37" s="483" t="e">
        <f>-SUMIFS(#REF!,#REF!,$B$38,#REF!,$B37)+AG11</f>
        <v>#REF!</v>
      </c>
      <c r="AH37" s="483" t="e">
        <f>-SUMIFS(#REF!,#REF!,$B$38,#REF!,$B37)+AH11</f>
        <v>#REF!</v>
      </c>
      <c r="AI37" s="483" t="e">
        <f>-SUMIFS(#REF!,#REF!,$B$38,#REF!,$B37)+AI11</f>
        <v>#REF!</v>
      </c>
      <c r="AJ37" s="483" t="e">
        <f>-SUMIFS(#REF!,#REF!,$B$38,#REF!,$B37)+AJ11</f>
        <v>#REF!</v>
      </c>
      <c r="AK37" s="483" t="e">
        <f>-SUMIFS(#REF!,#REF!,$B$38,#REF!,$B37)+AK11</f>
        <v>#REF!</v>
      </c>
      <c r="AL37" s="483" t="e">
        <f>-SUMIFS(#REF!,#REF!,$B$38,#REF!,$B37)+AL11</f>
        <v>#REF!</v>
      </c>
      <c r="AM37" s="483" t="e">
        <f>-SUMIFS(#REF!,#REF!,$B$38,#REF!,$B37)+AM11</f>
        <v>#REF!</v>
      </c>
      <c r="AN37" s="483" t="e">
        <f>-SUMIFS(#REF!,#REF!,$B$38,#REF!,$B37)+AN11</f>
        <v>#REF!</v>
      </c>
      <c r="AO37" s="483" t="e">
        <f>-SUMIFS(#REF!,#REF!,$B$38,#REF!,$B37)+AO11</f>
        <v>#REF!</v>
      </c>
      <c r="AP37" s="483" t="e">
        <f>-SUMIFS(#REF!,#REF!,$B$38,#REF!,$B37)+AP11</f>
        <v>#REF!</v>
      </c>
      <c r="AQ37" s="483" t="e">
        <f>-SUMIFS(#REF!,#REF!,$B$38,#REF!,$B37)+AQ11</f>
        <v>#REF!</v>
      </c>
      <c r="AR37" s="483" t="e">
        <f>-SUMIFS(#REF!,#REF!,$B$38,#REF!,$B37)+AR11</f>
        <v>#REF!</v>
      </c>
      <c r="AS37" s="483" t="e">
        <f>-SUMIFS(#REF!,#REF!,$B$38,#REF!,$B37)+AS11</f>
        <v>#REF!</v>
      </c>
      <c r="AT37" s="483" t="e">
        <f>-SUMIFS(#REF!,#REF!,$B$38,#REF!,$B37)+AT11</f>
        <v>#REF!</v>
      </c>
      <c r="AU37" s="483" t="e">
        <f>-SUMIFS(#REF!,#REF!,$B$38,#REF!,$B37)+AU11</f>
        <v>#REF!</v>
      </c>
      <c r="AV37" s="483" t="e">
        <f>-SUMIFS(#REF!,#REF!,$B$38,#REF!,$B37)+AV11</f>
        <v>#REF!</v>
      </c>
      <c r="AW37" s="483" t="e">
        <f>-SUMIFS(#REF!,#REF!,$B$38,#REF!,$B37)+AW11</f>
        <v>#REF!</v>
      </c>
      <c r="AX37" s="483" t="e">
        <f>-SUMIFS(#REF!,#REF!,$B$38,#REF!,$B37)+AX11</f>
        <v>#REF!</v>
      </c>
      <c r="AY37" s="483" t="e">
        <f>-SUMIFS(#REF!,#REF!,$B$38,#REF!,$B37)+AY11</f>
        <v>#REF!</v>
      </c>
      <c r="AZ37" s="483" t="e">
        <f>-SUMIFS(#REF!,#REF!,$B$38,#REF!,$B37)+AZ11</f>
        <v>#REF!</v>
      </c>
      <c r="BA37" s="483" t="e">
        <f>-SUMIFS(#REF!,#REF!,$B$38,#REF!,$B37)+BA11</f>
        <v>#REF!</v>
      </c>
      <c r="BB37" s="483" t="e">
        <f>-SUMIFS(#REF!,#REF!,$B$38,#REF!,$B37)+BB11</f>
        <v>#REF!</v>
      </c>
      <c r="BC37" s="483" t="e">
        <f>-SUMIFS(#REF!,#REF!,$B$38,#REF!,$B37)+BC11</f>
        <v>#REF!</v>
      </c>
      <c r="BD37" s="483" t="e">
        <f>-SUMIFS(#REF!,#REF!,$B$38,#REF!,$B37)+BD11</f>
        <v>#REF!</v>
      </c>
      <c r="BE37" s="483" t="e">
        <f>-SUMIFS(#REF!,#REF!,$B$38,#REF!,$B37)+BE11</f>
        <v>#REF!</v>
      </c>
      <c r="BF37" s="483" t="e">
        <f>-SUMIFS(#REF!,#REF!,$B$38,#REF!,$B37)+BF11</f>
        <v>#REF!</v>
      </c>
      <c r="BG37" s="483" t="e">
        <f>-SUMIFS(#REF!,#REF!,$B$38,#REF!,$B37)+BG11</f>
        <v>#REF!</v>
      </c>
      <c r="BH37" s="483" t="e">
        <f>-SUMIFS(#REF!,#REF!,$B$38,#REF!,$B37)+BH11</f>
        <v>#REF!</v>
      </c>
      <c r="BI37" s="483" t="e">
        <f>-SUMIFS(#REF!,#REF!,$B$38,#REF!,$B37)+BI11</f>
        <v>#REF!</v>
      </c>
      <c r="BJ37" s="483" t="e">
        <f>-SUMIFS(#REF!,#REF!,$B$38,#REF!,$B37)+BJ11</f>
        <v>#REF!</v>
      </c>
      <c r="BK37" s="483" t="e">
        <f>-SUMIFS(#REF!,#REF!,$B$38,#REF!,$B37)+BK11</f>
        <v>#REF!</v>
      </c>
      <c r="BL37" s="483" t="e">
        <f>-SUMIFS(#REF!,#REF!,$B$38,#REF!,$B37)+BL11</f>
        <v>#REF!</v>
      </c>
      <c r="BM37" s="483" t="e">
        <f>-SUMIFS(#REF!,#REF!,$B$38,#REF!,$B37)+BM11</f>
        <v>#REF!</v>
      </c>
      <c r="BN37" s="483" t="e">
        <f>-SUMIFS(#REF!,#REF!,$B$38,#REF!,$B37)+BN11</f>
        <v>#REF!</v>
      </c>
      <c r="BO37" s="483" t="e">
        <f>-SUMIFS(#REF!,#REF!,$B$38,#REF!,$B37)+BO11</f>
        <v>#REF!</v>
      </c>
      <c r="BP37" s="483" t="e">
        <f>-SUMIFS(#REF!,#REF!,$B$38,#REF!,$B37)+BP11</f>
        <v>#REF!</v>
      </c>
      <c r="BQ37" s="483" t="e">
        <f>-SUMIFS(#REF!,#REF!,$B$38,#REF!,$B37)+BQ11</f>
        <v>#REF!</v>
      </c>
      <c r="BR37" s="483" t="e">
        <f>-SUMIFS(#REF!,#REF!,$B$38,#REF!,$B37)+BR11</f>
        <v>#REF!</v>
      </c>
      <c r="BS37" s="483" t="e">
        <f>-SUMIFS(#REF!,#REF!,$B$38,#REF!,$B37)+BS11</f>
        <v>#REF!</v>
      </c>
      <c r="BU37" s="484"/>
    </row>
    <row r="38" spans="1:73" s="23" customFormat="1" ht="14.25" customHeight="1" outlineLevel="1" x14ac:dyDescent="0.3">
      <c r="A38" s="23" t="s">
        <v>10</v>
      </c>
      <c r="B38" s="440" t="s">
        <v>423</v>
      </c>
      <c r="C38" s="441" t="e">
        <f t="shared" ref="C38:H38" si="63">SUM(C37:C37)</f>
        <v>#REF!</v>
      </c>
      <c r="D38" s="441" t="e">
        <f t="shared" si="63"/>
        <v>#REF!</v>
      </c>
      <c r="E38" s="441" t="e">
        <f t="shared" ca="1" si="63"/>
        <v>#REF!</v>
      </c>
      <c r="F38" s="441" t="e">
        <f t="shared" ca="1" si="63"/>
        <v>#REF!</v>
      </c>
      <c r="G38" s="441" t="e">
        <f t="shared" ca="1" si="63"/>
        <v>#REF!</v>
      </c>
      <c r="H38" s="441" t="e">
        <f t="shared" ca="1" si="63"/>
        <v>#REF!</v>
      </c>
      <c r="J38" s="298" t="str">
        <f>IFERROR(C38/Revenue!C$46,"n/a")</f>
        <v>n/a</v>
      </c>
      <c r="K38" s="298" t="str">
        <f>IFERROR(D38/Revenue!D$46,"n/a")</f>
        <v>n/a</v>
      </c>
      <c r="L38" s="298" t="str">
        <f ca="1">IFERROR(E38/Revenue!E$46,"n/a")</f>
        <v>n/a</v>
      </c>
      <c r="M38" s="298" t="str">
        <f ca="1">IFERROR(F38/Revenue!F$46,"n/a")</f>
        <v>n/a</v>
      </c>
      <c r="N38" s="298" t="str">
        <f ca="1">IFERROR(G38/Revenue!G$46,"n/a")</f>
        <v>n/a</v>
      </c>
      <c r="O38" s="298" t="str">
        <f ca="1">IFERROR(H38/Revenue!H$46,"n/a")</f>
        <v>n/a</v>
      </c>
      <c r="Q38" s="441" t="e">
        <f t="shared" si="55"/>
        <v>#REF!</v>
      </c>
      <c r="R38" s="300" t="str">
        <f t="shared" si="56"/>
        <v>n/a</v>
      </c>
      <c r="S38" s="441" t="e">
        <f t="shared" ca="1" si="57"/>
        <v>#REF!</v>
      </c>
      <c r="T38" s="300" t="str">
        <f t="shared" ca="1" si="58"/>
        <v>n/a</v>
      </c>
      <c r="U38" s="441" t="e">
        <f t="shared" ca="1" si="59"/>
        <v>#REF!</v>
      </c>
      <c r="V38" s="298" t="str">
        <f t="shared" ca="1" si="60"/>
        <v>n/a</v>
      </c>
      <c r="X38" s="485" t="e">
        <f t="shared" ref="X38:BG38" si="64">SUM(X37:X37)</f>
        <v>#REF!</v>
      </c>
      <c r="Y38" s="485" t="e">
        <f t="shared" si="64"/>
        <v>#REF!</v>
      </c>
      <c r="Z38" s="485" t="e">
        <f t="shared" si="64"/>
        <v>#REF!</v>
      </c>
      <c r="AA38" s="485" t="e">
        <f t="shared" si="64"/>
        <v>#REF!</v>
      </c>
      <c r="AB38" s="485" t="e">
        <f t="shared" si="64"/>
        <v>#REF!</v>
      </c>
      <c r="AC38" s="485" t="e">
        <f t="shared" si="64"/>
        <v>#REF!</v>
      </c>
      <c r="AD38" s="485" t="e">
        <f t="shared" si="64"/>
        <v>#REF!</v>
      </c>
      <c r="AE38" s="485" t="e">
        <f t="shared" si="64"/>
        <v>#REF!</v>
      </c>
      <c r="AF38" s="485" t="e">
        <f t="shared" si="64"/>
        <v>#REF!</v>
      </c>
      <c r="AG38" s="485" t="e">
        <f t="shared" si="64"/>
        <v>#REF!</v>
      </c>
      <c r="AH38" s="485" t="e">
        <f t="shared" si="64"/>
        <v>#REF!</v>
      </c>
      <c r="AI38" s="485" t="e">
        <f t="shared" si="64"/>
        <v>#REF!</v>
      </c>
      <c r="AJ38" s="485" t="e">
        <f t="shared" si="64"/>
        <v>#REF!</v>
      </c>
      <c r="AK38" s="485" t="e">
        <f t="shared" si="64"/>
        <v>#REF!</v>
      </c>
      <c r="AL38" s="485" t="e">
        <f t="shared" si="64"/>
        <v>#REF!</v>
      </c>
      <c r="AM38" s="485" t="e">
        <f t="shared" si="64"/>
        <v>#REF!</v>
      </c>
      <c r="AN38" s="485" t="e">
        <f t="shared" si="64"/>
        <v>#REF!</v>
      </c>
      <c r="AO38" s="485" t="e">
        <f t="shared" si="64"/>
        <v>#REF!</v>
      </c>
      <c r="AP38" s="485" t="e">
        <f t="shared" si="64"/>
        <v>#REF!</v>
      </c>
      <c r="AQ38" s="485" t="e">
        <f t="shared" si="64"/>
        <v>#REF!</v>
      </c>
      <c r="AR38" s="485" t="e">
        <f t="shared" si="64"/>
        <v>#REF!</v>
      </c>
      <c r="AS38" s="485" t="e">
        <f t="shared" si="64"/>
        <v>#REF!</v>
      </c>
      <c r="AT38" s="485" t="e">
        <f t="shared" si="64"/>
        <v>#REF!</v>
      </c>
      <c r="AU38" s="485" t="e">
        <f t="shared" si="64"/>
        <v>#REF!</v>
      </c>
      <c r="AV38" s="485" t="e">
        <f t="shared" si="64"/>
        <v>#REF!</v>
      </c>
      <c r="AW38" s="485" t="e">
        <f t="shared" si="64"/>
        <v>#REF!</v>
      </c>
      <c r="AX38" s="485" t="e">
        <f t="shared" si="64"/>
        <v>#REF!</v>
      </c>
      <c r="AY38" s="485" t="e">
        <f t="shared" si="64"/>
        <v>#REF!</v>
      </c>
      <c r="AZ38" s="485" t="e">
        <f t="shared" si="64"/>
        <v>#REF!</v>
      </c>
      <c r="BA38" s="485" t="e">
        <f t="shared" si="64"/>
        <v>#REF!</v>
      </c>
      <c r="BB38" s="485" t="e">
        <f t="shared" si="64"/>
        <v>#REF!</v>
      </c>
      <c r="BC38" s="485" t="e">
        <f t="shared" si="64"/>
        <v>#REF!</v>
      </c>
      <c r="BD38" s="485" t="e">
        <f t="shared" si="64"/>
        <v>#REF!</v>
      </c>
      <c r="BE38" s="485" t="e">
        <f t="shared" si="64"/>
        <v>#REF!</v>
      </c>
      <c r="BF38" s="485" t="e">
        <f t="shared" si="64"/>
        <v>#REF!</v>
      </c>
      <c r="BG38" s="485" t="e">
        <f t="shared" si="64"/>
        <v>#REF!</v>
      </c>
      <c r="BH38" s="485" t="e">
        <f t="shared" ref="BH38:BS38" si="65">SUM(BH37:BH37)</f>
        <v>#REF!</v>
      </c>
      <c r="BI38" s="485" t="e">
        <f t="shared" si="65"/>
        <v>#REF!</v>
      </c>
      <c r="BJ38" s="485" t="e">
        <f t="shared" si="65"/>
        <v>#REF!</v>
      </c>
      <c r="BK38" s="485" t="e">
        <f t="shared" si="65"/>
        <v>#REF!</v>
      </c>
      <c r="BL38" s="485" t="e">
        <f t="shared" si="65"/>
        <v>#REF!</v>
      </c>
      <c r="BM38" s="485" t="e">
        <f t="shared" si="65"/>
        <v>#REF!</v>
      </c>
      <c r="BN38" s="485" t="e">
        <f t="shared" si="65"/>
        <v>#REF!</v>
      </c>
      <c r="BO38" s="485" t="e">
        <f t="shared" si="65"/>
        <v>#REF!</v>
      </c>
      <c r="BP38" s="485" t="e">
        <f t="shared" si="65"/>
        <v>#REF!</v>
      </c>
      <c r="BQ38" s="485" t="e">
        <f t="shared" si="65"/>
        <v>#REF!</v>
      </c>
      <c r="BR38" s="485" t="e">
        <f t="shared" si="65"/>
        <v>#REF!</v>
      </c>
      <c r="BS38" s="485" t="e">
        <f t="shared" si="65"/>
        <v>#REF!</v>
      </c>
      <c r="BU38" s="484"/>
    </row>
    <row r="39" spans="1:73" ht="14.25" customHeight="1" outlineLevel="1" x14ac:dyDescent="0.3">
      <c r="B39" s="289" t="s">
        <v>460</v>
      </c>
      <c r="C39" s="226" t="e">
        <f>SUM(X39:AI39)</f>
        <v>#REF!</v>
      </c>
      <c r="D39" s="226" t="e">
        <f>SUM(AJ39:AU39)</f>
        <v>#REF!</v>
      </c>
      <c r="E39" s="226" t="e">
        <f ca="1">_xlfn.IFNA(SUM(OFFSET($X39,0,MATCH(Periods!$D$14,$X$6:$BS$6)-1):OFFSET($X39,0,MATCH(Periods!$D$14,$X$6:$BS$6,0)-12)),0)</f>
        <v>#REF!</v>
      </c>
      <c r="F39" s="226" t="e">
        <f ca="1">_xlfn.IFNA(SUM(OFFSET($X39,0,MATCH(Periods!$D$15,$X$6:$BS$6)-1):OFFSET($X39,0,MATCH(Periods!$D$15,$X$6:$BS$6,0)-12)),0)</f>
        <v>#REF!</v>
      </c>
      <c r="G39" s="226" t="e">
        <f ca="1">SUM(OFFSET($X39,0,MATCH(Periods!$D$17,$X$6:$BS$6,0)-1):OFFSET($X39,0,MATCH(Periods!$D$13,$X$6:$BS$6,0)))</f>
        <v>#REF!</v>
      </c>
      <c r="H39" s="226" t="e">
        <f ca="1">SUM(OFFSET($X39,0,MATCH(Periods!$D$15,$X$6:$BS$6,0)-1):OFFSET($X39,0,MATCH(Periods!$D$14,$X$6:$BS$6,0)))</f>
        <v>#REF!</v>
      </c>
      <c r="I39" s="473"/>
      <c r="J39" s="482" t="str">
        <f>IFERROR(C39/Revenue!C$46,"n/a")</f>
        <v>n/a</v>
      </c>
      <c r="K39" s="482" t="str">
        <f>IFERROR(D39/Revenue!D$46,"n/a")</f>
        <v>n/a</v>
      </c>
      <c r="L39" s="482" t="str">
        <f ca="1">IFERROR(E39/Revenue!E$46,"n/a")</f>
        <v>n/a</v>
      </c>
      <c r="M39" s="482" t="str">
        <f ca="1">IFERROR(F39/Revenue!F$46,"n/a")</f>
        <v>n/a</v>
      </c>
      <c r="N39" s="482" t="str">
        <f ca="1">IFERROR(G39/Revenue!G$46,"n/a")</f>
        <v>n/a</v>
      </c>
      <c r="O39" s="482" t="str">
        <f ca="1">IFERROR(H39/Revenue!H$46,"n/a")</f>
        <v>n/a</v>
      </c>
      <c r="Q39" s="226" t="e">
        <f t="shared" si="55"/>
        <v>#REF!</v>
      </c>
      <c r="R39" s="59" t="str">
        <f t="shared" si="56"/>
        <v>n/a</v>
      </c>
      <c r="S39" s="226" t="e">
        <f t="shared" ca="1" si="57"/>
        <v>#REF!</v>
      </c>
      <c r="T39" s="59" t="str">
        <f t="shared" ca="1" si="58"/>
        <v>n/a</v>
      </c>
      <c r="U39" s="226" t="e">
        <f t="shared" ca="1" si="59"/>
        <v>#REF!</v>
      </c>
      <c r="V39" s="482" t="str">
        <f t="shared" ca="1" si="60"/>
        <v>n/a</v>
      </c>
      <c r="X39" s="483" t="e">
        <f>-SUMIFS(#REF!,#REF!,$A$2,#REF!,$B$40,#REF!,$B39)+X13</f>
        <v>#REF!</v>
      </c>
      <c r="Y39" s="483" t="e">
        <f>-SUMIFS(#REF!,#REF!,$A$2,#REF!,$B$40,#REF!,$B39)+Y13</f>
        <v>#REF!</v>
      </c>
      <c r="Z39" s="483" t="e">
        <f>-SUMIFS(#REF!,#REF!,$A$2,#REF!,$B$40,#REF!,$B39)+Z13</f>
        <v>#REF!</v>
      </c>
      <c r="AA39" s="483" t="e">
        <f>-SUMIFS(#REF!,#REF!,$A$2,#REF!,$B$40,#REF!,$B39)+AA13</f>
        <v>#REF!</v>
      </c>
      <c r="AB39" s="483" t="e">
        <f>-SUMIFS(#REF!,#REF!,$A$2,#REF!,$B$40,#REF!,$B39)+AB13</f>
        <v>#REF!</v>
      </c>
      <c r="AC39" s="483" t="e">
        <f>-SUMIFS(#REF!,#REF!,$A$2,#REF!,$B$40,#REF!,$B39)+AC13</f>
        <v>#REF!</v>
      </c>
      <c r="AD39" s="483" t="e">
        <f>-SUMIFS(#REF!,#REF!,$A$2,#REF!,$B$40,#REF!,$B39)+AD13</f>
        <v>#REF!</v>
      </c>
      <c r="AE39" s="483" t="e">
        <f>-SUMIFS(#REF!,#REF!,$A$2,#REF!,$B$40,#REF!,$B39)+AE13</f>
        <v>#REF!</v>
      </c>
      <c r="AF39" s="483" t="e">
        <f>-SUMIFS(#REF!,#REF!,$A$2,#REF!,$B$40,#REF!,$B39)+AF13</f>
        <v>#REF!</v>
      </c>
      <c r="AG39" s="483" t="e">
        <f>-SUMIFS(#REF!,#REF!,$A$2,#REF!,$B$40,#REF!,$B39)+AG13</f>
        <v>#REF!</v>
      </c>
      <c r="AH39" s="483" t="e">
        <f>-SUMIFS(#REF!,#REF!,$A$2,#REF!,$B$40,#REF!,$B39)+AH13</f>
        <v>#REF!</v>
      </c>
      <c r="AI39" s="483" t="e">
        <f>-SUMIFS(#REF!,#REF!,$A$2,#REF!,$B$40,#REF!,$B39)+AI13</f>
        <v>#REF!</v>
      </c>
      <c r="AJ39" s="483" t="e">
        <f>-SUMIFS(#REF!,#REF!,$A$2,#REF!,$B$40,#REF!,$B39)+AJ13</f>
        <v>#REF!</v>
      </c>
      <c r="AK39" s="483" t="e">
        <f>-SUMIFS(#REF!,#REF!,$A$2,#REF!,$B$40,#REF!,$B39)+AK13</f>
        <v>#REF!</v>
      </c>
      <c r="AL39" s="483" t="e">
        <f>-SUMIFS(#REF!,#REF!,$A$2,#REF!,$B$40,#REF!,$B39)+AL13</f>
        <v>#REF!</v>
      </c>
      <c r="AM39" s="483" t="e">
        <f>-SUMIFS(#REF!,#REF!,$A$2,#REF!,$B$40,#REF!,$B39)+AM13</f>
        <v>#REF!</v>
      </c>
      <c r="AN39" s="483" t="e">
        <f>-SUMIFS(#REF!,#REF!,$A$2,#REF!,$B$40,#REF!,$B39)+AN13</f>
        <v>#REF!</v>
      </c>
      <c r="AO39" s="483" t="e">
        <f>-SUMIFS(#REF!,#REF!,$A$2,#REF!,$B$40,#REF!,$B39)+AO13</f>
        <v>#REF!</v>
      </c>
      <c r="AP39" s="483" t="e">
        <f>-SUMIFS(#REF!,#REF!,$A$2,#REF!,$B$40,#REF!,$B39)+AP13</f>
        <v>#REF!</v>
      </c>
      <c r="AQ39" s="483" t="e">
        <f>-SUMIFS(#REF!,#REF!,$A$2,#REF!,$B$40,#REF!,$B39)+AQ13</f>
        <v>#REF!</v>
      </c>
      <c r="AR39" s="483" t="e">
        <f>-SUMIFS(#REF!,#REF!,$A$2,#REF!,$B$40,#REF!,$B39)+AR13</f>
        <v>#REF!</v>
      </c>
      <c r="AS39" s="483" t="e">
        <f>-SUMIFS(#REF!,#REF!,$A$2,#REF!,$B$40,#REF!,$B39)+AS13</f>
        <v>#REF!</v>
      </c>
      <c r="AT39" s="483" t="e">
        <f>-SUMIFS(#REF!,#REF!,$A$2,#REF!,$B$40,#REF!,$B39)+AT13</f>
        <v>#REF!</v>
      </c>
      <c r="AU39" s="483" t="e">
        <f>-SUMIFS(#REF!,#REF!,$A$2,#REF!,$B$40,#REF!,$B39)+AU13</f>
        <v>#REF!</v>
      </c>
      <c r="AV39" s="483" t="e">
        <f>-SUMIFS(#REF!,#REF!,$A$2,#REF!,$B$40,#REF!,$B39)+AV13</f>
        <v>#REF!</v>
      </c>
      <c r="AW39" s="483" t="e">
        <f>-SUMIFS(#REF!,#REF!,$A$2,#REF!,$B$40,#REF!,$B39)+AW13</f>
        <v>#REF!</v>
      </c>
      <c r="AX39" s="483" t="e">
        <f>-SUMIFS(#REF!,#REF!,$A$2,#REF!,$B$40,#REF!,$B39)+AX13</f>
        <v>#REF!</v>
      </c>
      <c r="AY39" s="483" t="e">
        <f>-SUMIFS(#REF!,#REF!,$A$2,#REF!,$B$40,#REF!,$B39)+AY13</f>
        <v>#REF!</v>
      </c>
      <c r="AZ39" s="483" t="e">
        <f>-SUMIFS(#REF!,#REF!,$A$2,#REF!,$B$40,#REF!,$B39)+AZ13</f>
        <v>#REF!</v>
      </c>
      <c r="BA39" s="483" t="e">
        <f>-SUMIFS(#REF!,#REF!,$A$2,#REF!,$B$40,#REF!,$B39)+BA13</f>
        <v>#REF!</v>
      </c>
      <c r="BB39" s="483" t="e">
        <f>-SUMIFS(#REF!,#REF!,$A$2,#REF!,$B$40,#REF!,$B39)+BB13</f>
        <v>#REF!</v>
      </c>
      <c r="BC39" s="483" t="e">
        <f>-SUMIFS(#REF!,#REF!,$A$2,#REF!,$B$40,#REF!,$B39)+BC13</f>
        <v>#REF!</v>
      </c>
      <c r="BD39" s="483" t="e">
        <f>-SUMIFS(#REF!,#REF!,$A$2,#REF!,$B$40,#REF!,$B39)+BD13</f>
        <v>#REF!</v>
      </c>
      <c r="BE39" s="483" t="e">
        <f>-SUMIFS(#REF!,#REF!,$A$2,#REF!,$B$40,#REF!,$B39)+BE13</f>
        <v>#REF!</v>
      </c>
      <c r="BF39" s="483" t="e">
        <f>-SUMIFS(#REF!,#REF!,$A$2,#REF!,$B$40,#REF!,$B39)+BF13</f>
        <v>#REF!</v>
      </c>
      <c r="BG39" s="483" t="e">
        <f>-SUMIFS(#REF!,#REF!,$A$2,#REF!,$B$40,#REF!,$B39)+BG13</f>
        <v>#REF!</v>
      </c>
      <c r="BH39" s="483" t="e">
        <f>-SUMIFS(#REF!,#REF!,$A$2,#REF!,$B$40,#REF!,$B39)+BH13</f>
        <v>#REF!</v>
      </c>
      <c r="BI39" s="483" t="e">
        <f>-SUMIFS(#REF!,#REF!,$A$2,#REF!,$B$40,#REF!,$B39)+BI13</f>
        <v>#REF!</v>
      </c>
      <c r="BJ39" s="483" t="e">
        <f>-SUMIFS(#REF!,#REF!,$A$2,#REF!,$B$40,#REF!,$B39)+BJ13</f>
        <v>#REF!</v>
      </c>
      <c r="BK39" s="483" t="e">
        <f>-SUMIFS(#REF!,#REF!,$A$2,#REF!,$B$40,#REF!,$B39)+BK13</f>
        <v>#REF!</v>
      </c>
      <c r="BL39" s="483" t="e">
        <f>-SUMIFS(#REF!,#REF!,$A$2,#REF!,$B$40,#REF!,$B39)+BL13</f>
        <v>#REF!</v>
      </c>
      <c r="BM39" s="483" t="e">
        <f>-SUMIFS(#REF!,#REF!,$A$2,#REF!,$B$40,#REF!,$B39)+BM13</f>
        <v>#REF!</v>
      </c>
      <c r="BN39" s="483" t="e">
        <f>-SUMIFS(#REF!,#REF!,$A$2,#REF!,$B$40,#REF!,$B39)+BN13</f>
        <v>#REF!</v>
      </c>
      <c r="BO39" s="483" t="e">
        <f>-SUMIFS(#REF!,#REF!,$A$2,#REF!,$B$40,#REF!,$B39)+BO13</f>
        <v>#REF!</v>
      </c>
      <c r="BP39" s="483" t="e">
        <f>-SUMIFS(#REF!,#REF!,$A$2,#REF!,$B$40,#REF!,$B39)+BP13</f>
        <v>#REF!</v>
      </c>
      <c r="BQ39" s="483" t="e">
        <f>-SUMIFS(#REF!,#REF!,$A$2,#REF!,$B$40,#REF!,$B39)+BQ13</f>
        <v>#REF!</v>
      </c>
      <c r="BR39" s="483" t="e">
        <f>-SUMIFS(#REF!,#REF!,$A$2,#REF!,$B$40,#REF!,$B39)+BR13</f>
        <v>#REF!</v>
      </c>
      <c r="BS39" s="483" t="e">
        <f>-SUMIFS(#REF!,#REF!,$A$2,#REF!,$B$40,#REF!,$B39)+BS13</f>
        <v>#REF!</v>
      </c>
      <c r="BU39" s="484"/>
    </row>
    <row r="40" spans="1:73" s="23" customFormat="1" ht="14.25" customHeight="1" outlineLevel="1" x14ac:dyDescent="0.3">
      <c r="B40" s="487" t="s">
        <v>115</v>
      </c>
      <c r="C40" s="488" t="e">
        <f t="shared" ref="C40:H40" si="66">SUM(C39:C39)</f>
        <v>#REF!</v>
      </c>
      <c r="D40" s="488" t="e">
        <f t="shared" si="66"/>
        <v>#REF!</v>
      </c>
      <c r="E40" s="488" t="e">
        <f t="shared" ref="E40" ca="1" si="67">SUM(E39:E39)</f>
        <v>#REF!</v>
      </c>
      <c r="F40" s="488" t="e">
        <f t="shared" ca="1" si="66"/>
        <v>#REF!</v>
      </c>
      <c r="G40" s="488" t="e">
        <f t="shared" ca="1" si="66"/>
        <v>#REF!</v>
      </c>
      <c r="H40" s="488" t="e">
        <f t="shared" ca="1" si="66"/>
        <v>#REF!</v>
      </c>
      <c r="J40" s="489" t="str">
        <f>IFERROR(C40/Revenue!C$46,"n/a")</f>
        <v>n/a</v>
      </c>
      <c r="K40" s="489" t="str">
        <f>IFERROR(D40/Revenue!D$46,"n/a")</f>
        <v>n/a</v>
      </c>
      <c r="L40" s="489" t="str">
        <f ca="1">IFERROR(E40/Revenue!E$46,"n/a")</f>
        <v>n/a</v>
      </c>
      <c r="M40" s="489" t="str">
        <f ca="1">IFERROR(F40/Revenue!F$46,"n/a")</f>
        <v>n/a</v>
      </c>
      <c r="N40" s="489" t="str">
        <f ca="1">IFERROR(G40/Revenue!G$46,"n/a")</f>
        <v>n/a</v>
      </c>
      <c r="O40" s="489" t="str">
        <f ca="1">IFERROR(H40/Revenue!H$46,"n/a")</f>
        <v>n/a</v>
      </c>
      <c r="Q40" s="490" t="e">
        <f t="shared" si="55"/>
        <v>#REF!</v>
      </c>
      <c r="R40" s="491" t="str">
        <f t="shared" si="56"/>
        <v>n/a</v>
      </c>
      <c r="S40" s="490" t="e">
        <f t="shared" ca="1" si="57"/>
        <v>#REF!</v>
      </c>
      <c r="T40" s="491" t="str">
        <f t="shared" ca="1" si="58"/>
        <v>n/a</v>
      </c>
      <c r="U40" s="490" t="e">
        <f t="shared" ca="1" si="59"/>
        <v>#REF!</v>
      </c>
      <c r="V40" s="492" t="str">
        <f t="shared" ca="1" si="60"/>
        <v>n/a</v>
      </c>
      <c r="X40" s="488" t="e">
        <f>SUM(X39:X39)</f>
        <v>#REF!</v>
      </c>
      <c r="Y40" s="488" t="e">
        <f t="shared" ref="Y40:BG40" si="68">SUM(Y39:Y39)</f>
        <v>#REF!</v>
      </c>
      <c r="Z40" s="488" t="e">
        <f t="shared" si="68"/>
        <v>#REF!</v>
      </c>
      <c r="AA40" s="488" t="e">
        <f t="shared" si="68"/>
        <v>#REF!</v>
      </c>
      <c r="AB40" s="488" t="e">
        <f t="shared" si="68"/>
        <v>#REF!</v>
      </c>
      <c r="AC40" s="488" t="e">
        <f t="shared" si="68"/>
        <v>#REF!</v>
      </c>
      <c r="AD40" s="488" t="e">
        <f t="shared" si="68"/>
        <v>#REF!</v>
      </c>
      <c r="AE40" s="488" t="e">
        <f t="shared" si="68"/>
        <v>#REF!</v>
      </c>
      <c r="AF40" s="488" t="e">
        <f t="shared" si="68"/>
        <v>#REF!</v>
      </c>
      <c r="AG40" s="488" t="e">
        <f t="shared" si="68"/>
        <v>#REF!</v>
      </c>
      <c r="AH40" s="488" t="e">
        <f t="shared" si="68"/>
        <v>#REF!</v>
      </c>
      <c r="AI40" s="488" t="e">
        <f t="shared" si="68"/>
        <v>#REF!</v>
      </c>
      <c r="AJ40" s="488" t="e">
        <f t="shared" si="68"/>
        <v>#REF!</v>
      </c>
      <c r="AK40" s="488" t="e">
        <f t="shared" si="68"/>
        <v>#REF!</v>
      </c>
      <c r="AL40" s="488" t="e">
        <f t="shared" si="68"/>
        <v>#REF!</v>
      </c>
      <c r="AM40" s="488" t="e">
        <f t="shared" si="68"/>
        <v>#REF!</v>
      </c>
      <c r="AN40" s="488" t="e">
        <f t="shared" si="68"/>
        <v>#REF!</v>
      </c>
      <c r="AO40" s="488" t="e">
        <f t="shared" si="68"/>
        <v>#REF!</v>
      </c>
      <c r="AP40" s="488" t="e">
        <f t="shared" si="68"/>
        <v>#REF!</v>
      </c>
      <c r="AQ40" s="488" t="e">
        <f t="shared" si="68"/>
        <v>#REF!</v>
      </c>
      <c r="AR40" s="488" t="e">
        <f t="shared" si="68"/>
        <v>#REF!</v>
      </c>
      <c r="AS40" s="488" t="e">
        <f t="shared" si="68"/>
        <v>#REF!</v>
      </c>
      <c r="AT40" s="488" t="e">
        <f t="shared" si="68"/>
        <v>#REF!</v>
      </c>
      <c r="AU40" s="488" t="e">
        <f t="shared" si="68"/>
        <v>#REF!</v>
      </c>
      <c r="AV40" s="488" t="e">
        <f t="shared" si="68"/>
        <v>#REF!</v>
      </c>
      <c r="AW40" s="488" t="e">
        <f t="shared" si="68"/>
        <v>#REF!</v>
      </c>
      <c r="AX40" s="488" t="e">
        <f t="shared" si="68"/>
        <v>#REF!</v>
      </c>
      <c r="AY40" s="488" t="e">
        <f t="shared" si="68"/>
        <v>#REF!</v>
      </c>
      <c r="AZ40" s="488" t="e">
        <f t="shared" si="68"/>
        <v>#REF!</v>
      </c>
      <c r="BA40" s="488" t="e">
        <f t="shared" si="68"/>
        <v>#REF!</v>
      </c>
      <c r="BB40" s="488" t="e">
        <f t="shared" si="68"/>
        <v>#REF!</v>
      </c>
      <c r="BC40" s="488" t="e">
        <f t="shared" si="68"/>
        <v>#REF!</v>
      </c>
      <c r="BD40" s="488" t="e">
        <f t="shared" si="68"/>
        <v>#REF!</v>
      </c>
      <c r="BE40" s="488" t="e">
        <f t="shared" si="68"/>
        <v>#REF!</v>
      </c>
      <c r="BF40" s="488" t="e">
        <f t="shared" si="68"/>
        <v>#REF!</v>
      </c>
      <c r="BG40" s="488" t="e">
        <f t="shared" si="68"/>
        <v>#REF!</v>
      </c>
      <c r="BH40" s="488" t="e">
        <f t="shared" ref="BH40:BS40" si="69">SUM(BH39:BH39)</f>
        <v>#REF!</v>
      </c>
      <c r="BI40" s="488" t="e">
        <f t="shared" si="69"/>
        <v>#REF!</v>
      </c>
      <c r="BJ40" s="488" t="e">
        <f t="shared" si="69"/>
        <v>#REF!</v>
      </c>
      <c r="BK40" s="488" t="e">
        <f t="shared" si="69"/>
        <v>#REF!</v>
      </c>
      <c r="BL40" s="488" t="e">
        <f t="shared" si="69"/>
        <v>#REF!</v>
      </c>
      <c r="BM40" s="488" t="e">
        <f t="shared" si="69"/>
        <v>#REF!</v>
      </c>
      <c r="BN40" s="488" t="e">
        <f t="shared" si="69"/>
        <v>#REF!</v>
      </c>
      <c r="BO40" s="488" t="e">
        <f t="shared" si="69"/>
        <v>#REF!</v>
      </c>
      <c r="BP40" s="488" t="e">
        <f t="shared" si="69"/>
        <v>#REF!</v>
      </c>
      <c r="BQ40" s="488" t="e">
        <f t="shared" si="69"/>
        <v>#REF!</v>
      </c>
      <c r="BR40" s="488" t="e">
        <f t="shared" si="69"/>
        <v>#REF!</v>
      </c>
      <c r="BS40" s="488" t="e">
        <f t="shared" si="69"/>
        <v>#REF!</v>
      </c>
      <c r="BU40" s="484"/>
    </row>
    <row r="41" spans="1:73" ht="14.25" customHeight="1" x14ac:dyDescent="0.3">
      <c r="B41" s="289" t="s">
        <v>662</v>
      </c>
      <c r="C41" s="483" t="e">
        <f t="shared" ref="C41:H41" si="70">SUM(C36,C38,C40)</f>
        <v>#REF!</v>
      </c>
      <c r="D41" s="483" t="e">
        <f t="shared" si="70"/>
        <v>#REF!</v>
      </c>
      <c r="E41" s="483" t="e">
        <f t="shared" ca="1" si="70"/>
        <v>#REF!</v>
      </c>
      <c r="F41" s="483" t="e">
        <f t="shared" ca="1" si="70"/>
        <v>#REF!</v>
      </c>
      <c r="G41" s="483" t="e">
        <f t="shared" ca="1" si="70"/>
        <v>#REF!</v>
      </c>
      <c r="H41" s="483" t="e">
        <f t="shared" ca="1" si="70"/>
        <v>#REF!</v>
      </c>
      <c r="I41" s="473"/>
      <c r="J41" s="482" t="str">
        <f>IFERROR(C41/Revenue!C$46,"n/a")</f>
        <v>n/a</v>
      </c>
      <c r="K41" s="482" t="str">
        <f>IFERROR(D41/Revenue!D$46,"n/a")</f>
        <v>n/a</v>
      </c>
      <c r="L41" s="482" t="str">
        <f ca="1">IFERROR(E41/Revenue!E$46,"n/a")</f>
        <v>n/a</v>
      </c>
      <c r="M41" s="482" t="str">
        <f ca="1">IFERROR(F41/Revenue!F$46,"n/a")</f>
        <v>n/a</v>
      </c>
      <c r="N41" s="482" t="str">
        <f ca="1">IFERROR(G41/Revenue!G$46,"n/a")</f>
        <v>n/a</v>
      </c>
      <c r="O41" s="482" t="str">
        <f ca="1">IFERROR(H41/Revenue!H$46,"n/a")</f>
        <v>n/a</v>
      </c>
      <c r="Q41" s="226" t="e">
        <f t="shared" si="55"/>
        <v>#REF!</v>
      </c>
      <c r="R41" s="59" t="str">
        <f t="shared" si="56"/>
        <v>n/a</v>
      </c>
      <c r="S41" s="226" t="e">
        <f t="shared" ca="1" si="57"/>
        <v>#REF!</v>
      </c>
      <c r="T41" s="59" t="str">
        <f t="shared" ca="1" si="58"/>
        <v>n/a</v>
      </c>
      <c r="U41" s="226" t="e">
        <f t="shared" ca="1" si="59"/>
        <v>#REF!</v>
      </c>
      <c r="V41" s="482" t="str">
        <f t="shared" ca="1" si="60"/>
        <v>n/a</v>
      </c>
      <c r="X41" s="483" t="e">
        <f t="shared" ref="X41:BG41" si="71">SUM(X36,X38,X40)</f>
        <v>#REF!</v>
      </c>
      <c r="Y41" s="483" t="e">
        <f t="shared" si="71"/>
        <v>#REF!</v>
      </c>
      <c r="Z41" s="483" t="e">
        <f t="shared" si="71"/>
        <v>#REF!</v>
      </c>
      <c r="AA41" s="483" t="e">
        <f t="shared" si="71"/>
        <v>#REF!</v>
      </c>
      <c r="AB41" s="483" t="e">
        <f t="shared" si="71"/>
        <v>#REF!</v>
      </c>
      <c r="AC41" s="483" t="e">
        <f t="shared" si="71"/>
        <v>#REF!</v>
      </c>
      <c r="AD41" s="483" t="e">
        <f t="shared" si="71"/>
        <v>#REF!</v>
      </c>
      <c r="AE41" s="483" t="e">
        <f t="shared" si="71"/>
        <v>#REF!</v>
      </c>
      <c r="AF41" s="483" t="e">
        <f t="shared" si="71"/>
        <v>#REF!</v>
      </c>
      <c r="AG41" s="483" t="e">
        <f t="shared" si="71"/>
        <v>#REF!</v>
      </c>
      <c r="AH41" s="483" t="e">
        <f t="shared" si="71"/>
        <v>#REF!</v>
      </c>
      <c r="AI41" s="483" t="e">
        <f t="shared" si="71"/>
        <v>#REF!</v>
      </c>
      <c r="AJ41" s="483" t="e">
        <f t="shared" si="71"/>
        <v>#REF!</v>
      </c>
      <c r="AK41" s="483" t="e">
        <f t="shared" si="71"/>
        <v>#REF!</v>
      </c>
      <c r="AL41" s="483" t="e">
        <f t="shared" si="71"/>
        <v>#REF!</v>
      </c>
      <c r="AM41" s="483" t="e">
        <f t="shared" si="71"/>
        <v>#REF!</v>
      </c>
      <c r="AN41" s="483" t="e">
        <f t="shared" si="71"/>
        <v>#REF!</v>
      </c>
      <c r="AO41" s="483" t="e">
        <f t="shared" si="71"/>
        <v>#REF!</v>
      </c>
      <c r="AP41" s="483" t="e">
        <f t="shared" si="71"/>
        <v>#REF!</v>
      </c>
      <c r="AQ41" s="483" t="e">
        <f t="shared" si="71"/>
        <v>#REF!</v>
      </c>
      <c r="AR41" s="483" t="e">
        <f t="shared" si="71"/>
        <v>#REF!</v>
      </c>
      <c r="AS41" s="483" t="e">
        <f t="shared" si="71"/>
        <v>#REF!</v>
      </c>
      <c r="AT41" s="483" t="e">
        <f t="shared" si="71"/>
        <v>#REF!</v>
      </c>
      <c r="AU41" s="483" t="e">
        <f t="shared" si="71"/>
        <v>#REF!</v>
      </c>
      <c r="AV41" s="483" t="e">
        <f t="shared" si="71"/>
        <v>#REF!</v>
      </c>
      <c r="AW41" s="483" t="e">
        <f t="shared" si="71"/>
        <v>#REF!</v>
      </c>
      <c r="AX41" s="483" t="e">
        <f t="shared" si="71"/>
        <v>#REF!</v>
      </c>
      <c r="AY41" s="483" t="e">
        <f t="shared" si="71"/>
        <v>#REF!</v>
      </c>
      <c r="AZ41" s="483" t="e">
        <f t="shared" si="71"/>
        <v>#REF!</v>
      </c>
      <c r="BA41" s="483" t="e">
        <f t="shared" si="71"/>
        <v>#REF!</v>
      </c>
      <c r="BB41" s="483" t="e">
        <f t="shared" si="71"/>
        <v>#REF!</v>
      </c>
      <c r="BC41" s="483" t="e">
        <f t="shared" si="71"/>
        <v>#REF!</v>
      </c>
      <c r="BD41" s="483" t="e">
        <f t="shared" si="71"/>
        <v>#REF!</v>
      </c>
      <c r="BE41" s="483" t="e">
        <f t="shared" si="71"/>
        <v>#REF!</v>
      </c>
      <c r="BF41" s="483" t="e">
        <f t="shared" si="71"/>
        <v>#REF!</v>
      </c>
      <c r="BG41" s="483" t="e">
        <f t="shared" si="71"/>
        <v>#REF!</v>
      </c>
      <c r="BH41" s="483" t="e">
        <f t="shared" ref="BH41:BS41" si="72">SUM(BH36,BH38,BH40)</f>
        <v>#REF!</v>
      </c>
      <c r="BI41" s="483" t="e">
        <f t="shared" si="72"/>
        <v>#REF!</v>
      </c>
      <c r="BJ41" s="483" t="e">
        <f t="shared" si="72"/>
        <v>#REF!</v>
      </c>
      <c r="BK41" s="483" t="e">
        <f t="shared" si="72"/>
        <v>#REF!</v>
      </c>
      <c r="BL41" s="483" t="e">
        <f t="shared" si="72"/>
        <v>#REF!</v>
      </c>
      <c r="BM41" s="483" t="e">
        <f t="shared" si="72"/>
        <v>#REF!</v>
      </c>
      <c r="BN41" s="483" t="e">
        <f t="shared" si="72"/>
        <v>#REF!</v>
      </c>
      <c r="BO41" s="483" t="e">
        <f t="shared" si="72"/>
        <v>#REF!</v>
      </c>
      <c r="BP41" s="483" t="e">
        <f t="shared" si="72"/>
        <v>#REF!</v>
      </c>
      <c r="BQ41" s="483" t="e">
        <f t="shared" si="72"/>
        <v>#REF!</v>
      </c>
      <c r="BR41" s="483" t="e">
        <f t="shared" si="72"/>
        <v>#REF!</v>
      </c>
      <c r="BS41" s="483" t="e">
        <f t="shared" si="72"/>
        <v>#REF!</v>
      </c>
      <c r="BU41" s="484"/>
    </row>
    <row r="42" spans="1:73" ht="14.25" customHeight="1" outlineLevel="1" x14ac:dyDescent="0.3">
      <c r="B42" s="289" t="s">
        <v>464</v>
      </c>
      <c r="C42" s="226" t="e">
        <f t="shared" ref="C42" si="73">SUM(X42:AI42)</f>
        <v>#REF!</v>
      </c>
      <c r="D42" s="226" t="e">
        <f t="shared" ref="D42" si="74">SUM(AJ42:AU42)</f>
        <v>#REF!</v>
      </c>
      <c r="E42" s="226" t="e">
        <f ca="1">_xlfn.IFNA(SUM(OFFSET($X42,0,MATCH(Periods!$D$14,$X$6:$BS$6)-1):OFFSET($X42,0,MATCH(Periods!$D$14,$X$6:$BS$6,0)-12)),0)</f>
        <v>#REF!</v>
      </c>
      <c r="F42" s="226" t="e">
        <f ca="1">_xlfn.IFNA(SUM(OFFSET($X42,0,MATCH(Periods!$D$15,$X$6:$BS$6)-1):OFFSET($X42,0,MATCH(Periods!$D$15,$X$6:$BS$6,0)-12)),0)</f>
        <v>#REF!</v>
      </c>
      <c r="G42" s="226" t="e">
        <f ca="1">SUM(OFFSET($X42,0,MATCH(Periods!$D$17,$X$6:$BS$6,0)-1):OFFSET($X42,0,MATCH(Periods!$D$13,$X$6:$BS$6,0)))</f>
        <v>#REF!</v>
      </c>
      <c r="H42" s="226" t="e">
        <f ca="1">SUM(OFFSET($X42,0,MATCH(Periods!$D$15,$X$6:$BS$6,0)-1):OFFSET($X42,0,MATCH(Periods!$D$14,$X$6:$BS$6,0)))</f>
        <v>#REF!</v>
      </c>
      <c r="I42" s="473"/>
      <c r="J42" s="482" t="str">
        <f>IFERROR(C42/Revenue!C$46,"n/a")</f>
        <v>n/a</v>
      </c>
      <c r="K42" s="482" t="str">
        <f>IFERROR(D42/Revenue!D$46,"n/a")</f>
        <v>n/a</v>
      </c>
      <c r="L42" s="482" t="str">
        <f ca="1">IFERROR(E42/Revenue!E$46,"n/a")</f>
        <v>n/a</v>
      </c>
      <c r="M42" s="482" t="str">
        <f ca="1">IFERROR(F42/Revenue!F$46,"n/a")</f>
        <v>n/a</v>
      </c>
      <c r="N42" s="482" t="str">
        <f ca="1">IFERROR(G42/Revenue!G$46,"n/a")</f>
        <v>n/a</v>
      </c>
      <c r="O42" s="482" t="str">
        <f ca="1">IFERROR(H42/Revenue!H$46,"n/a")</f>
        <v>n/a</v>
      </c>
      <c r="Q42" s="226" t="e">
        <f t="shared" si="55"/>
        <v>#REF!</v>
      </c>
      <c r="R42" s="59" t="str">
        <f t="shared" si="56"/>
        <v>n/a</v>
      </c>
      <c r="S42" s="226" t="e">
        <f t="shared" ca="1" si="57"/>
        <v>#REF!</v>
      </c>
      <c r="T42" s="59" t="str">
        <f t="shared" ca="1" si="58"/>
        <v>n/a</v>
      </c>
      <c r="U42" s="226" t="e">
        <f t="shared" ca="1" si="59"/>
        <v>#REF!</v>
      </c>
      <c r="V42" s="482" t="str">
        <f t="shared" ca="1" si="60"/>
        <v>n/a</v>
      </c>
      <c r="X42" s="483" t="e">
        <f>-SUMIFS(#REF!,#REF!,$A$2,#REF!,$B$43,#REF!,$B42)+X16</f>
        <v>#REF!</v>
      </c>
      <c r="Y42" s="483" t="e">
        <f>-SUMIFS(#REF!,#REF!,$A$2,#REF!,$B$43,#REF!,$B42)+Y16</f>
        <v>#REF!</v>
      </c>
      <c r="Z42" s="483" t="e">
        <f>-SUMIFS(#REF!,#REF!,$A$2,#REF!,$B$43,#REF!,$B42)+Z16</f>
        <v>#REF!</v>
      </c>
      <c r="AA42" s="483" t="e">
        <f>-SUMIFS(#REF!,#REF!,$A$2,#REF!,$B$43,#REF!,$B42)+AA16</f>
        <v>#REF!</v>
      </c>
      <c r="AB42" s="483" t="e">
        <f>-SUMIFS(#REF!,#REF!,$A$2,#REF!,$B$43,#REF!,$B42)+AB16</f>
        <v>#REF!</v>
      </c>
      <c r="AC42" s="483" t="e">
        <f>-SUMIFS(#REF!,#REF!,$A$2,#REF!,$B$43,#REF!,$B42)+AC16</f>
        <v>#REF!</v>
      </c>
      <c r="AD42" s="483" t="e">
        <f>-SUMIFS(#REF!,#REF!,$A$2,#REF!,$B$43,#REF!,$B42)+AD16</f>
        <v>#REF!</v>
      </c>
      <c r="AE42" s="483" t="e">
        <f>-SUMIFS(#REF!,#REF!,$A$2,#REF!,$B$43,#REF!,$B42)+AE16</f>
        <v>#REF!</v>
      </c>
      <c r="AF42" s="483" t="e">
        <f>-SUMIFS(#REF!,#REF!,$A$2,#REF!,$B$43,#REF!,$B42)+AF16</f>
        <v>#REF!</v>
      </c>
      <c r="AG42" s="483" t="e">
        <f>-SUMIFS(#REF!,#REF!,$A$2,#REF!,$B$43,#REF!,$B42)+AG16</f>
        <v>#REF!</v>
      </c>
      <c r="AH42" s="483" t="e">
        <f>-SUMIFS(#REF!,#REF!,$A$2,#REF!,$B$43,#REF!,$B42)+AH16</f>
        <v>#REF!</v>
      </c>
      <c r="AI42" s="483" t="e">
        <f>-SUMIFS(#REF!,#REF!,$A$2,#REF!,$B$43,#REF!,$B42)+AI16</f>
        <v>#REF!</v>
      </c>
      <c r="AJ42" s="483" t="e">
        <f>-SUMIFS(#REF!,#REF!,$A$2,#REF!,$B$43,#REF!,$B42)+AJ16</f>
        <v>#REF!</v>
      </c>
      <c r="AK42" s="483" t="e">
        <f>-SUMIFS(#REF!,#REF!,$A$2,#REF!,$B$43,#REF!,$B42)+AK16</f>
        <v>#REF!</v>
      </c>
      <c r="AL42" s="483" t="e">
        <f>-SUMIFS(#REF!,#REF!,$A$2,#REF!,$B$43,#REF!,$B42)+AL16</f>
        <v>#REF!</v>
      </c>
      <c r="AM42" s="483" t="e">
        <f>-SUMIFS(#REF!,#REF!,$A$2,#REF!,$B$43,#REF!,$B42)+AM16</f>
        <v>#REF!</v>
      </c>
      <c r="AN42" s="483" t="e">
        <f>-SUMIFS(#REF!,#REF!,$A$2,#REF!,$B$43,#REF!,$B42)+AN16</f>
        <v>#REF!</v>
      </c>
      <c r="AO42" s="483" t="e">
        <f>-SUMIFS(#REF!,#REF!,$A$2,#REF!,$B$43,#REF!,$B42)+AO16</f>
        <v>#REF!</v>
      </c>
      <c r="AP42" s="483" t="e">
        <f>-SUMIFS(#REF!,#REF!,$A$2,#REF!,$B$43,#REF!,$B42)+AP16</f>
        <v>#REF!</v>
      </c>
      <c r="AQ42" s="483" t="e">
        <f>-SUMIFS(#REF!,#REF!,$A$2,#REF!,$B$43,#REF!,$B42)+AQ16</f>
        <v>#REF!</v>
      </c>
      <c r="AR42" s="483" t="e">
        <f>-SUMIFS(#REF!,#REF!,$A$2,#REF!,$B$43,#REF!,$B42)+AR16</f>
        <v>#REF!</v>
      </c>
      <c r="AS42" s="483" t="e">
        <f>-SUMIFS(#REF!,#REF!,$A$2,#REF!,$B$43,#REF!,$B42)+AS16</f>
        <v>#REF!</v>
      </c>
      <c r="AT42" s="483" t="e">
        <f>-SUMIFS(#REF!,#REF!,$A$2,#REF!,$B$43,#REF!,$B42)+AT16</f>
        <v>#REF!</v>
      </c>
      <c r="AU42" s="483" t="e">
        <f>-SUMIFS(#REF!,#REF!,$A$2,#REF!,$B$43,#REF!,$B42)+AU16</f>
        <v>#REF!</v>
      </c>
      <c r="AV42" s="483" t="e">
        <f>-SUMIFS(#REF!,#REF!,$A$2,#REF!,$B$43,#REF!,$B42)+AV16</f>
        <v>#REF!</v>
      </c>
      <c r="AW42" s="483" t="e">
        <f>-SUMIFS(#REF!,#REF!,$A$2,#REF!,$B$43,#REF!,$B42)+AW16</f>
        <v>#REF!</v>
      </c>
      <c r="AX42" s="483" t="e">
        <f>-SUMIFS(#REF!,#REF!,$A$2,#REF!,$B$43,#REF!,$B42)+AX16</f>
        <v>#REF!</v>
      </c>
      <c r="AY42" s="483" t="e">
        <f>-SUMIFS(#REF!,#REF!,$A$2,#REF!,$B$43,#REF!,$B42)+AY16</f>
        <v>#REF!</v>
      </c>
      <c r="AZ42" s="483" t="e">
        <f>-SUMIFS(#REF!,#REF!,$A$2,#REF!,$B$43,#REF!,$B42)+AZ16</f>
        <v>#REF!</v>
      </c>
      <c r="BA42" s="483" t="e">
        <f>-SUMIFS(#REF!,#REF!,$A$2,#REF!,$B$43,#REF!,$B42)+BA16</f>
        <v>#REF!</v>
      </c>
      <c r="BB42" s="483" t="e">
        <f>-SUMIFS(#REF!,#REF!,$A$2,#REF!,$B$43,#REF!,$B42)+BB16</f>
        <v>#REF!</v>
      </c>
      <c r="BC42" s="483" t="e">
        <f>-SUMIFS(#REF!,#REF!,$A$2,#REF!,$B$43,#REF!,$B42)+BC16</f>
        <v>#REF!</v>
      </c>
      <c r="BD42" s="483" t="e">
        <f>-SUMIFS(#REF!,#REF!,$A$2,#REF!,$B$43,#REF!,$B42)+BD16</f>
        <v>#REF!</v>
      </c>
      <c r="BE42" s="483" t="e">
        <f>-SUMIFS(#REF!,#REF!,$A$2,#REF!,$B$43,#REF!,$B42)+BE16</f>
        <v>#REF!</v>
      </c>
      <c r="BF42" s="483" t="e">
        <f>-SUMIFS(#REF!,#REF!,$A$2,#REF!,$B$43,#REF!,$B42)+BF16</f>
        <v>#REF!</v>
      </c>
      <c r="BG42" s="483" t="e">
        <f>-SUMIFS(#REF!,#REF!,$A$2,#REF!,$B$43,#REF!,$B42)+BG16</f>
        <v>#REF!</v>
      </c>
      <c r="BH42" s="483" t="e">
        <f>-SUMIFS(#REF!,#REF!,$A$2,#REF!,$B$43,#REF!,$B42)+BH16</f>
        <v>#REF!</v>
      </c>
      <c r="BI42" s="483" t="e">
        <f>-SUMIFS(#REF!,#REF!,$A$2,#REF!,$B$43,#REF!,$B42)+BI16</f>
        <v>#REF!</v>
      </c>
      <c r="BJ42" s="483" t="e">
        <f>-SUMIFS(#REF!,#REF!,$A$2,#REF!,$B$43,#REF!,$B42)+BJ16</f>
        <v>#REF!</v>
      </c>
      <c r="BK42" s="483" t="e">
        <f>-SUMIFS(#REF!,#REF!,$A$2,#REF!,$B$43,#REF!,$B42)+BK16</f>
        <v>#REF!</v>
      </c>
      <c r="BL42" s="483" t="e">
        <f>-SUMIFS(#REF!,#REF!,$A$2,#REF!,$B$43,#REF!,$B42)+BL16</f>
        <v>#REF!</v>
      </c>
      <c r="BM42" s="483" t="e">
        <f>-SUMIFS(#REF!,#REF!,$A$2,#REF!,$B$43,#REF!,$B42)+BM16</f>
        <v>#REF!</v>
      </c>
      <c r="BN42" s="483" t="e">
        <f>-SUMIFS(#REF!,#REF!,$A$2,#REF!,$B$43,#REF!,$B42)+BN16</f>
        <v>#REF!</v>
      </c>
      <c r="BO42" s="483" t="e">
        <f>-SUMIFS(#REF!,#REF!,$A$2,#REF!,$B$43,#REF!,$B42)+BO16</f>
        <v>#REF!</v>
      </c>
      <c r="BP42" s="483" t="e">
        <f>-SUMIFS(#REF!,#REF!,$A$2,#REF!,$B$43,#REF!,$B42)+BP16</f>
        <v>#REF!</v>
      </c>
      <c r="BQ42" s="483" t="e">
        <f>-SUMIFS(#REF!,#REF!,$A$2,#REF!,$B$43,#REF!,$B42)+BQ16</f>
        <v>#REF!</v>
      </c>
      <c r="BR42" s="483" t="e">
        <f>-SUMIFS(#REF!,#REF!,$A$2,#REF!,$B$43,#REF!,$B42)+BR16</f>
        <v>#REF!</v>
      </c>
      <c r="BS42" s="483" t="e">
        <f>-SUMIFS(#REF!,#REF!,$A$2,#REF!,$B$43,#REF!,$B42)+BS16</f>
        <v>#REF!</v>
      </c>
      <c r="BU42" s="484"/>
    </row>
    <row r="43" spans="1:73" s="23" customFormat="1" ht="14.25" customHeight="1" outlineLevel="1" x14ac:dyDescent="0.3">
      <c r="B43" s="440" t="s">
        <v>116</v>
      </c>
      <c r="C43" s="441" t="e">
        <f t="shared" ref="C43:H43" si="75">SUM(C42:C42)</f>
        <v>#REF!</v>
      </c>
      <c r="D43" s="441" t="e">
        <f t="shared" si="75"/>
        <v>#REF!</v>
      </c>
      <c r="E43" s="441" t="e">
        <f t="shared" ca="1" si="75"/>
        <v>#REF!</v>
      </c>
      <c r="F43" s="441" t="e">
        <f t="shared" ca="1" si="75"/>
        <v>#REF!</v>
      </c>
      <c r="G43" s="441" t="e">
        <f t="shared" ca="1" si="75"/>
        <v>#REF!</v>
      </c>
      <c r="H43" s="441" t="e">
        <f t="shared" ca="1" si="75"/>
        <v>#REF!</v>
      </c>
      <c r="J43" s="298" t="str">
        <f>IFERROR(C43/Revenue!C$46,"n/a")</f>
        <v>n/a</v>
      </c>
      <c r="K43" s="298" t="str">
        <f>IFERROR(D43/Revenue!D$46,"n/a")</f>
        <v>n/a</v>
      </c>
      <c r="L43" s="298" t="str">
        <f ca="1">IFERROR(E43/Revenue!E$46,"n/a")</f>
        <v>n/a</v>
      </c>
      <c r="M43" s="298" t="str">
        <f ca="1">IFERROR(F43/Revenue!F$46,"n/a")</f>
        <v>n/a</v>
      </c>
      <c r="N43" s="298" t="str">
        <f ca="1">IFERROR(G43/Revenue!G$46,"n/a")</f>
        <v>n/a</v>
      </c>
      <c r="O43" s="298" t="str">
        <f ca="1">IFERROR(H43/Revenue!H$46,"n/a")</f>
        <v>n/a</v>
      </c>
      <c r="Q43" s="441" t="e">
        <f t="shared" si="55"/>
        <v>#REF!</v>
      </c>
      <c r="R43" s="300" t="str">
        <f t="shared" si="56"/>
        <v>n/a</v>
      </c>
      <c r="S43" s="441" t="e">
        <f t="shared" ca="1" si="57"/>
        <v>#REF!</v>
      </c>
      <c r="T43" s="300" t="str">
        <f t="shared" ca="1" si="58"/>
        <v>n/a</v>
      </c>
      <c r="U43" s="441" t="e">
        <f t="shared" ca="1" si="59"/>
        <v>#REF!</v>
      </c>
      <c r="V43" s="298" t="str">
        <f t="shared" ca="1" si="60"/>
        <v>n/a</v>
      </c>
      <c r="X43" s="485" t="e">
        <f t="shared" ref="X43:BS43" si="76">SUM(X42:X42)</f>
        <v>#REF!</v>
      </c>
      <c r="Y43" s="485" t="e">
        <f t="shared" si="76"/>
        <v>#REF!</v>
      </c>
      <c r="Z43" s="485" t="e">
        <f t="shared" si="76"/>
        <v>#REF!</v>
      </c>
      <c r="AA43" s="485" t="e">
        <f t="shared" si="76"/>
        <v>#REF!</v>
      </c>
      <c r="AB43" s="485" t="e">
        <f t="shared" si="76"/>
        <v>#REF!</v>
      </c>
      <c r="AC43" s="485" t="e">
        <f t="shared" si="76"/>
        <v>#REF!</v>
      </c>
      <c r="AD43" s="485" t="e">
        <f t="shared" si="76"/>
        <v>#REF!</v>
      </c>
      <c r="AE43" s="485" t="e">
        <f t="shared" si="76"/>
        <v>#REF!</v>
      </c>
      <c r="AF43" s="485" t="e">
        <f t="shared" si="76"/>
        <v>#REF!</v>
      </c>
      <c r="AG43" s="485" t="e">
        <f t="shared" si="76"/>
        <v>#REF!</v>
      </c>
      <c r="AH43" s="485" t="e">
        <f t="shared" si="76"/>
        <v>#REF!</v>
      </c>
      <c r="AI43" s="485" t="e">
        <f t="shared" si="76"/>
        <v>#REF!</v>
      </c>
      <c r="AJ43" s="485" t="e">
        <f t="shared" si="76"/>
        <v>#REF!</v>
      </c>
      <c r="AK43" s="485" t="e">
        <f t="shared" si="76"/>
        <v>#REF!</v>
      </c>
      <c r="AL43" s="485" t="e">
        <f t="shared" si="76"/>
        <v>#REF!</v>
      </c>
      <c r="AM43" s="485" t="e">
        <f t="shared" si="76"/>
        <v>#REF!</v>
      </c>
      <c r="AN43" s="485" t="e">
        <f t="shared" si="76"/>
        <v>#REF!</v>
      </c>
      <c r="AO43" s="485" t="e">
        <f t="shared" si="76"/>
        <v>#REF!</v>
      </c>
      <c r="AP43" s="485" t="e">
        <f t="shared" si="76"/>
        <v>#REF!</v>
      </c>
      <c r="AQ43" s="485" t="e">
        <f t="shared" si="76"/>
        <v>#REF!</v>
      </c>
      <c r="AR43" s="485" t="e">
        <f t="shared" si="76"/>
        <v>#REF!</v>
      </c>
      <c r="AS43" s="485" t="e">
        <f t="shared" si="76"/>
        <v>#REF!</v>
      </c>
      <c r="AT43" s="485" t="e">
        <f t="shared" si="76"/>
        <v>#REF!</v>
      </c>
      <c r="AU43" s="485" t="e">
        <f t="shared" si="76"/>
        <v>#REF!</v>
      </c>
      <c r="AV43" s="485" t="e">
        <f t="shared" si="76"/>
        <v>#REF!</v>
      </c>
      <c r="AW43" s="485" t="e">
        <f t="shared" si="76"/>
        <v>#REF!</v>
      </c>
      <c r="AX43" s="485" t="e">
        <f t="shared" si="76"/>
        <v>#REF!</v>
      </c>
      <c r="AY43" s="485" t="e">
        <f t="shared" si="76"/>
        <v>#REF!</v>
      </c>
      <c r="AZ43" s="485" t="e">
        <f t="shared" si="76"/>
        <v>#REF!</v>
      </c>
      <c r="BA43" s="485" t="e">
        <f t="shared" si="76"/>
        <v>#REF!</v>
      </c>
      <c r="BB43" s="485" t="e">
        <f t="shared" si="76"/>
        <v>#REF!</v>
      </c>
      <c r="BC43" s="485" t="e">
        <f t="shared" si="76"/>
        <v>#REF!</v>
      </c>
      <c r="BD43" s="485" t="e">
        <f t="shared" si="76"/>
        <v>#REF!</v>
      </c>
      <c r="BE43" s="485" t="e">
        <f t="shared" si="76"/>
        <v>#REF!</v>
      </c>
      <c r="BF43" s="485" t="e">
        <f t="shared" si="76"/>
        <v>#REF!</v>
      </c>
      <c r="BG43" s="485" t="e">
        <f t="shared" si="76"/>
        <v>#REF!</v>
      </c>
      <c r="BH43" s="485" t="e">
        <f t="shared" si="76"/>
        <v>#REF!</v>
      </c>
      <c r="BI43" s="485" t="e">
        <f t="shared" si="76"/>
        <v>#REF!</v>
      </c>
      <c r="BJ43" s="485" t="e">
        <f t="shared" si="76"/>
        <v>#REF!</v>
      </c>
      <c r="BK43" s="485" t="e">
        <f t="shared" si="76"/>
        <v>#REF!</v>
      </c>
      <c r="BL43" s="485" t="e">
        <f t="shared" si="76"/>
        <v>#REF!</v>
      </c>
      <c r="BM43" s="485" t="e">
        <f t="shared" si="76"/>
        <v>#REF!</v>
      </c>
      <c r="BN43" s="485" t="e">
        <f t="shared" si="76"/>
        <v>#REF!</v>
      </c>
      <c r="BO43" s="485" t="e">
        <f t="shared" si="76"/>
        <v>#REF!</v>
      </c>
      <c r="BP43" s="485" t="e">
        <f t="shared" si="76"/>
        <v>#REF!</v>
      </c>
      <c r="BQ43" s="485" t="e">
        <f t="shared" si="76"/>
        <v>#REF!</v>
      </c>
      <c r="BR43" s="485" t="e">
        <f t="shared" si="76"/>
        <v>#REF!</v>
      </c>
      <c r="BS43" s="485" t="e">
        <f t="shared" si="76"/>
        <v>#REF!</v>
      </c>
      <c r="BU43" s="484"/>
    </row>
    <row r="44" spans="1:73" ht="14.25" customHeight="1" outlineLevel="1" x14ac:dyDescent="0.3">
      <c r="B44" s="289" t="s">
        <v>462</v>
      </c>
      <c r="C44" s="226" t="e">
        <f>SUM(X44:AI44)</f>
        <v>#REF!</v>
      </c>
      <c r="D44" s="226" t="e">
        <f>SUM(AJ44:AU44)</f>
        <v>#REF!</v>
      </c>
      <c r="E44" s="226" t="e">
        <f ca="1">_xlfn.IFNA(SUM(OFFSET($X44,0,MATCH(Periods!$D$14,$X$6:$BS$6)-1):OFFSET($X44,0,MATCH(Periods!$D$14,$X$6:$BS$6,0)-12)),0)</f>
        <v>#REF!</v>
      </c>
      <c r="F44" s="226" t="e">
        <f ca="1">_xlfn.IFNA(SUM(OFFSET($X44,0,MATCH(Periods!$D$15,$X$6:$BS$6)-1):OFFSET($X44,0,MATCH(Periods!$D$15,$X$6:$BS$6,0)-12)),0)</f>
        <v>#REF!</v>
      </c>
      <c r="G44" s="226" t="e">
        <f ca="1">SUM(OFFSET($X44,0,MATCH(Periods!$D$17,$X$6:$BS$6,0)-1):OFFSET($X44,0,MATCH(Periods!$D$13,$X$6:$BS$6,0)))</f>
        <v>#REF!</v>
      </c>
      <c r="H44" s="226" t="e">
        <f ca="1">SUM(OFFSET($X44,0,MATCH(Periods!$D$15,$X$6:$BS$6,0)-1):OFFSET($X44,0,MATCH(Periods!$D$14,$X$6:$BS$6,0)))</f>
        <v>#REF!</v>
      </c>
      <c r="I44" s="473"/>
      <c r="J44" s="482" t="str">
        <f>IFERROR(C44/Revenue!C$46,"n/a")</f>
        <v>n/a</v>
      </c>
      <c r="K44" s="482" t="str">
        <f>IFERROR(D44/Revenue!D$46,"n/a")</f>
        <v>n/a</v>
      </c>
      <c r="L44" s="482" t="str">
        <f ca="1">IFERROR(E44/Revenue!E$46,"n/a")</f>
        <v>n/a</v>
      </c>
      <c r="M44" s="482" t="str">
        <f ca="1">IFERROR(F44/Revenue!F$46,"n/a")</f>
        <v>n/a</v>
      </c>
      <c r="N44" s="482" t="str">
        <f ca="1">IFERROR(G44/Revenue!G$46,"n/a")</f>
        <v>n/a</v>
      </c>
      <c r="O44" s="482" t="str">
        <f ca="1">IFERROR(H44/Revenue!H$46,"n/a")</f>
        <v>n/a</v>
      </c>
      <c r="Q44" s="226" t="e">
        <f t="shared" si="55"/>
        <v>#REF!</v>
      </c>
      <c r="R44" s="59" t="str">
        <f t="shared" si="56"/>
        <v>n/a</v>
      </c>
      <c r="S44" s="226" t="e">
        <f t="shared" ca="1" si="57"/>
        <v>#REF!</v>
      </c>
      <c r="T44" s="59" t="str">
        <f t="shared" ca="1" si="58"/>
        <v>n/a</v>
      </c>
      <c r="U44" s="226" t="e">
        <f t="shared" ca="1" si="59"/>
        <v>#REF!</v>
      </c>
      <c r="V44" s="482" t="str">
        <f t="shared" ca="1" si="60"/>
        <v>n/a</v>
      </c>
      <c r="X44" s="483" t="e">
        <f>-SUMIFS(#REF!,#REF!,$A$2,#REF!,$B$45,#REF!,$B44)+X18</f>
        <v>#REF!</v>
      </c>
      <c r="Y44" s="483" t="e">
        <f>-SUMIFS(#REF!,#REF!,$A$2,#REF!,$B$45,#REF!,$B44)+Y18</f>
        <v>#REF!</v>
      </c>
      <c r="Z44" s="483" t="e">
        <f>-SUMIFS(#REF!,#REF!,$A$2,#REF!,$B$45,#REF!,$B44)+Z18</f>
        <v>#REF!</v>
      </c>
      <c r="AA44" s="483" t="e">
        <f>-SUMIFS(#REF!,#REF!,$A$2,#REF!,$B$45,#REF!,$B44)+AA18</f>
        <v>#REF!</v>
      </c>
      <c r="AB44" s="483" t="e">
        <f>-SUMIFS(#REF!,#REF!,$A$2,#REF!,$B$45,#REF!,$B44)+AB18</f>
        <v>#REF!</v>
      </c>
      <c r="AC44" s="483" t="e">
        <f>-SUMIFS(#REF!,#REF!,$A$2,#REF!,$B$45,#REF!,$B44)+AC18</f>
        <v>#REF!</v>
      </c>
      <c r="AD44" s="483" t="e">
        <f>-SUMIFS(#REF!,#REF!,$A$2,#REF!,$B$45,#REF!,$B44)+AD18</f>
        <v>#REF!</v>
      </c>
      <c r="AE44" s="483" t="e">
        <f>-SUMIFS(#REF!,#REF!,$A$2,#REF!,$B$45,#REF!,$B44)+AE18</f>
        <v>#REF!</v>
      </c>
      <c r="AF44" s="483" t="e">
        <f>-SUMIFS(#REF!,#REF!,$A$2,#REF!,$B$45,#REF!,$B44)+AF18</f>
        <v>#REF!</v>
      </c>
      <c r="AG44" s="483" t="e">
        <f>-SUMIFS(#REF!,#REF!,$A$2,#REF!,$B$45,#REF!,$B44)+AG18</f>
        <v>#REF!</v>
      </c>
      <c r="AH44" s="483" t="e">
        <f>-SUMIFS(#REF!,#REF!,$A$2,#REF!,$B$45,#REF!,$B44)+AH18</f>
        <v>#REF!</v>
      </c>
      <c r="AI44" s="483" t="e">
        <f>-SUMIFS(#REF!,#REF!,$A$2,#REF!,$B$45,#REF!,$B44)+AI18</f>
        <v>#REF!</v>
      </c>
      <c r="AJ44" s="483" t="e">
        <f>-SUMIFS(#REF!,#REF!,$A$2,#REF!,$B$45,#REF!,$B44)+AJ18</f>
        <v>#REF!</v>
      </c>
      <c r="AK44" s="483" t="e">
        <f>-SUMIFS(#REF!,#REF!,$A$2,#REF!,$B$45,#REF!,$B44)+AK18</f>
        <v>#REF!</v>
      </c>
      <c r="AL44" s="483" t="e">
        <f>-SUMIFS(#REF!,#REF!,$A$2,#REF!,$B$45,#REF!,$B44)+AL18</f>
        <v>#REF!</v>
      </c>
      <c r="AM44" s="483" t="e">
        <f>-SUMIFS(#REF!,#REF!,$A$2,#REF!,$B$45,#REF!,$B44)+AM18</f>
        <v>#REF!</v>
      </c>
      <c r="AN44" s="483" t="e">
        <f>-SUMIFS(#REF!,#REF!,$A$2,#REF!,$B$45,#REF!,$B44)+AN18</f>
        <v>#REF!</v>
      </c>
      <c r="AO44" s="483" t="e">
        <f>-SUMIFS(#REF!,#REF!,$A$2,#REF!,$B$45,#REF!,$B44)+AO18</f>
        <v>#REF!</v>
      </c>
      <c r="AP44" s="483" t="e">
        <f>-SUMIFS(#REF!,#REF!,$A$2,#REF!,$B$45,#REF!,$B44)+AP18</f>
        <v>#REF!</v>
      </c>
      <c r="AQ44" s="483" t="e">
        <f>-SUMIFS(#REF!,#REF!,$A$2,#REF!,$B$45,#REF!,$B44)+AQ18</f>
        <v>#REF!</v>
      </c>
      <c r="AR44" s="483" t="e">
        <f>-SUMIFS(#REF!,#REF!,$A$2,#REF!,$B$45,#REF!,$B44)+AR18</f>
        <v>#REF!</v>
      </c>
      <c r="AS44" s="483" t="e">
        <f>-SUMIFS(#REF!,#REF!,$A$2,#REF!,$B$45,#REF!,$B44)+AS18</f>
        <v>#REF!</v>
      </c>
      <c r="AT44" s="483" t="e">
        <f>-SUMIFS(#REF!,#REF!,$A$2,#REF!,$B$45,#REF!,$B44)+AT18</f>
        <v>#REF!</v>
      </c>
      <c r="AU44" s="483" t="e">
        <f>-SUMIFS(#REF!,#REF!,$A$2,#REF!,$B$45,#REF!,$B44)+AU18</f>
        <v>#REF!</v>
      </c>
      <c r="AV44" s="483" t="e">
        <f>-SUMIFS(#REF!,#REF!,$A$2,#REF!,$B$45,#REF!,$B44)+AV18</f>
        <v>#REF!</v>
      </c>
      <c r="AW44" s="483" t="e">
        <f>-SUMIFS(#REF!,#REF!,$A$2,#REF!,$B$45,#REF!,$B44)+AW18</f>
        <v>#REF!</v>
      </c>
      <c r="AX44" s="483" t="e">
        <f>-SUMIFS(#REF!,#REF!,$A$2,#REF!,$B$45,#REF!,$B44)+AX18</f>
        <v>#REF!</v>
      </c>
      <c r="AY44" s="483" t="e">
        <f>-SUMIFS(#REF!,#REF!,$A$2,#REF!,$B$45,#REF!,$B44)+AY18</f>
        <v>#REF!</v>
      </c>
      <c r="AZ44" s="483" t="e">
        <f>-SUMIFS(#REF!,#REF!,$A$2,#REF!,$B$45,#REF!,$B44)+AZ18</f>
        <v>#REF!</v>
      </c>
      <c r="BA44" s="483" t="e">
        <f>-SUMIFS(#REF!,#REF!,$A$2,#REF!,$B$45,#REF!,$B44)+BA18</f>
        <v>#REF!</v>
      </c>
      <c r="BB44" s="483" t="e">
        <f>-SUMIFS(#REF!,#REF!,$A$2,#REF!,$B$45,#REF!,$B44)+BB18</f>
        <v>#REF!</v>
      </c>
      <c r="BC44" s="483" t="e">
        <f>-SUMIFS(#REF!,#REF!,$A$2,#REF!,$B$45,#REF!,$B44)+BC18</f>
        <v>#REF!</v>
      </c>
      <c r="BD44" s="483" t="e">
        <f>-SUMIFS(#REF!,#REF!,$A$2,#REF!,$B$45,#REF!,$B44)+BD18</f>
        <v>#REF!</v>
      </c>
      <c r="BE44" s="483" t="e">
        <f>-SUMIFS(#REF!,#REF!,$A$2,#REF!,$B$45,#REF!,$B44)+BE18</f>
        <v>#REF!</v>
      </c>
      <c r="BF44" s="483" t="e">
        <f>-SUMIFS(#REF!,#REF!,$A$2,#REF!,$B$45,#REF!,$B44)+BF18</f>
        <v>#REF!</v>
      </c>
      <c r="BG44" s="483" t="e">
        <f>-SUMIFS(#REF!,#REF!,$A$2,#REF!,$B$45,#REF!,$B44)+BG18</f>
        <v>#REF!</v>
      </c>
      <c r="BH44" s="483" t="e">
        <f>-SUMIFS(#REF!,#REF!,$A$2,#REF!,$B$45,#REF!,$B44)+BH18</f>
        <v>#REF!</v>
      </c>
      <c r="BI44" s="483" t="e">
        <f>-SUMIFS(#REF!,#REF!,$A$2,#REF!,$B$45,#REF!,$B44)+BI18</f>
        <v>#REF!</v>
      </c>
      <c r="BJ44" s="483" t="e">
        <f>-SUMIFS(#REF!,#REF!,$A$2,#REF!,$B$45,#REF!,$B44)+BJ18</f>
        <v>#REF!</v>
      </c>
      <c r="BK44" s="483" t="e">
        <f>-SUMIFS(#REF!,#REF!,$A$2,#REF!,$B$45,#REF!,$B44)+BK18</f>
        <v>#REF!</v>
      </c>
      <c r="BL44" s="483" t="e">
        <f>-SUMIFS(#REF!,#REF!,$A$2,#REF!,$B$45,#REF!,$B44)+BL18</f>
        <v>#REF!</v>
      </c>
      <c r="BM44" s="483" t="e">
        <f>-SUMIFS(#REF!,#REF!,$A$2,#REF!,$B$45,#REF!,$B44)+BM18</f>
        <v>#REF!</v>
      </c>
      <c r="BN44" s="483" t="e">
        <f>-SUMIFS(#REF!,#REF!,$A$2,#REF!,$B$45,#REF!,$B44)+BN18</f>
        <v>#REF!</v>
      </c>
      <c r="BO44" s="483" t="e">
        <f>-SUMIFS(#REF!,#REF!,$A$2,#REF!,$B$45,#REF!,$B44)+BO18</f>
        <v>#REF!</v>
      </c>
      <c r="BP44" s="483" t="e">
        <f>-SUMIFS(#REF!,#REF!,$A$2,#REF!,$B$45,#REF!,$B44)+BP18</f>
        <v>#REF!</v>
      </c>
      <c r="BQ44" s="483" t="e">
        <f>-SUMIFS(#REF!,#REF!,$A$2,#REF!,$B$45,#REF!,$B44)+BQ18</f>
        <v>#REF!</v>
      </c>
      <c r="BR44" s="483" t="e">
        <f>-SUMIFS(#REF!,#REF!,$A$2,#REF!,$B$45,#REF!,$B44)+BR18</f>
        <v>#REF!</v>
      </c>
      <c r="BS44" s="483" t="e">
        <f>-SUMIFS(#REF!,#REF!,$A$2,#REF!,$B$45,#REF!,$B44)+BS18</f>
        <v>#REF!</v>
      </c>
      <c r="BU44" s="484"/>
    </row>
    <row r="45" spans="1:73" s="23" customFormat="1" ht="14.25" customHeight="1" outlineLevel="1" x14ac:dyDescent="0.3">
      <c r="B45" s="487" t="s">
        <v>117</v>
      </c>
      <c r="C45" s="490" t="e">
        <f t="shared" ref="C45:H45" si="77">SUM(C44:C44)</f>
        <v>#REF!</v>
      </c>
      <c r="D45" s="490" t="e">
        <f t="shared" si="77"/>
        <v>#REF!</v>
      </c>
      <c r="E45" s="490" t="e">
        <f t="shared" ca="1" si="77"/>
        <v>#REF!</v>
      </c>
      <c r="F45" s="490" t="e">
        <f t="shared" ca="1" si="77"/>
        <v>#REF!</v>
      </c>
      <c r="G45" s="490" t="e">
        <f t="shared" ca="1" si="77"/>
        <v>#REF!</v>
      </c>
      <c r="H45" s="490" t="e">
        <f t="shared" ca="1" si="77"/>
        <v>#REF!</v>
      </c>
      <c r="J45" s="492" t="str">
        <f>IFERROR(C45/Revenue!C$46,"n/a")</f>
        <v>n/a</v>
      </c>
      <c r="K45" s="492" t="str">
        <f>IFERROR(D45/Revenue!D$46,"n/a")</f>
        <v>n/a</v>
      </c>
      <c r="L45" s="492" t="str">
        <f ca="1">IFERROR(E45/Revenue!E$46,"n/a")</f>
        <v>n/a</v>
      </c>
      <c r="M45" s="492" t="str">
        <f ca="1">IFERROR(F45/Revenue!F$46,"n/a")</f>
        <v>n/a</v>
      </c>
      <c r="N45" s="492" t="str">
        <f ca="1">IFERROR(G45/Revenue!G$46,"n/a")</f>
        <v>n/a</v>
      </c>
      <c r="O45" s="492" t="str">
        <f ca="1">IFERROR(H45/Revenue!H$46,"n/a")</f>
        <v>n/a</v>
      </c>
      <c r="Q45" s="490" t="e">
        <f t="shared" si="55"/>
        <v>#REF!</v>
      </c>
      <c r="R45" s="491" t="str">
        <f t="shared" si="56"/>
        <v>n/a</v>
      </c>
      <c r="S45" s="490" t="e">
        <f t="shared" ca="1" si="57"/>
        <v>#REF!</v>
      </c>
      <c r="T45" s="491" t="str">
        <f t="shared" ca="1" si="58"/>
        <v>n/a</v>
      </c>
      <c r="U45" s="490" t="e">
        <f t="shared" ca="1" si="59"/>
        <v>#REF!</v>
      </c>
      <c r="V45" s="492" t="str">
        <f t="shared" ca="1" si="60"/>
        <v>n/a</v>
      </c>
      <c r="X45" s="488" t="e">
        <f t="shared" ref="X45:BG45" si="78">SUM(X44:X44)</f>
        <v>#REF!</v>
      </c>
      <c r="Y45" s="488" t="e">
        <f t="shared" si="78"/>
        <v>#REF!</v>
      </c>
      <c r="Z45" s="488" t="e">
        <f t="shared" si="78"/>
        <v>#REF!</v>
      </c>
      <c r="AA45" s="488" t="e">
        <f t="shared" si="78"/>
        <v>#REF!</v>
      </c>
      <c r="AB45" s="488" t="e">
        <f t="shared" si="78"/>
        <v>#REF!</v>
      </c>
      <c r="AC45" s="488" t="e">
        <f t="shared" si="78"/>
        <v>#REF!</v>
      </c>
      <c r="AD45" s="488" t="e">
        <f t="shared" si="78"/>
        <v>#REF!</v>
      </c>
      <c r="AE45" s="488" t="e">
        <f t="shared" si="78"/>
        <v>#REF!</v>
      </c>
      <c r="AF45" s="488" t="e">
        <f t="shared" si="78"/>
        <v>#REF!</v>
      </c>
      <c r="AG45" s="488" t="e">
        <f t="shared" si="78"/>
        <v>#REF!</v>
      </c>
      <c r="AH45" s="488" t="e">
        <f t="shared" si="78"/>
        <v>#REF!</v>
      </c>
      <c r="AI45" s="488" t="e">
        <f t="shared" si="78"/>
        <v>#REF!</v>
      </c>
      <c r="AJ45" s="488" t="e">
        <f t="shared" si="78"/>
        <v>#REF!</v>
      </c>
      <c r="AK45" s="488" t="e">
        <f t="shared" si="78"/>
        <v>#REF!</v>
      </c>
      <c r="AL45" s="488" t="e">
        <f t="shared" si="78"/>
        <v>#REF!</v>
      </c>
      <c r="AM45" s="488" t="e">
        <f t="shared" si="78"/>
        <v>#REF!</v>
      </c>
      <c r="AN45" s="488" t="e">
        <f t="shared" si="78"/>
        <v>#REF!</v>
      </c>
      <c r="AO45" s="488" t="e">
        <f t="shared" si="78"/>
        <v>#REF!</v>
      </c>
      <c r="AP45" s="488" t="e">
        <f t="shared" si="78"/>
        <v>#REF!</v>
      </c>
      <c r="AQ45" s="488" t="e">
        <f t="shared" si="78"/>
        <v>#REF!</v>
      </c>
      <c r="AR45" s="488" t="e">
        <f t="shared" si="78"/>
        <v>#REF!</v>
      </c>
      <c r="AS45" s="488" t="e">
        <f t="shared" si="78"/>
        <v>#REF!</v>
      </c>
      <c r="AT45" s="488" t="e">
        <f t="shared" si="78"/>
        <v>#REF!</v>
      </c>
      <c r="AU45" s="488" t="e">
        <f t="shared" si="78"/>
        <v>#REF!</v>
      </c>
      <c r="AV45" s="488" t="e">
        <f t="shared" si="78"/>
        <v>#REF!</v>
      </c>
      <c r="AW45" s="488" t="e">
        <f t="shared" si="78"/>
        <v>#REF!</v>
      </c>
      <c r="AX45" s="488" t="e">
        <f t="shared" si="78"/>
        <v>#REF!</v>
      </c>
      <c r="AY45" s="488" t="e">
        <f t="shared" si="78"/>
        <v>#REF!</v>
      </c>
      <c r="AZ45" s="488" t="e">
        <f t="shared" si="78"/>
        <v>#REF!</v>
      </c>
      <c r="BA45" s="488" t="e">
        <f t="shared" si="78"/>
        <v>#REF!</v>
      </c>
      <c r="BB45" s="488" t="e">
        <f t="shared" si="78"/>
        <v>#REF!</v>
      </c>
      <c r="BC45" s="488" t="e">
        <f t="shared" si="78"/>
        <v>#REF!</v>
      </c>
      <c r="BD45" s="488" t="e">
        <f t="shared" si="78"/>
        <v>#REF!</v>
      </c>
      <c r="BE45" s="488" t="e">
        <f t="shared" si="78"/>
        <v>#REF!</v>
      </c>
      <c r="BF45" s="488" t="e">
        <f t="shared" si="78"/>
        <v>#REF!</v>
      </c>
      <c r="BG45" s="488" t="e">
        <f t="shared" si="78"/>
        <v>#REF!</v>
      </c>
      <c r="BH45" s="488" t="e">
        <f t="shared" ref="BH45:BS45" si="79">SUM(BH44:BH44)</f>
        <v>#REF!</v>
      </c>
      <c r="BI45" s="488" t="e">
        <f t="shared" si="79"/>
        <v>#REF!</v>
      </c>
      <c r="BJ45" s="488" t="e">
        <f t="shared" si="79"/>
        <v>#REF!</v>
      </c>
      <c r="BK45" s="488" t="e">
        <f t="shared" si="79"/>
        <v>#REF!</v>
      </c>
      <c r="BL45" s="488" t="e">
        <f t="shared" si="79"/>
        <v>#REF!</v>
      </c>
      <c r="BM45" s="488" t="e">
        <f t="shared" si="79"/>
        <v>#REF!</v>
      </c>
      <c r="BN45" s="488" t="e">
        <f t="shared" si="79"/>
        <v>#REF!</v>
      </c>
      <c r="BO45" s="488" t="e">
        <f t="shared" si="79"/>
        <v>#REF!</v>
      </c>
      <c r="BP45" s="488" t="e">
        <f t="shared" si="79"/>
        <v>#REF!</v>
      </c>
      <c r="BQ45" s="488" t="e">
        <f t="shared" si="79"/>
        <v>#REF!</v>
      </c>
      <c r="BR45" s="488" t="e">
        <f t="shared" si="79"/>
        <v>#REF!</v>
      </c>
      <c r="BS45" s="488" t="e">
        <f t="shared" si="79"/>
        <v>#REF!</v>
      </c>
      <c r="BU45" s="484"/>
    </row>
    <row r="46" spans="1:73" ht="14.25" customHeight="1" x14ac:dyDescent="0.3">
      <c r="B46" s="289" t="s">
        <v>663</v>
      </c>
      <c r="C46" s="226" t="e">
        <f t="shared" ref="C46:H46" si="80">SUM(C43,C45)</f>
        <v>#REF!</v>
      </c>
      <c r="D46" s="226" t="e">
        <f t="shared" si="80"/>
        <v>#REF!</v>
      </c>
      <c r="E46" s="226" t="e">
        <f t="shared" ca="1" si="80"/>
        <v>#REF!</v>
      </c>
      <c r="F46" s="226" t="e">
        <f t="shared" ca="1" si="80"/>
        <v>#REF!</v>
      </c>
      <c r="G46" s="226" t="e">
        <f t="shared" ca="1" si="80"/>
        <v>#REF!</v>
      </c>
      <c r="H46" s="226" t="e">
        <f t="shared" ca="1" si="80"/>
        <v>#REF!</v>
      </c>
      <c r="I46" s="473"/>
      <c r="J46" s="482" t="str">
        <f>IFERROR(C46/Revenue!C$46,"n/a")</f>
        <v>n/a</v>
      </c>
      <c r="K46" s="482" t="str">
        <f>IFERROR(D46/Revenue!D$46,"n/a")</f>
        <v>n/a</v>
      </c>
      <c r="L46" s="482" t="str">
        <f ca="1">IFERROR(E46/Revenue!E$46,"n/a")</f>
        <v>n/a</v>
      </c>
      <c r="M46" s="482" t="str">
        <f ca="1">IFERROR(F46/Revenue!F$46,"n/a")</f>
        <v>n/a</v>
      </c>
      <c r="N46" s="482" t="str">
        <f ca="1">IFERROR(G46/Revenue!G$46,"n/a")</f>
        <v>n/a</v>
      </c>
      <c r="O46" s="482" t="str">
        <f ca="1">IFERROR(H46/Revenue!H$46,"n/a")</f>
        <v>n/a</v>
      </c>
      <c r="Q46" s="226" t="e">
        <f t="shared" si="55"/>
        <v>#REF!</v>
      </c>
      <c r="R46" s="59" t="str">
        <f t="shared" si="56"/>
        <v>n/a</v>
      </c>
      <c r="S46" s="226" t="e">
        <f t="shared" ca="1" si="57"/>
        <v>#REF!</v>
      </c>
      <c r="T46" s="59" t="str">
        <f t="shared" ca="1" si="58"/>
        <v>n/a</v>
      </c>
      <c r="U46" s="226" t="e">
        <f t="shared" ca="1" si="59"/>
        <v>#REF!</v>
      </c>
      <c r="V46" s="482" t="str">
        <f t="shared" ca="1" si="60"/>
        <v>n/a</v>
      </c>
      <c r="X46" s="226" t="e">
        <f t="shared" ref="X46:BG46" si="81">SUM(X43,X45)</f>
        <v>#REF!</v>
      </c>
      <c r="Y46" s="226" t="e">
        <f t="shared" si="81"/>
        <v>#REF!</v>
      </c>
      <c r="Z46" s="226" t="e">
        <f t="shared" si="81"/>
        <v>#REF!</v>
      </c>
      <c r="AA46" s="226" t="e">
        <f t="shared" si="81"/>
        <v>#REF!</v>
      </c>
      <c r="AB46" s="226" t="e">
        <f t="shared" si="81"/>
        <v>#REF!</v>
      </c>
      <c r="AC46" s="226" t="e">
        <f t="shared" si="81"/>
        <v>#REF!</v>
      </c>
      <c r="AD46" s="226" t="e">
        <f t="shared" si="81"/>
        <v>#REF!</v>
      </c>
      <c r="AE46" s="226" t="e">
        <f t="shared" si="81"/>
        <v>#REF!</v>
      </c>
      <c r="AF46" s="226" t="e">
        <f t="shared" si="81"/>
        <v>#REF!</v>
      </c>
      <c r="AG46" s="226" t="e">
        <f t="shared" si="81"/>
        <v>#REF!</v>
      </c>
      <c r="AH46" s="226" t="e">
        <f t="shared" si="81"/>
        <v>#REF!</v>
      </c>
      <c r="AI46" s="226" t="e">
        <f t="shared" si="81"/>
        <v>#REF!</v>
      </c>
      <c r="AJ46" s="226" t="e">
        <f t="shared" si="81"/>
        <v>#REF!</v>
      </c>
      <c r="AK46" s="226" t="e">
        <f t="shared" si="81"/>
        <v>#REF!</v>
      </c>
      <c r="AL46" s="226" t="e">
        <f t="shared" si="81"/>
        <v>#REF!</v>
      </c>
      <c r="AM46" s="226" t="e">
        <f t="shared" si="81"/>
        <v>#REF!</v>
      </c>
      <c r="AN46" s="226" t="e">
        <f t="shared" si="81"/>
        <v>#REF!</v>
      </c>
      <c r="AO46" s="226" t="e">
        <f t="shared" si="81"/>
        <v>#REF!</v>
      </c>
      <c r="AP46" s="226" t="e">
        <f t="shared" si="81"/>
        <v>#REF!</v>
      </c>
      <c r="AQ46" s="226" t="e">
        <f t="shared" si="81"/>
        <v>#REF!</v>
      </c>
      <c r="AR46" s="226" t="e">
        <f t="shared" si="81"/>
        <v>#REF!</v>
      </c>
      <c r="AS46" s="226" t="e">
        <f t="shared" si="81"/>
        <v>#REF!</v>
      </c>
      <c r="AT46" s="226" t="e">
        <f t="shared" si="81"/>
        <v>#REF!</v>
      </c>
      <c r="AU46" s="226" t="e">
        <f t="shared" si="81"/>
        <v>#REF!</v>
      </c>
      <c r="AV46" s="226" t="e">
        <f t="shared" si="81"/>
        <v>#REF!</v>
      </c>
      <c r="AW46" s="226" t="e">
        <f t="shared" si="81"/>
        <v>#REF!</v>
      </c>
      <c r="AX46" s="226" t="e">
        <f t="shared" si="81"/>
        <v>#REF!</v>
      </c>
      <c r="AY46" s="226" t="e">
        <f t="shared" si="81"/>
        <v>#REF!</v>
      </c>
      <c r="AZ46" s="226" t="e">
        <f t="shared" si="81"/>
        <v>#REF!</v>
      </c>
      <c r="BA46" s="226" t="e">
        <f t="shared" si="81"/>
        <v>#REF!</v>
      </c>
      <c r="BB46" s="226" t="e">
        <f t="shared" si="81"/>
        <v>#REF!</v>
      </c>
      <c r="BC46" s="226" t="e">
        <f t="shared" si="81"/>
        <v>#REF!</v>
      </c>
      <c r="BD46" s="226" t="e">
        <f t="shared" si="81"/>
        <v>#REF!</v>
      </c>
      <c r="BE46" s="226" t="e">
        <f t="shared" si="81"/>
        <v>#REF!</v>
      </c>
      <c r="BF46" s="226" t="e">
        <f t="shared" si="81"/>
        <v>#REF!</v>
      </c>
      <c r="BG46" s="226" t="e">
        <f t="shared" si="81"/>
        <v>#REF!</v>
      </c>
      <c r="BH46" s="226" t="e">
        <f t="shared" ref="BH46:BS46" si="82">SUM(BH43,BH45)</f>
        <v>#REF!</v>
      </c>
      <c r="BI46" s="226" t="e">
        <f t="shared" si="82"/>
        <v>#REF!</v>
      </c>
      <c r="BJ46" s="226" t="e">
        <f t="shared" si="82"/>
        <v>#REF!</v>
      </c>
      <c r="BK46" s="226" t="e">
        <f t="shared" si="82"/>
        <v>#REF!</v>
      </c>
      <c r="BL46" s="226" t="e">
        <f t="shared" si="82"/>
        <v>#REF!</v>
      </c>
      <c r="BM46" s="226" t="e">
        <f t="shared" si="82"/>
        <v>#REF!</v>
      </c>
      <c r="BN46" s="226" t="e">
        <f t="shared" si="82"/>
        <v>#REF!</v>
      </c>
      <c r="BO46" s="226" t="e">
        <f t="shared" si="82"/>
        <v>#REF!</v>
      </c>
      <c r="BP46" s="226" t="e">
        <f t="shared" si="82"/>
        <v>#REF!</v>
      </c>
      <c r="BQ46" s="226" t="e">
        <f t="shared" si="82"/>
        <v>#REF!</v>
      </c>
      <c r="BR46" s="226" t="e">
        <f t="shared" si="82"/>
        <v>#REF!</v>
      </c>
      <c r="BS46" s="226" t="e">
        <f t="shared" si="82"/>
        <v>#REF!</v>
      </c>
      <c r="BU46" s="484"/>
    </row>
    <row r="47" spans="1:73" ht="14.25" customHeight="1" thickBot="1" x14ac:dyDescent="0.35">
      <c r="B47" s="42" t="s">
        <v>44</v>
      </c>
      <c r="C47" s="225" t="e">
        <f t="shared" ref="C47:H47" si="83">SUM(C41,C46)</f>
        <v>#REF!</v>
      </c>
      <c r="D47" s="225" t="e">
        <f t="shared" si="83"/>
        <v>#REF!</v>
      </c>
      <c r="E47" s="225" t="e">
        <f t="shared" ca="1" si="83"/>
        <v>#REF!</v>
      </c>
      <c r="F47" s="225" t="e">
        <f t="shared" ca="1" si="83"/>
        <v>#REF!</v>
      </c>
      <c r="G47" s="225" t="e">
        <f t="shared" ca="1" si="83"/>
        <v>#REF!</v>
      </c>
      <c r="H47" s="225" t="e">
        <f t="shared" ca="1" si="83"/>
        <v>#REF!</v>
      </c>
      <c r="I47" s="473"/>
      <c r="J47" s="56" t="str">
        <f>IFERROR(C47/Revenue!C$46,"n/a")</f>
        <v>n/a</v>
      </c>
      <c r="K47" s="56" t="str">
        <f>IFERROR(D47/Revenue!D$46,"n/a")</f>
        <v>n/a</v>
      </c>
      <c r="L47" s="56" t="str">
        <f ca="1">IFERROR(E47/Revenue!E$46,"n/a")</f>
        <v>n/a</v>
      </c>
      <c r="M47" s="56" t="str">
        <f ca="1">IFERROR(F47/Revenue!F$46,"n/a")</f>
        <v>n/a</v>
      </c>
      <c r="N47" s="56" t="str">
        <f ca="1">IFERROR(G47/Revenue!G$46,"n/a")</f>
        <v>n/a</v>
      </c>
      <c r="O47" s="56" t="str">
        <f ca="1">IFERROR(H47/Revenue!H$46,"n/a")</f>
        <v>n/a</v>
      </c>
      <c r="Q47" s="225" t="e">
        <f t="shared" si="55"/>
        <v>#REF!</v>
      </c>
      <c r="R47" s="57" t="str">
        <f t="shared" si="56"/>
        <v>n/a</v>
      </c>
      <c r="S47" s="225" t="e">
        <f t="shared" ca="1" si="57"/>
        <v>#REF!</v>
      </c>
      <c r="T47" s="57" t="str">
        <f t="shared" ca="1" si="58"/>
        <v>n/a</v>
      </c>
      <c r="U47" s="225" t="e">
        <f t="shared" ca="1" si="59"/>
        <v>#REF!</v>
      </c>
      <c r="V47" s="56" t="str">
        <f t="shared" ca="1" si="60"/>
        <v>n/a</v>
      </c>
      <c r="X47" s="225" t="e">
        <f t="shared" ref="X47:BS47" si="84">SUM(X41,X46)</f>
        <v>#REF!</v>
      </c>
      <c r="Y47" s="225" t="e">
        <f t="shared" si="84"/>
        <v>#REF!</v>
      </c>
      <c r="Z47" s="225" t="e">
        <f t="shared" si="84"/>
        <v>#REF!</v>
      </c>
      <c r="AA47" s="225" t="e">
        <f t="shared" si="84"/>
        <v>#REF!</v>
      </c>
      <c r="AB47" s="225" t="e">
        <f t="shared" si="84"/>
        <v>#REF!</v>
      </c>
      <c r="AC47" s="225" t="e">
        <f t="shared" si="84"/>
        <v>#REF!</v>
      </c>
      <c r="AD47" s="225" t="e">
        <f t="shared" si="84"/>
        <v>#REF!</v>
      </c>
      <c r="AE47" s="225" t="e">
        <f t="shared" si="84"/>
        <v>#REF!</v>
      </c>
      <c r="AF47" s="225" t="e">
        <f t="shared" si="84"/>
        <v>#REF!</v>
      </c>
      <c r="AG47" s="225" t="e">
        <f t="shared" si="84"/>
        <v>#REF!</v>
      </c>
      <c r="AH47" s="225" t="e">
        <f t="shared" si="84"/>
        <v>#REF!</v>
      </c>
      <c r="AI47" s="225" t="e">
        <f t="shared" si="84"/>
        <v>#REF!</v>
      </c>
      <c r="AJ47" s="225" t="e">
        <f t="shared" si="84"/>
        <v>#REF!</v>
      </c>
      <c r="AK47" s="225" t="e">
        <f t="shared" si="84"/>
        <v>#REF!</v>
      </c>
      <c r="AL47" s="225" t="e">
        <f t="shared" si="84"/>
        <v>#REF!</v>
      </c>
      <c r="AM47" s="225" t="e">
        <f t="shared" si="84"/>
        <v>#REF!</v>
      </c>
      <c r="AN47" s="225" t="e">
        <f t="shared" si="84"/>
        <v>#REF!</v>
      </c>
      <c r="AO47" s="225" t="e">
        <f t="shared" si="84"/>
        <v>#REF!</v>
      </c>
      <c r="AP47" s="225" t="e">
        <f t="shared" si="84"/>
        <v>#REF!</v>
      </c>
      <c r="AQ47" s="225" t="e">
        <f t="shared" si="84"/>
        <v>#REF!</v>
      </c>
      <c r="AR47" s="225" t="e">
        <f t="shared" si="84"/>
        <v>#REF!</v>
      </c>
      <c r="AS47" s="225" t="e">
        <f t="shared" si="84"/>
        <v>#REF!</v>
      </c>
      <c r="AT47" s="225" t="e">
        <f t="shared" si="84"/>
        <v>#REF!</v>
      </c>
      <c r="AU47" s="225" t="e">
        <f t="shared" si="84"/>
        <v>#REF!</v>
      </c>
      <c r="AV47" s="225" t="e">
        <f t="shared" si="84"/>
        <v>#REF!</v>
      </c>
      <c r="AW47" s="225" t="e">
        <f t="shared" si="84"/>
        <v>#REF!</v>
      </c>
      <c r="AX47" s="225" t="e">
        <f t="shared" si="84"/>
        <v>#REF!</v>
      </c>
      <c r="AY47" s="225" t="e">
        <f t="shared" si="84"/>
        <v>#REF!</v>
      </c>
      <c r="AZ47" s="225" t="e">
        <f t="shared" si="84"/>
        <v>#REF!</v>
      </c>
      <c r="BA47" s="225" t="e">
        <f t="shared" si="84"/>
        <v>#REF!</v>
      </c>
      <c r="BB47" s="225" t="e">
        <f t="shared" si="84"/>
        <v>#REF!</v>
      </c>
      <c r="BC47" s="225" t="e">
        <f t="shared" si="84"/>
        <v>#REF!</v>
      </c>
      <c r="BD47" s="225" t="e">
        <f t="shared" si="84"/>
        <v>#REF!</v>
      </c>
      <c r="BE47" s="225" t="e">
        <f t="shared" si="84"/>
        <v>#REF!</v>
      </c>
      <c r="BF47" s="225" t="e">
        <f t="shared" si="84"/>
        <v>#REF!</v>
      </c>
      <c r="BG47" s="225" t="e">
        <f t="shared" si="84"/>
        <v>#REF!</v>
      </c>
      <c r="BH47" s="225" t="e">
        <f t="shared" si="84"/>
        <v>#REF!</v>
      </c>
      <c r="BI47" s="225" t="e">
        <f t="shared" si="84"/>
        <v>#REF!</v>
      </c>
      <c r="BJ47" s="225" t="e">
        <f t="shared" si="84"/>
        <v>#REF!</v>
      </c>
      <c r="BK47" s="225" t="e">
        <f t="shared" si="84"/>
        <v>#REF!</v>
      </c>
      <c r="BL47" s="225" t="e">
        <f t="shared" si="84"/>
        <v>#REF!</v>
      </c>
      <c r="BM47" s="225" t="e">
        <f t="shared" si="84"/>
        <v>#REF!</v>
      </c>
      <c r="BN47" s="225" t="e">
        <f t="shared" si="84"/>
        <v>#REF!</v>
      </c>
      <c r="BO47" s="225" t="e">
        <f t="shared" si="84"/>
        <v>#REF!</v>
      </c>
      <c r="BP47" s="225" t="e">
        <f t="shared" si="84"/>
        <v>#REF!</v>
      </c>
      <c r="BQ47" s="225" t="e">
        <f t="shared" si="84"/>
        <v>#REF!</v>
      </c>
      <c r="BR47" s="225" t="e">
        <f t="shared" si="84"/>
        <v>#REF!</v>
      </c>
      <c r="BS47" s="225" t="e">
        <f t="shared" si="84"/>
        <v>#REF!</v>
      </c>
      <c r="BU47" s="484"/>
    </row>
    <row r="48" spans="1:73" ht="14.25" customHeight="1" x14ac:dyDescent="0.3">
      <c r="B48" s="497" t="s">
        <v>67</v>
      </c>
      <c r="C48" s="498"/>
      <c r="D48" s="498"/>
      <c r="E48" s="498"/>
      <c r="F48" s="498"/>
      <c r="G48" s="498"/>
      <c r="H48" s="498"/>
      <c r="I48" s="473"/>
      <c r="J48" s="498"/>
      <c r="K48" s="498"/>
      <c r="L48" s="498"/>
      <c r="M48" s="498"/>
      <c r="N48" s="498"/>
      <c r="O48" s="498"/>
      <c r="Q48" s="499"/>
      <c r="R48" s="500"/>
      <c r="S48" s="499"/>
      <c r="T48" s="500"/>
      <c r="U48" s="499"/>
      <c r="V48" s="500"/>
      <c r="X48" s="514"/>
      <c r="Y48" s="514"/>
      <c r="Z48" s="514"/>
      <c r="AA48" s="514"/>
      <c r="AB48" s="514"/>
      <c r="AC48" s="514"/>
      <c r="AD48" s="514"/>
      <c r="AE48" s="514"/>
      <c r="AF48" s="514"/>
      <c r="AG48" s="514"/>
      <c r="AH48" s="514"/>
      <c r="AI48" s="514"/>
      <c r="AJ48" s="514"/>
      <c r="AK48" s="514"/>
      <c r="AL48" s="514"/>
      <c r="AM48" s="514"/>
      <c r="AN48" s="514"/>
      <c r="AO48" s="514"/>
      <c r="AP48" s="514"/>
      <c r="AQ48" s="514"/>
      <c r="AR48" s="514"/>
      <c r="AS48" s="514"/>
      <c r="AT48" s="514"/>
      <c r="AU48" s="514"/>
      <c r="AV48" s="514"/>
      <c r="AW48" s="514"/>
      <c r="AX48" s="514"/>
      <c r="AY48" s="514"/>
      <c r="AZ48" s="514"/>
      <c r="BA48" s="514"/>
      <c r="BB48" s="514"/>
      <c r="BC48" s="514"/>
      <c r="BD48" s="514"/>
      <c r="BE48" s="514"/>
      <c r="BF48" s="514"/>
      <c r="BG48" s="514"/>
      <c r="BH48" s="514"/>
      <c r="BI48" s="514"/>
      <c r="BJ48" s="514"/>
      <c r="BK48" s="514"/>
      <c r="BL48" s="514"/>
      <c r="BM48" s="514"/>
      <c r="BN48" s="514"/>
      <c r="BO48" s="514"/>
      <c r="BP48" s="514"/>
      <c r="BQ48" s="514"/>
      <c r="BR48" s="514"/>
      <c r="BS48" s="514"/>
      <c r="BU48" s="496"/>
    </row>
    <row r="49" spans="2:73" s="146" customFormat="1" ht="14.25" customHeight="1" x14ac:dyDescent="0.3">
      <c r="B49" s="501" t="s">
        <v>111</v>
      </c>
      <c r="C49" s="502" t="str">
        <f t="shared" ref="C49:H49" si="85">IFERROR(C45/SUM(C41),"n/a")</f>
        <v>n/a</v>
      </c>
      <c r="D49" s="502" t="str">
        <f t="shared" si="85"/>
        <v>n/a</v>
      </c>
      <c r="E49" s="502" t="str">
        <f t="shared" ca="1" si="85"/>
        <v>n/a</v>
      </c>
      <c r="F49" s="502" t="str">
        <f t="shared" ca="1" si="85"/>
        <v>n/a</v>
      </c>
      <c r="G49" s="502" t="str">
        <f t="shared" ca="1" si="85"/>
        <v>n/a</v>
      </c>
      <c r="H49" s="502" t="str">
        <f t="shared" ca="1" si="85"/>
        <v>n/a</v>
      </c>
      <c r="I49" s="473"/>
      <c r="J49" s="503"/>
      <c r="K49" s="503"/>
      <c r="L49" s="503"/>
      <c r="M49" s="503"/>
      <c r="N49" s="503"/>
      <c r="O49" s="503"/>
      <c r="Q49" s="504"/>
      <c r="R49" s="505"/>
      <c r="S49" s="504"/>
      <c r="T49" s="505"/>
      <c r="U49" s="504"/>
      <c r="V49" s="505"/>
      <c r="X49" s="502" t="str">
        <f t="shared" ref="X49:BS49" si="86">IFERROR(X45/SUM(X41),"n/a")</f>
        <v>n/a</v>
      </c>
      <c r="Y49" s="502" t="str">
        <f t="shared" si="86"/>
        <v>n/a</v>
      </c>
      <c r="Z49" s="502" t="str">
        <f t="shared" si="86"/>
        <v>n/a</v>
      </c>
      <c r="AA49" s="502" t="str">
        <f t="shared" si="86"/>
        <v>n/a</v>
      </c>
      <c r="AB49" s="502" t="str">
        <f t="shared" si="86"/>
        <v>n/a</v>
      </c>
      <c r="AC49" s="502" t="str">
        <f t="shared" si="86"/>
        <v>n/a</v>
      </c>
      <c r="AD49" s="502" t="str">
        <f t="shared" si="86"/>
        <v>n/a</v>
      </c>
      <c r="AE49" s="502" t="str">
        <f t="shared" si="86"/>
        <v>n/a</v>
      </c>
      <c r="AF49" s="502" t="str">
        <f t="shared" si="86"/>
        <v>n/a</v>
      </c>
      <c r="AG49" s="502" t="str">
        <f t="shared" si="86"/>
        <v>n/a</v>
      </c>
      <c r="AH49" s="502" t="str">
        <f t="shared" si="86"/>
        <v>n/a</v>
      </c>
      <c r="AI49" s="502" t="str">
        <f t="shared" si="86"/>
        <v>n/a</v>
      </c>
      <c r="AJ49" s="502" t="str">
        <f t="shared" si="86"/>
        <v>n/a</v>
      </c>
      <c r="AK49" s="502" t="str">
        <f t="shared" si="86"/>
        <v>n/a</v>
      </c>
      <c r="AL49" s="502" t="str">
        <f t="shared" si="86"/>
        <v>n/a</v>
      </c>
      <c r="AM49" s="502" t="str">
        <f t="shared" si="86"/>
        <v>n/a</v>
      </c>
      <c r="AN49" s="502" t="str">
        <f t="shared" si="86"/>
        <v>n/a</v>
      </c>
      <c r="AO49" s="502" t="str">
        <f t="shared" si="86"/>
        <v>n/a</v>
      </c>
      <c r="AP49" s="502" t="str">
        <f t="shared" si="86"/>
        <v>n/a</v>
      </c>
      <c r="AQ49" s="502" t="str">
        <f t="shared" si="86"/>
        <v>n/a</v>
      </c>
      <c r="AR49" s="502" t="str">
        <f t="shared" si="86"/>
        <v>n/a</v>
      </c>
      <c r="AS49" s="502" t="str">
        <f t="shared" si="86"/>
        <v>n/a</v>
      </c>
      <c r="AT49" s="502" t="str">
        <f t="shared" si="86"/>
        <v>n/a</v>
      </c>
      <c r="AU49" s="502" t="str">
        <f t="shared" si="86"/>
        <v>n/a</v>
      </c>
      <c r="AV49" s="502" t="str">
        <f t="shared" si="86"/>
        <v>n/a</v>
      </c>
      <c r="AW49" s="502" t="str">
        <f t="shared" si="86"/>
        <v>n/a</v>
      </c>
      <c r="AX49" s="502" t="str">
        <f t="shared" si="86"/>
        <v>n/a</v>
      </c>
      <c r="AY49" s="502" t="str">
        <f t="shared" si="86"/>
        <v>n/a</v>
      </c>
      <c r="AZ49" s="502" t="str">
        <f t="shared" si="86"/>
        <v>n/a</v>
      </c>
      <c r="BA49" s="502" t="str">
        <f t="shared" si="86"/>
        <v>n/a</v>
      </c>
      <c r="BB49" s="502" t="str">
        <f t="shared" si="86"/>
        <v>n/a</v>
      </c>
      <c r="BC49" s="502" t="str">
        <f t="shared" si="86"/>
        <v>n/a</v>
      </c>
      <c r="BD49" s="502" t="str">
        <f t="shared" si="86"/>
        <v>n/a</v>
      </c>
      <c r="BE49" s="502" t="str">
        <f t="shared" si="86"/>
        <v>n/a</v>
      </c>
      <c r="BF49" s="502" t="str">
        <f t="shared" si="86"/>
        <v>n/a</v>
      </c>
      <c r="BG49" s="502" t="str">
        <f t="shared" si="86"/>
        <v>n/a</v>
      </c>
      <c r="BH49" s="502" t="str">
        <f t="shared" si="86"/>
        <v>n/a</v>
      </c>
      <c r="BI49" s="502" t="str">
        <f t="shared" si="86"/>
        <v>n/a</v>
      </c>
      <c r="BJ49" s="502" t="str">
        <f t="shared" si="86"/>
        <v>n/a</v>
      </c>
      <c r="BK49" s="502" t="str">
        <f t="shared" si="86"/>
        <v>n/a</v>
      </c>
      <c r="BL49" s="502" t="str">
        <f t="shared" si="86"/>
        <v>n/a</v>
      </c>
      <c r="BM49" s="502" t="str">
        <f t="shared" si="86"/>
        <v>n/a</v>
      </c>
      <c r="BN49" s="502" t="str">
        <f t="shared" si="86"/>
        <v>n/a</v>
      </c>
      <c r="BO49" s="502" t="str">
        <f t="shared" si="86"/>
        <v>n/a</v>
      </c>
      <c r="BP49" s="502" t="str">
        <f t="shared" si="86"/>
        <v>n/a</v>
      </c>
      <c r="BQ49" s="502" t="str">
        <f t="shared" si="86"/>
        <v>n/a</v>
      </c>
      <c r="BR49" s="502" t="str">
        <f t="shared" si="86"/>
        <v>n/a</v>
      </c>
      <c r="BS49" s="502" t="str">
        <f t="shared" si="86"/>
        <v>n/a</v>
      </c>
      <c r="BU49" s="484"/>
    </row>
    <row r="50" spans="2:73" s="146" customFormat="1" ht="14.25" customHeight="1" x14ac:dyDescent="0.3">
      <c r="B50" s="501" t="s">
        <v>110</v>
      </c>
      <c r="C50" s="502" t="str">
        <f t="shared" ref="C50:H50" si="87">IFERROR(C43/SUM(C41),"n/a")</f>
        <v>n/a</v>
      </c>
      <c r="D50" s="502" t="str">
        <f t="shared" si="87"/>
        <v>n/a</v>
      </c>
      <c r="E50" s="502" t="str">
        <f t="shared" ca="1" si="87"/>
        <v>n/a</v>
      </c>
      <c r="F50" s="502" t="str">
        <f t="shared" ca="1" si="87"/>
        <v>n/a</v>
      </c>
      <c r="G50" s="502" t="str">
        <f t="shared" ca="1" si="87"/>
        <v>n/a</v>
      </c>
      <c r="H50" s="502" t="str">
        <f t="shared" ca="1" si="87"/>
        <v>n/a</v>
      </c>
      <c r="I50" s="473"/>
      <c r="J50" s="473"/>
      <c r="K50" s="473"/>
      <c r="L50" s="473"/>
      <c r="M50" s="473"/>
      <c r="N50" s="473"/>
      <c r="O50" s="473"/>
      <c r="Q50" s="504"/>
      <c r="R50" s="505"/>
      <c r="S50" s="504"/>
      <c r="T50" s="505"/>
      <c r="U50" s="504"/>
      <c r="V50" s="505"/>
      <c r="X50" s="502" t="str">
        <f t="shared" ref="X50:BS50" si="88">IFERROR(X43/SUM(X41),"n/a")</f>
        <v>n/a</v>
      </c>
      <c r="Y50" s="502" t="str">
        <f t="shared" si="88"/>
        <v>n/a</v>
      </c>
      <c r="Z50" s="502" t="str">
        <f t="shared" si="88"/>
        <v>n/a</v>
      </c>
      <c r="AA50" s="502" t="str">
        <f t="shared" si="88"/>
        <v>n/a</v>
      </c>
      <c r="AB50" s="502" t="str">
        <f t="shared" si="88"/>
        <v>n/a</v>
      </c>
      <c r="AC50" s="502" t="str">
        <f t="shared" si="88"/>
        <v>n/a</v>
      </c>
      <c r="AD50" s="502" t="str">
        <f t="shared" si="88"/>
        <v>n/a</v>
      </c>
      <c r="AE50" s="502" t="str">
        <f t="shared" si="88"/>
        <v>n/a</v>
      </c>
      <c r="AF50" s="502" t="str">
        <f t="shared" si="88"/>
        <v>n/a</v>
      </c>
      <c r="AG50" s="502" t="str">
        <f t="shared" si="88"/>
        <v>n/a</v>
      </c>
      <c r="AH50" s="502" t="str">
        <f t="shared" si="88"/>
        <v>n/a</v>
      </c>
      <c r="AI50" s="502" t="str">
        <f t="shared" si="88"/>
        <v>n/a</v>
      </c>
      <c r="AJ50" s="502" t="str">
        <f t="shared" si="88"/>
        <v>n/a</v>
      </c>
      <c r="AK50" s="502" t="str">
        <f t="shared" si="88"/>
        <v>n/a</v>
      </c>
      <c r="AL50" s="502" t="str">
        <f t="shared" si="88"/>
        <v>n/a</v>
      </c>
      <c r="AM50" s="502" t="str">
        <f t="shared" si="88"/>
        <v>n/a</v>
      </c>
      <c r="AN50" s="502" t="str">
        <f t="shared" si="88"/>
        <v>n/a</v>
      </c>
      <c r="AO50" s="502" t="str">
        <f t="shared" si="88"/>
        <v>n/a</v>
      </c>
      <c r="AP50" s="502" t="str">
        <f t="shared" si="88"/>
        <v>n/a</v>
      </c>
      <c r="AQ50" s="502" t="str">
        <f t="shared" si="88"/>
        <v>n/a</v>
      </c>
      <c r="AR50" s="502" t="str">
        <f t="shared" si="88"/>
        <v>n/a</v>
      </c>
      <c r="AS50" s="502" t="str">
        <f t="shared" si="88"/>
        <v>n/a</v>
      </c>
      <c r="AT50" s="502" t="str">
        <f t="shared" si="88"/>
        <v>n/a</v>
      </c>
      <c r="AU50" s="502" t="str">
        <f t="shared" si="88"/>
        <v>n/a</v>
      </c>
      <c r="AV50" s="502" t="str">
        <f t="shared" si="88"/>
        <v>n/a</v>
      </c>
      <c r="AW50" s="502" t="str">
        <f t="shared" si="88"/>
        <v>n/a</v>
      </c>
      <c r="AX50" s="502" t="str">
        <f t="shared" si="88"/>
        <v>n/a</v>
      </c>
      <c r="AY50" s="502" t="str">
        <f t="shared" si="88"/>
        <v>n/a</v>
      </c>
      <c r="AZ50" s="502" t="str">
        <f t="shared" si="88"/>
        <v>n/a</v>
      </c>
      <c r="BA50" s="502" t="str">
        <f t="shared" si="88"/>
        <v>n/a</v>
      </c>
      <c r="BB50" s="502" t="str">
        <f t="shared" si="88"/>
        <v>n/a</v>
      </c>
      <c r="BC50" s="502" t="str">
        <f t="shared" si="88"/>
        <v>n/a</v>
      </c>
      <c r="BD50" s="502" t="str">
        <f t="shared" si="88"/>
        <v>n/a</v>
      </c>
      <c r="BE50" s="502" t="str">
        <f t="shared" si="88"/>
        <v>n/a</v>
      </c>
      <c r="BF50" s="502" t="str">
        <f t="shared" si="88"/>
        <v>n/a</v>
      </c>
      <c r="BG50" s="502" t="str">
        <f t="shared" si="88"/>
        <v>n/a</v>
      </c>
      <c r="BH50" s="502" t="str">
        <f t="shared" si="88"/>
        <v>n/a</v>
      </c>
      <c r="BI50" s="502" t="str">
        <f t="shared" si="88"/>
        <v>n/a</v>
      </c>
      <c r="BJ50" s="502" t="str">
        <f t="shared" si="88"/>
        <v>n/a</v>
      </c>
      <c r="BK50" s="502" t="str">
        <f t="shared" si="88"/>
        <v>n/a</v>
      </c>
      <c r="BL50" s="502" t="str">
        <f t="shared" si="88"/>
        <v>n/a</v>
      </c>
      <c r="BM50" s="502" t="str">
        <f t="shared" si="88"/>
        <v>n/a</v>
      </c>
      <c r="BN50" s="502" t="str">
        <f t="shared" si="88"/>
        <v>n/a</v>
      </c>
      <c r="BO50" s="502" t="str">
        <f t="shared" si="88"/>
        <v>n/a</v>
      </c>
      <c r="BP50" s="502" t="str">
        <f t="shared" si="88"/>
        <v>n/a</v>
      </c>
      <c r="BQ50" s="502" t="str">
        <f t="shared" si="88"/>
        <v>n/a</v>
      </c>
      <c r="BR50" s="502" t="str">
        <f t="shared" si="88"/>
        <v>n/a</v>
      </c>
      <c r="BS50" s="502" t="str">
        <f t="shared" si="88"/>
        <v>n/a</v>
      </c>
      <c r="BU50" s="484"/>
    </row>
    <row r="51" spans="2:73" s="146" customFormat="1" ht="14.25" customHeight="1" x14ac:dyDescent="0.3">
      <c r="B51" s="501" t="s">
        <v>661</v>
      </c>
      <c r="C51" s="502" t="str">
        <f t="shared" ref="C51:C52" si="89">IF(ISERROR(AVERAGE(X51:AI51)), "n/a", AVERAGE(X51:AI51))</f>
        <v>n/a</v>
      </c>
      <c r="D51" s="502" t="str">
        <f t="shared" ref="D51:D52" si="90">IF(ISERROR(AVERAGE(AJ51:AU51)), "n/a", AVERAGE(AJ51:AU51))</f>
        <v>n/a</v>
      </c>
      <c r="E51" s="502" t="str">
        <f t="shared" ref="E51:E52" si="91">IF(ISERROR(AVERAGE(AV51:BG51)), "n/a", AVERAGE(AV51:BG51))</f>
        <v>n/a</v>
      </c>
      <c r="F51" s="502" t="str">
        <f t="shared" ref="F51:F52" si="92">IF(ISERROR(AVERAGE(AX51:BI51)), "n/a", AVERAGE(AX51:BI51))</f>
        <v>n/a</v>
      </c>
      <c r="G51" s="502" t="str">
        <f t="shared" ref="G51:G52" si="93">IF(ISERROR(AVERAGE(AV51:AW51)), "n/a", AVERAGE(AV51:AW51))</f>
        <v>n/a</v>
      </c>
      <c r="H51" s="502" t="str">
        <f t="shared" ref="H51:H52" si="94">IF(ISERROR(AVERAGE(BH51:BI51)), "n/a", AVERAGE(BH51:BI51))</f>
        <v>n/a</v>
      </c>
      <c r="I51" s="473"/>
      <c r="J51" s="473"/>
      <c r="K51" s="473"/>
      <c r="L51" s="473"/>
      <c r="M51" s="473"/>
      <c r="N51" s="473"/>
      <c r="O51" s="473"/>
      <c r="Q51" s="504"/>
      <c r="R51" s="505"/>
      <c r="S51" s="504"/>
      <c r="T51" s="505"/>
      <c r="U51" s="504"/>
      <c r="V51" s="505"/>
      <c r="X51" s="515"/>
      <c r="Y51" s="515"/>
      <c r="Z51" s="515"/>
      <c r="AA51" s="515"/>
      <c r="AB51" s="515"/>
      <c r="AC51" s="515"/>
      <c r="AD51" s="515"/>
      <c r="AE51" s="515"/>
      <c r="AF51" s="515"/>
      <c r="AG51" s="515"/>
      <c r="AH51" s="515"/>
      <c r="AI51" s="515"/>
      <c r="AJ51" s="515"/>
      <c r="AK51" s="515"/>
      <c r="AL51" s="515"/>
      <c r="AM51" s="515"/>
      <c r="AN51" s="515"/>
      <c r="AO51" s="515"/>
      <c r="AP51" s="515"/>
      <c r="AQ51" s="515"/>
      <c r="AR51" s="515"/>
      <c r="AS51" s="515"/>
      <c r="AT51" s="515"/>
      <c r="AU51" s="515"/>
      <c r="AV51" s="515"/>
      <c r="AW51" s="515"/>
      <c r="AX51" s="515"/>
      <c r="AY51" s="515"/>
      <c r="AZ51" s="515"/>
      <c r="BA51" s="515"/>
      <c r="BB51" s="515"/>
      <c r="BC51" s="515"/>
      <c r="BD51" s="515"/>
      <c r="BE51" s="515"/>
      <c r="BF51" s="515"/>
      <c r="BG51" s="515"/>
      <c r="BH51" s="515"/>
      <c r="BI51" s="515"/>
      <c r="BJ51" s="515"/>
      <c r="BK51" s="515"/>
      <c r="BL51" s="515"/>
      <c r="BM51" s="515"/>
      <c r="BN51" s="515"/>
      <c r="BO51" s="515"/>
      <c r="BP51" s="515"/>
      <c r="BQ51" s="515"/>
      <c r="BR51" s="515"/>
      <c r="BS51" s="515"/>
      <c r="BU51" s="484"/>
    </row>
    <row r="52" spans="2:73" s="146" customFormat="1" ht="14.25" customHeight="1" x14ac:dyDescent="0.3">
      <c r="B52" s="501" t="s">
        <v>112</v>
      </c>
      <c r="C52" s="516" t="str">
        <f t="shared" si="89"/>
        <v>n/a</v>
      </c>
      <c r="D52" s="516" t="str">
        <f t="shared" si="90"/>
        <v>n/a</v>
      </c>
      <c r="E52" s="516" t="str">
        <f t="shared" si="91"/>
        <v>n/a</v>
      </c>
      <c r="F52" s="516" t="str">
        <f t="shared" si="92"/>
        <v>n/a</v>
      </c>
      <c r="G52" s="516" t="str">
        <f t="shared" si="93"/>
        <v>n/a</v>
      </c>
      <c r="H52" s="516" t="str">
        <f t="shared" si="94"/>
        <v>n/a</v>
      </c>
      <c r="I52" s="473"/>
      <c r="Q52" s="504"/>
      <c r="R52" s="505"/>
      <c r="S52" s="504"/>
      <c r="T52" s="505"/>
      <c r="U52" s="504"/>
      <c r="V52" s="505"/>
      <c r="X52" s="506" t="e">
        <f>X26</f>
        <v>#REF!</v>
      </c>
      <c r="Y52" s="506" t="e">
        <f t="shared" ref="Y52:BS52" si="95">Y26</f>
        <v>#REF!</v>
      </c>
      <c r="Z52" s="506" t="e">
        <f t="shared" si="95"/>
        <v>#REF!</v>
      </c>
      <c r="AA52" s="506" t="e">
        <f t="shared" si="95"/>
        <v>#REF!</v>
      </c>
      <c r="AB52" s="506" t="e">
        <f t="shared" si="95"/>
        <v>#REF!</v>
      </c>
      <c r="AC52" s="506" t="e">
        <f t="shared" si="95"/>
        <v>#REF!</v>
      </c>
      <c r="AD52" s="506" t="e">
        <f t="shared" si="95"/>
        <v>#REF!</v>
      </c>
      <c r="AE52" s="506" t="e">
        <f t="shared" si="95"/>
        <v>#REF!</v>
      </c>
      <c r="AF52" s="506" t="e">
        <f t="shared" si="95"/>
        <v>#REF!</v>
      </c>
      <c r="AG52" s="506" t="e">
        <f t="shared" si="95"/>
        <v>#REF!</v>
      </c>
      <c r="AH52" s="506" t="e">
        <f t="shared" si="95"/>
        <v>#REF!</v>
      </c>
      <c r="AI52" s="506" t="e">
        <f t="shared" si="95"/>
        <v>#REF!</v>
      </c>
      <c r="AJ52" s="506" t="e">
        <f t="shared" si="95"/>
        <v>#REF!</v>
      </c>
      <c r="AK52" s="506" t="e">
        <f t="shared" si="95"/>
        <v>#REF!</v>
      </c>
      <c r="AL52" s="506" t="e">
        <f t="shared" si="95"/>
        <v>#REF!</v>
      </c>
      <c r="AM52" s="506" t="e">
        <f t="shared" si="95"/>
        <v>#REF!</v>
      </c>
      <c r="AN52" s="506" t="e">
        <f t="shared" si="95"/>
        <v>#REF!</v>
      </c>
      <c r="AO52" s="506" t="e">
        <f t="shared" si="95"/>
        <v>#REF!</v>
      </c>
      <c r="AP52" s="506" t="e">
        <f t="shared" si="95"/>
        <v>#REF!</v>
      </c>
      <c r="AQ52" s="506" t="e">
        <f t="shared" si="95"/>
        <v>#REF!</v>
      </c>
      <c r="AR52" s="506" t="e">
        <f t="shared" si="95"/>
        <v>#REF!</v>
      </c>
      <c r="AS52" s="506" t="e">
        <f t="shared" si="95"/>
        <v>#REF!</v>
      </c>
      <c r="AT52" s="506" t="e">
        <f t="shared" si="95"/>
        <v>#REF!</v>
      </c>
      <c r="AU52" s="506" t="e">
        <f t="shared" si="95"/>
        <v>#REF!</v>
      </c>
      <c r="AV52" s="506" t="e">
        <f t="shared" si="95"/>
        <v>#REF!</v>
      </c>
      <c r="AW52" s="506" t="e">
        <f t="shared" si="95"/>
        <v>#REF!</v>
      </c>
      <c r="AX52" s="506" t="e">
        <f t="shared" si="95"/>
        <v>#REF!</v>
      </c>
      <c r="AY52" s="506" t="e">
        <f t="shared" si="95"/>
        <v>#REF!</v>
      </c>
      <c r="AZ52" s="506" t="e">
        <f t="shared" si="95"/>
        <v>#REF!</v>
      </c>
      <c r="BA52" s="506" t="e">
        <f t="shared" si="95"/>
        <v>#REF!</v>
      </c>
      <c r="BB52" s="506" t="e">
        <f t="shared" si="95"/>
        <v>#REF!</v>
      </c>
      <c r="BC52" s="506" t="e">
        <f t="shared" si="95"/>
        <v>#REF!</v>
      </c>
      <c r="BD52" s="506" t="e">
        <f t="shared" si="95"/>
        <v>#REF!</v>
      </c>
      <c r="BE52" s="506" t="e">
        <f t="shared" si="95"/>
        <v>#REF!</v>
      </c>
      <c r="BF52" s="506" t="e">
        <f t="shared" si="95"/>
        <v>#REF!</v>
      </c>
      <c r="BG52" s="506" t="e">
        <f t="shared" si="95"/>
        <v>#REF!</v>
      </c>
      <c r="BH52" s="506" t="e">
        <f t="shared" si="95"/>
        <v>#REF!</v>
      </c>
      <c r="BI52" s="506" t="e">
        <f t="shared" si="95"/>
        <v>#REF!</v>
      </c>
      <c r="BJ52" s="506">
        <f t="shared" si="95"/>
        <v>0</v>
      </c>
      <c r="BK52" s="506">
        <f t="shared" si="95"/>
        <v>0</v>
      </c>
      <c r="BL52" s="506">
        <f t="shared" si="95"/>
        <v>0</v>
      </c>
      <c r="BM52" s="506">
        <f t="shared" si="95"/>
        <v>0</v>
      </c>
      <c r="BN52" s="506">
        <f t="shared" si="95"/>
        <v>0</v>
      </c>
      <c r="BO52" s="506">
        <f t="shared" si="95"/>
        <v>0</v>
      </c>
      <c r="BP52" s="506">
        <f t="shared" si="95"/>
        <v>0</v>
      </c>
      <c r="BQ52" s="506">
        <f t="shared" si="95"/>
        <v>0</v>
      </c>
      <c r="BR52" s="506">
        <f t="shared" si="95"/>
        <v>0</v>
      </c>
      <c r="BS52" s="506">
        <f t="shared" si="95"/>
        <v>0</v>
      </c>
      <c r="BU52" s="484"/>
    </row>
    <row r="53" spans="2:73" s="146" customFormat="1" ht="14.25" customHeight="1" thickBot="1" x14ac:dyDescent="0.35">
      <c r="B53" s="75" t="s">
        <v>113</v>
      </c>
      <c r="C53" s="517" t="str">
        <f t="shared" ref="C53:H53" si="96">IFERROR(C47/C52,"n/a")</f>
        <v>n/a</v>
      </c>
      <c r="D53" s="517" t="str">
        <f t="shared" si="96"/>
        <v>n/a</v>
      </c>
      <c r="E53" s="517" t="str">
        <f t="shared" ca="1" si="96"/>
        <v>n/a</v>
      </c>
      <c r="F53" s="517" t="str">
        <f t="shared" ca="1" si="96"/>
        <v>n/a</v>
      </c>
      <c r="G53" s="517" t="str">
        <f t="shared" ca="1" si="96"/>
        <v>n/a</v>
      </c>
      <c r="H53" s="517" t="str">
        <f t="shared" ca="1" si="96"/>
        <v>n/a</v>
      </c>
      <c r="I53" s="475"/>
      <c r="J53" s="507"/>
      <c r="K53" s="507"/>
      <c r="L53" s="507"/>
      <c r="M53" s="507"/>
      <c r="N53" s="507"/>
      <c r="O53" s="507"/>
      <c r="P53" s="507"/>
      <c r="Q53" s="508"/>
      <c r="R53" s="508"/>
      <c r="S53" s="508"/>
      <c r="T53" s="508"/>
      <c r="U53" s="508"/>
      <c r="V53" s="508"/>
      <c r="W53" s="507"/>
      <c r="X53" s="518" t="str">
        <f t="shared" ref="X53:BG53" si="97">IFERROR(X47/X52,"n/a")</f>
        <v>n/a</v>
      </c>
      <c r="Y53" s="518" t="str">
        <f t="shared" si="97"/>
        <v>n/a</v>
      </c>
      <c r="Z53" s="518" t="str">
        <f t="shared" si="97"/>
        <v>n/a</v>
      </c>
      <c r="AA53" s="518" t="str">
        <f t="shared" si="97"/>
        <v>n/a</v>
      </c>
      <c r="AB53" s="518" t="str">
        <f t="shared" si="97"/>
        <v>n/a</v>
      </c>
      <c r="AC53" s="518" t="str">
        <f t="shared" si="97"/>
        <v>n/a</v>
      </c>
      <c r="AD53" s="518" t="str">
        <f t="shared" si="97"/>
        <v>n/a</v>
      </c>
      <c r="AE53" s="518" t="str">
        <f t="shared" si="97"/>
        <v>n/a</v>
      </c>
      <c r="AF53" s="518" t="str">
        <f t="shared" si="97"/>
        <v>n/a</v>
      </c>
      <c r="AG53" s="518" t="str">
        <f t="shared" si="97"/>
        <v>n/a</v>
      </c>
      <c r="AH53" s="518" t="str">
        <f t="shared" si="97"/>
        <v>n/a</v>
      </c>
      <c r="AI53" s="518" t="str">
        <f t="shared" si="97"/>
        <v>n/a</v>
      </c>
      <c r="AJ53" s="518" t="str">
        <f t="shared" si="97"/>
        <v>n/a</v>
      </c>
      <c r="AK53" s="518" t="str">
        <f t="shared" si="97"/>
        <v>n/a</v>
      </c>
      <c r="AL53" s="518" t="str">
        <f t="shared" si="97"/>
        <v>n/a</v>
      </c>
      <c r="AM53" s="518" t="str">
        <f t="shared" si="97"/>
        <v>n/a</v>
      </c>
      <c r="AN53" s="518" t="str">
        <f t="shared" si="97"/>
        <v>n/a</v>
      </c>
      <c r="AO53" s="518" t="str">
        <f t="shared" si="97"/>
        <v>n/a</v>
      </c>
      <c r="AP53" s="518" t="str">
        <f t="shared" si="97"/>
        <v>n/a</v>
      </c>
      <c r="AQ53" s="518" t="str">
        <f t="shared" si="97"/>
        <v>n/a</v>
      </c>
      <c r="AR53" s="518" t="str">
        <f t="shared" si="97"/>
        <v>n/a</v>
      </c>
      <c r="AS53" s="518" t="str">
        <f t="shared" si="97"/>
        <v>n/a</v>
      </c>
      <c r="AT53" s="518" t="str">
        <f t="shared" si="97"/>
        <v>n/a</v>
      </c>
      <c r="AU53" s="518" t="str">
        <f t="shared" si="97"/>
        <v>n/a</v>
      </c>
      <c r="AV53" s="518" t="str">
        <f t="shared" si="97"/>
        <v>n/a</v>
      </c>
      <c r="AW53" s="518" t="str">
        <f t="shared" si="97"/>
        <v>n/a</v>
      </c>
      <c r="AX53" s="518" t="str">
        <f t="shared" si="97"/>
        <v>n/a</v>
      </c>
      <c r="AY53" s="518" t="str">
        <f t="shared" si="97"/>
        <v>n/a</v>
      </c>
      <c r="AZ53" s="518" t="str">
        <f t="shared" si="97"/>
        <v>n/a</v>
      </c>
      <c r="BA53" s="518" t="str">
        <f t="shared" si="97"/>
        <v>n/a</v>
      </c>
      <c r="BB53" s="518" t="str">
        <f t="shared" si="97"/>
        <v>n/a</v>
      </c>
      <c r="BC53" s="518" t="str">
        <f t="shared" si="97"/>
        <v>n/a</v>
      </c>
      <c r="BD53" s="518" t="str">
        <f t="shared" si="97"/>
        <v>n/a</v>
      </c>
      <c r="BE53" s="518" t="str">
        <f t="shared" si="97"/>
        <v>n/a</v>
      </c>
      <c r="BF53" s="518" t="str">
        <f t="shared" si="97"/>
        <v>n/a</v>
      </c>
      <c r="BG53" s="518" t="str">
        <f t="shared" si="97"/>
        <v>n/a</v>
      </c>
      <c r="BH53" s="518" t="str">
        <f t="shared" ref="BH53:BS53" si="98">IFERROR(BH47/BH52,"n/a")</f>
        <v>n/a</v>
      </c>
      <c r="BI53" s="518" t="str">
        <f t="shared" si="98"/>
        <v>n/a</v>
      </c>
      <c r="BJ53" s="518" t="str">
        <f t="shared" si="98"/>
        <v>n/a</v>
      </c>
      <c r="BK53" s="518" t="str">
        <f t="shared" si="98"/>
        <v>n/a</v>
      </c>
      <c r="BL53" s="518" t="str">
        <f t="shared" si="98"/>
        <v>n/a</v>
      </c>
      <c r="BM53" s="518" t="str">
        <f t="shared" si="98"/>
        <v>n/a</v>
      </c>
      <c r="BN53" s="518" t="str">
        <f t="shared" si="98"/>
        <v>n/a</v>
      </c>
      <c r="BO53" s="518" t="str">
        <f t="shared" si="98"/>
        <v>n/a</v>
      </c>
      <c r="BP53" s="518" t="str">
        <f t="shared" si="98"/>
        <v>n/a</v>
      </c>
      <c r="BQ53" s="518" t="str">
        <f t="shared" si="98"/>
        <v>n/a</v>
      </c>
      <c r="BR53" s="518" t="str">
        <f t="shared" si="98"/>
        <v>n/a</v>
      </c>
      <c r="BS53" s="518" t="str">
        <f t="shared" si="98"/>
        <v>n/a</v>
      </c>
      <c r="BU53" s="484"/>
    </row>
    <row r="54" spans="2:73" ht="11.5" x14ac:dyDescent="0.3">
      <c r="C54" s="503"/>
      <c r="D54" s="503"/>
      <c r="E54" s="503"/>
      <c r="F54" s="503"/>
      <c r="G54" s="503"/>
      <c r="H54" s="503"/>
      <c r="I54" s="473"/>
      <c r="J54" s="473"/>
      <c r="K54" s="473"/>
      <c r="L54" s="473"/>
      <c r="M54" s="473"/>
      <c r="N54" s="473"/>
      <c r="O54" s="473"/>
      <c r="X54" s="503"/>
      <c r="Y54" s="503"/>
      <c r="Z54" s="503"/>
      <c r="AA54" s="503"/>
      <c r="AB54" s="503"/>
      <c r="AC54" s="503"/>
      <c r="AD54" s="503"/>
      <c r="AE54" s="503"/>
      <c r="AF54" s="503"/>
      <c r="AG54" s="503"/>
      <c r="AH54" s="503"/>
      <c r="AI54" s="503"/>
      <c r="AJ54" s="503"/>
      <c r="AK54" s="503"/>
      <c r="AL54" s="503"/>
      <c r="AM54" s="503"/>
      <c r="AN54" s="503"/>
      <c r="AO54" s="503"/>
      <c r="AP54" s="503"/>
      <c r="AQ54" s="503"/>
      <c r="AR54" s="503"/>
      <c r="AS54" s="503"/>
      <c r="AT54" s="503"/>
      <c r="AU54" s="503"/>
      <c r="AV54" s="503"/>
      <c r="AW54" s="503"/>
      <c r="AX54" s="503"/>
      <c r="AY54" s="503"/>
      <c r="AZ54" s="503"/>
      <c r="BA54" s="503"/>
      <c r="BB54" s="503"/>
      <c r="BC54" s="503"/>
      <c r="BD54" s="503"/>
      <c r="BE54" s="503"/>
      <c r="BF54" s="503"/>
      <c r="BG54" s="503"/>
      <c r="BH54" s="503"/>
      <c r="BI54" s="503"/>
      <c r="BJ54" s="503"/>
      <c r="BK54" s="503"/>
      <c r="BL54" s="503"/>
      <c r="BM54" s="503"/>
      <c r="BN54" s="503"/>
      <c r="BO54" s="503"/>
      <c r="BP54" s="503"/>
      <c r="BQ54" s="503"/>
      <c r="BR54" s="503"/>
      <c r="BS54" s="503"/>
      <c r="BU54" s="484"/>
    </row>
    <row r="55" spans="2:73" ht="10.5" customHeight="1" x14ac:dyDescent="0.3">
      <c r="B55" s="473" t="s">
        <v>31</v>
      </c>
      <c r="C55" s="510" t="e">
        <f>SUMIFS(TB!BN:BN,TB!$G:$G,$A$2)-SUMIFS(#REF!,#REF!,$A$2)+TB!BN119-SUMIFS(#REF!,#REF!,"Contract labor")-C47</f>
        <v>#REF!</v>
      </c>
      <c r="D55" s="510" t="e">
        <f>SUMIFS(TB!BO:BO,TB!$G:$G,$A$2)-SUMIFS(#REF!,#REF!,$A$2)+TB!BO119-SUMIFS(#REF!,#REF!,"Contract labor")-D47</f>
        <v>#REF!</v>
      </c>
      <c r="E55" s="510" t="e">
        <f ca="1">SUMIFS(TB!BP:BP,TB!$G:$G,$A$2)-SUMIFS(#REF!,#REF!,$A$2)+TB!BP119-SUMIFS(#REF!,#REF!,"Contract labor")-E47</f>
        <v>#REF!</v>
      </c>
      <c r="F55" s="510" t="e">
        <f ca="1">SUMIFS(TB!BQ:BQ,TB!$G:$G,$A$2)-SUMIFS(#REF!,#REF!,$A$2)+TB!BQ119-SUMIFS(#REF!,#REF!,"Contract labor")-F47</f>
        <v>#REF!</v>
      </c>
      <c r="G55" s="510" t="e">
        <f ca="1">SUMIFS(TB!BR:BR,TB!$G:$G,$A$2)-SUMIFS(#REF!,#REF!,$A$2)+TB!BR119-SUMIFS(#REF!,#REF!,"Contract labor")-G47</f>
        <v>#REF!</v>
      </c>
      <c r="H55" s="510" t="e">
        <f ca="1">SUMIFS(TB!BS:BS,TB!$G:$G,$A$2)-SUMIFS(#REF!,#REF!,$A$2)+TB!BS119-SUMIFS(#REF!,#REF!,"Contract labor")-H47</f>
        <v>#REF!</v>
      </c>
      <c r="I55" s="473"/>
      <c r="J55" s="473"/>
      <c r="K55" s="473"/>
      <c r="L55" s="473"/>
      <c r="M55" s="473"/>
      <c r="N55" s="473"/>
      <c r="O55" s="473"/>
      <c r="X55" s="510" t="e">
        <f>SUMIFS(TB!N:N,TB!$G:$G,$A$2)-SUMIFS(#REF!,#REF!,$A$2)+TB!N119-SUMIFS(#REF!,#REF!,"Contract labor")-X47</f>
        <v>#REF!</v>
      </c>
      <c r="Y55" s="510" t="e">
        <f>SUMIFS(TB!O:O,TB!$G:$G,$A$2)-SUMIFS(#REF!,#REF!,$A$2)+TB!O119-SUMIFS(#REF!,#REF!,"Contract labor")-Y47</f>
        <v>#REF!</v>
      </c>
      <c r="Z55" s="510" t="e">
        <f>SUMIFS(TB!P:P,TB!$G:$G,$A$2)-SUMIFS(#REF!,#REF!,$A$2)+TB!P119-SUMIFS(#REF!,#REF!,"Contract labor")-Z47</f>
        <v>#REF!</v>
      </c>
      <c r="AA55" s="510" t="e">
        <f>SUMIFS(TB!Q:Q,TB!$G:$G,$A$2)-SUMIFS(#REF!,#REF!,$A$2)+TB!Q119-SUMIFS(#REF!,#REF!,"Contract labor")-AA47</f>
        <v>#REF!</v>
      </c>
      <c r="AB55" s="510" t="e">
        <f>SUMIFS(TB!R:R,TB!$G:$G,$A$2)-SUMIFS(#REF!,#REF!,$A$2)+TB!R119-SUMIFS(#REF!,#REF!,"Contract labor")-AB47</f>
        <v>#REF!</v>
      </c>
      <c r="AC55" s="510" t="e">
        <f>SUMIFS(TB!S:S,TB!$G:$G,$A$2)-SUMIFS(#REF!,#REF!,$A$2)+TB!S119-SUMIFS(#REF!,#REF!,"Contract labor")-AC47</f>
        <v>#REF!</v>
      </c>
      <c r="AD55" s="510" t="e">
        <f>SUMIFS(TB!T:T,TB!$G:$G,$A$2)-SUMIFS(#REF!,#REF!,$A$2)+TB!T119-SUMIFS(#REF!,#REF!,"Contract labor")-AD47</f>
        <v>#REF!</v>
      </c>
      <c r="AE55" s="510" t="e">
        <f>SUMIFS(TB!U:U,TB!$G:$G,$A$2)-SUMIFS(#REF!,#REF!,$A$2)+TB!U119-SUMIFS(#REF!,#REF!,"Contract labor")-AE47</f>
        <v>#REF!</v>
      </c>
      <c r="AF55" s="510" t="e">
        <f>SUMIFS(TB!V:V,TB!$G:$G,$A$2)-SUMIFS(#REF!,#REF!,$A$2)+TB!V119-SUMIFS(#REF!,#REF!,"Contract labor")-AF47</f>
        <v>#REF!</v>
      </c>
      <c r="AG55" s="510" t="e">
        <f>SUMIFS(TB!W:W,TB!$G:$G,$A$2)-SUMIFS(#REF!,#REF!,$A$2)+TB!W119-SUMIFS(#REF!,#REF!,"Contract labor")-AG47</f>
        <v>#REF!</v>
      </c>
      <c r="AH55" s="510" t="e">
        <f>SUMIFS(TB!X:X,TB!$G:$G,$A$2)-SUMIFS(#REF!,#REF!,$A$2)+TB!X119-SUMIFS(#REF!,#REF!,"Contract labor")-AH47</f>
        <v>#REF!</v>
      </c>
      <c r="AI55" s="510" t="e">
        <f>SUMIFS(TB!Y:Y,TB!$G:$G,$A$2)-SUMIFS(#REF!,#REF!,$A$2)+TB!Y119-SUMIFS(#REF!,#REF!,"Contract labor")-AI47</f>
        <v>#REF!</v>
      </c>
      <c r="AJ55" s="510" t="e">
        <f>SUMIFS(TB!Z:Z,TB!$G:$G,$A$2)-SUMIFS(#REF!,#REF!,$A$2)+TB!Z119-SUMIFS(#REF!,#REF!,"Contract labor")-AJ47</f>
        <v>#REF!</v>
      </c>
      <c r="AK55" s="510" t="e">
        <f>SUMIFS(TB!AA:AA,TB!$G:$G,$A$2)-SUMIFS(#REF!,#REF!,$A$2)+TB!AA119-SUMIFS(#REF!,#REF!,"Contract labor")-AK47</f>
        <v>#REF!</v>
      </c>
      <c r="AL55" s="510" t="e">
        <f>SUMIFS(TB!AB:AB,TB!$G:$G,$A$2)-SUMIFS(#REF!,#REF!,$A$2)+TB!AB119-SUMIFS(#REF!,#REF!,"Contract labor")-AL47</f>
        <v>#REF!</v>
      </c>
      <c r="AM55" s="510" t="e">
        <f>SUMIFS(TB!AC:AC,TB!$G:$G,$A$2)-SUMIFS(#REF!,#REF!,$A$2)+TB!AC119-SUMIFS(#REF!,#REF!,"Contract labor")-AM47</f>
        <v>#REF!</v>
      </c>
      <c r="AN55" s="510" t="e">
        <f>SUMIFS(TB!AD:AD,TB!$G:$G,$A$2)-SUMIFS(#REF!,#REF!,$A$2)+TB!AD119-SUMIFS(#REF!,#REF!,"Contract labor")-AN47</f>
        <v>#REF!</v>
      </c>
      <c r="AO55" s="510" t="e">
        <f>SUMIFS(TB!AE:AE,TB!$G:$G,$A$2)-SUMIFS(#REF!,#REF!,$A$2)+TB!AE119-SUMIFS(#REF!,#REF!,"Contract labor")-AO47</f>
        <v>#REF!</v>
      </c>
      <c r="AP55" s="510" t="e">
        <f>SUMIFS(TB!AF:AF,TB!$G:$G,$A$2)-SUMIFS(#REF!,#REF!,$A$2)+TB!AF119-SUMIFS(#REF!,#REF!,"Contract labor")-AP47</f>
        <v>#REF!</v>
      </c>
      <c r="AQ55" s="510" t="e">
        <f>SUMIFS(TB!AG:AG,TB!$G:$G,$A$2)-SUMIFS(#REF!,#REF!,$A$2)+TB!AG119-SUMIFS(#REF!,#REF!,"Contract labor")-AQ47</f>
        <v>#REF!</v>
      </c>
      <c r="AR55" s="510" t="e">
        <f>SUMIFS(TB!AH:AH,TB!$G:$G,$A$2)-SUMIFS(#REF!,#REF!,$A$2)+TB!AH119-SUMIFS(#REF!,#REF!,"Contract labor")-AR47</f>
        <v>#REF!</v>
      </c>
      <c r="AS55" s="510" t="e">
        <f>SUMIFS(TB!AI:AI,TB!$G:$G,$A$2)-SUMIFS(#REF!,#REF!,$A$2)+TB!AI119-SUMIFS(#REF!,#REF!,"Contract labor")-AS47</f>
        <v>#REF!</v>
      </c>
      <c r="AT55" s="510" t="e">
        <f>SUMIFS(TB!AJ:AJ,TB!$G:$G,$A$2)-SUMIFS(#REF!,#REF!,$A$2)+TB!AJ119-SUMIFS(#REF!,#REF!,"Contract labor")-AT47</f>
        <v>#REF!</v>
      </c>
      <c r="AU55" s="510" t="e">
        <f>SUMIFS(TB!AK:AK,TB!$G:$G,$A$2)-SUMIFS(#REF!,#REF!,$A$2)+TB!AK119-SUMIFS(#REF!,#REF!,"Contract labor")-AU47</f>
        <v>#REF!</v>
      </c>
      <c r="AV55" s="510" t="e">
        <f>SUMIFS(TB!AL:AL,TB!$G:$G,$A$2)-SUMIFS(#REF!,#REF!,$A$2)+TB!AL119-SUMIFS(#REF!,#REF!,"Contract labor")-AV47</f>
        <v>#REF!</v>
      </c>
      <c r="AW55" s="510" t="e">
        <f>SUMIFS(TB!AM:AM,TB!$G:$G,$A$2)-SUMIFS(#REF!,#REF!,$A$2)+TB!AM119-SUMIFS(#REF!,#REF!,"Contract labor")-AW47</f>
        <v>#REF!</v>
      </c>
      <c r="AX55" s="510" t="e">
        <f>SUMIFS(TB!AN:AN,TB!$G:$G,$A$2)-SUMIFS(#REF!,#REF!,$A$2)+TB!AN119-SUMIFS(#REF!,#REF!,"Contract labor")-AX47</f>
        <v>#REF!</v>
      </c>
      <c r="AY55" s="510" t="e">
        <f>SUMIFS(TB!AO:AO,TB!$G:$G,$A$2)-SUMIFS(#REF!,#REF!,$A$2)+TB!AO119-SUMIFS(#REF!,#REF!,"Contract labor")-AY47</f>
        <v>#REF!</v>
      </c>
      <c r="AZ55" s="510" t="e">
        <f>SUMIFS(TB!AP:AP,TB!$G:$G,$A$2)-SUMIFS(#REF!,#REF!,$A$2)+TB!AP119-SUMIFS(#REF!,#REF!,"Contract labor")-AZ47</f>
        <v>#REF!</v>
      </c>
      <c r="BA55" s="510" t="e">
        <f>SUMIFS(TB!AQ:AQ,TB!$G:$G,$A$2)-SUMIFS(#REF!,#REF!,$A$2)+TB!AQ119-SUMIFS(#REF!,#REF!,"Contract labor")-BA47</f>
        <v>#REF!</v>
      </c>
      <c r="BB55" s="510" t="e">
        <f>SUMIFS(TB!AR:AR,TB!$G:$G,$A$2)-SUMIFS(#REF!,#REF!,$A$2)+TB!AR119-SUMIFS(#REF!,#REF!,"Contract labor")-BB47</f>
        <v>#REF!</v>
      </c>
      <c r="BC55" s="510" t="e">
        <f>SUMIFS(TB!AS:AS,TB!$G:$G,$A$2)-SUMIFS(#REF!,#REF!,$A$2)+TB!AS119-SUMIFS(#REF!,#REF!,"Contract labor")-BC47</f>
        <v>#REF!</v>
      </c>
      <c r="BD55" s="510" t="e">
        <f>SUMIFS(TB!AT:AT,TB!$G:$G,$A$2)-SUMIFS(#REF!,#REF!,$A$2)+TB!AT119-SUMIFS(#REF!,#REF!,"Contract labor")-BD47</f>
        <v>#REF!</v>
      </c>
      <c r="BE55" s="510" t="e">
        <f>SUMIFS(TB!AU:AU,TB!$G:$G,$A$2)-SUMIFS(#REF!,#REF!,$A$2)+TB!AU119-SUMIFS(#REF!,#REF!,"Contract labor")-BE47</f>
        <v>#REF!</v>
      </c>
      <c r="BF55" s="510" t="e">
        <f>SUMIFS(TB!AV:AV,TB!$G:$G,$A$2)-SUMIFS(#REF!,#REF!,$A$2)+TB!AV119-SUMIFS(#REF!,#REF!,"Contract labor")-BF47</f>
        <v>#REF!</v>
      </c>
      <c r="BG55" s="510" t="e">
        <f>SUMIFS(TB!AW:AW,TB!$G:$G,$A$2)-SUMIFS(#REF!,#REF!,$A$2)+TB!AW119-SUMIFS(#REF!,#REF!,"Contract labor")-BG47</f>
        <v>#REF!</v>
      </c>
      <c r="BH55" s="510" t="e">
        <f>SUMIFS(TB!AX:AX,TB!$G:$G,$A$2)-SUMIFS(#REF!,#REF!,$A$2)+TB!AX119-SUMIFS(#REF!,#REF!,"Contract labor")-BH47</f>
        <v>#REF!</v>
      </c>
      <c r="BI55" s="510" t="e">
        <f>SUMIFS(TB!AY:AY,TB!$G:$G,$A$2)-SUMIFS(#REF!,#REF!,$A$2)+TB!AY119-SUMIFS(#REF!,#REF!,"Contract labor")-BI47</f>
        <v>#REF!</v>
      </c>
      <c r="BJ55" s="510" t="e">
        <f>SUMIFS(TB!AZ:AZ,TB!$G:$G,$A$2)-SUMIFS(#REF!,#REF!,$A$2)+TB!AZ119-SUMIFS(#REF!,#REF!,"Contract labor")-BJ47</f>
        <v>#REF!</v>
      </c>
      <c r="BK55" s="510" t="e">
        <f>SUMIFS(TB!BA:BA,TB!$G:$G,$A$2)-SUMIFS(#REF!,#REF!,$A$2)+TB!BA119-SUMIFS(#REF!,#REF!,"Contract labor")-BK47</f>
        <v>#REF!</v>
      </c>
      <c r="BL55" s="510" t="e">
        <f>SUMIFS(TB!BB:BB,TB!$G:$G,$A$2)-SUMIFS(#REF!,#REF!,$A$2)+TB!BB119-SUMIFS(#REF!,#REF!,"Contract labor")-BL47</f>
        <v>#REF!</v>
      </c>
      <c r="BM55" s="510" t="e">
        <f>SUMIFS(TB!BC:BC,TB!$G:$G,$A$2)-SUMIFS(#REF!,#REF!,$A$2)+TB!BC119-SUMIFS(#REF!,#REF!,"Contract labor")-BM47</f>
        <v>#REF!</v>
      </c>
      <c r="BN55" s="510" t="e">
        <f>SUMIFS(TB!BD:BD,TB!$G:$G,$A$2)-SUMIFS(#REF!,#REF!,$A$2)+TB!BD119-SUMIFS(#REF!,#REF!,"Contract labor")-BN47</f>
        <v>#REF!</v>
      </c>
      <c r="BO55" s="510" t="e">
        <f>SUMIFS(TB!BE:BE,TB!$G:$G,$A$2)-SUMIFS(#REF!,#REF!,$A$2)+TB!BE119-SUMIFS(#REF!,#REF!,"Contract labor")-BO47</f>
        <v>#REF!</v>
      </c>
      <c r="BP55" s="510" t="e">
        <f>SUMIFS(TB!BF:BF,TB!$G:$G,$A$2)-SUMIFS(#REF!,#REF!,$A$2)+TB!BF119-SUMIFS(#REF!,#REF!,"Contract labor")-BP47</f>
        <v>#REF!</v>
      </c>
      <c r="BQ55" s="510" t="e">
        <f>SUMIFS(TB!BG:BG,TB!$G:$G,$A$2)-SUMIFS(#REF!,#REF!,$A$2)+TB!BG119-SUMIFS(#REF!,#REF!,"Contract labor")-BQ47</f>
        <v>#REF!</v>
      </c>
      <c r="BR55" s="510" t="e">
        <f>SUMIFS(TB!BH:BH,TB!$G:$G,$A$2)-SUMIFS(#REF!,#REF!,$A$2)+TB!BH119-SUMIFS(#REF!,#REF!,"Contract labor")-BR47</f>
        <v>#REF!</v>
      </c>
      <c r="BS55" s="510" t="e">
        <f>SUMIFS(TB!BI:BI,TB!$G:$G,$A$2)-SUMIFS(#REF!,#REF!,$A$2)+TB!BI119-SUMIFS(#REF!,#REF!,"Contract labor")-BS47</f>
        <v>#REF!</v>
      </c>
      <c r="BU55" s="484"/>
    </row>
    <row r="56" spans="2:73" s="146" customFormat="1" ht="14.25" customHeight="1" x14ac:dyDescent="0.45">
      <c r="B56" s="511"/>
      <c r="C56" s="505"/>
      <c r="D56" s="505"/>
      <c r="E56" s="505"/>
      <c r="F56" s="505"/>
      <c r="G56" s="505"/>
      <c r="H56" s="505"/>
      <c r="I56" s="461"/>
      <c r="Q56" s="504"/>
      <c r="R56" s="505"/>
      <c r="S56" s="504"/>
      <c r="T56" s="505"/>
      <c r="U56" s="504"/>
      <c r="V56" s="505"/>
      <c r="X56" s="505"/>
      <c r="Y56" s="505"/>
      <c r="Z56" s="505"/>
      <c r="AA56" s="505"/>
      <c r="AB56" s="505"/>
      <c r="AC56" s="505"/>
      <c r="AD56" s="505"/>
      <c r="AE56" s="505"/>
      <c r="AF56" s="505"/>
      <c r="AG56" s="505"/>
      <c r="AH56" s="505"/>
      <c r="AI56" s="505"/>
      <c r="AJ56" s="505"/>
      <c r="AK56" s="505"/>
      <c r="AL56" s="505"/>
      <c r="AM56" s="505"/>
      <c r="AN56" s="505"/>
      <c r="AO56" s="505"/>
      <c r="AP56" s="505"/>
      <c r="AQ56" s="505"/>
      <c r="AR56" s="505"/>
      <c r="AS56" s="505"/>
      <c r="AT56" s="505"/>
      <c r="AU56" s="505"/>
      <c r="AV56" s="505"/>
      <c r="AW56" s="505"/>
      <c r="AX56" s="505"/>
      <c r="AY56" s="505"/>
      <c r="AZ56" s="505"/>
      <c r="BA56" s="505"/>
      <c r="BB56" s="505"/>
      <c r="BC56" s="505"/>
      <c r="BD56" s="505"/>
      <c r="BE56" s="505"/>
      <c r="BF56" s="505"/>
      <c r="BG56" s="505"/>
      <c r="BH56" s="505"/>
      <c r="BI56" s="505"/>
      <c r="BJ56" s="505"/>
      <c r="BK56" s="505"/>
      <c r="BL56" s="505"/>
      <c r="BM56" s="505"/>
      <c r="BN56" s="505"/>
      <c r="BO56" s="505"/>
      <c r="BP56" s="505"/>
      <c r="BQ56" s="505"/>
      <c r="BR56" s="505"/>
      <c r="BS56" s="505"/>
      <c r="BU56" s="198"/>
    </row>
    <row r="57" spans="2:73" x14ac:dyDescent="0.45">
      <c r="BU57" s="484"/>
    </row>
    <row r="58" spans="2:73" x14ac:dyDescent="0.45">
      <c r="BU58" s="484"/>
    </row>
    <row r="59" spans="2:73" x14ac:dyDescent="0.45">
      <c r="BU59" s="198"/>
    </row>
    <row r="60" spans="2:73" x14ac:dyDescent="0.45">
      <c r="BU60" s="484"/>
    </row>
    <row r="61" spans="2:73" x14ac:dyDescent="0.45">
      <c r="BU61" s="198"/>
    </row>
    <row r="62" spans="2:73" x14ac:dyDescent="0.45">
      <c r="BU62" s="484"/>
    </row>
    <row r="63" spans="2:73" x14ac:dyDescent="0.45">
      <c r="BU63" s="484"/>
    </row>
    <row r="64" spans="2:73" x14ac:dyDescent="0.45">
      <c r="BU64" s="484"/>
    </row>
    <row r="65" spans="73:73" x14ac:dyDescent="0.45">
      <c r="BU65" s="484"/>
    </row>
    <row r="66" spans="73:73" x14ac:dyDescent="0.45">
      <c r="BU66" s="198"/>
    </row>
    <row r="67" spans="73:73" x14ac:dyDescent="0.45">
      <c r="BU67" s="198"/>
    </row>
    <row r="68" spans="73:73" x14ac:dyDescent="0.45">
      <c r="BU68" s="484"/>
    </row>
    <row r="69" spans="73:73" x14ac:dyDescent="0.45">
      <c r="BU69" s="484"/>
    </row>
    <row r="70" spans="73:73" x14ac:dyDescent="0.45">
      <c r="BU70" s="484"/>
    </row>
    <row r="71" spans="73:73" x14ac:dyDescent="0.45">
      <c r="BU71" s="484"/>
    </row>
    <row r="72" spans="73:73" x14ac:dyDescent="0.45">
      <c r="BU72" s="198"/>
    </row>
    <row r="73" spans="73:73" x14ac:dyDescent="0.45">
      <c r="BU73" s="484"/>
    </row>
    <row r="74" spans="73:73" x14ac:dyDescent="0.45">
      <c r="BU74" s="484"/>
    </row>
    <row r="75" spans="73:73" x14ac:dyDescent="0.45">
      <c r="BU75" s="198"/>
    </row>
    <row r="76" spans="73:73" x14ac:dyDescent="0.45">
      <c r="BU76" s="484"/>
    </row>
    <row r="77" spans="73:73" x14ac:dyDescent="0.45">
      <c r="BU77" s="198"/>
    </row>
    <row r="78" spans="73:73" x14ac:dyDescent="0.45">
      <c r="BU78" s="198"/>
    </row>
    <row r="79" spans="73:73" x14ac:dyDescent="0.45">
      <c r="BU79" s="198"/>
    </row>
    <row r="80" spans="73:73" x14ac:dyDescent="0.45">
      <c r="BU80" s="484"/>
    </row>
    <row r="81" spans="73:73" x14ac:dyDescent="0.45">
      <c r="BU81" s="198"/>
    </row>
    <row r="82" spans="73:73" x14ac:dyDescent="0.45">
      <c r="BU82" s="198"/>
    </row>
    <row r="83" spans="73:73" x14ac:dyDescent="0.45">
      <c r="BU83" s="484"/>
    </row>
    <row r="84" spans="73:73" x14ac:dyDescent="0.45">
      <c r="BU84" s="496"/>
    </row>
    <row r="85" spans="73:73" x14ac:dyDescent="0.45">
      <c r="BU85" s="484"/>
    </row>
    <row r="86" spans="73:73" x14ac:dyDescent="0.45">
      <c r="BU86" s="484"/>
    </row>
    <row r="87" spans="73:73" x14ac:dyDescent="0.45">
      <c r="BU87" s="484"/>
    </row>
    <row r="88" spans="73:73" x14ac:dyDescent="0.45">
      <c r="BU88" s="484"/>
    </row>
    <row r="89" spans="73:73" x14ac:dyDescent="0.45">
      <c r="BU89" s="198"/>
    </row>
    <row r="90" spans="73:73" x14ac:dyDescent="0.45">
      <c r="BU90" s="484"/>
    </row>
    <row r="91" spans="73:73" x14ac:dyDescent="0.45">
      <c r="BU91" s="484"/>
    </row>
    <row r="92" spans="73:73" x14ac:dyDescent="0.45">
      <c r="BU92" s="484"/>
    </row>
    <row r="93" spans="73:73" x14ac:dyDescent="0.45">
      <c r="BU93" s="484"/>
    </row>
    <row r="94" spans="73:73" x14ac:dyDescent="0.45">
      <c r="BU94" s="484"/>
    </row>
    <row r="95" spans="73:73" x14ac:dyDescent="0.45">
      <c r="BU95" s="198"/>
    </row>
    <row r="96" spans="73:73" x14ac:dyDescent="0.45">
      <c r="BU96" s="484"/>
    </row>
    <row r="97" spans="73:73" x14ac:dyDescent="0.45">
      <c r="BU97" s="484"/>
    </row>
    <row r="98" spans="73:73" x14ac:dyDescent="0.45">
      <c r="BU98" s="496"/>
    </row>
    <row r="99" spans="73:73" x14ac:dyDescent="0.45">
      <c r="BU99" s="484"/>
    </row>
    <row r="100" spans="73:73" x14ac:dyDescent="0.45">
      <c r="BU100" s="484"/>
    </row>
    <row r="101" spans="73:73" x14ac:dyDescent="0.45">
      <c r="BU101" s="484"/>
    </row>
  </sheetData>
  <sortState xmlns:xlrd2="http://schemas.microsoft.com/office/spreadsheetml/2017/richdata2" ref="A33:CT35">
    <sortCondition descending="1" ref="F33:F35"/>
  </sortState>
  <mergeCells count="3">
    <mergeCell ref="J5:O5"/>
    <mergeCell ref="BU26:BU27"/>
    <mergeCell ref="J31:O31"/>
  </mergeCells>
  <pageMargins left="0.7" right="0.7" top="0.75" bottom="0.75" header="0.3" footer="0.3"/>
  <pageSetup paperSize="9" scale="46" orientation="landscape" horizontalDpi="1200" verticalDpi="120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697177"/>
    <pageSetUpPr fitToPage="1"/>
  </sheetPr>
  <dimension ref="A1:A5"/>
  <sheetViews>
    <sheetView showGridLines="0" zoomScale="85" zoomScaleNormal="85" workbookViewId="0"/>
  </sheetViews>
  <sheetFormatPr defaultColWidth="9.08984375" defaultRowHeight="16.5" x14ac:dyDescent="0.45"/>
  <cols>
    <col min="1" max="1" width="5.6328125" style="127" customWidth="1"/>
    <col min="2" max="16384" width="9.08984375" style="127"/>
  </cols>
  <sheetData>
    <row r="1" spans="1:1" x14ac:dyDescent="0.45">
      <c r="A1" s="258"/>
    </row>
    <row r="5" spans="1:1" x14ac:dyDescent="0.45">
      <c r="A5" s="294"/>
    </row>
  </sheetData>
  <pageMargins left="0.7" right="0.7" top="0.75" bottom="0.75" header="0.3" footer="0.3"/>
  <pageSetup paperSize="9" orientation="landscape"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3A70"/>
    <pageSetUpPr fitToPage="1"/>
  </sheetPr>
  <dimension ref="A1:BH75"/>
  <sheetViews>
    <sheetView showGridLines="0" zoomScaleNormal="100" zoomScaleSheetLayoutView="100" workbookViewId="0">
      <pane xSplit="6" ySplit="7" topLeftCell="G12" activePane="bottomRight" state="frozen"/>
      <selection activeCell="H5" sqref="H5"/>
      <selection pane="topRight" activeCell="H5" sqref="H5"/>
      <selection pane="bottomLeft" activeCell="H5" sqref="H5"/>
      <selection pane="bottomRight" activeCell="B31" sqref="B31"/>
    </sheetView>
  </sheetViews>
  <sheetFormatPr defaultColWidth="9.08984375" defaultRowHeight="16.5" outlineLevelRow="1" outlineLevelCol="1" x14ac:dyDescent="0.45"/>
  <cols>
    <col min="1" max="1" width="5.6328125" style="127" customWidth="1"/>
    <col min="2" max="2" width="35.6328125" style="127" customWidth="1"/>
    <col min="3" max="3" width="9.08984375" style="127" customWidth="1"/>
    <col min="4" max="4" width="9.08984375" style="461" customWidth="1"/>
    <col min="5" max="5" width="9.08984375" style="127" customWidth="1"/>
    <col min="6" max="6" width="9.36328125" style="127" customWidth="1"/>
    <col min="7" max="7" width="3.6328125" style="127" customWidth="1"/>
    <col min="8" max="8" width="6" style="127" hidden="1" customWidth="1" outlineLevel="1"/>
    <col min="9" max="9" width="6.08984375" style="127" hidden="1" customWidth="1" outlineLevel="1"/>
    <col min="10" max="10" width="6.36328125" style="127" hidden="1" customWidth="1" outlineLevel="1"/>
    <col min="11" max="11" width="6.08984375" style="127" hidden="1" customWidth="1" outlineLevel="1"/>
    <col min="12" max="12" width="6.453125" style="127" hidden="1" customWidth="1" outlineLevel="1"/>
    <col min="13" max="13" width="6.08984375" style="127" hidden="1" customWidth="1" outlineLevel="1"/>
    <col min="14" max="14" width="5.54296875" style="127" hidden="1" customWidth="1" outlineLevel="1"/>
    <col min="15" max="15" width="6.453125" style="127" hidden="1" customWidth="1" outlineLevel="1"/>
    <col min="16" max="16" width="6.36328125" style="127" hidden="1" customWidth="1" outlineLevel="1"/>
    <col min="17" max="17" width="5.90625" style="127" hidden="1" customWidth="1" outlineLevel="1"/>
    <col min="18" max="19" width="6.08984375" style="127" hidden="1" customWidth="1" outlineLevel="1"/>
    <col min="20" max="20" width="6" style="127" hidden="1" customWidth="1" outlineLevel="1"/>
    <col min="21" max="21" width="6.08984375" style="127" hidden="1" customWidth="1" outlineLevel="1"/>
    <col min="22" max="22" width="6.36328125" style="127" hidden="1" customWidth="1" outlineLevel="1"/>
    <col min="23" max="23" width="6.08984375" style="127" hidden="1" customWidth="1" outlineLevel="1"/>
    <col min="24" max="24" width="6.453125" style="127" hidden="1" customWidth="1" outlineLevel="1"/>
    <col min="25" max="25" width="6.08984375" style="127" hidden="1" customWidth="1" outlineLevel="1"/>
    <col min="26" max="26" width="5.54296875" style="127" hidden="1" customWidth="1" outlineLevel="1"/>
    <col min="27" max="27" width="6.453125" style="127" hidden="1" customWidth="1" outlineLevel="1"/>
    <col min="28" max="28" width="6.36328125" style="127" hidden="1" customWidth="1" outlineLevel="1"/>
    <col min="29" max="29" width="5.90625" style="127" hidden="1" customWidth="1" outlineLevel="1"/>
    <col min="30" max="31" width="6.08984375" style="127" hidden="1" customWidth="1" outlineLevel="1"/>
    <col min="32" max="32" width="6" style="127" hidden="1" customWidth="1" outlineLevel="1"/>
    <col min="33" max="33" width="6.08984375" style="127" hidden="1" customWidth="1" outlineLevel="1"/>
    <col min="34" max="34" width="6.36328125" style="127" hidden="1" customWidth="1" outlineLevel="1"/>
    <col min="35" max="35" width="6.08984375" style="127" hidden="1" customWidth="1" outlineLevel="1"/>
    <col min="36" max="36" width="6.453125" style="127" hidden="1" customWidth="1" outlineLevel="1"/>
    <col min="37" max="38" width="6.08984375" style="127" hidden="1" customWidth="1" outlineLevel="1"/>
    <col min="39" max="39" width="7.36328125" style="127" hidden="1" customWidth="1" outlineLevel="1"/>
    <col min="40" max="40" width="6.36328125" style="127" hidden="1" customWidth="1" outlineLevel="1"/>
    <col min="41" max="41" width="5.90625" style="127" hidden="1" customWidth="1" outlineLevel="1"/>
    <col min="42" max="43" width="6.08984375" style="127" hidden="1" customWidth="1" outlineLevel="1"/>
    <col min="44" max="44" width="6" style="461" hidden="1" customWidth="1" outlineLevel="1"/>
    <col min="45" max="45" width="6.08984375" style="461" hidden="1" customWidth="1" outlineLevel="1"/>
    <col min="46" max="46" width="6.36328125" style="461" hidden="1" customWidth="1" outlineLevel="1"/>
    <col min="47" max="47" width="6.08984375" style="461" hidden="1" customWidth="1" outlineLevel="1"/>
    <col min="48" max="48" width="6.453125" style="461" hidden="1" customWidth="1" outlineLevel="1"/>
    <col min="49" max="50" width="6.08984375" style="461" hidden="1" customWidth="1" outlineLevel="1"/>
    <col min="51" max="51" width="7.36328125" style="461" hidden="1" customWidth="1" outlineLevel="1"/>
    <col min="52" max="52" width="6.36328125" style="461" hidden="1" customWidth="1" outlineLevel="1"/>
    <col min="53" max="53" width="5.90625" style="461" hidden="1" customWidth="1" outlineLevel="1"/>
    <col min="54" max="55" width="6.08984375" style="461" hidden="1" customWidth="1" outlineLevel="1"/>
    <col min="56" max="56" width="2.08984375" style="127" customWidth="1" collapsed="1"/>
    <col min="57" max="58" width="2.08984375" style="127" customWidth="1"/>
    <col min="59" max="59" width="12.90625" style="127" customWidth="1"/>
    <col min="60" max="60" width="3.6328125" style="127" customWidth="1"/>
    <col min="61" max="16384" width="9.08984375" style="127"/>
  </cols>
  <sheetData>
    <row r="1" spans="1:60" ht="15" customHeight="1" x14ac:dyDescent="0.45">
      <c r="A1" s="118" t="str">
        <f>Periods!$C$4</f>
        <v>Project Platinum</v>
      </c>
    </row>
    <row r="2" spans="1:60" ht="15" customHeight="1" x14ac:dyDescent="0.45">
      <c r="A2" s="74" t="s">
        <v>212</v>
      </c>
    </row>
    <row r="3" spans="1:60" ht="15" customHeight="1" x14ac:dyDescent="0.45">
      <c r="A3" s="71" t="str">
        <f>Periods!$C$8</f>
        <v>Jan'19-Feb'22</v>
      </c>
    </row>
    <row r="4" spans="1:60" ht="15" customHeight="1" x14ac:dyDescent="0.45">
      <c r="A4" s="199" t="s">
        <v>82</v>
      </c>
      <c r="B4" s="200" t="s">
        <v>84</v>
      </c>
    </row>
    <row r="5" spans="1:60" ht="15" customHeight="1" x14ac:dyDescent="0.45">
      <c r="A5" s="260">
        <f>SUM(C39:F39)</f>
        <v>0</v>
      </c>
    </row>
    <row r="6" spans="1:60" ht="15" customHeight="1" x14ac:dyDescent="0.45">
      <c r="B6" s="118" t="s">
        <v>213</v>
      </c>
      <c r="C6" s="262"/>
      <c r="D6" s="262"/>
      <c r="E6" s="262"/>
      <c r="F6" s="262"/>
      <c r="H6" s="262"/>
      <c r="I6" s="262"/>
      <c r="J6" s="262"/>
      <c r="K6" s="262"/>
      <c r="L6" s="262"/>
      <c r="M6" s="262"/>
      <c r="N6" s="262"/>
      <c r="O6" s="262"/>
      <c r="P6" s="262"/>
      <c r="Q6" s="262"/>
      <c r="R6" s="262"/>
      <c r="S6" s="262"/>
      <c r="T6" s="262"/>
      <c r="U6" s="262"/>
      <c r="V6" s="262"/>
      <c r="W6" s="262"/>
      <c r="X6" s="262"/>
      <c r="Y6" s="262"/>
      <c r="Z6" s="262"/>
      <c r="AA6" s="262"/>
      <c r="AB6" s="262"/>
      <c r="AC6" s="262"/>
      <c r="AD6" s="262"/>
      <c r="AE6" s="262"/>
      <c r="AF6" s="262"/>
      <c r="AG6" s="262"/>
      <c r="AH6" s="262"/>
      <c r="AI6" s="262"/>
      <c r="AJ6" s="262"/>
      <c r="AK6" s="262"/>
      <c r="AL6" s="262"/>
      <c r="AM6" s="262"/>
      <c r="AN6" s="262"/>
      <c r="AO6" s="262"/>
      <c r="AP6" s="262"/>
      <c r="AQ6" s="262"/>
      <c r="AR6" s="262"/>
      <c r="AS6" s="262"/>
      <c r="AT6" s="262"/>
      <c r="AU6" s="262"/>
      <c r="AV6" s="262"/>
      <c r="AW6" s="262"/>
      <c r="AX6" s="262"/>
      <c r="AY6" s="262"/>
      <c r="AZ6" s="262"/>
      <c r="BA6" s="262"/>
      <c r="BB6" s="262"/>
      <c r="BC6" s="262"/>
      <c r="BG6" s="262"/>
    </row>
    <row r="7" spans="1:60" s="20" customFormat="1" ht="24" customHeight="1" x14ac:dyDescent="0.3">
      <c r="B7" s="47" t="s">
        <v>5</v>
      </c>
      <c r="C7" s="144">
        <f>Periods!$D$12</f>
        <v>43830</v>
      </c>
      <c r="D7" s="144">
        <f>Periods!$D$13</f>
        <v>44196</v>
      </c>
      <c r="E7" s="144">
        <f>Periods!$D$14</f>
        <v>44561</v>
      </c>
      <c r="F7" s="144">
        <f>Periods!$D$15</f>
        <v>44620</v>
      </c>
      <c r="H7" s="144">
        <f>TB!N$5</f>
        <v>43496</v>
      </c>
      <c r="I7" s="144">
        <f>TB!O$5</f>
        <v>43524</v>
      </c>
      <c r="J7" s="144">
        <f>TB!P$5</f>
        <v>43555</v>
      </c>
      <c r="K7" s="144">
        <f>TB!Q$5</f>
        <v>43585</v>
      </c>
      <c r="L7" s="144">
        <f>TB!R$5</f>
        <v>43616</v>
      </c>
      <c r="M7" s="144">
        <f>TB!S$5</f>
        <v>43646</v>
      </c>
      <c r="N7" s="144">
        <f>TB!T$5</f>
        <v>43677</v>
      </c>
      <c r="O7" s="144">
        <f>TB!U$5</f>
        <v>43708</v>
      </c>
      <c r="P7" s="144">
        <f>TB!V$5</f>
        <v>43738</v>
      </c>
      <c r="Q7" s="144">
        <f>TB!W$5</f>
        <v>43769</v>
      </c>
      <c r="R7" s="144">
        <f>TB!X$5</f>
        <v>43799</v>
      </c>
      <c r="S7" s="144">
        <f>TB!Y$5</f>
        <v>43830</v>
      </c>
      <c r="T7" s="144">
        <f>TB!Z$5</f>
        <v>43861</v>
      </c>
      <c r="U7" s="144">
        <f>TB!AA$5</f>
        <v>43890</v>
      </c>
      <c r="V7" s="144">
        <f>TB!AB$5</f>
        <v>43921</v>
      </c>
      <c r="W7" s="144">
        <f>TB!AC$5</f>
        <v>43951</v>
      </c>
      <c r="X7" s="144">
        <f>TB!AD$5</f>
        <v>43982</v>
      </c>
      <c r="Y7" s="144">
        <f>TB!AE$5</f>
        <v>44012</v>
      </c>
      <c r="Z7" s="144">
        <f>TB!AF$5</f>
        <v>44043</v>
      </c>
      <c r="AA7" s="144">
        <f>TB!AG$5</f>
        <v>44074</v>
      </c>
      <c r="AB7" s="144">
        <f>TB!AH$5</f>
        <v>44104</v>
      </c>
      <c r="AC7" s="144">
        <f>TB!AI$5</f>
        <v>44135</v>
      </c>
      <c r="AD7" s="144">
        <f>TB!AJ$5</f>
        <v>44165</v>
      </c>
      <c r="AE7" s="144">
        <f>TB!AK$5</f>
        <v>44196</v>
      </c>
      <c r="AF7" s="144">
        <f>TB!AL$5</f>
        <v>44227</v>
      </c>
      <c r="AG7" s="144">
        <f>TB!AM$5</f>
        <v>44255</v>
      </c>
      <c r="AH7" s="144">
        <f>TB!AN$5</f>
        <v>44286</v>
      </c>
      <c r="AI7" s="144">
        <f>TB!AO$5</f>
        <v>44316</v>
      </c>
      <c r="AJ7" s="144">
        <f>TB!AP$5</f>
        <v>44347</v>
      </c>
      <c r="AK7" s="144">
        <f>TB!AQ$5</f>
        <v>44377</v>
      </c>
      <c r="AL7" s="144">
        <f>TB!AR$5</f>
        <v>44408</v>
      </c>
      <c r="AM7" s="144">
        <f>TB!AS$5</f>
        <v>44439</v>
      </c>
      <c r="AN7" s="144">
        <f>TB!AT$5</f>
        <v>44469</v>
      </c>
      <c r="AO7" s="144">
        <f>TB!AU$5</f>
        <v>44500</v>
      </c>
      <c r="AP7" s="144">
        <f>TB!AV$5</f>
        <v>44530</v>
      </c>
      <c r="AQ7" s="144">
        <f>TB!AW$5</f>
        <v>44561</v>
      </c>
      <c r="AR7" s="144">
        <f>TB!AX$5</f>
        <v>44592</v>
      </c>
      <c r="AS7" s="144">
        <f>TB!AY$5</f>
        <v>44620</v>
      </c>
      <c r="AT7" s="144">
        <f>TB!AZ$5</f>
        <v>44651</v>
      </c>
      <c r="AU7" s="144">
        <f>TB!BA$5</f>
        <v>44681</v>
      </c>
      <c r="AV7" s="144">
        <f>TB!BB$5</f>
        <v>44712</v>
      </c>
      <c r="AW7" s="144">
        <f>TB!BC$5</f>
        <v>44742</v>
      </c>
      <c r="AX7" s="144">
        <f>TB!BD$5</f>
        <v>44773</v>
      </c>
      <c r="AY7" s="144">
        <f>TB!BE$5</f>
        <v>44804</v>
      </c>
      <c r="AZ7" s="144">
        <f>TB!BF$5</f>
        <v>44834</v>
      </c>
      <c r="BA7" s="144">
        <f>TB!BG$5</f>
        <v>44865</v>
      </c>
      <c r="BB7" s="144">
        <f>TB!BH$5</f>
        <v>44895</v>
      </c>
      <c r="BC7" s="144">
        <f>TB!BI$5</f>
        <v>44926</v>
      </c>
      <c r="BG7" s="105" t="s">
        <v>63</v>
      </c>
    </row>
    <row r="8" spans="1:60" s="26" customFormat="1" ht="14.25" customHeight="1" x14ac:dyDescent="0.3">
      <c r="B8" s="70" t="s">
        <v>32</v>
      </c>
      <c r="C8" s="202">
        <f t="shared" ref="C8:C15" si="0">S8</f>
        <v>7328.0975200000012</v>
      </c>
      <c r="D8" s="202">
        <f t="shared" ref="D8:F15" si="1">SUMIF($H$7:$BF$7,D$7,$H8:$BF8)</f>
        <v>2143.1158500000001</v>
      </c>
      <c r="E8" s="202">
        <f t="shared" si="1"/>
        <v>1909.26116</v>
      </c>
      <c r="F8" s="202">
        <f t="shared" si="1"/>
        <v>6695.1180399999994</v>
      </c>
      <c r="G8" s="216"/>
      <c r="H8" s="202">
        <f>SUMIFS(TB!N:N,TB!$F:$F,$B8,TB!$K:$K,"",TB!$J:$J,$A$4)</f>
        <v>3058.6915599999998</v>
      </c>
      <c r="I8" s="202">
        <f>SUMIFS(TB!O:O,TB!$F:$F,$B8,TB!$K:$K,"",TB!$J:$J,$A$4)</f>
        <v>1718.31087</v>
      </c>
      <c r="J8" s="202">
        <f>SUMIFS(TB!P:P,TB!$F:$F,$B8,TB!$K:$K,"",TB!$J:$J,$A$4)</f>
        <v>3123.2084599999998</v>
      </c>
      <c r="K8" s="202">
        <f>SUMIFS(TB!Q:Q,TB!$F:$F,$B8,TB!$K:$K,"",TB!$J:$J,$A$4)</f>
        <v>2088.5390099999995</v>
      </c>
      <c r="L8" s="202">
        <f>SUMIFS(TB!R:R,TB!$F:$F,$B8,TB!$K:$K,"",TB!$J:$J,$A$4)</f>
        <v>4220.0380999999998</v>
      </c>
      <c r="M8" s="202">
        <f>SUMIFS(TB!S:S,TB!$F:$F,$B8,TB!$K:$K,"",TB!$J:$J,$A$4)</f>
        <v>6831.3224100000007</v>
      </c>
      <c r="N8" s="202">
        <f>SUMIFS(TB!T:T,TB!$F:$F,$B8,TB!$K:$K,"",TB!$J:$J,$A$4)</f>
        <v>6483.5810799999999</v>
      </c>
      <c r="O8" s="202">
        <f>SUMIFS(TB!U:U,TB!$F:$F,$B8,TB!$K:$K,"",TB!$J:$J,$A$4)</f>
        <v>8276.750680000001</v>
      </c>
      <c r="P8" s="202">
        <f>SUMIFS(TB!V:V,TB!$F:$F,$B8,TB!$K:$K,"",TB!$J:$J,$A$4)</f>
        <v>9168.4179499999991</v>
      </c>
      <c r="Q8" s="202">
        <f>SUMIFS(TB!W:W,TB!$F:$F,$B8,TB!$K:$K,"",TB!$J:$J,$A$4)</f>
        <v>9752.7159399999982</v>
      </c>
      <c r="R8" s="202">
        <f>SUMIFS(TB!X:X,TB!$F:$F,$B8,TB!$K:$K,"",TB!$J:$J,$A$4)</f>
        <v>19304.568380000001</v>
      </c>
      <c r="S8" s="202">
        <f>SUMIFS(TB!Y:Y,TB!$F:$F,$B8,TB!$K:$K,"",TB!$J:$J,$A$4)</f>
        <v>7328.0975200000012</v>
      </c>
      <c r="T8" s="202">
        <f>SUMIFS(TB!Z:Z,TB!$F:$F,$B8,TB!$K:$K,"",TB!$J:$J,$A$4)</f>
        <v>4139.0681500000001</v>
      </c>
      <c r="U8" s="202">
        <f>SUMIFS(TB!AA:AA,TB!$F:$F,$B8,TB!$K:$K,"",TB!$J:$J,$A$4)</f>
        <v>2664.0532000000003</v>
      </c>
      <c r="V8" s="202">
        <f>SUMIFS(TB!AB:AB,TB!$F:$F,$B8,TB!$K:$K,"",TB!$J:$J,$A$4)</f>
        <v>5302.3818000000001</v>
      </c>
      <c r="W8" s="202">
        <f>SUMIFS(TB!AC:AC,TB!$F:$F,$B8,TB!$K:$K,"",TB!$J:$J,$A$4)</f>
        <v>5135.888930000001</v>
      </c>
      <c r="X8" s="202">
        <f>SUMIFS(TB!AD:AD,TB!$F:$F,$B8,TB!$K:$K,"",TB!$J:$J,$A$4)</f>
        <v>3729.8941999999997</v>
      </c>
      <c r="Y8" s="202">
        <f>SUMIFS(TB!AE:AE,TB!$F:$F,$B8,TB!$K:$K,"",TB!$J:$J,$A$4)</f>
        <v>3179.2835500000001</v>
      </c>
      <c r="Z8" s="202">
        <f>SUMIFS(TB!AF:AF,TB!$F:$F,$B8,TB!$K:$K,"",TB!$J:$J,$A$4)</f>
        <v>2183.52223</v>
      </c>
      <c r="AA8" s="202">
        <f>SUMIFS(TB!AG:AG,TB!$F:$F,$B8,TB!$K:$K,"",TB!$J:$J,$A$4)</f>
        <v>2356.3537999999999</v>
      </c>
      <c r="AB8" s="202">
        <f>SUMIFS(TB!AH:AH,TB!$F:$F,$B8,TB!$K:$K,"",TB!$J:$J,$A$4)</f>
        <v>1683.3178399999999</v>
      </c>
      <c r="AC8" s="202">
        <f>SUMIFS(TB!AI:AI,TB!$F:$F,$B8,TB!$K:$K,"",TB!$J:$J,$A$4)</f>
        <v>2091.7096900000006</v>
      </c>
      <c r="AD8" s="202">
        <f>SUMIFS(TB!AJ:AJ,TB!$F:$F,$B8,TB!$K:$K,"",TB!$J:$J,$A$4)</f>
        <v>3524.9019600000001</v>
      </c>
      <c r="AE8" s="202">
        <f>SUMIFS(TB!AK:AK,TB!$F:$F,$B8,TB!$K:$K,"",TB!$J:$J,$A$4)</f>
        <v>2143.1158500000001</v>
      </c>
      <c r="AF8" s="202">
        <f>SUMIFS(TB!AL:AL,TB!$F:$F,$B8,TB!$K:$K,"",TB!$J:$J,$A$4)</f>
        <v>3756.3466699999999</v>
      </c>
      <c r="AG8" s="202">
        <f>SUMIFS(TB!AM:AM,TB!$F:$F,$B8,TB!$K:$K,"",TB!$J:$J,$A$4)</f>
        <v>13260.364890000001</v>
      </c>
      <c r="AH8" s="202">
        <f>SUMIFS(TB!AN:AN,TB!$F:$F,$B8,TB!$K:$K,"",TB!$J:$J,$A$4)</f>
        <v>5198.0480900000002</v>
      </c>
      <c r="AI8" s="202">
        <f>SUMIFS(TB!AO:AO,TB!$F:$F,$B8,TB!$K:$K,"",TB!$J:$J,$A$4)</f>
        <v>7526.2316799999999</v>
      </c>
      <c r="AJ8" s="202">
        <f>SUMIFS(TB!AP:AP,TB!$F:$F,$B8,TB!$K:$K,"",TB!$J:$J,$A$4)</f>
        <v>9362.4702699999998</v>
      </c>
      <c r="AK8" s="202">
        <f>SUMIFS(TB!AQ:AQ,TB!$F:$F,$B8,TB!$K:$K,"",TB!$J:$J,$A$4)</f>
        <v>8244.737000000001</v>
      </c>
      <c r="AL8" s="202">
        <f>SUMIFS(TB!AR:AR,TB!$F:$F,$B8,TB!$K:$K,"",TB!$J:$J,$A$4)</f>
        <v>7705.3338199999998</v>
      </c>
      <c r="AM8" s="202">
        <f>SUMIFS(TB!AS:AS,TB!$F:$F,$B8,TB!$K:$K,"",TB!$J:$J,$A$4)</f>
        <v>6889.2405600000002</v>
      </c>
      <c r="AN8" s="202">
        <f>SUMIFS(TB!AT:AT,TB!$F:$F,$B8,TB!$K:$K,"",TB!$J:$J,$A$4)</f>
        <v>7208.8216000000002</v>
      </c>
      <c r="AO8" s="202">
        <f>SUMIFS(TB!AU:AU,TB!$F:$F,$B8,TB!$K:$K,"",TB!$J:$J,$A$4)</f>
        <v>9263.7132700000002</v>
      </c>
      <c r="AP8" s="202">
        <f>SUMIFS(TB!AV:AV,TB!$F:$F,$B8,TB!$K:$K,"",TB!$J:$J,$A$4)</f>
        <v>6375.3192200000003</v>
      </c>
      <c r="AQ8" s="202">
        <f>SUMIFS(TB!AW:AW,TB!$F:$F,$B8,TB!$K:$K,"",TB!$J:$J,$A$4)</f>
        <v>1909.26116</v>
      </c>
      <c r="AR8" s="202">
        <f>SUMIFS(TB!AX:AX,TB!$F:$F,$B8,TB!$K:$K,"",TB!$J:$J,$A$4)</f>
        <v>1627.7708399999999</v>
      </c>
      <c r="AS8" s="202">
        <f>SUMIFS(TB!AY:AY,TB!$F:$F,$B8,TB!$K:$K,"",TB!$J:$J,$A$4)</f>
        <v>6695.1180399999994</v>
      </c>
      <c r="AT8" s="202">
        <f>SUMIFS(TB!AZ:AZ,TB!$F:$F,$B8,TB!$K:$K,"",TB!$J:$J,$A$4)</f>
        <v>0</v>
      </c>
      <c r="AU8" s="202">
        <f>SUMIFS(TB!BA:BA,TB!$F:$F,$B8,TB!$K:$K,"",TB!$J:$J,$A$4)</f>
        <v>0</v>
      </c>
      <c r="AV8" s="202">
        <f>SUMIFS(TB!BB:BB,TB!$F:$F,$B8,TB!$K:$K,"",TB!$J:$J,$A$4)</f>
        <v>0</v>
      </c>
      <c r="AW8" s="202">
        <f>SUMIFS(TB!BC:BC,TB!$F:$F,$B8,TB!$K:$K,"",TB!$J:$J,$A$4)</f>
        <v>0</v>
      </c>
      <c r="AX8" s="202">
        <f>SUMIFS(TB!BD:BD,TB!$F:$F,$B8,TB!$K:$K,"",TB!$J:$J,$A$4)</f>
        <v>0</v>
      </c>
      <c r="AY8" s="202">
        <f>SUMIFS(TB!BE:BE,TB!$F:$F,$B8,TB!$K:$K,"",TB!$J:$J,$A$4)</f>
        <v>0</v>
      </c>
      <c r="AZ8" s="202">
        <f>SUMIFS(TB!BF:BF,TB!$F:$F,$B8,TB!$K:$K,"",TB!$J:$J,$A$4)</f>
        <v>0</v>
      </c>
      <c r="BA8" s="202">
        <f>SUMIFS(TB!BG:BG,TB!$F:$F,$B8,TB!$K:$K,"",TB!$J:$J,$A$4)</f>
        <v>0</v>
      </c>
      <c r="BB8" s="202">
        <f>SUMIFS(TB!BH:BH,TB!$F:$F,$B8,TB!$K:$K,"",TB!$J:$J,$A$4)</f>
        <v>0</v>
      </c>
      <c r="BC8" s="202">
        <f>SUMIFS(TB!BI:BI,TB!$F:$F,$B8,TB!$K:$K,"",TB!$J:$J,$A$4)</f>
        <v>0</v>
      </c>
      <c r="BG8" s="202"/>
      <c r="BH8" s="216"/>
    </row>
    <row r="9" spans="1:60" s="26" customFormat="1" ht="14.25" customHeight="1" x14ac:dyDescent="0.3">
      <c r="B9" s="70" t="s">
        <v>33</v>
      </c>
      <c r="C9" s="202">
        <f t="shared" si="0"/>
        <v>20853.042579999998</v>
      </c>
      <c r="D9" s="202">
        <f t="shared" si="1"/>
        <v>18233.97898</v>
      </c>
      <c r="E9" s="202">
        <f t="shared" si="1"/>
        <v>21289.929519999998</v>
      </c>
      <c r="F9" s="202">
        <f t="shared" si="1"/>
        <v>13987.394730000002</v>
      </c>
      <c r="G9" s="216"/>
      <c r="H9" s="202">
        <f>SUMIFS(TB!N:N,TB!$F:$F,$B9,TB!$K:$K,"",TB!$J:$J,$A$4)</f>
        <v>13638.957539999999</v>
      </c>
      <c r="I9" s="202">
        <f>SUMIFS(TB!O:O,TB!$F:$F,$B9,TB!$K:$K,"",TB!$J:$J,$A$4)</f>
        <v>23120.89489</v>
      </c>
      <c r="J9" s="202">
        <f>SUMIFS(TB!P:P,TB!$F:$F,$B9,TB!$K:$K,"",TB!$J:$J,$A$4)</f>
        <v>14266.84734</v>
      </c>
      <c r="K9" s="202">
        <f>SUMIFS(TB!Q:Q,TB!$F:$F,$B9,TB!$K:$K,"",TB!$J:$J,$A$4)</f>
        <v>17752.158170000002</v>
      </c>
      <c r="L9" s="202">
        <f>SUMIFS(TB!R:R,TB!$F:$F,$B9,TB!$K:$K,"",TB!$J:$J,$A$4)</f>
        <v>19584.173200000001</v>
      </c>
      <c r="M9" s="202">
        <f>SUMIFS(TB!S:S,TB!$F:$F,$B9,TB!$K:$K,"",TB!$J:$J,$A$4)</f>
        <v>17759.556049999999</v>
      </c>
      <c r="N9" s="202">
        <f>SUMIFS(TB!T:T,TB!$F:$F,$B9,TB!$K:$K,"",TB!$J:$J,$A$4)</f>
        <v>17094.682849999997</v>
      </c>
      <c r="O9" s="202">
        <f>SUMIFS(TB!U:U,TB!$F:$F,$B9,TB!$K:$K,"",TB!$J:$J,$A$4)</f>
        <v>25251.975869999998</v>
      </c>
      <c r="P9" s="202">
        <f>SUMIFS(TB!V:V,TB!$F:$F,$B9,TB!$K:$K,"",TB!$J:$J,$A$4)</f>
        <v>27211.40424</v>
      </c>
      <c r="Q9" s="202">
        <f>SUMIFS(TB!W:W,TB!$F:$F,$B9,TB!$K:$K,"",TB!$J:$J,$A$4)</f>
        <v>26731.383160000001</v>
      </c>
      <c r="R9" s="202">
        <f>SUMIFS(TB!X:X,TB!$F:$F,$B9,TB!$K:$K,"",TB!$J:$J,$A$4)</f>
        <v>15654.850109999999</v>
      </c>
      <c r="S9" s="202">
        <f>SUMIFS(TB!Y:Y,TB!$F:$F,$B9,TB!$K:$K,"",TB!$J:$J,$A$4)</f>
        <v>20853.042579999998</v>
      </c>
      <c r="T9" s="202">
        <f>SUMIFS(TB!Z:Z,TB!$F:$F,$B9,TB!$K:$K,"",TB!$J:$J,$A$4)</f>
        <v>21469.57948</v>
      </c>
      <c r="U9" s="202">
        <f>SUMIFS(TB!AA:AA,TB!$F:$F,$B9,TB!$K:$K,"",TB!$J:$J,$A$4)</f>
        <v>22784.083859999999</v>
      </c>
      <c r="V9" s="202">
        <f>SUMIFS(TB!AB:AB,TB!$F:$F,$B9,TB!$K:$K,"",TB!$J:$J,$A$4)</f>
        <v>8529.1683200000007</v>
      </c>
      <c r="W9" s="202">
        <f>SUMIFS(TB!AC:AC,TB!$F:$F,$B9,TB!$K:$K,"",TB!$J:$J,$A$4)</f>
        <v>9742.2153900000012</v>
      </c>
      <c r="X9" s="202">
        <f>SUMIFS(TB!AD:AD,TB!$F:$F,$B9,TB!$K:$K,"",TB!$J:$J,$A$4)</f>
        <v>11959.346170000001</v>
      </c>
      <c r="Y9" s="202">
        <f>SUMIFS(TB!AE:AE,TB!$F:$F,$B9,TB!$K:$K,"",TB!$J:$J,$A$4)</f>
        <v>13432.238289999999</v>
      </c>
      <c r="Z9" s="202">
        <f>SUMIFS(TB!AF:AF,TB!$F:$F,$B9,TB!$K:$K,"",TB!$J:$J,$A$4)</f>
        <v>15234.26806</v>
      </c>
      <c r="AA9" s="202">
        <f>SUMIFS(TB!AG:AG,TB!$F:$F,$B9,TB!$K:$K,"",TB!$J:$J,$A$4)</f>
        <v>17953.337620000002</v>
      </c>
      <c r="AB9" s="202">
        <f>SUMIFS(TB!AH:AH,TB!$F:$F,$B9,TB!$K:$K,"",TB!$J:$J,$A$4)</f>
        <v>19234.574390000002</v>
      </c>
      <c r="AC9" s="202">
        <f>SUMIFS(TB!AI:AI,TB!$F:$F,$B9,TB!$K:$K,"",TB!$J:$J,$A$4)</f>
        <v>22307.80918</v>
      </c>
      <c r="AD9" s="202">
        <f>SUMIFS(TB!AJ:AJ,TB!$F:$F,$B9,TB!$K:$K,"",TB!$J:$J,$A$4)</f>
        <v>17563.676500000001</v>
      </c>
      <c r="AE9" s="202">
        <f>SUMIFS(TB!AK:AK,TB!$F:$F,$B9,TB!$K:$K,"",TB!$J:$J,$A$4)</f>
        <v>18233.97898</v>
      </c>
      <c r="AF9" s="202">
        <f>SUMIFS(TB!AL:AL,TB!$F:$F,$B9,TB!$K:$K,"",TB!$J:$J,$A$4)</f>
        <v>17224.7238</v>
      </c>
      <c r="AG9" s="202">
        <f>SUMIFS(TB!AM:AM,TB!$F:$F,$B9,TB!$K:$K,"",TB!$J:$J,$A$4)</f>
        <v>9905.1616799999993</v>
      </c>
      <c r="AH9" s="202">
        <f>SUMIFS(TB!AN:AN,TB!$F:$F,$B9,TB!$K:$K,"",TB!$J:$J,$A$4)</f>
        <v>13279.32408</v>
      </c>
      <c r="AI9" s="202">
        <f>SUMIFS(TB!AO:AO,TB!$F:$F,$B9,TB!$K:$K,"",TB!$J:$J,$A$4)</f>
        <v>18939.571690000001</v>
      </c>
      <c r="AJ9" s="202">
        <f>SUMIFS(TB!AP:AP,TB!$F:$F,$B9,TB!$K:$K,"",TB!$J:$J,$A$4)</f>
        <v>6846.6421399999999</v>
      </c>
      <c r="AK9" s="202">
        <f>SUMIFS(TB!AQ:AQ,TB!$F:$F,$B9,TB!$K:$K,"",TB!$J:$J,$A$4)</f>
        <v>6350.8858</v>
      </c>
      <c r="AL9" s="202">
        <f>SUMIFS(TB!AR:AR,TB!$F:$F,$B9,TB!$K:$K,"",TB!$J:$J,$A$4)</f>
        <v>5744.3946599999999</v>
      </c>
      <c r="AM9" s="202">
        <f>SUMIFS(TB!AS:AS,TB!$F:$F,$B9,TB!$K:$K,"",TB!$J:$J,$A$4)</f>
        <v>16030.711039999998</v>
      </c>
      <c r="AN9" s="202">
        <f>SUMIFS(TB!AT:AT,TB!$F:$F,$B9,TB!$K:$K,"",TB!$J:$J,$A$4)</f>
        <v>16739.68362</v>
      </c>
      <c r="AO9" s="202">
        <f>SUMIFS(TB!AU:AU,TB!$F:$F,$B9,TB!$K:$K,"",TB!$J:$J,$A$4)</f>
        <v>14277.332269999999</v>
      </c>
      <c r="AP9" s="202">
        <f>SUMIFS(TB!AV:AV,TB!$F:$F,$B9,TB!$K:$K,"",TB!$J:$J,$A$4)</f>
        <v>19418.97552</v>
      </c>
      <c r="AQ9" s="202">
        <f>SUMIFS(TB!AW:AW,TB!$F:$F,$B9,TB!$K:$K,"",TB!$J:$J,$A$4)</f>
        <v>21289.929519999998</v>
      </c>
      <c r="AR9" s="202">
        <f>SUMIFS(TB!AX:AX,TB!$F:$F,$B9,TB!$K:$K,"",TB!$J:$J,$A$4)</f>
        <v>18227.518619999999</v>
      </c>
      <c r="AS9" s="202">
        <f>SUMIFS(TB!AY:AY,TB!$F:$F,$B9,TB!$K:$K,"",TB!$J:$J,$A$4)</f>
        <v>13987.394730000002</v>
      </c>
      <c r="AT9" s="202">
        <f>SUMIFS(TB!AZ:AZ,TB!$F:$F,$B9,TB!$K:$K,"",TB!$J:$J,$A$4)</f>
        <v>0</v>
      </c>
      <c r="AU9" s="202">
        <f>SUMIFS(TB!BA:BA,TB!$F:$F,$B9,TB!$K:$K,"",TB!$J:$J,$A$4)</f>
        <v>0</v>
      </c>
      <c r="AV9" s="202">
        <f>SUMIFS(TB!BB:BB,TB!$F:$F,$B9,TB!$K:$K,"",TB!$J:$J,$A$4)</f>
        <v>0</v>
      </c>
      <c r="AW9" s="202">
        <f>SUMIFS(TB!BC:BC,TB!$F:$F,$B9,TB!$K:$K,"",TB!$J:$J,$A$4)</f>
        <v>0</v>
      </c>
      <c r="AX9" s="202">
        <f>SUMIFS(TB!BD:BD,TB!$F:$F,$B9,TB!$K:$K,"",TB!$J:$J,$A$4)</f>
        <v>0</v>
      </c>
      <c r="AY9" s="202">
        <f>SUMIFS(TB!BE:BE,TB!$F:$F,$B9,TB!$K:$K,"",TB!$J:$J,$A$4)</f>
        <v>0</v>
      </c>
      <c r="AZ9" s="202">
        <f>SUMIFS(TB!BF:BF,TB!$F:$F,$B9,TB!$K:$K,"",TB!$J:$J,$A$4)</f>
        <v>0</v>
      </c>
      <c r="BA9" s="202">
        <f>SUMIFS(TB!BG:BG,TB!$F:$F,$B9,TB!$K:$K,"",TB!$J:$J,$A$4)</f>
        <v>0</v>
      </c>
      <c r="BB9" s="202">
        <f>SUMIFS(TB!BH:BH,TB!$F:$F,$B9,TB!$K:$K,"",TB!$J:$J,$A$4)</f>
        <v>0</v>
      </c>
      <c r="BC9" s="202">
        <f>SUMIFS(TB!BI:BI,TB!$F:$F,$B9,TB!$K:$K,"",TB!$J:$J,$A$4)</f>
        <v>0</v>
      </c>
      <c r="BG9" s="202"/>
      <c r="BH9" s="216"/>
    </row>
    <row r="10" spans="1:60" s="26" customFormat="1" ht="14.25" customHeight="1" x14ac:dyDescent="0.3">
      <c r="B10" s="70" t="s">
        <v>34</v>
      </c>
      <c r="C10" s="202">
        <f t="shared" si="0"/>
        <v>1954.52808</v>
      </c>
      <c r="D10" s="202">
        <f t="shared" si="1"/>
        <v>4276.0016699999996</v>
      </c>
      <c r="E10" s="202">
        <f t="shared" si="1"/>
        <v>3436.8927699999999</v>
      </c>
      <c r="F10" s="202">
        <f t="shared" si="1"/>
        <v>3088.1011899999999</v>
      </c>
      <c r="G10" s="216"/>
      <c r="H10" s="202">
        <f>SUMIFS(TB!N:N,TB!$F:$F,$B10,TB!$K:$K,"",TB!$J:$J,$A$4)</f>
        <v>13090.29974</v>
      </c>
      <c r="I10" s="202">
        <f>SUMIFS(TB!O:O,TB!$F:$F,$B10,TB!$K:$K,"",TB!$J:$J,$A$4)</f>
        <v>4649.4849899999999</v>
      </c>
      <c r="J10" s="202">
        <f>SUMIFS(TB!P:P,TB!$F:$F,$B10,TB!$K:$K,"",TB!$J:$J,$A$4)</f>
        <v>4637.7775799999999</v>
      </c>
      <c r="K10" s="202">
        <f>SUMIFS(TB!Q:Q,TB!$F:$F,$B10,TB!$K:$K,"",TB!$J:$J,$A$4)</f>
        <v>963.03908000000001</v>
      </c>
      <c r="L10" s="202">
        <f>SUMIFS(TB!R:R,TB!$F:$F,$B10,TB!$K:$K,"",TB!$J:$J,$A$4)</f>
        <v>812.70180999999991</v>
      </c>
      <c r="M10" s="202">
        <f>SUMIFS(TB!S:S,TB!$F:$F,$B10,TB!$K:$K,"",TB!$J:$J,$A$4)</f>
        <v>1115.40886</v>
      </c>
      <c r="N10" s="202">
        <f>SUMIFS(TB!T:T,TB!$F:$F,$B10,TB!$K:$K,"",TB!$J:$J,$A$4)</f>
        <v>1997.5728300000001</v>
      </c>
      <c r="O10" s="202">
        <f>SUMIFS(TB!U:U,TB!$F:$F,$B10,TB!$K:$K,"",TB!$J:$J,$A$4)</f>
        <v>1191.24263</v>
      </c>
      <c r="P10" s="202">
        <f>SUMIFS(TB!V:V,TB!$F:$F,$B10,TB!$K:$K,"",TB!$J:$J,$A$4)</f>
        <v>4376.5990700000002</v>
      </c>
      <c r="Q10" s="202">
        <f>SUMIFS(TB!W:W,TB!$F:$F,$B10,TB!$K:$K,"",TB!$J:$J,$A$4)</f>
        <v>2901.53278</v>
      </c>
      <c r="R10" s="202">
        <f>SUMIFS(TB!X:X,TB!$F:$F,$B10,TB!$K:$K,"",TB!$J:$J,$A$4)</f>
        <v>7932.8463299999994</v>
      </c>
      <c r="S10" s="202">
        <f>SUMIFS(TB!Y:Y,TB!$F:$F,$B10,TB!$K:$K,"",TB!$J:$J,$A$4)</f>
        <v>1954.52808</v>
      </c>
      <c r="T10" s="202">
        <f>SUMIFS(TB!Z:Z,TB!$F:$F,$B10,TB!$K:$K,"",TB!$J:$J,$A$4)</f>
        <v>1949.3499200000001</v>
      </c>
      <c r="U10" s="202">
        <f>SUMIFS(TB!AA:AA,TB!$F:$F,$B10,TB!$K:$K,"",TB!$J:$J,$A$4)</f>
        <v>911.39675999999997</v>
      </c>
      <c r="V10" s="202">
        <f>SUMIFS(TB!AB:AB,TB!$F:$F,$B10,TB!$K:$K,"",TB!$J:$J,$A$4)</f>
        <v>2045.4110000000003</v>
      </c>
      <c r="W10" s="202">
        <f>SUMIFS(TB!AC:AC,TB!$F:$F,$B10,TB!$K:$K,"",TB!$J:$J,$A$4)</f>
        <v>3662.1787599999998</v>
      </c>
      <c r="X10" s="202">
        <f>SUMIFS(TB!AD:AD,TB!$F:$F,$B10,TB!$K:$K,"",TB!$J:$J,$A$4)</f>
        <v>3672.2339399999996</v>
      </c>
      <c r="Y10" s="202">
        <f>SUMIFS(TB!AE:AE,TB!$F:$F,$B10,TB!$K:$K,"",TB!$J:$J,$A$4)</f>
        <v>5248.1077599999999</v>
      </c>
      <c r="Z10" s="202">
        <f>SUMIFS(TB!AF:AF,TB!$F:$F,$B10,TB!$K:$K,"",TB!$J:$J,$A$4)</f>
        <v>9516.8329900000008</v>
      </c>
      <c r="AA10" s="202">
        <f>SUMIFS(TB!AG:AG,TB!$F:$F,$B10,TB!$K:$K,"",TB!$J:$J,$A$4)</f>
        <v>7696.8030799999997</v>
      </c>
      <c r="AB10" s="202">
        <f>SUMIFS(TB!AH:AH,TB!$F:$F,$B10,TB!$K:$K,"",TB!$J:$J,$A$4)</f>
        <v>7699.4799899999998</v>
      </c>
      <c r="AC10" s="202">
        <f>SUMIFS(TB!AI:AI,TB!$F:$F,$B10,TB!$K:$K,"",TB!$J:$J,$A$4)</f>
        <v>4812.3821900000003</v>
      </c>
      <c r="AD10" s="202">
        <f>SUMIFS(TB!AJ:AJ,TB!$F:$F,$B10,TB!$K:$K,"",TB!$J:$J,$A$4)</f>
        <v>5218.64048</v>
      </c>
      <c r="AE10" s="202">
        <f>SUMIFS(TB!AK:AK,TB!$F:$F,$B10,TB!$K:$K,"",TB!$J:$J,$A$4)</f>
        <v>4276.0016699999996</v>
      </c>
      <c r="AF10" s="202">
        <f>SUMIFS(TB!AL:AL,TB!$F:$F,$B10,TB!$K:$K,"",TB!$J:$J,$A$4)</f>
        <v>6143.3265899999997</v>
      </c>
      <c r="AG10" s="202">
        <f>SUMIFS(TB!AM:AM,TB!$F:$F,$B10,TB!$K:$K,"",TB!$J:$J,$A$4)</f>
        <v>9594.2517399999997</v>
      </c>
      <c r="AH10" s="202">
        <f>SUMIFS(TB!AN:AN,TB!$F:$F,$B10,TB!$K:$K,"",TB!$J:$J,$A$4)</f>
        <v>7361.16176</v>
      </c>
      <c r="AI10" s="202">
        <f>SUMIFS(TB!AO:AO,TB!$F:$F,$B10,TB!$K:$K,"",TB!$J:$J,$A$4)</f>
        <v>2310.21002</v>
      </c>
      <c r="AJ10" s="202">
        <f>SUMIFS(TB!AP:AP,TB!$F:$F,$B10,TB!$K:$K,"",TB!$J:$J,$A$4)</f>
        <v>2909.4129500000004</v>
      </c>
      <c r="AK10" s="202">
        <f>SUMIFS(TB!AQ:AQ,TB!$F:$F,$B10,TB!$K:$K,"",TB!$J:$J,$A$4)</f>
        <v>2696.04828</v>
      </c>
      <c r="AL10" s="202">
        <f>SUMIFS(TB!AR:AR,TB!$F:$F,$B10,TB!$K:$K,"",TB!$J:$J,$A$4)</f>
        <v>5228.6577300000008</v>
      </c>
      <c r="AM10" s="202">
        <f>SUMIFS(TB!AS:AS,TB!$F:$F,$B10,TB!$K:$K,"",TB!$J:$J,$A$4)</f>
        <v>3929.3119500000003</v>
      </c>
      <c r="AN10" s="202">
        <f>SUMIFS(TB!AT:AT,TB!$F:$F,$B10,TB!$K:$K,"",TB!$J:$J,$A$4)</f>
        <v>4206.0441200000005</v>
      </c>
      <c r="AO10" s="202">
        <f>SUMIFS(TB!AU:AU,TB!$F:$F,$B10,TB!$K:$K,"",TB!$J:$J,$A$4)</f>
        <v>8722.8564800000004</v>
      </c>
      <c r="AP10" s="202">
        <f>SUMIFS(TB!AV:AV,TB!$F:$F,$B10,TB!$K:$K,"",TB!$J:$J,$A$4)</f>
        <v>8294.1731099999997</v>
      </c>
      <c r="AQ10" s="202">
        <f>SUMIFS(TB!AW:AW,TB!$F:$F,$B10,TB!$K:$K,"",TB!$J:$J,$A$4)</f>
        <v>3436.8927699999999</v>
      </c>
      <c r="AR10" s="202">
        <f>SUMIFS(TB!AX:AX,TB!$F:$F,$B10,TB!$K:$K,"",TB!$J:$J,$A$4)</f>
        <v>3304.8133800000001</v>
      </c>
      <c r="AS10" s="202">
        <f>SUMIFS(TB!AY:AY,TB!$F:$F,$B10,TB!$K:$K,"",TB!$J:$J,$A$4)</f>
        <v>3088.1011899999999</v>
      </c>
      <c r="AT10" s="202">
        <f>SUMIFS(TB!AZ:AZ,TB!$F:$F,$B10,TB!$K:$K,"",TB!$J:$J,$A$4)</f>
        <v>0</v>
      </c>
      <c r="AU10" s="202">
        <f>SUMIFS(TB!BA:BA,TB!$F:$F,$B10,TB!$K:$K,"",TB!$J:$J,$A$4)</f>
        <v>0</v>
      </c>
      <c r="AV10" s="202">
        <f>SUMIFS(TB!BB:BB,TB!$F:$F,$B10,TB!$K:$K,"",TB!$J:$J,$A$4)</f>
        <v>0</v>
      </c>
      <c r="AW10" s="202">
        <f>SUMIFS(TB!BC:BC,TB!$F:$F,$B10,TB!$K:$K,"",TB!$J:$J,$A$4)</f>
        <v>0</v>
      </c>
      <c r="AX10" s="202">
        <f>SUMIFS(TB!BD:BD,TB!$F:$F,$B10,TB!$K:$K,"",TB!$J:$J,$A$4)</f>
        <v>0</v>
      </c>
      <c r="AY10" s="202">
        <f>SUMIFS(TB!BE:BE,TB!$F:$F,$B10,TB!$K:$K,"",TB!$J:$J,$A$4)</f>
        <v>0</v>
      </c>
      <c r="AZ10" s="202">
        <f>SUMIFS(TB!BF:BF,TB!$F:$F,$B10,TB!$K:$K,"",TB!$J:$J,$A$4)</f>
        <v>0</v>
      </c>
      <c r="BA10" s="202">
        <f>SUMIFS(TB!BG:BG,TB!$F:$F,$B10,TB!$K:$K,"",TB!$J:$J,$A$4)</f>
        <v>0</v>
      </c>
      <c r="BB10" s="202">
        <f>SUMIFS(TB!BH:BH,TB!$F:$F,$B10,TB!$K:$K,"",TB!$J:$J,$A$4)</f>
        <v>0</v>
      </c>
      <c r="BC10" s="202">
        <f>SUMIFS(TB!BI:BI,TB!$F:$F,$B10,TB!$K:$K,"",TB!$J:$J,$A$4)</f>
        <v>0</v>
      </c>
      <c r="BG10" s="202"/>
      <c r="BH10" s="216"/>
    </row>
    <row r="11" spans="1:60" s="26" customFormat="1" ht="14.25" customHeight="1" x14ac:dyDescent="0.3">
      <c r="B11" s="70" t="s">
        <v>123</v>
      </c>
      <c r="C11" s="202">
        <f t="shared" si="0"/>
        <v>43.42</v>
      </c>
      <c r="D11" s="202">
        <f t="shared" si="1"/>
        <v>62.836200000000005</v>
      </c>
      <c r="E11" s="202">
        <f t="shared" si="1"/>
        <v>68.387200000000007</v>
      </c>
      <c r="F11" s="202">
        <f t="shared" si="1"/>
        <v>58.326540000000001</v>
      </c>
      <c r="G11" s="216"/>
      <c r="H11" s="202">
        <f>SUMIFS(TB!N:N,TB!$F:$F,$B11,TB!$K:$K,"",TB!$J:$J,$A$4)</f>
        <v>33.287210000000002</v>
      </c>
      <c r="I11" s="202">
        <f>SUMIFS(TB!O:O,TB!$F:$F,$B11,TB!$K:$K,"",TB!$J:$J,$A$4)</f>
        <v>33.287210000000002</v>
      </c>
      <c r="J11" s="202">
        <f>SUMIFS(TB!P:P,TB!$F:$F,$B11,TB!$K:$K,"",TB!$J:$J,$A$4)</f>
        <v>24.743600000000001</v>
      </c>
      <c r="K11" s="202">
        <f>SUMIFS(TB!Q:Q,TB!$F:$F,$B11,TB!$K:$K,"",TB!$J:$J,$A$4)</f>
        <v>24.743600000000001</v>
      </c>
      <c r="L11" s="202">
        <f>SUMIFS(TB!R:R,TB!$F:$F,$B11,TB!$K:$K,"",TB!$J:$J,$A$4)</f>
        <v>24.743600000000001</v>
      </c>
      <c r="M11" s="202">
        <f>SUMIFS(TB!S:S,TB!$F:$F,$B11,TB!$K:$K,"",TB!$J:$J,$A$4)</f>
        <v>16.2</v>
      </c>
      <c r="N11" s="202">
        <f>SUMIFS(TB!T:T,TB!$F:$F,$B11,TB!$K:$K,"",TB!$J:$J,$A$4)</f>
        <v>16.2</v>
      </c>
      <c r="O11" s="202">
        <f>SUMIFS(TB!U:U,TB!$F:$F,$B11,TB!$K:$K,"",TB!$J:$J,$A$4)</f>
        <v>16.2</v>
      </c>
      <c r="P11" s="202">
        <f>SUMIFS(TB!V:V,TB!$F:$F,$B11,TB!$K:$K,"",TB!$J:$J,$A$4)</f>
        <v>0</v>
      </c>
      <c r="Q11" s="202">
        <f>SUMIFS(TB!W:W,TB!$F:$F,$B11,TB!$K:$K,"",TB!$J:$J,$A$4)</f>
        <v>0</v>
      </c>
      <c r="R11" s="202">
        <f>SUMIFS(TB!X:X,TB!$F:$F,$B11,TB!$K:$K,"",TB!$J:$J,$A$4)</f>
        <v>47.762</v>
      </c>
      <c r="S11" s="202">
        <f>SUMIFS(TB!Y:Y,TB!$F:$F,$B11,TB!$K:$K,"",TB!$J:$J,$A$4)</f>
        <v>43.42</v>
      </c>
      <c r="T11" s="202">
        <f>SUMIFS(TB!Z:Z,TB!$F:$F,$B11,TB!$K:$K,"",TB!$J:$J,$A$4)</f>
        <v>39.078000000000003</v>
      </c>
      <c r="U11" s="202">
        <f>SUMIFS(TB!AA:AA,TB!$F:$F,$B11,TB!$K:$K,"",TB!$J:$J,$A$4)</f>
        <v>34.735999999999997</v>
      </c>
      <c r="V11" s="202">
        <f>SUMIFS(TB!AB:AB,TB!$F:$F,$B11,TB!$K:$K,"",TB!$J:$J,$A$4)</f>
        <v>30.393999999999998</v>
      </c>
      <c r="W11" s="202">
        <f>SUMIFS(TB!AC:AC,TB!$F:$F,$B11,TB!$K:$K,"",TB!$J:$J,$A$4)</f>
        <v>26.052</v>
      </c>
      <c r="X11" s="202">
        <f>SUMIFS(TB!AD:AD,TB!$F:$F,$B11,TB!$K:$K,"",TB!$J:$J,$A$4)</f>
        <v>21.71</v>
      </c>
      <c r="Y11" s="202">
        <f>SUMIFS(TB!AE:AE,TB!$F:$F,$B11,TB!$K:$K,"",TB!$J:$J,$A$4)</f>
        <v>17.367999999999999</v>
      </c>
      <c r="Z11" s="202">
        <f>SUMIFS(TB!AF:AF,TB!$F:$F,$B11,TB!$K:$K,"",TB!$J:$J,$A$4)</f>
        <v>13.026</v>
      </c>
      <c r="AA11" s="202">
        <f>SUMIFS(TB!AG:AG,TB!$F:$F,$B11,TB!$K:$K,"",TB!$J:$J,$A$4)</f>
        <v>8.6839999999999993</v>
      </c>
      <c r="AB11" s="202">
        <f>SUMIFS(TB!AH:AH,TB!$F:$F,$B11,TB!$K:$K,"",TB!$J:$J,$A$4)</f>
        <v>4.3419999999999996</v>
      </c>
      <c r="AC11" s="202">
        <f>SUMIFS(TB!AI:AI,TB!$F:$F,$B11,TB!$K:$K,"",TB!$J:$J,$A$4)</f>
        <v>0</v>
      </c>
      <c r="AD11" s="202">
        <f>SUMIFS(TB!AJ:AJ,TB!$F:$F,$B11,TB!$K:$K,"",TB!$J:$J,$A$4)</f>
        <v>76.699160000000006</v>
      </c>
      <c r="AE11" s="202">
        <f>SUMIFS(TB!AK:AK,TB!$F:$F,$B11,TB!$K:$K,"",TB!$J:$J,$A$4)</f>
        <v>62.836200000000005</v>
      </c>
      <c r="AF11" s="202">
        <f>SUMIFS(TB!AL:AL,TB!$F:$F,$B11,TB!$K:$K,"",TB!$J:$J,$A$4)</f>
        <v>58.336200000000005</v>
      </c>
      <c r="AG11" s="202">
        <f>SUMIFS(TB!AM:AM,TB!$F:$F,$B11,TB!$K:$K,"",TB!$J:$J,$A$4)</f>
        <v>53.836200000000005</v>
      </c>
      <c r="AH11" s="202">
        <f>SUMIFS(TB!AN:AN,TB!$F:$F,$B11,TB!$K:$K,"",TB!$J:$J,$A$4)</f>
        <v>40.418100000000003</v>
      </c>
      <c r="AI11" s="202">
        <f>SUMIFS(TB!AO:AO,TB!$F:$F,$B11,TB!$K:$K,"",TB!$J:$J,$A$4)</f>
        <v>35.918100000000003</v>
      </c>
      <c r="AJ11" s="202">
        <f>SUMIFS(TB!AP:AP,TB!$F:$F,$B11,TB!$K:$K,"",TB!$J:$J,$A$4)</f>
        <v>31.418100000000003</v>
      </c>
      <c r="AK11" s="202">
        <f>SUMIFS(TB!AQ:AQ,TB!$F:$F,$B11,TB!$K:$K,"",TB!$J:$J,$A$4)</f>
        <v>18</v>
      </c>
      <c r="AL11" s="202">
        <f>SUMIFS(TB!AR:AR,TB!$F:$F,$B11,TB!$K:$K,"",TB!$J:$J,$A$4)</f>
        <v>13.5</v>
      </c>
      <c r="AM11" s="202">
        <f>SUMIFS(TB!AS:AS,TB!$F:$F,$B11,TB!$K:$K,"",TB!$J:$J,$A$4)</f>
        <v>9</v>
      </c>
      <c r="AN11" s="202">
        <f>SUMIFS(TB!AT:AT,TB!$F:$F,$B11,TB!$K:$K,"",TB!$J:$J,$A$4)</f>
        <v>4.5</v>
      </c>
      <c r="AO11" s="202">
        <f>SUMIFS(TB!AU:AU,TB!$F:$F,$B11,TB!$K:$K,"",TB!$J:$J,$A$4)</f>
        <v>0</v>
      </c>
      <c r="AP11" s="202">
        <f>SUMIFS(TB!AV:AV,TB!$F:$F,$B11,TB!$K:$K,"",TB!$J:$J,$A$4)</f>
        <v>55.333629999999999</v>
      </c>
      <c r="AQ11" s="202">
        <f>SUMIFS(TB!AW:AW,TB!$F:$F,$B11,TB!$K:$K,"",TB!$J:$J,$A$4)</f>
        <v>68.387200000000007</v>
      </c>
      <c r="AR11" s="202">
        <f>SUMIFS(TB!AX:AX,TB!$F:$F,$B11,TB!$K:$K,"",TB!$J:$J,$A$4)</f>
        <v>63.356870000000001</v>
      </c>
      <c r="AS11" s="202">
        <f>SUMIFS(TB!AY:AY,TB!$F:$F,$B11,TB!$K:$K,"",TB!$J:$J,$A$4)</f>
        <v>58.326540000000001</v>
      </c>
      <c r="AT11" s="202">
        <f>SUMIFS(TB!AZ:AZ,TB!$F:$F,$B11,TB!$K:$K,"",TB!$J:$J,$A$4)</f>
        <v>0</v>
      </c>
      <c r="AU11" s="202">
        <f>SUMIFS(TB!BA:BA,TB!$F:$F,$B11,TB!$K:$K,"",TB!$J:$J,$A$4)</f>
        <v>0</v>
      </c>
      <c r="AV11" s="202">
        <f>SUMIFS(TB!BB:BB,TB!$F:$F,$B11,TB!$K:$K,"",TB!$J:$J,$A$4)</f>
        <v>0</v>
      </c>
      <c r="AW11" s="202">
        <f>SUMIFS(TB!BC:BC,TB!$F:$F,$B11,TB!$K:$K,"",TB!$J:$J,$A$4)</f>
        <v>0</v>
      </c>
      <c r="AX11" s="202">
        <f>SUMIFS(TB!BD:BD,TB!$F:$F,$B11,TB!$K:$K,"",TB!$J:$J,$A$4)</f>
        <v>0</v>
      </c>
      <c r="AY11" s="202">
        <f>SUMIFS(TB!BE:BE,TB!$F:$F,$B11,TB!$K:$K,"",TB!$J:$J,$A$4)</f>
        <v>0</v>
      </c>
      <c r="AZ11" s="202">
        <f>SUMIFS(TB!BF:BF,TB!$F:$F,$B11,TB!$K:$K,"",TB!$J:$J,$A$4)</f>
        <v>0</v>
      </c>
      <c r="BA11" s="202">
        <f>SUMIFS(TB!BG:BG,TB!$F:$F,$B11,TB!$K:$K,"",TB!$J:$J,$A$4)</f>
        <v>0</v>
      </c>
      <c r="BB11" s="202">
        <f>SUMIFS(TB!BH:BH,TB!$F:$F,$B11,TB!$K:$K,"",TB!$J:$J,$A$4)</f>
        <v>0</v>
      </c>
      <c r="BC11" s="202">
        <f>SUMIFS(TB!BI:BI,TB!$F:$F,$B11,TB!$K:$K,"",TB!$J:$J,$A$4)</f>
        <v>0</v>
      </c>
      <c r="BG11" s="202"/>
      <c r="BH11" s="216"/>
    </row>
    <row r="12" spans="1:60" s="26" customFormat="1" ht="14.25" customHeight="1" x14ac:dyDescent="0.3">
      <c r="B12" s="70" t="s">
        <v>152</v>
      </c>
      <c r="C12" s="202">
        <f t="shared" si="0"/>
        <v>200.90511999999998</v>
      </c>
      <c r="D12" s="202">
        <f t="shared" si="1"/>
        <v>317.88365000000005</v>
      </c>
      <c r="E12" s="202">
        <f t="shared" si="1"/>
        <v>0</v>
      </c>
      <c r="F12" s="202">
        <f t="shared" si="1"/>
        <v>0</v>
      </c>
      <c r="G12" s="216"/>
      <c r="H12" s="202">
        <f>SUMIFS(TB!N:N,TB!$F:$F,$B12,TB!$K:$K,"",TB!$J:$J,$A$4)</f>
        <v>16.934999999999999</v>
      </c>
      <c r="I12" s="202">
        <f>SUMIFS(TB!O:O,TB!$F:$F,$B12,TB!$K:$K,"",TB!$J:$J,$A$4)</f>
        <v>16.934999999999999</v>
      </c>
      <c r="J12" s="202">
        <f>SUMIFS(TB!P:P,TB!$F:$F,$B12,TB!$K:$K,"",TB!$J:$J,$A$4)</f>
        <v>108.94503999999999</v>
      </c>
      <c r="K12" s="202">
        <f>SUMIFS(TB!Q:Q,TB!$F:$F,$B12,TB!$K:$K,"",TB!$J:$J,$A$4)</f>
        <v>88.799039999999991</v>
      </c>
      <c r="L12" s="202">
        <f>SUMIFS(TB!R:R,TB!$F:$F,$B12,TB!$K:$K,"",TB!$J:$J,$A$4)</f>
        <v>88.799039999999991</v>
      </c>
      <c r="M12" s="202">
        <f>SUMIFS(TB!S:S,TB!$F:$F,$B12,TB!$K:$K,"",TB!$J:$J,$A$4)</f>
        <v>434.45025999999996</v>
      </c>
      <c r="N12" s="202">
        <f>SUMIFS(TB!T:T,TB!$F:$F,$B12,TB!$K:$K,"",TB!$J:$J,$A$4)</f>
        <v>290.06775999999996</v>
      </c>
      <c r="O12" s="202">
        <f>SUMIFS(TB!U:U,TB!$F:$F,$B12,TB!$K:$K,"",TB!$J:$J,$A$4)</f>
        <v>255.10479999999998</v>
      </c>
      <c r="P12" s="202">
        <f>SUMIFS(TB!V:V,TB!$F:$F,$B12,TB!$K:$K,"",TB!$J:$J,$A$4)</f>
        <v>190.30310999999998</v>
      </c>
      <c r="Q12" s="202">
        <f>SUMIFS(TB!W:W,TB!$F:$F,$B12,TB!$K:$K,"",TB!$J:$J,$A$4)</f>
        <v>101.63927000000001</v>
      </c>
      <c r="R12" s="202">
        <f>SUMIFS(TB!X:X,TB!$F:$F,$B12,TB!$K:$K,"",TB!$J:$J,$A$4)</f>
        <v>101.63927000000001</v>
      </c>
      <c r="S12" s="202">
        <f>SUMIFS(TB!Y:Y,TB!$F:$F,$B12,TB!$K:$K,"",TB!$J:$J,$A$4)</f>
        <v>200.90511999999998</v>
      </c>
      <c r="T12" s="202">
        <f>SUMIFS(TB!Z:Z,TB!$F:$F,$B12,TB!$K:$K,"",TB!$J:$J,$A$4)</f>
        <v>16.854620000000001</v>
      </c>
      <c r="U12" s="202">
        <f>SUMIFS(TB!AA:AA,TB!$F:$F,$B12,TB!$K:$K,"",TB!$J:$J,$A$4)</f>
        <v>16.854620000000001</v>
      </c>
      <c r="V12" s="202">
        <f>SUMIFS(TB!AB:AB,TB!$F:$F,$B12,TB!$K:$K,"",TB!$J:$J,$A$4)</f>
        <v>16.854620000000001</v>
      </c>
      <c r="W12" s="202">
        <f>SUMIFS(TB!AC:AC,TB!$F:$F,$B12,TB!$K:$K,"",TB!$J:$J,$A$4)</f>
        <v>0</v>
      </c>
      <c r="X12" s="202">
        <f>SUMIFS(TB!AD:AD,TB!$F:$F,$B12,TB!$K:$K,"",TB!$J:$J,$A$4)</f>
        <v>0</v>
      </c>
      <c r="Y12" s="202">
        <f>SUMIFS(TB!AE:AE,TB!$F:$F,$B12,TB!$K:$K,"",TB!$J:$J,$A$4)</f>
        <v>52.964400000000005</v>
      </c>
      <c r="Z12" s="202">
        <f>SUMIFS(TB!AF:AF,TB!$F:$F,$B12,TB!$K:$K,"",TB!$J:$J,$A$4)</f>
        <v>0</v>
      </c>
      <c r="AA12" s="202">
        <f>SUMIFS(TB!AG:AG,TB!$F:$F,$B12,TB!$K:$K,"",TB!$J:$J,$A$4)</f>
        <v>0</v>
      </c>
      <c r="AB12" s="202">
        <f>SUMIFS(TB!AH:AH,TB!$F:$F,$B12,TB!$K:$K,"",TB!$J:$J,$A$4)</f>
        <v>0</v>
      </c>
      <c r="AC12" s="202">
        <f>SUMIFS(TB!AI:AI,TB!$F:$F,$B12,TB!$K:$K,"",TB!$J:$J,$A$4)</f>
        <v>267.51534999999996</v>
      </c>
      <c r="AD12" s="202">
        <f>SUMIFS(TB!AJ:AJ,TB!$F:$F,$B12,TB!$K:$K,"",TB!$J:$J,$A$4)</f>
        <v>6.17997</v>
      </c>
      <c r="AE12" s="202">
        <f>SUMIFS(TB!AK:AK,TB!$F:$F,$B12,TB!$K:$K,"",TB!$J:$J,$A$4)</f>
        <v>317.88365000000005</v>
      </c>
      <c r="AF12" s="202">
        <f>SUMIFS(TB!AL:AL,TB!$F:$F,$B12,TB!$K:$K,"",TB!$J:$J,$A$4)</f>
        <v>52</v>
      </c>
      <c r="AG12" s="202">
        <f>SUMIFS(TB!AM:AM,TB!$F:$F,$B12,TB!$K:$K,"",TB!$J:$J,$A$4)</f>
        <v>52</v>
      </c>
      <c r="AH12" s="202">
        <f>SUMIFS(TB!AN:AN,TB!$F:$F,$B12,TB!$K:$K,"",TB!$J:$J,$A$4)</f>
        <v>52</v>
      </c>
      <c r="AI12" s="202">
        <f>SUMIFS(TB!AO:AO,TB!$F:$F,$B12,TB!$K:$K,"",TB!$J:$J,$A$4)</f>
        <v>52</v>
      </c>
      <c r="AJ12" s="202">
        <f>SUMIFS(TB!AP:AP,TB!$F:$F,$B12,TB!$K:$K,"",TB!$J:$J,$A$4)</f>
        <v>52</v>
      </c>
      <c r="AK12" s="202">
        <f>SUMIFS(TB!AQ:AQ,TB!$F:$F,$B12,TB!$K:$K,"",TB!$J:$J,$A$4)</f>
        <v>52</v>
      </c>
      <c r="AL12" s="202">
        <f>SUMIFS(TB!AR:AR,TB!$F:$F,$B12,TB!$K:$K,"",TB!$J:$J,$A$4)</f>
        <v>52</v>
      </c>
      <c r="AM12" s="202">
        <f>SUMIFS(TB!AS:AS,TB!$F:$F,$B12,TB!$K:$K,"",TB!$J:$J,$A$4)</f>
        <v>52</v>
      </c>
      <c r="AN12" s="202">
        <f>SUMIFS(TB!AT:AT,TB!$F:$F,$B12,TB!$K:$K,"",TB!$J:$J,$A$4)</f>
        <v>32.054340000000003</v>
      </c>
      <c r="AO12" s="202">
        <f>SUMIFS(TB!AU:AU,TB!$F:$F,$B12,TB!$K:$K,"",TB!$J:$J,$A$4)</f>
        <v>32.054340000000003</v>
      </c>
      <c r="AP12" s="202">
        <f>SUMIFS(TB!AV:AV,TB!$F:$F,$B12,TB!$K:$K,"",TB!$J:$J,$A$4)</f>
        <v>32.054340000000003</v>
      </c>
      <c r="AQ12" s="202">
        <f>SUMIFS(TB!AW:AW,TB!$F:$F,$B12,TB!$K:$K,"",TB!$J:$J,$A$4)</f>
        <v>0</v>
      </c>
      <c r="AR12" s="202">
        <f>SUMIFS(TB!AX:AX,TB!$F:$F,$B12,TB!$K:$K,"",TB!$J:$J,$A$4)</f>
        <v>0</v>
      </c>
      <c r="AS12" s="202">
        <f>SUMIFS(TB!AY:AY,TB!$F:$F,$B12,TB!$K:$K,"",TB!$J:$J,$A$4)</f>
        <v>0</v>
      </c>
      <c r="AT12" s="202">
        <f>SUMIFS(TB!AZ:AZ,TB!$F:$F,$B12,TB!$K:$K,"",TB!$J:$J,$A$4)</f>
        <v>0</v>
      </c>
      <c r="AU12" s="202">
        <f>SUMIFS(TB!BA:BA,TB!$F:$F,$B12,TB!$K:$K,"",TB!$J:$J,$A$4)</f>
        <v>0</v>
      </c>
      <c r="AV12" s="202">
        <f>SUMIFS(TB!BB:BB,TB!$F:$F,$B12,TB!$K:$K,"",TB!$J:$J,$A$4)</f>
        <v>0</v>
      </c>
      <c r="AW12" s="202">
        <f>SUMIFS(TB!BC:BC,TB!$F:$F,$B12,TB!$K:$K,"",TB!$J:$J,$A$4)</f>
        <v>0</v>
      </c>
      <c r="AX12" s="202">
        <f>SUMIFS(TB!BD:BD,TB!$F:$F,$B12,TB!$K:$K,"",TB!$J:$J,$A$4)</f>
        <v>0</v>
      </c>
      <c r="AY12" s="202">
        <f>SUMIFS(TB!BE:BE,TB!$F:$F,$B12,TB!$K:$K,"",TB!$J:$J,$A$4)</f>
        <v>0</v>
      </c>
      <c r="AZ12" s="202">
        <f>SUMIFS(TB!BF:BF,TB!$F:$F,$B12,TB!$K:$K,"",TB!$J:$J,$A$4)</f>
        <v>0</v>
      </c>
      <c r="BA12" s="202">
        <f>SUMIFS(TB!BG:BG,TB!$F:$F,$B12,TB!$K:$K,"",TB!$J:$J,$A$4)</f>
        <v>0</v>
      </c>
      <c r="BB12" s="202">
        <f>SUMIFS(TB!BH:BH,TB!$F:$F,$B12,TB!$K:$K,"",TB!$J:$J,$A$4)</f>
        <v>0</v>
      </c>
      <c r="BC12" s="202">
        <f>SUMIFS(TB!BI:BI,TB!$F:$F,$B12,TB!$K:$K,"",TB!$J:$J,$A$4)</f>
        <v>0</v>
      </c>
      <c r="BG12" s="202"/>
      <c r="BH12" s="216"/>
    </row>
    <row r="13" spans="1:60" s="26" customFormat="1" ht="14.25" hidden="1" customHeight="1" outlineLevel="1" x14ac:dyDescent="0.3">
      <c r="B13" s="70" t="s">
        <v>658</v>
      </c>
      <c r="C13" s="202">
        <f>S13</f>
        <v>0</v>
      </c>
      <c r="D13" s="202">
        <f t="shared" si="1"/>
        <v>0</v>
      </c>
      <c r="E13" s="202">
        <f t="shared" si="1"/>
        <v>0</v>
      </c>
      <c r="F13" s="202">
        <f t="shared" si="1"/>
        <v>0</v>
      </c>
      <c r="G13" s="216"/>
      <c r="H13" s="202">
        <f>SUMIFS(TB!N:N,TB!$F:$F,$B13,TB!$K:$K,"",TB!$J:$J,$A$4)</f>
        <v>0</v>
      </c>
      <c r="I13" s="202">
        <f>SUMIFS(TB!O:O,TB!$F:$F,$B13,TB!$K:$K,"",TB!$J:$J,$A$4)</f>
        <v>0</v>
      </c>
      <c r="J13" s="202">
        <f>SUMIFS(TB!P:P,TB!$F:$F,$B13,TB!$K:$K,"",TB!$J:$J,$A$4)</f>
        <v>0</v>
      </c>
      <c r="K13" s="202">
        <f>SUMIFS(TB!Q:Q,TB!$F:$F,$B13,TB!$K:$K,"",TB!$J:$J,$A$4)</f>
        <v>0</v>
      </c>
      <c r="L13" s="202">
        <f>SUMIFS(TB!R:R,TB!$F:$F,$B13,TB!$K:$K,"",TB!$J:$J,$A$4)</f>
        <v>0</v>
      </c>
      <c r="M13" s="202">
        <f>SUMIFS(TB!S:S,TB!$F:$F,$B13,TB!$K:$K,"",TB!$J:$J,$A$4)</f>
        <v>0</v>
      </c>
      <c r="N13" s="202">
        <f>SUMIFS(TB!T:T,TB!$F:$F,$B13,TB!$K:$K,"",TB!$J:$J,$A$4)</f>
        <v>0</v>
      </c>
      <c r="O13" s="202">
        <f>SUMIFS(TB!U:U,TB!$F:$F,$B13,TB!$K:$K,"",TB!$J:$J,$A$4)</f>
        <v>0</v>
      </c>
      <c r="P13" s="202">
        <f>SUMIFS(TB!V:V,TB!$F:$F,$B13,TB!$K:$K,"",TB!$J:$J,$A$4)</f>
        <v>0</v>
      </c>
      <c r="Q13" s="202">
        <f>SUMIFS(TB!W:W,TB!$F:$F,$B13,TB!$K:$K,"",TB!$J:$J,$A$4)</f>
        <v>0</v>
      </c>
      <c r="R13" s="202">
        <f>SUMIFS(TB!X:X,TB!$F:$F,$B13,TB!$K:$K,"",TB!$J:$J,$A$4)</f>
        <v>0</v>
      </c>
      <c r="S13" s="202">
        <f>SUMIFS(TB!Y:Y,TB!$F:$F,$B13,TB!$K:$K,"",TB!$J:$J,$A$4)</f>
        <v>0</v>
      </c>
      <c r="T13" s="202">
        <f>SUMIFS(TB!Z:Z,TB!$F:$F,$B13,TB!$K:$K,"",TB!$J:$J,$A$4)</f>
        <v>0</v>
      </c>
      <c r="U13" s="202">
        <f>SUMIFS(TB!AA:AA,TB!$F:$F,$B13,TB!$K:$K,"",TB!$J:$J,$A$4)</f>
        <v>0</v>
      </c>
      <c r="V13" s="202">
        <f>SUMIFS(TB!AB:AB,TB!$F:$F,$B13,TB!$K:$K,"",TB!$J:$J,$A$4)</f>
        <v>0</v>
      </c>
      <c r="W13" s="202">
        <f>SUMIFS(TB!AC:AC,TB!$F:$F,$B13,TB!$K:$K,"",TB!$J:$J,$A$4)</f>
        <v>0</v>
      </c>
      <c r="X13" s="202">
        <f>SUMIFS(TB!AD:AD,TB!$F:$F,$B13,TB!$K:$K,"",TB!$J:$J,$A$4)</f>
        <v>0</v>
      </c>
      <c r="Y13" s="202">
        <f>SUMIFS(TB!AE:AE,TB!$F:$F,$B13,TB!$K:$K,"",TB!$J:$J,$A$4)</f>
        <v>0</v>
      </c>
      <c r="Z13" s="202">
        <f>SUMIFS(TB!AF:AF,TB!$F:$F,$B13,TB!$K:$K,"",TB!$J:$J,$A$4)</f>
        <v>0</v>
      </c>
      <c r="AA13" s="202">
        <f>SUMIFS(TB!AG:AG,TB!$F:$F,$B13,TB!$K:$K,"",TB!$J:$J,$A$4)</f>
        <v>0</v>
      </c>
      <c r="AB13" s="202">
        <f>SUMIFS(TB!AH:AH,TB!$F:$F,$B13,TB!$K:$K,"",TB!$J:$J,$A$4)</f>
        <v>0</v>
      </c>
      <c r="AC13" s="202">
        <f>SUMIFS(TB!AI:AI,TB!$F:$F,$B13,TB!$K:$K,"",TB!$J:$J,$A$4)</f>
        <v>0</v>
      </c>
      <c r="AD13" s="202">
        <f>SUMIFS(TB!AJ:AJ,TB!$F:$F,$B13,TB!$K:$K,"",TB!$J:$J,$A$4)</f>
        <v>0</v>
      </c>
      <c r="AE13" s="202">
        <f>SUMIFS(TB!AK:AK,TB!$F:$F,$B13,TB!$K:$K,"",TB!$J:$J,$A$4)</f>
        <v>0</v>
      </c>
      <c r="AF13" s="202">
        <f>SUMIFS(TB!AL:AL,TB!$F:$F,$B13,TB!$K:$K,"",TB!$J:$J,$A$4)</f>
        <v>0</v>
      </c>
      <c r="AG13" s="202">
        <f>SUMIFS(TB!AM:AM,TB!$F:$F,$B13,TB!$K:$K,"",TB!$J:$J,$A$4)</f>
        <v>0</v>
      </c>
      <c r="AH13" s="202">
        <f>SUMIFS(TB!AN:AN,TB!$F:$F,$B13,TB!$K:$K,"",TB!$J:$J,$A$4)</f>
        <v>0</v>
      </c>
      <c r="AI13" s="202">
        <f>SUMIFS(TB!AO:AO,TB!$F:$F,$B13,TB!$K:$K,"",TB!$J:$J,$A$4)</f>
        <v>0</v>
      </c>
      <c r="AJ13" s="202">
        <f>SUMIFS(TB!AP:AP,TB!$F:$F,$B13,TB!$K:$K,"",TB!$J:$J,$A$4)</f>
        <v>0</v>
      </c>
      <c r="AK13" s="202">
        <f>SUMIFS(TB!AQ:AQ,TB!$F:$F,$B13,TB!$K:$K,"",TB!$J:$J,$A$4)</f>
        <v>0</v>
      </c>
      <c r="AL13" s="202">
        <f>SUMIFS(TB!AR:AR,TB!$F:$F,$B13,TB!$K:$K,"",TB!$J:$J,$A$4)</f>
        <v>0</v>
      </c>
      <c r="AM13" s="202">
        <f>SUMIFS(TB!AS:AS,TB!$F:$F,$B13,TB!$K:$K,"",TB!$J:$J,$A$4)</f>
        <v>0</v>
      </c>
      <c r="AN13" s="202">
        <f>SUMIFS(TB!AT:AT,TB!$F:$F,$B13,TB!$K:$K,"",TB!$J:$J,$A$4)</f>
        <v>0</v>
      </c>
      <c r="AO13" s="202">
        <f>SUMIFS(TB!AU:AU,TB!$F:$F,$B13,TB!$K:$K,"",TB!$J:$J,$A$4)</f>
        <v>0</v>
      </c>
      <c r="AP13" s="202">
        <f>SUMIFS(TB!AV:AV,TB!$F:$F,$B13,TB!$K:$K,"",TB!$J:$J,$A$4)</f>
        <v>0</v>
      </c>
      <c r="AQ13" s="202">
        <f>SUMIFS(TB!AW:AW,TB!$F:$F,$B13,TB!$K:$K,"",TB!$J:$J,$A$4)</f>
        <v>0</v>
      </c>
      <c r="AR13" s="202">
        <f>SUMIFS(TB!AX:AX,TB!$F:$F,$B13,TB!$K:$K,"",TB!$J:$J,$A$4)</f>
        <v>0</v>
      </c>
      <c r="AS13" s="202">
        <f>SUMIFS(TB!AY:AY,TB!$F:$F,$B13,TB!$K:$K,"",TB!$J:$J,$A$4)</f>
        <v>0</v>
      </c>
      <c r="AT13" s="202">
        <f>SUMIFS(TB!AZ:AZ,TB!$F:$F,$B13,TB!$K:$K,"",TB!$J:$J,$A$4)</f>
        <v>0</v>
      </c>
      <c r="AU13" s="202">
        <f>SUMIFS(TB!BA:BA,TB!$F:$F,$B13,TB!$K:$K,"",TB!$J:$J,$A$4)</f>
        <v>0</v>
      </c>
      <c r="AV13" s="202">
        <f>SUMIFS(TB!BB:BB,TB!$F:$F,$B13,TB!$K:$K,"",TB!$J:$J,$A$4)</f>
        <v>0</v>
      </c>
      <c r="AW13" s="202">
        <f>SUMIFS(TB!BC:BC,TB!$F:$F,$B13,TB!$K:$K,"",TB!$J:$J,$A$4)</f>
        <v>0</v>
      </c>
      <c r="AX13" s="202">
        <f>SUMIFS(TB!BD:BD,TB!$F:$F,$B13,TB!$K:$K,"",TB!$J:$J,$A$4)</f>
        <v>0</v>
      </c>
      <c r="AY13" s="202">
        <f>SUMIFS(TB!BE:BE,TB!$F:$F,$B13,TB!$K:$K,"",TB!$J:$J,$A$4)</f>
        <v>0</v>
      </c>
      <c r="AZ13" s="202">
        <f>SUMIFS(TB!BF:BF,TB!$F:$F,$B13,TB!$K:$K,"",TB!$J:$J,$A$4)</f>
        <v>0</v>
      </c>
      <c r="BA13" s="202">
        <f>SUMIFS(TB!BG:BG,TB!$F:$F,$B13,TB!$K:$K,"",TB!$J:$J,$A$4)</f>
        <v>0</v>
      </c>
      <c r="BB13" s="202">
        <f>SUMIFS(TB!BH:BH,TB!$F:$F,$B13,TB!$K:$K,"",TB!$J:$J,$A$4)</f>
        <v>0</v>
      </c>
      <c r="BC13" s="202">
        <f>SUMIFS(TB!BI:BI,TB!$F:$F,$B13,TB!$K:$K,"",TB!$J:$J,$A$4)</f>
        <v>0</v>
      </c>
      <c r="BG13" s="202"/>
      <c r="BH13" s="216"/>
    </row>
    <row r="14" spans="1:60" s="26" customFormat="1" ht="14.25" hidden="1" customHeight="1" outlineLevel="1" x14ac:dyDescent="0.3">
      <c r="B14" s="70" t="s">
        <v>658</v>
      </c>
      <c r="C14" s="202">
        <f t="shared" si="0"/>
        <v>0</v>
      </c>
      <c r="D14" s="202">
        <f t="shared" si="1"/>
        <v>0</v>
      </c>
      <c r="E14" s="202">
        <f t="shared" si="1"/>
        <v>0</v>
      </c>
      <c r="F14" s="202">
        <f t="shared" si="1"/>
        <v>0</v>
      </c>
      <c r="G14" s="216"/>
      <c r="H14" s="202">
        <f>SUMIFS(TB!N:N,TB!$F:$F,$B14,TB!$K:$K,"",TB!$J:$J,$A$4)</f>
        <v>0</v>
      </c>
      <c r="I14" s="202">
        <f>SUMIFS(TB!O:O,TB!$F:$F,$B14,TB!$K:$K,"",TB!$J:$J,$A$4)</f>
        <v>0</v>
      </c>
      <c r="J14" s="202">
        <f>SUMIFS(TB!P:P,TB!$F:$F,$B14,TB!$K:$K,"",TB!$J:$J,$A$4)</f>
        <v>0</v>
      </c>
      <c r="K14" s="202">
        <f>SUMIFS(TB!Q:Q,TB!$F:$F,$B14,TB!$K:$K,"",TB!$J:$J,$A$4)</f>
        <v>0</v>
      </c>
      <c r="L14" s="202">
        <f>SUMIFS(TB!R:R,TB!$F:$F,$B14,TB!$K:$K,"",TB!$J:$J,$A$4)</f>
        <v>0</v>
      </c>
      <c r="M14" s="202">
        <f>SUMIFS(TB!S:S,TB!$F:$F,$B14,TB!$K:$K,"",TB!$J:$J,$A$4)</f>
        <v>0</v>
      </c>
      <c r="N14" s="202">
        <f>SUMIFS(TB!T:T,TB!$F:$F,$B14,TB!$K:$K,"",TB!$J:$J,$A$4)</f>
        <v>0</v>
      </c>
      <c r="O14" s="202">
        <f>SUMIFS(TB!U:U,TB!$F:$F,$B14,TB!$K:$K,"",TB!$J:$J,$A$4)</f>
        <v>0</v>
      </c>
      <c r="P14" s="202">
        <f>SUMIFS(TB!V:V,TB!$F:$F,$B14,TB!$K:$K,"",TB!$J:$J,$A$4)</f>
        <v>0</v>
      </c>
      <c r="Q14" s="202">
        <f>SUMIFS(TB!W:W,TB!$F:$F,$B14,TB!$K:$K,"",TB!$J:$J,$A$4)</f>
        <v>0</v>
      </c>
      <c r="R14" s="202">
        <f>SUMIFS(TB!X:X,TB!$F:$F,$B14,TB!$K:$K,"",TB!$J:$J,$A$4)</f>
        <v>0</v>
      </c>
      <c r="S14" s="202">
        <f>SUMIFS(TB!Y:Y,TB!$F:$F,$B14,TB!$K:$K,"",TB!$J:$J,$A$4)</f>
        <v>0</v>
      </c>
      <c r="T14" s="202">
        <f>SUMIFS(TB!Z:Z,TB!$F:$F,$B14,TB!$K:$K,"",TB!$J:$J,$A$4)</f>
        <v>0</v>
      </c>
      <c r="U14" s="202">
        <f>SUMIFS(TB!AA:AA,TB!$F:$F,$B14,TB!$K:$K,"",TB!$J:$J,$A$4)</f>
        <v>0</v>
      </c>
      <c r="V14" s="202">
        <f>SUMIFS(TB!AB:AB,TB!$F:$F,$B14,TB!$K:$K,"",TB!$J:$J,$A$4)</f>
        <v>0</v>
      </c>
      <c r="W14" s="202">
        <f>SUMIFS(TB!AC:AC,TB!$F:$F,$B14,TB!$K:$K,"",TB!$J:$J,$A$4)</f>
        <v>0</v>
      </c>
      <c r="X14" s="202">
        <f>SUMIFS(TB!AD:AD,TB!$F:$F,$B14,TB!$K:$K,"",TB!$J:$J,$A$4)</f>
        <v>0</v>
      </c>
      <c r="Y14" s="202">
        <f>SUMIFS(TB!AE:AE,TB!$F:$F,$B14,TB!$K:$K,"",TB!$J:$J,$A$4)</f>
        <v>0</v>
      </c>
      <c r="Z14" s="202">
        <f>SUMIFS(TB!AF:AF,TB!$F:$F,$B14,TB!$K:$K,"",TB!$J:$J,$A$4)</f>
        <v>0</v>
      </c>
      <c r="AA14" s="202">
        <f>SUMIFS(TB!AG:AG,TB!$F:$F,$B14,TB!$K:$K,"",TB!$J:$J,$A$4)</f>
        <v>0</v>
      </c>
      <c r="AB14" s="202">
        <f>SUMIFS(TB!AH:AH,TB!$F:$F,$B14,TB!$K:$K,"",TB!$J:$J,$A$4)</f>
        <v>0</v>
      </c>
      <c r="AC14" s="202">
        <f>SUMIFS(TB!AI:AI,TB!$F:$F,$B14,TB!$K:$K,"",TB!$J:$J,$A$4)</f>
        <v>0</v>
      </c>
      <c r="AD14" s="202">
        <f>SUMIFS(TB!AJ:AJ,TB!$F:$F,$B14,TB!$K:$K,"",TB!$J:$J,$A$4)</f>
        <v>0</v>
      </c>
      <c r="AE14" s="202">
        <f>SUMIFS(TB!AK:AK,TB!$F:$F,$B14,TB!$K:$K,"",TB!$J:$J,$A$4)</f>
        <v>0</v>
      </c>
      <c r="AF14" s="202">
        <f>SUMIFS(TB!AL:AL,TB!$F:$F,$B14,TB!$K:$K,"",TB!$J:$J,$A$4)</f>
        <v>0</v>
      </c>
      <c r="AG14" s="202">
        <f>SUMIFS(TB!AM:AM,TB!$F:$F,$B14,TB!$K:$K,"",TB!$J:$J,$A$4)</f>
        <v>0</v>
      </c>
      <c r="AH14" s="202">
        <f>SUMIFS(TB!AN:AN,TB!$F:$F,$B14,TB!$K:$K,"",TB!$J:$J,$A$4)</f>
        <v>0</v>
      </c>
      <c r="AI14" s="202">
        <f>SUMIFS(TB!AO:AO,TB!$F:$F,$B14,TB!$K:$K,"",TB!$J:$J,$A$4)</f>
        <v>0</v>
      </c>
      <c r="AJ14" s="202">
        <f>SUMIFS(TB!AP:AP,TB!$F:$F,$B14,TB!$K:$K,"",TB!$J:$J,$A$4)</f>
        <v>0</v>
      </c>
      <c r="AK14" s="202">
        <f>SUMIFS(TB!AQ:AQ,TB!$F:$F,$B14,TB!$K:$K,"",TB!$J:$J,$A$4)</f>
        <v>0</v>
      </c>
      <c r="AL14" s="202">
        <f>SUMIFS(TB!AR:AR,TB!$F:$F,$B14,TB!$K:$K,"",TB!$J:$J,$A$4)</f>
        <v>0</v>
      </c>
      <c r="AM14" s="202">
        <f>SUMIFS(TB!AS:AS,TB!$F:$F,$B14,TB!$K:$K,"",TB!$J:$J,$A$4)</f>
        <v>0</v>
      </c>
      <c r="AN14" s="202">
        <f>SUMIFS(TB!AT:AT,TB!$F:$F,$B14,TB!$K:$K,"",TB!$J:$J,$A$4)</f>
        <v>0</v>
      </c>
      <c r="AO14" s="202">
        <f>SUMIFS(TB!AU:AU,TB!$F:$F,$B14,TB!$K:$K,"",TB!$J:$J,$A$4)</f>
        <v>0</v>
      </c>
      <c r="AP14" s="202">
        <f>SUMIFS(TB!AV:AV,TB!$F:$F,$B14,TB!$K:$K,"",TB!$J:$J,$A$4)</f>
        <v>0</v>
      </c>
      <c r="AQ14" s="202">
        <f>SUMIFS(TB!AW:AW,TB!$F:$F,$B14,TB!$K:$K,"",TB!$J:$J,$A$4)</f>
        <v>0</v>
      </c>
      <c r="AR14" s="202">
        <f>SUMIFS(TB!AX:AX,TB!$F:$F,$B14,TB!$K:$K,"",TB!$J:$J,$A$4)</f>
        <v>0</v>
      </c>
      <c r="AS14" s="202">
        <f>SUMIFS(TB!AY:AY,TB!$F:$F,$B14,TB!$K:$K,"",TB!$J:$J,$A$4)</f>
        <v>0</v>
      </c>
      <c r="AT14" s="202">
        <f>SUMIFS(TB!AZ:AZ,TB!$F:$F,$B14,TB!$K:$K,"",TB!$J:$J,$A$4)</f>
        <v>0</v>
      </c>
      <c r="AU14" s="202">
        <f>SUMIFS(TB!BA:BA,TB!$F:$F,$B14,TB!$K:$K,"",TB!$J:$J,$A$4)</f>
        <v>0</v>
      </c>
      <c r="AV14" s="202">
        <f>SUMIFS(TB!BB:BB,TB!$F:$F,$B14,TB!$K:$K,"",TB!$J:$J,$A$4)</f>
        <v>0</v>
      </c>
      <c r="AW14" s="202">
        <f>SUMIFS(TB!BC:BC,TB!$F:$F,$B14,TB!$K:$K,"",TB!$J:$J,$A$4)</f>
        <v>0</v>
      </c>
      <c r="AX14" s="202">
        <f>SUMIFS(TB!BD:BD,TB!$F:$F,$B14,TB!$K:$K,"",TB!$J:$J,$A$4)</f>
        <v>0</v>
      </c>
      <c r="AY14" s="202">
        <f>SUMIFS(TB!BE:BE,TB!$F:$F,$B14,TB!$K:$K,"",TB!$J:$J,$A$4)</f>
        <v>0</v>
      </c>
      <c r="AZ14" s="202">
        <f>SUMIFS(TB!BF:BF,TB!$F:$F,$B14,TB!$K:$K,"",TB!$J:$J,$A$4)</f>
        <v>0</v>
      </c>
      <c r="BA14" s="202">
        <f>SUMIFS(TB!BG:BG,TB!$F:$F,$B14,TB!$K:$K,"",TB!$J:$J,$A$4)</f>
        <v>0</v>
      </c>
      <c r="BB14" s="202">
        <f>SUMIFS(TB!BH:BH,TB!$F:$F,$B14,TB!$K:$K,"",TB!$J:$J,$A$4)</f>
        <v>0</v>
      </c>
      <c r="BC14" s="202">
        <f>SUMIFS(TB!BI:BI,TB!$F:$F,$B14,TB!$K:$K,"",TB!$J:$J,$A$4)</f>
        <v>0</v>
      </c>
      <c r="BG14" s="202"/>
      <c r="BH14" s="216"/>
    </row>
    <row r="15" spans="1:60" s="26" customFormat="1" ht="14.25" hidden="1" customHeight="1" outlineLevel="1" x14ac:dyDescent="0.3">
      <c r="B15" s="70" t="s">
        <v>658</v>
      </c>
      <c r="C15" s="202">
        <f t="shared" si="0"/>
        <v>0</v>
      </c>
      <c r="D15" s="202">
        <f t="shared" si="1"/>
        <v>0</v>
      </c>
      <c r="E15" s="202">
        <f t="shared" si="1"/>
        <v>0</v>
      </c>
      <c r="F15" s="202">
        <f t="shared" si="1"/>
        <v>0</v>
      </c>
      <c r="G15" s="216"/>
      <c r="H15" s="202">
        <f>SUMIFS(TB!N:N,TB!$F:$F,$B15,TB!$K:$K,"",TB!$J:$J,$A$4)</f>
        <v>0</v>
      </c>
      <c r="I15" s="202">
        <f>SUMIFS(TB!O:O,TB!$F:$F,$B15,TB!$K:$K,"",TB!$J:$J,$A$4)</f>
        <v>0</v>
      </c>
      <c r="J15" s="202">
        <f>SUMIFS(TB!P:P,TB!$F:$F,$B15,TB!$K:$K,"",TB!$J:$J,$A$4)</f>
        <v>0</v>
      </c>
      <c r="K15" s="202">
        <f>SUMIFS(TB!Q:Q,TB!$F:$F,$B15,TB!$K:$K,"",TB!$J:$J,$A$4)</f>
        <v>0</v>
      </c>
      <c r="L15" s="202">
        <f>SUMIFS(TB!R:R,TB!$F:$F,$B15,TB!$K:$K,"",TB!$J:$J,$A$4)</f>
        <v>0</v>
      </c>
      <c r="M15" s="202">
        <f>SUMIFS(TB!S:S,TB!$F:$F,$B15,TB!$K:$K,"",TB!$J:$J,$A$4)</f>
        <v>0</v>
      </c>
      <c r="N15" s="202">
        <f>SUMIFS(TB!T:T,TB!$F:$F,$B15,TB!$K:$K,"",TB!$J:$J,$A$4)</f>
        <v>0</v>
      </c>
      <c r="O15" s="202">
        <f>SUMIFS(TB!U:U,TB!$F:$F,$B15,TB!$K:$K,"",TB!$J:$J,$A$4)</f>
        <v>0</v>
      </c>
      <c r="P15" s="202">
        <f>SUMIFS(TB!V:V,TB!$F:$F,$B15,TB!$K:$K,"",TB!$J:$J,$A$4)</f>
        <v>0</v>
      </c>
      <c r="Q15" s="202">
        <f>SUMIFS(TB!W:W,TB!$F:$F,$B15,TB!$K:$K,"",TB!$J:$J,$A$4)</f>
        <v>0</v>
      </c>
      <c r="R15" s="202">
        <f>SUMIFS(TB!X:X,TB!$F:$F,$B15,TB!$K:$K,"",TB!$J:$J,$A$4)</f>
        <v>0</v>
      </c>
      <c r="S15" s="202">
        <f>SUMIFS(TB!Y:Y,TB!$F:$F,$B15,TB!$K:$K,"",TB!$J:$J,$A$4)</f>
        <v>0</v>
      </c>
      <c r="T15" s="202">
        <f>SUMIFS(TB!Z:Z,TB!$F:$F,$B15,TB!$K:$K,"",TB!$J:$J,$A$4)</f>
        <v>0</v>
      </c>
      <c r="U15" s="202">
        <f>SUMIFS(TB!AA:AA,TB!$F:$F,$B15,TB!$K:$K,"",TB!$J:$J,$A$4)</f>
        <v>0</v>
      </c>
      <c r="V15" s="202">
        <f>SUMIFS(TB!AB:AB,TB!$F:$F,$B15,TB!$K:$K,"",TB!$J:$J,$A$4)</f>
        <v>0</v>
      </c>
      <c r="W15" s="202">
        <f>SUMIFS(TB!AC:AC,TB!$F:$F,$B15,TB!$K:$K,"",TB!$J:$J,$A$4)</f>
        <v>0</v>
      </c>
      <c r="X15" s="202">
        <f>SUMIFS(TB!AD:AD,TB!$F:$F,$B15,TB!$K:$K,"",TB!$J:$J,$A$4)</f>
        <v>0</v>
      </c>
      <c r="Y15" s="202">
        <f>SUMIFS(TB!AE:AE,TB!$F:$F,$B15,TB!$K:$K,"",TB!$J:$J,$A$4)</f>
        <v>0</v>
      </c>
      <c r="Z15" s="202">
        <f>SUMIFS(TB!AF:AF,TB!$F:$F,$B15,TB!$K:$K,"",TB!$J:$J,$A$4)</f>
        <v>0</v>
      </c>
      <c r="AA15" s="202">
        <f>SUMIFS(TB!AG:AG,TB!$F:$F,$B15,TB!$K:$K,"",TB!$J:$J,$A$4)</f>
        <v>0</v>
      </c>
      <c r="AB15" s="202">
        <f>SUMIFS(TB!AH:AH,TB!$F:$F,$B15,TB!$K:$K,"",TB!$J:$J,$A$4)</f>
        <v>0</v>
      </c>
      <c r="AC15" s="202">
        <f>SUMIFS(TB!AI:AI,TB!$F:$F,$B15,TB!$K:$K,"",TB!$J:$J,$A$4)</f>
        <v>0</v>
      </c>
      <c r="AD15" s="202">
        <f>SUMIFS(TB!AJ:AJ,TB!$F:$F,$B15,TB!$K:$K,"",TB!$J:$J,$A$4)</f>
        <v>0</v>
      </c>
      <c r="AE15" s="202">
        <f>SUMIFS(TB!AK:AK,TB!$F:$F,$B15,TB!$K:$K,"",TB!$J:$J,$A$4)</f>
        <v>0</v>
      </c>
      <c r="AF15" s="202">
        <f>SUMIFS(TB!AL:AL,TB!$F:$F,$B15,TB!$K:$K,"",TB!$J:$J,$A$4)</f>
        <v>0</v>
      </c>
      <c r="AG15" s="202">
        <f>SUMIFS(TB!AM:AM,TB!$F:$F,$B15,TB!$K:$K,"",TB!$J:$J,$A$4)</f>
        <v>0</v>
      </c>
      <c r="AH15" s="202">
        <f>SUMIFS(TB!AN:AN,TB!$F:$F,$B15,TB!$K:$K,"",TB!$J:$J,$A$4)</f>
        <v>0</v>
      </c>
      <c r="AI15" s="202">
        <f>SUMIFS(TB!AO:AO,TB!$F:$F,$B15,TB!$K:$K,"",TB!$J:$J,$A$4)</f>
        <v>0</v>
      </c>
      <c r="AJ15" s="202">
        <f>SUMIFS(TB!AP:AP,TB!$F:$F,$B15,TB!$K:$K,"",TB!$J:$J,$A$4)</f>
        <v>0</v>
      </c>
      <c r="AK15" s="202">
        <f>SUMIFS(TB!AQ:AQ,TB!$F:$F,$B15,TB!$K:$K,"",TB!$J:$J,$A$4)</f>
        <v>0</v>
      </c>
      <c r="AL15" s="202">
        <f>SUMIFS(TB!AR:AR,TB!$F:$F,$B15,TB!$K:$K,"",TB!$J:$J,$A$4)</f>
        <v>0</v>
      </c>
      <c r="AM15" s="202">
        <f>SUMIFS(TB!AS:AS,TB!$F:$F,$B15,TB!$K:$K,"",TB!$J:$J,$A$4)</f>
        <v>0</v>
      </c>
      <c r="AN15" s="202">
        <f>SUMIFS(TB!AT:AT,TB!$F:$F,$B15,TB!$K:$K,"",TB!$J:$J,$A$4)</f>
        <v>0</v>
      </c>
      <c r="AO15" s="202">
        <f>SUMIFS(TB!AU:AU,TB!$F:$F,$B15,TB!$K:$K,"",TB!$J:$J,$A$4)</f>
        <v>0</v>
      </c>
      <c r="AP15" s="202">
        <f>SUMIFS(TB!AV:AV,TB!$F:$F,$B15,TB!$K:$K,"",TB!$J:$J,$A$4)</f>
        <v>0</v>
      </c>
      <c r="AQ15" s="202">
        <f>SUMIFS(TB!AW:AW,TB!$F:$F,$B15,TB!$K:$K,"",TB!$J:$J,$A$4)</f>
        <v>0</v>
      </c>
      <c r="AR15" s="202">
        <f>SUMIFS(TB!AX:AX,TB!$F:$F,$B15,TB!$K:$K,"",TB!$J:$J,$A$4)</f>
        <v>0</v>
      </c>
      <c r="AS15" s="202">
        <f>SUMIFS(TB!AY:AY,TB!$F:$F,$B15,TB!$K:$K,"",TB!$J:$J,$A$4)</f>
        <v>0</v>
      </c>
      <c r="AT15" s="202">
        <f>SUMIFS(TB!AZ:AZ,TB!$F:$F,$B15,TB!$K:$K,"",TB!$J:$J,$A$4)</f>
        <v>0</v>
      </c>
      <c r="AU15" s="202">
        <f>SUMIFS(TB!BA:BA,TB!$F:$F,$B15,TB!$K:$K,"",TB!$J:$J,$A$4)</f>
        <v>0</v>
      </c>
      <c r="AV15" s="202">
        <f>SUMIFS(TB!BB:BB,TB!$F:$F,$B15,TB!$K:$K,"",TB!$J:$J,$A$4)</f>
        <v>0</v>
      </c>
      <c r="AW15" s="202">
        <f>SUMIFS(TB!BC:BC,TB!$F:$F,$B15,TB!$K:$K,"",TB!$J:$J,$A$4)</f>
        <v>0</v>
      </c>
      <c r="AX15" s="202">
        <f>SUMIFS(TB!BD:BD,TB!$F:$F,$B15,TB!$K:$K,"",TB!$J:$J,$A$4)</f>
        <v>0</v>
      </c>
      <c r="AY15" s="202">
        <f>SUMIFS(TB!BE:BE,TB!$F:$F,$B15,TB!$K:$K,"",TB!$J:$J,$A$4)</f>
        <v>0</v>
      </c>
      <c r="AZ15" s="202">
        <f>SUMIFS(TB!BF:BF,TB!$F:$F,$B15,TB!$K:$K,"",TB!$J:$J,$A$4)</f>
        <v>0</v>
      </c>
      <c r="BA15" s="202">
        <f>SUMIFS(TB!BG:BG,TB!$F:$F,$B15,TB!$K:$K,"",TB!$J:$J,$A$4)</f>
        <v>0</v>
      </c>
      <c r="BB15" s="202">
        <f>SUMIFS(TB!BH:BH,TB!$F:$F,$B15,TB!$K:$K,"",TB!$J:$J,$A$4)</f>
        <v>0</v>
      </c>
      <c r="BC15" s="202">
        <f>SUMIFS(TB!BI:BI,TB!$F:$F,$B15,TB!$K:$K,"",TB!$J:$J,$A$4)</f>
        <v>0</v>
      </c>
      <c r="BG15" s="202"/>
      <c r="BH15" s="216"/>
    </row>
    <row r="16" spans="1:60" s="20" customFormat="1" ht="14.25" customHeight="1" collapsed="1" x14ac:dyDescent="0.3">
      <c r="B16" s="114" t="s">
        <v>35</v>
      </c>
      <c r="C16" s="235">
        <f>SUM(C8:C15)</f>
        <v>30379.993299999995</v>
      </c>
      <c r="D16" s="235">
        <f>SUM(D8:D15)</f>
        <v>25033.816350000001</v>
      </c>
      <c r="E16" s="235">
        <f>SUM(E8:E15)</f>
        <v>26704.470649999999</v>
      </c>
      <c r="F16" s="235">
        <f>SUM(F8:F15)</f>
        <v>23828.940500000001</v>
      </c>
      <c r="G16" s="232"/>
      <c r="H16" s="214">
        <f t="shared" ref="H16:AQ16" si="2">SUM(H8:H15)</f>
        <v>29838.171049999997</v>
      </c>
      <c r="I16" s="214">
        <f t="shared" si="2"/>
        <v>29538.912960000001</v>
      </c>
      <c r="J16" s="214">
        <f t="shared" si="2"/>
        <v>22161.522020000004</v>
      </c>
      <c r="K16" s="214">
        <f t="shared" si="2"/>
        <v>20917.278900000005</v>
      </c>
      <c r="L16" s="214">
        <f t="shared" si="2"/>
        <v>24730.455750000005</v>
      </c>
      <c r="M16" s="214">
        <f t="shared" si="2"/>
        <v>26156.937580000002</v>
      </c>
      <c r="N16" s="214">
        <f t="shared" si="2"/>
        <v>25882.104520000001</v>
      </c>
      <c r="O16" s="214">
        <f t="shared" si="2"/>
        <v>34991.273979999998</v>
      </c>
      <c r="P16" s="214">
        <f t="shared" si="2"/>
        <v>40946.724370000004</v>
      </c>
      <c r="Q16" s="214">
        <f t="shared" si="2"/>
        <v>39487.27115</v>
      </c>
      <c r="R16" s="214">
        <f t="shared" si="2"/>
        <v>43041.666089999999</v>
      </c>
      <c r="S16" s="214">
        <f t="shared" si="2"/>
        <v>30379.993299999995</v>
      </c>
      <c r="T16" s="214">
        <f t="shared" si="2"/>
        <v>27613.93017</v>
      </c>
      <c r="U16" s="214">
        <f t="shared" si="2"/>
        <v>26411.12444</v>
      </c>
      <c r="V16" s="214">
        <f t="shared" si="2"/>
        <v>15924.20974</v>
      </c>
      <c r="W16" s="214">
        <f t="shared" si="2"/>
        <v>18566.335080000001</v>
      </c>
      <c r="X16" s="214">
        <f t="shared" si="2"/>
        <v>19383.184309999997</v>
      </c>
      <c r="Y16" s="214">
        <f t="shared" si="2"/>
        <v>21929.962</v>
      </c>
      <c r="Z16" s="214">
        <f t="shared" si="2"/>
        <v>26947.649280000001</v>
      </c>
      <c r="AA16" s="214">
        <f t="shared" si="2"/>
        <v>28015.178500000002</v>
      </c>
      <c r="AB16" s="214">
        <f t="shared" si="2"/>
        <v>28621.714220000002</v>
      </c>
      <c r="AC16" s="214">
        <f t="shared" si="2"/>
        <v>29479.416410000002</v>
      </c>
      <c r="AD16" s="214">
        <f t="shared" si="2"/>
        <v>26390.09807</v>
      </c>
      <c r="AE16" s="214">
        <f t="shared" si="2"/>
        <v>25033.816350000001</v>
      </c>
      <c r="AF16" s="214">
        <f t="shared" si="2"/>
        <v>27234.733260000001</v>
      </c>
      <c r="AG16" s="214">
        <f t="shared" si="2"/>
        <v>32865.614509999999</v>
      </c>
      <c r="AH16" s="214">
        <f t="shared" si="2"/>
        <v>25930.95203</v>
      </c>
      <c r="AI16" s="214">
        <f t="shared" si="2"/>
        <v>28863.931489999999</v>
      </c>
      <c r="AJ16" s="214">
        <f t="shared" si="2"/>
        <v>19201.943459999999</v>
      </c>
      <c r="AK16" s="214">
        <f t="shared" si="2"/>
        <v>17361.67108</v>
      </c>
      <c r="AL16" s="214">
        <f t="shared" si="2"/>
        <v>18743.886210000001</v>
      </c>
      <c r="AM16" s="214">
        <f t="shared" si="2"/>
        <v>26910.26355</v>
      </c>
      <c r="AN16" s="214">
        <f t="shared" si="2"/>
        <v>28191.103679999997</v>
      </c>
      <c r="AO16" s="214">
        <f t="shared" si="2"/>
        <v>32295.95636</v>
      </c>
      <c r="AP16" s="214">
        <f t="shared" si="2"/>
        <v>34175.855820000004</v>
      </c>
      <c r="AQ16" s="214">
        <f t="shared" si="2"/>
        <v>26704.470649999999</v>
      </c>
      <c r="AR16" s="214">
        <f t="shared" ref="AR16:BC16" si="3">SUM(AR8:AR15)</f>
        <v>23223.459709999999</v>
      </c>
      <c r="AS16" s="214">
        <f t="shared" si="3"/>
        <v>23828.940500000001</v>
      </c>
      <c r="AT16" s="214">
        <f t="shared" si="3"/>
        <v>0</v>
      </c>
      <c r="AU16" s="214">
        <f t="shared" si="3"/>
        <v>0</v>
      </c>
      <c r="AV16" s="214">
        <f t="shared" si="3"/>
        <v>0</v>
      </c>
      <c r="AW16" s="214">
        <f t="shared" si="3"/>
        <v>0</v>
      </c>
      <c r="AX16" s="214">
        <f t="shared" si="3"/>
        <v>0</v>
      </c>
      <c r="AY16" s="214">
        <f t="shared" si="3"/>
        <v>0</v>
      </c>
      <c r="AZ16" s="214">
        <f t="shared" si="3"/>
        <v>0</v>
      </c>
      <c r="BA16" s="214">
        <f t="shared" si="3"/>
        <v>0</v>
      </c>
      <c r="BB16" s="214">
        <f t="shared" si="3"/>
        <v>0</v>
      </c>
      <c r="BC16" s="214">
        <f t="shared" si="3"/>
        <v>0</v>
      </c>
      <c r="BG16" s="235"/>
      <c r="BH16" s="232"/>
    </row>
    <row r="17" spans="2:60" s="26" customFormat="1" ht="14.25" customHeight="1" x14ac:dyDescent="0.3">
      <c r="B17" s="70" t="s">
        <v>36</v>
      </c>
      <c r="C17" s="202">
        <f>S17</f>
        <v>516.98496</v>
      </c>
      <c r="D17" s="202">
        <f t="shared" ref="D17:F19" si="4">SUMIF($H$7:$BF$7,D$7,$H17:$BF17)</f>
        <v>402.33695999999992</v>
      </c>
      <c r="E17" s="202">
        <f t="shared" si="4"/>
        <v>288.06095999999997</v>
      </c>
      <c r="F17" s="202">
        <f t="shared" si="4"/>
        <v>270.66295999999994</v>
      </c>
      <c r="G17" s="216"/>
      <c r="H17" s="202">
        <f>SUMIFS(TB!N:N,TB!$F:$F,$B17,TB!$K:$K,"",TB!$J:$J,$A$4)</f>
        <v>632.04113000000007</v>
      </c>
      <c r="I17" s="202">
        <f>SUMIFS(TB!O:O,TB!$F:$F,$B17,TB!$K:$K,"",TB!$J:$J,$A$4)</f>
        <v>621.98530000000005</v>
      </c>
      <c r="J17" s="202">
        <f>SUMIFS(TB!P:P,TB!$F:$F,$B17,TB!$K:$K,"",TB!$J:$J,$A$4)</f>
        <v>610.81896000000006</v>
      </c>
      <c r="K17" s="202">
        <f>SUMIFS(TB!Q:Q,TB!$F:$F,$B17,TB!$K:$K,"",TB!$J:$J,$A$4)</f>
        <v>600.3929599999999</v>
      </c>
      <c r="L17" s="202">
        <f>SUMIFS(TB!R:R,TB!$F:$F,$B17,TB!$K:$K,"",TB!$J:$J,$A$4)</f>
        <v>589.96695999999997</v>
      </c>
      <c r="M17" s="202">
        <f>SUMIFS(TB!S:S,TB!$F:$F,$B17,TB!$K:$K,"",TB!$J:$J,$A$4)</f>
        <v>579.54096000000004</v>
      </c>
      <c r="N17" s="202">
        <f>SUMIFS(TB!T:T,TB!$F:$F,$B17,TB!$K:$K,"",TB!$J:$J,$A$4)</f>
        <v>569.11495999999988</v>
      </c>
      <c r="O17" s="202">
        <f>SUMIFS(TB!U:U,TB!$F:$F,$B17,TB!$K:$K,"",TB!$J:$J,$A$4)</f>
        <v>558.68895999999995</v>
      </c>
      <c r="P17" s="202">
        <f>SUMIFS(TB!V:V,TB!$F:$F,$B17,TB!$K:$K,"",TB!$J:$J,$A$4)</f>
        <v>548.26296000000002</v>
      </c>
      <c r="Q17" s="202">
        <f>SUMIFS(TB!W:W,TB!$F:$F,$B17,TB!$K:$K,"",TB!$J:$J,$A$4)</f>
        <v>537.83696000000009</v>
      </c>
      <c r="R17" s="202">
        <f>SUMIFS(TB!X:X,TB!$F:$F,$B17,TB!$K:$K,"",TB!$J:$J,$A$4)</f>
        <v>527.41095999999993</v>
      </c>
      <c r="S17" s="202">
        <f>SUMIFS(TB!Y:Y,TB!$F:$F,$B17,TB!$K:$K,"",TB!$J:$J,$A$4)</f>
        <v>516.98496</v>
      </c>
      <c r="T17" s="202">
        <f>SUMIFS(TB!Z:Z,TB!$F:$F,$B17,TB!$K:$K,"",TB!$J:$J,$A$4)</f>
        <v>507.43095999999997</v>
      </c>
      <c r="U17" s="202">
        <f>SUMIFS(TB!AA:AA,TB!$F:$F,$B17,TB!$K:$K,"",TB!$J:$J,$A$4)</f>
        <v>497.87695999999988</v>
      </c>
      <c r="V17" s="202">
        <f>SUMIFS(TB!AB:AB,TB!$F:$F,$B17,TB!$K:$K,"",TB!$J:$J,$A$4)</f>
        <v>488.32295999999991</v>
      </c>
      <c r="W17" s="202">
        <f>SUMIFS(TB!AC:AC,TB!$F:$F,$B17,TB!$K:$K,"",TB!$J:$J,$A$4)</f>
        <v>478.76895999999994</v>
      </c>
      <c r="X17" s="202">
        <f>SUMIFS(TB!AD:AD,TB!$F:$F,$B17,TB!$K:$K,"",TB!$J:$J,$A$4)</f>
        <v>469.21495999999985</v>
      </c>
      <c r="Y17" s="202">
        <f>SUMIFS(TB!AE:AE,TB!$F:$F,$B17,TB!$K:$K,"",TB!$J:$J,$A$4)</f>
        <v>459.66095999999987</v>
      </c>
      <c r="Z17" s="202">
        <f>SUMIFS(TB!AF:AF,TB!$F:$F,$B17,TB!$K:$K,"",TB!$J:$J,$A$4)</f>
        <v>450.1069599999999</v>
      </c>
      <c r="AA17" s="202">
        <f>SUMIFS(TB!AG:AG,TB!$F:$F,$B17,TB!$K:$K,"",TB!$J:$J,$A$4)</f>
        <v>440.55295999999993</v>
      </c>
      <c r="AB17" s="202">
        <f>SUMIFS(TB!AH:AH,TB!$F:$F,$B17,TB!$K:$K,"",TB!$J:$J,$A$4)</f>
        <v>430.99895999999984</v>
      </c>
      <c r="AC17" s="202">
        <f>SUMIFS(TB!AI:AI,TB!$F:$F,$B17,TB!$K:$K,"",TB!$J:$J,$A$4)</f>
        <v>421.44495999999987</v>
      </c>
      <c r="AD17" s="202">
        <f>SUMIFS(TB!AJ:AJ,TB!$F:$F,$B17,TB!$K:$K,"",TB!$J:$J,$A$4)</f>
        <v>411.89095999999989</v>
      </c>
      <c r="AE17" s="202">
        <f>SUMIFS(TB!AK:AK,TB!$F:$F,$B17,TB!$K:$K,"",TB!$J:$J,$A$4)</f>
        <v>402.33695999999992</v>
      </c>
      <c r="AF17" s="202">
        <f>SUMIFS(TB!AL:AL,TB!$F:$F,$B17,TB!$K:$K,"",TB!$J:$J,$A$4)</f>
        <v>392.81395999999989</v>
      </c>
      <c r="AG17" s="202">
        <f>SUMIFS(TB!AM:AM,TB!$F:$F,$B17,TB!$K:$K,"",TB!$J:$J,$A$4)</f>
        <v>383.29095999999998</v>
      </c>
      <c r="AH17" s="202">
        <f>SUMIFS(TB!AN:AN,TB!$F:$F,$B17,TB!$K:$K,"",TB!$J:$J,$A$4)</f>
        <v>373.76795999999996</v>
      </c>
      <c r="AI17" s="202">
        <f>SUMIFS(TB!AO:AO,TB!$F:$F,$B17,TB!$K:$K,"",TB!$J:$J,$A$4)</f>
        <v>364.24495999999994</v>
      </c>
      <c r="AJ17" s="202">
        <f>SUMIFS(TB!AP:AP,TB!$F:$F,$B17,TB!$K:$K,"",TB!$J:$J,$A$4)</f>
        <v>354.72195999999991</v>
      </c>
      <c r="AK17" s="202">
        <f>SUMIFS(TB!AQ:AQ,TB!$F:$F,$B17,TB!$K:$K,"",TB!$J:$J,$A$4)</f>
        <v>345.19896</v>
      </c>
      <c r="AL17" s="202">
        <f>SUMIFS(TB!AR:AR,TB!$F:$F,$B17,TB!$K:$K,"",TB!$J:$J,$A$4)</f>
        <v>335.67595999999998</v>
      </c>
      <c r="AM17" s="202">
        <f>SUMIFS(TB!AS:AS,TB!$F:$F,$B17,TB!$K:$K,"",TB!$J:$J,$A$4)</f>
        <v>326.15295999999995</v>
      </c>
      <c r="AN17" s="202">
        <f>SUMIFS(TB!AT:AT,TB!$F:$F,$B17,TB!$K:$K,"",TB!$J:$J,$A$4)</f>
        <v>316.62995999999993</v>
      </c>
      <c r="AO17" s="202">
        <f>SUMIFS(TB!AU:AU,TB!$F:$F,$B17,TB!$K:$K,"",TB!$J:$J,$A$4)</f>
        <v>307.1069599999999</v>
      </c>
      <c r="AP17" s="202">
        <f>SUMIFS(TB!AV:AV,TB!$F:$F,$B17,TB!$K:$K,"",TB!$J:$J,$A$4)</f>
        <v>297.58395999999999</v>
      </c>
      <c r="AQ17" s="202">
        <f>SUMIFS(TB!AW:AW,TB!$F:$F,$B17,TB!$K:$K,"",TB!$J:$J,$A$4)</f>
        <v>288.06095999999997</v>
      </c>
      <c r="AR17" s="202">
        <f>SUMIFS(TB!AX:AX,TB!$F:$F,$B17,TB!$K:$K,"",TB!$J:$J,$A$4)</f>
        <v>279.3619599999999</v>
      </c>
      <c r="AS17" s="202">
        <f>SUMIFS(TB!AY:AY,TB!$F:$F,$B17,TB!$K:$K,"",TB!$J:$J,$A$4)</f>
        <v>270.66295999999994</v>
      </c>
      <c r="AT17" s="202">
        <f>SUMIFS(TB!AZ:AZ,TB!$F:$F,$B17,TB!$K:$K,"",TB!$J:$J,$A$4)</f>
        <v>0</v>
      </c>
      <c r="AU17" s="202">
        <f>SUMIFS(TB!BA:BA,TB!$F:$F,$B17,TB!$K:$K,"",TB!$J:$J,$A$4)</f>
        <v>0</v>
      </c>
      <c r="AV17" s="202">
        <f>SUMIFS(TB!BB:BB,TB!$F:$F,$B17,TB!$K:$K,"",TB!$J:$J,$A$4)</f>
        <v>0</v>
      </c>
      <c r="AW17" s="202">
        <f>SUMIFS(TB!BC:BC,TB!$F:$F,$B17,TB!$K:$K,"",TB!$J:$J,$A$4)</f>
        <v>0</v>
      </c>
      <c r="AX17" s="202">
        <f>SUMIFS(TB!BD:BD,TB!$F:$F,$B17,TB!$K:$K,"",TB!$J:$J,$A$4)</f>
        <v>0</v>
      </c>
      <c r="AY17" s="202">
        <f>SUMIFS(TB!BE:BE,TB!$F:$F,$B17,TB!$K:$K,"",TB!$J:$J,$A$4)</f>
        <v>0</v>
      </c>
      <c r="AZ17" s="202">
        <f>SUMIFS(TB!BF:BF,TB!$F:$F,$B17,TB!$K:$K,"",TB!$J:$J,$A$4)</f>
        <v>0</v>
      </c>
      <c r="BA17" s="202">
        <f>SUMIFS(TB!BG:BG,TB!$F:$F,$B17,TB!$K:$K,"",TB!$J:$J,$A$4)</f>
        <v>0</v>
      </c>
      <c r="BB17" s="202">
        <f>SUMIFS(TB!BH:BH,TB!$F:$F,$B17,TB!$K:$K,"",TB!$J:$J,$A$4)</f>
        <v>0</v>
      </c>
      <c r="BC17" s="202">
        <f>SUMIFS(TB!BI:BI,TB!$F:$F,$B17,TB!$K:$K,"",TB!$J:$J,$A$4)</f>
        <v>0</v>
      </c>
      <c r="BG17" s="202"/>
      <c r="BH17" s="216"/>
    </row>
    <row r="18" spans="2:60" s="26" customFormat="1" ht="14.25" customHeight="1" x14ac:dyDescent="0.3">
      <c r="B18" s="70" t="s">
        <v>56</v>
      </c>
      <c r="C18" s="202">
        <f>S18</f>
        <v>222.99</v>
      </c>
      <c r="D18" s="202">
        <f t="shared" si="4"/>
        <v>222.99</v>
      </c>
      <c r="E18" s="202">
        <f t="shared" si="4"/>
        <v>222.99</v>
      </c>
      <c r="F18" s="202">
        <f t="shared" si="4"/>
        <v>222.99</v>
      </c>
      <c r="G18" s="216"/>
      <c r="H18" s="202">
        <f>SUMIFS(TB!N:N,TB!$F:$F,$B18,TB!$K:$K,"",TB!$J:$J,$A$4)</f>
        <v>222.99</v>
      </c>
      <c r="I18" s="202">
        <f>SUMIFS(TB!O:O,TB!$F:$F,$B18,TB!$K:$K,"",TB!$J:$J,$A$4)</f>
        <v>222.99</v>
      </c>
      <c r="J18" s="202">
        <f>SUMIFS(TB!P:P,TB!$F:$F,$B18,TB!$K:$K,"",TB!$J:$J,$A$4)</f>
        <v>222.99</v>
      </c>
      <c r="K18" s="202">
        <f>SUMIFS(TB!Q:Q,TB!$F:$F,$B18,TB!$K:$K,"",TB!$J:$J,$A$4)</f>
        <v>222.99</v>
      </c>
      <c r="L18" s="202">
        <f>SUMIFS(TB!R:R,TB!$F:$F,$B18,TB!$K:$K,"",TB!$J:$J,$A$4)</f>
        <v>222.99</v>
      </c>
      <c r="M18" s="202">
        <f>SUMIFS(TB!S:S,TB!$F:$F,$B18,TB!$K:$K,"",TB!$J:$J,$A$4)</f>
        <v>222.99</v>
      </c>
      <c r="N18" s="202">
        <f>SUMIFS(TB!T:T,TB!$F:$F,$B18,TB!$K:$K,"",TB!$J:$J,$A$4)</f>
        <v>222.99</v>
      </c>
      <c r="O18" s="202">
        <f>SUMIFS(TB!U:U,TB!$F:$F,$B18,TB!$K:$K,"",TB!$J:$J,$A$4)</f>
        <v>222.99</v>
      </c>
      <c r="P18" s="202">
        <f>SUMIFS(TB!V:V,TB!$F:$F,$B18,TB!$K:$K,"",TB!$J:$J,$A$4)</f>
        <v>222.99</v>
      </c>
      <c r="Q18" s="202">
        <f>SUMIFS(TB!W:W,TB!$F:$F,$B18,TB!$K:$K,"",TB!$J:$J,$A$4)</f>
        <v>222.99</v>
      </c>
      <c r="R18" s="202">
        <f>SUMIFS(TB!X:X,TB!$F:$F,$B18,TB!$K:$K,"",TB!$J:$J,$A$4)</f>
        <v>222.99</v>
      </c>
      <c r="S18" s="202">
        <f>SUMIFS(TB!Y:Y,TB!$F:$F,$B18,TB!$K:$K,"",TB!$J:$J,$A$4)</f>
        <v>222.99</v>
      </c>
      <c r="T18" s="202">
        <f>SUMIFS(TB!Z:Z,TB!$F:$F,$B18,TB!$K:$K,"",TB!$J:$J,$A$4)</f>
        <v>222.99</v>
      </c>
      <c r="U18" s="202">
        <f>SUMIFS(TB!AA:AA,TB!$F:$F,$B18,TB!$K:$K,"",TB!$J:$J,$A$4)</f>
        <v>222.99</v>
      </c>
      <c r="V18" s="202">
        <f>SUMIFS(TB!AB:AB,TB!$F:$F,$B18,TB!$K:$K,"",TB!$J:$J,$A$4)</f>
        <v>222.99</v>
      </c>
      <c r="W18" s="202">
        <f>SUMIFS(TB!AC:AC,TB!$F:$F,$B18,TB!$K:$K,"",TB!$J:$J,$A$4)</f>
        <v>222.99</v>
      </c>
      <c r="X18" s="202">
        <f>SUMIFS(TB!AD:AD,TB!$F:$F,$B18,TB!$K:$K,"",TB!$J:$J,$A$4)</f>
        <v>222.99</v>
      </c>
      <c r="Y18" s="202">
        <f>SUMIFS(TB!AE:AE,TB!$F:$F,$B18,TB!$K:$K,"",TB!$J:$J,$A$4)</f>
        <v>222.99</v>
      </c>
      <c r="Z18" s="202">
        <f>SUMIFS(TB!AF:AF,TB!$F:$F,$B18,TB!$K:$K,"",TB!$J:$J,$A$4)</f>
        <v>222.99</v>
      </c>
      <c r="AA18" s="202">
        <f>SUMIFS(TB!AG:AG,TB!$F:$F,$B18,TB!$K:$K,"",TB!$J:$J,$A$4)</f>
        <v>222.99</v>
      </c>
      <c r="AB18" s="202">
        <f>SUMIFS(TB!AH:AH,TB!$F:$F,$B18,TB!$K:$K,"",TB!$J:$J,$A$4)</f>
        <v>222.99</v>
      </c>
      <c r="AC18" s="202">
        <f>SUMIFS(TB!AI:AI,TB!$F:$F,$B18,TB!$K:$K,"",TB!$J:$J,$A$4)</f>
        <v>222.99</v>
      </c>
      <c r="AD18" s="202">
        <f>SUMIFS(TB!AJ:AJ,TB!$F:$F,$B18,TB!$K:$K,"",TB!$J:$J,$A$4)</f>
        <v>222.99</v>
      </c>
      <c r="AE18" s="202">
        <f>SUMIFS(TB!AK:AK,TB!$F:$F,$B18,TB!$K:$K,"",TB!$J:$J,$A$4)</f>
        <v>222.99</v>
      </c>
      <c r="AF18" s="202">
        <f>SUMIFS(TB!AL:AL,TB!$F:$F,$B18,TB!$K:$K,"",TB!$J:$J,$A$4)</f>
        <v>222.99</v>
      </c>
      <c r="AG18" s="202">
        <f>SUMIFS(TB!AM:AM,TB!$F:$F,$B18,TB!$K:$K,"",TB!$J:$J,$A$4)</f>
        <v>222.99</v>
      </c>
      <c r="AH18" s="202">
        <f>SUMIFS(TB!AN:AN,TB!$F:$F,$B18,TB!$K:$K,"",TB!$J:$J,$A$4)</f>
        <v>222.99</v>
      </c>
      <c r="AI18" s="202">
        <f>SUMIFS(TB!AO:AO,TB!$F:$F,$B18,TB!$K:$K,"",TB!$J:$J,$A$4)</f>
        <v>222.99</v>
      </c>
      <c r="AJ18" s="202">
        <f>SUMIFS(TB!AP:AP,TB!$F:$F,$B18,TB!$K:$K,"",TB!$J:$J,$A$4)</f>
        <v>222.99</v>
      </c>
      <c r="AK18" s="202">
        <f>SUMIFS(TB!AQ:AQ,TB!$F:$F,$B18,TB!$K:$K,"",TB!$J:$J,$A$4)</f>
        <v>222.99</v>
      </c>
      <c r="AL18" s="202">
        <f>SUMIFS(TB!AR:AR,TB!$F:$F,$B18,TB!$K:$K,"",TB!$J:$J,$A$4)</f>
        <v>222.99</v>
      </c>
      <c r="AM18" s="202">
        <f>SUMIFS(TB!AS:AS,TB!$F:$F,$B18,TB!$K:$K,"",TB!$J:$J,$A$4)</f>
        <v>222.99</v>
      </c>
      <c r="AN18" s="202">
        <f>SUMIFS(TB!AT:AT,TB!$F:$F,$B18,TB!$K:$K,"",TB!$J:$J,$A$4)</f>
        <v>222.99</v>
      </c>
      <c r="AO18" s="202">
        <f>SUMIFS(TB!AU:AU,TB!$F:$F,$B18,TB!$K:$K,"",TB!$J:$J,$A$4)</f>
        <v>222.99</v>
      </c>
      <c r="AP18" s="202">
        <f>SUMIFS(TB!AV:AV,TB!$F:$F,$B18,TB!$K:$K,"",TB!$J:$J,$A$4)</f>
        <v>222.99</v>
      </c>
      <c r="AQ18" s="202">
        <f>SUMIFS(TB!AW:AW,TB!$F:$F,$B18,TB!$K:$K,"",TB!$J:$J,$A$4)</f>
        <v>222.99</v>
      </c>
      <c r="AR18" s="202">
        <f>SUMIFS(TB!AX:AX,TB!$F:$F,$B18,TB!$K:$K,"",TB!$J:$J,$A$4)</f>
        <v>222.99</v>
      </c>
      <c r="AS18" s="202">
        <f>SUMIFS(TB!AY:AY,TB!$F:$F,$B18,TB!$K:$K,"",TB!$J:$J,$A$4)</f>
        <v>222.99</v>
      </c>
      <c r="AT18" s="202">
        <f>SUMIFS(TB!AZ:AZ,TB!$F:$F,$B18,TB!$K:$K,"",TB!$J:$J,$A$4)</f>
        <v>0</v>
      </c>
      <c r="AU18" s="202">
        <f>SUMIFS(TB!BA:BA,TB!$F:$F,$B18,TB!$K:$K,"",TB!$J:$J,$A$4)</f>
        <v>0</v>
      </c>
      <c r="AV18" s="202">
        <f>SUMIFS(TB!BB:BB,TB!$F:$F,$B18,TB!$K:$K,"",TB!$J:$J,$A$4)</f>
        <v>0</v>
      </c>
      <c r="AW18" s="202">
        <f>SUMIFS(TB!BC:BC,TB!$F:$F,$B18,TB!$K:$K,"",TB!$J:$J,$A$4)</f>
        <v>0</v>
      </c>
      <c r="AX18" s="202">
        <f>SUMIFS(TB!BD:BD,TB!$F:$F,$B18,TB!$K:$K,"",TB!$J:$J,$A$4)</f>
        <v>0</v>
      </c>
      <c r="AY18" s="202">
        <f>SUMIFS(TB!BE:BE,TB!$F:$F,$B18,TB!$K:$K,"",TB!$J:$J,$A$4)</f>
        <v>0</v>
      </c>
      <c r="AZ18" s="202">
        <f>SUMIFS(TB!BF:BF,TB!$F:$F,$B18,TB!$K:$K,"",TB!$J:$J,$A$4)</f>
        <v>0</v>
      </c>
      <c r="BA18" s="202">
        <f>SUMIFS(TB!BG:BG,TB!$F:$F,$B18,TB!$K:$K,"",TB!$J:$J,$A$4)</f>
        <v>0</v>
      </c>
      <c r="BB18" s="202">
        <f>SUMIFS(TB!BH:BH,TB!$F:$F,$B18,TB!$K:$K,"",TB!$J:$J,$A$4)</f>
        <v>0</v>
      </c>
      <c r="BC18" s="202">
        <f>SUMIFS(TB!BI:BI,TB!$F:$F,$B18,TB!$K:$K,"",TB!$J:$J,$A$4)</f>
        <v>0</v>
      </c>
      <c r="BG18" s="202"/>
      <c r="BH18" s="216"/>
    </row>
    <row r="19" spans="2:60" s="26" customFormat="1" ht="14.25" hidden="1" customHeight="1" outlineLevel="1" x14ac:dyDescent="0.3">
      <c r="B19" s="70" t="s">
        <v>150</v>
      </c>
      <c r="C19" s="202">
        <f>S19</f>
        <v>0</v>
      </c>
      <c r="D19" s="202">
        <f t="shared" si="4"/>
        <v>0</v>
      </c>
      <c r="E19" s="202">
        <f t="shared" si="4"/>
        <v>0</v>
      </c>
      <c r="F19" s="202">
        <f t="shared" si="4"/>
        <v>0</v>
      </c>
      <c r="G19" s="216"/>
      <c r="H19" s="202">
        <f>SUMIFS(TB!N:N,TB!$F:$F,$B19,TB!$K:$K,"",TB!$J:$J,$A$4)</f>
        <v>0</v>
      </c>
      <c r="I19" s="202">
        <f>SUMIFS(TB!O:O,TB!$F:$F,$B19,TB!$K:$K,"",TB!$J:$J,$A$4)</f>
        <v>0</v>
      </c>
      <c r="J19" s="202">
        <f>SUMIFS(TB!P:P,TB!$F:$F,$B19,TB!$K:$K,"",TB!$J:$J,$A$4)</f>
        <v>0</v>
      </c>
      <c r="K19" s="202">
        <f>SUMIFS(TB!Q:Q,TB!$F:$F,$B19,TB!$K:$K,"",TB!$J:$J,$A$4)</f>
        <v>0</v>
      </c>
      <c r="L19" s="202">
        <f>SUMIFS(TB!R:R,TB!$F:$F,$B19,TB!$K:$K,"",TB!$J:$J,$A$4)</f>
        <v>0</v>
      </c>
      <c r="M19" s="202">
        <f>SUMIFS(TB!S:S,TB!$F:$F,$B19,TB!$K:$K,"",TB!$J:$J,$A$4)</f>
        <v>0</v>
      </c>
      <c r="N19" s="202">
        <f>SUMIFS(TB!T:T,TB!$F:$F,$B19,TB!$K:$K,"",TB!$J:$J,$A$4)</f>
        <v>0</v>
      </c>
      <c r="O19" s="202">
        <f>SUMIFS(TB!U:U,TB!$F:$F,$B19,TB!$K:$K,"",TB!$J:$J,$A$4)</f>
        <v>0</v>
      </c>
      <c r="P19" s="202">
        <f>SUMIFS(TB!V:V,TB!$F:$F,$B19,TB!$K:$K,"",TB!$J:$J,$A$4)</f>
        <v>0</v>
      </c>
      <c r="Q19" s="202">
        <f>SUMIFS(TB!W:W,TB!$F:$F,$B19,TB!$K:$K,"",TB!$J:$J,$A$4)</f>
        <v>0</v>
      </c>
      <c r="R19" s="202">
        <f>SUMIFS(TB!X:X,TB!$F:$F,$B19,TB!$K:$K,"",TB!$J:$J,$A$4)</f>
        <v>0</v>
      </c>
      <c r="S19" s="202">
        <f>SUMIFS(TB!Y:Y,TB!$F:$F,$B19,TB!$K:$K,"",TB!$J:$J,$A$4)</f>
        <v>0</v>
      </c>
      <c r="T19" s="202">
        <f>SUMIFS(TB!Z:Z,TB!$F:$F,$B19,TB!$K:$K,"",TB!$J:$J,$A$4)</f>
        <v>0</v>
      </c>
      <c r="U19" s="202">
        <f>SUMIFS(TB!AA:AA,TB!$F:$F,$B19,TB!$K:$K,"",TB!$J:$J,$A$4)</f>
        <v>0</v>
      </c>
      <c r="V19" s="202">
        <f>SUMIFS(TB!AB:AB,TB!$F:$F,$B19,TB!$K:$K,"",TB!$J:$J,$A$4)</f>
        <v>0</v>
      </c>
      <c r="W19" s="202">
        <f>SUMIFS(TB!AC:AC,TB!$F:$F,$B19,TB!$K:$K,"",TB!$J:$J,$A$4)</f>
        <v>0</v>
      </c>
      <c r="X19" s="202">
        <f>SUMIFS(TB!AD:AD,TB!$F:$F,$B19,TB!$K:$K,"",TB!$J:$J,$A$4)</f>
        <v>0</v>
      </c>
      <c r="Y19" s="202">
        <f>SUMIFS(TB!AE:AE,TB!$F:$F,$B19,TB!$K:$K,"",TB!$J:$J,$A$4)</f>
        <v>0</v>
      </c>
      <c r="Z19" s="202">
        <f>SUMIFS(TB!AF:AF,TB!$F:$F,$B19,TB!$K:$K,"",TB!$J:$J,$A$4)</f>
        <v>0</v>
      </c>
      <c r="AA19" s="202">
        <f>SUMIFS(TB!AG:AG,TB!$F:$F,$B19,TB!$K:$K,"",TB!$J:$J,$A$4)</f>
        <v>0</v>
      </c>
      <c r="AB19" s="202">
        <f>SUMIFS(TB!AH:AH,TB!$F:$F,$B19,TB!$K:$K,"",TB!$J:$J,$A$4)</f>
        <v>0</v>
      </c>
      <c r="AC19" s="202">
        <f>SUMIFS(TB!AI:AI,TB!$F:$F,$B19,TB!$K:$K,"",TB!$J:$J,$A$4)</f>
        <v>0</v>
      </c>
      <c r="AD19" s="202">
        <f>SUMIFS(TB!AJ:AJ,TB!$F:$F,$B19,TB!$K:$K,"",TB!$J:$J,$A$4)</f>
        <v>0</v>
      </c>
      <c r="AE19" s="202">
        <f>SUMIFS(TB!AK:AK,TB!$F:$F,$B19,TB!$K:$K,"",TB!$J:$J,$A$4)</f>
        <v>0</v>
      </c>
      <c r="AF19" s="202">
        <f>SUMIFS(TB!AL:AL,TB!$F:$F,$B19,TB!$K:$K,"",TB!$J:$J,$A$4)</f>
        <v>0</v>
      </c>
      <c r="AG19" s="202">
        <f>SUMIFS(TB!AM:AM,TB!$F:$F,$B19,TB!$K:$K,"",TB!$J:$J,$A$4)</f>
        <v>0</v>
      </c>
      <c r="AH19" s="202">
        <f>SUMIFS(TB!AN:AN,TB!$F:$F,$B19,TB!$K:$K,"",TB!$J:$J,$A$4)</f>
        <v>0</v>
      </c>
      <c r="AI19" s="202">
        <f>SUMIFS(TB!AO:AO,TB!$F:$F,$B19,TB!$K:$K,"",TB!$J:$J,$A$4)</f>
        <v>0</v>
      </c>
      <c r="AJ19" s="202">
        <f>SUMIFS(TB!AP:AP,TB!$F:$F,$B19,TB!$K:$K,"",TB!$J:$J,$A$4)</f>
        <v>0</v>
      </c>
      <c r="AK19" s="202">
        <f>SUMIFS(TB!AQ:AQ,TB!$F:$F,$B19,TB!$K:$K,"",TB!$J:$J,$A$4)</f>
        <v>0</v>
      </c>
      <c r="AL19" s="202">
        <f>SUMIFS(TB!AR:AR,TB!$F:$F,$B19,TB!$K:$K,"",TB!$J:$J,$A$4)</f>
        <v>0</v>
      </c>
      <c r="AM19" s="202">
        <f>SUMIFS(TB!AS:AS,TB!$F:$F,$B19,TB!$K:$K,"",TB!$J:$J,$A$4)</f>
        <v>0</v>
      </c>
      <c r="AN19" s="202">
        <f>SUMIFS(TB!AT:AT,TB!$F:$F,$B19,TB!$K:$K,"",TB!$J:$J,$A$4)</f>
        <v>0</v>
      </c>
      <c r="AO19" s="202">
        <f>SUMIFS(TB!AU:AU,TB!$F:$F,$B19,TB!$K:$K,"",TB!$J:$J,$A$4)</f>
        <v>0</v>
      </c>
      <c r="AP19" s="202">
        <f>SUMIFS(TB!AV:AV,TB!$F:$F,$B19,TB!$K:$K,"",TB!$J:$J,$A$4)</f>
        <v>0</v>
      </c>
      <c r="AQ19" s="202">
        <f>SUMIFS(TB!AW:AW,TB!$F:$F,$B19,TB!$K:$K,"",TB!$J:$J,$A$4)</f>
        <v>0</v>
      </c>
      <c r="AR19" s="202">
        <f>SUMIFS(TB!AX:AX,TB!$F:$F,$B19,TB!$K:$K,"",TB!$J:$J,$A$4)</f>
        <v>0</v>
      </c>
      <c r="AS19" s="202">
        <f>SUMIFS(TB!AY:AY,TB!$F:$F,$B19,TB!$K:$K,"",TB!$J:$J,$A$4)</f>
        <v>0</v>
      </c>
      <c r="AT19" s="202">
        <f>SUMIFS(TB!AZ:AZ,TB!$F:$F,$B19,TB!$K:$K,"",TB!$J:$J,$A$4)</f>
        <v>0</v>
      </c>
      <c r="AU19" s="202">
        <f>SUMIFS(TB!BA:BA,TB!$F:$F,$B19,TB!$K:$K,"",TB!$J:$J,$A$4)</f>
        <v>0</v>
      </c>
      <c r="AV19" s="202">
        <f>SUMIFS(TB!BB:BB,TB!$F:$F,$B19,TB!$K:$K,"",TB!$J:$J,$A$4)</f>
        <v>0</v>
      </c>
      <c r="AW19" s="202">
        <f>SUMIFS(TB!BC:BC,TB!$F:$F,$B19,TB!$K:$K,"",TB!$J:$J,$A$4)</f>
        <v>0</v>
      </c>
      <c r="AX19" s="202">
        <f>SUMIFS(TB!BD:BD,TB!$F:$F,$B19,TB!$K:$K,"",TB!$J:$J,$A$4)</f>
        <v>0</v>
      </c>
      <c r="AY19" s="202">
        <f>SUMIFS(TB!BE:BE,TB!$F:$F,$B19,TB!$K:$K,"",TB!$J:$J,$A$4)</f>
        <v>0</v>
      </c>
      <c r="AZ19" s="202">
        <f>SUMIFS(TB!BF:BF,TB!$F:$F,$B19,TB!$K:$K,"",TB!$J:$J,$A$4)</f>
        <v>0</v>
      </c>
      <c r="BA19" s="202">
        <f>SUMIFS(TB!BG:BG,TB!$F:$F,$B19,TB!$K:$K,"",TB!$J:$J,$A$4)</f>
        <v>0</v>
      </c>
      <c r="BB19" s="202">
        <f>SUMIFS(TB!BH:BH,TB!$F:$F,$B19,TB!$K:$K,"",TB!$J:$J,$A$4)</f>
        <v>0</v>
      </c>
      <c r="BC19" s="202">
        <f>SUMIFS(TB!BI:BI,TB!$F:$F,$B19,TB!$K:$K,"",TB!$J:$J,$A$4)</f>
        <v>0</v>
      </c>
      <c r="BG19" s="202"/>
      <c r="BH19" s="216"/>
    </row>
    <row r="20" spans="2:60" s="26" customFormat="1" ht="14.25" customHeight="1" collapsed="1" thickBot="1" x14ac:dyDescent="0.35">
      <c r="B20" s="66" t="s">
        <v>37</v>
      </c>
      <c r="C20" s="213">
        <f>SUM(C16:C19)</f>
        <v>31119.968259999998</v>
      </c>
      <c r="D20" s="213">
        <f>SUM(D16:D19)</f>
        <v>25659.143310000003</v>
      </c>
      <c r="E20" s="213">
        <f>SUM(E16:E19)</f>
        <v>27215.52161</v>
      </c>
      <c r="F20" s="213">
        <f>SUM(F16:F19)</f>
        <v>24322.593460000004</v>
      </c>
      <c r="G20" s="216"/>
      <c r="H20" s="213">
        <f t="shared" ref="H20:AQ20" si="5">SUM(H16:H19)</f>
        <v>30693.20218</v>
      </c>
      <c r="I20" s="213">
        <f t="shared" si="5"/>
        <v>30383.888260000003</v>
      </c>
      <c r="J20" s="213">
        <f t="shared" si="5"/>
        <v>22995.330980000006</v>
      </c>
      <c r="K20" s="213">
        <f t="shared" si="5"/>
        <v>21740.661860000007</v>
      </c>
      <c r="L20" s="213">
        <f t="shared" si="5"/>
        <v>25543.412710000008</v>
      </c>
      <c r="M20" s="213">
        <f t="shared" si="5"/>
        <v>26959.468540000002</v>
      </c>
      <c r="N20" s="213">
        <f t="shared" si="5"/>
        <v>26674.209480000001</v>
      </c>
      <c r="O20" s="213">
        <f t="shared" si="5"/>
        <v>35772.952939999996</v>
      </c>
      <c r="P20" s="213">
        <f t="shared" si="5"/>
        <v>41717.977330000002</v>
      </c>
      <c r="Q20" s="213">
        <f t="shared" si="5"/>
        <v>40248.098109999999</v>
      </c>
      <c r="R20" s="213">
        <f t="shared" si="5"/>
        <v>43792.067049999998</v>
      </c>
      <c r="S20" s="213">
        <f t="shared" si="5"/>
        <v>31119.968259999998</v>
      </c>
      <c r="T20" s="213">
        <f t="shared" si="5"/>
        <v>28344.351130000003</v>
      </c>
      <c r="U20" s="213">
        <f t="shared" si="5"/>
        <v>27131.991400000003</v>
      </c>
      <c r="V20" s="213">
        <f t="shared" si="5"/>
        <v>16635.522700000001</v>
      </c>
      <c r="W20" s="213">
        <f t="shared" si="5"/>
        <v>19268.094040000004</v>
      </c>
      <c r="X20" s="213">
        <f t="shared" si="5"/>
        <v>20075.38927</v>
      </c>
      <c r="Y20" s="213">
        <f t="shared" si="5"/>
        <v>22612.612960000002</v>
      </c>
      <c r="Z20" s="213">
        <f t="shared" si="5"/>
        <v>27620.746240000004</v>
      </c>
      <c r="AA20" s="213">
        <f t="shared" si="5"/>
        <v>28678.721460000004</v>
      </c>
      <c r="AB20" s="213">
        <f t="shared" si="5"/>
        <v>29275.703180000004</v>
      </c>
      <c r="AC20" s="213">
        <f t="shared" si="5"/>
        <v>30123.851370000004</v>
      </c>
      <c r="AD20" s="213">
        <f t="shared" si="5"/>
        <v>27024.979030000002</v>
      </c>
      <c r="AE20" s="213">
        <f t="shared" si="5"/>
        <v>25659.143310000003</v>
      </c>
      <c r="AF20" s="213">
        <f t="shared" si="5"/>
        <v>27850.537220000002</v>
      </c>
      <c r="AG20" s="213">
        <f t="shared" si="5"/>
        <v>33471.895469999996</v>
      </c>
      <c r="AH20" s="213">
        <f t="shared" si="5"/>
        <v>26527.709990000003</v>
      </c>
      <c r="AI20" s="213">
        <f t="shared" si="5"/>
        <v>29451.166450000001</v>
      </c>
      <c r="AJ20" s="213">
        <f t="shared" si="5"/>
        <v>19779.655419999999</v>
      </c>
      <c r="AK20" s="213">
        <f t="shared" si="5"/>
        <v>17929.860040000003</v>
      </c>
      <c r="AL20" s="213">
        <f t="shared" si="5"/>
        <v>19302.552170000003</v>
      </c>
      <c r="AM20" s="213">
        <f t="shared" si="5"/>
        <v>27459.406510000001</v>
      </c>
      <c r="AN20" s="213">
        <f t="shared" si="5"/>
        <v>28730.723639999997</v>
      </c>
      <c r="AO20" s="213">
        <f t="shared" si="5"/>
        <v>32826.053319999999</v>
      </c>
      <c r="AP20" s="213">
        <f t="shared" si="5"/>
        <v>34696.429780000006</v>
      </c>
      <c r="AQ20" s="213">
        <f t="shared" si="5"/>
        <v>27215.52161</v>
      </c>
      <c r="AR20" s="213">
        <f t="shared" ref="AR20:BC20" si="6">SUM(AR16:AR19)</f>
        <v>23725.811669999999</v>
      </c>
      <c r="AS20" s="213">
        <f t="shared" si="6"/>
        <v>24322.593460000004</v>
      </c>
      <c r="AT20" s="213">
        <f t="shared" si="6"/>
        <v>0</v>
      </c>
      <c r="AU20" s="213">
        <f t="shared" si="6"/>
        <v>0</v>
      </c>
      <c r="AV20" s="213">
        <f t="shared" si="6"/>
        <v>0</v>
      </c>
      <c r="AW20" s="213">
        <f t="shared" si="6"/>
        <v>0</v>
      </c>
      <c r="AX20" s="213">
        <f t="shared" si="6"/>
        <v>0</v>
      </c>
      <c r="AY20" s="213">
        <f t="shared" si="6"/>
        <v>0</v>
      </c>
      <c r="AZ20" s="213">
        <f t="shared" si="6"/>
        <v>0</v>
      </c>
      <c r="BA20" s="213">
        <f t="shared" si="6"/>
        <v>0</v>
      </c>
      <c r="BB20" s="213">
        <f t="shared" si="6"/>
        <v>0</v>
      </c>
      <c r="BC20" s="213">
        <f t="shared" si="6"/>
        <v>0</v>
      </c>
      <c r="BG20" s="213"/>
      <c r="BH20" s="216"/>
    </row>
    <row r="21" spans="2:60" s="26" customFormat="1" ht="14.25" customHeight="1" x14ac:dyDescent="0.3">
      <c r="B21" s="70" t="s">
        <v>38</v>
      </c>
      <c r="C21" s="202">
        <f t="shared" ref="C21:C30" si="7">S21</f>
        <v>17764.706440000002</v>
      </c>
      <c r="D21" s="202">
        <f t="shared" ref="D21:F30" si="8">SUMIF($H$7:$BF$7,D$7,$H21:$BF21)</f>
        <v>10775.311099999999</v>
      </c>
      <c r="E21" s="202">
        <f t="shared" si="8"/>
        <v>8136.8805899999998</v>
      </c>
      <c r="F21" s="202">
        <f t="shared" si="8"/>
        <v>2974.1195299999999</v>
      </c>
      <c r="G21" s="216"/>
      <c r="H21" s="202">
        <f>-SUMIFS(TB!N:N,TB!$F:$F,$B21,TB!$K:$K,"",TB!$J:$J,$A$4)</f>
        <v>16432.822029999999</v>
      </c>
      <c r="I21" s="202">
        <f>-SUMIFS(TB!O:O,TB!$F:$F,$B21,TB!$K:$K,"",TB!$J:$J,$A$4)</f>
        <v>15352.960300000001</v>
      </c>
      <c r="J21" s="202">
        <f>-SUMIFS(TB!P:P,TB!$F:$F,$B21,TB!$K:$K,"",TB!$J:$J,$A$4)</f>
        <v>10287.760400000001</v>
      </c>
      <c r="K21" s="202">
        <f>-SUMIFS(TB!Q:Q,TB!$F:$F,$B21,TB!$K:$K,"",TB!$J:$J,$A$4)</f>
        <v>9373.9459700000007</v>
      </c>
      <c r="L21" s="202">
        <f>-SUMIFS(TB!R:R,TB!$F:$F,$B21,TB!$K:$K,"",TB!$J:$J,$A$4)</f>
        <v>12368.37653</v>
      </c>
      <c r="M21" s="202">
        <f>-SUMIFS(TB!S:S,TB!$F:$F,$B21,TB!$K:$K,"",TB!$J:$J,$A$4)</f>
        <v>13867.3765</v>
      </c>
      <c r="N21" s="202">
        <f>-SUMIFS(TB!T:T,TB!$F:$F,$B21,TB!$K:$K,"",TB!$J:$J,$A$4)</f>
        <v>13705.861550000001</v>
      </c>
      <c r="O21" s="202">
        <f>-SUMIFS(TB!U:U,TB!$F:$F,$B21,TB!$K:$K,"",TB!$J:$J,$A$4)</f>
        <v>21763.496879999999</v>
      </c>
      <c r="P21" s="202">
        <f>-SUMIFS(TB!V:V,TB!$F:$F,$B21,TB!$K:$K,"",TB!$J:$J,$A$4)</f>
        <v>27659.042300000001</v>
      </c>
      <c r="Q21" s="202">
        <f>-SUMIFS(TB!W:W,TB!$F:$F,$B21,TB!$K:$K,"",TB!$J:$J,$A$4)</f>
        <v>27618.276719999998</v>
      </c>
      <c r="R21" s="202">
        <f>-SUMIFS(TB!X:X,TB!$F:$F,$B21,TB!$K:$K,"",TB!$J:$J,$A$4)</f>
        <v>30902.224440000002</v>
      </c>
      <c r="S21" s="202">
        <f>-SUMIFS(TB!Y:Y,TB!$F:$F,$B21,TB!$K:$K,"",TB!$J:$J,$A$4)</f>
        <v>17764.706440000002</v>
      </c>
      <c r="T21" s="202">
        <f>-SUMIFS(TB!Z:Z,TB!$F:$F,$B21,TB!$K:$K,"",TB!$J:$J,$A$4)</f>
        <v>16657.836500000001</v>
      </c>
      <c r="U21" s="202">
        <f>-SUMIFS(TB!AA:AA,TB!$F:$F,$B21,TB!$K:$K,"",TB!$J:$J,$A$4)</f>
        <v>15480.416660000001</v>
      </c>
      <c r="V21" s="202">
        <f>-SUMIFS(TB!AB:AB,TB!$F:$F,$B21,TB!$K:$K,"",TB!$J:$J,$A$4)</f>
        <v>4147.0941800000001</v>
      </c>
      <c r="W21" s="202">
        <f>-SUMIFS(TB!AC:AC,TB!$F:$F,$B21,TB!$K:$K,"",TB!$J:$J,$A$4)</f>
        <v>6767.2847699999993</v>
      </c>
      <c r="X21" s="202">
        <f>-SUMIFS(TB!AD:AD,TB!$F:$F,$B21,TB!$K:$K,"",TB!$J:$J,$A$4)</f>
        <v>7438.2427699999998</v>
      </c>
      <c r="Y21" s="202">
        <f>-SUMIFS(TB!AE:AE,TB!$F:$F,$B21,TB!$K:$K,"",TB!$J:$J,$A$4)</f>
        <v>9997.4734100000005</v>
      </c>
      <c r="Z21" s="202">
        <f>-SUMIFS(TB!AF:AF,TB!$F:$F,$B21,TB!$K:$K,"",TB!$J:$J,$A$4)</f>
        <v>15041.78181</v>
      </c>
      <c r="AA21" s="202">
        <f>-SUMIFS(TB!AG:AG,TB!$F:$F,$B21,TB!$K:$K,"",TB!$J:$J,$A$4)</f>
        <v>15599.234359999999</v>
      </c>
      <c r="AB21" s="202">
        <f>-SUMIFS(TB!AH:AH,TB!$F:$F,$B21,TB!$K:$K,"",TB!$J:$J,$A$4)</f>
        <v>15674.22394</v>
      </c>
      <c r="AC21" s="202">
        <f>-SUMIFS(TB!AI:AI,TB!$F:$F,$B21,TB!$K:$K,"",TB!$J:$J,$A$4)</f>
        <v>15927.333859999999</v>
      </c>
      <c r="AD21" s="202">
        <f>-SUMIFS(TB!AJ:AJ,TB!$F:$F,$B21,TB!$K:$K,"",TB!$J:$J,$A$4)</f>
        <v>12517.623740000001</v>
      </c>
      <c r="AE21" s="202">
        <f>-SUMIFS(TB!AK:AK,TB!$F:$F,$B21,TB!$K:$K,"",TB!$J:$J,$A$4)</f>
        <v>10775.311099999999</v>
      </c>
      <c r="AF21" s="202">
        <f>-SUMIFS(TB!AL:AL,TB!$F:$F,$B21,TB!$K:$K,"",TB!$J:$J,$A$4)</f>
        <v>12921.092980000001</v>
      </c>
      <c r="AG21" s="202">
        <f>-SUMIFS(TB!AM:AM,TB!$F:$F,$B21,TB!$K:$K,"",TB!$J:$J,$A$4)</f>
        <v>17470.100979999999</v>
      </c>
      <c r="AH21" s="202">
        <f>-SUMIFS(TB!AN:AN,TB!$F:$F,$B21,TB!$K:$K,"",TB!$J:$J,$A$4)</f>
        <v>12324.537259999999</v>
      </c>
      <c r="AI21" s="202">
        <f>-SUMIFS(TB!AO:AO,TB!$F:$F,$B21,TB!$K:$K,"",TB!$J:$J,$A$4)</f>
        <v>14974.246859999999</v>
      </c>
      <c r="AJ21" s="202">
        <f>-SUMIFS(TB!AP:AP,TB!$F:$F,$B21,TB!$K:$K,"",TB!$J:$J,$A$4)</f>
        <v>6077.9640999999992</v>
      </c>
      <c r="AK21" s="202">
        <f>-SUMIFS(TB!AQ:AQ,TB!$F:$F,$B21,TB!$K:$K,"",TB!$J:$J,$A$4)</f>
        <v>4785.4600599999994</v>
      </c>
      <c r="AL21" s="202">
        <f>-SUMIFS(TB!AR:AR,TB!$F:$F,$B21,TB!$K:$K,"",TB!$J:$J,$A$4)</f>
        <v>6563.5036500000006</v>
      </c>
      <c r="AM21" s="202">
        <f>-SUMIFS(TB!AS:AS,TB!$F:$F,$B21,TB!$K:$K,"",TB!$J:$J,$A$4)</f>
        <v>13705.4995</v>
      </c>
      <c r="AN21" s="202">
        <f>-SUMIFS(TB!AT:AT,TB!$F:$F,$B21,TB!$K:$K,"",TB!$J:$J,$A$4)</f>
        <v>14122.1441</v>
      </c>
      <c r="AO21" s="202">
        <f>-SUMIFS(TB!AU:AU,TB!$F:$F,$B21,TB!$K:$K,"",TB!$J:$J,$A$4)</f>
        <v>17519.30299</v>
      </c>
      <c r="AP21" s="202">
        <f>-SUMIFS(TB!AV:AV,TB!$F:$F,$B21,TB!$K:$K,"",TB!$J:$J,$A$4)</f>
        <v>18199.724630000001</v>
      </c>
      <c r="AQ21" s="202">
        <f>-SUMIFS(TB!AW:AW,TB!$F:$F,$B21,TB!$K:$K,"",TB!$J:$J,$A$4)</f>
        <v>8136.8805899999998</v>
      </c>
      <c r="AR21" s="202">
        <f>-SUMIFS(TB!AX:AX,TB!$F:$F,$B21,TB!$K:$K,"",TB!$J:$J,$A$4)</f>
        <v>2258.7028700000001</v>
      </c>
      <c r="AS21" s="202">
        <f>-SUMIFS(TB!AY:AY,TB!$F:$F,$B21,TB!$K:$K,"",TB!$J:$J,$A$4)</f>
        <v>2974.1195299999999</v>
      </c>
      <c r="AT21" s="202">
        <f>-SUMIFS(TB!AZ:AZ,TB!$F:$F,$B21,TB!$K:$K,"",TB!$J:$J,$A$4)</f>
        <v>0</v>
      </c>
      <c r="AU21" s="202">
        <f>-SUMIFS(TB!BA:BA,TB!$F:$F,$B21,TB!$K:$K,"",TB!$J:$J,$A$4)</f>
        <v>0</v>
      </c>
      <c r="AV21" s="202">
        <f>-SUMIFS(TB!BB:BB,TB!$F:$F,$B21,TB!$K:$K,"",TB!$J:$J,$A$4)</f>
        <v>0</v>
      </c>
      <c r="AW21" s="202">
        <f>-SUMIFS(TB!BC:BC,TB!$F:$F,$B21,TB!$K:$K,"",TB!$J:$J,$A$4)</f>
        <v>0</v>
      </c>
      <c r="AX21" s="202">
        <f>-SUMIFS(TB!BD:BD,TB!$F:$F,$B21,TB!$K:$K,"",TB!$J:$J,$A$4)</f>
        <v>0</v>
      </c>
      <c r="AY21" s="202">
        <f>-SUMIFS(TB!BE:BE,TB!$F:$F,$B21,TB!$K:$K,"",TB!$J:$J,$A$4)</f>
        <v>0</v>
      </c>
      <c r="AZ21" s="202">
        <f>-SUMIFS(TB!BF:BF,TB!$F:$F,$B21,TB!$K:$K,"",TB!$J:$J,$A$4)</f>
        <v>0</v>
      </c>
      <c r="BA21" s="202">
        <f>-SUMIFS(TB!BG:BG,TB!$F:$F,$B21,TB!$K:$K,"",TB!$J:$J,$A$4)</f>
        <v>0</v>
      </c>
      <c r="BB21" s="202">
        <f>-SUMIFS(TB!BH:BH,TB!$F:$F,$B21,TB!$K:$K,"",TB!$J:$J,$A$4)</f>
        <v>0</v>
      </c>
      <c r="BC21" s="202">
        <f>-SUMIFS(TB!BI:BI,TB!$F:$F,$B21,TB!$K:$K,"",TB!$J:$J,$A$4)</f>
        <v>0</v>
      </c>
      <c r="BG21" s="202"/>
      <c r="BH21" s="216"/>
    </row>
    <row r="22" spans="2:60" s="26" customFormat="1" ht="14.25" customHeight="1" x14ac:dyDescent="0.3">
      <c r="B22" s="70" t="s">
        <v>39</v>
      </c>
      <c r="C22" s="202">
        <f t="shared" si="7"/>
        <v>97.598670000000013</v>
      </c>
      <c r="D22" s="202">
        <f t="shared" si="8"/>
        <v>160.35423</v>
      </c>
      <c r="E22" s="202">
        <f t="shared" si="8"/>
        <v>56.795020000000001</v>
      </c>
      <c r="F22" s="202">
        <f t="shared" si="8"/>
        <v>60</v>
      </c>
      <c r="G22" s="216"/>
      <c r="H22" s="202">
        <f>-SUMIFS(TB!N:N,TB!$F:$F,$B22,TB!$K:$K,"",TB!$J:$J,$A$4)</f>
        <v>232.86085999999997</v>
      </c>
      <c r="I22" s="202">
        <f>-SUMIFS(TB!O:O,TB!$F:$F,$B22,TB!$K:$K,"",TB!$J:$J,$A$4)</f>
        <v>322.83530999999999</v>
      </c>
      <c r="J22" s="202">
        <f>-SUMIFS(TB!P:P,TB!$F:$F,$B22,TB!$K:$K,"",TB!$J:$J,$A$4)</f>
        <v>392.82823999999999</v>
      </c>
      <c r="K22" s="202">
        <f>-SUMIFS(TB!Q:Q,TB!$F:$F,$B22,TB!$K:$K,"",TB!$J:$J,$A$4)</f>
        <v>121.1135</v>
      </c>
      <c r="L22" s="202">
        <f>-SUMIFS(TB!R:R,TB!$F:$F,$B22,TB!$K:$K,"",TB!$J:$J,$A$4)</f>
        <v>4.1073399999999998</v>
      </c>
      <c r="M22" s="202">
        <f>-SUMIFS(TB!S:S,TB!$F:$F,$B22,TB!$K:$K,"",TB!$J:$J,$A$4)</f>
        <v>13.533389999999999</v>
      </c>
      <c r="N22" s="202">
        <f>-SUMIFS(TB!T:T,TB!$F:$F,$B22,TB!$K:$K,"",TB!$J:$J,$A$4)</f>
        <v>3.5709200000000001</v>
      </c>
      <c r="O22" s="202">
        <f>-SUMIFS(TB!U:U,TB!$F:$F,$B22,TB!$K:$K,"",TB!$J:$J,$A$4)</f>
        <v>33.553809999999999</v>
      </c>
      <c r="P22" s="202">
        <f>-SUMIFS(TB!V:V,TB!$F:$F,$B22,TB!$K:$K,"",TB!$J:$J,$A$4)</f>
        <v>68.925389999999993</v>
      </c>
      <c r="Q22" s="202">
        <f>-SUMIFS(TB!W:W,TB!$F:$F,$B22,TB!$K:$K,"",TB!$J:$J,$A$4)</f>
        <v>75.516320000000007</v>
      </c>
      <c r="R22" s="202">
        <f>-SUMIFS(TB!X:X,TB!$F:$F,$B22,TB!$K:$K,"",TB!$J:$J,$A$4)</f>
        <v>171.18283</v>
      </c>
      <c r="S22" s="202">
        <f>-SUMIFS(TB!Y:Y,TB!$F:$F,$B22,TB!$K:$K,"",TB!$J:$J,$A$4)</f>
        <v>97.598670000000013</v>
      </c>
      <c r="T22" s="202">
        <f>-SUMIFS(TB!Z:Z,TB!$F:$F,$B22,TB!$K:$K,"",TB!$J:$J,$A$4)</f>
        <v>37.782850000000003</v>
      </c>
      <c r="U22" s="202">
        <f>-SUMIFS(TB!AA:AA,TB!$F:$F,$B22,TB!$K:$K,"",TB!$J:$J,$A$4)</f>
        <v>27.607970000000002</v>
      </c>
      <c r="V22" s="202">
        <f>-SUMIFS(TB!AB:AB,TB!$F:$F,$B22,TB!$K:$K,"",TB!$J:$J,$A$4)</f>
        <v>79.734220000000008</v>
      </c>
      <c r="W22" s="202">
        <f>-SUMIFS(TB!AC:AC,TB!$F:$F,$B22,TB!$K:$K,"",TB!$J:$J,$A$4)</f>
        <v>69.72363</v>
      </c>
      <c r="X22" s="202">
        <f>-SUMIFS(TB!AD:AD,TB!$F:$F,$B22,TB!$K:$K,"",TB!$J:$J,$A$4)</f>
        <v>69.167169999999999</v>
      </c>
      <c r="Y22" s="202">
        <f>-SUMIFS(TB!AE:AE,TB!$F:$F,$B22,TB!$K:$K,"",TB!$J:$J,$A$4)</f>
        <v>96.277250000000009</v>
      </c>
      <c r="Z22" s="202">
        <f>-SUMIFS(TB!AF:AF,TB!$F:$F,$B22,TB!$K:$K,"",TB!$J:$J,$A$4)</f>
        <v>91.125380000000007</v>
      </c>
      <c r="AA22" s="202">
        <f>-SUMIFS(TB!AG:AG,TB!$F:$F,$B22,TB!$K:$K,"",TB!$J:$J,$A$4)</f>
        <v>142.07873000000001</v>
      </c>
      <c r="AB22" s="202">
        <f>-SUMIFS(TB!AH:AH,TB!$F:$F,$B22,TB!$K:$K,"",TB!$J:$J,$A$4)</f>
        <v>143.91453999999999</v>
      </c>
      <c r="AC22" s="202">
        <f>-SUMIFS(TB!AI:AI,TB!$F:$F,$B22,TB!$K:$K,"",TB!$J:$J,$A$4)</f>
        <v>182.44683999999998</v>
      </c>
      <c r="AD22" s="202">
        <f>-SUMIFS(TB!AJ:AJ,TB!$F:$F,$B22,TB!$K:$K,"",TB!$J:$J,$A$4)</f>
        <v>296.51492000000002</v>
      </c>
      <c r="AE22" s="202">
        <f>-SUMIFS(TB!AK:AK,TB!$F:$F,$B22,TB!$K:$K,"",TB!$J:$J,$A$4)</f>
        <v>160.35423</v>
      </c>
      <c r="AF22" s="202">
        <f>-SUMIFS(TB!AL:AL,TB!$F:$F,$B22,TB!$K:$K,"",TB!$J:$J,$A$4)</f>
        <v>101.2993</v>
      </c>
      <c r="AG22" s="202">
        <f>-SUMIFS(TB!AM:AM,TB!$F:$F,$B22,TB!$K:$K,"",TB!$J:$J,$A$4)</f>
        <v>119.99638999999999</v>
      </c>
      <c r="AH22" s="202">
        <f>-SUMIFS(TB!AN:AN,TB!$F:$F,$B22,TB!$K:$K,"",TB!$J:$J,$A$4)</f>
        <v>49.604780000000005</v>
      </c>
      <c r="AI22" s="202">
        <f>-SUMIFS(TB!AO:AO,TB!$F:$F,$B22,TB!$K:$K,"",TB!$J:$J,$A$4)</f>
        <v>50.959569999999992</v>
      </c>
      <c r="AJ22" s="202">
        <f>-SUMIFS(TB!AP:AP,TB!$F:$F,$B22,TB!$K:$K,"",TB!$J:$J,$A$4)</f>
        <v>72.632649999999998</v>
      </c>
      <c r="AK22" s="202">
        <f>-SUMIFS(TB!AQ:AQ,TB!$F:$F,$B22,TB!$K:$K,"",TB!$J:$J,$A$4)</f>
        <v>248.91338000000002</v>
      </c>
      <c r="AL22" s="202">
        <f>-SUMIFS(TB!AR:AR,TB!$F:$F,$B22,TB!$K:$K,"",TB!$J:$J,$A$4)</f>
        <v>101.08262000000001</v>
      </c>
      <c r="AM22" s="202">
        <f>-SUMIFS(TB!AS:AS,TB!$F:$F,$B22,TB!$K:$K,"",TB!$J:$J,$A$4)</f>
        <v>67.794060000000002</v>
      </c>
      <c r="AN22" s="202">
        <f>-SUMIFS(TB!AT:AT,TB!$F:$F,$B22,TB!$K:$K,"",TB!$J:$J,$A$4)</f>
        <v>84.215010000000007</v>
      </c>
      <c r="AO22" s="202">
        <f>-SUMIFS(TB!AU:AU,TB!$F:$F,$B22,TB!$K:$K,"",TB!$J:$J,$A$4)</f>
        <v>69.929520000000011</v>
      </c>
      <c r="AP22" s="202">
        <f>-SUMIFS(TB!AV:AV,TB!$F:$F,$B22,TB!$K:$K,"",TB!$J:$J,$A$4)</f>
        <v>89.151649999999989</v>
      </c>
      <c r="AQ22" s="202">
        <f>-SUMIFS(TB!AW:AW,TB!$F:$F,$B22,TB!$K:$K,"",TB!$J:$J,$A$4)</f>
        <v>56.795020000000001</v>
      </c>
      <c r="AR22" s="202">
        <f>-SUMIFS(TB!AX:AX,TB!$F:$F,$B22,TB!$K:$K,"",TB!$J:$J,$A$4)</f>
        <v>52.5</v>
      </c>
      <c r="AS22" s="202">
        <f>-SUMIFS(TB!AY:AY,TB!$F:$F,$B22,TB!$K:$K,"",TB!$J:$J,$A$4)</f>
        <v>60</v>
      </c>
      <c r="AT22" s="202">
        <f>-SUMIFS(TB!AZ:AZ,TB!$F:$F,$B22,TB!$K:$K,"",TB!$J:$J,$A$4)</f>
        <v>0</v>
      </c>
      <c r="AU22" s="202">
        <f>-SUMIFS(TB!BA:BA,TB!$F:$F,$B22,TB!$K:$K,"",TB!$J:$J,$A$4)</f>
        <v>0</v>
      </c>
      <c r="AV22" s="202">
        <f>-SUMIFS(TB!BB:BB,TB!$F:$F,$B22,TB!$K:$K,"",TB!$J:$J,$A$4)</f>
        <v>0</v>
      </c>
      <c r="AW22" s="202">
        <f>-SUMIFS(TB!BC:BC,TB!$F:$F,$B22,TB!$K:$K,"",TB!$J:$J,$A$4)</f>
        <v>0</v>
      </c>
      <c r="AX22" s="202">
        <f>-SUMIFS(TB!BD:BD,TB!$F:$F,$B22,TB!$K:$K,"",TB!$J:$J,$A$4)</f>
        <v>0</v>
      </c>
      <c r="AY22" s="202">
        <f>-SUMIFS(TB!BE:BE,TB!$F:$F,$B22,TB!$K:$K,"",TB!$J:$J,$A$4)</f>
        <v>0</v>
      </c>
      <c r="AZ22" s="202">
        <f>-SUMIFS(TB!BF:BF,TB!$F:$F,$B22,TB!$K:$K,"",TB!$J:$J,$A$4)</f>
        <v>0</v>
      </c>
      <c r="BA22" s="202">
        <f>-SUMIFS(TB!BG:BG,TB!$F:$F,$B22,TB!$K:$K,"",TB!$J:$J,$A$4)</f>
        <v>0</v>
      </c>
      <c r="BB22" s="202">
        <f>-SUMIFS(TB!BH:BH,TB!$F:$F,$B22,TB!$K:$K,"",TB!$J:$J,$A$4)</f>
        <v>0</v>
      </c>
      <c r="BC22" s="202">
        <f>-SUMIFS(TB!BI:BI,TB!$F:$F,$B22,TB!$K:$K,"",TB!$J:$J,$A$4)</f>
        <v>0</v>
      </c>
      <c r="BG22" s="202"/>
      <c r="BH22" s="216"/>
    </row>
    <row r="23" spans="2:60" s="26" customFormat="1" ht="14.25" customHeight="1" outlineLevel="1" x14ac:dyDescent="0.3">
      <c r="B23" s="70" t="s">
        <v>658</v>
      </c>
      <c r="C23" s="202">
        <f t="shared" si="7"/>
        <v>0</v>
      </c>
      <c r="D23" s="202">
        <f t="shared" si="8"/>
        <v>0</v>
      </c>
      <c r="E23" s="202">
        <f t="shared" si="8"/>
        <v>0</v>
      </c>
      <c r="F23" s="202">
        <f t="shared" si="8"/>
        <v>0</v>
      </c>
      <c r="G23" s="216"/>
      <c r="H23" s="202">
        <f>-SUMIFS(TB!N:N,TB!$F:$F,$B23,TB!$K:$K,"",TB!$J:$J,$A$4)</f>
        <v>0</v>
      </c>
      <c r="I23" s="202">
        <f>-SUMIFS(TB!O:O,TB!$F:$F,$B23,TB!$K:$K,"",TB!$J:$J,$A$4)</f>
        <v>0</v>
      </c>
      <c r="J23" s="202">
        <f>-SUMIFS(TB!P:P,TB!$F:$F,$B23,TB!$K:$K,"",TB!$J:$J,$A$4)</f>
        <v>0</v>
      </c>
      <c r="K23" s="202">
        <f>-SUMIFS(TB!Q:Q,TB!$F:$F,$B23,TB!$K:$K,"",TB!$J:$J,$A$4)</f>
        <v>0</v>
      </c>
      <c r="L23" s="202">
        <f>-SUMIFS(TB!R:R,TB!$F:$F,$B23,TB!$K:$K,"",TB!$J:$J,$A$4)</f>
        <v>0</v>
      </c>
      <c r="M23" s="202">
        <f>-SUMIFS(TB!S:S,TB!$F:$F,$B23,TB!$K:$K,"",TB!$J:$J,$A$4)</f>
        <v>0</v>
      </c>
      <c r="N23" s="202">
        <f>-SUMIFS(TB!T:T,TB!$F:$F,$B23,TB!$K:$K,"",TB!$J:$J,$A$4)</f>
        <v>0</v>
      </c>
      <c r="O23" s="202">
        <f>-SUMIFS(TB!U:U,TB!$F:$F,$B23,TB!$K:$K,"",TB!$J:$J,$A$4)</f>
        <v>0</v>
      </c>
      <c r="P23" s="202">
        <f>-SUMIFS(TB!V:V,TB!$F:$F,$B23,TB!$K:$K,"",TB!$J:$J,$A$4)</f>
        <v>0</v>
      </c>
      <c r="Q23" s="202">
        <f>-SUMIFS(TB!W:W,TB!$F:$F,$B23,TB!$K:$K,"",TB!$J:$J,$A$4)</f>
        <v>0</v>
      </c>
      <c r="R23" s="202">
        <f>-SUMIFS(TB!X:X,TB!$F:$F,$B23,TB!$K:$K,"",TB!$J:$J,$A$4)</f>
        <v>0</v>
      </c>
      <c r="S23" s="202">
        <f>-SUMIFS(TB!Y:Y,TB!$F:$F,$B23,TB!$K:$K,"",TB!$J:$J,$A$4)</f>
        <v>0</v>
      </c>
      <c r="T23" s="202">
        <f>-SUMIFS(TB!Z:Z,TB!$F:$F,$B23,TB!$K:$K,"",TB!$J:$J,$A$4)</f>
        <v>0</v>
      </c>
      <c r="U23" s="202">
        <f>-SUMIFS(TB!AA:AA,TB!$F:$F,$B23,TB!$K:$K,"",TB!$J:$J,$A$4)</f>
        <v>0</v>
      </c>
      <c r="V23" s="202">
        <f>-SUMIFS(TB!AB:AB,TB!$F:$F,$B23,TB!$K:$K,"",TB!$J:$J,$A$4)</f>
        <v>0</v>
      </c>
      <c r="W23" s="202">
        <f>-SUMIFS(TB!AC:AC,TB!$F:$F,$B23,TB!$K:$K,"",TB!$J:$J,$A$4)</f>
        <v>0</v>
      </c>
      <c r="X23" s="202">
        <f>-SUMIFS(TB!AD:AD,TB!$F:$F,$B23,TB!$K:$K,"",TB!$J:$J,$A$4)</f>
        <v>0</v>
      </c>
      <c r="Y23" s="202">
        <f>-SUMIFS(TB!AE:AE,TB!$F:$F,$B23,TB!$K:$K,"",TB!$J:$J,$A$4)</f>
        <v>0</v>
      </c>
      <c r="Z23" s="202">
        <f>-SUMIFS(TB!AF:AF,TB!$F:$F,$B23,TB!$K:$K,"",TB!$J:$J,$A$4)</f>
        <v>0</v>
      </c>
      <c r="AA23" s="202">
        <f>-SUMIFS(TB!AG:AG,TB!$F:$F,$B23,TB!$K:$K,"",TB!$J:$J,$A$4)</f>
        <v>0</v>
      </c>
      <c r="AB23" s="202">
        <f>-SUMIFS(TB!AH:AH,TB!$F:$F,$B23,TB!$K:$K,"",TB!$J:$J,$A$4)</f>
        <v>0</v>
      </c>
      <c r="AC23" s="202">
        <f>-SUMIFS(TB!AI:AI,TB!$F:$F,$B23,TB!$K:$K,"",TB!$J:$J,$A$4)</f>
        <v>0</v>
      </c>
      <c r="AD23" s="202">
        <f>-SUMIFS(TB!AJ:AJ,TB!$F:$F,$B23,TB!$K:$K,"",TB!$J:$J,$A$4)</f>
        <v>0</v>
      </c>
      <c r="AE23" s="202">
        <f>-SUMIFS(TB!AK:AK,TB!$F:$F,$B23,TB!$K:$K,"",TB!$J:$J,$A$4)</f>
        <v>0</v>
      </c>
      <c r="AF23" s="202">
        <f>-SUMIFS(TB!AL:AL,TB!$F:$F,$B23,TB!$K:$K,"",TB!$J:$J,$A$4)</f>
        <v>0</v>
      </c>
      <c r="AG23" s="202">
        <f>-SUMIFS(TB!AM:AM,TB!$F:$F,$B23,TB!$K:$K,"",TB!$J:$J,$A$4)</f>
        <v>0</v>
      </c>
      <c r="AH23" s="202">
        <f>-SUMIFS(TB!AN:AN,TB!$F:$F,$B23,TB!$K:$K,"",TB!$J:$J,$A$4)</f>
        <v>0</v>
      </c>
      <c r="AI23" s="202">
        <f>-SUMIFS(TB!AO:AO,TB!$F:$F,$B23,TB!$K:$K,"",TB!$J:$J,$A$4)</f>
        <v>0</v>
      </c>
      <c r="AJ23" s="202">
        <f>-SUMIFS(TB!AP:AP,TB!$F:$F,$B23,TB!$K:$K,"",TB!$J:$J,$A$4)</f>
        <v>0</v>
      </c>
      <c r="AK23" s="202">
        <f>-SUMIFS(TB!AQ:AQ,TB!$F:$F,$B23,TB!$K:$K,"",TB!$J:$J,$A$4)</f>
        <v>0</v>
      </c>
      <c r="AL23" s="202">
        <f>-SUMIFS(TB!AR:AR,TB!$F:$F,$B23,TB!$K:$K,"",TB!$J:$J,$A$4)</f>
        <v>0</v>
      </c>
      <c r="AM23" s="202">
        <f>-SUMIFS(TB!AS:AS,TB!$F:$F,$B23,TB!$K:$K,"",TB!$J:$J,$A$4)</f>
        <v>0</v>
      </c>
      <c r="AN23" s="202">
        <f>-SUMIFS(TB!AT:AT,TB!$F:$F,$B23,TB!$K:$K,"",TB!$J:$J,$A$4)</f>
        <v>0</v>
      </c>
      <c r="AO23" s="202">
        <f>-SUMIFS(TB!AU:AU,TB!$F:$F,$B23,TB!$K:$K,"",TB!$J:$J,$A$4)</f>
        <v>0</v>
      </c>
      <c r="AP23" s="202">
        <f>-SUMIFS(TB!AV:AV,TB!$F:$F,$B23,TB!$K:$K,"",TB!$J:$J,$A$4)</f>
        <v>0</v>
      </c>
      <c r="AQ23" s="202">
        <f>-SUMIFS(TB!AW:AW,TB!$F:$F,$B23,TB!$K:$K,"",TB!$J:$J,$A$4)</f>
        <v>0</v>
      </c>
      <c r="AR23" s="202">
        <f>-SUMIFS(TB!AX:AX,TB!$F:$F,$B23,TB!$K:$K,"",TB!$J:$J,$A$4)</f>
        <v>0</v>
      </c>
      <c r="AS23" s="202">
        <f>-SUMIFS(TB!AY:AY,TB!$F:$F,$B23,TB!$K:$K,"",TB!$J:$J,$A$4)</f>
        <v>0</v>
      </c>
      <c r="AT23" s="202">
        <f>-SUMIFS(TB!AZ:AZ,TB!$F:$F,$B23,TB!$K:$K,"",TB!$J:$J,$A$4)</f>
        <v>0</v>
      </c>
      <c r="AU23" s="202">
        <f>-SUMIFS(TB!BA:BA,TB!$F:$F,$B23,TB!$K:$K,"",TB!$J:$J,$A$4)</f>
        <v>0</v>
      </c>
      <c r="AV23" s="202">
        <f>-SUMIFS(TB!BB:BB,TB!$F:$F,$B23,TB!$K:$K,"",TB!$J:$J,$A$4)</f>
        <v>0</v>
      </c>
      <c r="AW23" s="202">
        <f>-SUMIFS(TB!BC:BC,TB!$F:$F,$B23,TB!$K:$K,"",TB!$J:$J,$A$4)</f>
        <v>0</v>
      </c>
      <c r="AX23" s="202">
        <f>-SUMIFS(TB!BD:BD,TB!$F:$F,$B23,TB!$K:$K,"",TB!$J:$J,$A$4)</f>
        <v>0</v>
      </c>
      <c r="AY23" s="202">
        <f>-SUMIFS(TB!BE:BE,TB!$F:$F,$B23,TB!$K:$K,"",TB!$J:$J,$A$4)</f>
        <v>0</v>
      </c>
      <c r="AZ23" s="202">
        <f>-SUMIFS(TB!BF:BF,TB!$F:$F,$B23,TB!$K:$K,"",TB!$J:$J,$A$4)</f>
        <v>0</v>
      </c>
      <c r="BA23" s="202">
        <f>-SUMIFS(TB!BG:BG,TB!$F:$F,$B23,TB!$K:$K,"",TB!$J:$J,$A$4)</f>
        <v>0</v>
      </c>
      <c r="BB23" s="202">
        <f>-SUMIFS(TB!BH:BH,TB!$F:$F,$B23,TB!$K:$K,"",TB!$J:$J,$A$4)</f>
        <v>0</v>
      </c>
      <c r="BC23" s="202">
        <f>-SUMIFS(TB!BI:BI,TB!$F:$F,$B23,TB!$K:$K,"",TB!$J:$J,$A$4)</f>
        <v>0</v>
      </c>
      <c r="BG23" s="202"/>
      <c r="BH23" s="216"/>
    </row>
    <row r="24" spans="2:60" s="26" customFormat="1" ht="14.25" customHeight="1" x14ac:dyDescent="0.3">
      <c r="B24" s="30" t="s">
        <v>198</v>
      </c>
      <c r="C24" s="202">
        <f t="shared" ref="C24" si="9">S24</f>
        <v>150.34716</v>
      </c>
      <c r="D24" s="202">
        <f t="shared" si="8"/>
        <v>742.85831000000007</v>
      </c>
      <c r="E24" s="202">
        <f t="shared" si="8"/>
        <v>1242.9345900000001</v>
      </c>
      <c r="F24" s="202">
        <f t="shared" si="8"/>
        <v>1189.8854699999999</v>
      </c>
      <c r="G24" s="216"/>
      <c r="H24" s="202">
        <f>-SUMIFS(TB!N:N,TB!$F:$F,$B24,TB!$K:$K,"",TB!$J:$J,$A$4)</f>
        <v>3443.9173899999996</v>
      </c>
      <c r="I24" s="202">
        <f>-SUMIFS(TB!O:O,TB!$F:$F,$B24,TB!$K:$K,"",TB!$J:$J,$A$4)</f>
        <v>3477.8520199999998</v>
      </c>
      <c r="J24" s="202">
        <f>-SUMIFS(TB!P:P,TB!$F:$F,$B24,TB!$K:$K,"",TB!$J:$J,$A$4)</f>
        <v>539.90125</v>
      </c>
      <c r="K24" s="202">
        <f>-SUMIFS(TB!Q:Q,TB!$F:$F,$B24,TB!$K:$K,"",TB!$J:$J,$A$4)</f>
        <v>542.71992</v>
      </c>
      <c r="L24" s="202">
        <f>-SUMIFS(TB!R:R,TB!$F:$F,$B24,TB!$K:$K,"",TB!$J:$J,$A$4)</f>
        <v>611.40255000000002</v>
      </c>
      <c r="M24" s="202">
        <f>-SUMIFS(TB!S:S,TB!$F:$F,$B24,TB!$K:$K,"",TB!$J:$J,$A$4)</f>
        <v>660.53431</v>
      </c>
      <c r="N24" s="202">
        <f>-SUMIFS(TB!T:T,TB!$F:$F,$B24,TB!$K:$K,"",TB!$J:$J,$A$4)</f>
        <v>454.95869000000005</v>
      </c>
      <c r="O24" s="202">
        <f>-SUMIFS(TB!U:U,TB!$F:$F,$B24,TB!$K:$K,"",TB!$J:$J,$A$4)</f>
        <v>483.47498999999999</v>
      </c>
      <c r="P24" s="202">
        <f>-SUMIFS(TB!V:V,TB!$F:$F,$B24,TB!$K:$K,"",TB!$J:$J,$A$4)</f>
        <v>473.94675000000001</v>
      </c>
      <c r="Q24" s="202">
        <f>-SUMIFS(TB!W:W,TB!$F:$F,$B24,TB!$K:$K,"",TB!$J:$J,$A$4)</f>
        <v>542.93845999999996</v>
      </c>
      <c r="R24" s="202">
        <f>-SUMIFS(TB!X:X,TB!$F:$F,$B24,TB!$K:$K,"",TB!$J:$J,$A$4)</f>
        <v>611.93015999999989</v>
      </c>
      <c r="S24" s="202">
        <f>-SUMIFS(TB!Y:Y,TB!$F:$F,$B24,TB!$K:$K,"",TB!$J:$J,$A$4)</f>
        <v>150.34716</v>
      </c>
      <c r="T24" s="202">
        <f>-SUMIFS(TB!Z:Z,TB!$F:$F,$B24,TB!$K:$K,"",TB!$J:$J,$A$4)</f>
        <v>223.83888000000002</v>
      </c>
      <c r="U24" s="202">
        <f>-SUMIFS(TB!AA:AA,TB!$F:$F,$B24,TB!$K:$K,"",TB!$J:$J,$A$4)</f>
        <v>297.3306</v>
      </c>
      <c r="V24" s="202">
        <f>-SUMIFS(TB!AB:AB,TB!$F:$F,$B24,TB!$K:$K,"",TB!$J:$J,$A$4)</f>
        <v>727.88813000000005</v>
      </c>
      <c r="W24" s="202">
        <f>-SUMIFS(TB!AC:AC,TB!$F:$F,$B24,TB!$K:$K,"",TB!$J:$J,$A$4)</f>
        <v>747.37985000000003</v>
      </c>
      <c r="X24" s="202">
        <f>-SUMIFS(TB!AD:AD,TB!$F:$F,$B24,TB!$K:$K,"",TB!$J:$J,$A$4)</f>
        <v>766.87157000000002</v>
      </c>
      <c r="Y24" s="202">
        <f>-SUMIFS(TB!AE:AE,TB!$F:$F,$B24,TB!$K:$K,"",TB!$J:$J,$A$4)</f>
        <v>701.01085999999998</v>
      </c>
      <c r="Z24" s="202">
        <f>-SUMIFS(TB!AF:AF,TB!$F:$F,$B24,TB!$K:$K,"",TB!$J:$J,$A$4)</f>
        <v>697.65257999999994</v>
      </c>
      <c r="AA24" s="202">
        <f>-SUMIFS(TB!AG:AG,TB!$F:$F,$B24,TB!$K:$K,"",TB!$J:$J,$A$4)</f>
        <v>717.14429999999993</v>
      </c>
      <c r="AB24" s="202">
        <f>-SUMIFS(TB!AH:AH,TB!$F:$F,$B24,TB!$K:$K,"",TB!$J:$J,$A$4)</f>
        <v>946.16109000000006</v>
      </c>
      <c r="AC24" s="202">
        <f>-SUMIFS(TB!AI:AI,TB!$F:$F,$B24,TB!$K:$K,"",TB!$J:$J,$A$4)</f>
        <v>941.59163999999987</v>
      </c>
      <c r="AD24" s="202">
        <f>-SUMIFS(TB!AJ:AJ,TB!$F:$F,$B24,TB!$K:$K,"",TB!$J:$J,$A$4)</f>
        <v>883.00434999999993</v>
      </c>
      <c r="AE24" s="202">
        <f>-SUMIFS(TB!AK:AK,TB!$F:$F,$B24,TB!$K:$K,"",TB!$J:$J,$A$4)</f>
        <v>742.85831000000007</v>
      </c>
      <c r="AF24" s="202">
        <f>-SUMIFS(TB!AL:AL,TB!$F:$F,$B24,TB!$K:$K,"",TB!$J:$J,$A$4)</f>
        <v>762.83732000000009</v>
      </c>
      <c r="AG24" s="202">
        <f>-SUMIFS(TB!AM:AM,TB!$F:$F,$B24,TB!$K:$K,"",TB!$J:$J,$A$4)</f>
        <v>774.41349000000002</v>
      </c>
      <c r="AH24" s="202">
        <f>-SUMIFS(TB!AN:AN,TB!$F:$F,$B24,TB!$K:$K,"",TB!$J:$J,$A$4)</f>
        <v>762.90472</v>
      </c>
      <c r="AI24" s="202">
        <f>-SUMIFS(TB!AO:AO,TB!$F:$F,$B24,TB!$K:$K,"",TB!$J:$J,$A$4)</f>
        <v>760.73219999999992</v>
      </c>
      <c r="AJ24" s="202">
        <f>-SUMIFS(TB!AP:AP,TB!$F:$F,$B24,TB!$K:$K,"",TB!$J:$J,$A$4)</f>
        <v>757.23514999999998</v>
      </c>
      <c r="AK24" s="202">
        <f>-SUMIFS(TB!AQ:AQ,TB!$F:$F,$B24,TB!$K:$K,"",TB!$J:$J,$A$4)</f>
        <v>597.66642999999999</v>
      </c>
      <c r="AL24" s="202">
        <f>-SUMIFS(TB!AR:AR,TB!$F:$F,$B24,TB!$K:$K,"",TB!$J:$J,$A$4)</f>
        <v>647.83690999999999</v>
      </c>
      <c r="AM24" s="202">
        <f>-SUMIFS(TB!AS:AS,TB!$F:$F,$B24,TB!$K:$K,"",TB!$J:$J,$A$4)</f>
        <v>725.91100999999992</v>
      </c>
      <c r="AN24" s="202">
        <f>-SUMIFS(TB!AT:AT,TB!$F:$F,$B24,TB!$K:$K,"",TB!$J:$J,$A$4)</f>
        <v>1313.47507</v>
      </c>
      <c r="AO24" s="202">
        <f>-SUMIFS(TB!AU:AU,TB!$F:$F,$B24,TB!$K:$K,"",TB!$J:$J,$A$4)</f>
        <v>1152.8238000000001</v>
      </c>
      <c r="AP24" s="202">
        <f>-SUMIFS(TB!AV:AV,TB!$F:$F,$B24,TB!$K:$K,"",TB!$J:$J,$A$4)</f>
        <v>1095.62221</v>
      </c>
      <c r="AQ24" s="202">
        <f>-SUMIFS(TB!AW:AW,TB!$F:$F,$B24,TB!$K:$K,"",TB!$J:$J,$A$4)</f>
        <v>1242.9345900000001</v>
      </c>
      <c r="AR24" s="202">
        <f>-SUMIFS(TB!AX:AX,TB!$F:$F,$B24,TB!$K:$K,"",TB!$J:$J,$A$4)</f>
        <v>1166.3430800000001</v>
      </c>
      <c r="AS24" s="202">
        <f>-SUMIFS(TB!AY:AY,TB!$F:$F,$B24,TB!$K:$K,"",TB!$J:$J,$A$4)</f>
        <v>1189.8854699999999</v>
      </c>
      <c r="AT24" s="202">
        <f>-SUMIFS(TB!AZ:AZ,TB!$F:$F,$B24,TB!$K:$K,"",TB!$J:$J,$A$4)</f>
        <v>0</v>
      </c>
      <c r="AU24" s="202">
        <f>-SUMIFS(TB!BA:BA,TB!$F:$F,$B24,TB!$K:$K,"",TB!$J:$J,$A$4)</f>
        <v>0</v>
      </c>
      <c r="AV24" s="202">
        <f>-SUMIFS(TB!BB:BB,TB!$F:$F,$B24,TB!$K:$K,"",TB!$J:$J,$A$4)</f>
        <v>0</v>
      </c>
      <c r="AW24" s="202">
        <f>-SUMIFS(TB!BC:BC,TB!$F:$F,$B24,TB!$K:$K,"",TB!$J:$J,$A$4)</f>
        <v>0</v>
      </c>
      <c r="AX24" s="202">
        <f>-SUMIFS(TB!BD:BD,TB!$F:$F,$B24,TB!$K:$K,"",TB!$J:$J,$A$4)</f>
        <v>0</v>
      </c>
      <c r="AY24" s="202">
        <f>-SUMIFS(TB!BE:BE,TB!$F:$F,$B24,TB!$K:$K,"",TB!$J:$J,$A$4)</f>
        <v>0</v>
      </c>
      <c r="AZ24" s="202">
        <f>-SUMIFS(TB!BF:BF,TB!$F:$F,$B24,TB!$K:$K,"",TB!$J:$J,$A$4)</f>
        <v>0</v>
      </c>
      <c r="BA24" s="202">
        <f>-SUMIFS(TB!BG:BG,TB!$F:$F,$B24,TB!$K:$K,"",TB!$J:$J,$A$4)</f>
        <v>0</v>
      </c>
      <c r="BB24" s="202">
        <f>-SUMIFS(TB!BH:BH,TB!$F:$F,$B24,TB!$K:$K,"",TB!$J:$J,$A$4)</f>
        <v>0</v>
      </c>
      <c r="BC24" s="202">
        <f>-SUMIFS(TB!BI:BI,TB!$F:$F,$B24,TB!$K:$K,"",TB!$J:$J,$A$4)</f>
        <v>0</v>
      </c>
      <c r="BG24" s="202"/>
      <c r="BH24" s="216"/>
    </row>
    <row r="25" spans="2:60" s="26" customFormat="1" ht="14.25" customHeight="1" outlineLevel="1" x14ac:dyDescent="0.3">
      <c r="B25" s="70" t="s">
        <v>658</v>
      </c>
      <c r="C25" s="202">
        <f t="shared" si="7"/>
        <v>0</v>
      </c>
      <c r="D25" s="202">
        <f t="shared" si="8"/>
        <v>0</v>
      </c>
      <c r="E25" s="202">
        <f t="shared" si="8"/>
        <v>0</v>
      </c>
      <c r="F25" s="202">
        <f t="shared" si="8"/>
        <v>0</v>
      </c>
      <c r="G25" s="216"/>
      <c r="H25" s="202">
        <f>-SUMIFS(TB!N:N,TB!$F:$F,$B25,TB!$K:$K,"",TB!$J:$J,$A$4)</f>
        <v>0</v>
      </c>
      <c r="I25" s="202">
        <f>-SUMIFS(TB!O:O,TB!$F:$F,$B25,TB!$K:$K,"",TB!$J:$J,$A$4)</f>
        <v>0</v>
      </c>
      <c r="J25" s="202">
        <f>-SUMIFS(TB!P:P,TB!$F:$F,$B25,TB!$K:$K,"",TB!$J:$J,$A$4)</f>
        <v>0</v>
      </c>
      <c r="K25" s="202">
        <f>-SUMIFS(TB!Q:Q,TB!$F:$F,$B25,TB!$K:$K,"",TB!$J:$J,$A$4)</f>
        <v>0</v>
      </c>
      <c r="L25" s="202">
        <f>-SUMIFS(TB!R:R,TB!$F:$F,$B25,TB!$K:$K,"",TB!$J:$J,$A$4)</f>
        <v>0</v>
      </c>
      <c r="M25" s="202">
        <f>-SUMIFS(TB!S:S,TB!$F:$F,$B25,TB!$K:$K,"",TB!$J:$J,$A$4)</f>
        <v>0</v>
      </c>
      <c r="N25" s="202">
        <f>-SUMIFS(TB!T:T,TB!$F:$F,$B25,TB!$K:$K,"",TB!$J:$J,$A$4)</f>
        <v>0</v>
      </c>
      <c r="O25" s="202">
        <f>-SUMIFS(TB!U:U,TB!$F:$F,$B25,TB!$K:$K,"",TB!$J:$J,$A$4)</f>
        <v>0</v>
      </c>
      <c r="P25" s="202">
        <f>-SUMIFS(TB!V:V,TB!$F:$F,$B25,TB!$K:$K,"",TB!$J:$J,$A$4)</f>
        <v>0</v>
      </c>
      <c r="Q25" s="202">
        <f>-SUMIFS(TB!W:W,TB!$F:$F,$B25,TB!$K:$K,"",TB!$J:$J,$A$4)</f>
        <v>0</v>
      </c>
      <c r="R25" s="202">
        <f>-SUMIFS(TB!X:X,TB!$F:$F,$B25,TB!$K:$K,"",TB!$J:$J,$A$4)</f>
        <v>0</v>
      </c>
      <c r="S25" s="202">
        <f>-SUMIFS(TB!Y:Y,TB!$F:$F,$B25,TB!$K:$K,"",TB!$J:$J,$A$4)</f>
        <v>0</v>
      </c>
      <c r="T25" s="202">
        <f>-SUMIFS(TB!Z:Z,TB!$F:$F,$B25,TB!$K:$K,"",TB!$J:$J,$A$4)</f>
        <v>0</v>
      </c>
      <c r="U25" s="202">
        <f>-SUMIFS(TB!AA:AA,TB!$F:$F,$B25,TB!$K:$K,"",TB!$J:$J,$A$4)</f>
        <v>0</v>
      </c>
      <c r="V25" s="202">
        <f>-SUMIFS(TB!AB:AB,TB!$F:$F,$B25,TB!$K:$K,"",TB!$J:$J,$A$4)</f>
        <v>0</v>
      </c>
      <c r="W25" s="202">
        <f>-SUMIFS(TB!AC:AC,TB!$F:$F,$B25,TB!$K:$K,"",TB!$J:$J,$A$4)</f>
        <v>0</v>
      </c>
      <c r="X25" s="202">
        <f>-SUMIFS(TB!AD:AD,TB!$F:$F,$B25,TB!$K:$K,"",TB!$J:$J,$A$4)</f>
        <v>0</v>
      </c>
      <c r="Y25" s="202">
        <f>-SUMIFS(TB!AE:AE,TB!$F:$F,$B25,TB!$K:$K,"",TB!$J:$J,$A$4)</f>
        <v>0</v>
      </c>
      <c r="Z25" s="202">
        <f>-SUMIFS(TB!AF:AF,TB!$F:$F,$B25,TB!$K:$K,"",TB!$J:$J,$A$4)</f>
        <v>0</v>
      </c>
      <c r="AA25" s="202">
        <f>-SUMIFS(TB!AG:AG,TB!$F:$F,$B25,TB!$K:$K,"",TB!$J:$J,$A$4)</f>
        <v>0</v>
      </c>
      <c r="AB25" s="202">
        <f>-SUMIFS(TB!AH:AH,TB!$F:$F,$B25,TB!$K:$K,"",TB!$J:$J,$A$4)</f>
        <v>0</v>
      </c>
      <c r="AC25" s="202">
        <f>-SUMIFS(TB!AI:AI,TB!$F:$F,$B25,TB!$K:$K,"",TB!$J:$J,$A$4)</f>
        <v>0</v>
      </c>
      <c r="AD25" s="202">
        <f>-SUMIFS(TB!AJ:AJ,TB!$F:$F,$B25,TB!$K:$K,"",TB!$J:$J,$A$4)</f>
        <v>0</v>
      </c>
      <c r="AE25" s="202">
        <f>-SUMIFS(TB!AK:AK,TB!$F:$F,$B25,TB!$K:$K,"",TB!$J:$J,$A$4)</f>
        <v>0</v>
      </c>
      <c r="AF25" s="202">
        <f>-SUMIFS(TB!AL:AL,TB!$F:$F,$B25,TB!$K:$K,"",TB!$J:$J,$A$4)</f>
        <v>0</v>
      </c>
      <c r="AG25" s="202">
        <f>-SUMIFS(TB!AM:AM,TB!$F:$F,$B25,TB!$K:$K,"",TB!$J:$J,$A$4)</f>
        <v>0</v>
      </c>
      <c r="AH25" s="202">
        <f>-SUMIFS(TB!AN:AN,TB!$F:$F,$B25,TB!$K:$K,"",TB!$J:$J,$A$4)</f>
        <v>0</v>
      </c>
      <c r="AI25" s="202">
        <f>-SUMIFS(TB!AO:AO,TB!$F:$F,$B25,TB!$K:$K,"",TB!$J:$J,$A$4)</f>
        <v>0</v>
      </c>
      <c r="AJ25" s="202">
        <f>-SUMIFS(TB!AP:AP,TB!$F:$F,$B25,TB!$K:$K,"",TB!$J:$J,$A$4)</f>
        <v>0</v>
      </c>
      <c r="AK25" s="202">
        <f>-SUMIFS(TB!AQ:AQ,TB!$F:$F,$B25,TB!$K:$K,"",TB!$J:$J,$A$4)</f>
        <v>0</v>
      </c>
      <c r="AL25" s="202">
        <f>-SUMIFS(TB!AR:AR,TB!$F:$F,$B25,TB!$K:$K,"",TB!$J:$J,$A$4)</f>
        <v>0</v>
      </c>
      <c r="AM25" s="202">
        <f>-SUMIFS(TB!AS:AS,TB!$F:$F,$B25,TB!$K:$K,"",TB!$J:$J,$A$4)</f>
        <v>0</v>
      </c>
      <c r="AN25" s="202">
        <f>-SUMIFS(TB!AT:AT,TB!$F:$F,$B25,TB!$K:$K,"",TB!$J:$J,$A$4)</f>
        <v>0</v>
      </c>
      <c r="AO25" s="202">
        <f>-SUMIFS(TB!AU:AU,TB!$F:$F,$B25,TB!$K:$K,"",TB!$J:$J,$A$4)</f>
        <v>0</v>
      </c>
      <c r="AP25" s="202">
        <f>-SUMIFS(TB!AV:AV,TB!$F:$F,$B25,TB!$K:$K,"",TB!$J:$J,$A$4)</f>
        <v>0</v>
      </c>
      <c r="AQ25" s="202">
        <f>-SUMIFS(TB!AW:AW,TB!$F:$F,$B25,TB!$K:$K,"",TB!$J:$J,$A$4)</f>
        <v>0</v>
      </c>
      <c r="AR25" s="202">
        <f>-SUMIFS(TB!AX:AX,TB!$F:$F,$B25,TB!$K:$K,"",TB!$J:$J,$A$4)</f>
        <v>0</v>
      </c>
      <c r="AS25" s="202">
        <f>-SUMIFS(TB!AY:AY,TB!$F:$F,$B25,TB!$K:$K,"",TB!$J:$J,$A$4)</f>
        <v>0</v>
      </c>
      <c r="AT25" s="202">
        <f>-SUMIFS(TB!AZ:AZ,TB!$F:$F,$B25,TB!$K:$K,"",TB!$J:$J,$A$4)</f>
        <v>0</v>
      </c>
      <c r="AU25" s="202">
        <f>-SUMIFS(TB!BA:BA,TB!$F:$F,$B25,TB!$K:$K,"",TB!$J:$J,$A$4)</f>
        <v>0</v>
      </c>
      <c r="AV25" s="202">
        <f>-SUMIFS(TB!BB:BB,TB!$F:$F,$B25,TB!$K:$K,"",TB!$J:$J,$A$4)</f>
        <v>0</v>
      </c>
      <c r="AW25" s="202">
        <f>-SUMIFS(TB!BC:BC,TB!$F:$F,$B25,TB!$K:$K,"",TB!$J:$J,$A$4)</f>
        <v>0</v>
      </c>
      <c r="AX25" s="202">
        <f>-SUMIFS(TB!BD:BD,TB!$F:$F,$B25,TB!$K:$K,"",TB!$J:$J,$A$4)</f>
        <v>0</v>
      </c>
      <c r="AY25" s="202">
        <f>-SUMIFS(TB!BE:BE,TB!$F:$F,$B25,TB!$K:$K,"",TB!$J:$J,$A$4)</f>
        <v>0</v>
      </c>
      <c r="AZ25" s="202">
        <f>-SUMIFS(TB!BF:BF,TB!$F:$F,$B25,TB!$K:$K,"",TB!$J:$J,$A$4)</f>
        <v>0</v>
      </c>
      <c r="BA25" s="202">
        <f>-SUMIFS(TB!BG:BG,TB!$F:$F,$B25,TB!$K:$K,"",TB!$J:$J,$A$4)</f>
        <v>0</v>
      </c>
      <c r="BB25" s="202">
        <f>-SUMIFS(TB!BH:BH,TB!$F:$F,$B25,TB!$K:$K,"",TB!$J:$J,$A$4)</f>
        <v>0</v>
      </c>
      <c r="BC25" s="202">
        <f>-SUMIFS(TB!BI:BI,TB!$F:$F,$B25,TB!$K:$K,"",TB!$J:$J,$A$4)</f>
        <v>0</v>
      </c>
      <c r="BG25" s="202"/>
      <c r="BH25" s="216"/>
    </row>
    <row r="26" spans="2:60" s="26" customFormat="1" ht="14.25" customHeight="1" outlineLevel="1" x14ac:dyDescent="0.3">
      <c r="B26" s="70" t="s">
        <v>148</v>
      </c>
      <c r="C26" s="202">
        <f t="shared" si="7"/>
        <v>0</v>
      </c>
      <c r="D26" s="202">
        <f t="shared" si="8"/>
        <v>0</v>
      </c>
      <c r="E26" s="202">
        <f t="shared" si="8"/>
        <v>0</v>
      </c>
      <c r="F26" s="202">
        <f t="shared" si="8"/>
        <v>0</v>
      </c>
      <c r="G26" s="216"/>
      <c r="H26" s="202">
        <f>-SUMIFS(TB!N:N,TB!$F:$F,$B26,TB!$K:$K,"",TB!$J:$J,$A$4)</f>
        <v>0</v>
      </c>
      <c r="I26" s="202">
        <f>-SUMIFS(TB!O:O,TB!$F:$F,$B26,TB!$K:$K,"",TB!$J:$J,$A$4)</f>
        <v>0</v>
      </c>
      <c r="J26" s="202">
        <f>-SUMIFS(TB!P:P,TB!$F:$F,$B26,TB!$K:$K,"",TB!$J:$J,$A$4)</f>
        <v>0</v>
      </c>
      <c r="K26" s="202">
        <f>-SUMIFS(TB!Q:Q,TB!$F:$F,$B26,TB!$K:$K,"",TB!$J:$J,$A$4)</f>
        <v>0</v>
      </c>
      <c r="L26" s="202">
        <f>-SUMIFS(TB!R:R,TB!$F:$F,$B26,TB!$K:$K,"",TB!$J:$J,$A$4)</f>
        <v>0</v>
      </c>
      <c r="M26" s="202">
        <f>-SUMIFS(TB!S:S,TB!$F:$F,$B26,TB!$K:$K,"",TB!$J:$J,$A$4)</f>
        <v>0</v>
      </c>
      <c r="N26" s="202">
        <f>-SUMIFS(TB!T:T,TB!$F:$F,$B26,TB!$K:$K,"",TB!$J:$J,$A$4)</f>
        <v>0</v>
      </c>
      <c r="O26" s="202">
        <f>-SUMIFS(TB!U:U,TB!$F:$F,$B26,TB!$K:$K,"",TB!$J:$J,$A$4)</f>
        <v>0</v>
      </c>
      <c r="P26" s="202">
        <f>-SUMIFS(TB!V:V,TB!$F:$F,$B26,TB!$K:$K,"",TB!$J:$J,$A$4)</f>
        <v>0</v>
      </c>
      <c r="Q26" s="202">
        <f>-SUMIFS(TB!W:W,TB!$F:$F,$B26,TB!$K:$K,"",TB!$J:$J,$A$4)</f>
        <v>0</v>
      </c>
      <c r="R26" s="202">
        <f>-SUMIFS(TB!X:X,TB!$F:$F,$B26,TB!$K:$K,"",TB!$J:$J,$A$4)</f>
        <v>0</v>
      </c>
      <c r="S26" s="202">
        <f>-SUMIFS(TB!Y:Y,TB!$F:$F,$B26,TB!$K:$K,"",TB!$J:$J,$A$4)</f>
        <v>0</v>
      </c>
      <c r="T26" s="202">
        <f>-SUMIFS(TB!Z:Z,TB!$F:$F,$B26,TB!$K:$K,"",TB!$J:$J,$A$4)</f>
        <v>0</v>
      </c>
      <c r="U26" s="202">
        <f>-SUMIFS(TB!AA:AA,TB!$F:$F,$B26,TB!$K:$K,"",TB!$J:$J,$A$4)</f>
        <v>0</v>
      </c>
      <c r="V26" s="202">
        <f>-SUMIFS(TB!AB:AB,TB!$F:$F,$B26,TB!$K:$K,"",TB!$J:$J,$A$4)</f>
        <v>0</v>
      </c>
      <c r="W26" s="202">
        <f>-SUMIFS(TB!AC:AC,TB!$F:$F,$B26,TB!$K:$K,"",TB!$J:$J,$A$4)</f>
        <v>0</v>
      </c>
      <c r="X26" s="202">
        <f>-SUMIFS(TB!AD:AD,TB!$F:$F,$B26,TB!$K:$K,"",TB!$J:$J,$A$4)</f>
        <v>0</v>
      </c>
      <c r="Y26" s="202">
        <f>-SUMIFS(TB!AE:AE,TB!$F:$F,$B26,TB!$K:$K,"",TB!$J:$J,$A$4)</f>
        <v>0</v>
      </c>
      <c r="Z26" s="202">
        <f>-SUMIFS(TB!AF:AF,TB!$F:$F,$B26,TB!$K:$K,"",TB!$J:$J,$A$4)</f>
        <v>0</v>
      </c>
      <c r="AA26" s="202">
        <f>-SUMIFS(TB!AG:AG,TB!$F:$F,$B26,TB!$K:$K,"",TB!$J:$J,$A$4)</f>
        <v>0</v>
      </c>
      <c r="AB26" s="202">
        <f>-SUMIFS(TB!AH:AH,TB!$F:$F,$B26,TB!$K:$K,"",TB!$J:$J,$A$4)</f>
        <v>0</v>
      </c>
      <c r="AC26" s="202">
        <f>-SUMIFS(TB!AI:AI,TB!$F:$F,$B26,TB!$K:$K,"",TB!$J:$J,$A$4)</f>
        <v>0</v>
      </c>
      <c r="AD26" s="202">
        <f>-SUMIFS(TB!AJ:AJ,TB!$F:$F,$B26,TB!$K:$K,"",TB!$J:$J,$A$4)</f>
        <v>0</v>
      </c>
      <c r="AE26" s="202">
        <f>-SUMIFS(TB!AK:AK,TB!$F:$F,$B26,TB!$K:$K,"",TB!$J:$J,$A$4)</f>
        <v>0</v>
      </c>
      <c r="AF26" s="202">
        <f>-SUMIFS(TB!AL:AL,TB!$F:$F,$B26,TB!$K:$K,"",TB!$J:$J,$A$4)</f>
        <v>0</v>
      </c>
      <c r="AG26" s="202">
        <f>-SUMIFS(TB!AM:AM,TB!$F:$F,$B26,TB!$K:$K,"",TB!$J:$J,$A$4)</f>
        <v>0</v>
      </c>
      <c r="AH26" s="202">
        <f>-SUMIFS(TB!AN:AN,TB!$F:$F,$B26,TB!$K:$K,"",TB!$J:$J,$A$4)</f>
        <v>0</v>
      </c>
      <c r="AI26" s="202">
        <f>-SUMIFS(TB!AO:AO,TB!$F:$F,$B26,TB!$K:$K,"",TB!$J:$J,$A$4)</f>
        <v>0</v>
      </c>
      <c r="AJ26" s="202">
        <f>-SUMIFS(TB!AP:AP,TB!$F:$F,$B26,TB!$K:$K,"",TB!$J:$J,$A$4)</f>
        <v>0</v>
      </c>
      <c r="AK26" s="202">
        <f>-SUMIFS(TB!AQ:AQ,TB!$F:$F,$B26,TB!$K:$K,"",TB!$J:$J,$A$4)</f>
        <v>0</v>
      </c>
      <c r="AL26" s="202">
        <f>-SUMIFS(TB!AR:AR,TB!$F:$F,$B26,TB!$K:$K,"",TB!$J:$J,$A$4)</f>
        <v>0</v>
      </c>
      <c r="AM26" s="202">
        <f>-SUMIFS(TB!AS:AS,TB!$F:$F,$B26,TB!$K:$K,"",TB!$J:$J,$A$4)</f>
        <v>0</v>
      </c>
      <c r="AN26" s="202">
        <f>-SUMIFS(TB!AT:AT,TB!$F:$F,$B26,TB!$K:$K,"",TB!$J:$J,$A$4)</f>
        <v>0</v>
      </c>
      <c r="AO26" s="202">
        <f>-SUMIFS(TB!AU:AU,TB!$F:$F,$B26,TB!$K:$K,"",TB!$J:$J,$A$4)</f>
        <v>0</v>
      </c>
      <c r="AP26" s="202">
        <f>-SUMIFS(TB!AV:AV,TB!$F:$F,$B26,TB!$K:$K,"",TB!$J:$J,$A$4)</f>
        <v>0</v>
      </c>
      <c r="AQ26" s="202">
        <f>-SUMIFS(TB!AW:AW,TB!$F:$F,$B26,TB!$K:$K,"",TB!$J:$J,$A$4)</f>
        <v>0</v>
      </c>
      <c r="AR26" s="202">
        <f>-SUMIFS(TB!AX:AX,TB!$F:$F,$B26,TB!$K:$K,"",TB!$J:$J,$A$4)</f>
        <v>0</v>
      </c>
      <c r="AS26" s="202">
        <f>-SUMIFS(TB!AY:AY,TB!$F:$F,$B26,TB!$K:$K,"",TB!$J:$J,$A$4)</f>
        <v>0</v>
      </c>
      <c r="AT26" s="202">
        <f>-SUMIFS(TB!AZ:AZ,TB!$F:$F,$B26,TB!$K:$K,"",TB!$J:$J,$A$4)</f>
        <v>0</v>
      </c>
      <c r="AU26" s="202">
        <f>-SUMIFS(TB!BA:BA,TB!$F:$F,$B26,TB!$K:$K,"",TB!$J:$J,$A$4)</f>
        <v>0</v>
      </c>
      <c r="AV26" s="202">
        <f>-SUMIFS(TB!BB:BB,TB!$F:$F,$B26,TB!$K:$K,"",TB!$J:$J,$A$4)</f>
        <v>0</v>
      </c>
      <c r="AW26" s="202">
        <f>-SUMIFS(TB!BC:BC,TB!$F:$F,$B26,TB!$K:$K,"",TB!$J:$J,$A$4)</f>
        <v>0</v>
      </c>
      <c r="AX26" s="202">
        <f>-SUMIFS(TB!BD:BD,TB!$F:$F,$B26,TB!$K:$K,"",TB!$J:$J,$A$4)</f>
        <v>0</v>
      </c>
      <c r="AY26" s="202">
        <f>-SUMIFS(TB!BE:BE,TB!$F:$F,$B26,TB!$K:$K,"",TB!$J:$J,$A$4)</f>
        <v>0</v>
      </c>
      <c r="AZ26" s="202">
        <f>-SUMIFS(TB!BF:BF,TB!$F:$F,$B26,TB!$K:$K,"",TB!$J:$J,$A$4)</f>
        <v>0</v>
      </c>
      <c r="BA26" s="202">
        <f>-SUMIFS(TB!BG:BG,TB!$F:$F,$B26,TB!$K:$K,"",TB!$J:$J,$A$4)</f>
        <v>0</v>
      </c>
      <c r="BB26" s="202">
        <f>-SUMIFS(TB!BH:BH,TB!$F:$F,$B26,TB!$K:$K,"",TB!$J:$J,$A$4)</f>
        <v>0</v>
      </c>
      <c r="BC26" s="202">
        <f>-SUMIFS(TB!BI:BI,TB!$F:$F,$B26,TB!$K:$K,"",TB!$J:$J,$A$4)</f>
        <v>0</v>
      </c>
      <c r="BG26" s="202"/>
      <c r="BH26" s="216"/>
    </row>
    <row r="27" spans="2:60" s="26" customFormat="1" ht="14.25" customHeight="1" x14ac:dyDescent="0.3">
      <c r="B27" s="70" t="s">
        <v>149</v>
      </c>
      <c r="C27" s="202">
        <f t="shared" si="7"/>
        <v>0</v>
      </c>
      <c r="D27" s="202">
        <f t="shared" si="8"/>
        <v>0</v>
      </c>
      <c r="E27" s="202">
        <f t="shared" si="8"/>
        <v>358.81554</v>
      </c>
      <c r="F27" s="202">
        <f t="shared" si="8"/>
        <v>2871.03314</v>
      </c>
      <c r="G27" s="216"/>
      <c r="H27" s="202">
        <f>-SUMIFS(TB!N:N,TB!$F:$F,$B27,TB!$K:$K,"",TB!$J:$J,$A$4)</f>
        <v>0</v>
      </c>
      <c r="I27" s="202">
        <f>-SUMIFS(TB!O:O,TB!$F:$F,$B27,TB!$K:$K,"",TB!$J:$J,$A$4)</f>
        <v>0</v>
      </c>
      <c r="J27" s="202">
        <f>-SUMIFS(TB!P:P,TB!$F:$F,$B27,TB!$K:$K,"",TB!$J:$J,$A$4)</f>
        <v>0</v>
      </c>
      <c r="K27" s="202">
        <f>-SUMIFS(TB!Q:Q,TB!$F:$F,$B27,TB!$K:$K,"",TB!$J:$J,$A$4)</f>
        <v>0</v>
      </c>
      <c r="L27" s="202">
        <f>-SUMIFS(TB!R:R,TB!$F:$F,$B27,TB!$K:$K,"",TB!$J:$J,$A$4)</f>
        <v>0</v>
      </c>
      <c r="M27" s="202">
        <f>-SUMIFS(TB!S:S,TB!$F:$F,$B27,TB!$K:$K,"",TB!$J:$J,$A$4)</f>
        <v>0</v>
      </c>
      <c r="N27" s="202">
        <f>-SUMIFS(TB!T:T,TB!$F:$F,$B27,TB!$K:$K,"",TB!$J:$J,$A$4)</f>
        <v>0</v>
      </c>
      <c r="O27" s="202">
        <f>-SUMIFS(TB!U:U,TB!$F:$F,$B27,TB!$K:$K,"",TB!$J:$J,$A$4)</f>
        <v>0</v>
      </c>
      <c r="P27" s="202">
        <f>-SUMIFS(TB!V:V,TB!$F:$F,$B27,TB!$K:$K,"",TB!$J:$J,$A$4)</f>
        <v>0</v>
      </c>
      <c r="Q27" s="202">
        <f>-SUMIFS(TB!W:W,TB!$F:$F,$B27,TB!$K:$K,"",TB!$J:$J,$A$4)</f>
        <v>0</v>
      </c>
      <c r="R27" s="202">
        <f>-SUMIFS(TB!X:X,TB!$F:$F,$B27,TB!$K:$K,"",TB!$J:$J,$A$4)</f>
        <v>0</v>
      </c>
      <c r="S27" s="202">
        <f>-SUMIFS(TB!Y:Y,TB!$F:$F,$B27,TB!$K:$K,"",TB!$J:$J,$A$4)</f>
        <v>0</v>
      </c>
      <c r="T27" s="202">
        <f>-SUMIFS(TB!Z:Z,TB!$F:$F,$B27,TB!$K:$K,"",TB!$J:$J,$A$4)</f>
        <v>0</v>
      </c>
      <c r="U27" s="202">
        <f>-SUMIFS(TB!AA:AA,TB!$F:$F,$B27,TB!$K:$K,"",TB!$J:$J,$A$4)</f>
        <v>0</v>
      </c>
      <c r="V27" s="202">
        <f>-SUMIFS(TB!AB:AB,TB!$F:$F,$B27,TB!$K:$K,"",TB!$J:$J,$A$4)</f>
        <v>0</v>
      </c>
      <c r="W27" s="202">
        <f>-SUMIFS(TB!AC:AC,TB!$F:$F,$B27,TB!$K:$K,"",TB!$J:$J,$A$4)</f>
        <v>0</v>
      </c>
      <c r="X27" s="202">
        <f>-SUMIFS(TB!AD:AD,TB!$F:$F,$B27,TB!$K:$K,"",TB!$J:$J,$A$4)</f>
        <v>0</v>
      </c>
      <c r="Y27" s="202">
        <f>-SUMIFS(TB!AE:AE,TB!$F:$F,$B27,TB!$K:$K,"",TB!$J:$J,$A$4)</f>
        <v>0</v>
      </c>
      <c r="Z27" s="202">
        <f>-SUMIFS(TB!AF:AF,TB!$F:$F,$B27,TB!$K:$K,"",TB!$J:$J,$A$4)</f>
        <v>0</v>
      </c>
      <c r="AA27" s="202">
        <f>-SUMIFS(TB!AG:AG,TB!$F:$F,$B27,TB!$K:$K,"",TB!$J:$J,$A$4)</f>
        <v>0</v>
      </c>
      <c r="AB27" s="202">
        <f>-SUMIFS(TB!AH:AH,TB!$F:$F,$B27,TB!$K:$K,"",TB!$J:$J,$A$4)</f>
        <v>0</v>
      </c>
      <c r="AC27" s="202">
        <f>-SUMIFS(TB!AI:AI,TB!$F:$F,$B27,TB!$K:$K,"",TB!$J:$J,$A$4)</f>
        <v>0</v>
      </c>
      <c r="AD27" s="202">
        <f>-SUMIFS(TB!AJ:AJ,TB!$F:$F,$B27,TB!$K:$K,"",TB!$J:$J,$A$4)</f>
        <v>0</v>
      </c>
      <c r="AE27" s="202">
        <f>-SUMIFS(TB!AK:AK,TB!$F:$F,$B27,TB!$K:$K,"",TB!$J:$J,$A$4)</f>
        <v>0</v>
      </c>
      <c r="AF27" s="202">
        <f>-SUMIFS(TB!AL:AL,TB!$F:$F,$B27,TB!$K:$K,"",TB!$J:$J,$A$4)</f>
        <v>0</v>
      </c>
      <c r="AG27" s="202">
        <f>-SUMIFS(TB!AM:AM,TB!$F:$F,$B27,TB!$K:$K,"",TB!$J:$J,$A$4)</f>
        <v>0</v>
      </c>
      <c r="AH27" s="202">
        <f>-SUMIFS(TB!AN:AN,TB!$F:$F,$B27,TB!$K:$K,"",TB!$J:$J,$A$4)</f>
        <v>0</v>
      </c>
      <c r="AI27" s="202">
        <f>-SUMIFS(TB!AO:AO,TB!$F:$F,$B27,TB!$K:$K,"",TB!$J:$J,$A$4)</f>
        <v>0</v>
      </c>
      <c r="AJ27" s="202">
        <f>-SUMIFS(TB!AP:AP,TB!$F:$F,$B27,TB!$K:$K,"",TB!$J:$J,$A$4)</f>
        <v>0</v>
      </c>
      <c r="AK27" s="202">
        <f>-SUMIFS(TB!AQ:AQ,TB!$F:$F,$B27,TB!$K:$K,"",TB!$J:$J,$A$4)</f>
        <v>0</v>
      </c>
      <c r="AL27" s="202">
        <f>-SUMIFS(TB!AR:AR,TB!$F:$F,$B27,TB!$K:$K,"",TB!$J:$J,$A$4)</f>
        <v>0</v>
      </c>
      <c r="AM27" s="202">
        <f>-SUMIFS(TB!AS:AS,TB!$F:$F,$B27,TB!$K:$K,"",TB!$J:$J,$A$4)</f>
        <v>0</v>
      </c>
      <c r="AN27" s="202">
        <f>-SUMIFS(TB!AT:AT,TB!$F:$F,$B27,TB!$K:$K,"",TB!$J:$J,$A$4)</f>
        <v>0</v>
      </c>
      <c r="AO27" s="202">
        <f>-SUMIFS(TB!AU:AU,TB!$F:$F,$B27,TB!$K:$K,"",TB!$J:$J,$A$4)</f>
        <v>0</v>
      </c>
      <c r="AP27" s="202">
        <f>-SUMIFS(TB!AV:AV,TB!$F:$F,$B27,TB!$K:$K,"",TB!$J:$J,$A$4)</f>
        <v>0</v>
      </c>
      <c r="AQ27" s="202">
        <f>-SUMIFS(TB!AW:AW,TB!$F:$F,$B27,TB!$K:$K,"",TB!$J:$J,$A$4)</f>
        <v>358.81554</v>
      </c>
      <c r="AR27" s="202">
        <f>-SUMIFS(TB!AX:AX,TB!$F:$F,$B27,TB!$K:$K,"",TB!$J:$J,$A$4)</f>
        <v>2860.2457200000003</v>
      </c>
      <c r="AS27" s="202">
        <f>-SUMIFS(TB!AY:AY,TB!$F:$F,$B27,TB!$K:$K,"",TB!$J:$J,$A$4)</f>
        <v>2871.03314</v>
      </c>
      <c r="AT27" s="202">
        <f>-SUMIFS(TB!AZ:AZ,TB!$F:$F,$B27,TB!$K:$K,"",TB!$J:$J,$A$4)</f>
        <v>0</v>
      </c>
      <c r="AU27" s="202">
        <f>-SUMIFS(TB!BA:BA,TB!$F:$F,$B27,TB!$K:$K,"",TB!$J:$J,$A$4)</f>
        <v>0</v>
      </c>
      <c r="AV27" s="202">
        <f>-SUMIFS(TB!BB:BB,TB!$F:$F,$B27,TB!$K:$K,"",TB!$J:$J,$A$4)</f>
        <v>0</v>
      </c>
      <c r="AW27" s="202">
        <f>-SUMIFS(TB!BC:BC,TB!$F:$F,$B27,TB!$K:$K,"",TB!$J:$J,$A$4)</f>
        <v>0</v>
      </c>
      <c r="AX27" s="202">
        <f>-SUMIFS(TB!BD:BD,TB!$F:$F,$B27,TB!$K:$K,"",TB!$J:$J,$A$4)</f>
        <v>0</v>
      </c>
      <c r="AY27" s="202">
        <f>-SUMIFS(TB!BE:BE,TB!$F:$F,$B27,TB!$K:$K,"",TB!$J:$J,$A$4)</f>
        <v>0</v>
      </c>
      <c r="AZ27" s="202">
        <f>-SUMIFS(TB!BF:BF,TB!$F:$F,$B27,TB!$K:$K,"",TB!$J:$J,$A$4)</f>
        <v>0</v>
      </c>
      <c r="BA27" s="202">
        <f>-SUMIFS(TB!BG:BG,TB!$F:$F,$B27,TB!$K:$K,"",TB!$J:$J,$A$4)</f>
        <v>0</v>
      </c>
      <c r="BB27" s="202">
        <f>-SUMIFS(TB!BH:BH,TB!$F:$F,$B27,TB!$K:$K,"",TB!$J:$J,$A$4)</f>
        <v>0</v>
      </c>
      <c r="BC27" s="202">
        <f>-SUMIFS(TB!BI:BI,TB!$F:$F,$B27,TB!$K:$K,"",TB!$J:$J,$A$4)</f>
        <v>0</v>
      </c>
      <c r="BG27" s="202"/>
      <c r="BH27" s="216"/>
    </row>
    <row r="28" spans="2:60" s="26" customFormat="1" ht="14.25" customHeight="1" outlineLevel="1" x14ac:dyDescent="0.3">
      <c r="B28" s="70" t="s">
        <v>658</v>
      </c>
      <c r="C28" s="202">
        <f t="shared" si="7"/>
        <v>0</v>
      </c>
      <c r="D28" s="202">
        <f t="shared" si="8"/>
        <v>0</v>
      </c>
      <c r="E28" s="202">
        <f t="shared" si="8"/>
        <v>0</v>
      </c>
      <c r="F28" s="202">
        <f t="shared" si="8"/>
        <v>0</v>
      </c>
      <c r="G28" s="216"/>
      <c r="H28" s="202">
        <f>-SUMIFS(TB!N:N,TB!$F:$F,$B28,TB!$K:$K,"",TB!$J:$J,$A$4)</f>
        <v>0</v>
      </c>
      <c r="I28" s="202">
        <f>-SUMIFS(TB!O:O,TB!$F:$F,$B28,TB!$K:$K,"",TB!$J:$J,$A$4)</f>
        <v>0</v>
      </c>
      <c r="J28" s="202">
        <f>-SUMIFS(TB!P:P,TB!$F:$F,$B28,TB!$K:$K,"",TB!$J:$J,$A$4)</f>
        <v>0</v>
      </c>
      <c r="K28" s="202">
        <f>-SUMIFS(TB!Q:Q,TB!$F:$F,$B28,TB!$K:$K,"",TB!$J:$J,$A$4)</f>
        <v>0</v>
      </c>
      <c r="L28" s="202">
        <f>-SUMIFS(TB!R:R,TB!$F:$F,$B28,TB!$K:$K,"",TB!$J:$J,$A$4)</f>
        <v>0</v>
      </c>
      <c r="M28" s="202">
        <f>-SUMIFS(TB!S:S,TB!$F:$F,$B28,TB!$K:$K,"",TB!$J:$J,$A$4)</f>
        <v>0</v>
      </c>
      <c r="N28" s="202">
        <f>-SUMIFS(TB!T:T,TB!$F:$F,$B28,TB!$K:$K,"",TB!$J:$J,$A$4)</f>
        <v>0</v>
      </c>
      <c r="O28" s="202">
        <f>-SUMIFS(TB!U:U,TB!$F:$F,$B28,TB!$K:$K,"",TB!$J:$J,$A$4)</f>
        <v>0</v>
      </c>
      <c r="P28" s="202">
        <f>-SUMIFS(TB!V:V,TB!$F:$F,$B28,TB!$K:$K,"",TB!$J:$J,$A$4)</f>
        <v>0</v>
      </c>
      <c r="Q28" s="202">
        <f>-SUMIFS(TB!W:W,TB!$F:$F,$B28,TB!$K:$K,"",TB!$J:$J,$A$4)</f>
        <v>0</v>
      </c>
      <c r="R28" s="202">
        <f>-SUMIFS(TB!X:X,TB!$F:$F,$B28,TB!$K:$K,"",TB!$J:$J,$A$4)</f>
        <v>0</v>
      </c>
      <c r="S28" s="202">
        <f>-SUMIFS(TB!Y:Y,TB!$F:$F,$B28,TB!$K:$K,"",TB!$J:$J,$A$4)</f>
        <v>0</v>
      </c>
      <c r="T28" s="202">
        <f>-SUMIFS(TB!Z:Z,TB!$F:$F,$B28,TB!$K:$K,"",TB!$J:$J,$A$4)</f>
        <v>0</v>
      </c>
      <c r="U28" s="202">
        <f>-SUMIFS(TB!AA:AA,TB!$F:$F,$B28,TB!$K:$K,"",TB!$J:$J,$A$4)</f>
        <v>0</v>
      </c>
      <c r="V28" s="202">
        <f>-SUMIFS(TB!AB:AB,TB!$F:$F,$B28,TB!$K:$K,"",TB!$J:$J,$A$4)</f>
        <v>0</v>
      </c>
      <c r="W28" s="202">
        <f>-SUMIFS(TB!AC:AC,TB!$F:$F,$B28,TB!$K:$K,"",TB!$J:$J,$A$4)</f>
        <v>0</v>
      </c>
      <c r="X28" s="202">
        <f>-SUMIFS(TB!AD:AD,TB!$F:$F,$B28,TB!$K:$K,"",TB!$J:$J,$A$4)</f>
        <v>0</v>
      </c>
      <c r="Y28" s="202">
        <f>-SUMIFS(TB!AE:AE,TB!$F:$F,$B28,TB!$K:$K,"",TB!$J:$J,$A$4)</f>
        <v>0</v>
      </c>
      <c r="Z28" s="202">
        <f>-SUMIFS(TB!AF:AF,TB!$F:$F,$B28,TB!$K:$K,"",TB!$J:$J,$A$4)</f>
        <v>0</v>
      </c>
      <c r="AA28" s="202">
        <f>-SUMIFS(TB!AG:AG,TB!$F:$F,$B28,TB!$K:$K,"",TB!$J:$J,$A$4)</f>
        <v>0</v>
      </c>
      <c r="AB28" s="202">
        <f>-SUMIFS(TB!AH:AH,TB!$F:$F,$B28,TB!$K:$K,"",TB!$J:$J,$A$4)</f>
        <v>0</v>
      </c>
      <c r="AC28" s="202">
        <f>-SUMIFS(TB!AI:AI,TB!$F:$F,$B28,TB!$K:$K,"",TB!$J:$J,$A$4)</f>
        <v>0</v>
      </c>
      <c r="AD28" s="202">
        <f>-SUMIFS(TB!AJ:AJ,TB!$F:$F,$B28,TB!$K:$K,"",TB!$J:$J,$A$4)</f>
        <v>0</v>
      </c>
      <c r="AE28" s="202">
        <f>-SUMIFS(TB!AK:AK,TB!$F:$F,$B28,TB!$K:$K,"",TB!$J:$J,$A$4)</f>
        <v>0</v>
      </c>
      <c r="AF28" s="202">
        <f>-SUMIFS(TB!AL:AL,TB!$F:$F,$B28,TB!$K:$K,"",TB!$J:$J,$A$4)</f>
        <v>0</v>
      </c>
      <c r="AG28" s="202">
        <f>-SUMIFS(TB!AM:AM,TB!$F:$F,$B28,TB!$K:$K,"",TB!$J:$J,$A$4)</f>
        <v>0</v>
      </c>
      <c r="AH28" s="202">
        <f>-SUMIFS(TB!AN:AN,TB!$F:$F,$B28,TB!$K:$K,"",TB!$J:$J,$A$4)</f>
        <v>0</v>
      </c>
      <c r="AI28" s="202">
        <f>-SUMIFS(TB!AO:AO,TB!$F:$F,$B28,TB!$K:$K,"",TB!$J:$J,$A$4)</f>
        <v>0</v>
      </c>
      <c r="AJ28" s="202">
        <f>-SUMIFS(TB!AP:AP,TB!$F:$F,$B28,TB!$K:$K,"",TB!$J:$J,$A$4)</f>
        <v>0</v>
      </c>
      <c r="AK28" s="202">
        <f>-SUMIFS(TB!AQ:AQ,TB!$F:$F,$B28,TB!$K:$K,"",TB!$J:$J,$A$4)</f>
        <v>0</v>
      </c>
      <c r="AL28" s="202">
        <f>-SUMIFS(TB!AR:AR,TB!$F:$F,$B28,TB!$K:$K,"",TB!$J:$J,$A$4)</f>
        <v>0</v>
      </c>
      <c r="AM28" s="202">
        <f>-SUMIFS(TB!AS:AS,TB!$F:$F,$B28,TB!$K:$K,"",TB!$J:$J,$A$4)</f>
        <v>0</v>
      </c>
      <c r="AN28" s="202">
        <f>-SUMIFS(TB!AT:AT,TB!$F:$F,$B28,TB!$K:$K,"",TB!$J:$J,$A$4)</f>
        <v>0</v>
      </c>
      <c r="AO28" s="202">
        <f>-SUMIFS(TB!AU:AU,TB!$F:$F,$B28,TB!$K:$K,"",TB!$J:$J,$A$4)</f>
        <v>0</v>
      </c>
      <c r="AP28" s="202">
        <f>-SUMIFS(TB!AV:AV,TB!$F:$F,$B28,TB!$K:$K,"",TB!$J:$J,$A$4)</f>
        <v>0</v>
      </c>
      <c r="AQ28" s="202">
        <f>-SUMIFS(TB!AW:AW,TB!$F:$F,$B28,TB!$K:$K,"",TB!$J:$J,$A$4)</f>
        <v>0</v>
      </c>
      <c r="AR28" s="202">
        <f>-SUMIFS(TB!AX:AX,TB!$F:$F,$B28,TB!$K:$K,"",TB!$J:$J,$A$4)</f>
        <v>0</v>
      </c>
      <c r="AS28" s="202">
        <f>-SUMIFS(TB!AY:AY,TB!$F:$F,$B28,TB!$K:$K,"",TB!$J:$J,$A$4)</f>
        <v>0</v>
      </c>
      <c r="AT28" s="202">
        <f>-SUMIFS(TB!AZ:AZ,TB!$F:$F,$B28,TB!$K:$K,"",TB!$J:$J,$A$4)</f>
        <v>0</v>
      </c>
      <c r="AU28" s="202">
        <f>-SUMIFS(TB!BA:BA,TB!$F:$F,$B28,TB!$K:$K,"",TB!$J:$J,$A$4)</f>
        <v>0</v>
      </c>
      <c r="AV28" s="202">
        <f>-SUMIFS(TB!BB:BB,TB!$F:$F,$B28,TB!$K:$K,"",TB!$J:$J,$A$4)</f>
        <v>0</v>
      </c>
      <c r="AW28" s="202">
        <f>-SUMIFS(TB!BC:BC,TB!$F:$F,$B28,TB!$K:$K,"",TB!$J:$J,$A$4)</f>
        <v>0</v>
      </c>
      <c r="AX28" s="202">
        <f>-SUMIFS(TB!BD:BD,TB!$F:$F,$B28,TB!$K:$K,"",TB!$J:$J,$A$4)</f>
        <v>0</v>
      </c>
      <c r="AY28" s="202">
        <f>-SUMIFS(TB!BE:BE,TB!$F:$F,$B28,TB!$K:$K,"",TB!$J:$J,$A$4)</f>
        <v>0</v>
      </c>
      <c r="AZ28" s="202">
        <f>-SUMIFS(TB!BF:BF,TB!$F:$F,$B28,TB!$K:$K,"",TB!$J:$J,$A$4)</f>
        <v>0</v>
      </c>
      <c r="BA28" s="202">
        <f>-SUMIFS(TB!BG:BG,TB!$F:$F,$B28,TB!$K:$K,"",TB!$J:$J,$A$4)</f>
        <v>0</v>
      </c>
      <c r="BB28" s="202">
        <f>-SUMIFS(TB!BH:BH,TB!$F:$F,$B28,TB!$K:$K,"",TB!$J:$J,$A$4)</f>
        <v>0</v>
      </c>
      <c r="BC28" s="202">
        <f>-SUMIFS(TB!BI:BI,TB!$F:$F,$B28,TB!$K:$K,"",TB!$J:$J,$A$4)</f>
        <v>0</v>
      </c>
      <c r="BG28" s="202"/>
      <c r="BH28" s="216"/>
    </row>
    <row r="29" spans="2:60" s="26" customFormat="1" ht="14.25" customHeight="1" outlineLevel="1" x14ac:dyDescent="0.3">
      <c r="B29" s="70" t="s">
        <v>658</v>
      </c>
      <c r="C29" s="202">
        <f t="shared" si="7"/>
        <v>0</v>
      </c>
      <c r="D29" s="202">
        <f t="shared" si="8"/>
        <v>0</v>
      </c>
      <c r="E29" s="202">
        <f t="shared" si="8"/>
        <v>0</v>
      </c>
      <c r="F29" s="202">
        <f t="shared" si="8"/>
        <v>0</v>
      </c>
      <c r="G29" s="216"/>
      <c r="H29" s="202">
        <f>-SUMIFS(TB!N:N,TB!$F:$F,$B29,TB!$K:$K,"",TB!$J:$J,$A$4)</f>
        <v>0</v>
      </c>
      <c r="I29" s="202">
        <f>-SUMIFS(TB!O:O,TB!$F:$F,$B29,TB!$K:$K,"",TB!$J:$J,$A$4)</f>
        <v>0</v>
      </c>
      <c r="J29" s="202">
        <f>-SUMIFS(TB!P:P,TB!$F:$F,$B29,TB!$K:$K,"",TB!$J:$J,$A$4)</f>
        <v>0</v>
      </c>
      <c r="K29" s="202">
        <f>-SUMIFS(TB!Q:Q,TB!$F:$F,$B29,TB!$K:$K,"",TB!$J:$J,$A$4)</f>
        <v>0</v>
      </c>
      <c r="L29" s="202">
        <f>-SUMIFS(TB!R:R,TB!$F:$F,$B29,TB!$K:$K,"",TB!$J:$J,$A$4)</f>
        <v>0</v>
      </c>
      <c r="M29" s="202">
        <f>-SUMIFS(TB!S:S,TB!$F:$F,$B29,TB!$K:$K,"",TB!$J:$J,$A$4)</f>
        <v>0</v>
      </c>
      <c r="N29" s="202">
        <f>-SUMIFS(TB!T:T,TB!$F:$F,$B29,TB!$K:$K,"",TB!$J:$J,$A$4)</f>
        <v>0</v>
      </c>
      <c r="O29" s="202">
        <f>-SUMIFS(TB!U:U,TB!$F:$F,$B29,TB!$K:$K,"",TB!$J:$J,$A$4)</f>
        <v>0</v>
      </c>
      <c r="P29" s="202">
        <f>-SUMIFS(TB!V:V,TB!$F:$F,$B29,TB!$K:$K,"",TB!$J:$J,$A$4)</f>
        <v>0</v>
      </c>
      <c r="Q29" s="202">
        <f>-SUMIFS(TB!W:W,TB!$F:$F,$B29,TB!$K:$K,"",TB!$J:$J,$A$4)</f>
        <v>0</v>
      </c>
      <c r="R29" s="202">
        <f>-SUMIFS(TB!X:X,TB!$F:$F,$B29,TB!$K:$K,"",TB!$J:$J,$A$4)</f>
        <v>0</v>
      </c>
      <c r="S29" s="202">
        <f>-SUMIFS(TB!Y:Y,TB!$F:$F,$B29,TB!$K:$K,"",TB!$J:$J,$A$4)</f>
        <v>0</v>
      </c>
      <c r="T29" s="202">
        <f>-SUMIFS(TB!Z:Z,TB!$F:$F,$B29,TB!$K:$K,"",TB!$J:$J,$A$4)</f>
        <v>0</v>
      </c>
      <c r="U29" s="202">
        <f>-SUMIFS(TB!AA:AA,TB!$F:$F,$B29,TB!$K:$K,"",TB!$J:$J,$A$4)</f>
        <v>0</v>
      </c>
      <c r="V29" s="202">
        <f>-SUMIFS(TB!AB:AB,TB!$F:$F,$B29,TB!$K:$K,"",TB!$J:$J,$A$4)</f>
        <v>0</v>
      </c>
      <c r="W29" s="202">
        <f>-SUMIFS(TB!AC:AC,TB!$F:$F,$B29,TB!$K:$K,"",TB!$J:$J,$A$4)</f>
        <v>0</v>
      </c>
      <c r="X29" s="202">
        <f>-SUMIFS(TB!AD:AD,TB!$F:$F,$B29,TB!$K:$K,"",TB!$J:$J,$A$4)</f>
        <v>0</v>
      </c>
      <c r="Y29" s="202">
        <f>-SUMIFS(TB!AE:AE,TB!$F:$F,$B29,TB!$K:$K,"",TB!$J:$J,$A$4)</f>
        <v>0</v>
      </c>
      <c r="Z29" s="202">
        <f>-SUMIFS(TB!AF:AF,TB!$F:$F,$B29,TB!$K:$K,"",TB!$J:$J,$A$4)</f>
        <v>0</v>
      </c>
      <c r="AA29" s="202">
        <f>-SUMIFS(TB!AG:AG,TB!$F:$F,$B29,TB!$K:$K,"",TB!$J:$J,$A$4)</f>
        <v>0</v>
      </c>
      <c r="AB29" s="202">
        <f>-SUMIFS(TB!AH:AH,TB!$F:$F,$B29,TB!$K:$K,"",TB!$J:$J,$A$4)</f>
        <v>0</v>
      </c>
      <c r="AC29" s="202">
        <f>-SUMIFS(TB!AI:AI,TB!$F:$F,$B29,TB!$K:$K,"",TB!$J:$J,$A$4)</f>
        <v>0</v>
      </c>
      <c r="AD29" s="202">
        <f>-SUMIFS(TB!AJ:AJ,TB!$F:$F,$B29,TB!$K:$K,"",TB!$J:$J,$A$4)</f>
        <v>0</v>
      </c>
      <c r="AE29" s="202">
        <f>-SUMIFS(TB!AK:AK,TB!$F:$F,$B29,TB!$K:$K,"",TB!$J:$J,$A$4)</f>
        <v>0</v>
      </c>
      <c r="AF29" s="202">
        <f>-SUMIFS(TB!AL:AL,TB!$F:$F,$B29,TB!$K:$K,"",TB!$J:$J,$A$4)</f>
        <v>0</v>
      </c>
      <c r="AG29" s="202">
        <f>-SUMIFS(TB!AM:AM,TB!$F:$F,$B29,TB!$K:$K,"",TB!$J:$J,$A$4)</f>
        <v>0</v>
      </c>
      <c r="AH29" s="202">
        <f>-SUMIFS(TB!AN:AN,TB!$F:$F,$B29,TB!$K:$K,"",TB!$J:$J,$A$4)</f>
        <v>0</v>
      </c>
      <c r="AI29" s="202">
        <f>-SUMIFS(TB!AO:AO,TB!$F:$F,$B29,TB!$K:$K,"",TB!$J:$J,$A$4)</f>
        <v>0</v>
      </c>
      <c r="AJ29" s="202">
        <f>-SUMIFS(TB!AP:AP,TB!$F:$F,$B29,TB!$K:$K,"",TB!$J:$J,$A$4)</f>
        <v>0</v>
      </c>
      <c r="AK29" s="202">
        <f>-SUMIFS(TB!AQ:AQ,TB!$F:$F,$B29,TB!$K:$K,"",TB!$J:$J,$A$4)</f>
        <v>0</v>
      </c>
      <c r="AL29" s="202">
        <f>-SUMIFS(TB!AR:AR,TB!$F:$F,$B29,TB!$K:$K,"",TB!$J:$J,$A$4)</f>
        <v>0</v>
      </c>
      <c r="AM29" s="202">
        <f>-SUMIFS(TB!AS:AS,TB!$F:$F,$B29,TB!$K:$K,"",TB!$J:$J,$A$4)</f>
        <v>0</v>
      </c>
      <c r="AN29" s="202">
        <f>-SUMIFS(TB!AT:AT,TB!$F:$F,$B29,TB!$K:$K,"",TB!$J:$J,$A$4)</f>
        <v>0</v>
      </c>
      <c r="AO29" s="202">
        <f>-SUMIFS(TB!AU:AU,TB!$F:$F,$B29,TB!$K:$K,"",TB!$J:$J,$A$4)</f>
        <v>0</v>
      </c>
      <c r="AP29" s="202">
        <f>-SUMIFS(TB!AV:AV,TB!$F:$F,$B29,TB!$K:$K,"",TB!$J:$J,$A$4)</f>
        <v>0</v>
      </c>
      <c r="AQ29" s="202">
        <f>-SUMIFS(TB!AW:AW,TB!$F:$F,$B29,TB!$K:$K,"",TB!$J:$J,$A$4)</f>
        <v>0</v>
      </c>
      <c r="AR29" s="202">
        <f>-SUMIFS(TB!AX:AX,TB!$F:$F,$B29,TB!$K:$K,"",TB!$J:$J,$A$4)</f>
        <v>0</v>
      </c>
      <c r="AS29" s="202">
        <f>-SUMIFS(TB!AY:AY,TB!$F:$F,$B29,TB!$K:$K,"",TB!$J:$J,$A$4)</f>
        <v>0</v>
      </c>
      <c r="AT29" s="202">
        <f>-SUMIFS(TB!AZ:AZ,TB!$F:$F,$B29,TB!$K:$K,"",TB!$J:$J,$A$4)</f>
        <v>0</v>
      </c>
      <c r="AU29" s="202">
        <f>-SUMIFS(TB!BA:BA,TB!$F:$F,$B29,TB!$K:$K,"",TB!$J:$J,$A$4)</f>
        <v>0</v>
      </c>
      <c r="AV29" s="202">
        <f>-SUMIFS(TB!BB:BB,TB!$F:$F,$B29,TB!$K:$K,"",TB!$J:$J,$A$4)</f>
        <v>0</v>
      </c>
      <c r="AW29" s="202">
        <f>-SUMIFS(TB!BC:BC,TB!$F:$F,$B29,TB!$K:$K,"",TB!$J:$J,$A$4)</f>
        <v>0</v>
      </c>
      <c r="AX29" s="202">
        <f>-SUMIFS(TB!BD:BD,TB!$F:$F,$B29,TB!$K:$K,"",TB!$J:$J,$A$4)</f>
        <v>0</v>
      </c>
      <c r="AY29" s="202">
        <f>-SUMIFS(TB!BE:BE,TB!$F:$F,$B29,TB!$K:$K,"",TB!$J:$J,$A$4)</f>
        <v>0</v>
      </c>
      <c r="AZ29" s="202">
        <f>-SUMIFS(TB!BF:BF,TB!$F:$F,$B29,TB!$K:$K,"",TB!$J:$J,$A$4)</f>
        <v>0</v>
      </c>
      <c r="BA29" s="202">
        <f>-SUMIFS(TB!BG:BG,TB!$F:$F,$B29,TB!$K:$K,"",TB!$J:$J,$A$4)</f>
        <v>0</v>
      </c>
      <c r="BB29" s="202">
        <f>-SUMIFS(TB!BH:BH,TB!$F:$F,$B29,TB!$K:$K,"",TB!$J:$J,$A$4)</f>
        <v>0</v>
      </c>
      <c r="BC29" s="202">
        <f>-SUMIFS(TB!BI:BI,TB!$F:$F,$B29,TB!$K:$K,"",TB!$J:$J,$A$4)</f>
        <v>0</v>
      </c>
      <c r="BG29" s="202"/>
      <c r="BH29" s="216"/>
    </row>
    <row r="30" spans="2:60" s="26" customFormat="1" ht="14.25" customHeight="1" outlineLevel="1" x14ac:dyDescent="0.3">
      <c r="B30" s="70" t="s">
        <v>658</v>
      </c>
      <c r="C30" s="202">
        <f t="shared" si="7"/>
        <v>0</v>
      </c>
      <c r="D30" s="202">
        <f t="shared" si="8"/>
        <v>0</v>
      </c>
      <c r="E30" s="202">
        <f t="shared" si="8"/>
        <v>0</v>
      </c>
      <c r="F30" s="202">
        <f t="shared" si="8"/>
        <v>0</v>
      </c>
      <c r="G30" s="216"/>
      <c r="H30" s="202">
        <f>-SUMIFS(TB!N:N,TB!$F:$F,$B30,TB!$K:$K,"",TB!$J:$J,$A$4)</f>
        <v>0</v>
      </c>
      <c r="I30" s="202">
        <f>-SUMIFS(TB!O:O,TB!$F:$F,$B30,TB!$K:$K,"",TB!$J:$J,$A$4)</f>
        <v>0</v>
      </c>
      <c r="J30" s="202">
        <f>-SUMIFS(TB!P:P,TB!$F:$F,$B30,TB!$K:$K,"",TB!$J:$J,$A$4)</f>
        <v>0</v>
      </c>
      <c r="K30" s="202">
        <f>-SUMIFS(TB!Q:Q,TB!$F:$F,$B30,TB!$K:$K,"",TB!$J:$J,$A$4)</f>
        <v>0</v>
      </c>
      <c r="L30" s="202">
        <f>-SUMIFS(TB!R:R,TB!$F:$F,$B30,TB!$K:$K,"",TB!$J:$J,$A$4)</f>
        <v>0</v>
      </c>
      <c r="M30" s="202">
        <f>-SUMIFS(TB!S:S,TB!$F:$F,$B30,TB!$K:$K,"",TB!$J:$J,$A$4)</f>
        <v>0</v>
      </c>
      <c r="N30" s="202">
        <f>-SUMIFS(TB!T:T,TB!$F:$F,$B30,TB!$K:$K,"",TB!$J:$J,$A$4)</f>
        <v>0</v>
      </c>
      <c r="O30" s="202">
        <f>-SUMIFS(TB!U:U,TB!$F:$F,$B30,TB!$K:$K,"",TB!$J:$J,$A$4)</f>
        <v>0</v>
      </c>
      <c r="P30" s="202">
        <f>-SUMIFS(TB!V:V,TB!$F:$F,$B30,TB!$K:$K,"",TB!$J:$J,$A$4)</f>
        <v>0</v>
      </c>
      <c r="Q30" s="202">
        <f>-SUMIFS(TB!W:W,TB!$F:$F,$B30,TB!$K:$K,"",TB!$J:$J,$A$4)</f>
        <v>0</v>
      </c>
      <c r="R30" s="202">
        <f>-SUMIFS(TB!X:X,TB!$F:$F,$B30,TB!$K:$K,"",TB!$J:$J,$A$4)</f>
        <v>0</v>
      </c>
      <c r="S30" s="202">
        <f>-SUMIFS(TB!Y:Y,TB!$F:$F,$B30,TB!$K:$K,"",TB!$J:$J,$A$4)</f>
        <v>0</v>
      </c>
      <c r="T30" s="202">
        <f>-SUMIFS(TB!Z:Z,TB!$F:$F,$B30,TB!$K:$K,"",TB!$J:$J,$A$4)</f>
        <v>0</v>
      </c>
      <c r="U30" s="202">
        <f>-SUMIFS(TB!AA:AA,TB!$F:$F,$B30,TB!$K:$K,"",TB!$J:$J,$A$4)</f>
        <v>0</v>
      </c>
      <c r="V30" s="202">
        <f>-SUMIFS(TB!AB:AB,TB!$F:$F,$B30,TB!$K:$K,"",TB!$J:$J,$A$4)</f>
        <v>0</v>
      </c>
      <c r="W30" s="202">
        <f>-SUMIFS(TB!AC:AC,TB!$F:$F,$B30,TB!$K:$K,"",TB!$J:$J,$A$4)</f>
        <v>0</v>
      </c>
      <c r="X30" s="202">
        <f>-SUMIFS(TB!AD:AD,TB!$F:$F,$B30,TB!$K:$K,"",TB!$J:$J,$A$4)</f>
        <v>0</v>
      </c>
      <c r="Y30" s="202">
        <f>-SUMIFS(TB!AE:AE,TB!$F:$F,$B30,TB!$K:$K,"",TB!$J:$J,$A$4)</f>
        <v>0</v>
      </c>
      <c r="Z30" s="202">
        <f>-SUMIFS(TB!AF:AF,TB!$F:$F,$B30,TB!$K:$K,"",TB!$J:$J,$A$4)</f>
        <v>0</v>
      </c>
      <c r="AA30" s="202">
        <f>-SUMIFS(TB!AG:AG,TB!$F:$F,$B30,TB!$K:$K,"",TB!$J:$J,$A$4)</f>
        <v>0</v>
      </c>
      <c r="AB30" s="202">
        <f>-SUMIFS(TB!AH:AH,TB!$F:$F,$B30,TB!$K:$K,"",TB!$J:$J,$A$4)</f>
        <v>0</v>
      </c>
      <c r="AC30" s="202">
        <f>-SUMIFS(TB!AI:AI,TB!$F:$F,$B30,TB!$K:$K,"",TB!$J:$J,$A$4)</f>
        <v>0</v>
      </c>
      <c r="AD30" s="202">
        <f>-SUMIFS(TB!AJ:AJ,TB!$F:$F,$B30,TB!$K:$K,"",TB!$J:$J,$A$4)</f>
        <v>0</v>
      </c>
      <c r="AE30" s="202">
        <f>-SUMIFS(TB!AK:AK,TB!$F:$F,$B30,TB!$K:$K,"",TB!$J:$J,$A$4)</f>
        <v>0</v>
      </c>
      <c r="AF30" s="202">
        <f>-SUMIFS(TB!AL:AL,TB!$F:$F,$B30,TB!$K:$K,"",TB!$J:$J,$A$4)</f>
        <v>0</v>
      </c>
      <c r="AG30" s="202">
        <f>-SUMIFS(TB!AM:AM,TB!$F:$F,$B30,TB!$K:$K,"",TB!$J:$J,$A$4)</f>
        <v>0</v>
      </c>
      <c r="AH30" s="202">
        <f>-SUMIFS(TB!AN:AN,TB!$F:$F,$B30,TB!$K:$K,"",TB!$J:$J,$A$4)</f>
        <v>0</v>
      </c>
      <c r="AI30" s="202">
        <f>-SUMIFS(TB!AO:AO,TB!$F:$F,$B30,TB!$K:$K,"",TB!$J:$J,$A$4)</f>
        <v>0</v>
      </c>
      <c r="AJ30" s="202">
        <f>-SUMIFS(TB!AP:AP,TB!$F:$F,$B30,TB!$K:$K,"",TB!$J:$J,$A$4)</f>
        <v>0</v>
      </c>
      <c r="AK30" s="202">
        <f>-SUMIFS(TB!AQ:AQ,TB!$F:$F,$B30,TB!$K:$K,"",TB!$J:$J,$A$4)</f>
        <v>0</v>
      </c>
      <c r="AL30" s="202">
        <f>-SUMIFS(TB!AR:AR,TB!$F:$F,$B30,TB!$K:$K,"",TB!$J:$J,$A$4)</f>
        <v>0</v>
      </c>
      <c r="AM30" s="202">
        <f>-SUMIFS(TB!AS:AS,TB!$F:$F,$B30,TB!$K:$K,"",TB!$J:$J,$A$4)</f>
        <v>0</v>
      </c>
      <c r="AN30" s="202">
        <f>-SUMIFS(TB!AT:AT,TB!$F:$F,$B30,TB!$K:$K,"",TB!$J:$J,$A$4)</f>
        <v>0</v>
      </c>
      <c r="AO30" s="202">
        <f>-SUMIFS(TB!AU:AU,TB!$F:$F,$B30,TB!$K:$K,"",TB!$J:$J,$A$4)</f>
        <v>0</v>
      </c>
      <c r="AP30" s="202">
        <f>-SUMIFS(TB!AV:AV,TB!$F:$F,$B30,TB!$K:$K,"",TB!$J:$J,$A$4)</f>
        <v>0</v>
      </c>
      <c r="AQ30" s="202">
        <f>-SUMIFS(TB!AW:AW,TB!$F:$F,$B30,TB!$K:$K,"",TB!$J:$J,$A$4)</f>
        <v>0</v>
      </c>
      <c r="AR30" s="202">
        <f>-SUMIFS(TB!AX:AX,TB!$F:$F,$B30,TB!$K:$K,"",TB!$J:$J,$A$4)</f>
        <v>0</v>
      </c>
      <c r="AS30" s="202">
        <f>-SUMIFS(TB!AY:AY,TB!$F:$F,$B30,TB!$K:$K,"",TB!$J:$J,$A$4)</f>
        <v>0</v>
      </c>
      <c r="AT30" s="202">
        <f>-SUMIFS(TB!AZ:AZ,TB!$F:$F,$B30,TB!$K:$K,"",TB!$J:$J,$A$4)</f>
        <v>0</v>
      </c>
      <c r="AU30" s="202">
        <f>-SUMIFS(TB!BA:BA,TB!$F:$F,$B30,TB!$K:$K,"",TB!$J:$J,$A$4)</f>
        <v>0</v>
      </c>
      <c r="AV30" s="202">
        <f>-SUMIFS(TB!BB:BB,TB!$F:$F,$B30,TB!$K:$K,"",TB!$J:$J,$A$4)</f>
        <v>0</v>
      </c>
      <c r="AW30" s="202">
        <f>-SUMIFS(TB!BC:BC,TB!$F:$F,$B30,TB!$K:$K,"",TB!$J:$J,$A$4)</f>
        <v>0</v>
      </c>
      <c r="AX30" s="202">
        <f>-SUMIFS(TB!BD:BD,TB!$F:$F,$B30,TB!$K:$K,"",TB!$J:$J,$A$4)</f>
        <v>0</v>
      </c>
      <c r="AY30" s="202">
        <f>-SUMIFS(TB!BE:BE,TB!$F:$F,$B30,TB!$K:$K,"",TB!$J:$J,$A$4)</f>
        <v>0</v>
      </c>
      <c r="AZ30" s="202">
        <f>-SUMIFS(TB!BF:BF,TB!$F:$F,$B30,TB!$K:$K,"",TB!$J:$J,$A$4)</f>
        <v>0</v>
      </c>
      <c r="BA30" s="202">
        <f>-SUMIFS(TB!BG:BG,TB!$F:$F,$B30,TB!$K:$K,"",TB!$J:$J,$A$4)</f>
        <v>0</v>
      </c>
      <c r="BB30" s="202">
        <f>-SUMIFS(TB!BH:BH,TB!$F:$F,$B30,TB!$K:$K,"",TB!$J:$J,$A$4)</f>
        <v>0</v>
      </c>
      <c r="BC30" s="202">
        <f>-SUMIFS(TB!BI:BI,TB!$F:$F,$B30,TB!$K:$K,"",TB!$J:$J,$A$4)</f>
        <v>0</v>
      </c>
      <c r="BG30" s="202"/>
      <c r="BH30" s="216"/>
    </row>
    <row r="31" spans="2:60" s="20" customFormat="1" ht="14.25" customHeight="1" x14ac:dyDescent="0.3">
      <c r="B31" s="114" t="s">
        <v>40</v>
      </c>
      <c r="C31" s="235">
        <f>SUM(C21:C30)</f>
        <v>18012.652270000002</v>
      </c>
      <c r="D31" s="235">
        <f>SUM(D21:D30)</f>
        <v>11678.523639999999</v>
      </c>
      <c r="E31" s="235">
        <f>SUM(E21:E30)</f>
        <v>9795.4257400000006</v>
      </c>
      <c r="F31" s="235">
        <f>SUM(F21:F30)</f>
        <v>7095.0381400000006</v>
      </c>
      <c r="G31" s="232"/>
      <c r="H31" s="214">
        <f t="shared" ref="H31:AQ31" si="10">SUM(H21:H30)</f>
        <v>20109.600279999999</v>
      </c>
      <c r="I31" s="214">
        <f t="shared" si="10"/>
        <v>19153.647629999999</v>
      </c>
      <c r="J31" s="214">
        <f t="shared" si="10"/>
        <v>11220.489890000003</v>
      </c>
      <c r="K31" s="214">
        <f t="shared" si="10"/>
        <v>10037.77939</v>
      </c>
      <c r="L31" s="214">
        <f t="shared" si="10"/>
        <v>12983.886420000001</v>
      </c>
      <c r="M31" s="214">
        <f t="shared" si="10"/>
        <v>14541.444200000002</v>
      </c>
      <c r="N31" s="214">
        <f t="shared" si="10"/>
        <v>14164.391160000001</v>
      </c>
      <c r="O31" s="214">
        <f t="shared" si="10"/>
        <v>22280.525679999999</v>
      </c>
      <c r="P31" s="214">
        <f t="shared" si="10"/>
        <v>28201.91444</v>
      </c>
      <c r="Q31" s="214">
        <f t="shared" si="10"/>
        <v>28236.731499999998</v>
      </c>
      <c r="R31" s="214">
        <f t="shared" si="10"/>
        <v>31685.337430000003</v>
      </c>
      <c r="S31" s="214">
        <f t="shared" si="10"/>
        <v>18012.652270000002</v>
      </c>
      <c r="T31" s="214">
        <f t="shared" si="10"/>
        <v>16919.45823</v>
      </c>
      <c r="U31" s="214">
        <f t="shared" si="10"/>
        <v>15805.355229999999</v>
      </c>
      <c r="V31" s="214">
        <f t="shared" si="10"/>
        <v>4954.7165300000006</v>
      </c>
      <c r="W31" s="214">
        <f t="shared" si="10"/>
        <v>7584.38825</v>
      </c>
      <c r="X31" s="214">
        <f t="shared" si="10"/>
        <v>8274.2815099999989</v>
      </c>
      <c r="Y31" s="214">
        <f t="shared" si="10"/>
        <v>10794.76152</v>
      </c>
      <c r="Z31" s="214">
        <f t="shared" si="10"/>
        <v>15830.55977</v>
      </c>
      <c r="AA31" s="214">
        <f t="shared" si="10"/>
        <v>16458.457389999996</v>
      </c>
      <c r="AB31" s="214">
        <f t="shared" si="10"/>
        <v>16764.299569999999</v>
      </c>
      <c r="AC31" s="214">
        <f t="shared" si="10"/>
        <v>17051.372339999998</v>
      </c>
      <c r="AD31" s="214">
        <f t="shared" si="10"/>
        <v>13697.14301</v>
      </c>
      <c r="AE31" s="214">
        <f t="shared" si="10"/>
        <v>11678.523639999999</v>
      </c>
      <c r="AF31" s="214">
        <f t="shared" si="10"/>
        <v>13785.229600000002</v>
      </c>
      <c r="AG31" s="214">
        <f t="shared" si="10"/>
        <v>18364.510859999999</v>
      </c>
      <c r="AH31" s="214">
        <f t="shared" si="10"/>
        <v>13137.046759999999</v>
      </c>
      <c r="AI31" s="214">
        <f t="shared" si="10"/>
        <v>15785.938630000001</v>
      </c>
      <c r="AJ31" s="214">
        <f t="shared" si="10"/>
        <v>6907.8318999999992</v>
      </c>
      <c r="AK31" s="214">
        <f t="shared" si="10"/>
        <v>5632.0398699999996</v>
      </c>
      <c r="AL31" s="214">
        <f t="shared" si="10"/>
        <v>7312.4231800000007</v>
      </c>
      <c r="AM31" s="214">
        <f t="shared" si="10"/>
        <v>14499.20457</v>
      </c>
      <c r="AN31" s="214">
        <f t="shared" si="10"/>
        <v>15519.83418</v>
      </c>
      <c r="AO31" s="214">
        <f t="shared" si="10"/>
        <v>18742.05631</v>
      </c>
      <c r="AP31" s="214">
        <f t="shared" si="10"/>
        <v>19384.498490000002</v>
      </c>
      <c r="AQ31" s="214">
        <f t="shared" si="10"/>
        <v>9795.4257400000006</v>
      </c>
      <c r="AR31" s="214">
        <f t="shared" ref="AR31:BC31" si="11">SUM(AR21:AR30)</f>
        <v>6337.7916700000005</v>
      </c>
      <c r="AS31" s="214">
        <f t="shared" si="11"/>
        <v>7095.0381400000006</v>
      </c>
      <c r="AT31" s="214">
        <f t="shared" si="11"/>
        <v>0</v>
      </c>
      <c r="AU31" s="214">
        <f t="shared" si="11"/>
        <v>0</v>
      </c>
      <c r="AV31" s="214">
        <f t="shared" si="11"/>
        <v>0</v>
      </c>
      <c r="AW31" s="214">
        <f t="shared" si="11"/>
        <v>0</v>
      </c>
      <c r="AX31" s="214">
        <f t="shared" si="11"/>
        <v>0</v>
      </c>
      <c r="AY31" s="214">
        <f t="shared" si="11"/>
        <v>0</v>
      </c>
      <c r="AZ31" s="214">
        <f t="shared" si="11"/>
        <v>0</v>
      </c>
      <c r="BA31" s="214">
        <f t="shared" si="11"/>
        <v>0</v>
      </c>
      <c r="BB31" s="214">
        <f t="shared" si="11"/>
        <v>0</v>
      </c>
      <c r="BC31" s="214">
        <f t="shared" si="11"/>
        <v>0</v>
      </c>
      <c r="BG31" s="235"/>
      <c r="BH31" s="232"/>
    </row>
    <row r="32" spans="2:60" s="26" customFormat="1" ht="14.25" hidden="1" customHeight="1" outlineLevel="1" x14ac:dyDescent="0.3">
      <c r="B32" s="70" t="s">
        <v>658</v>
      </c>
      <c r="C32" s="202">
        <f>S32</f>
        <v>0</v>
      </c>
      <c r="D32" s="202">
        <f t="shared" ref="D32:F34" si="12">SUMIF($H$7:$BF$7,D$7,$H32:$BF32)</f>
        <v>0</v>
      </c>
      <c r="E32" s="202">
        <f t="shared" si="12"/>
        <v>0</v>
      </c>
      <c r="F32" s="202">
        <f t="shared" si="12"/>
        <v>0</v>
      </c>
      <c r="G32" s="216"/>
      <c r="H32" s="202">
        <f>-SUMIFS(TB!N:N,TB!$F:$F,$B32,TB!$K:$K,"",TB!$J:$J,$A$4)</f>
        <v>0</v>
      </c>
      <c r="I32" s="202">
        <f>-SUMIFS(TB!O:O,TB!$F:$F,$B32,TB!$K:$K,"",TB!$J:$J,$A$4)</f>
        <v>0</v>
      </c>
      <c r="J32" s="202">
        <f>-SUMIFS(TB!P:P,TB!$F:$F,$B32,TB!$K:$K,"",TB!$J:$J,$A$4)</f>
        <v>0</v>
      </c>
      <c r="K32" s="202">
        <f>-SUMIFS(TB!Q:Q,TB!$F:$F,$B32,TB!$K:$K,"",TB!$J:$J,$A$4)</f>
        <v>0</v>
      </c>
      <c r="L32" s="202">
        <f>-SUMIFS(TB!R:R,TB!$F:$F,$B32,TB!$K:$K,"",TB!$J:$J,$A$4)</f>
        <v>0</v>
      </c>
      <c r="M32" s="202">
        <f>-SUMIFS(TB!S:S,TB!$F:$F,$B32,TB!$K:$K,"",TB!$J:$J,$A$4)</f>
        <v>0</v>
      </c>
      <c r="N32" s="202">
        <f>-SUMIFS(TB!T:T,TB!$F:$F,$B32,TB!$K:$K,"",TB!$J:$J,$A$4)</f>
        <v>0</v>
      </c>
      <c r="O32" s="202">
        <f>-SUMIFS(TB!U:U,TB!$F:$F,$B32,TB!$K:$K,"",TB!$J:$J,$A$4)</f>
        <v>0</v>
      </c>
      <c r="P32" s="202">
        <f>-SUMIFS(TB!V:V,TB!$F:$F,$B32,TB!$K:$K,"",TB!$J:$J,$A$4)</f>
        <v>0</v>
      </c>
      <c r="Q32" s="202">
        <f>-SUMIFS(TB!W:W,TB!$F:$F,$B32,TB!$K:$K,"",TB!$J:$J,$A$4)</f>
        <v>0</v>
      </c>
      <c r="R32" s="202">
        <f>-SUMIFS(TB!X:X,TB!$F:$F,$B32,TB!$K:$K,"",TB!$J:$J,$A$4)</f>
        <v>0</v>
      </c>
      <c r="S32" s="202">
        <f>-SUMIFS(TB!Y:Y,TB!$F:$F,$B32,TB!$K:$K,"",TB!$J:$J,$A$4)</f>
        <v>0</v>
      </c>
      <c r="T32" s="202">
        <f>-SUMIFS(TB!Z:Z,TB!$F:$F,$B32,TB!$K:$K,"",TB!$J:$J,$A$4)</f>
        <v>0</v>
      </c>
      <c r="U32" s="202">
        <f>-SUMIFS(TB!AA:AA,TB!$F:$F,$B32,TB!$K:$K,"",TB!$J:$J,$A$4)</f>
        <v>0</v>
      </c>
      <c r="V32" s="202">
        <f>-SUMIFS(TB!AB:AB,TB!$F:$F,$B32,TB!$K:$K,"",TB!$J:$J,$A$4)</f>
        <v>0</v>
      </c>
      <c r="W32" s="202">
        <f>-SUMIFS(TB!AC:AC,TB!$F:$F,$B32,TB!$K:$K,"",TB!$J:$J,$A$4)</f>
        <v>0</v>
      </c>
      <c r="X32" s="202">
        <f>-SUMIFS(TB!AD:AD,TB!$F:$F,$B32,TB!$K:$K,"",TB!$J:$J,$A$4)</f>
        <v>0</v>
      </c>
      <c r="Y32" s="202">
        <f>-SUMIFS(TB!AE:AE,TB!$F:$F,$B32,TB!$K:$K,"",TB!$J:$J,$A$4)</f>
        <v>0</v>
      </c>
      <c r="Z32" s="202">
        <f>-SUMIFS(TB!AF:AF,TB!$F:$F,$B32,TB!$K:$K,"",TB!$J:$J,$A$4)</f>
        <v>0</v>
      </c>
      <c r="AA32" s="202">
        <f>-SUMIFS(TB!AG:AG,TB!$F:$F,$B32,TB!$K:$K,"",TB!$J:$J,$A$4)</f>
        <v>0</v>
      </c>
      <c r="AB32" s="202">
        <f>-SUMIFS(TB!AH:AH,TB!$F:$F,$B32,TB!$K:$K,"",TB!$J:$J,$A$4)</f>
        <v>0</v>
      </c>
      <c r="AC32" s="202">
        <f>-SUMIFS(TB!AI:AI,TB!$F:$F,$B32,TB!$K:$K,"",TB!$J:$J,$A$4)</f>
        <v>0</v>
      </c>
      <c r="AD32" s="202">
        <f>-SUMIFS(TB!AJ:AJ,TB!$F:$F,$B32,TB!$K:$K,"",TB!$J:$J,$A$4)</f>
        <v>0</v>
      </c>
      <c r="AE32" s="202">
        <f>-SUMIFS(TB!AK:AK,TB!$F:$F,$B32,TB!$K:$K,"",TB!$J:$J,$A$4)</f>
        <v>0</v>
      </c>
      <c r="AF32" s="202">
        <f>-SUMIFS(TB!AL:AL,TB!$F:$F,$B32,TB!$K:$K,"",TB!$J:$J,$A$4)</f>
        <v>0</v>
      </c>
      <c r="AG32" s="202">
        <f>-SUMIFS(TB!AM:AM,TB!$F:$F,$B32,TB!$K:$K,"",TB!$J:$J,$A$4)</f>
        <v>0</v>
      </c>
      <c r="AH32" s="202">
        <f>-SUMIFS(TB!AN:AN,TB!$F:$F,$B32,TB!$K:$K,"",TB!$J:$J,$A$4)</f>
        <v>0</v>
      </c>
      <c r="AI32" s="202">
        <f>-SUMIFS(TB!AO:AO,TB!$F:$F,$B32,TB!$K:$K,"",TB!$J:$J,$A$4)</f>
        <v>0</v>
      </c>
      <c r="AJ32" s="202">
        <f>-SUMIFS(TB!AP:AP,TB!$F:$F,$B32,TB!$K:$K,"",TB!$J:$J,$A$4)</f>
        <v>0</v>
      </c>
      <c r="AK32" s="202">
        <f>-SUMIFS(TB!AQ:AQ,TB!$F:$F,$B32,TB!$K:$K,"",TB!$J:$J,$A$4)</f>
        <v>0</v>
      </c>
      <c r="AL32" s="202">
        <f>-SUMIFS(TB!AR:AR,TB!$F:$F,$B32,TB!$K:$K,"",TB!$J:$J,$A$4)</f>
        <v>0</v>
      </c>
      <c r="AM32" s="202">
        <f>-SUMIFS(TB!AS:AS,TB!$F:$F,$B32,TB!$K:$K,"",TB!$J:$J,$A$4)</f>
        <v>0</v>
      </c>
      <c r="AN32" s="202">
        <f>-SUMIFS(TB!AT:AT,TB!$F:$F,$B32,TB!$K:$K,"",TB!$J:$J,$A$4)</f>
        <v>0</v>
      </c>
      <c r="AO32" s="202">
        <f>-SUMIFS(TB!AU:AU,TB!$F:$F,$B32,TB!$K:$K,"",TB!$J:$J,$A$4)</f>
        <v>0</v>
      </c>
      <c r="AP32" s="202">
        <f>-SUMIFS(TB!AV:AV,TB!$F:$F,$B32,TB!$K:$K,"",TB!$J:$J,$A$4)</f>
        <v>0</v>
      </c>
      <c r="AQ32" s="202">
        <f>-SUMIFS(TB!AW:AW,TB!$F:$F,$B32,TB!$K:$K,"",TB!$J:$J,$A$4)</f>
        <v>0</v>
      </c>
      <c r="AR32" s="202">
        <f>-SUMIFS(TB!AX:AX,TB!$F:$F,$B32,TB!$K:$K,"",TB!$J:$J,$A$4)</f>
        <v>0</v>
      </c>
      <c r="AS32" s="202">
        <f>-SUMIFS(TB!AY:AY,TB!$F:$F,$B32,TB!$K:$K,"",TB!$J:$J,$A$4)</f>
        <v>0</v>
      </c>
      <c r="AT32" s="202">
        <f>-SUMIFS(TB!AZ:AZ,TB!$F:$F,$B32,TB!$K:$K,"",TB!$J:$J,$A$4)</f>
        <v>0</v>
      </c>
      <c r="AU32" s="202">
        <f>-SUMIFS(TB!BA:BA,TB!$F:$F,$B32,TB!$K:$K,"",TB!$J:$J,$A$4)</f>
        <v>0</v>
      </c>
      <c r="AV32" s="202">
        <f>-SUMIFS(TB!BB:BB,TB!$F:$F,$B32,TB!$K:$K,"",TB!$J:$J,$A$4)</f>
        <v>0</v>
      </c>
      <c r="AW32" s="202">
        <f>-SUMIFS(TB!BC:BC,TB!$F:$F,$B32,TB!$K:$K,"",TB!$J:$J,$A$4)</f>
        <v>0</v>
      </c>
      <c r="AX32" s="202">
        <f>-SUMIFS(TB!BD:BD,TB!$F:$F,$B32,TB!$K:$K,"",TB!$J:$J,$A$4)</f>
        <v>0</v>
      </c>
      <c r="AY32" s="202">
        <f>-SUMIFS(TB!BE:BE,TB!$F:$F,$B32,TB!$K:$K,"",TB!$J:$J,$A$4)</f>
        <v>0</v>
      </c>
      <c r="AZ32" s="202">
        <f>-SUMIFS(TB!BF:BF,TB!$F:$F,$B32,TB!$K:$K,"",TB!$J:$J,$A$4)</f>
        <v>0</v>
      </c>
      <c r="BA32" s="202">
        <f>-SUMIFS(TB!BG:BG,TB!$F:$F,$B32,TB!$K:$K,"",TB!$J:$J,$A$4)</f>
        <v>0</v>
      </c>
      <c r="BB32" s="202">
        <f>-SUMIFS(TB!BH:BH,TB!$F:$F,$B32,TB!$K:$K,"",TB!$J:$J,$A$4)</f>
        <v>0</v>
      </c>
      <c r="BC32" s="202">
        <f>-SUMIFS(TB!BI:BI,TB!$F:$F,$B32,TB!$K:$K,"",TB!$J:$J,$A$4)</f>
        <v>0</v>
      </c>
      <c r="BG32" s="202"/>
      <c r="BH32" s="216"/>
    </row>
    <row r="33" spans="2:60" s="26" customFormat="1" ht="14.25" hidden="1" customHeight="1" outlineLevel="1" x14ac:dyDescent="0.3">
      <c r="B33" s="70" t="s">
        <v>658</v>
      </c>
      <c r="C33" s="202">
        <f>S33</f>
        <v>0</v>
      </c>
      <c r="D33" s="202">
        <f t="shared" si="12"/>
        <v>0</v>
      </c>
      <c r="E33" s="202">
        <f t="shared" si="12"/>
        <v>0</v>
      </c>
      <c r="F33" s="202">
        <f t="shared" si="12"/>
        <v>0</v>
      </c>
      <c r="G33" s="216"/>
      <c r="H33" s="202">
        <f>-SUMIFS(TB!N:N,TB!$F:$F,$B33,TB!$K:$K,"",TB!$J:$J,$A$4)</f>
        <v>0</v>
      </c>
      <c r="I33" s="202">
        <f>-SUMIFS(TB!O:O,TB!$F:$F,$B33,TB!$K:$K,"",TB!$J:$J,$A$4)</f>
        <v>0</v>
      </c>
      <c r="J33" s="202">
        <f>-SUMIFS(TB!P:P,TB!$F:$F,$B33,TB!$K:$K,"",TB!$J:$J,$A$4)</f>
        <v>0</v>
      </c>
      <c r="K33" s="202">
        <f>-SUMIFS(TB!Q:Q,TB!$F:$F,$B33,TB!$K:$K,"",TB!$J:$J,$A$4)</f>
        <v>0</v>
      </c>
      <c r="L33" s="202">
        <f>-SUMIFS(TB!R:R,TB!$F:$F,$B33,TB!$K:$K,"",TB!$J:$J,$A$4)</f>
        <v>0</v>
      </c>
      <c r="M33" s="202">
        <f>-SUMIFS(TB!S:S,TB!$F:$F,$B33,TB!$K:$K,"",TB!$J:$J,$A$4)</f>
        <v>0</v>
      </c>
      <c r="N33" s="202">
        <f>-SUMIFS(TB!T:T,TB!$F:$F,$B33,TB!$K:$K,"",TB!$J:$J,$A$4)</f>
        <v>0</v>
      </c>
      <c r="O33" s="202">
        <f>-SUMIFS(TB!U:U,TB!$F:$F,$B33,TB!$K:$K,"",TB!$J:$J,$A$4)</f>
        <v>0</v>
      </c>
      <c r="P33" s="202">
        <f>-SUMIFS(TB!V:V,TB!$F:$F,$B33,TB!$K:$K,"",TB!$J:$J,$A$4)</f>
        <v>0</v>
      </c>
      <c r="Q33" s="202">
        <f>-SUMIFS(TB!W:W,TB!$F:$F,$B33,TB!$K:$K,"",TB!$J:$J,$A$4)</f>
        <v>0</v>
      </c>
      <c r="R33" s="202">
        <f>-SUMIFS(TB!X:X,TB!$F:$F,$B33,TB!$K:$K,"",TB!$J:$J,$A$4)</f>
        <v>0</v>
      </c>
      <c r="S33" s="202">
        <f>-SUMIFS(TB!Y:Y,TB!$F:$F,$B33,TB!$K:$K,"",TB!$J:$J,$A$4)</f>
        <v>0</v>
      </c>
      <c r="T33" s="202">
        <f>-SUMIFS(TB!Z:Z,TB!$F:$F,$B33,TB!$K:$K,"",TB!$J:$J,$A$4)</f>
        <v>0</v>
      </c>
      <c r="U33" s="202">
        <f>-SUMIFS(TB!AA:AA,TB!$F:$F,$B33,TB!$K:$K,"",TB!$J:$J,$A$4)</f>
        <v>0</v>
      </c>
      <c r="V33" s="202">
        <f>-SUMIFS(TB!AB:AB,TB!$F:$F,$B33,TB!$K:$K,"",TB!$J:$J,$A$4)</f>
        <v>0</v>
      </c>
      <c r="W33" s="202">
        <f>-SUMIFS(TB!AC:AC,TB!$F:$F,$B33,TB!$K:$K,"",TB!$J:$J,$A$4)</f>
        <v>0</v>
      </c>
      <c r="X33" s="202">
        <f>-SUMIFS(TB!AD:AD,TB!$F:$F,$B33,TB!$K:$K,"",TB!$J:$J,$A$4)</f>
        <v>0</v>
      </c>
      <c r="Y33" s="202">
        <f>-SUMIFS(TB!AE:AE,TB!$F:$F,$B33,TB!$K:$K,"",TB!$J:$J,$A$4)</f>
        <v>0</v>
      </c>
      <c r="Z33" s="202">
        <f>-SUMIFS(TB!AF:AF,TB!$F:$F,$B33,TB!$K:$K,"",TB!$J:$J,$A$4)</f>
        <v>0</v>
      </c>
      <c r="AA33" s="202">
        <f>-SUMIFS(TB!AG:AG,TB!$F:$F,$B33,TB!$K:$K,"",TB!$J:$J,$A$4)</f>
        <v>0</v>
      </c>
      <c r="AB33" s="202">
        <f>-SUMIFS(TB!AH:AH,TB!$F:$F,$B33,TB!$K:$K,"",TB!$J:$J,$A$4)</f>
        <v>0</v>
      </c>
      <c r="AC33" s="202">
        <f>-SUMIFS(TB!AI:AI,TB!$F:$F,$B33,TB!$K:$K,"",TB!$J:$J,$A$4)</f>
        <v>0</v>
      </c>
      <c r="AD33" s="202">
        <f>-SUMIFS(TB!AJ:AJ,TB!$F:$F,$B33,TB!$K:$K,"",TB!$J:$J,$A$4)</f>
        <v>0</v>
      </c>
      <c r="AE33" s="202">
        <f>-SUMIFS(TB!AK:AK,TB!$F:$F,$B33,TB!$K:$K,"",TB!$J:$J,$A$4)</f>
        <v>0</v>
      </c>
      <c r="AF33" s="202">
        <f>-SUMIFS(TB!AL:AL,TB!$F:$F,$B33,TB!$K:$K,"",TB!$J:$J,$A$4)</f>
        <v>0</v>
      </c>
      <c r="AG33" s="202">
        <f>-SUMIFS(TB!AM:AM,TB!$F:$F,$B33,TB!$K:$K,"",TB!$J:$J,$A$4)</f>
        <v>0</v>
      </c>
      <c r="AH33" s="202">
        <f>-SUMIFS(TB!AN:AN,TB!$F:$F,$B33,TB!$K:$K,"",TB!$J:$J,$A$4)</f>
        <v>0</v>
      </c>
      <c r="AI33" s="202">
        <f>-SUMIFS(TB!AO:AO,TB!$F:$F,$B33,TB!$K:$K,"",TB!$J:$J,$A$4)</f>
        <v>0</v>
      </c>
      <c r="AJ33" s="202">
        <f>-SUMIFS(TB!AP:AP,TB!$F:$F,$B33,TB!$K:$K,"",TB!$J:$J,$A$4)</f>
        <v>0</v>
      </c>
      <c r="AK33" s="202">
        <f>-SUMIFS(TB!AQ:AQ,TB!$F:$F,$B33,TB!$K:$K,"",TB!$J:$J,$A$4)</f>
        <v>0</v>
      </c>
      <c r="AL33" s="202">
        <f>-SUMIFS(TB!AR:AR,TB!$F:$F,$B33,TB!$K:$K,"",TB!$J:$J,$A$4)</f>
        <v>0</v>
      </c>
      <c r="AM33" s="202">
        <f>-SUMIFS(TB!AS:AS,TB!$F:$F,$B33,TB!$K:$K,"",TB!$J:$J,$A$4)</f>
        <v>0</v>
      </c>
      <c r="AN33" s="202">
        <f>-SUMIFS(TB!AT:AT,TB!$F:$F,$B33,TB!$K:$K,"",TB!$J:$J,$A$4)</f>
        <v>0</v>
      </c>
      <c r="AO33" s="202">
        <f>-SUMIFS(TB!AU:AU,TB!$F:$F,$B33,TB!$K:$K,"",TB!$J:$J,$A$4)</f>
        <v>0</v>
      </c>
      <c r="AP33" s="202">
        <f>-SUMIFS(TB!AV:AV,TB!$F:$F,$B33,TB!$K:$K,"",TB!$J:$J,$A$4)</f>
        <v>0</v>
      </c>
      <c r="AQ33" s="202">
        <f>-SUMIFS(TB!AW:AW,TB!$F:$F,$B33,TB!$K:$K,"",TB!$J:$J,$A$4)</f>
        <v>0</v>
      </c>
      <c r="AR33" s="202">
        <f>-SUMIFS(TB!AX:AX,TB!$F:$F,$B33,TB!$K:$K,"",TB!$J:$J,$A$4)</f>
        <v>0</v>
      </c>
      <c r="AS33" s="202">
        <f>-SUMIFS(TB!AY:AY,TB!$F:$F,$B33,TB!$K:$K,"",TB!$J:$J,$A$4)</f>
        <v>0</v>
      </c>
      <c r="AT33" s="202">
        <f>-SUMIFS(TB!AZ:AZ,TB!$F:$F,$B33,TB!$K:$K,"",TB!$J:$J,$A$4)</f>
        <v>0</v>
      </c>
      <c r="AU33" s="202">
        <f>-SUMIFS(TB!BA:BA,TB!$F:$F,$B33,TB!$K:$K,"",TB!$J:$J,$A$4)</f>
        <v>0</v>
      </c>
      <c r="AV33" s="202">
        <f>-SUMIFS(TB!BB:BB,TB!$F:$F,$B33,TB!$K:$K,"",TB!$J:$J,$A$4)</f>
        <v>0</v>
      </c>
      <c r="AW33" s="202">
        <f>-SUMIFS(TB!BC:BC,TB!$F:$F,$B33,TB!$K:$K,"",TB!$J:$J,$A$4)</f>
        <v>0</v>
      </c>
      <c r="AX33" s="202">
        <f>-SUMIFS(TB!BD:BD,TB!$F:$F,$B33,TB!$K:$K,"",TB!$J:$J,$A$4)</f>
        <v>0</v>
      </c>
      <c r="AY33" s="202">
        <f>-SUMIFS(TB!BE:BE,TB!$F:$F,$B33,TB!$K:$K,"",TB!$J:$J,$A$4)</f>
        <v>0</v>
      </c>
      <c r="AZ33" s="202">
        <f>-SUMIFS(TB!BF:BF,TB!$F:$F,$B33,TB!$K:$K,"",TB!$J:$J,$A$4)</f>
        <v>0</v>
      </c>
      <c r="BA33" s="202">
        <f>-SUMIFS(TB!BG:BG,TB!$F:$F,$B33,TB!$K:$K,"",TB!$J:$J,$A$4)</f>
        <v>0</v>
      </c>
      <c r="BB33" s="202">
        <f>-SUMIFS(TB!BH:BH,TB!$F:$F,$B33,TB!$K:$K,"",TB!$J:$J,$A$4)</f>
        <v>0</v>
      </c>
      <c r="BC33" s="202">
        <f>-SUMIFS(TB!BI:BI,TB!$F:$F,$B33,TB!$K:$K,"",TB!$J:$J,$A$4)</f>
        <v>0</v>
      </c>
      <c r="BG33" s="202"/>
      <c r="BH33" s="216"/>
    </row>
    <row r="34" spans="2:60" s="26" customFormat="1" ht="14.25" customHeight="1" collapsed="1" x14ac:dyDescent="0.3">
      <c r="B34" s="70" t="s">
        <v>151</v>
      </c>
      <c r="C34" s="202">
        <f>S34</f>
        <v>64.345820000000003</v>
      </c>
      <c r="D34" s="202">
        <f t="shared" si="12"/>
        <v>72.320750000000004</v>
      </c>
      <c r="E34" s="202">
        <f t="shared" si="12"/>
        <v>74.411600000000007</v>
      </c>
      <c r="F34" s="202">
        <f t="shared" si="12"/>
        <v>74.010859999999994</v>
      </c>
      <c r="G34" s="216"/>
      <c r="H34" s="202">
        <f>-SUMIFS(TB!N:N,TB!$F:$F,$B34,TB!$K:$K,"",TB!$J:$J,$A$4)</f>
        <v>51.892139999999998</v>
      </c>
      <c r="I34" s="202">
        <f>-SUMIFS(TB!O:O,TB!$F:$F,$B34,TB!$K:$K,"",TB!$J:$J,$A$4)</f>
        <v>53.153949999999995</v>
      </c>
      <c r="J34" s="202">
        <f>-SUMIFS(TB!P:P,TB!$F:$F,$B34,TB!$K:$K,"",TB!$J:$J,$A$4)</f>
        <v>54.415759999999999</v>
      </c>
      <c r="K34" s="202">
        <f>-SUMIFS(TB!Q:Q,TB!$F:$F,$B34,TB!$K:$K,"",TB!$J:$J,$A$4)</f>
        <v>55.677570000000003</v>
      </c>
      <c r="L34" s="202">
        <f>-SUMIFS(TB!R:R,TB!$F:$F,$B34,TB!$K:$K,"",TB!$J:$J,$A$4)</f>
        <v>56.93938</v>
      </c>
      <c r="M34" s="202">
        <f>-SUMIFS(TB!S:S,TB!$F:$F,$B34,TB!$K:$K,"",TB!$J:$J,$A$4)</f>
        <v>58.201190000000004</v>
      </c>
      <c r="N34" s="202">
        <f>-SUMIFS(TB!T:T,TB!$F:$F,$B34,TB!$K:$K,"",TB!$J:$J,$A$4)</f>
        <v>59.463000000000001</v>
      </c>
      <c r="O34" s="202">
        <f>-SUMIFS(TB!U:U,TB!$F:$F,$B34,TB!$K:$K,"",TB!$J:$J,$A$4)</f>
        <v>60.724809999999998</v>
      </c>
      <c r="P34" s="202">
        <f>-SUMIFS(TB!V:V,TB!$F:$F,$B34,TB!$K:$K,"",TB!$J:$J,$A$4)</f>
        <v>61.986620000000002</v>
      </c>
      <c r="Q34" s="202">
        <f>-SUMIFS(TB!W:W,TB!$F:$F,$B34,TB!$K:$K,"",TB!$J:$J,$A$4)</f>
        <v>62.773019999999995</v>
      </c>
      <c r="R34" s="202">
        <f>-SUMIFS(TB!X:X,TB!$F:$F,$B34,TB!$K:$K,"",TB!$J:$J,$A$4)</f>
        <v>63.559419999999996</v>
      </c>
      <c r="S34" s="202">
        <f>-SUMIFS(TB!Y:Y,TB!$F:$F,$B34,TB!$K:$K,"",TB!$J:$J,$A$4)</f>
        <v>64.345820000000003</v>
      </c>
      <c r="T34" s="202">
        <f>-SUMIFS(TB!Z:Z,TB!$F:$F,$B34,TB!$K:$K,"",TB!$J:$J,$A$4)</f>
        <v>65.132220000000004</v>
      </c>
      <c r="U34" s="202">
        <f>-SUMIFS(TB!AA:AA,TB!$F:$F,$B34,TB!$K:$K,"",TB!$J:$J,$A$4)</f>
        <v>65.91861999999999</v>
      </c>
      <c r="V34" s="202">
        <f>-SUMIFS(TB!AB:AB,TB!$F:$F,$B34,TB!$K:$K,"",TB!$J:$J,$A$4)</f>
        <v>66.705020000000005</v>
      </c>
      <c r="W34" s="202">
        <f>-SUMIFS(TB!AC:AC,TB!$F:$F,$B34,TB!$K:$K,"",TB!$J:$J,$A$4)</f>
        <v>67.491420000000005</v>
      </c>
      <c r="X34" s="202">
        <f>-SUMIFS(TB!AD:AD,TB!$F:$F,$B34,TB!$K:$K,"",TB!$J:$J,$A$4)</f>
        <v>68.277820000000006</v>
      </c>
      <c r="Y34" s="202">
        <f>-SUMIFS(TB!AE:AE,TB!$F:$F,$B34,TB!$K:$K,"",TB!$J:$J,$A$4)</f>
        <v>69.064220000000006</v>
      </c>
      <c r="Z34" s="202">
        <f>-SUMIFS(TB!AF:AF,TB!$F:$F,$B34,TB!$K:$K,"",TB!$J:$J,$A$4)</f>
        <v>69.850619999999992</v>
      </c>
      <c r="AA34" s="202">
        <f>-SUMIFS(TB!AG:AG,TB!$F:$F,$B34,TB!$K:$K,"",TB!$J:$J,$A$4)</f>
        <v>70.637020000000007</v>
      </c>
      <c r="AB34" s="202">
        <f>-SUMIFS(TB!AH:AH,TB!$F:$F,$B34,TB!$K:$K,"",TB!$J:$J,$A$4)</f>
        <v>71.423419999999993</v>
      </c>
      <c r="AC34" s="202">
        <f>-SUMIFS(TB!AI:AI,TB!$F:$F,$B34,TB!$K:$K,"",TB!$J:$J,$A$4)</f>
        <v>71.722529999999992</v>
      </c>
      <c r="AD34" s="202">
        <f>-SUMIFS(TB!AJ:AJ,TB!$F:$F,$B34,TB!$K:$K,"",TB!$J:$J,$A$4)</f>
        <v>72.021640000000005</v>
      </c>
      <c r="AE34" s="202">
        <f>-SUMIFS(TB!AK:AK,TB!$F:$F,$B34,TB!$K:$K,"",TB!$J:$J,$A$4)</f>
        <v>72.320750000000004</v>
      </c>
      <c r="AF34" s="202">
        <f>-SUMIFS(TB!AL:AL,TB!$F:$F,$B34,TB!$K:$K,"",TB!$J:$J,$A$4)</f>
        <v>72.619860000000003</v>
      </c>
      <c r="AG34" s="202">
        <f>-SUMIFS(TB!AM:AM,TB!$F:$F,$B34,TB!$K:$K,"",TB!$J:$J,$A$4)</f>
        <v>72.918970000000002</v>
      </c>
      <c r="AH34" s="202">
        <f>-SUMIFS(TB!AN:AN,TB!$F:$F,$B34,TB!$K:$K,"",TB!$J:$J,$A$4)</f>
        <v>73.21808</v>
      </c>
      <c r="AI34" s="202">
        <f>-SUMIFS(TB!AO:AO,TB!$F:$F,$B34,TB!$K:$K,"",TB!$J:$J,$A$4)</f>
        <v>73.517189999999999</v>
      </c>
      <c r="AJ34" s="202">
        <f>-SUMIFS(TB!AP:AP,TB!$F:$F,$B34,TB!$K:$K,"",TB!$J:$J,$A$4)</f>
        <v>73.816299999999998</v>
      </c>
      <c r="AK34" s="202">
        <f>-SUMIFS(TB!AQ:AQ,TB!$F:$F,$B34,TB!$K:$K,"",TB!$J:$J,$A$4)</f>
        <v>74.115409999999997</v>
      </c>
      <c r="AL34" s="202">
        <f>-SUMIFS(TB!AR:AR,TB!$F:$F,$B34,TB!$K:$K,"",TB!$J:$J,$A$4)</f>
        <v>74.41452000000001</v>
      </c>
      <c r="AM34" s="202">
        <f>-SUMIFS(TB!AS:AS,TB!$F:$F,$B34,TB!$K:$K,"",TB!$J:$J,$A$4)</f>
        <v>74.713630000000009</v>
      </c>
      <c r="AN34" s="202">
        <f>-SUMIFS(TB!AT:AT,TB!$F:$F,$B34,TB!$K:$K,"",TB!$J:$J,$A$4)</f>
        <v>75.012740000000008</v>
      </c>
      <c r="AO34" s="202">
        <f>-SUMIFS(TB!AU:AU,TB!$F:$F,$B34,TB!$K:$K,"",TB!$J:$J,$A$4)</f>
        <v>74.812370000000001</v>
      </c>
      <c r="AP34" s="202">
        <f>-SUMIFS(TB!AV:AV,TB!$F:$F,$B34,TB!$K:$K,"",TB!$J:$J,$A$4)</f>
        <v>74.611969999999999</v>
      </c>
      <c r="AQ34" s="202">
        <f>-SUMIFS(TB!AW:AW,TB!$F:$F,$B34,TB!$K:$K,"",TB!$J:$J,$A$4)</f>
        <v>74.411600000000007</v>
      </c>
      <c r="AR34" s="202">
        <f>-SUMIFS(TB!AX:AX,TB!$F:$F,$B34,TB!$K:$K,"",TB!$J:$J,$A$4)</f>
        <v>74.21123</v>
      </c>
      <c r="AS34" s="202">
        <f>-SUMIFS(TB!AY:AY,TB!$F:$F,$B34,TB!$K:$K,"",TB!$J:$J,$A$4)</f>
        <v>74.010859999999994</v>
      </c>
      <c r="AT34" s="202">
        <f>-SUMIFS(TB!AZ:AZ,TB!$F:$F,$B34,TB!$K:$K,"",TB!$J:$J,$A$4)</f>
        <v>0</v>
      </c>
      <c r="AU34" s="202">
        <f>-SUMIFS(TB!BA:BA,TB!$F:$F,$B34,TB!$K:$K,"",TB!$J:$J,$A$4)</f>
        <v>0</v>
      </c>
      <c r="AV34" s="202">
        <f>-SUMIFS(TB!BB:BB,TB!$F:$F,$B34,TB!$K:$K,"",TB!$J:$J,$A$4)</f>
        <v>0</v>
      </c>
      <c r="AW34" s="202">
        <f>-SUMIFS(TB!BC:BC,TB!$F:$F,$B34,TB!$K:$K,"",TB!$J:$J,$A$4)</f>
        <v>0</v>
      </c>
      <c r="AX34" s="202">
        <f>-SUMIFS(TB!BD:BD,TB!$F:$F,$B34,TB!$K:$K,"",TB!$J:$J,$A$4)</f>
        <v>0</v>
      </c>
      <c r="AY34" s="202">
        <f>-SUMIFS(TB!BE:BE,TB!$F:$F,$B34,TB!$K:$K,"",TB!$J:$J,$A$4)</f>
        <v>0</v>
      </c>
      <c r="AZ34" s="202">
        <f>-SUMIFS(TB!BF:BF,TB!$F:$F,$B34,TB!$K:$K,"",TB!$J:$J,$A$4)</f>
        <v>0</v>
      </c>
      <c r="BA34" s="202">
        <f>-SUMIFS(TB!BG:BG,TB!$F:$F,$B34,TB!$K:$K,"",TB!$J:$J,$A$4)</f>
        <v>0</v>
      </c>
      <c r="BB34" s="202">
        <f>-SUMIFS(TB!BH:BH,TB!$F:$F,$B34,TB!$K:$K,"",TB!$J:$J,$A$4)</f>
        <v>0</v>
      </c>
      <c r="BC34" s="202">
        <f>-SUMIFS(TB!BI:BI,TB!$F:$F,$B34,TB!$K:$K,"",TB!$J:$J,$A$4)</f>
        <v>0</v>
      </c>
      <c r="BG34" s="202"/>
      <c r="BH34" s="216"/>
    </row>
    <row r="35" spans="2:60" s="26" customFormat="1" ht="14.25" customHeight="1" thickBot="1" x14ac:dyDescent="0.35">
      <c r="B35" s="66" t="s">
        <v>41</v>
      </c>
      <c r="C35" s="213">
        <f>SUM(C31:C34)</f>
        <v>18076.998090000001</v>
      </c>
      <c r="D35" s="213">
        <f>SUM(D31:D34)</f>
        <v>11750.84439</v>
      </c>
      <c r="E35" s="213">
        <f>SUM(E31:E34)</f>
        <v>9869.83734</v>
      </c>
      <c r="F35" s="213">
        <f>SUM(F31:F34)</f>
        <v>7169.0490000000009</v>
      </c>
      <c r="G35" s="216"/>
      <c r="H35" s="213">
        <f t="shared" ref="H35:AQ35" si="13">SUM(H31:H34)</f>
        <v>20161.492419999999</v>
      </c>
      <c r="I35" s="213">
        <f t="shared" si="13"/>
        <v>19206.801579999999</v>
      </c>
      <c r="J35" s="213">
        <f t="shared" si="13"/>
        <v>11274.905650000002</v>
      </c>
      <c r="K35" s="213">
        <f t="shared" si="13"/>
        <v>10093.45696</v>
      </c>
      <c r="L35" s="213">
        <f t="shared" si="13"/>
        <v>13040.825800000001</v>
      </c>
      <c r="M35" s="213">
        <f t="shared" si="13"/>
        <v>14599.645390000001</v>
      </c>
      <c r="N35" s="213">
        <f t="shared" si="13"/>
        <v>14223.854160000001</v>
      </c>
      <c r="O35" s="213">
        <f t="shared" si="13"/>
        <v>22341.250489999999</v>
      </c>
      <c r="P35" s="213">
        <f t="shared" si="13"/>
        <v>28263.90106</v>
      </c>
      <c r="Q35" s="213">
        <f t="shared" si="13"/>
        <v>28299.504519999999</v>
      </c>
      <c r="R35" s="213">
        <f t="shared" si="13"/>
        <v>31748.896850000005</v>
      </c>
      <c r="S35" s="213">
        <f t="shared" si="13"/>
        <v>18076.998090000001</v>
      </c>
      <c r="T35" s="213">
        <f t="shared" si="13"/>
        <v>16984.59045</v>
      </c>
      <c r="U35" s="213">
        <f t="shared" si="13"/>
        <v>15871.27385</v>
      </c>
      <c r="V35" s="213">
        <f t="shared" si="13"/>
        <v>5021.4215500000009</v>
      </c>
      <c r="W35" s="213">
        <f t="shared" si="13"/>
        <v>7651.8796700000003</v>
      </c>
      <c r="X35" s="213">
        <f t="shared" si="13"/>
        <v>8342.5593299999982</v>
      </c>
      <c r="Y35" s="213">
        <f t="shared" si="13"/>
        <v>10863.82574</v>
      </c>
      <c r="Z35" s="213">
        <f t="shared" si="13"/>
        <v>15900.410389999999</v>
      </c>
      <c r="AA35" s="213">
        <f t="shared" si="13"/>
        <v>16529.094409999994</v>
      </c>
      <c r="AB35" s="213">
        <f t="shared" si="13"/>
        <v>16835.722989999998</v>
      </c>
      <c r="AC35" s="213">
        <f t="shared" si="13"/>
        <v>17123.094869999997</v>
      </c>
      <c r="AD35" s="213">
        <f t="shared" si="13"/>
        <v>13769.164650000001</v>
      </c>
      <c r="AE35" s="213">
        <f t="shared" si="13"/>
        <v>11750.84439</v>
      </c>
      <c r="AF35" s="213">
        <f t="shared" si="13"/>
        <v>13857.849460000003</v>
      </c>
      <c r="AG35" s="213">
        <f t="shared" si="13"/>
        <v>18437.429829999997</v>
      </c>
      <c r="AH35" s="213">
        <f t="shared" si="13"/>
        <v>13210.26484</v>
      </c>
      <c r="AI35" s="213">
        <f t="shared" si="13"/>
        <v>15859.455820000001</v>
      </c>
      <c r="AJ35" s="213">
        <f t="shared" si="13"/>
        <v>6981.6481999999996</v>
      </c>
      <c r="AK35" s="213">
        <f t="shared" si="13"/>
        <v>5706.1552799999999</v>
      </c>
      <c r="AL35" s="213">
        <f t="shared" si="13"/>
        <v>7386.837700000001</v>
      </c>
      <c r="AM35" s="213">
        <f t="shared" si="13"/>
        <v>14573.9182</v>
      </c>
      <c r="AN35" s="213">
        <f t="shared" si="13"/>
        <v>15594.84692</v>
      </c>
      <c r="AO35" s="213">
        <f t="shared" si="13"/>
        <v>18816.86868</v>
      </c>
      <c r="AP35" s="213">
        <f t="shared" si="13"/>
        <v>19459.110460000004</v>
      </c>
      <c r="AQ35" s="213">
        <f t="shared" si="13"/>
        <v>9869.83734</v>
      </c>
      <c r="AR35" s="213">
        <f t="shared" ref="AR35:BC35" si="14">SUM(AR31:AR34)</f>
        <v>6412.0029000000004</v>
      </c>
      <c r="AS35" s="213">
        <f t="shared" si="14"/>
        <v>7169.0490000000009</v>
      </c>
      <c r="AT35" s="213">
        <f t="shared" si="14"/>
        <v>0</v>
      </c>
      <c r="AU35" s="213">
        <f t="shared" si="14"/>
        <v>0</v>
      </c>
      <c r="AV35" s="213">
        <f t="shared" si="14"/>
        <v>0</v>
      </c>
      <c r="AW35" s="213">
        <f t="shared" si="14"/>
        <v>0</v>
      </c>
      <c r="AX35" s="213">
        <f t="shared" si="14"/>
        <v>0</v>
      </c>
      <c r="AY35" s="213">
        <f t="shared" si="14"/>
        <v>0</v>
      </c>
      <c r="AZ35" s="213">
        <f t="shared" si="14"/>
        <v>0</v>
      </c>
      <c r="BA35" s="213">
        <f t="shared" si="14"/>
        <v>0</v>
      </c>
      <c r="BB35" s="213">
        <f t="shared" si="14"/>
        <v>0</v>
      </c>
      <c r="BC35" s="213">
        <f t="shared" si="14"/>
        <v>0</v>
      </c>
      <c r="BG35" s="213"/>
      <c r="BH35" s="216"/>
    </row>
    <row r="36" spans="2:60" s="26" customFormat="1" ht="14.25" customHeight="1" x14ac:dyDescent="0.3">
      <c r="B36" s="70" t="s">
        <v>42</v>
      </c>
      <c r="C36" s="202">
        <f>S36</f>
        <v>13042.970170000001</v>
      </c>
      <c r="D36" s="202">
        <f>SUMIF($H$7:$BF$7,D$7,$H36:$BF36)</f>
        <v>13908.298919999999</v>
      </c>
      <c r="E36" s="202">
        <f>SUMIF($H$7:$BF$7,E$7,$H36:$BF36)</f>
        <v>17345.684270000002</v>
      </c>
      <c r="F36" s="202">
        <f>SUMIF($H$7:$BF$7,F$7,$H36:$BF36)</f>
        <v>17153.544460000001</v>
      </c>
      <c r="G36" s="216"/>
      <c r="H36" s="202">
        <f>-SUMIFS(TB!N:N,TB!$F:$F,$B36,TB!$K:$K,"",TB!$J:$J,$A$4)+H42</f>
        <v>10531.70976</v>
      </c>
      <c r="I36" s="202">
        <f>-SUMIFS(TB!O:O,TB!$F:$F,$B36,TB!$K:$K,"",TB!$J:$J,$A$4)+I42</f>
        <v>11177.08668</v>
      </c>
      <c r="J36" s="202">
        <f>-SUMIFS(TB!P:P,TB!$F:$F,$B36,TB!$K:$K,"",TB!$J:$J,$A$4)+J42</f>
        <v>11720.425330000004</v>
      </c>
      <c r="K36" s="202">
        <f>-SUMIFS(TB!Q:Q,TB!$F:$F,$B36,TB!$K:$K,"",TB!$J:$J,$A$4)+K42</f>
        <v>11647.204900000002</v>
      </c>
      <c r="L36" s="202">
        <f>-SUMIFS(TB!R:R,TB!$F:$F,$B36,TB!$K:$K,"",TB!$J:$J,$A$4)+L42</f>
        <v>12502.586909999995</v>
      </c>
      <c r="M36" s="202">
        <f>-SUMIFS(TB!S:S,TB!$F:$F,$B36,TB!$K:$K,"",TB!$J:$J,$A$4)+M42</f>
        <v>12359.82315</v>
      </c>
      <c r="N36" s="202">
        <f>-SUMIFS(TB!T:T,TB!$F:$F,$B36,TB!$K:$K,"",TB!$J:$J,$A$4)+N42</f>
        <v>12450.355319999991</v>
      </c>
      <c r="O36" s="202">
        <f>-SUMIFS(TB!U:U,TB!$F:$F,$B36,TB!$K:$K,"",TB!$J:$J,$A$4)+O42</f>
        <v>13431.702449999988</v>
      </c>
      <c r="P36" s="202">
        <f>-SUMIFS(TB!V:V,TB!$F:$F,$B36,TB!$K:$K,"",TB!$J:$J,$A$4)+P42</f>
        <v>13454.076269999994</v>
      </c>
      <c r="Q36" s="202">
        <f>-SUMIFS(TB!W:W,TB!$F:$F,$B36,TB!$K:$K,"",TB!$J:$J,$A$4)+Q42</f>
        <v>11948.593589999991</v>
      </c>
      <c r="R36" s="202">
        <f>-SUMIFS(TB!X:X,TB!$F:$F,$B36,TB!$K:$K,"",TB!$J:$J,$A$4)+R42</f>
        <v>12043.170199999997</v>
      </c>
      <c r="S36" s="202">
        <f>-SUMIFS(TB!Y:Y,TB!$F:$F,$B36,TB!$K:$K,"",TB!$J:$J,$A$4)+S42</f>
        <v>13042.970170000001</v>
      </c>
      <c r="T36" s="202">
        <f>-SUMIFS(TB!Z:Z,TB!$F:$F,$B36,TB!$K:$K,"",TB!$J:$J,$A$4)+T42</f>
        <v>11359.760680000001</v>
      </c>
      <c r="U36" s="202">
        <f>-SUMIFS(TB!AA:AA,TB!$F:$F,$B36,TB!$K:$K,"",TB!$J:$J,$A$4)+U42</f>
        <v>11260.717550000001</v>
      </c>
      <c r="V36" s="202">
        <f>-SUMIFS(TB!AB:AB,TB!$F:$F,$B36,TB!$K:$K,"",TB!$J:$J,$A$4)+V42</f>
        <v>11614.101149999999</v>
      </c>
      <c r="W36" s="202">
        <f>-SUMIFS(TB!AC:AC,TB!$F:$F,$B36,TB!$K:$K,"",TB!$J:$J,$A$4)+W42</f>
        <v>11616.21437</v>
      </c>
      <c r="X36" s="202">
        <f>-SUMIFS(TB!AD:AD,TB!$F:$F,$B36,TB!$K:$K,"",TB!$J:$J,$A$4)+X42</f>
        <v>11732.829940000001</v>
      </c>
      <c r="Y36" s="202">
        <f>-SUMIFS(TB!AE:AE,TB!$F:$F,$B36,TB!$K:$K,"",TB!$J:$J,$A$4)+Y42</f>
        <v>11748.787219999998</v>
      </c>
      <c r="Z36" s="202">
        <f>-SUMIFS(TB!AF:AF,TB!$F:$F,$B36,TB!$K:$K,"",TB!$J:$J,$A$4)+Z42</f>
        <v>11720.335849999998</v>
      </c>
      <c r="AA36" s="202">
        <f>-SUMIFS(TB!AG:AG,TB!$F:$F,$B36,TB!$K:$K,"",TB!$J:$J,$A$4)+AA42</f>
        <v>12149.627049999999</v>
      </c>
      <c r="AB36" s="202">
        <f>-SUMIFS(TB!AH:AH,TB!$F:$F,$B36,TB!$K:$K,"",TB!$J:$J,$A$4)+AB42</f>
        <v>12439.98019</v>
      </c>
      <c r="AC36" s="202">
        <f>-SUMIFS(TB!AI:AI,TB!$F:$F,$B36,TB!$K:$K,"",TB!$J:$J,$A$4)+AC42</f>
        <v>13000.756500000003</v>
      </c>
      <c r="AD36" s="202">
        <f>-SUMIFS(TB!AJ:AJ,TB!$F:$F,$B36,TB!$K:$K,"",TB!$J:$J,$A$4)+AD42</f>
        <v>13255.814379999993</v>
      </c>
      <c r="AE36" s="202">
        <f>-SUMIFS(TB!AK:AK,TB!$F:$F,$B36,TB!$K:$K,"",TB!$J:$J,$A$4)+AE42</f>
        <v>13908.298919999999</v>
      </c>
      <c r="AF36" s="202">
        <f>-SUMIFS(TB!AL:AL,TB!$F:$F,$B36,TB!$K:$K,"",TB!$J:$J,$A$4)+AF42</f>
        <v>13992.687760000001</v>
      </c>
      <c r="AG36" s="202">
        <f>-SUMIFS(TB!AM:AM,TB!$F:$F,$B36,TB!$K:$K,"",TB!$J:$J,$A$4)+AG42</f>
        <v>15034.465639999999</v>
      </c>
      <c r="AH36" s="202">
        <f>-SUMIFS(TB!AN:AN,TB!$F:$F,$B36,TB!$K:$K,"",TB!$J:$J,$A$4)+AH42</f>
        <v>13317.44515</v>
      </c>
      <c r="AI36" s="202">
        <f>-SUMIFS(TB!AO:AO,TB!$F:$F,$B36,TB!$K:$K,"",TB!$J:$J,$A$4)+AI42</f>
        <v>13591.710629999998</v>
      </c>
      <c r="AJ36" s="202">
        <f>-SUMIFS(TB!AP:AP,TB!$F:$F,$B36,TB!$K:$K,"",TB!$J:$J,$A$4)+AJ42</f>
        <v>12798.00722</v>
      </c>
      <c r="AK36" s="202">
        <f>-SUMIFS(TB!AQ:AQ,TB!$F:$F,$B36,TB!$K:$K,"",TB!$J:$J,$A$4)+AK42</f>
        <v>12223.704759999995</v>
      </c>
      <c r="AL36" s="202">
        <f>-SUMIFS(TB!AR:AR,TB!$F:$F,$B36,TB!$K:$K,"",TB!$J:$J,$A$4)+AL42</f>
        <v>11915.714469999994</v>
      </c>
      <c r="AM36" s="202">
        <f>-SUMIFS(TB!AS:AS,TB!$F:$F,$B36,TB!$K:$K,"",TB!$J:$J,$A$4)+AM42</f>
        <v>12885.488310000006</v>
      </c>
      <c r="AN36" s="202">
        <f>-SUMIFS(TB!AT:AT,TB!$F:$F,$B36,TB!$K:$K,"",TB!$J:$J,$A$4)+AN42</f>
        <v>13135.876719999993</v>
      </c>
      <c r="AO36" s="202">
        <f>-SUMIFS(TB!AU:AU,TB!$F:$F,$B36,TB!$K:$K,"",TB!$J:$J,$A$4)+AO42</f>
        <v>14009.184639999992</v>
      </c>
      <c r="AP36" s="202">
        <f>-SUMIFS(TB!AV:AV,TB!$F:$F,$B36,TB!$K:$K,"",TB!$J:$J,$A$4)+AP42</f>
        <v>15237.319319999999</v>
      </c>
      <c r="AQ36" s="202">
        <f>-SUMIFS(TB!AW:AW,TB!$F:$F,$B36,TB!$K:$K,"",TB!$J:$J,$A$4)+AQ42</f>
        <v>17345.684270000002</v>
      </c>
      <c r="AR36" s="202">
        <f>-SUMIFS(TB!AX:AX,TB!$F:$F,$B36,TB!$K:$K,"",TB!$J:$J,$A$4)+AR42</f>
        <v>17313.808770000003</v>
      </c>
      <c r="AS36" s="202">
        <f>-SUMIFS(TB!AY:AY,TB!$F:$F,$B36,TB!$K:$K,"",TB!$J:$J,$A$4)+AS42</f>
        <v>17153.544460000001</v>
      </c>
      <c r="AT36" s="202">
        <f>-SUMIFS(TB!AZ:AZ,TB!$F:$F,$B36,TB!$K:$K,"",TB!$J:$J,$A$4)+AT42</f>
        <v>-192.06291999999956</v>
      </c>
      <c r="AU36" s="202">
        <f>-SUMIFS(TB!BA:BA,TB!$F:$F,$B36,TB!$K:$K,"",TB!$J:$J,$A$4)+AU42</f>
        <v>-192.06291999999956</v>
      </c>
      <c r="AV36" s="202">
        <f>-SUMIFS(TB!BB:BB,TB!$F:$F,$B36,TB!$K:$K,"",TB!$J:$J,$A$4)+AV42</f>
        <v>-192.06291999999956</v>
      </c>
      <c r="AW36" s="202">
        <f>-SUMIFS(TB!BC:BC,TB!$F:$F,$B36,TB!$K:$K,"",TB!$J:$J,$A$4)+AW42</f>
        <v>-192.06291999999956</v>
      </c>
      <c r="AX36" s="202">
        <f>-SUMIFS(TB!BD:BD,TB!$F:$F,$B36,TB!$K:$K,"",TB!$J:$J,$A$4)+AX42</f>
        <v>-192.06291999999956</v>
      </c>
      <c r="AY36" s="202">
        <f>-SUMIFS(TB!BE:BE,TB!$F:$F,$B36,TB!$K:$K,"",TB!$J:$J,$A$4)+AY42</f>
        <v>-192.06291999999956</v>
      </c>
      <c r="AZ36" s="202">
        <f>-SUMIFS(TB!BF:BF,TB!$F:$F,$B36,TB!$K:$K,"",TB!$J:$J,$A$4)+AZ42</f>
        <v>-192.06291999999956</v>
      </c>
      <c r="BA36" s="202">
        <f>-SUMIFS(TB!BG:BG,TB!$F:$F,$B36,TB!$K:$K,"",TB!$J:$J,$A$4)+BA42</f>
        <v>-192.06291999999956</v>
      </c>
      <c r="BB36" s="202">
        <f>-SUMIFS(TB!BH:BH,TB!$F:$F,$B36,TB!$K:$K,"",TB!$J:$J,$A$4)+BB42</f>
        <v>-192.06291999999956</v>
      </c>
      <c r="BC36" s="202">
        <f>-SUMIFS(TB!BI:BI,TB!$F:$F,$B36,TB!$K:$K,"",TB!$J:$J,$A$4)+BC42</f>
        <v>-192.06291999999956</v>
      </c>
      <c r="BG36" s="202"/>
      <c r="BH36" s="216"/>
    </row>
    <row r="37" spans="2:60" s="26" customFormat="1" ht="14.25" customHeight="1" thickBot="1" x14ac:dyDescent="0.35">
      <c r="B37" s="66" t="s">
        <v>43</v>
      </c>
      <c r="C37" s="213">
        <f>C35+C36</f>
        <v>31119.968260000001</v>
      </c>
      <c r="D37" s="213">
        <f>D35+D36</f>
        <v>25659.143309999999</v>
      </c>
      <c r="E37" s="213">
        <f>E35+E36</f>
        <v>27215.521610000003</v>
      </c>
      <c r="F37" s="213">
        <f>F35+F36</f>
        <v>24322.593460000004</v>
      </c>
      <c r="G37" s="216"/>
      <c r="H37" s="213">
        <f t="shared" ref="H37:AQ37" si="15">H35+H36</f>
        <v>30693.20218</v>
      </c>
      <c r="I37" s="213">
        <f t="shared" si="15"/>
        <v>30383.88826</v>
      </c>
      <c r="J37" s="213">
        <f t="shared" si="15"/>
        <v>22995.330980000006</v>
      </c>
      <c r="K37" s="213">
        <f t="shared" si="15"/>
        <v>21740.66186</v>
      </c>
      <c r="L37" s="213">
        <f t="shared" si="15"/>
        <v>25543.412709999997</v>
      </c>
      <c r="M37" s="213">
        <f t="shared" si="15"/>
        <v>26959.468540000002</v>
      </c>
      <c r="N37" s="213">
        <f t="shared" si="15"/>
        <v>26674.20947999999</v>
      </c>
      <c r="O37" s="213">
        <f t="shared" si="15"/>
        <v>35772.952939999988</v>
      </c>
      <c r="P37" s="213">
        <f t="shared" si="15"/>
        <v>41717.977329999994</v>
      </c>
      <c r="Q37" s="213">
        <f t="shared" si="15"/>
        <v>40248.098109999992</v>
      </c>
      <c r="R37" s="213">
        <f t="shared" si="15"/>
        <v>43792.067049999998</v>
      </c>
      <c r="S37" s="213">
        <f t="shared" si="15"/>
        <v>31119.968260000001</v>
      </c>
      <c r="T37" s="213">
        <f t="shared" si="15"/>
        <v>28344.351130000003</v>
      </c>
      <c r="U37" s="213">
        <f t="shared" si="15"/>
        <v>27131.991399999999</v>
      </c>
      <c r="V37" s="213">
        <f t="shared" si="15"/>
        <v>16635.522700000001</v>
      </c>
      <c r="W37" s="213">
        <f t="shared" si="15"/>
        <v>19268.09404</v>
      </c>
      <c r="X37" s="213">
        <f t="shared" si="15"/>
        <v>20075.38927</v>
      </c>
      <c r="Y37" s="213">
        <f t="shared" si="15"/>
        <v>22612.612959999999</v>
      </c>
      <c r="Z37" s="213">
        <f t="shared" si="15"/>
        <v>27620.746239999997</v>
      </c>
      <c r="AA37" s="213">
        <f t="shared" si="15"/>
        <v>28678.721459999993</v>
      </c>
      <c r="AB37" s="213">
        <f t="shared" si="15"/>
        <v>29275.703179999997</v>
      </c>
      <c r="AC37" s="213">
        <f t="shared" si="15"/>
        <v>30123.85137</v>
      </c>
      <c r="AD37" s="213">
        <f t="shared" si="15"/>
        <v>27024.979029999995</v>
      </c>
      <c r="AE37" s="213">
        <f t="shared" si="15"/>
        <v>25659.143309999999</v>
      </c>
      <c r="AF37" s="213">
        <f t="shared" si="15"/>
        <v>27850.537220000006</v>
      </c>
      <c r="AG37" s="213">
        <f t="shared" si="15"/>
        <v>33471.895469999996</v>
      </c>
      <c r="AH37" s="213">
        <f t="shared" si="15"/>
        <v>26527.709989999999</v>
      </c>
      <c r="AI37" s="213">
        <f t="shared" si="15"/>
        <v>29451.166449999997</v>
      </c>
      <c r="AJ37" s="213">
        <f t="shared" si="15"/>
        <v>19779.655419999999</v>
      </c>
      <c r="AK37" s="213">
        <f t="shared" si="15"/>
        <v>17929.860039999996</v>
      </c>
      <c r="AL37" s="213">
        <f t="shared" si="15"/>
        <v>19302.552169999995</v>
      </c>
      <c r="AM37" s="213">
        <f t="shared" si="15"/>
        <v>27459.406510000008</v>
      </c>
      <c r="AN37" s="213">
        <f t="shared" si="15"/>
        <v>28730.723639999993</v>
      </c>
      <c r="AO37" s="213">
        <f t="shared" si="15"/>
        <v>32826.053319999992</v>
      </c>
      <c r="AP37" s="213">
        <f t="shared" si="15"/>
        <v>34696.429780000006</v>
      </c>
      <c r="AQ37" s="213">
        <f t="shared" si="15"/>
        <v>27215.521610000003</v>
      </c>
      <c r="AR37" s="213">
        <f t="shared" ref="AR37:BC37" si="16">AR35+AR36</f>
        <v>23725.811670000003</v>
      </c>
      <c r="AS37" s="213">
        <f t="shared" si="16"/>
        <v>24322.593460000004</v>
      </c>
      <c r="AT37" s="213">
        <f t="shared" si="16"/>
        <v>-192.06291999999956</v>
      </c>
      <c r="AU37" s="213">
        <f t="shared" si="16"/>
        <v>-192.06291999999956</v>
      </c>
      <c r="AV37" s="213">
        <f t="shared" si="16"/>
        <v>-192.06291999999956</v>
      </c>
      <c r="AW37" s="213">
        <f t="shared" si="16"/>
        <v>-192.06291999999956</v>
      </c>
      <c r="AX37" s="213">
        <f t="shared" si="16"/>
        <v>-192.06291999999956</v>
      </c>
      <c r="AY37" s="213">
        <f t="shared" si="16"/>
        <v>-192.06291999999956</v>
      </c>
      <c r="AZ37" s="213">
        <f t="shared" si="16"/>
        <v>-192.06291999999956</v>
      </c>
      <c r="BA37" s="213">
        <f t="shared" si="16"/>
        <v>-192.06291999999956</v>
      </c>
      <c r="BB37" s="213">
        <f t="shared" si="16"/>
        <v>-192.06291999999956</v>
      </c>
      <c r="BC37" s="213">
        <f t="shared" si="16"/>
        <v>-192.06291999999956</v>
      </c>
      <c r="BG37" s="213"/>
      <c r="BH37" s="216"/>
    </row>
    <row r="38" spans="2:60" s="26" customFormat="1" ht="6" customHeight="1" x14ac:dyDescent="0.3">
      <c r="C38" s="218"/>
      <c r="D38" s="218"/>
      <c r="E38" s="218"/>
      <c r="F38" s="218"/>
      <c r="G38" s="216"/>
      <c r="H38" s="218"/>
      <c r="I38" s="218"/>
      <c r="J38" s="218"/>
      <c r="K38" s="218"/>
      <c r="L38" s="218"/>
      <c r="M38" s="218"/>
      <c r="N38" s="218"/>
      <c r="O38" s="218"/>
      <c r="P38" s="218"/>
      <c r="Q38" s="218"/>
      <c r="R38" s="218"/>
      <c r="S38" s="218"/>
      <c r="T38" s="218"/>
      <c r="U38" s="218"/>
      <c r="V38" s="218"/>
      <c r="W38" s="218"/>
      <c r="X38" s="218"/>
      <c r="Y38" s="218"/>
      <c r="Z38" s="218"/>
      <c r="AA38" s="218"/>
      <c r="AB38" s="218"/>
      <c r="AC38" s="218"/>
      <c r="AD38" s="218"/>
      <c r="AE38" s="218"/>
      <c r="AF38" s="218"/>
      <c r="AG38" s="218"/>
      <c r="AH38" s="218"/>
      <c r="AI38" s="218"/>
      <c r="AJ38" s="218"/>
      <c r="AK38" s="218"/>
      <c r="AL38" s="218"/>
      <c r="AM38" s="218"/>
      <c r="AN38" s="218"/>
      <c r="AO38" s="218"/>
      <c r="AP38" s="218"/>
      <c r="AQ38" s="218"/>
      <c r="AR38" s="218"/>
      <c r="AS38" s="218"/>
      <c r="AT38" s="218"/>
      <c r="AU38" s="218"/>
      <c r="AV38" s="218"/>
      <c r="AW38" s="218"/>
      <c r="AX38" s="218"/>
      <c r="AY38" s="218"/>
      <c r="AZ38" s="218"/>
      <c r="BA38" s="218"/>
      <c r="BB38" s="218"/>
      <c r="BC38" s="218"/>
      <c r="BG38" s="218"/>
      <c r="BH38" s="216"/>
    </row>
    <row r="39" spans="2:60" s="26" customFormat="1" ht="11.5" hidden="1" outlineLevel="1" x14ac:dyDescent="0.3">
      <c r="B39" s="71" t="s">
        <v>31</v>
      </c>
      <c r="C39" s="219">
        <f>C20-C37</f>
        <v>0</v>
      </c>
      <c r="D39" s="219">
        <f>D20-D37</f>
        <v>0</v>
      </c>
      <c r="E39" s="219">
        <f>E20-E37</f>
        <v>0</v>
      </c>
      <c r="F39" s="219">
        <f>F20-F37</f>
        <v>0</v>
      </c>
      <c r="G39" s="216"/>
      <c r="H39" s="219">
        <f t="shared" ref="H39:AQ39" si="17">H20-H37</f>
        <v>0</v>
      </c>
      <c r="I39" s="219">
        <f t="shared" si="17"/>
        <v>0</v>
      </c>
      <c r="J39" s="219">
        <f t="shared" si="17"/>
        <v>0</v>
      </c>
      <c r="K39" s="219">
        <f t="shared" si="17"/>
        <v>0</v>
      </c>
      <c r="L39" s="219">
        <f t="shared" si="17"/>
        <v>0</v>
      </c>
      <c r="M39" s="219">
        <f t="shared" si="17"/>
        <v>0</v>
      </c>
      <c r="N39" s="219">
        <f t="shared" si="17"/>
        <v>0</v>
      </c>
      <c r="O39" s="219">
        <f t="shared" si="17"/>
        <v>0</v>
      </c>
      <c r="P39" s="219">
        <f t="shared" si="17"/>
        <v>0</v>
      </c>
      <c r="Q39" s="219">
        <f t="shared" si="17"/>
        <v>0</v>
      </c>
      <c r="R39" s="219">
        <f t="shared" si="17"/>
        <v>0</v>
      </c>
      <c r="S39" s="219">
        <f t="shared" si="17"/>
        <v>0</v>
      </c>
      <c r="T39" s="219">
        <f t="shared" si="17"/>
        <v>0</v>
      </c>
      <c r="U39" s="219">
        <f t="shared" si="17"/>
        <v>0</v>
      </c>
      <c r="V39" s="219">
        <f t="shared" si="17"/>
        <v>0</v>
      </c>
      <c r="W39" s="219">
        <f t="shared" si="17"/>
        <v>0</v>
      </c>
      <c r="X39" s="219">
        <f t="shared" si="17"/>
        <v>0</v>
      </c>
      <c r="Y39" s="219">
        <f t="shared" si="17"/>
        <v>0</v>
      </c>
      <c r="Z39" s="219">
        <f t="shared" si="17"/>
        <v>0</v>
      </c>
      <c r="AA39" s="219">
        <f t="shared" si="17"/>
        <v>0</v>
      </c>
      <c r="AB39" s="219">
        <f t="shared" si="17"/>
        <v>0</v>
      </c>
      <c r="AC39" s="219">
        <f t="shared" si="17"/>
        <v>0</v>
      </c>
      <c r="AD39" s="219">
        <f t="shared" si="17"/>
        <v>0</v>
      </c>
      <c r="AE39" s="219">
        <f t="shared" si="17"/>
        <v>0</v>
      </c>
      <c r="AF39" s="219">
        <f t="shared" si="17"/>
        <v>0</v>
      </c>
      <c r="AG39" s="219">
        <f t="shared" si="17"/>
        <v>0</v>
      </c>
      <c r="AH39" s="219">
        <f t="shared" si="17"/>
        <v>0</v>
      </c>
      <c r="AI39" s="219">
        <f t="shared" si="17"/>
        <v>0</v>
      </c>
      <c r="AJ39" s="219">
        <f t="shared" si="17"/>
        <v>0</v>
      </c>
      <c r="AK39" s="219">
        <f t="shared" si="17"/>
        <v>0</v>
      </c>
      <c r="AL39" s="219">
        <f t="shared" si="17"/>
        <v>0</v>
      </c>
      <c r="AM39" s="219">
        <f t="shared" si="17"/>
        <v>0</v>
      </c>
      <c r="AN39" s="219">
        <f t="shared" si="17"/>
        <v>0</v>
      </c>
      <c r="AO39" s="219">
        <f t="shared" si="17"/>
        <v>0</v>
      </c>
      <c r="AP39" s="219">
        <f t="shared" si="17"/>
        <v>0</v>
      </c>
      <c r="AQ39" s="219">
        <f t="shared" si="17"/>
        <v>0</v>
      </c>
      <c r="AR39" s="219">
        <f t="shared" ref="AR39:BC39" si="18">AR20-AR37</f>
        <v>0</v>
      </c>
      <c r="AS39" s="219">
        <f t="shared" si="18"/>
        <v>0</v>
      </c>
      <c r="AT39" s="219">
        <f t="shared" si="18"/>
        <v>192.06291999999956</v>
      </c>
      <c r="AU39" s="219">
        <f t="shared" si="18"/>
        <v>192.06291999999956</v>
      </c>
      <c r="AV39" s="219">
        <f t="shared" si="18"/>
        <v>192.06291999999956</v>
      </c>
      <c r="AW39" s="219">
        <f t="shared" si="18"/>
        <v>192.06291999999956</v>
      </c>
      <c r="AX39" s="219">
        <f t="shared" si="18"/>
        <v>192.06291999999956</v>
      </c>
      <c r="AY39" s="219">
        <f t="shared" si="18"/>
        <v>192.06291999999956</v>
      </c>
      <c r="AZ39" s="219">
        <f t="shared" si="18"/>
        <v>192.06291999999956</v>
      </c>
      <c r="BA39" s="219">
        <f t="shared" si="18"/>
        <v>192.06291999999956</v>
      </c>
      <c r="BB39" s="219">
        <f t="shared" si="18"/>
        <v>192.06291999999956</v>
      </c>
      <c r="BC39" s="219">
        <f t="shared" si="18"/>
        <v>192.06291999999956</v>
      </c>
      <c r="BG39" s="219"/>
      <c r="BH39" s="216"/>
    </row>
    <row r="40" spans="2:60" collapsed="1" x14ac:dyDescent="0.45"/>
    <row r="41" spans="2:60" hidden="1" outlineLevel="1" x14ac:dyDescent="0.45">
      <c r="B41" s="71" t="s">
        <v>200</v>
      </c>
      <c r="C41" s="219"/>
      <c r="D41" s="219"/>
      <c r="E41" s="219"/>
      <c r="F41" s="219"/>
      <c r="G41" s="216"/>
      <c r="H41" s="219">
        <f>-SUMIFS(TB!N:N,TB!$E:$E,"2",TB!$J:$J,$A$4)</f>
        <v>-318.77883999999983</v>
      </c>
      <c r="I41" s="219">
        <f>-SUMIFS(TB!O:O,TB!$E:$E,"2",TB!$J:$J,$A$4)</f>
        <v>645.37692000000129</v>
      </c>
      <c r="J41" s="219">
        <f>-SUMIFS(TB!P:P,TB!$E:$E,"2",TB!$J:$J,$A$4)</f>
        <v>543.3386500000039</v>
      </c>
      <c r="K41" s="219">
        <f>-SUMIFS(TB!Q:Q,TB!$E:$E,"2",TB!$J:$J,$A$4)</f>
        <v>776.77956999999765</v>
      </c>
      <c r="L41" s="219">
        <f>-SUMIFS(TB!R:R,TB!$E:$E,"2",TB!$J:$J,$A$4)</f>
        <v>855.38200999999231</v>
      </c>
      <c r="M41" s="219">
        <f>-SUMIFS(TB!S:S,TB!$E:$E,"2",TB!$J:$J,$A$4)</f>
        <v>-142.76375999999379</v>
      </c>
      <c r="N41" s="219">
        <f>-SUMIFS(TB!T:T,TB!$E:$E,"2",TB!$J:$J,$A$4)</f>
        <v>90.532169999990259</v>
      </c>
      <c r="O41" s="219">
        <f>-SUMIFS(TB!U:U,TB!$E:$E,"2",TB!$J:$J,$A$4)</f>
        <v>981.34712999999715</v>
      </c>
      <c r="P41" s="219">
        <f>-SUMIFS(TB!V:V,TB!$E:$E,"2",TB!$J:$J,$A$4)</f>
        <v>184.87158000000628</v>
      </c>
      <c r="Q41" s="219">
        <f>-SUMIFS(TB!W:W,TB!$E:$E,"2",TB!$J:$J,$A$4)</f>
        <v>534.03006999999729</v>
      </c>
      <c r="R41" s="219">
        <f>-SUMIFS(TB!X:X,TB!$E:$E,"2",TB!$J:$J,$A$4)</f>
        <v>102.06411000000398</v>
      </c>
      <c r="S41" s="219">
        <f>-SUMIFS(TB!Y:Y,TB!$E:$E,"2",TB!$J:$J,$A$4)</f>
        <v>972.07481000000507</v>
      </c>
      <c r="T41" s="219">
        <f>-SUMIFS(TB!Z:Z,TB!$E:$E,"2",TB!$J:$J,$A$4)</f>
        <v>-44.21954000000003</v>
      </c>
      <c r="U41" s="219">
        <f>-SUMIFS(TB!AA:AA,TB!$E:$E,"2",TB!$J:$J,$A$4)</f>
        <v>-12.559580000000052</v>
      </c>
      <c r="V41" s="219">
        <f>-SUMIFS(TB!AB:AB,TB!$E:$E,"2",TB!$J:$J,$A$4)</f>
        <v>366.42577999999889</v>
      </c>
      <c r="W41" s="219">
        <f>-SUMIFS(TB!AC:AC,TB!$E:$E,"2",TB!$J:$J,$A$4)</f>
        <v>96.018219999999715</v>
      </c>
      <c r="X41" s="219">
        <f>-SUMIFS(TB!AD:AD,TB!$E:$E,"2",TB!$J:$J,$A$4)</f>
        <v>116.61557000000147</v>
      </c>
      <c r="Y41" s="219">
        <f>-SUMIFS(TB!AE:AE,TB!$E:$E,"2",TB!$J:$J,$A$4)</f>
        <v>9.432119999998207</v>
      </c>
      <c r="Z41" s="219">
        <f>-SUMIFS(TB!AF:AF,TB!$E:$E,"2",TB!$J:$J,$A$4)</f>
        <v>-28.451370000000974</v>
      </c>
      <c r="AA41" s="219">
        <f>-SUMIFS(TB!AG:AG,TB!$E:$E,"2",TB!$J:$J,$A$4)</f>
        <v>429.29120000000063</v>
      </c>
      <c r="AB41" s="219">
        <f>-SUMIFS(TB!AH:AH,TB!$E:$E,"2",TB!$J:$J,$A$4)</f>
        <v>290.35614000000294</v>
      </c>
      <c r="AC41" s="219">
        <f>-SUMIFS(TB!AI:AI,TB!$E:$E,"2",TB!$J:$J,$A$4)</f>
        <v>560.77631000000224</v>
      </c>
      <c r="AD41" s="219">
        <f>-SUMIFS(TB!AJ:AJ,TB!$E:$E,"2",TB!$J:$J,$A$4)</f>
        <v>255.05787999998935</v>
      </c>
      <c r="AE41" s="219">
        <f>-SUMIFS(TB!AK:AK,TB!$E:$E,"2",TB!$J:$J,$A$4)</f>
        <v>980.76408000000708</v>
      </c>
      <c r="AF41" s="219">
        <f>-SUMIFS(TB!AL:AL,TB!$E:$E,"2",TB!$J:$J,$A$4)</f>
        <v>84.388840000001096</v>
      </c>
      <c r="AG41" s="219">
        <f>-SUMIFS(TB!AM:AM,TB!$E:$E,"2",TB!$J:$J,$A$4)</f>
        <v>1041.7778799999992</v>
      </c>
      <c r="AH41" s="219">
        <f>-SUMIFS(TB!AN:AN,TB!$E:$E,"2",TB!$J:$J,$A$4)</f>
        <v>209.57766000000089</v>
      </c>
      <c r="AI41" s="219">
        <f>-SUMIFS(TB!AO:AO,TB!$E:$E,"2",TB!$J:$J,$A$4)</f>
        <v>274.26547999999786</v>
      </c>
      <c r="AJ41" s="219">
        <f>-SUMIFS(TB!AP:AP,TB!$E:$E,"2",TB!$J:$J,$A$4)</f>
        <v>732.29659000000197</v>
      </c>
      <c r="AK41" s="219">
        <f>-SUMIFS(TB!AQ:AQ,TB!$E:$E,"2",TB!$J:$J,$A$4)</f>
        <v>-0.46381000000513861</v>
      </c>
      <c r="AL41" s="219">
        <f>-SUMIFS(TB!AR:AR,TB!$E:$E,"2",TB!$J:$J,$A$4)</f>
        <v>-10.990290000003476</v>
      </c>
      <c r="AM41" s="219">
        <f>-SUMIFS(TB!AS:AS,TB!$E:$E,"2",TB!$J:$J,$A$4)</f>
        <v>969.77384000001166</v>
      </c>
      <c r="AN41" s="219">
        <f>-SUMIFS(TB!AT:AT,TB!$E:$E,"2",TB!$J:$J,$A$4)</f>
        <v>678.41340999998874</v>
      </c>
      <c r="AO41" s="219">
        <f>-SUMIFS(TB!AU:AU,TB!$E:$E,"2",TB!$J:$J,$A$4)</f>
        <v>873.30791999999826</v>
      </c>
      <c r="AP41" s="219">
        <f>-SUMIFS(TB!AV:AV,TB!$E:$E,"2",TB!$J:$J,$A$4)</f>
        <v>1228.1346800000069</v>
      </c>
      <c r="AQ41" s="219">
        <f>-SUMIFS(TB!AW:AW,TB!$E:$E,"2",TB!$J:$J,$A$4)</f>
        <v>2209.1392900000019</v>
      </c>
      <c r="AR41" s="219">
        <f>-SUMIFS(TB!AX:AX,TB!$E:$E,"2",TB!$J:$J,$A$4)</f>
        <v>-31.798609999999709</v>
      </c>
      <c r="AS41" s="219">
        <f>-SUMIFS(TB!AY:AY,TB!$E:$E,"2",TB!$J:$J,$A$4)</f>
        <v>-160.26430999999985</v>
      </c>
      <c r="AT41" s="219">
        <f>-SUMIFS(TB!AZ:AZ,TB!$E:$E,"2",TB!$J:$J,$A$4)</f>
        <v>0</v>
      </c>
      <c r="AU41" s="219">
        <f>-SUMIFS(TB!BA:BA,TB!$E:$E,"2",TB!$J:$J,$A$4)</f>
        <v>0</v>
      </c>
      <c r="AV41" s="219">
        <f>-SUMIFS(TB!BB:BB,TB!$E:$E,"2",TB!$J:$J,$A$4)</f>
        <v>0</v>
      </c>
      <c r="AW41" s="219">
        <f>-SUMIFS(TB!BC:BC,TB!$E:$E,"2",TB!$J:$J,$A$4)</f>
        <v>0</v>
      </c>
      <c r="AX41" s="219">
        <f>-SUMIFS(TB!BD:BD,TB!$E:$E,"2",TB!$J:$J,$A$4)</f>
        <v>0</v>
      </c>
      <c r="AY41" s="219">
        <f>-SUMIFS(TB!BE:BE,TB!$E:$E,"2",TB!$J:$J,$A$4)</f>
        <v>0</v>
      </c>
      <c r="AZ41" s="219">
        <f>-SUMIFS(TB!BF:BF,TB!$E:$E,"2",TB!$J:$J,$A$4)</f>
        <v>0</v>
      </c>
      <c r="BA41" s="219">
        <f>-SUMIFS(TB!BG:BG,TB!$E:$E,"2",TB!$J:$J,$A$4)</f>
        <v>0</v>
      </c>
      <c r="BB41" s="219">
        <f>-SUMIFS(TB!BH:BH,TB!$E:$E,"2",TB!$J:$J,$A$4)</f>
        <v>0</v>
      </c>
      <c r="BC41" s="219">
        <f>-SUMIFS(TB!BI:BI,TB!$E:$E,"2",TB!$J:$J,$A$4)</f>
        <v>0</v>
      </c>
      <c r="BG41" s="219"/>
      <c r="BH41" s="216"/>
    </row>
    <row r="42" spans="2:60" hidden="1" outlineLevel="1" x14ac:dyDescent="0.45">
      <c r="B42" s="71" t="s">
        <v>201</v>
      </c>
      <c r="C42" s="219"/>
      <c r="D42" s="219"/>
      <c r="E42" s="219"/>
      <c r="F42" s="219"/>
      <c r="G42" s="216"/>
      <c r="H42" s="219">
        <f>SUM(H41:H41)</f>
        <v>-318.77883999999983</v>
      </c>
      <c r="I42" s="219">
        <f>SUM($H41:I41)</f>
        <v>326.59808000000146</v>
      </c>
      <c r="J42" s="219">
        <f>SUM($H41:J41)</f>
        <v>869.93673000000535</v>
      </c>
      <c r="K42" s="219">
        <f>SUM($H41:K41)</f>
        <v>1646.716300000003</v>
      </c>
      <c r="L42" s="219">
        <f>SUM($H41:L41)</f>
        <v>2502.0983099999953</v>
      </c>
      <c r="M42" s="219">
        <f>SUM($H41:M41)</f>
        <v>2359.3345500000014</v>
      </c>
      <c r="N42" s="219">
        <f>SUM($H41:N41)</f>
        <v>2449.8667199999918</v>
      </c>
      <c r="O42" s="219">
        <f>SUM($H41:O41)</f>
        <v>3431.2138499999892</v>
      </c>
      <c r="P42" s="219">
        <f>SUM($H41:P41)</f>
        <v>3616.0854299999955</v>
      </c>
      <c r="Q42" s="219">
        <f>SUM($H41:Q41)</f>
        <v>4150.1154999999926</v>
      </c>
      <c r="R42" s="219">
        <f>SUM($H41:R41)</f>
        <v>4252.1796099999965</v>
      </c>
      <c r="S42" s="219">
        <f>SUM($H41:S41)</f>
        <v>5224.2544200000011</v>
      </c>
      <c r="T42" s="219">
        <f>SUM(T41:T41)</f>
        <v>-44.21954000000003</v>
      </c>
      <c r="U42" s="219">
        <f>SUM($T41:U41)</f>
        <v>-56.779120000000084</v>
      </c>
      <c r="V42" s="219">
        <f>SUM($T41:V41)</f>
        <v>309.6466599999988</v>
      </c>
      <c r="W42" s="219">
        <f>SUM($T41:W41)</f>
        <v>405.6648799999985</v>
      </c>
      <c r="X42" s="219">
        <f>SUM($T41:X41)</f>
        <v>522.28044999999997</v>
      </c>
      <c r="Y42" s="219">
        <f>SUM($T41:Y41)</f>
        <v>531.71256999999821</v>
      </c>
      <c r="Z42" s="219">
        <f>SUM($T41:Z41)</f>
        <v>503.26119999999725</v>
      </c>
      <c r="AA42" s="219">
        <f>SUM($T41:AA41)</f>
        <v>932.55239999999787</v>
      </c>
      <c r="AB42" s="219">
        <f>SUM($T41:AB41)</f>
        <v>1222.9085400000008</v>
      </c>
      <c r="AC42" s="219">
        <f>SUM($T41:AC41)</f>
        <v>1783.6848500000031</v>
      </c>
      <c r="AD42" s="219">
        <f>SUM($T41:AD41)</f>
        <v>2038.7427299999924</v>
      </c>
      <c r="AE42" s="219">
        <f>SUM($T41:AE41)</f>
        <v>3019.5068099999994</v>
      </c>
      <c r="AF42" s="219">
        <f>SUM(AF41:AF41)</f>
        <v>84.388840000001096</v>
      </c>
      <c r="AG42" s="219">
        <f>SUM($AF41:AG41)</f>
        <v>1126.1667200000002</v>
      </c>
      <c r="AH42" s="219">
        <f>SUM($AF41:AH41)</f>
        <v>1335.744380000001</v>
      </c>
      <c r="AI42" s="219">
        <f>SUM($AF41:AI41)</f>
        <v>1610.0098599999988</v>
      </c>
      <c r="AJ42" s="219">
        <f>SUM($AF41:AJ41)</f>
        <v>2342.306450000001</v>
      </c>
      <c r="AK42" s="219">
        <f>SUM($AF41:AK41)</f>
        <v>2341.8426399999958</v>
      </c>
      <c r="AL42" s="219">
        <f>SUM($AF41:AL41)</f>
        <v>2330.8523499999924</v>
      </c>
      <c r="AM42" s="219">
        <f>SUM($AF41:AM41)</f>
        <v>3300.626190000004</v>
      </c>
      <c r="AN42" s="219">
        <f>SUM($AF41:AN41)</f>
        <v>3979.0395999999928</v>
      </c>
      <c r="AO42" s="219">
        <f>SUM($AF41:AO41)</f>
        <v>4852.3475199999912</v>
      </c>
      <c r="AP42" s="219">
        <f>SUM($AF41:AP41)</f>
        <v>6080.4821999999986</v>
      </c>
      <c r="AQ42" s="219">
        <f>SUM($AF41:AQ41)</f>
        <v>8289.6214900000014</v>
      </c>
      <c r="AR42" s="219">
        <f>SUM($AR41:AR41)</f>
        <v>-31.798609999999709</v>
      </c>
      <c r="AS42" s="219">
        <f>SUM($AR41:AS41)</f>
        <v>-192.06291999999956</v>
      </c>
      <c r="AT42" s="219">
        <f>SUM($AR41:AT41)</f>
        <v>-192.06291999999956</v>
      </c>
      <c r="AU42" s="219">
        <f>SUM($AR41:AU41)</f>
        <v>-192.06291999999956</v>
      </c>
      <c r="AV42" s="219">
        <f>SUM($AR41:AV41)</f>
        <v>-192.06291999999956</v>
      </c>
      <c r="AW42" s="219">
        <f>SUM($AR41:AW41)</f>
        <v>-192.06291999999956</v>
      </c>
      <c r="AX42" s="219">
        <f>SUM($AR41:AX41)</f>
        <v>-192.06291999999956</v>
      </c>
      <c r="AY42" s="219">
        <f>SUM($AR41:AY41)</f>
        <v>-192.06291999999956</v>
      </c>
      <c r="AZ42" s="219">
        <f>SUM($AR41:AZ41)</f>
        <v>-192.06291999999956</v>
      </c>
      <c r="BA42" s="219">
        <f>SUM($AR41:BA41)</f>
        <v>-192.06291999999956</v>
      </c>
      <c r="BB42" s="219">
        <f>SUM($AR41:BB41)</f>
        <v>-192.06291999999956</v>
      </c>
      <c r="BC42" s="219">
        <f>SUM($AR41:BC41)</f>
        <v>-192.06291999999956</v>
      </c>
      <c r="BG42" s="219"/>
      <c r="BH42" s="216"/>
    </row>
    <row r="43" spans="2:60" collapsed="1" x14ac:dyDescent="0.45"/>
    <row r="75" spans="1:1" ht="15" customHeight="1" x14ac:dyDescent="0.45">
      <c r="A75" s="143"/>
    </row>
  </sheetData>
  <pageMargins left="0.7" right="0.7" top="0.75" bottom="0.75" header="0.3" footer="0.3"/>
  <pageSetup paperSize="9" scale="46" orientation="landscape" horizontalDpi="1200" verticalDpi="1200" r:id="rId1"/>
  <ignoredErrors>
    <ignoredError sqref="H35:AQ35 H31:AQ31 H16:AQ16 H20:AQ20 G34 H37:AQ37 G36 G17:G19 G21:G23 G25:G30 F37:G37 C20 C16 C31 C35 F20:G20 F16:G16 F31:G31 F35:G35" formula="1"/>
  </ignoredErrors>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8FF554F0-3681-48F9-8A0D-3E06D53C9D9A}">
          <x14:formula1>
            <xm:f>Periods!$C$19:$C$32</xm:f>
          </x14:formula1>
          <xm:sqref>A4</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3A70"/>
    <pageSetUpPr fitToPage="1"/>
  </sheetPr>
  <dimension ref="A1:CA163"/>
  <sheetViews>
    <sheetView showGridLines="0" workbookViewId="0">
      <pane xSplit="2" ySplit="7" topLeftCell="C107" activePane="bottomRight" state="frozen"/>
      <selection pane="topRight" activeCell="C1" sqref="C1"/>
      <selection pane="bottomLeft" activeCell="A8" sqref="A8"/>
      <selection pane="bottomRight" activeCell="F58" sqref="F58"/>
    </sheetView>
  </sheetViews>
  <sheetFormatPr defaultColWidth="9.08984375" defaultRowHeight="11.5" outlineLevelRow="1" outlineLevelCol="1" x14ac:dyDescent="0.3"/>
  <cols>
    <col min="1" max="1" width="5.6328125" style="26" customWidth="1"/>
    <col min="2" max="2" width="35.6328125" style="26" customWidth="1"/>
    <col min="3" max="3" width="10" style="276" customWidth="1" outlineLevel="1"/>
    <col min="4" max="4" width="40.90625" style="26" customWidth="1" outlineLevel="1"/>
    <col min="5" max="5" width="23.36328125" style="26" customWidth="1" outlineLevel="1"/>
    <col min="6" max="9" width="9.08984375" style="26" customWidth="1"/>
    <col min="10" max="10" width="2.6328125" style="26" customWidth="1"/>
    <col min="11" max="14" width="7.6328125" style="26" customWidth="1"/>
    <col min="15" max="15" width="0.90625" style="26" customWidth="1"/>
    <col min="16" max="19" width="7.6328125" style="26" customWidth="1"/>
    <col min="20" max="20" width="1" style="26" customWidth="1"/>
    <col min="21" max="24" width="7.6328125" style="26" customWidth="1"/>
    <col min="25" max="26" width="2.6328125" style="26" customWidth="1"/>
    <col min="27" max="74" width="6.453125" style="26" hidden="1" customWidth="1" outlineLevel="1"/>
    <col min="75" max="75" width="1.54296875" style="26" customWidth="1" collapsed="1"/>
    <col min="76" max="77" width="1.54296875" style="26" customWidth="1"/>
    <col min="78" max="78" width="26.36328125" style="26" bestFit="1" customWidth="1"/>
    <col min="79" max="79" width="2.6328125" style="151" customWidth="1"/>
    <col min="80" max="16384" width="9.08984375" style="26"/>
  </cols>
  <sheetData>
    <row r="1" spans="1:79" ht="14.25" customHeight="1" x14ac:dyDescent="0.4">
      <c r="A1" s="284" t="str">
        <f>Periods!$C$4</f>
        <v>Project Platinum</v>
      </c>
    </row>
    <row r="2" spans="1:79" ht="14.25" customHeight="1" x14ac:dyDescent="0.3">
      <c r="A2" s="74" t="str">
        <f>B6</f>
        <v>Detailed balance sheets - &lt;&gt;""</v>
      </c>
    </row>
    <row r="3" spans="1:79" ht="14.25" customHeight="1" x14ac:dyDescent="0.3">
      <c r="A3" s="84" t="str">
        <f>Periods!$C$8</f>
        <v>Jan'19-Feb'22</v>
      </c>
    </row>
    <row r="4" spans="1:79" ht="14.25" customHeight="1" x14ac:dyDescent="0.3">
      <c r="A4" s="199" t="s">
        <v>82</v>
      </c>
      <c r="B4" s="200" t="s">
        <v>84</v>
      </c>
    </row>
    <row r="5" spans="1:79" ht="14.25" customHeight="1" x14ac:dyDescent="0.3">
      <c r="A5" s="318">
        <f>SUM(F160:I160)</f>
        <v>0</v>
      </c>
    </row>
    <row r="6" spans="1:79" ht="12" customHeight="1" x14ac:dyDescent="0.4">
      <c r="B6" s="285" t="str">
        <f>CONCATENATE("Detailed balance sheets"," ","-"," ",A4)</f>
        <v>Detailed balance sheets - &lt;&gt;""</v>
      </c>
      <c r="C6" s="319"/>
      <c r="K6" s="107" t="s">
        <v>236</v>
      </c>
      <c r="L6" s="107"/>
      <c r="M6" s="107"/>
      <c r="N6" s="107"/>
      <c r="O6" s="442"/>
      <c r="P6" s="107" t="s">
        <v>237</v>
      </c>
      <c r="Q6" s="107"/>
      <c r="R6" s="107"/>
      <c r="S6" s="107"/>
      <c r="T6" s="442"/>
      <c r="U6" s="107" t="s">
        <v>238</v>
      </c>
      <c r="V6" s="107"/>
      <c r="W6" s="107"/>
      <c r="X6" s="107"/>
    </row>
    <row r="7" spans="1:79" ht="24" customHeight="1" x14ac:dyDescent="0.3">
      <c r="B7" s="324" t="str">
        <f>Periods!$C$9</f>
        <v>US$ in thousands</v>
      </c>
      <c r="C7" s="325" t="s">
        <v>0</v>
      </c>
      <c r="D7" s="326" t="s">
        <v>1</v>
      </c>
      <c r="E7" s="326" t="s">
        <v>4</v>
      </c>
      <c r="F7" s="327">
        <f>Periods!$D$12</f>
        <v>43830</v>
      </c>
      <c r="G7" s="327">
        <f>Periods!$D$13</f>
        <v>44196</v>
      </c>
      <c r="H7" s="327">
        <f>Periods!$D$14</f>
        <v>44561</v>
      </c>
      <c r="I7" s="327">
        <f>Periods!$D$15</f>
        <v>44620</v>
      </c>
      <c r="J7" s="320"/>
      <c r="K7" s="207" t="str">
        <f>TB!BN5</f>
        <v>FY19</v>
      </c>
      <c r="L7" s="207" t="str">
        <f>TB!BO5</f>
        <v>FY20</v>
      </c>
      <c r="M7" s="207" t="str">
        <f>TB!BP5</f>
        <v>FY21</v>
      </c>
      <c r="N7" s="208" t="str">
        <f>TB!BQ5</f>
        <v>TTM 
Feb-22</v>
      </c>
      <c r="O7" s="320"/>
      <c r="P7" s="207" t="str">
        <f>TB!BN5</f>
        <v>FY19</v>
      </c>
      <c r="Q7" s="207" t="str">
        <f>TB!BO5</f>
        <v>FY20</v>
      </c>
      <c r="R7" s="207" t="str">
        <f>TB!BP5</f>
        <v>FY21</v>
      </c>
      <c r="S7" s="208" t="str">
        <f>TB!BQ5</f>
        <v>TTM 
Feb-22</v>
      </c>
      <c r="T7" s="320"/>
      <c r="U7" s="207" t="str">
        <f>TB!BN5</f>
        <v>FY19</v>
      </c>
      <c r="V7" s="207" t="str">
        <f>TB!BO5</f>
        <v>FY20</v>
      </c>
      <c r="W7" s="207" t="str">
        <f>TB!BP5</f>
        <v>FY21</v>
      </c>
      <c r="X7" s="208" t="str">
        <f>TB!BQ5</f>
        <v>TTM 
Feb-22</v>
      </c>
      <c r="Y7" s="320"/>
      <c r="Z7" s="320"/>
      <c r="AA7" s="321">
        <f>TB!N$5</f>
        <v>43496</v>
      </c>
      <c r="AB7" s="321">
        <f>TB!O$5</f>
        <v>43524</v>
      </c>
      <c r="AC7" s="321">
        <f>TB!P$5</f>
        <v>43555</v>
      </c>
      <c r="AD7" s="321">
        <f>TB!Q$5</f>
        <v>43585</v>
      </c>
      <c r="AE7" s="321">
        <f>TB!R$5</f>
        <v>43616</v>
      </c>
      <c r="AF7" s="321">
        <f>TB!S$5</f>
        <v>43646</v>
      </c>
      <c r="AG7" s="321">
        <f>TB!T$5</f>
        <v>43677</v>
      </c>
      <c r="AH7" s="321">
        <f>TB!U$5</f>
        <v>43708</v>
      </c>
      <c r="AI7" s="321">
        <f>TB!V$5</f>
        <v>43738</v>
      </c>
      <c r="AJ7" s="321">
        <f>TB!W$5</f>
        <v>43769</v>
      </c>
      <c r="AK7" s="321">
        <f>TB!X$5</f>
        <v>43799</v>
      </c>
      <c r="AL7" s="321">
        <f>TB!Y$5</f>
        <v>43830</v>
      </c>
      <c r="AM7" s="321">
        <f>TB!Z$5</f>
        <v>43861</v>
      </c>
      <c r="AN7" s="321">
        <f>TB!AA$5</f>
        <v>43890</v>
      </c>
      <c r="AO7" s="321">
        <f>TB!AB$5</f>
        <v>43921</v>
      </c>
      <c r="AP7" s="321">
        <f>TB!AC$5</f>
        <v>43951</v>
      </c>
      <c r="AQ7" s="321">
        <f>TB!AD$5</f>
        <v>43982</v>
      </c>
      <c r="AR7" s="321">
        <f>TB!AE$5</f>
        <v>44012</v>
      </c>
      <c r="AS7" s="321">
        <f>TB!AF$5</f>
        <v>44043</v>
      </c>
      <c r="AT7" s="321">
        <f>TB!AG$5</f>
        <v>44074</v>
      </c>
      <c r="AU7" s="321">
        <f>TB!AH$5</f>
        <v>44104</v>
      </c>
      <c r="AV7" s="321">
        <f>TB!AI$5</f>
        <v>44135</v>
      </c>
      <c r="AW7" s="321">
        <f>TB!AJ$5</f>
        <v>44165</v>
      </c>
      <c r="AX7" s="321">
        <f>TB!AK$5</f>
        <v>44196</v>
      </c>
      <c r="AY7" s="321">
        <f>TB!AL$5</f>
        <v>44227</v>
      </c>
      <c r="AZ7" s="321">
        <f>TB!AM$5</f>
        <v>44255</v>
      </c>
      <c r="BA7" s="321">
        <f>TB!AN$5</f>
        <v>44286</v>
      </c>
      <c r="BB7" s="321">
        <f>TB!AO$5</f>
        <v>44316</v>
      </c>
      <c r="BC7" s="321">
        <f>TB!AP$5</f>
        <v>44347</v>
      </c>
      <c r="BD7" s="321">
        <f>TB!AQ$5</f>
        <v>44377</v>
      </c>
      <c r="BE7" s="321">
        <f>TB!AR$5</f>
        <v>44408</v>
      </c>
      <c r="BF7" s="321">
        <f>TB!AS$5</f>
        <v>44439</v>
      </c>
      <c r="BG7" s="321">
        <f>TB!AT$5</f>
        <v>44469</v>
      </c>
      <c r="BH7" s="321">
        <f>TB!AU$5</f>
        <v>44500</v>
      </c>
      <c r="BI7" s="321">
        <f>TB!AV$5</f>
        <v>44530</v>
      </c>
      <c r="BJ7" s="321">
        <f>TB!AW$5</f>
        <v>44561</v>
      </c>
      <c r="BK7" s="321">
        <f>TB!AX$5</f>
        <v>44592</v>
      </c>
      <c r="BL7" s="321">
        <f>TB!AY$5</f>
        <v>44620</v>
      </c>
      <c r="BM7" s="321">
        <f>TB!AZ$5</f>
        <v>44651</v>
      </c>
      <c r="BN7" s="321">
        <f>TB!BA$5</f>
        <v>44681</v>
      </c>
      <c r="BO7" s="321">
        <f>TB!BB$5</f>
        <v>44712</v>
      </c>
      <c r="BP7" s="321">
        <f>TB!BC$5</f>
        <v>44742</v>
      </c>
      <c r="BQ7" s="321">
        <f>TB!BD$5</f>
        <v>44773</v>
      </c>
      <c r="BR7" s="321">
        <f>TB!BE$5</f>
        <v>44804</v>
      </c>
      <c r="BS7" s="321">
        <f>TB!BF$5</f>
        <v>44834</v>
      </c>
      <c r="BT7" s="321">
        <f>TB!BG$5</f>
        <v>44865</v>
      </c>
      <c r="BU7" s="321">
        <f>TB!BH$5</f>
        <v>44895</v>
      </c>
      <c r="BV7" s="321">
        <f>TB!BI$5</f>
        <v>44926</v>
      </c>
      <c r="BZ7" s="105" t="s">
        <v>63</v>
      </c>
      <c r="CA7" s="448"/>
    </row>
    <row r="8" spans="1:79" ht="14.25" customHeight="1" outlineLevel="1" x14ac:dyDescent="0.3">
      <c r="B8" s="71" t="str">
        <f>BS!$B$8</f>
        <v>Cash and cash equivalents</v>
      </c>
      <c r="C8" s="197" t="s">
        <v>514</v>
      </c>
      <c r="D8" s="71" t="str">
        <f>IFERROR(VLOOKUP($C8,TB!$B:$H,2,0),"-")</f>
        <v>CSP ENTERPRISES, LLC - 4313</v>
      </c>
      <c r="E8" s="71" t="str">
        <f>IFERROR(VLOOKUP($C8,TB!$B:$H,6,0),"-")</f>
        <v>CSP - 4113</v>
      </c>
      <c r="F8" s="219">
        <f t="shared" ref="F8:F22" si="0">SUMIFS($AA8:$BJ8,$AA$7:$BJ$7,F$7)</f>
        <v>1598.8913</v>
      </c>
      <c r="G8" s="219">
        <f t="shared" ref="G8:I22" si="1">SUMIFS($AA8:$BY8,$AA$7:$BY$7,G$7)</f>
        <v>1650.7324699999999</v>
      </c>
      <c r="H8" s="219">
        <f t="shared" si="1"/>
        <v>517.77844000000005</v>
      </c>
      <c r="I8" s="219">
        <f t="shared" si="1"/>
        <v>5655.8159999999998</v>
      </c>
      <c r="J8" s="293"/>
      <c r="K8" s="219">
        <f t="shared" ref="K8:K22" si="2">MIN(AA8:AL8)</f>
        <v>606.89634999999998</v>
      </c>
      <c r="L8" s="219">
        <f t="shared" ref="L8:L22" si="3">MIN(AM8:AX8)</f>
        <v>361.37471999999997</v>
      </c>
      <c r="M8" s="219">
        <f t="shared" ref="M8:M22" si="4">MIN(AY8:BJ8)</f>
        <v>517.77844000000005</v>
      </c>
      <c r="N8" s="219">
        <f ca="1">_xlfn.IFNA(MIN(OFFSET($AA8,0,MATCH(Periods!$D$15,$AA$7:$BY$7)-1):OFFSET($AA8,0,MATCH(Periods!$D$15,$AA$7:$BY$7,0)-12)),0)</f>
        <v>337.0385</v>
      </c>
      <c r="O8" s="293"/>
      <c r="P8" s="219">
        <f t="shared" ref="P8:P22" si="5">MAX(AA8:AL8)</f>
        <v>5285.3564200000001</v>
      </c>
      <c r="Q8" s="219">
        <f t="shared" ref="Q8:Q22" si="6">MAX(AM8:AX8)</f>
        <v>1787.8166699999999</v>
      </c>
      <c r="R8" s="219">
        <f t="shared" ref="R8:R22" si="7">MAX(AY8:BJ8)</f>
        <v>5273.93037</v>
      </c>
      <c r="S8" s="219">
        <f ca="1">_xlfn.IFNA(MAX(OFFSET($AA8,0,MATCH(Periods!$D$15,$AA$7:$BY$7)-1):OFFSET($AA8,0,MATCH(Periods!$D$15,$AA$7:$BY$7,0)-12)),0)</f>
        <v>5655.8159999999998</v>
      </c>
      <c r="T8" s="293"/>
      <c r="U8" s="219">
        <f t="shared" ref="U8:U22" si="8">AVERAGE(AA8:AL8)</f>
        <v>2414.7769491666668</v>
      </c>
      <c r="V8" s="219">
        <f t="shared" ref="V8:V22" si="9">AVERAGE(AM8:AX8)</f>
        <v>1103.4361325</v>
      </c>
      <c r="W8" s="219">
        <f t="shared" ref="W8:W22" si="10">AVERAGE(AY8:BJ8)</f>
        <v>3399.4665525</v>
      </c>
      <c r="X8" s="219">
        <f ca="1">_xlfn.IFNA(AVERAGE(OFFSET($AA8,0,MATCH(Periods!$D$15,$AA$7:$BY$7)-1):OFFSET($AA8,0,MATCH(Periods!$D$15,$AA$7:$BY$7,0)-12)),0)</f>
        <v>3521.3319633333335</v>
      </c>
      <c r="Y8" s="293"/>
      <c r="Z8" s="293"/>
      <c r="AA8" s="219">
        <f>SUMIFS(TB!N:N,TB!$F:$F,$B8,TB!$B:$B,$C8,TB!$C:$C,$D8,TB!$G:$G,$E8,TB!$J:$J,$A$4)</f>
        <v>606.89634999999998</v>
      </c>
      <c r="AB8" s="219">
        <f>SUMIFS(TB!O:O,TB!$F:$F,$B8,TB!$B:$B,$C8,TB!$C:$C,$D8,TB!$G:$G,$E8,TB!$J:$J,$A$4)</f>
        <v>660.5325600000001</v>
      </c>
      <c r="AC8" s="219">
        <f>SUMIFS(TB!P:P,TB!$F:$F,$B8,TB!$B:$B,$C8,TB!$C:$C,$D8,TB!$G:$G,$E8,TB!$J:$J,$A$4)</f>
        <v>1047.2019499999999</v>
      </c>
      <c r="AD8" s="219">
        <f>SUMIFS(TB!Q:Q,TB!$F:$F,$B8,TB!$B:$B,$C8,TB!$C:$C,$D8,TB!$G:$G,$E8,TB!$J:$J,$A$4)</f>
        <v>1186.0253799999998</v>
      </c>
      <c r="AE8" s="219">
        <f>SUMIFS(TB!R:R,TB!$F:$F,$B8,TB!$B:$B,$C8,TB!$C:$C,$D8,TB!$G:$G,$E8,TB!$J:$J,$A$4)</f>
        <v>2211.1893500000001</v>
      </c>
      <c r="AF8" s="219">
        <f>SUMIFS(TB!S:S,TB!$F:$F,$B8,TB!$B:$B,$C8,TB!$C:$C,$D8,TB!$G:$G,$E8,TB!$J:$J,$A$4)</f>
        <v>2206.7074700000003</v>
      </c>
      <c r="AG8" s="219">
        <f>SUMIFS(TB!T:T,TB!$F:$F,$B8,TB!$B:$B,$C8,TB!$C:$C,$D8,TB!$G:$G,$E8,TB!$J:$J,$A$4)</f>
        <v>3290.3184200000001</v>
      </c>
      <c r="AH8" s="219">
        <f>SUMIFS(TB!U:U,TB!$F:$F,$B8,TB!$B:$B,$C8,TB!$C:$C,$D8,TB!$G:$G,$E8,TB!$J:$J,$A$4)</f>
        <v>4611.05717</v>
      </c>
      <c r="AI8" s="219">
        <f>SUMIFS(TB!V:V,TB!$F:$F,$B8,TB!$B:$B,$C8,TB!$C:$C,$D8,TB!$G:$G,$E8,TB!$J:$J,$A$4)</f>
        <v>5285.3564200000001</v>
      </c>
      <c r="AJ8" s="219">
        <f>SUMIFS(TB!W:W,TB!$F:$F,$B8,TB!$B:$B,$C8,TB!$C:$C,$D8,TB!$G:$G,$E8,TB!$J:$J,$A$4)</f>
        <v>3806.2560800000001</v>
      </c>
      <c r="AK8" s="219">
        <f>SUMIFS(TB!X:X,TB!$F:$F,$B8,TB!$B:$B,$C8,TB!$C:$C,$D8,TB!$G:$G,$E8,TB!$J:$J,$A$4)</f>
        <v>2466.8909399999998</v>
      </c>
      <c r="AL8" s="219">
        <f>SUMIFS(TB!Y:Y,TB!$F:$F,$B8,TB!$B:$B,$C8,TB!$C:$C,$D8,TB!$G:$G,$E8,TB!$J:$J,$A$4)</f>
        <v>1598.8913</v>
      </c>
      <c r="AM8" s="219">
        <f>SUMIFS(TB!Z:Z,TB!$F:$F,$B8,TB!$B:$B,$C8,TB!$C:$C,$D8,TB!$G:$G,$E8,TB!$J:$J,$A$4)</f>
        <v>1787.8166699999999</v>
      </c>
      <c r="AN8" s="219">
        <f>SUMIFS(TB!AA:AA,TB!$F:$F,$B8,TB!$B:$B,$C8,TB!$C:$C,$D8,TB!$G:$G,$E8,TB!$J:$J,$A$4)</f>
        <v>751.84591</v>
      </c>
      <c r="AO8" s="219">
        <f>SUMIFS(TB!AB:AB,TB!$F:$F,$B8,TB!$B:$B,$C8,TB!$C:$C,$D8,TB!$G:$G,$E8,TB!$J:$J,$A$4)</f>
        <v>1148.7527</v>
      </c>
      <c r="AP8" s="219">
        <f>SUMIFS(TB!AC:AC,TB!$F:$F,$B8,TB!$B:$B,$C8,TB!$C:$C,$D8,TB!$G:$G,$E8,TB!$J:$J,$A$4)</f>
        <v>1240.7725600000001</v>
      </c>
      <c r="AQ8" s="219">
        <f>SUMIFS(TB!AD:AD,TB!$F:$F,$B8,TB!$B:$B,$C8,TB!$C:$C,$D8,TB!$G:$G,$E8,TB!$J:$J,$A$4)</f>
        <v>1493.6130900000001</v>
      </c>
      <c r="AR8" s="219">
        <f>SUMIFS(TB!AE:AE,TB!$F:$F,$B8,TB!$B:$B,$C8,TB!$C:$C,$D8,TB!$G:$G,$E8,TB!$J:$J,$A$4)</f>
        <v>1266.6445000000001</v>
      </c>
      <c r="AS8" s="219">
        <f>SUMIFS(TB!AF:AF,TB!$F:$F,$B8,TB!$B:$B,$C8,TB!$C:$C,$D8,TB!$G:$G,$E8,TB!$J:$J,$A$4)</f>
        <v>625.04899999999998</v>
      </c>
      <c r="AT8" s="219">
        <f>SUMIFS(TB!AG:AG,TB!$F:$F,$B8,TB!$B:$B,$C8,TB!$C:$C,$D8,TB!$G:$G,$E8,TB!$J:$J,$A$4)</f>
        <v>1148.94669</v>
      </c>
      <c r="AU8" s="219">
        <f>SUMIFS(TB!AH:AH,TB!$F:$F,$B8,TB!$B:$B,$C8,TB!$C:$C,$D8,TB!$G:$G,$E8,TB!$J:$J,$A$4)</f>
        <v>361.37471999999997</v>
      </c>
      <c r="AV8" s="219">
        <f>SUMIFS(TB!AI:AI,TB!$F:$F,$B8,TB!$B:$B,$C8,TB!$C:$C,$D8,TB!$G:$G,$E8,TB!$J:$J,$A$4)</f>
        <v>587.75363000000004</v>
      </c>
      <c r="AW8" s="219">
        <f>SUMIFS(TB!AJ:AJ,TB!$F:$F,$B8,TB!$B:$B,$C8,TB!$C:$C,$D8,TB!$G:$G,$E8,TB!$J:$J,$A$4)</f>
        <v>1177.93165</v>
      </c>
      <c r="AX8" s="219">
        <f>SUMIFS(TB!AK:AK,TB!$F:$F,$B8,TB!$B:$B,$C8,TB!$C:$C,$D8,TB!$G:$G,$E8,TB!$J:$J,$A$4)</f>
        <v>1650.7324699999999</v>
      </c>
      <c r="AY8" s="219">
        <f>SUMIFS(TB!AL:AL,TB!$F:$F,$B8,TB!$B:$B,$C8,TB!$C:$C,$D8,TB!$G:$G,$E8,TB!$J:$J,$A$4)</f>
        <v>1923.0088600000001</v>
      </c>
      <c r="AZ8" s="219">
        <f>SUMIFS(TB!AM:AM,TB!$F:$F,$B8,TB!$B:$B,$C8,TB!$C:$C,$D8,TB!$G:$G,$E8,TB!$J:$J,$A$4)</f>
        <v>2607.4607099999998</v>
      </c>
      <c r="BA8" s="219">
        <f>SUMIFS(TB!AN:AN,TB!$F:$F,$B8,TB!$B:$B,$C8,TB!$C:$C,$D8,TB!$G:$G,$E8,TB!$J:$J,$A$4)</f>
        <v>3560.21569</v>
      </c>
      <c r="BB8" s="219">
        <f>SUMIFS(TB!AO:AO,TB!$F:$F,$B8,TB!$B:$B,$C8,TB!$C:$C,$D8,TB!$G:$G,$E8,TB!$J:$J,$A$4)</f>
        <v>4665.2715399999997</v>
      </c>
      <c r="BC8" s="219">
        <f>SUMIFS(TB!AP:AP,TB!$F:$F,$B8,TB!$B:$B,$C8,TB!$C:$C,$D8,TB!$G:$G,$E8,TB!$J:$J,$A$4)</f>
        <v>4997.5571799999998</v>
      </c>
      <c r="BD8" s="219">
        <f>SUMIFS(TB!AQ:AQ,TB!$F:$F,$B8,TB!$B:$B,$C8,TB!$C:$C,$D8,TB!$G:$G,$E8,TB!$J:$J,$A$4)</f>
        <v>4606.8426600000003</v>
      </c>
      <c r="BE8" s="219">
        <f>SUMIFS(TB!AR:AR,TB!$F:$F,$B8,TB!$B:$B,$C8,TB!$C:$C,$D8,TB!$G:$G,$E8,TB!$J:$J,$A$4)</f>
        <v>5273.93037</v>
      </c>
      <c r="BF8" s="219">
        <f>SUMIFS(TB!AS:AS,TB!$F:$F,$B8,TB!$B:$B,$C8,TB!$C:$C,$D8,TB!$G:$G,$E8,TB!$J:$J,$A$4)</f>
        <v>4012.1757400000001</v>
      </c>
      <c r="BG8" s="219">
        <f>SUMIFS(TB!AT:AT,TB!$F:$F,$B8,TB!$B:$B,$C8,TB!$C:$C,$D8,TB!$G:$G,$E8,TB!$J:$J,$A$4)</f>
        <v>4196.6397200000001</v>
      </c>
      <c r="BH8" s="219">
        <f>SUMIFS(TB!AU:AU,TB!$F:$F,$B8,TB!$B:$B,$C8,TB!$C:$C,$D8,TB!$G:$G,$E8,TB!$J:$J,$A$4)</f>
        <v>1525.7587699999999</v>
      </c>
      <c r="BI8" s="219">
        <f>SUMIFS(TB!AV:AV,TB!$F:$F,$B8,TB!$B:$B,$C8,TB!$C:$C,$D8,TB!$G:$G,$E8,TB!$J:$J,$A$4)</f>
        <v>2906.9589500000002</v>
      </c>
      <c r="BJ8" s="219">
        <f>SUMIFS(TB!AW:AW,TB!$F:$F,$B8,TB!$B:$B,$C8,TB!$C:$C,$D8,TB!$G:$G,$E8,TB!$J:$J,$A$4)</f>
        <v>517.77844000000005</v>
      </c>
      <c r="BK8" s="219">
        <f>SUMIFS(TB!AX:AX,TB!$F:$F,$B8,TB!$B:$B,$C8,TB!$C:$C,$D8,TB!$G:$G,$E8,TB!$J:$J,$A$4)</f>
        <v>337.0385</v>
      </c>
      <c r="BL8" s="219">
        <f>SUMIFS(TB!AY:AY,TB!$F:$F,$B8,TB!$B:$B,$C8,TB!$C:$C,$D8,TB!$G:$G,$E8,TB!$J:$J,$A$4)</f>
        <v>5655.8159999999998</v>
      </c>
      <c r="BM8" s="219">
        <f>SUMIFS(TB!AZ:AZ,TB!$F:$F,$B8,TB!$B:$B,$C8,TB!$C:$C,$D8,TB!$G:$G,$E8,TB!$J:$J,$A$4)</f>
        <v>0</v>
      </c>
      <c r="BN8" s="219">
        <f>SUMIFS(TB!BA:BA,TB!$F:$F,$B8,TB!$B:$B,$C8,TB!$C:$C,$D8,TB!$G:$G,$E8,TB!$J:$J,$A$4)</f>
        <v>0</v>
      </c>
      <c r="BO8" s="219">
        <f>SUMIFS(TB!BB:BB,TB!$F:$F,$B8,TB!$B:$B,$C8,TB!$C:$C,$D8,TB!$G:$G,$E8,TB!$J:$J,$A$4)</f>
        <v>0</v>
      </c>
      <c r="BP8" s="219">
        <f>SUMIFS(TB!BC:BC,TB!$F:$F,$B8,TB!$B:$B,$C8,TB!$C:$C,$D8,TB!$G:$G,$E8,TB!$J:$J,$A$4)</f>
        <v>0</v>
      </c>
      <c r="BQ8" s="219">
        <f>SUMIFS(TB!BD:BD,TB!$F:$F,$B8,TB!$B:$B,$C8,TB!$C:$C,$D8,TB!$G:$G,$E8,TB!$J:$J,$A$4)</f>
        <v>0</v>
      </c>
      <c r="BR8" s="219">
        <f>SUMIFS(TB!BE:BE,TB!$F:$F,$B8,TB!$B:$B,$C8,TB!$C:$C,$D8,TB!$G:$G,$E8,TB!$J:$J,$A$4)</f>
        <v>0</v>
      </c>
      <c r="BS8" s="219">
        <f>SUMIFS(TB!BF:BF,TB!$F:$F,$B8,TB!$B:$B,$C8,TB!$C:$C,$D8,TB!$G:$G,$E8,TB!$J:$J,$A$4)</f>
        <v>0</v>
      </c>
      <c r="BT8" s="219">
        <f>SUMIFS(TB!BG:BG,TB!$F:$F,$B8,TB!$B:$B,$C8,TB!$C:$C,$D8,TB!$G:$G,$E8,TB!$J:$J,$A$4)</f>
        <v>0</v>
      </c>
      <c r="BU8" s="219">
        <f>SUMIFS(TB!BH:BH,TB!$F:$F,$B8,TB!$B:$B,$C8,TB!$C:$C,$D8,TB!$G:$G,$E8,TB!$J:$J,$A$4)</f>
        <v>0</v>
      </c>
      <c r="BV8" s="219">
        <f>SUMIFS(TB!BI:BI,TB!$F:$F,$B8,TB!$B:$B,$C8,TB!$C:$C,$D8,TB!$G:$G,$E8,TB!$J:$J,$A$4)</f>
        <v>0</v>
      </c>
      <c r="BZ8" s="219"/>
      <c r="CA8" s="240"/>
    </row>
    <row r="9" spans="1:79" ht="14.25" customHeight="1" outlineLevel="1" x14ac:dyDescent="0.3">
      <c r="B9" s="71" t="str">
        <f>BS!$B$8</f>
        <v>Cash and cash equivalents</v>
      </c>
      <c r="C9" s="197" t="s">
        <v>518</v>
      </c>
      <c r="D9" s="71" t="str">
        <f>IFERROR(VLOOKUP($C9,TB!$B:$H,2,0),"-")</f>
        <v>PNC BANK - OPERATING - 6022</v>
      </c>
      <c r="E9" s="71" t="str">
        <f>IFERROR(VLOOKUP($C9,TB!$B:$H,6,0),"-")</f>
        <v>Pnc bank - operating - 6022</v>
      </c>
      <c r="F9" s="219">
        <f t="shared" si="0"/>
        <v>0</v>
      </c>
      <c r="G9" s="219">
        <f t="shared" si="1"/>
        <v>0</v>
      </c>
      <c r="H9" s="219">
        <f t="shared" si="1"/>
        <v>962.7130699999999</v>
      </c>
      <c r="I9" s="219">
        <f t="shared" si="1"/>
        <v>768.03701999999998</v>
      </c>
      <c r="J9" s="293"/>
      <c r="K9" s="219">
        <f t="shared" si="2"/>
        <v>0</v>
      </c>
      <c r="L9" s="219">
        <f t="shared" si="3"/>
        <v>0</v>
      </c>
      <c r="M9" s="219">
        <f t="shared" si="4"/>
        <v>0</v>
      </c>
      <c r="N9" s="219">
        <f ca="1">_xlfn.IFNA(MIN(OFFSET($AA9,0,MATCH(Periods!$D$15,$AA$7:$BY$7)-1):OFFSET($AA9,0,MATCH(Periods!$D$15,$AA$7:$BY$7,0)-12)),0)</f>
        <v>0</v>
      </c>
      <c r="O9" s="293"/>
      <c r="P9" s="219">
        <f t="shared" si="5"/>
        <v>0</v>
      </c>
      <c r="Q9" s="219">
        <f t="shared" si="6"/>
        <v>0</v>
      </c>
      <c r="R9" s="219">
        <f t="shared" si="7"/>
        <v>962.7130699999999</v>
      </c>
      <c r="S9" s="219">
        <f ca="1">_xlfn.IFNA(MAX(OFFSET($AA9,0,MATCH(Periods!$D$15,$AA$7:$BY$7)-1):OFFSET($AA9,0,MATCH(Periods!$D$15,$AA$7:$BY$7,0)-12)),0)</f>
        <v>1107.50263</v>
      </c>
      <c r="T9" s="293"/>
      <c r="U9" s="219">
        <f t="shared" si="8"/>
        <v>0</v>
      </c>
      <c r="V9" s="219">
        <f t="shared" si="9"/>
        <v>0</v>
      </c>
      <c r="W9" s="219">
        <f t="shared" si="10"/>
        <v>80.226089166666654</v>
      </c>
      <c r="X9" s="219">
        <f ca="1">_xlfn.IFNA(AVERAGE(OFFSET($AA9,0,MATCH(Periods!$D$15,$AA$7:$BY$7)-1):OFFSET($AA9,0,MATCH(Periods!$D$15,$AA$7:$BY$7,0)-12)),0)</f>
        <v>236.52105999999995</v>
      </c>
      <c r="Y9" s="293"/>
      <c r="Z9" s="293"/>
      <c r="AA9" s="219">
        <f>SUMIFS(TB!N:N,TB!$F:$F,$B9,TB!$B:$B,$C9,TB!$C:$C,$D9,TB!$G:$G,$E9,TB!$J:$J,$A$4)</f>
        <v>0</v>
      </c>
      <c r="AB9" s="219">
        <f>SUMIFS(TB!O:O,TB!$F:$F,$B9,TB!$B:$B,$C9,TB!$C:$C,$D9,TB!$G:$G,$E9,TB!$J:$J,$A$4)</f>
        <v>0</v>
      </c>
      <c r="AC9" s="219">
        <f>SUMIFS(TB!P:P,TB!$F:$F,$B9,TB!$B:$B,$C9,TB!$C:$C,$D9,TB!$G:$G,$E9,TB!$J:$J,$A$4)</f>
        <v>0</v>
      </c>
      <c r="AD9" s="219">
        <f>SUMIFS(TB!Q:Q,TB!$F:$F,$B9,TB!$B:$B,$C9,TB!$C:$C,$D9,TB!$G:$G,$E9,TB!$J:$J,$A$4)</f>
        <v>0</v>
      </c>
      <c r="AE9" s="219">
        <f>SUMIFS(TB!R:R,TB!$F:$F,$B9,TB!$B:$B,$C9,TB!$C:$C,$D9,TB!$G:$G,$E9,TB!$J:$J,$A$4)</f>
        <v>0</v>
      </c>
      <c r="AF9" s="219">
        <f>SUMIFS(TB!S:S,TB!$F:$F,$B9,TB!$B:$B,$C9,TB!$C:$C,$D9,TB!$G:$G,$E9,TB!$J:$J,$A$4)</f>
        <v>0</v>
      </c>
      <c r="AG9" s="219">
        <f>SUMIFS(TB!T:T,TB!$F:$F,$B9,TB!$B:$B,$C9,TB!$C:$C,$D9,TB!$G:$G,$E9,TB!$J:$J,$A$4)</f>
        <v>0</v>
      </c>
      <c r="AH9" s="219">
        <f>SUMIFS(TB!U:U,TB!$F:$F,$B9,TB!$B:$B,$C9,TB!$C:$C,$D9,TB!$G:$G,$E9,TB!$J:$J,$A$4)</f>
        <v>0</v>
      </c>
      <c r="AI9" s="219">
        <f>SUMIFS(TB!V:V,TB!$F:$F,$B9,TB!$B:$B,$C9,TB!$C:$C,$D9,TB!$G:$G,$E9,TB!$J:$J,$A$4)</f>
        <v>0</v>
      </c>
      <c r="AJ9" s="219">
        <f>SUMIFS(TB!W:W,TB!$F:$F,$B9,TB!$B:$B,$C9,TB!$C:$C,$D9,TB!$G:$G,$E9,TB!$J:$J,$A$4)</f>
        <v>0</v>
      </c>
      <c r="AK9" s="219">
        <f>SUMIFS(TB!X:X,TB!$F:$F,$B9,TB!$B:$B,$C9,TB!$C:$C,$D9,TB!$G:$G,$E9,TB!$J:$J,$A$4)</f>
        <v>0</v>
      </c>
      <c r="AL9" s="219">
        <f>SUMIFS(TB!Y:Y,TB!$F:$F,$B9,TB!$B:$B,$C9,TB!$C:$C,$D9,TB!$G:$G,$E9,TB!$J:$J,$A$4)</f>
        <v>0</v>
      </c>
      <c r="AM9" s="219">
        <f>SUMIFS(TB!Z:Z,TB!$F:$F,$B9,TB!$B:$B,$C9,TB!$C:$C,$D9,TB!$G:$G,$E9,TB!$J:$J,$A$4)</f>
        <v>0</v>
      </c>
      <c r="AN9" s="219">
        <f>SUMIFS(TB!AA:AA,TB!$F:$F,$B9,TB!$B:$B,$C9,TB!$C:$C,$D9,TB!$G:$G,$E9,TB!$J:$J,$A$4)</f>
        <v>0</v>
      </c>
      <c r="AO9" s="219">
        <f>SUMIFS(TB!AB:AB,TB!$F:$F,$B9,TB!$B:$B,$C9,TB!$C:$C,$D9,TB!$G:$G,$E9,TB!$J:$J,$A$4)</f>
        <v>0</v>
      </c>
      <c r="AP9" s="219">
        <f>SUMIFS(TB!AC:AC,TB!$F:$F,$B9,TB!$B:$B,$C9,TB!$C:$C,$D9,TB!$G:$G,$E9,TB!$J:$J,$A$4)</f>
        <v>0</v>
      </c>
      <c r="AQ9" s="219">
        <f>SUMIFS(TB!AD:AD,TB!$F:$F,$B9,TB!$B:$B,$C9,TB!$C:$C,$D9,TB!$G:$G,$E9,TB!$J:$J,$A$4)</f>
        <v>0</v>
      </c>
      <c r="AR9" s="219">
        <f>SUMIFS(TB!AE:AE,TB!$F:$F,$B9,TB!$B:$B,$C9,TB!$C:$C,$D9,TB!$G:$G,$E9,TB!$J:$J,$A$4)</f>
        <v>0</v>
      </c>
      <c r="AS9" s="219">
        <f>SUMIFS(TB!AF:AF,TB!$F:$F,$B9,TB!$B:$B,$C9,TB!$C:$C,$D9,TB!$G:$G,$E9,TB!$J:$J,$A$4)</f>
        <v>0</v>
      </c>
      <c r="AT9" s="219">
        <f>SUMIFS(TB!AG:AG,TB!$F:$F,$B9,TB!$B:$B,$C9,TB!$C:$C,$D9,TB!$G:$G,$E9,TB!$J:$J,$A$4)</f>
        <v>0</v>
      </c>
      <c r="AU9" s="219">
        <f>SUMIFS(TB!AH:AH,TB!$F:$F,$B9,TB!$B:$B,$C9,TB!$C:$C,$D9,TB!$G:$G,$E9,TB!$J:$J,$A$4)</f>
        <v>0</v>
      </c>
      <c r="AV9" s="219">
        <f>SUMIFS(TB!AI:AI,TB!$F:$F,$B9,TB!$B:$B,$C9,TB!$C:$C,$D9,TB!$G:$G,$E9,TB!$J:$J,$A$4)</f>
        <v>0</v>
      </c>
      <c r="AW9" s="219">
        <f>SUMIFS(TB!AJ:AJ,TB!$F:$F,$B9,TB!$B:$B,$C9,TB!$C:$C,$D9,TB!$G:$G,$E9,TB!$J:$J,$A$4)</f>
        <v>0</v>
      </c>
      <c r="AX9" s="219">
        <f>SUMIFS(TB!AK:AK,TB!$F:$F,$B9,TB!$B:$B,$C9,TB!$C:$C,$D9,TB!$G:$G,$E9,TB!$J:$J,$A$4)</f>
        <v>0</v>
      </c>
      <c r="AY9" s="219">
        <f>SUMIFS(TB!AL:AL,TB!$F:$F,$B9,TB!$B:$B,$C9,TB!$C:$C,$D9,TB!$G:$G,$E9,TB!$J:$J,$A$4)</f>
        <v>0</v>
      </c>
      <c r="AZ9" s="219">
        <f>SUMIFS(TB!AM:AM,TB!$F:$F,$B9,TB!$B:$B,$C9,TB!$C:$C,$D9,TB!$G:$G,$E9,TB!$J:$J,$A$4)</f>
        <v>0</v>
      </c>
      <c r="BA9" s="219">
        <f>SUMIFS(TB!AN:AN,TB!$F:$F,$B9,TB!$B:$B,$C9,TB!$C:$C,$D9,TB!$G:$G,$E9,TB!$J:$J,$A$4)</f>
        <v>0</v>
      </c>
      <c r="BB9" s="219">
        <f>SUMIFS(TB!AO:AO,TB!$F:$F,$B9,TB!$B:$B,$C9,TB!$C:$C,$D9,TB!$G:$G,$E9,TB!$J:$J,$A$4)</f>
        <v>0</v>
      </c>
      <c r="BC9" s="219">
        <f>SUMIFS(TB!AP:AP,TB!$F:$F,$B9,TB!$B:$B,$C9,TB!$C:$C,$D9,TB!$G:$G,$E9,TB!$J:$J,$A$4)</f>
        <v>0</v>
      </c>
      <c r="BD9" s="219">
        <f>SUMIFS(TB!AQ:AQ,TB!$F:$F,$B9,TB!$B:$B,$C9,TB!$C:$C,$D9,TB!$G:$G,$E9,TB!$J:$J,$A$4)</f>
        <v>0</v>
      </c>
      <c r="BE9" s="219">
        <f>SUMIFS(TB!AR:AR,TB!$F:$F,$B9,TB!$B:$B,$C9,TB!$C:$C,$D9,TB!$G:$G,$E9,TB!$J:$J,$A$4)</f>
        <v>0</v>
      </c>
      <c r="BF9" s="219">
        <f>SUMIFS(TB!AS:AS,TB!$F:$F,$B9,TB!$B:$B,$C9,TB!$C:$C,$D9,TB!$G:$G,$E9,TB!$J:$J,$A$4)</f>
        <v>0</v>
      </c>
      <c r="BG9" s="219">
        <f>SUMIFS(TB!AT:AT,TB!$F:$F,$B9,TB!$B:$B,$C9,TB!$C:$C,$D9,TB!$G:$G,$E9,TB!$J:$J,$A$4)</f>
        <v>0</v>
      </c>
      <c r="BH9" s="219">
        <f>SUMIFS(TB!AU:AU,TB!$F:$F,$B9,TB!$B:$B,$C9,TB!$C:$C,$D9,TB!$G:$G,$E9,TB!$J:$J,$A$4)</f>
        <v>0</v>
      </c>
      <c r="BI9" s="219">
        <f>SUMIFS(TB!AV:AV,TB!$F:$F,$B9,TB!$B:$B,$C9,TB!$C:$C,$D9,TB!$G:$G,$E9,TB!$J:$J,$A$4)</f>
        <v>0</v>
      </c>
      <c r="BJ9" s="219">
        <f>SUMIFS(TB!AW:AW,TB!$F:$F,$B9,TB!$B:$B,$C9,TB!$C:$C,$D9,TB!$G:$G,$E9,TB!$J:$J,$A$4)</f>
        <v>962.7130699999999</v>
      </c>
      <c r="BK9" s="219">
        <f>SUMIFS(TB!AX:AX,TB!$F:$F,$B9,TB!$B:$B,$C9,TB!$C:$C,$D9,TB!$G:$G,$E9,TB!$J:$J,$A$4)</f>
        <v>1107.50263</v>
      </c>
      <c r="BL9" s="219">
        <f>SUMIFS(TB!AY:AY,TB!$F:$F,$B9,TB!$B:$B,$C9,TB!$C:$C,$D9,TB!$G:$G,$E9,TB!$J:$J,$A$4)</f>
        <v>768.03701999999998</v>
      </c>
      <c r="BM9" s="219">
        <f>SUMIFS(TB!AZ:AZ,TB!$F:$F,$B9,TB!$B:$B,$C9,TB!$C:$C,$D9,TB!$G:$G,$E9,TB!$J:$J,$A$4)</f>
        <v>0</v>
      </c>
      <c r="BN9" s="219">
        <f>SUMIFS(TB!BA:BA,TB!$F:$F,$B9,TB!$B:$B,$C9,TB!$C:$C,$D9,TB!$G:$G,$E9,TB!$J:$J,$A$4)</f>
        <v>0</v>
      </c>
      <c r="BO9" s="219">
        <f>SUMIFS(TB!BB:BB,TB!$F:$F,$B9,TB!$B:$B,$C9,TB!$C:$C,$D9,TB!$G:$G,$E9,TB!$J:$J,$A$4)</f>
        <v>0</v>
      </c>
      <c r="BP9" s="219">
        <f>SUMIFS(TB!BC:BC,TB!$F:$F,$B9,TB!$B:$B,$C9,TB!$C:$C,$D9,TB!$G:$G,$E9,TB!$J:$J,$A$4)</f>
        <v>0</v>
      </c>
      <c r="BQ9" s="219">
        <f>SUMIFS(TB!BD:BD,TB!$F:$F,$B9,TB!$B:$B,$C9,TB!$C:$C,$D9,TB!$G:$G,$E9,TB!$J:$J,$A$4)</f>
        <v>0</v>
      </c>
      <c r="BR9" s="219">
        <f>SUMIFS(TB!BE:BE,TB!$F:$F,$B9,TB!$B:$B,$C9,TB!$C:$C,$D9,TB!$G:$G,$E9,TB!$J:$J,$A$4)</f>
        <v>0</v>
      </c>
      <c r="BS9" s="219">
        <f>SUMIFS(TB!BF:BF,TB!$F:$F,$B9,TB!$B:$B,$C9,TB!$C:$C,$D9,TB!$G:$G,$E9,TB!$J:$J,$A$4)</f>
        <v>0</v>
      </c>
      <c r="BT9" s="219">
        <f>SUMIFS(TB!BG:BG,TB!$F:$F,$B9,TB!$B:$B,$C9,TB!$C:$C,$D9,TB!$G:$G,$E9,TB!$J:$J,$A$4)</f>
        <v>0</v>
      </c>
      <c r="BU9" s="219">
        <f>SUMIFS(TB!BH:BH,TB!$F:$F,$B9,TB!$B:$B,$C9,TB!$C:$C,$D9,TB!$G:$G,$E9,TB!$J:$J,$A$4)</f>
        <v>0</v>
      </c>
      <c r="BV9" s="219">
        <f>SUMIFS(TB!BI:BI,TB!$F:$F,$B9,TB!$B:$B,$C9,TB!$C:$C,$D9,TB!$G:$G,$E9,TB!$J:$J,$A$4)</f>
        <v>0</v>
      </c>
      <c r="BZ9" s="219"/>
      <c r="CA9" s="240"/>
    </row>
    <row r="10" spans="1:79" ht="14.25" customHeight="1" outlineLevel="1" x14ac:dyDescent="0.3">
      <c r="B10" s="71" t="str">
        <f>BS!$B$8</f>
        <v>Cash and cash equivalents</v>
      </c>
      <c r="C10" s="197" t="s">
        <v>506</v>
      </c>
      <c r="D10" s="71" t="str">
        <f>IFERROR(VLOOKUP($C10,TB!$B:$H,2,0),"-")</f>
        <v>0005156007392</v>
      </c>
      <c r="E10" s="71" t="str">
        <f>IFERROR(VLOOKUP($C10,TB!$B:$H,6,0),"-")</f>
        <v>0005156007392</v>
      </c>
      <c r="F10" s="219">
        <f t="shared" si="0"/>
        <v>1197.3273000000002</v>
      </c>
      <c r="G10" s="219">
        <f t="shared" si="1"/>
        <v>117.66237</v>
      </c>
      <c r="H10" s="219">
        <f t="shared" si="1"/>
        <v>105.54586999999999</v>
      </c>
      <c r="I10" s="219">
        <f t="shared" si="1"/>
        <v>150.82751000000002</v>
      </c>
      <c r="J10" s="293"/>
      <c r="K10" s="219">
        <f t="shared" si="2"/>
        <v>480.38524000000001</v>
      </c>
      <c r="L10" s="219">
        <f t="shared" si="3"/>
        <v>117.66237</v>
      </c>
      <c r="M10" s="219">
        <f t="shared" si="4"/>
        <v>105.54586999999999</v>
      </c>
      <c r="N10" s="219">
        <f ca="1">_xlfn.IFNA(MIN(OFFSET($AA10,0,MATCH(Periods!$D$15,$AA$7:$BY$7)-1):OFFSET($AA10,0,MATCH(Periods!$D$15,$AA$7:$BY$7,0)-12)),0)</f>
        <v>105.54586999999999</v>
      </c>
      <c r="O10" s="293"/>
      <c r="P10" s="219">
        <f t="shared" si="5"/>
        <v>2191.8586399999999</v>
      </c>
      <c r="Q10" s="219">
        <f t="shared" si="6"/>
        <v>1477.0133999999998</v>
      </c>
      <c r="R10" s="219">
        <f t="shared" si="7"/>
        <v>1348.7107699999999</v>
      </c>
      <c r="S10" s="219">
        <f ca="1">_xlfn.IFNA(MAX(OFFSET($AA10,0,MATCH(Periods!$D$15,$AA$7:$BY$7)-1):OFFSET($AA10,0,MATCH(Periods!$D$15,$AA$7:$BY$7,0)-12)),0)</f>
        <v>1348.7107699999999</v>
      </c>
      <c r="T10" s="293"/>
      <c r="U10" s="219">
        <f t="shared" si="8"/>
        <v>1160.8781291666667</v>
      </c>
      <c r="V10" s="219">
        <f t="shared" si="9"/>
        <v>833.06602833333352</v>
      </c>
      <c r="W10" s="219">
        <f t="shared" si="10"/>
        <v>819.72363916666666</v>
      </c>
      <c r="X10" s="219">
        <f ca="1">_xlfn.IFNA(AVERAGE(OFFSET($AA10,0,MATCH(Periods!$D$15,$AA$7:$BY$7)-1):OFFSET($AA10,0,MATCH(Periods!$D$15,$AA$7:$BY$7,0)-12)),0)</f>
        <v>726.83358083333326</v>
      </c>
      <c r="Y10" s="293"/>
      <c r="Z10" s="293"/>
      <c r="AA10" s="219">
        <f>SUMIFS(TB!N:N,TB!$F:$F,$B10,TB!$B:$B,$C10,TB!$C:$C,$D10,TB!$G:$G,$E10,TB!$J:$J,$A$4)</f>
        <v>932.59795999999994</v>
      </c>
      <c r="AB10" s="219">
        <f>SUMIFS(TB!O:O,TB!$F:$F,$B10,TB!$B:$B,$C10,TB!$C:$C,$D10,TB!$G:$G,$E10,TB!$J:$J,$A$4)</f>
        <v>480.38524000000001</v>
      </c>
      <c r="AC10" s="219">
        <f>SUMIFS(TB!P:P,TB!$F:$F,$B10,TB!$B:$B,$C10,TB!$C:$C,$D10,TB!$G:$G,$E10,TB!$J:$J,$A$4)</f>
        <v>572.87486000000001</v>
      </c>
      <c r="AD10" s="219">
        <f>SUMIFS(TB!Q:Q,TB!$F:$F,$B10,TB!$B:$B,$C10,TB!$C:$C,$D10,TB!$G:$G,$E10,TB!$J:$J,$A$4)</f>
        <v>496.44739000000004</v>
      </c>
      <c r="AE10" s="219">
        <f>SUMIFS(TB!R:R,TB!$F:$F,$B10,TB!$B:$B,$C10,TB!$C:$C,$D10,TB!$G:$G,$E10,TB!$J:$J,$A$4)</f>
        <v>913.22360000000003</v>
      </c>
      <c r="AF10" s="219">
        <f>SUMIFS(TB!S:S,TB!$F:$F,$B10,TB!$B:$B,$C10,TB!$C:$C,$D10,TB!$G:$G,$E10,TB!$J:$J,$A$4)</f>
        <v>1234.65119</v>
      </c>
      <c r="AG10" s="219">
        <f>SUMIFS(TB!T:T,TB!$F:$F,$B10,TB!$B:$B,$C10,TB!$C:$C,$D10,TB!$G:$G,$E10,TB!$J:$J,$A$4)</f>
        <v>1630.2301399999999</v>
      </c>
      <c r="AH10" s="219">
        <f>SUMIFS(TB!U:U,TB!$F:$F,$B10,TB!$B:$B,$C10,TB!$C:$C,$D10,TB!$G:$G,$E10,TB!$J:$J,$A$4)</f>
        <v>2191.8586399999999</v>
      </c>
      <c r="AI10" s="219">
        <f>SUMIFS(TB!V:V,TB!$F:$F,$B10,TB!$B:$B,$C10,TB!$C:$C,$D10,TB!$G:$G,$E10,TB!$J:$J,$A$4)</f>
        <v>1877.31754</v>
      </c>
      <c r="AJ10" s="219">
        <f>SUMIFS(TB!W:W,TB!$F:$F,$B10,TB!$B:$B,$C10,TB!$C:$C,$D10,TB!$G:$G,$E10,TB!$J:$J,$A$4)</f>
        <v>1196.1856699999998</v>
      </c>
      <c r="AK10" s="219">
        <f>SUMIFS(TB!X:X,TB!$F:$F,$B10,TB!$B:$B,$C10,TB!$C:$C,$D10,TB!$G:$G,$E10,TB!$J:$J,$A$4)</f>
        <v>1207.4380200000001</v>
      </c>
      <c r="AL10" s="219">
        <f>SUMIFS(TB!Y:Y,TB!$F:$F,$B10,TB!$B:$B,$C10,TB!$C:$C,$D10,TB!$G:$G,$E10,TB!$J:$J,$A$4)</f>
        <v>1197.3273000000002</v>
      </c>
      <c r="AM10" s="219">
        <f>SUMIFS(TB!Z:Z,TB!$F:$F,$B10,TB!$B:$B,$C10,TB!$C:$C,$D10,TB!$G:$G,$E10,TB!$J:$J,$A$4)</f>
        <v>1477.0133999999998</v>
      </c>
      <c r="AN10" s="219">
        <f>SUMIFS(TB!AA:AA,TB!$F:$F,$B10,TB!$B:$B,$C10,TB!$C:$C,$D10,TB!$G:$G,$E10,TB!$J:$J,$A$4)</f>
        <v>1335.5479700000001</v>
      </c>
      <c r="AO10" s="219">
        <f>SUMIFS(TB!AB:AB,TB!$F:$F,$B10,TB!$B:$B,$C10,TB!$C:$C,$D10,TB!$G:$G,$E10,TB!$J:$J,$A$4)</f>
        <v>1343.4813000000001</v>
      </c>
      <c r="AP10" s="219">
        <f>SUMIFS(TB!AC:AC,TB!$F:$F,$B10,TB!$B:$B,$C10,TB!$C:$C,$D10,TB!$G:$G,$E10,TB!$J:$J,$A$4)</f>
        <v>1318.79683</v>
      </c>
      <c r="AQ10" s="219">
        <f>SUMIFS(TB!AD:AD,TB!$F:$F,$B10,TB!$B:$B,$C10,TB!$C:$C,$D10,TB!$G:$G,$E10,TB!$J:$J,$A$4)</f>
        <v>1389.7447299999999</v>
      </c>
      <c r="AR10" s="219">
        <f>SUMIFS(TB!AE:AE,TB!$F:$F,$B10,TB!$B:$B,$C10,TB!$C:$C,$D10,TB!$G:$G,$E10,TB!$J:$J,$A$4)</f>
        <v>1244.2551100000001</v>
      </c>
      <c r="AS10" s="219">
        <f>SUMIFS(TB!AF:AF,TB!$F:$F,$B10,TB!$B:$B,$C10,TB!$C:$C,$D10,TB!$G:$G,$E10,TB!$J:$J,$A$4)</f>
        <v>480.31327000000005</v>
      </c>
      <c r="AT10" s="219">
        <f>SUMIFS(TB!AG:AG,TB!$F:$F,$B10,TB!$B:$B,$C10,TB!$C:$C,$D10,TB!$G:$G,$E10,TB!$J:$J,$A$4)</f>
        <v>486.89671999999996</v>
      </c>
      <c r="AU10" s="219">
        <f>SUMIFS(TB!AH:AH,TB!$F:$F,$B10,TB!$B:$B,$C10,TB!$C:$C,$D10,TB!$G:$G,$E10,TB!$J:$J,$A$4)</f>
        <v>273.14264000000003</v>
      </c>
      <c r="AV10" s="219">
        <f>SUMIFS(TB!AI:AI,TB!$F:$F,$B10,TB!$B:$B,$C10,TB!$C:$C,$D10,TB!$G:$G,$E10,TB!$J:$J,$A$4)</f>
        <v>365.26375000000002</v>
      </c>
      <c r="AW10" s="219">
        <f>SUMIFS(TB!AJ:AJ,TB!$F:$F,$B10,TB!$B:$B,$C10,TB!$C:$C,$D10,TB!$G:$G,$E10,TB!$J:$J,$A$4)</f>
        <v>164.67425</v>
      </c>
      <c r="AX10" s="219">
        <f>SUMIFS(TB!AK:AK,TB!$F:$F,$B10,TB!$B:$B,$C10,TB!$C:$C,$D10,TB!$G:$G,$E10,TB!$J:$J,$A$4)</f>
        <v>117.66237</v>
      </c>
      <c r="AY10" s="219">
        <f>SUMIFS(TB!AL:AL,TB!$F:$F,$B10,TB!$B:$B,$C10,TB!$C:$C,$D10,TB!$G:$G,$E10,TB!$J:$J,$A$4)</f>
        <v>428.58994999999999</v>
      </c>
      <c r="AZ10" s="219">
        <f>SUMIFS(TB!AM:AM,TB!$F:$F,$B10,TB!$B:$B,$C10,TB!$C:$C,$D10,TB!$G:$G,$E10,TB!$J:$J,$A$4)</f>
        <v>948.26647000000003</v>
      </c>
      <c r="BA10" s="219">
        <f>SUMIFS(TB!AN:AN,TB!$F:$F,$B10,TB!$B:$B,$C10,TB!$C:$C,$D10,TB!$G:$G,$E10,TB!$J:$J,$A$4)</f>
        <v>570.40521999999999</v>
      </c>
      <c r="BB10" s="219">
        <f>SUMIFS(TB!AO:AO,TB!$F:$F,$B10,TB!$B:$B,$C10,TB!$C:$C,$D10,TB!$G:$G,$E10,TB!$J:$J,$A$4)</f>
        <v>1348.7107699999999</v>
      </c>
      <c r="BC10" s="219">
        <f>SUMIFS(TB!AP:AP,TB!$F:$F,$B10,TB!$B:$B,$C10,TB!$C:$C,$D10,TB!$G:$G,$E10,TB!$J:$J,$A$4)</f>
        <v>1330.8028300000001</v>
      </c>
      <c r="BD10" s="219">
        <f>SUMIFS(TB!AQ:AQ,TB!$F:$F,$B10,TB!$B:$B,$C10,TB!$C:$C,$D10,TB!$G:$G,$E10,TB!$J:$J,$A$4)</f>
        <v>1084.9274700000001</v>
      </c>
      <c r="BE10" s="219">
        <f>SUMIFS(TB!AR:AR,TB!$F:$F,$B10,TB!$B:$B,$C10,TB!$C:$C,$D10,TB!$G:$G,$E10,TB!$J:$J,$A$4)</f>
        <v>1095.08745</v>
      </c>
      <c r="BF10" s="219">
        <f>SUMIFS(TB!AS:AS,TB!$F:$F,$B10,TB!$B:$B,$C10,TB!$C:$C,$D10,TB!$G:$G,$E10,TB!$J:$J,$A$4)</f>
        <v>1028.43994</v>
      </c>
      <c r="BG10" s="219">
        <f>SUMIFS(TB!AT:AT,TB!$F:$F,$B10,TB!$B:$B,$C10,TB!$C:$C,$D10,TB!$G:$G,$E10,TB!$J:$J,$A$4)</f>
        <v>645.52410999999995</v>
      </c>
      <c r="BH10" s="219">
        <f>SUMIFS(TB!AU:AU,TB!$F:$F,$B10,TB!$B:$B,$C10,TB!$C:$C,$D10,TB!$G:$G,$E10,TB!$J:$J,$A$4)</f>
        <v>661.81521999999995</v>
      </c>
      <c r="BI10" s="219">
        <f>SUMIFS(TB!AV:AV,TB!$F:$F,$B10,TB!$B:$B,$C10,TB!$C:$C,$D10,TB!$G:$G,$E10,TB!$J:$J,$A$4)</f>
        <v>588.56836999999996</v>
      </c>
      <c r="BJ10" s="219">
        <f>SUMIFS(TB!AW:AW,TB!$F:$F,$B10,TB!$B:$B,$C10,TB!$C:$C,$D10,TB!$G:$G,$E10,TB!$J:$J,$A$4)</f>
        <v>105.54586999999999</v>
      </c>
      <c r="BK10" s="219">
        <f>SUMIFS(TB!AX:AX,TB!$F:$F,$B10,TB!$B:$B,$C10,TB!$C:$C,$D10,TB!$G:$G,$E10,TB!$J:$J,$A$4)</f>
        <v>111.34821000000001</v>
      </c>
      <c r="BL10" s="219">
        <f>SUMIFS(TB!AY:AY,TB!$F:$F,$B10,TB!$B:$B,$C10,TB!$C:$C,$D10,TB!$G:$G,$E10,TB!$J:$J,$A$4)</f>
        <v>150.82751000000002</v>
      </c>
      <c r="BM10" s="219">
        <f>SUMIFS(TB!AZ:AZ,TB!$F:$F,$B10,TB!$B:$B,$C10,TB!$C:$C,$D10,TB!$G:$G,$E10,TB!$J:$J,$A$4)</f>
        <v>0</v>
      </c>
      <c r="BN10" s="219">
        <f>SUMIFS(TB!BA:BA,TB!$F:$F,$B10,TB!$B:$B,$C10,TB!$C:$C,$D10,TB!$G:$G,$E10,TB!$J:$J,$A$4)</f>
        <v>0</v>
      </c>
      <c r="BO10" s="219">
        <f>SUMIFS(TB!BB:BB,TB!$F:$F,$B10,TB!$B:$B,$C10,TB!$C:$C,$D10,TB!$G:$G,$E10,TB!$J:$J,$A$4)</f>
        <v>0</v>
      </c>
      <c r="BP10" s="219">
        <f>SUMIFS(TB!BC:BC,TB!$F:$F,$B10,TB!$B:$B,$C10,TB!$C:$C,$D10,TB!$G:$G,$E10,TB!$J:$J,$A$4)</f>
        <v>0</v>
      </c>
      <c r="BQ10" s="219">
        <f>SUMIFS(TB!BD:BD,TB!$F:$F,$B10,TB!$B:$B,$C10,TB!$C:$C,$D10,TB!$G:$G,$E10,TB!$J:$J,$A$4)</f>
        <v>0</v>
      </c>
      <c r="BR10" s="219">
        <f>SUMIFS(TB!BE:BE,TB!$F:$F,$B10,TB!$B:$B,$C10,TB!$C:$C,$D10,TB!$G:$G,$E10,TB!$J:$J,$A$4)</f>
        <v>0</v>
      </c>
      <c r="BS10" s="219">
        <f>SUMIFS(TB!BF:BF,TB!$F:$F,$B10,TB!$B:$B,$C10,TB!$C:$C,$D10,TB!$G:$G,$E10,TB!$J:$J,$A$4)</f>
        <v>0</v>
      </c>
      <c r="BT10" s="219">
        <f>SUMIFS(TB!BG:BG,TB!$F:$F,$B10,TB!$B:$B,$C10,TB!$C:$C,$D10,TB!$G:$G,$E10,TB!$J:$J,$A$4)</f>
        <v>0</v>
      </c>
      <c r="BU10" s="219">
        <f>SUMIFS(TB!BH:BH,TB!$F:$F,$B10,TB!$B:$B,$C10,TB!$C:$C,$D10,TB!$G:$G,$E10,TB!$J:$J,$A$4)</f>
        <v>0</v>
      </c>
      <c r="BV10" s="219">
        <f>SUMIFS(TB!BI:BI,TB!$F:$F,$B10,TB!$B:$B,$C10,TB!$C:$C,$D10,TB!$G:$G,$E10,TB!$J:$J,$A$4)</f>
        <v>0</v>
      </c>
      <c r="BZ10" s="219"/>
      <c r="CA10" s="240"/>
    </row>
    <row r="11" spans="1:79" ht="14.25" customHeight="1" outlineLevel="1" x14ac:dyDescent="0.3">
      <c r="B11" s="71" t="str">
        <f>BS!$B$8</f>
        <v>Cash and cash equivalents</v>
      </c>
      <c r="C11" s="197" t="s">
        <v>510</v>
      </c>
      <c r="D11" s="71" t="str">
        <f>IFERROR(VLOOKUP($C11,TB!$B:$H,2,0),"-")</f>
        <v>244371580 - Chevy Chase</v>
      </c>
      <c r="E11" s="71" t="str">
        <f>IFERROR(VLOOKUP($C11,TB!$B:$H,6,0),"-")</f>
        <v>Chevy chase</v>
      </c>
      <c r="F11" s="219">
        <f t="shared" si="0"/>
        <v>4531.8346200000005</v>
      </c>
      <c r="G11" s="219">
        <f t="shared" si="1"/>
        <v>367.88878000000005</v>
      </c>
      <c r="H11" s="219">
        <f t="shared" si="1"/>
        <v>323.21947999999998</v>
      </c>
      <c r="I11" s="219">
        <f t="shared" si="1"/>
        <v>120.43321</v>
      </c>
      <c r="J11" s="293"/>
      <c r="K11" s="219">
        <f t="shared" si="2"/>
        <v>396.29349999999999</v>
      </c>
      <c r="L11" s="219">
        <f t="shared" si="3"/>
        <v>367.88878000000005</v>
      </c>
      <c r="M11" s="219">
        <f t="shared" si="4"/>
        <v>323.21947999999998</v>
      </c>
      <c r="N11" s="219">
        <f ca="1">_xlfn.IFNA(MIN(OFFSET($AA11,0,MATCH(Periods!$D$15,$AA$7:$BY$7)-1):OFFSET($AA11,0,MATCH(Periods!$D$15,$AA$7:$BY$7,0)-12)),0)</f>
        <v>71.877200000000002</v>
      </c>
      <c r="O11" s="293"/>
      <c r="P11" s="219">
        <f t="shared" si="5"/>
        <v>15630.195119999998</v>
      </c>
      <c r="Q11" s="219">
        <f t="shared" si="6"/>
        <v>2810.1035000000002</v>
      </c>
      <c r="R11" s="219">
        <f t="shared" si="7"/>
        <v>7076.1349800000007</v>
      </c>
      <c r="S11" s="219">
        <f ca="1">_xlfn.IFNA(MAX(OFFSET($AA11,0,MATCH(Periods!$D$15,$AA$7:$BY$7)-1):OFFSET($AA11,0,MATCH(Periods!$D$15,$AA$7:$BY$7,0)-12)),0)</f>
        <v>7076.1349800000007</v>
      </c>
      <c r="T11" s="293"/>
      <c r="U11" s="219">
        <f t="shared" si="8"/>
        <v>3202.9900816666668</v>
      </c>
      <c r="V11" s="219">
        <f t="shared" si="9"/>
        <v>1233.4435975000001</v>
      </c>
      <c r="W11" s="219">
        <f t="shared" si="10"/>
        <v>2286.6730699999998</v>
      </c>
      <c r="X11" s="219">
        <f ca="1">_xlfn.IFNA(AVERAGE(OFFSET($AA11,0,MATCH(Periods!$D$15,$AA$7:$BY$7)-1):OFFSET($AA11,0,MATCH(Periods!$D$15,$AA$7:$BY$7,0)-12)),0)</f>
        <v>2008.6975516666664</v>
      </c>
      <c r="Y11" s="293"/>
      <c r="Z11" s="293"/>
      <c r="AA11" s="219">
        <f>SUMIFS(TB!N:N,TB!$F:$F,$B11,TB!$B:$B,$C11,TB!$C:$C,$D11,TB!$G:$G,$E11,TB!$J:$J,$A$4)</f>
        <v>1519.11295</v>
      </c>
      <c r="AB11" s="219">
        <f>SUMIFS(TB!O:O,TB!$F:$F,$B11,TB!$B:$B,$C11,TB!$C:$C,$D11,TB!$G:$G,$E11,TB!$J:$J,$A$4)</f>
        <v>577.30876999999998</v>
      </c>
      <c r="AC11" s="219">
        <f>SUMIFS(TB!P:P,TB!$F:$F,$B11,TB!$B:$B,$C11,TB!$C:$C,$D11,TB!$G:$G,$E11,TB!$J:$J,$A$4)</f>
        <v>1503.0473500000001</v>
      </c>
      <c r="AD11" s="219">
        <f>SUMIFS(TB!Q:Q,TB!$F:$F,$B11,TB!$B:$B,$C11,TB!$C:$C,$D11,TB!$G:$G,$E11,TB!$J:$J,$A$4)</f>
        <v>396.29349999999999</v>
      </c>
      <c r="AE11" s="219">
        <f>SUMIFS(TB!R:R,TB!$F:$F,$B11,TB!$B:$B,$C11,TB!$C:$C,$D11,TB!$G:$G,$E11,TB!$J:$J,$A$4)</f>
        <v>1095.5408500000001</v>
      </c>
      <c r="AF11" s="219">
        <f>SUMIFS(TB!S:S,TB!$F:$F,$B11,TB!$B:$B,$C11,TB!$C:$C,$D11,TB!$G:$G,$E11,TB!$J:$J,$A$4)</f>
        <v>3389.8794500000004</v>
      </c>
      <c r="AG11" s="219">
        <f>SUMIFS(TB!T:T,TB!$F:$F,$B11,TB!$B:$B,$C11,TB!$C:$C,$D11,TB!$G:$G,$E11,TB!$J:$J,$A$4)</f>
        <v>1562.94822</v>
      </c>
      <c r="AH11" s="219">
        <f>SUMIFS(TB!U:U,TB!$F:$F,$B11,TB!$B:$B,$C11,TB!$C:$C,$D11,TB!$G:$G,$E11,TB!$J:$J,$A$4)</f>
        <v>1473.7905700000001</v>
      </c>
      <c r="AI11" s="219">
        <f>SUMIFS(TB!V:V,TB!$F:$F,$B11,TB!$B:$B,$C11,TB!$C:$C,$D11,TB!$G:$G,$E11,TB!$J:$J,$A$4)</f>
        <v>2005.6996899999999</v>
      </c>
      <c r="AJ11" s="219">
        <f>SUMIFS(TB!W:W,TB!$F:$F,$B11,TB!$B:$B,$C11,TB!$C:$C,$D11,TB!$G:$G,$E11,TB!$J:$J,$A$4)</f>
        <v>4750.2298899999996</v>
      </c>
      <c r="AK11" s="219">
        <f>SUMIFS(TB!X:X,TB!$F:$F,$B11,TB!$B:$B,$C11,TB!$C:$C,$D11,TB!$G:$G,$E11,TB!$J:$J,$A$4)</f>
        <v>15630.195119999998</v>
      </c>
      <c r="AL11" s="219">
        <f>SUMIFS(TB!Y:Y,TB!$F:$F,$B11,TB!$B:$B,$C11,TB!$C:$C,$D11,TB!$G:$G,$E11,TB!$J:$J,$A$4)</f>
        <v>4531.8346200000005</v>
      </c>
      <c r="AM11" s="219">
        <f>SUMIFS(TB!Z:Z,TB!$F:$F,$B11,TB!$B:$B,$C11,TB!$C:$C,$D11,TB!$G:$G,$E11,TB!$J:$J,$A$4)</f>
        <v>874.19378000000006</v>
      </c>
      <c r="AN11" s="219">
        <f>SUMIFS(TB!AA:AA,TB!$F:$F,$B11,TB!$B:$B,$C11,TB!$C:$C,$D11,TB!$G:$G,$E11,TB!$J:$J,$A$4)</f>
        <v>576.61502000000007</v>
      </c>
      <c r="AO11" s="219">
        <f>SUMIFS(TB!AB:AB,TB!$F:$F,$B11,TB!$B:$B,$C11,TB!$C:$C,$D11,TB!$G:$G,$E11,TB!$J:$J,$A$4)</f>
        <v>2810.1035000000002</v>
      </c>
      <c r="AP11" s="219">
        <f>SUMIFS(TB!AC:AC,TB!$F:$F,$B11,TB!$B:$B,$C11,TB!$C:$C,$D11,TB!$G:$G,$E11,TB!$J:$J,$A$4)</f>
        <v>2576.2952400000004</v>
      </c>
      <c r="AQ11" s="219">
        <f>SUMIFS(TB!AD:AD,TB!$F:$F,$B11,TB!$B:$B,$C11,TB!$C:$C,$D11,TB!$G:$G,$E11,TB!$J:$J,$A$4)</f>
        <v>846.51207999999997</v>
      </c>
      <c r="AR11" s="219">
        <f>SUMIFS(TB!AE:AE,TB!$F:$F,$B11,TB!$B:$B,$C11,TB!$C:$C,$D11,TB!$G:$G,$E11,TB!$J:$J,$A$4)</f>
        <v>668.35964000000001</v>
      </c>
      <c r="AS11" s="219">
        <f>SUMIFS(TB!AF:AF,TB!$F:$F,$B11,TB!$B:$B,$C11,TB!$C:$C,$D11,TB!$G:$G,$E11,TB!$J:$J,$A$4)</f>
        <v>1078.1356599999999</v>
      </c>
      <c r="AT11" s="219">
        <f>SUMIFS(TB!AG:AG,TB!$F:$F,$B11,TB!$B:$B,$C11,TB!$C:$C,$D11,TB!$G:$G,$E11,TB!$J:$J,$A$4)</f>
        <v>720.48608999999999</v>
      </c>
      <c r="AU11" s="219">
        <f>SUMIFS(TB!AH:AH,TB!$F:$F,$B11,TB!$B:$B,$C11,TB!$C:$C,$D11,TB!$G:$G,$E11,TB!$J:$J,$A$4)</f>
        <v>1048.7761799999998</v>
      </c>
      <c r="AV11" s="219">
        <f>SUMIFS(TB!AI:AI,TB!$F:$F,$B11,TB!$B:$B,$C11,TB!$C:$C,$D11,TB!$G:$G,$E11,TB!$J:$J,$A$4)</f>
        <v>1058.4933700000001</v>
      </c>
      <c r="AW11" s="219">
        <f>SUMIFS(TB!AJ:AJ,TB!$F:$F,$B11,TB!$B:$B,$C11,TB!$C:$C,$D11,TB!$G:$G,$E11,TB!$J:$J,$A$4)</f>
        <v>2175.4638300000001</v>
      </c>
      <c r="AX11" s="219">
        <f>SUMIFS(TB!AK:AK,TB!$F:$F,$B11,TB!$B:$B,$C11,TB!$C:$C,$D11,TB!$G:$G,$E11,TB!$J:$J,$A$4)</f>
        <v>367.88878000000005</v>
      </c>
      <c r="AY11" s="219">
        <f>SUMIFS(TB!AL:AL,TB!$F:$F,$B11,TB!$B:$B,$C11,TB!$C:$C,$D11,TB!$G:$G,$E11,TB!$J:$J,$A$4)</f>
        <v>1404.7235600000001</v>
      </c>
      <c r="AZ11" s="219">
        <f>SUMIFS(TB!AM:AM,TB!$F:$F,$B11,TB!$B:$B,$C11,TB!$C:$C,$D11,TB!$G:$G,$E11,TB!$J:$J,$A$4)</f>
        <v>2123.2930699999997</v>
      </c>
      <c r="BA11" s="219">
        <f>SUMIFS(TB!AN:AN,TB!$F:$F,$B11,TB!$B:$B,$C11,TB!$C:$C,$D11,TB!$G:$G,$E11,TB!$J:$J,$A$4)</f>
        <v>1067.39906</v>
      </c>
      <c r="BB11" s="219">
        <f>SUMIFS(TB!AO:AO,TB!$F:$F,$B11,TB!$B:$B,$C11,TB!$C:$C,$D11,TB!$G:$G,$E11,TB!$J:$J,$A$4)</f>
        <v>1426.86481</v>
      </c>
      <c r="BC11" s="219">
        <f>SUMIFS(TB!AP:AP,TB!$F:$F,$B11,TB!$B:$B,$C11,TB!$C:$C,$D11,TB!$G:$G,$E11,TB!$J:$J,$A$4)</f>
        <v>3034.1059599999999</v>
      </c>
      <c r="BD11" s="219">
        <f>SUMIFS(TB!AQ:AQ,TB!$F:$F,$B11,TB!$B:$B,$C11,TB!$C:$C,$D11,TB!$G:$G,$E11,TB!$J:$J,$A$4)</f>
        <v>2552.9625699999997</v>
      </c>
      <c r="BE11" s="219">
        <f>SUMIFS(TB!AR:AR,TB!$F:$F,$B11,TB!$B:$B,$C11,TB!$C:$C,$D11,TB!$G:$G,$E11,TB!$J:$J,$A$4)</f>
        <v>1336.3117</v>
      </c>
      <c r="BF11" s="219">
        <f>SUMIFS(TB!AS:AS,TB!$F:$F,$B11,TB!$B:$B,$C11,TB!$C:$C,$D11,TB!$G:$G,$E11,TB!$J:$J,$A$4)</f>
        <v>1848.62058</v>
      </c>
      <c r="BG11" s="219">
        <f>SUMIFS(TB!AT:AT,TB!$F:$F,$B11,TB!$B:$B,$C11,TB!$C:$C,$D11,TB!$G:$G,$E11,TB!$J:$J,$A$4)</f>
        <v>2366.6534700000002</v>
      </c>
      <c r="BH11" s="219">
        <f>SUMIFS(TB!AU:AU,TB!$F:$F,$B11,TB!$B:$B,$C11,TB!$C:$C,$D11,TB!$G:$G,$E11,TB!$J:$J,$A$4)</f>
        <v>7076.1349800000007</v>
      </c>
      <c r="BI11" s="219">
        <f>SUMIFS(TB!AV:AV,TB!$F:$F,$B11,TB!$B:$B,$C11,TB!$C:$C,$D11,TB!$G:$G,$E11,TB!$J:$J,$A$4)</f>
        <v>2879.7876000000001</v>
      </c>
      <c r="BJ11" s="219">
        <f>SUMIFS(TB!AW:AW,TB!$F:$F,$B11,TB!$B:$B,$C11,TB!$C:$C,$D11,TB!$G:$G,$E11,TB!$J:$J,$A$4)</f>
        <v>323.21947999999998</v>
      </c>
      <c r="BK11" s="219">
        <f>SUMIFS(TB!AX:AX,TB!$F:$F,$B11,TB!$B:$B,$C11,TB!$C:$C,$D11,TB!$G:$G,$E11,TB!$J:$J,$A$4)</f>
        <v>71.877200000000002</v>
      </c>
      <c r="BL11" s="219">
        <f>SUMIFS(TB!AY:AY,TB!$F:$F,$B11,TB!$B:$B,$C11,TB!$C:$C,$D11,TB!$G:$G,$E11,TB!$J:$J,$A$4)</f>
        <v>120.43321</v>
      </c>
      <c r="BM11" s="219">
        <f>SUMIFS(TB!AZ:AZ,TB!$F:$F,$B11,TB!$B:$B,$C11,TB!$C:$C,$D11,TB!$G:$G,$E11,TB!$J:$J,$A$4)</f>
        <v>0</v>
      </c>
      <c r="BN11" s="219">
        <f>SUMIFS(TB!BA:BA,TB!$F:$F,$B11,TB!$B:$B,$C11,TB!$C:$C,$D11,TB!$G:$G,$E11,TB!$J:$J,$A$4)</f>
        <v>0</v>
      </c>
      <c r="BO11" s="219">
        <f>SUMIFS(TB!BB:BB,TB!$F:$F,$B11,TB!$B:$B,$C11,TB!$C:$C,$D11,TB!$G:$G,$E11,TB!$J:$J,$A$4)</f>
        <v>0</v>
      </c>
      <c r="BP11" s="219">
        <f>SUMIFS(TB!BC:BC,TB!$F:$F,$B11,TB!$B:$B,$C11,TB!$C:$C,$D11,TB!$G:$G,$E11,TB!$J:$J,$A$4)</f>
        <v>0</v>
      </c>
      <c r="BQ11" s="219">
        <f>SUMIFS(TB!BD:BD,TB!$F:$F,$B11,TB!$B:$B,$C11,TB!$C:$C,$D11,TB!$G:$G,$E11,TB!$J:$J,$A$4)</f>
        <v>0</v>
      </c>
      <c r="BR11" s="219">
        <f>SUMIFS(TB!BE:BE,TB!$F:$F,$B11,TB!$B:$B,$C11,TB!$C:$C,$D11,TB!$G:$G,$E11,TB!$J:$J,$A$4)</f>
        <v>0</v>
      </c>
      <c r="BS11" s="219">
        <f>SUMIFS(TB!BF:BF,TB!$F:$F,$B11,TB!$B:$B,$C11,TB!$C:$C,$D11,TB!$G:$G,$E11,TB!$J:$J,$A$4)</f>
        <v>0</v>
      </c>
      <c r="BT11" s="219">
        <f>SUMIFS(TB!BG:BG,TB!$F:$F,$B11,TB!$B:$B,$C11,TB!$C:$C,$D11,TB!$G:$G,$E11,TB!$J:$J,$A$4)</f>
        <v>0</v>
      </c>
      <c r="BU11" s="219">
        <f>SUMIFS(TB!BH:BH,TB!$F:$F,$B11,TB!$B:$B,$C11,TB!$C:$C,$D11,TB!$G:$G,$E11,TB!$J:$J,$A$4)</f>
        <v>0</v>
      </c>
      <c r="BV11" s="219">
        <f>SUMIFS(TB!BI:BI,TB!$F:$F,$B11,TB!$B:$B,$C11,TB!$C:$C,$D11,TB!$G:$G,$E11,TB!$J:$J,$A$4)</f>
        <v>0</v>
      </c>
      <c r="BZ11" s="219"/>
      <c r="CA11" s="240"/>
    </row>
    <row r="12" spans="1:79" ht="14.25" customHeight="1" outlineLevel="1" x14ac:dyDescent="0.3">
      <c r="B12" s="71" t="str">
        <f>BS!$B$8</f>
        <v>Cash and cash equivalents</v>
      </c>
      <c r="C12" s="197" t="s">
        <v>509</v>
      </c>
      <c r="D12" s="71" t="str">
        <f>IFERROR(VLOOKUP($C12,TB!$B:$H,2,0),"-")</f>
        <v>243250223 - Chevy Chase</v>
      </c>
      <c r="E12" s="71" t="str">
        <f>IFERROR(VLOOKUP($C12,TB!$B:$H,6,0),"-")</f>
        <v>Chevy chase</v>
      </c>
      <c r="F12" s="219">
        <f t="shared" si="0"/>
        <v>4.4299999999999999E-2</v>
      </c>
      <c r="G12" s="219">
        <f t="shared" si="1"/>
        <v>2.4300000000000002E-2</v>
      </c>
      <c r="H12" s="219">
        <f t="shared" si="1"/>
        <v>4.3E-3</v>
      </c>
      <c r="I12" s="219">
        <f t="shared" si="1"/>
        <v>4.3E-3</v>
      </c>
      <c r="J12" s="293"/>
      <c r="K12" s="219">
        <f t="shared" si="2"/>
        <v>4.4299999999999999E-2</v>
      </c>
      <c r="L12" s="219">
        <f t="shared" si="3"/>
        <v>2.4300000000000002E-2</v>
      </c>
      <c r="M12" s="219">
        <f t="shared" si="4"/>
        <v>4.3E-3</v>
      </c>
      <c r="N12" s="219">
        <f ca="1">_xlfn.IFNA(MIN(OFFSET($AA12,0,MATCH(Periods!$D$15,$AA$7:$BY$7)-1):OFFSET($AA12,0,MATCH(Periods!$D$15,$AA$7:$BY$7,0)-12)),0)</f>
        <v>4.3E-3</v>
      </c>
      <c r="O12" s="293"/>
      <c r="P12" s="219">
        <f t="shared" si="5"/>
        <v>8.43E-2</v>
      </c>
      <c r="Q12" s="219">
        <f t="shared" si="6"/>
        <v>4.4299999999999999E-2</v>
      </c>
      <c r="R12" s="219">
        <f t="shared" si="7"/>
        <v>2.4300000000000002E-2</v>
      </c>
      <c r="S12" s="219">
        <f ca="1">_xlfn.IFNA(MAX(OFFSET($AA12,0,MATCH(Periods!$D$15,$AA$7:$BY$7)-1):OFFSET($AA12,0,MATCH(Periods!$D$15,$AA$7:$BY$7,0)-12)),0)</f>
        <v>2.4300000000000002E-2</v>
      </c>
      <c r="T12" s="293"/>
      <c r="U12" s="219">
        <f t="shared" si="8"/>
        <v>6.7633333333333337E-2</v>
      </c>
      <c r="V12" s="219">
        <f t="shared" si="9"/>
        <v>2.9299999999999993E-2</v>
      </c>
      <c r="W12" s="219">
        <f t="shared" si="10"/>
        <v>9.2999999999999992E-3</v>
      </c>
      <c r="X12" s="219">
        <f ca="1">_xlfn.IFNA(AVERAGE(OFFSET($AA12,0,MATCH(Periods!$D$15,$AA$7:$BY$7)-1):OFFSET($AA12,0,MATCH(Periods!$D$15,$AA$7:$BY$7,0)-12)),0)</f>
        <v>5.9666666666666653E-3</v>
      </c>
      <c r="Y12" s="293"/>
      <c r="Z12" s="293"/>
      <c r="AA12" s="219">
        <f>SUMIFS(TB!N:N,TB!$F:$F,$B12,TB!$B:$B,$C12,TB!$C:$C,$D12,TB!$G:$G,$E12,TB!$J:$J,$A$4)</f>
        <v>8.43E-2</v>
      </c>
      <c r="AB12" s="219">
        <f>SUMIFS(TB!O:O,TB!$F:$F,$B12,TB!$B:$B,$C12,TB!$C:$C,$D12,TB!$G:$G,$E12,TB!$J:$J,$A$4)</f>
        <v>8.43E-2</v>
      </c>
      <c r="AC12" s="219">
        <f>SUMIFS(TB!P:P,TB!$F:$F,$B12,TB!$B:$B,$C12,TB!$C:$C,$D12,TB!$G:$G,$E12,TB!$J:$J,$A$4)</f>
        <v>8.43E-2</v>
      </c>
      <c r="AD12" s="219">
        <f>SUMIFS(TB!Q:Q,TB!$F:$F,$B12,TB!$B:$B,$C12,TB!$C:$C,$D12,TB!$G:$G,$E12,TB!$J:$J,$A$4)</f>
        <v>8.43E-2</v>
      </c>
      <c r="AE12" s="219">
        <f>SUMIFS(TB!R:R,TB!$F:$F,$B12,TB!$B:$B,$C12,TB!$C:$C,$D12,TB!$G:$G,$E12,TB!$J:$J,$A$4)</f>
        <v>8.43E-2</v>
      </c>
      <c r="AF12" s="219">
        <f>SUMIFS(TB!S:S,TB!$F:$F,$B12,TB!$B:$B,$C12,TB!$C:$C,$D12,TB!$G:$G,$E12,TB!$J:$J,$A$4)</f>
        <v>8.43E-2</v>
      </c>
      <c r="AG12" s="219">
        <f>SUMIFS(TB!T:T,TB!$F:$F,$B12,TB!$B:$B,$C12,TB!$C:$C,$D12,TB!$G:$G,$E12,TB!$J:$J,$A$4)</f>
        <v>8.43E-2</v>
      </c>
      <c r="AH12" s="219">
        <f>SUMIFS(TB!U:U,TB!$F:$F,$B12,TB!$B:$B,$C12,TB!$C:$C,$D12,TB!$G:$G,$E12,TB!$J:$J,$A$4)</f>
        <v>4.4299999999999999E-2</v>
      </c>
      <c r="AI12" s="219">
        <f>SUMIFS(TB!V:V,TB!$F:$F,$B12,TB!$B:$B,$C12,TB!$C:$C,$D12,TB!$G:$G,$E12,TB!$J:$J,$A$4)</f>
        <v>4.4299999999999999E-2</v>
      </c>
      <c r="AJ12" s="219">
        <f>SUMIFS(TB!W:W,TB!$F:$F,$B12,TB!$B:$B,$C12,TB!$C:$C,$D12,TB!$G:$G,$E12,TB!$J:$J,$A$4)</f>
        <v>4.4299999999999999E-2</v>
      </c>
      <c r="AK12" s="219">
        <f>SUMIFS(TB!X:X,TB!$F:$F,$B12,TB!$B:$B,$C12,TB!$C:$C,$D12,TB!$G:$G,$E12,TB!$J:$J,$A$4)</f>
        <v>4.4299999999999999E-2</v>
      </c>
      <c r="AL12" s="219">
        <f>SUMIFS(TB!Y:Y,TB!$F:$F,$B12,TB!$B:$B,$C12,TB!$C:$C,$D12,TB!$G:$G,$E12,TB!$J:$J,$A$4)</f>
        <v>4.4299999999999999E-2</v>
      </c>
      <c r="AM12" s="219">
        <f>SUMIFS(TB!Z:Z,TB!$F:$F,$B12,TB!$B:$B,$C12,TB!$C:$C,$D12,TB!$G:$G,$E12,TB!$J:$J,$A$4)</f>
        <v>4.4299999999999999E-2</v>
      </c>
      <c r="AN12" s="219">
        <f>SUMIFS(TB!AA:AA,TB!$F:$F,$B12,TB!$B:$B,$C12,TB!$C:$C,$D12,TB!$G:$G,$E12,TB!$J:$J,$A$4)</f>
        <v>4.4299999999999999E-2</v>
      </c>
      <c r="AO12" s="219">
        <f>SUMIFS(TB!AB:AB,TB!$F:$F,$B12,TB!$B:$B,$C12,TB!$C:$C,$D12,TB!$G:$G,$E12,TB!$J:$J,$A$4)</f>
        <v>4.4299999999999999E-2</v>
      </c>
      <c r="AP12" s="219">
        <f>SUMIFS(TB!AC:AC,TB!$F:$F,$B12,TB!$B:$B,$C12,TB!$C:$C,$D12,TB!$G:$G,$E12,TB!$J:$J,$A$4)</f>
        <v>2.4300000000000002E-2</v>
      </c>
      <c r="AQ12" s="219">
        <f>SUMIFS(TB!AD:AD,TB!$F:$F,$B12,TB!$B:$B,$C12,TB!$C:$C,$D12,TB!$G:$G,$E12,TB!$J:$J,$A$4)</f>
        <v>2.4300000000000002E-2</v>
      </c>
      <c r="AR12" s="219">
        <f>SUMIFS(TB!AE:AE,TB!$F:$F,$B12,TB!$B:$B,$C12,TB!$C:$C,$D12,TB!$G:$G,$E12,TB!$J:$J,$A$4)</f>
        <v>2.4300000000000002E-2</v>
      </c>
      <c r="AS12" s="219">
        <f>SUMIFS(TB!AF:AF,TB!$F:$F,$B12,TB!$B:$B,$C12,TB!$C:$C,$D12,TB!$G:$G,$E12,TB!$J:$J,$A$4)</f>
        <v>2.4300000000000002E-2</v>
      </c>
      <c r="AT12" s="219">
        <f>SUMIFS(TB!AG:AG,TB!$F:$F,$B12,TB!$B:$B,$C12,TB!$C:$C,$D12,TB!$G:$G,$E12,TB!$J:$J,$A$4)</f>
        <v>2.4300000000000002E-2</v>
      </c>
      <c r="AU12" s="219">
        <f>SUMIFS(TB!AH:AH,TB!$F:$F,$B12,TB!$B:$B,$C12,TB!$C:$C,$D12,TB!$G:$G,$E12,TB!$J:$J,$A$4)</f>
        <v>2.4300000000000002E-2</v>
      </c>
      <c r="AV12" s="219">
        <f>SUMIFS(TB!AI:AI,TB!$F:$F,$B12,TB!$B:$B,$C12,TB!$C:$C,$D12,TB!$G:$G,$E12,TB!$J:$J,$A$4)</f>
        <v>2.4300000000000002E-2</v>
      </c>
      <c r="AW12" s="219">
        <f>SUMIFS(TB!AJ:AJ,TB!$F:$F,$B12,TB!$B:$B,$C12,TB!$C:$C,$D12,TB!$G:$G,$E12,TB!$J:$J,$A$4)</f>
        <v>2.4300000000000002E-2</v>
      </c>
      <c r="AX12" s="219">
        <f>SUMIFS(TB!AK:AK,TB!$F:$F,$B12,TB!$B:$B,$C12,TB!$C:$C,$D12,TB!$G:$G,$E12,TB!$J:$J,$A$4)</f>
        <v>2.4300000000000002E-2</v>
      </c>
      <c r="AY12" s="219">
        <f>SUMIFS(TB!AL:AL,TB!$F:$F,$B12,TB!$B:$B,$C12,TB!$C:$C,$D12,TB!$G:$G,$E12,TB!$J:$J,$A$4)</f>
        <v>2.4300000000000002E-2</v>
      </c>
      <c r="AZ12" s="219">
        <f>SUMIFS(TB!AM:AM,TB!$F:$F,$B12,TB!$B:$B,$C12,TB!$C:$C,$D12,TB!$G:$G,$E12,TB!$J:$J,$A$4)</f>
        <v>2.4300000000000002E-2</v>
      </c>
      <c r="BA12" s="219">
        <f>SUMIFS(TB!AN:AN,TB!$F:$F,$B12,TB!$B:$B,$C12,TB!$C:$C,$D12,TB!$G:$G,$E12,TB!$J:$J,$A$4)</f>
        <v>2.4300000000000002E-2</v>
      </c>
      <c r="BB12" s="219">
        <f>SUMIFS(TB!AO:AO,TB!$F:$F,$B12,TB!$B:$B,$C12,TB!$C:$C,$D12,TB!$G:$G,$E12,TB!$J:$J,$A$4)</f>
        <v>4.3E-3</v>
      </c>
      <c r="BC12" s="219">
        <f>SUMIFS(TB!AP:AP,TB!$F:$F,$B12,TB!$B:$B,$C12,TB!$C:$C,$D12,TB!$G:$G,$E12,TB!$J:$J,$A$4)</f>
        <v>4.3E-3</v>
      </c>
      <c r="BD12" s="219">
        <f>SUMIFS(TB!AQ:AQ,TB!$F:$F,$B12,TB!$B:$B,$C12,TB!$C:$C,$D12,TB!$G:$G,$E12,TB!$J:$J,$A$4)</f>
        <v>4.3E-3</v>
      </c>
      <c r="BE12" s="219">
        <f>SUMIFS(TB!AR:AR,TB!$F:$F,$B12,TB!$B:$B,$C12,TB!$C:$C,$D12,TB!$G:$G,$E12,TB!$J:$J,$A$4)</f>
        <v>4.3E-3</v>
      </c>
      <c r="BF12" s="219">
        <f>SUMIFS(TB!AS:AS,TB!$F:$F,$B12,TB!$B:$B,$C12,TB!$C:$C,$D12,TB!$G:$G,$E12,TB!$J:$J,$A$4)</f>
        <v>4.3E-3</v>
      </c>
      <c r="BG12" s="219">
        <f>SUMIFS(TB!AT:AT,TB!$F:$F,$B12,TB!$B:$B,$C12,TB!$C:$C,$D12,TB!$G:$G,$E12,TB!$J:$J,$A$4)</f>
        <v>4.3E-3</v>
      </c>
      <c r="BH12" s="219">
        <f>SUMIFS(TB!AU:AU,TB!$F:$F,$B12,TB!$B:$B,$C12,TB!$C:$C,$D12,TB!$G:$G,$E12,TB!$J:$J,$A$4)</f>
        <v>4.3E-3</v>
      </c>
      <c r="BI12" s="219">
        <f>SUMIFS(TB!AV:AV,TB!$F:$F,$B12,TB!$B:$B,$C12,TB!$C:$C,$D12,TB!$G:$G,$E12,TB!$J:$J,$A$4)</f>
        <v>4.3E-3</v>
      </c>
      <c r="BJ12" s="219">
        <f>SUMIFS(TB!AW:AW,TB!$F:$F,$B12,TB!$B:$B,$C12,TB!$C:$C,$D12,TB!$G:$G,$E12,TB!$J:$J,$A$4)</f>
        <v>4.3E-3</v>
      </c>
      <c r="BK12" s="219">
        <f>SUMIFS(TB!AX:AX,TB!$F:$F,$B12,TB!$B:$B,$C12,TB!$C:$C,$D12,TB!$G:$G,$E12,TB!$J:$J,$A$4)</f>
        <v>4.3E-3</v>
      </c>
      <c r="BL12" s="219">
        <f>SUMIFS(TB!AY:AY,TB!$F:$F,$B12,TB!$B:$B,$C12,TB!$C:$C,$D12,TB!$G:$G,$E12,TB!$J:$J,$A$4)</f>
        <v>4.3E-3</v>
      </c>
      <c r="BM12" s="219">
        <f>SUMIFS(TB!AZ:AZ,TB!$F:$F,$B12,TB!$B:$B,$C12,TB!$C:$C,$D12,TB!$G:$G,$E12,TB!$J:$J,$A$4)</f>
        <v>0</v>
      </c>
      <c r="BN12" s="219">
        <f>SUMIFS(TB!BA:BA,TB!$F:$F,$B12,TB!$B:$B,$C12,TB!$C:$C,$D12,TB!$G:$G,$E12,TB!$J:$J,$A$4)</f>
        <v>0</v>
      </c>
      <c r="BO12" s="219">
        <f>SUMIFS(TB!BB:BB,TB!$F:$F,$B12,TB!$B:$B,$C12,TB!$C:$C,$D12,TB!$G:$G,$E12,TB!$J:$J,$A$4)</f>
        <v>0</v>
      </c>
      <c r="BP12" s="219">
        <f>SUMIFS(TB!BC:BC,TB!$F:$F,$B12,TB!$B:$B,$C12,TB!$C:$C,$D12,TB!$G:$G,$E12,TB!$J:$J,$A$4)</f>
        <v>0</v>
      </c>
      <c r="BQ12" s="219">
        <f>SUMIFS(TB!BD:BD,TB!$F:$F,$B12,TB!$B:$B,$C12,TB!$C:$C,$D12,TB!$G:$G,$E12,TB!$J:$J,$A$4)</f>
        <v>0</v>
      </c>
      <c r="BR12" s="219">
        <f>SUMIFS(TB!BE:BE,TB!$F:$F,$B12,TB!$B:$B,$C12,TB!$C:$C,$D12,TB!$G:$G,$E12,TB!$J:$J,$A$4)</f>
        <v>0</v>
      </c>
      <c r="BS12" s="219">
        <f>SUMIFS(TB!BF:BF,TB!$F:$F,$B12,TB!$B:$B,$C12,TB!$C:$C,$D12,TB!$G:$G,$E12,TB!$J:$J,$A$4)</f>
        <v>0</v>
      </c>
      <c r="BT12" s="219">
        <f>SUMIFS(TB!BG:BG,TB!$F:$F,$B12,TB!$B:$B,$C12,TB!$C:$C,$D12,TB!$G:$G,$E12,TB!$J:$J,$A$4)</f>
        <v>0</v>
      </c>
      <c r="BU12" s="219">
        <f>SUMIFS(TB!BH:BH,TB!$F:$F,$B12,TB!$B:$B,$C12,TB!$C:$C,$D12,TB!$G:$G,$E12,TB!$J:$J,$A$4)</f>
        <v>0</v>
      </c>
      <c r="BV12" s="219">
        <f>SUMIFS(TB!BI:BI,TB!$F:$F,$B12,TB!$B:$B,$C12,TB!$C:$C,$D12,TB!$G:$G,$E12,TB!$J:$J,$A$4)</f>
        <v>0</v>
      </c>
      <c r="BZ12" s="219"/>
      <c r="CA12" s="240"/>
    </row>
    <row r="13" spans="1:79" ht="14.25" customHeight="1" outlineLevel="1" x14ac:dyDescent="0.3">
      <c r="B13" s="71" t="str">
        <f>BS!$B$8</f>
        <v>Cash and cash equivalents</v>
      </c>
      <c r="C13" s="197" t="s">
        <v>507</v>
      </c>
      <c r="D13" s="71" t="str">
        <f>IFERROR(VLOOKUP($C13,TB!$B:$H,2,0),"-")</f>
        <v>0005158130167</v>
      </c>
      <c r="E13" s="71" t="str">
        <f>IFERROR(VLOOKUP($C13,TB!$B:$H,6,0),"-")</f>
        <v>0005158130167</v>
      </c>
      <c r="F13" s="219">
        <f t="shared" si="0"/>
        <v>0</v>
      </c>
      <c r="G13" s="219">
        <f t="shared" si="1"/>
        <v>0</v>
      </c>
      <c r="H13" s="219">
        <f t="shared" si="1"/>
        <v>0</v>
      </c>
      <c r="I13" s="219">
        <f t="shared" si="1"/>
        <v>0</v>
      </c>
      <c r="J13" s="293"/>
      <c r="K13" s="219">
        <f t="shared" si="2"/>
        <v>0</v>
      </c>
      <c r="L13" s="219">
        <f t="shared" si="3"/>
        <v>0</v>
      </c>
      <c r="M13" s="219">
        <f t="shared" si="4"/>
        <v>0</v>
      </c>
      <c r="N13" s="219">
        <f ca="1">_xlfn.IFNA(MIN(OFFSET($AA13,0,MATCH(Periods!$D$15,$AA$7:$BY$7)-1):OFFSET($AA13,0,MATCH(Periods!$D$15,$AA$7:$BY$7,0)-12)),0)</f>
        <v>0</v>
      </c>
      <c r="O13" s="293"/>
      <c r="P13" s="219">
        <f t="shared" si="5"/>
        <v>0</v>
      </c>
      <c r="Q13" s="219">
        <f t="shared" si="6"/>
        <v>0</v>
      </c>
      <c r="R13" s="219">
        <f t="shared" si="7"/>
        <v>0</v>
      </c>
      <c r="S13" s="219">
        <f ca="1">_xlfn.IFNA(MAX(OFFSET($AA13,0,MATCH(Periods!$D$15,$AA$7:$BY$7)-1):OFFSET($AA13,0,MATCH(Periods!$D$15,$AA$7:$BY$7,0)-12)),0)</f>
        <v>0</v>
      </c>
      <c r="T13" s="293"/>
      <c r="U13" s="219">
        <f t="shared" si="8"/>
        <v>0</v>
      </c>
      <c r="V13" s="219">
        <f t="shared" si="9"/>
        <v>0</v>
      </c>
      <c r="W13" s="219">
        <f t="shared" si="10"/>
        <v>0</v>
      </c>
      <c r="X13" s="219">
        <f ca="1">_xlfn.IFNA(AVERAGE(OFFSET($AA13,0,MATCH(Periods!$D$15,$AA$7:$BY$7)-1):OFFSET($AA13,0,MATCH(Periods!$D$15,$AA$7:$BY$7,0)-12)),0)</f>
        <v>0</v>
      </c>
      <c r="Y13" s="293"/>
      <c r="Z13" s="293"/>
      <c r="AA13" s="219">
        <f>SUMIFS(TB!N:N,TB!$F:$F,$B13,TB!$B:$B,$C13,TB!$C:$C,$D13,TB!$G:$G,$E13,TB!$J:$J,$A$4)</f>
        <v>0</v>
      </c>
      <c r="AB13" s="219">
        <f>SUMIFS(TB!O:O,TB!$F:$F,$B13,TB!$B:$B,$C13,TB!$C:$C,$D13,TB!$G:$G,$E13,TB!$J:$J,$A$4)</f>
        <v>0</v>
      </c>
      <c r="AC13" s="219">
        <f>SUMIFS(TB!P:P,TB!$F:$F,$B13,TB!$B:$B,$C13,TB!$C:$C,$D13,TB!$G:$G,$E13,TB!$J:$J,$A$4)</f>
        <v>0</v>
      </c>
      <c r="AD13" s="219">
        <f>SUMIFS(TB!Q:Q,TB!$F:$F,$B13,TB!$B:$B,$C13,TB!$C:$C,$D13,TB!$G:$G,$E13,TB!$J:$J,$A$4)</f>
        <v>0</v>
      </c>
      <c r="AE13" s="219">
        <f>SUMIFS(TB!R:R,TB!$F:$F,$B13,TB!$B:$B,$C13,TB!$C:$C,$D13,TB!$G:$G,$E13,TB!$J:$J,$A$4)</f>
        <v>0</v>
      </c>
      <c r="AF13" s="219">
        <f>SUMIFS(TB!S:S,TB!$F:$F,$B13,TB!$B:$B,$C13,TB!$C:$C,$D13,TB!$G:$G,$E13,TB!$J:$J,$A$4)</f>
        <v>0</v>
      </c>
      <c r="AG13" s="219">
        <f>SUMIFS(TB!T:T,TB!$F:$F,$B13,TB!$B:$B,$C13,TB!$C:$C,$D13,TB!$G:$G,$E13,TB!$J:$J,$A$4)</f>
        <v>0</v>
      </c>
      <c r="AH13" s="219">
        <f>SUMIFS(TB!U:U,TB!$F:$F,$B13,TB!$B:$B,$C13,TB!$C:$C,$D13,TB!$G:$G,$E13,TB!$J:$J,$A$4)</f>
        <v>0</v>
      </c>
      <c r="AI13" s="219">
        <f>SUMIFS(TB!V:V,TB!$F:$F,$B13,TB!$B:$B,$C13,TB!$C:$C,$D13,TB!$G:$G,$E13,TB!$J:$J,$A$4)</f>
        <v>0</v>
      </c>
      <c r="AJ13" s="219">
        <f>SUMIFS(TB!W:W,TB!$F:$F,$B13,TB!$B:$B,$C13,TB!$C:$C,$D13,TB!$G:$G,$E13,TB!$J:$J,$A$4)</f>
        <v>0</v>
      </c>
      <c r="AK13" s="219">
        <f>SUMIFS(TB!X:X,TB!$F:$F,$B13,TB!$B:$B,$C13,TB!$C:$C,$D13,TB!$G:$G,$E13,TB!$J:$J,$A$4)</f>
        <v>0</v>
      </c>
      <c r="AL13" s="219">
        <f>SUMIFS(TB!Y:Y,TB!$F:$F,$B13,TB!$B:$B,$C13,TB!$C:$C,$D13,TB!$G:$G,$E13,TB!$J:$J,$A$4)</f>
        <v>0</v>
      </c>
      <c r="AM13" s="219">
        <f>SUMIFS(TB!Z:Z,TB!$F:$F,$B13,TB!$B:$B,$C13,TB!$C:$C,$D13,TB!$G:$G,$E13,TB!$J:$J,$A$4)</f>
        <v>0</v>
      </c>
      <c r="AN13" s="219">
        <f>SUMIFS(TB!AA:AA,TB!$F:$F,$B13,TB!$B:$B,$C13,TB!$C:$C,$D13,TB!$G:$G,$E13,TB!$J:$J,$A$4)</f>
        <v>0</v>
      </c>
      <c r="AO13" s="219">
        <f>SUMIFS(TB!AB:AB,TB!$F:$F,$B13,TB!$B:$B,$C13,TB!$C:$C,$D13,TB!$G:$G,$E13,TB!$J:$J,$A$4)</f>
        <v>0</v>
      </c>
      <c r="AP13" s="219">
        <f>SUMIFS(TB!AC:AC,TB!$F:$F,$B13,TB!$B:$B,$C13,TB!$C:$C,$D13,TB!$G:$G,$E13,TB!$J:$J,$A$4)</f>
        <v>0</v>
      </c>
      <c r="AQ13" s="219">
        <f>SUMIFS(TB!AD:AD,TB!$F:$F,$B13,TB!$B:$B,$C13,TB!$C:$C,$D13,TB!$G:$G,$E13,TB!$J:$J,$A$4)</f>
        <v>0</v>
      </c>
      <c r="AR13" s="219">
        <f>SUMIFS(TB!AE:AE,TB!$F:$F,$B13,TB!$B:$B,$C13,TB!$C:$C,$D13,TB!$G:$G,$E13,TB!$J:$J,$A$4)</f>
        <v>0</v>
      </c>
      <c r="AS13" s="219">
        <f>SUMIFS(TB!AF:AF,TB!$F:$F,$B13,TB!$B:$B,$C13,TB!$C:$C,$D13,TB!$G:$G,$E13,TB!$J:$J,$A$4)</f>
        <v>0</v>
      </c>
      <c r="AT13" s="219">
        <f>SUMIFS(TB!AG:AG,TB!$F:$F,$B13,TB!$B:$B,$C13,TB!$C:$C,$D13,TB!$G:$G,$E13,TB!$J:$J,$A$4)</f>
        <v>0</v>
      </c>
      <c r="AU13" s="219">
        <f>SUMIFS(TB!AH:AH,TB!$F:$F,$B13,TB!$B:$B,$C13,TB!$C:$C,$D13,TB!$G:$G,$E13,TB!$J:$J,$A$4)</f>
        <v>0</v>
      </c>
      <c r="AV13" s="219">
        <f>SUMIFS(TB!AI:AI,TB!$F:$F,$B13,TB!$B:$B,$C13,TB!$C:$C,$D13,TB!$G:$G,$E13,TB!$J:$J,$A$4)</f>
        <v>0</v>
      </c>
      <c r="AW13" s="219">
        <f>SUMIFS(TB!AJ:AJ,TB!$F:$F,$B13,TB!$B:$B,$C13,TB!$C:$C,$D13,TB!$G:$G,$E13,TB!$J:$J,$A$4)</f>
        <v>0</v>
      </c>
      <c r="AX13" s="219">
        <f>SUMIFS(TB!AK:AK,TB!$F:$F,$B13,TB!$B:$B,$C13,TB!$C:$C,$D13,TB!$G:$G,$E13,TB!$J:$J,$A$4)</f>
        <v>0</v>
      </c>
      <c r="AY13" s="219">
        <f>SUMIFS(TB!AL:AL,TB!$F:$F,$B13,TB!$B:$B,$C13,TB!$C:$C,$D13,TB!$G:$G,$E13,TB!$J:$J,$A$4)</f>
        <v>0</v>
      </c>
      <c r="AZ13" s="219">
        <f>SUMIFS(TB!AM:AM,TB!$F:$F,$B13,TB!$B:$B,$C13,TB!$C:$C,$D13,TB!$G:$G,$E13,TB!$J:$J,$A$4)</f>
        <v>0</v>
      </c>
      <c r="BA13" s="219">
        <f>SUMIFS(TB!AN:AN,TB!$F:$F,$B13,TB!$B:$B,$C13,TB!$C:$C,$D13,TB!$G:$G,$E13,TB!$J:$J,$A$4)</f>
        <v>0</v>
      </c>
      <c r="BB13" s="219">
        <f>SUMIFS(TB!AO:AO,TB!$F:$F,$B13,TB!$B:$B,$C13,TB!$C:$C,$D13,TB!$G:$G,$E13,TB!$J:$J,$A$4)</f>
        <v>0</v>
      </c>
      <c r="BC13" s="219">
        <f>SUMIFS(TB!AP:AP,TB!$F:$F,$B13,TB!$B:$B,$C13,TB!$C:$C,$D13,TB!$G:$G,$E13,TB!$J:$J,$A$4)</f>
        <v>0</v>
      </c>
      <c r="BD13" s="219">
        <f>SUMIFS(TB!AQ:AQ,TB!$F:$F,$B13,TB!$B:$B,$C13,TB!$C:$C,$D13,TB!$G:$G,$E13,TB!$J:$J,$A$4)</f>
        <v>0</v>
      </c>
      <c r="BE13" s="219">
        <f>SUMIFS(TB!AR:AR,TB!$F:$F,$B13,TB!$B:$B,$C13,TB!$C:$C,$D13,TB!$G:$G,$E13,TB!$J:$J,$A$4)</f>
        <v>0</v>
      </c>
      <c r="BF13" s="219">
        <f>SUMIFS(TB!AS:AS,TB!$F:$F,$B13,TB!$B:$B,$C13,TB!$C:$C,$D13,TB!$G:$G,$E13,TB!$J:$J,$A$4)</f>
        <v>0</v>
      </c>
      <c r="BG13" s="219">
        <f>SUMIFS(TB!AT:AT,TB!$F:$F,$B13,TB!$B:$B,$C13,TB!$C:$C,$D13,TB!$G:$G,$E13,TB!$J:$J,$A$4)</f>
        <v>0</v>
      </c>
      <c r="BH13" s="219">
        <f>SUMIFS(TB!AU:AU,TB!$F:$F,$B13,TB!$B:$B,$C13,TB!$C:$C,$D13,TB!$G:$G,$E13,TB!$J:$J,$A$4)</f>
        <v>0</v>
      </c>
      <c r="BI13" s="219">
        <f>SUMIFS(TB!AV:AV,TB!$F:$F,$B13,TB!$B:$B,$C13,TB!$C:$C,$D13,TB!$G:$G,$E13,TB!$J:$J,$A$4)</f>
        <v>0</v>
      </c>
      <c r="BJ13" s="219">
        <f>SUMIFS(TB!AW:AW,TB!$F:$F,$B13,TB!$B:$B,$C13,TB!$C:$C,$D13,TB!$G:$G,$E13,TB!$J:$J,$A$4)</f>
        <v>0</v>
      </c>
      <c r="BK13" s="219">
        <f>SUMIFS(TB!AX:AX,TB!$F:$F,$B13,TB!$B:$B,$C13,TB!$C:$C,$D13,TB!$G:$G,$E13,TB!$J:$J,$A$4)</f>
        <v>0</v>
      </c>
      <c r="BL13" s="219">
        <f>SUMIFS(TB!AY:AY,TB!$F:$F,$B13,TB!$B:$B,$C13,TB!$C:$C,$D13,TB!$G:$G,$E13,TB!$J:$J,$A$4)</f>
        <v>0</v>
      </c>
      <c r="BM13" s="219">
        <f>SUMIFS(TB!AZ:AZ,TB!$F:$F,$B13,TB!$B:$B,$C13,TB!$C:$C,$D13,TB!$G:$G,$E13,TB!$J:$J,$A$4)</f>
        <v>0</v>
      </c>
      <c r="BN13" s="219">
        <f>SUMIFS(TB!BA:BA,TB!$F:$F,$B13,TB!$B:$B,$C13,TB!$C:$C,$D13,TB!$G:$G,$E13,TB!$J:$J,$A$4)</f>
        <v>0</v>
      </c>
      <c r="BO13" s="219">
        <f>SUMIFS(TB!BB:BB,TB!$F:$F,$B13,TB!$B:$B,$C13,TB!$C:$C,$D13,TB!$G:$G,$E13,TB!$J:$J,$A$4)</f>
        <v>0</v>
      </c>
      <c r="BP13" s="219">
        <f>SUMIFS(TB!BC:BC,TB!$F:$F,$B13,TB!$B:$B,$C13,TB!$C:$C,$D13,TB!$G:$G,$E13,TB!$J:$J,$A$4)</f>
        <v>0</v>
      </c>
      <c r="BQ13" s="219">
        <f>SUMIFS(TB!BD:BD,TB!$F:$F,$B13,TB!$B:$B,$C13,TB!$C:$C,$D13,TB!$G:$G,$E13,TB!$J:$J,$A$4)</f>
        <v>0</v>
      </c>
      <c r="BR13" s="219">
        <f>SUMIFS(TB!BE:BE,TB!$F:$F,$B13,TB!$B:$B,$C13,TB!$C:$C,$D13,TB!$G:$G,$E13,TB!$J:$J,$A$4)</f>
        <v>0</v>
      </c>
      <c r="BS13" s="219">
        <f>SUMIFS(TB!BF:BF,TB!$F:$F,$B13,TB!$B:$B,$C13,TB!$C:$C,$D13,TB!$G:$G,$E13,TB!$J:$J,$A$4)</f>
        <v>0</v>
      </c>
      <c r="BT13" s="219">
        <f>SUMIFS(TB!BG:BG,TB!$F:$F,$B13,TB!$B:$B,$C13,TB!$C:$C,$D13,TB!$G:$G,$E13,TB!$J:$J,$A$4)</f>
        <v>0</v>
      </c>
      <c r="BU13" s="219">
        <f>SUMIFS(TB!BH:BH,TB!$F:$F,$B13,TB!$B:$B,$C13,TB!$C:$C,$D13,TB!$G:$G,$E13,TB!$J:$J,$A$4)</f>
        <v>0</v>
      </c>
      <c r="BV13" s="219">
        <f>SUMIFS(TB!BI:BI,TB!$F:$F,$B13,TB!$B:$B,$C13,TB!$C:$C,$D13,TB!$G:$G,$E13,TB!$J:$J,$A$4)</f>
        <v>0</v>
      </c>
      <c r="BZ13" s="219"/>
      <c r="CA13" s="240"/>
    </row>
    <row r="14" spans="1:79" ht="14.25" customHeight="1" outlineLevel="1" x14ac:dyDescent="0.3">
      <c r="B14" s="71" t="str">
        <f>BS!$B$8</f>
        <v>Cash and cash equivalents</v>
      </c>
      <c r="C14" s="197" t="s">
        <v>508</v>
      </c>
      <c r="D14" s="71" t="str">
        <f>IFERROR(VLOOKUP($C14,TB!$B:$H,2,0),"-")</f>
        <v>0005158130183</v>
      </c>
      <c r="E14" s="71" t="str">
        <f>IFERROR(VLOOKUP($C14,TB!$B:$H,6,0),"-")</f>
        <v>0005158130183</v>
      </c>
      <c r="F14" s="219">
        <f t="shared" si="0"/>
        <v>0</v>
      </c>
      <c r="G14" s="219">
        <f t="shared" si="1"/>
        <v>0</v>
      </c>
      <c r="H14" s="219">
        <f t="shared" si="1"/>
        <v>0</v>
      </c>
      <c r="I14" s="219">
        <f t="shared" si="1"/>
        <v>0</v>
      </c>
      <c r="J14" s="293"/>
      <c r="K14" s="219">
        <f t="shared" si="2"/>
        <v>0</v>
      </c>
      <c r="L14" s="219">
        <f t="shared" si="3"/>
        <v>0</v>
      </c>
      <c r="M14" s="219">
        <f t="shared" si="4"/>
        <v>0</v>
      </c>
      <c r="N14" s="219">
        <f ca="1">_xlfn.IFNA(MIN(OFFSET($AA14,0,MATCH(Periods!$D$15,$AA$7:$BY$7)-1):OFFSET($AA14,0,MATCH(Periods!$D$15,$AA$7:$BY$7,0)-12)),0)</f>
        <v>0</v>
      </c>
      <c r="O14" s="293"/>
      <c r="P14" s="219">
        <f t="shared" si="5"/>
        <v>0</v>
      </c>
      <c r="Q14" s="219">
        <f t="shared" si="6"/>
        <v>0</v>
      </c>
      <c r="R14" s="219">
        <f t="shared" si="7"/>
        <v>0</v>
      </c>
      <c r="S14" s="219">
        <f ca="1">_xlfn.IFNA(MAX(OFFSET($AA14,0,MATCH(Periods!$D$15,$AA$7:$BY$7)-1):OFFSET($AA14,0,MATCH(Periods!$D$15,$AA$7:$BY$7,0)-12)),0)</f>
        <v>0</v>
      </c>
      <c r="T14" s="293"/>
      <c r="U14" s="219">
        <f t="shared" si="8"/>
        <v>0</v>
      </c>
      <c r="V14" s="219">
        <f t="shared" si="9"/>
        <v>0</v>
      </c>
      <c r="W14" s="219">
        <f t="shared" si="10"/>
        <v>0</v>
      </c>
      <c r="X14" s="219">
        <f ca="1">_xlfn.IFNA(AVERAGE(OFFSET($AA14,0,MATCH(Periods!$D$15,$AA$7:$BY$7)-1):OFFSET($AA14,0,MATCH(Periods!$D$15,$AA$7:$BY$7,0)-12)),0)</f>
        <v>0</v>
      </c>
      <c r="Y14" s="293"/>
      <c r="Z14" s="293"/>
      <c r="AA14" s="219">
        <f>SUMIFS(TB!N:N,TB!$F:$F,$B14,TB!$B:$B,$C14,TB!$C:$C,$D14,TB!$G:$G,$E14,TB!$J:$J,$A$4)</f>
        <v>0</v>
      </c>
      <c r="AB14" s="219">
        <f>SUMIFS(TB!O:O,TB!$F:$F,$B14,TB!$B:$B,$C14,TB!$C:$C,$D14,TB!$G:$G,$E14,TB!$J:$J,$A$4)</f>
        <v>0</v>
      </c>
      <c r="AC14" s="219">
        <f>SUMIFS(TB!P:P,TB!$F:$F,$B14,TB!$B:$B,$C14,TB!$C:$C,$D14,TB!$G:$G,$E14,TB!$J:$J,$A$4)</f>
        <v>0</v>
      </c>
      <c r="AD14" s="219">
        <f>SUMIFS(TB!Q:Q,TB!$F:$F,$B14,TB!$B:$B,$C14,TB!$C:$C,$D14,TB!$G:$G,$E14,TB!$J:$J,$A$4)</f>
        <v>0</v>
      </c>
      <c r="AE14" s="219">
        <f>SUMIFS(TB!R:R,TB!$F:$F,$B14,TB!$B:$B,$C14,TB!$C:$C,$D14,TB!$G:$G,$E14,TB!$J:$J,$A$4)</f>
        <v>0</v>
      </c>
      <c r="AF14" s="219">
        <f>SUMIFS(TB!S:S,TB!$F:$F,$B14,TB!$B:$B,$C14,TB!$C:$C,$D14,TB!$G:$G,$E14,TB!$J:$J,$A$4)</f>
        <v>0</v>
      </c>
      <c r="AG14" s="219">
        <f>SUMIFS(TB!T:T,TB!$F:$F,$B14,TB!$B:$B,$C14,TB!$C:$C,$D14,TB!$G:$G,$E14,TB!$J:$J,$A$4)</f>
        <v>0</v>
      </c>
      <c r="AH14" s="219">
        <f>SUMIFS(TB!U:U,TB!$F:$F,$B14,TB!$B:$B,$C14,TB!$C:$C,$D14,TB!$G:$G,$E14,TB!$J:$J,$A$4)</f>
        <v>0</v>
      </c>
      <c r="AI14" s="219">
        <f>SUMIFS(TB!V:V,TB!$F:$F,$B14,TB!$B:$B,$C14,TB!$C:$C,$D14,TB!$G:$G,$E14,TB!$J:$J,$A$4)</f>
        <v>0</v>
      </c>
      <c r="AJ14" s="219">
        <f>SUMIFS(TB!W:W,TB!$F:$F,$B14,TB!$B:$B,$C14,TB!$C:$C,$D14,TB!$G:$G,$E14,TB!$J:$J,$A$4)</f>
        <v>0</v>
      </c>
      <c r="AK14" s="219">
        <f>SUMIFS(TB!X:X,TB!$F:$F,$B14,TB!$B:$B,$C14,TB!$C:$C,$D14,TB!$G:$G,$E14,TB!$J:$J,$A$4)</f>
        <v>0</v>
      </c>
      <c r="AL14" s="219">
        <f>SUMIFS(TB!Y:Y,TB!$F:$F,$B14,TB!$B:$B,$C14,TB!$C:$C,$D14,TB!$G:$G,$E14,TB!$J:$J,$A$4)</f>
        <v>0</v>
      </c>
      <c r="AM14" s="219">
        <f>SUMIFS(TB!Z:Z,TB!$F:$F,$B14,TB!$B:$B,$C14,TB!$C:$C,$D14,TB!$G:$G,$E14,TB!$J:$J,$A$4)</f>
        <v>0</v>
      </c>
      <c r="AN14" s="219">
        <f>SUMIFS(TB!AA:AA,TB!$F:$F,$B14,TB!$B:$B,$C14,TB!$C:$C,$D14,TB!$G:$G,$E14,TB!$J:$J,$A$4)</f>
        <v>0</v>
      </c>
      <c r="AO14" s="219">
        <f>SUMIFS(TB!AB:AB,TB!$F:$F,$B14,TB!$B:$B,$C14,TB!$C:$C,$D14,TB!$G:$G,$E14,TB!$J:$J,$A$4)</f>
        <v>0</v>
      </c>
      <c r="AP14" s="219">
        <f>SUMIFS(TB!AC:AC,TB!$F:$F,$B14,TB!$B:$B,$C14,TB!$C:$C,$D14,TB!$G:$G,$E14,TB!$J:$J,$A$4)</f>
        <v>0</v>
      </c>
      <c r="AQ14" s="219">
        <f>SUMIFS(TB!AD:AD,TB!$F:$F,$B14,TB!$B:$B,$C14,TB!$C:$C,$D14,TB!$G:$G,$E14,TB!$J:$J,$A$4)</f>
        <v>0</v>
      </c>
      <c r="AR14" s="219">
        <f>SUMIFS(TB!AE:AE,TB!$F:$F,$B14,TB!$B:$B,$C14,TB!$C:$C,$D14,TB!$G:$G,$E14,TB!$J:$J,$A$4)</f>
        <v>0</v>
      </c>
      <c r="AS14" s="219">
        <f>SUMIFS(TB!AF:AF,TB!$F:$F,$B14,TB!$B:$B,$C14,TB!$C:$C,$D14,TB!$G:$G,$E14,TB!$J:$J,$A$4)</f>
        <v>0</v>
      </c>
      <c r="AT14" s="219">
        <f>SUMIFS(TB!AG:AG,TB!$F:$F,$B14,TB!$B:$B,$C14,TB!$C:$C,$D14,TB!$G:$G,$E14,TB!$J:$J,$A$4)</f>
        <v>0</v>
      </c>
      <c r="AU14" s="219">
        <f>SUMIFS(TB!AH:AH,TB!$F:$F,$B14,TB!$B:$B,$C14,TB!$C:$C,$D14,TB!$G:$G,$E14,TB!$J:$J,$A$4)</f>
        <v>0</v>
      </c>
      <c r="AV14" s="219">
        <f>SUMIFS(TB!AI:AI,TB!$F:$F,$B14,TB!$B:$B,$C14,TB!$C:$C,$D14,TB!$G:$G,$E14,TB!$J:$J,$A$4)</f>
        <v>0</v>
      </c>
      <c r="AW14" s="219">
        <f>SUMIFS(TB!AJ:AJ,TB!$F:$F,$B14,TB!$B:$B,$C14,TB!$C:$C,$D14,TB!$G:$G,$E14,TB!$J:$J,$A$4)</f>
        <v>0</v>
      </c>
      <c r="AX14" s="219">
        <f>SUMIFS(TB!AK:AK,TB!$F:$F,$B14,TB!$B:$B,$C14,TB!$C:$C,$D14,TB!$G:$G,$E14,TB!$J:$J,$A$4)</f>
        <v>0</v>
      </c>
      <c r="AY14" s="219">
        <f>SUMIFS(TB!AL:AL,TB!$F:$F,$B14,TB!$B:$B,$C14,TB!$C:$C,$D14,TB!$G:$G,$E14,TB!$J:$J,$A$4)</f>
        <v>0</v>
      </c>
      <c r="AZ14" s="219">
        <f>SUMIFS(TB!AM:AM,TB!$F:$F,$B14,TB!$B:$B,$C14,TB!$C:$C,$D14,TB!$G:$G,$E14,TB!$J:$J,$A$4)</f>
        <v>0</v>
      </c>
      <c r="BA14" s="219">
        <f>SUMIFS(TB!AN:AN,TB!$F:$F,$B14,TB!$B:$B,$C14,TB!$C:$C,$D14,TB!$G:$G,$E14,TB!$J:$J,$A$4)</f>
        <v>0</v>
      </c>
      <c r="BB14" s="219">
        <f>SUMIFS(TB!AO:AO,TB!$F:$F,$B14,TB!$B:$B,$C14,TB!$C:$C,$D14,TB!$G:$G,$E14,TB!$J:$J,$A$4)</f>
        <v>0</v>
      </c>
      <c r="BC14" s="219">
        <f>SUMIFS(TB!AP:AP,TB!$F:$F,$B14,TB!$B:$B,$C14,TB!$C:$C,$D14,TB!$G:$G,$E14,TB!$J:$J,$A$4)</f>
        <v>0</v>
      </c>
      <c r="BD14" s="219">
        <f>SUMIFS(TB!AQ:AQ,TB!$F:$F,$B14,TB!$B:$B,$C14,TB!$C:$C,$D14,TB!$G:$G,$E14,TB!$J:$J,$A$4)</f>
        <v>0</v>
      </c>
      <c r="BE14" s="219">
        <f>SUMIFS(TB!AR:AR,TB!$F:$F,$B14,TB!$B:$B,$C14,TB!$C:$C,$D14,TB!$G:$G,$E14,TB!$J:$J,$A$4)</f>
        <v>0</v>
      </c>
      <c r="BF14" s="219">
        <f>SUMIFS(TB!AS:AS,TB!$F:$F,$B14,TB!$B:$B,$C14,TB!$C:$C,$D14,TB!$G:$G,$E14,TB!$J:$J,$A$4)</f>
        <v>0</v>
      </c>
      <c r="BG14" s="219">
        <f>SUMIFS(TB!AT:AT,TB!$F:$F,$B14,TB!$B:$B,$C14,TB!$C:$C,$D14,TB!$G:$G,$E14,TB!$J:$J,$A$4)</f>
        <v>0</v>
      </c>
      <c r="BH14" s="219">
        <f>SUMIFS(TB!AU:AU,TB!$F:$F,$B14,TB!$B:$B,$C14,TB!$C:$C,$D14,TB!$G:$G,$E14,TB!$J:$J,$A$4)</f>
        <v>0</v>
      </c>
      <c r="BI14" s="219">
        <f>SUMIFS(TB!AV:AV,TB!$F:$F,$B14,TB!$B:$B,$C14,TB!$C:$C,$D14,TB!$G:$G,$E14,TB!$J:$J,$A$4)</f>
        <v>0</v>
      </c>
      <c r="BJ14" s="219">
        <f>SUMIFS(TB!AW:AW,TB!$F:$F,$B14,TB!$B:$B,$C14,TB!$C:$C,$D14,TB!$G:$G,$E14,TB!$J:$J,$A$4)</f>
        <v>0</v>
      </c>
      <c r="BK14" s="219">
        <f>SUMIFS(TB!AX:AX,TB!$F:$F,$B14,TB!$B:$B,$C14,TB!$C:$C,$D14,TB!$G:$G,$E14,TB!$J:$J,$A$4)</f>
        <v>0</v>
      </c>
      <c r="BL14" s="219">
        <f>SUMIFS(TB!AY:AY,TB!$F:$F,$B14,TB!$B:$B,$C14,TB!$C:$C,$D14,TB!$G:$G,$E14,TB!$J:$J,$A$4)</f>
        <v>0</v>
      </c>
      <c r="BM14" s="219">
        <f>SUMIFS(TB!AZ:AZ,TB!$F:$F,$B14,TB!$B:$B,$C14,TB!$C:$C,$D14,TB!$G:$G,$E14,TB!$J:$J,$A$4)</f>
        <v>0</v>
      </c>
      <c r="BN14" s="219">
        <f>SUMIFS(TB!BA:BA,TB!$F:$F,$B14,TB!$B:$B,$C14,TB!$C:$C,$D14,TB!$G:$G,$E14,TB!$J:$J,$A$4)</f>
        <v>0</v>
      </c>
      <c r="BO14" s="219">
        <f>SUMIFS(TB!BB:BB,TB!$F:$F,$B14,TB!$B:$B,$C14,TB!$C:$C,$D14,TB!$G:$G,$E14,TB!$J:$J,$A$4)</f>
        <v>0</v>
      </c>
      <c r="BP14" s="219">
        <f>SUMIFS(TB!BC:BC,TB!$F:$F,$B14,TB!$B:$B,$C14,TB!$C:$C,$D14,TB!$G:$G,$E14,TB!$J:$J,$A$4)</f>
        <v>0</v>
      </c>
      <c r="BQ14" s="219">
        <f>SUMIFS(TB!BD:BD,TB!$F:$F,$B14,TB!$B:$B,$C14,TB!$C:$C,$D14,TB!$G:$G,$E14,TB!$J:$J,$A$4)</f>
        <v>0</v>
      </c>
      <c r="BR14" s="219">
        <f>SUMIFS(TB!BE:BE,TB!$F:$F,$B14,TB!$B:$B,$C14,TB!$C:$C,$D14,TB!$G:$G,$E14,TB!$J:$J,$A$4)</f>
        <v>0</v>
      </c>
      <c r="BS14" s="219">
        <f>SUMIFS(TB!BF:BF,TB!$F:$F,$B14,TB!$B:$B,$C14,TB!$C:$C,$D14,TB!$G:$G,$E14,TB!$J:$J,$A$4)</f>
        <v>0</v>
      </c>
      <c r="BT14" s="219">
        <f>SUMIFS(TB!BG:BG,TB!$F:$F,$B14,TB!$B:$B,$C14,TB!$C:$C,$D14,TB!$G:$G,$E14,TB!$J:$J,$A$4)</f>
        <v>0</v>
      </c>
      <c r="BU14" s="219">
        <f>SUMIFS(TB!BH:BH,TB!$F:$F,$B14,TB!$B:$B,$C14,TB!$C:$C,$D14,TB!$G:$G,$E14,TB!$J:$J,$A$4)</f>
        <v>0</v>
      </c>
      <c r="BV14" s="219">
        <f>SUMIFS(TB!BI:BI,TB!$F:$F,$B14,TB!$B:$B,$C14,TB!$C:$C,$D14,TB!$G:$G,$E14,TB!$J:$J,$A$4)</f>
        <v>0</v>
      </c>
      <c r="BZ14" s="219"/>
      <c r="CA14" s="240"/>
    </row>
    <row r="15" spans="1:79" ht="14.25" customHeight="1" outlineLevel="1" x14ac:dyDescent="0.3">
      <c r="B15" s="71" t="str">
        <f>BS!$B$8</f>
        <v>Cash and cash equivalents</v>
      </c>
      <c r="C15" s="197" t="s">
        <v>511</v>
      </c>
      <c r="D15" s="71" t="str">
        <f>IFERROR(VLOOKUP($C15,TB!$B:$H,2,0),"-")</f>
        <v>970129446 - Allfirst</v>
      </c>
      <c r="E15" s="71" t="str">
        <f>IFERROR(VLOOKUP($C15,TB!$B:$H,6,0),"-")</f>
        <v>Allfirst</v>
      </c>
      <c r="F15" s="219">
        <f t="shared" si="0"/>
        <v>0</v>
      </c>
      <c r="G15" s="219">
        <f t="shared" si="1"/>
        <v>0</v>
      </c>
      <c r="H15" s="219">
        <f t="shared" si="1"/>
        <v>0</v>
      </c>
      <c r="I15" s="219">
        <f t="shared" si="1"/>
        <v>0</v>
      </c>
      <c r="J15" s="293"/>
      <c r="K15" s="219">
        <f t="shared" si="2"/>
        <v>0</v>
      </c>
      <c r="L15" s="219">
        <f t="shared" si="3"/>
        <v>0</v>
      </c>
      <c r="M15" s="219">
        <f t="shared" si="4"/>
        <v>0</v>
      </c>
      <c r="N15" s="219">
        <f ca="1">_xlfn.IFNA(MIN(OFFSET($AA15,0,MATCH(Periods!$D$15,$AA$7:$BY$7)-1):OFFSET($AA15,0,MATCH(Periods!$D$15,$AA$7:$BY$7,0)-12)),0)</f>
        <v>0</v>
      </c>
      <c r="O15" s="293"/>
      <c r="P15" s="219">
        <f t="shared" si="5"/>
        <v>0</v>
      </c>
      <c r="Q15" s="219">
        <f t="shared" si="6"/>
        <v>0</v>
      </c>
      <c r="R15" s="219">
        <f t="shared" si="7"/>
        <v>0</v>
      </c>
      <c r="S15" s="219">
        <f ca="1">_xlfn.IFNA(MAX(OFFSET($AA15,0,MATCH(Periods!$D$15,$AA$7:$BY$7)-1):OFFSET($AA15,0,MATCH(Periods!$D$15,$AA$7:$BY$7,0)-12)),0)</f>
        <v>0</v>
      </c>
      <c r="T15" s="293"/>
      <c r="U15" s="219">
        <f t="shared" si="8"/>
        <v>0</v>
      </c>
      <c r="V15" s="219">
        <f t="shared" si="9"/>
        <v>0</v>
      </c>
      <c r="W15" s="219">
        <f t="shared" si="10"/>
        <v>0</v>
      </c>
      <c r="X15" s="219">
        <f ca="1">_xlfn.IFNA(AVERAGE(OFFSET($AA15,0,MATCH(Periods!$D$15,$AA$7:$BY$7)-1):OFFSET($AA15,0,MATCH(Periods!$D$15,$AA$7:$BY$7,0)-12)),0)</f>
        <v>0</v>
      </c>
      <c r="Y15" s="293"/>
      <c r="Z15" s="293"/>
      <c r="AA15" s="219">
        <f>SUMIFS(TB!N:N,TB!$F:$F,$B15,TB!$B:$B,$C15,TB!$C:$C,$D15,TB!$G:$G,$E15,TB!$J:$J,$A$4)</f>
        <v>0</v>
      </c>
      <c r="AB15" s="219">
        <f>SUMIFS(TB!O:O,TB!$F:$F,$B15,TB!$B:$B,$C15,TB!$C:$C,$D15,TB!$G:$G,$E15,TB!$J:$J,$A$4)</f>
        <v>0</v>
      </c>
      <c r="AC15" s="219">
        <f>SUMIFS(TB!P:P,TB!$F:$F,$B15,TB!$B:$B,$C15,TB!$C:$C,$D15,TB!$G:$G,$E15,TB!$J:$J,$A$4)</f>
        <v>0</v>
      </c>
      <c r="AD15" s="219">
        <f>SUMIFS(TB!Q:Q,TB!$F:$F,$B15,TB!$B:$B,$C15,TB!$C:$C,$D15,TB!$G:$G,$E15,TB!$J:$J,$A$4)</f>
        <v>0</v>
      </c>
      <c r="AE15" s="219">
        <f>SUMIFS(TB!R:R,TB!$F:$F,$B15,TB!$B:$B,$C15,TB!$C:$C,$D15,TB!$G:$G,$E15,TB!$J:$J,$A$4)</f>
        <v>0</v>
      </c>
      <c r="AF15" s="219">
        <f>SUMIFS(TB!S:S,TB!$F:$F,$B15,TB!$B:$B,$C15,TB!$C:$C,$D15,TB!$G:$G,$E15,TB!$J:$J,$A$4)</f>
        <v>0</v>
      </c>
      <c r="AG15" s="219">
        <f>SUMIFS(TB!T:T,TB!$F:$F,$B15,TB!$B:$B,$C15,TB!$C:$C,$D15,TB!$G:$G,$E15,TB!$J:$J,$A$4)</f>
        <v>0</v>
      </c>
      <c r="AH15" s="219">
        <f>SUMIFS(TB!U:U,TB!$F:$F,$B15,TB!$B:$B,$C15,TB!$C:$C,$D15,TB!$G:$G,$E15,TB!$J:$J,$A$4)</f>
        <v>0</v>
      </c>
      <c r="AI15" s="219">
        <f>SUMIFS(TB!V:V,TB!$F:$F,$B15,TB!$B:$B,$C15,TB!$C:$C,$D15,TB!$G:$G,$E15,TB!$J:$J,$A$4)</f>
        <v>0</v>
      </c>
      <c r="AJ15" s="219">
        <f>SUMIFS(TB!W:W,TB!$F:$F,$B15,TB!$B:$B,$C15,TB!$C:$C,$D15,TB!$G:$G,$E15,TB!$J:$J,$A$4)</f>
        <v>0</v>
      </c>
      <c r="AK15" s="219">
        <f>SUMIFS(TB!X:X,TB!$F:$F,$B15,TB!$B:$B,$C15,TB!$C:$C,$D15,TB!$G:$G,$E15,TB!$J:$J,$A$4)</f>
        <v>0</v>
      </c>
      <c r="AL15" s="219">
        <f>SUMIFS(TB!Y:Y,TB!$F:$F,$B15,TB!$B:$B,$C15,TB!$C:$C,$D15,TB!$G:$G,$E15,TB!$J:$J,$A$4)</f>
        <v>0</v>
      </c>
      <c r="AM15" s="219">
        <f>SUMIFS(TB!Z:Z,TB!$F:$F,$B15,TB!$B:$B,$C15,TB!$C:$C,$D15,TB!$G:$G,$E15,TB!$J:$J,$A$4)</f>
        <v>0</v>
      </c>
      <c r="AN15" s="219">
        <f>SUMIFS(TB!AA:AA,TB!$F:$F,$B15,TB!$B:$B,$C15,TB!$C:$C,$D15,TB!$G:$G,$E15,TB!$J:$J,$A$4)</f>
        <v>0</v>
      </c>
      <c r="AO15" s="219">
        <f>SUMIFS(TB!AB:AB,TB!$F:$F,$B15,TB!$B:$B,$C15,TB!$C:$C,$D15,TB!$G:$G,$E15,TB!$J:$J,$A$4)</f>
        <v>0</v>
      </c>
      <c r="AP15" s="219">
        <f>SUMIFS(TB!AC:AC,TB!$F:$F,$B15,TB!$B:$B,$C15,TB!$C:$C,$D15,TB!$G:$G,$E15,TB!$J:$J,$A$4)</f>
        <v>0</v>
      </c>
      <c r="AQ15" s="219">
        <f>SUMIFS(TB!AD:AD,TB!$F:$F,$B15,TB!$B:$B,$C15,TB!$C:$C,$D15,TB!$G:$G,$E15,TB!$J:$J,$A$4)</f>
        <v>0</v>
      </c>
      <c r="AR15" s="219">
        <f>SUMIFS(TB!AE:AE,TB!$F:$F,$B15,TB!$B:$B,$C15,TB!$C:$C,$D15,TB!$G:$G,$E15,TB!$J:$J,$A$4)</f>
        <v>0</v>
      </c>
      <c r="AS15" s="219">
        <f>SUMIFS(TB!AF:AF,TB!$F:$F,$B15,TB!$B:$B,$C15,TB!$C:$C,$D15,TB!$G:$G,$E15,TB!$J:$J,$A$4)</f>
        <v>0</v>
      </c>
      <c r="AT15" s="219">
        <f>SUMIFS(TB!AG:AG,TB!$F:$F,$B15,TB!$B:$B,$C15,TB!$C:$C,$D15,TB!$G:$G,$E15,TB!$J:$J,$A$4)</f>
        <v>0</v>
      </c>
      <c r="AU15" s="219">
        <f>SUMIFS(TB!AH:AH,TB!$F:$F,$B15,TB!$B:$B,$C15,TB!$C:$C,$D15,TB!$G:$G,$E15,TB!$J:$J,$A$4)</f>
        <v>0</v>
      </c>
      <c r="AV15" s="219">
        <f>SUMIFS(TB!AI:AI,TB!$F:$F,$B15,TB!$B:$B,$C15,TB!$C:$C,$D15,TB!$G:$G,$E15,TB!$J:$J,$A$4)</f>
        <v>0</v>
      </c>
      <c r="AW15" s="219">
        <f>SUMIFS(TB!AJ:AJ,TB!$F:$F,$B15,TB!$B:$B,$C15,TB!$C:$C,$D15,TB!$G:$G,$E15,TB!$J:$J,$A$4)</f>
        <v>0</v>
      </c>
      <c r="AX15" s="219">
        <f>SUMIFS(TB!AK:AK,TB!$F:$F,$B15,TB!$B:$B,$C15,TB!$C:$C,$D15,TB!$G:$G,$E15,TB!$J:$J,$A$4)</f>
        <v>0</v>
      </c>
      <c r="AY15" s="219">
        <f>SUMIFS(TB!AL:AL,TB!$F:$F,$B15,TB!$B:$B,$C15,TB!$C:$C,$D15,TB!$G:$G,$E15,TB!$J:$J,$A$4)</f>
        <v>0</v>
      </c>
      <c r="AZ15" s="219">
        <f>SUMIFS(TB!AM:AM,TB!$F:$F,$B15,TB!$B:$B,$C15,TB!$C:$C,$D15,TB!$G:$G,$E15,TB!$J:$J,$A$4)</f>
        <v>0</v>
      </c>
      <c r="BA15" s="219">
        <f>SUMIFS(TB!AN:AN,TB!$F:$F,$B15,TB!$B:$B,$C15,TB!$C:$C,$D15,TB!$G:$G,$E15,TB!$J:$J,$A$4)</f>
        <v>0</v>
      </c>
      <c r="BB15" s="219">
        <f>SUMIFS(TB!AO:AO,TB!$F:$F,$B15,TB!$B:$B,$C15,TB!$C:$C,$D15,TB!$G:$G,$E15,TB!$J:$J,$A$4)</f>
        <v>0</v>
      </c>
      <c r="BC15" s="219">
        <f>SUMIFS(TB!AP:AP,TB!$F:$F,$B15,TB!$B:$B,$C15,TB!$C:$C,$D15,TB!$G:$G,$E15,TB!$J:$J,$A$4)</f>
        <v>0</v>
      </c>
      <c r="BD15" s="219">
        <f>SUMIFS(TB!AQ:AQ,TB!$F:$F,$B15,TB!$B:$B,$C15,TB!$C:$C,$D15,TB!$G:$G,$E15,TB!$J:$J,$A$4)</f>
        <v>0</v>
      </c>
      <c r="BE15" s="219">
        <f>SUMIFS(TB!AR:AR,TB!$F:$F,$B15,TB!$B:$B,$C15,TB!$C:$C,$D15,TB!$G:$G,$E15,TB!$J:$J,$A$4)</f>
        <v>0</v>
      </c>
      <c r="BF15" s="219">
        <f>SUMIFS(TB!AS:AS,TB!$F:$F,$B15,TB!$B:$B,$C15,TB!$C:$C,$D15,TB!$G:$G,$E15,TB!$J:$J,$A$4)</f>
        <v>0</v>
      </c>
      <c r="BG15" s="219">
        <f>SUMIFS(TB!AT:AT,TB!$F:$F,$B15,TB!$B:$B,$C15,TB!$C:$C,$D15,TB!$G:$G,$E15,TB!$J:$J,$A$4)</f>
        <v>0</v>
      </c>
      <c r="BH15" s="219">
        <f>SUMIFS(TB!AU:AU,TB!$F:$F,$B15,TB!$B:$B,$C15,TB!$C:$C,$D15,TB!$G:$G,$E15,TB!$J:$J,$A$4)</f>
        <v>0</v>
      </c>
      <c r="BI15" s="219">
        <f>SUMIFS(TB!AV:AV,TB!$F:$F,$B15,TB!$B:$B,$C15,TB!$C:$C,$D15,TB!$G:$G,$E15,TB!$J:$J,$A$4)</f>
        <v>0</v>
      </c>
      <c r="BJ15" s="219">
        <f>SUMIFS(TB!AW:AW,TB!$F:$F,$B15,TB!$B:$B,$C15,TB!$C:$C,$D15,TB!$G:$G,$E15,TB!$J:$J,$A$4)</f>
        <v>0</v>
      </c>
      <c r="BK15" s="219">
        <f>SUMIFS(TB!AX:AX,TB!$F:$F,$B15,TB!$B:$B,$C15,TB!$C:$C,$D15,TB!$G:$G,$E15,TB!$J:$J,$A$4)</f>
        <v>0</v>
      </c>
      <c r="BL15" s="219">
        <f>SUMIFS(TB!AY:AY,TB!$F:$F,$B15,TB!$B:$B,$C15,TB!$C:$C,$D15,TB!$G:$G,$E15,TB!$J:$J,$A$4)</f>
        <v>0</v>
      </c>
      <c r="BM15" s="219">
        <f>SUMIFS(TB!AZ:AZ,TB!$F:$F,$B15,TB!$B:$B,$C15,TB!$C:$C,$D15,TB!$G:$G,$E15,TB!$J:$J,$A$4)</f>
        <v>0</v>
      </c>
      <c r="BN15" s="219">
        <f>SUMIFS(TB!BA:BA,TB!$F:$F,$B15,TB!$B:$B,$C15,TB!$C:$C,$D15,TB!$G:$G,$E15,TB!$J:$J,$A$4)</f>
        <v>0</v>
      </c>
      <c r="BO15" s="219">
        <f>SUMIFS(TB!BB:BB,TB!$F:$F,$B15,TB!$B:$B,$C15,TB!$C:$C,$D15,TB!$G:$G,$E15,TB!$J:$J,$A$4)</f>
        <v>0</v>
      </c>
      <c r="BP15" s="219">
        <f>SUMIFS(TB!BC:BC,TB!$F:$F,$B15,TB!$B:$B,$C15,TB!$C:$C,$D15,TB!$G:$G,$E15,TB!$J:$J,$A$4)</f>
        <v>0</v>
      </c>
      <c r="BQ15" s="219">
        <f>SUMIFS(TB!BD:BD,TB!$F:$F,$B15,TB!$B:$B,$C15,TB!$C:$C,$D15,TB!$G:$G,$E15,TB!$J:$J,$A$4)</f>
        <v>0</v>
      </c>
      <c r="BR15" s="219">
        <f>SUMIFS(TB!BE:BE,TB!$F:$F,$B15,TB!$B:$B,$C15,TB!$C:$C,$D15,TB!$G:$G,$E15,TB!$J:$J,$A$4)</f>
        <v>0</v>
      </c>
      <c r="BS15" s="219">
        <f>SUMIFS(TB!BF:BF,TB!$F:$F,$B15,TB!$B:$B,$C15,TB!$C:$C,$D15,TB!$G:$G,$E15,TB!$J:$J,$A$4)</f>
        <v>0</v>
      </c>
      <c r="BT15" s="219">
        <f>SUMIFS(TB!BG:BG,TB!$F:$F,$B15,TB!$B:$B,$C15,TB!$C:$C,$D15,TB!$G:$G,$E15,TB!$J:$J,$A$4)</f>
        <v>0</v>
      </c>
      <c r="BU15" s="219">
        <f>SUMIFS(TB!BH:BH,TB!$F:$F,$B15,TB!$B:$B,$C15,TB!$C:$C,$D15,TB!$G:$G,$E15,TB!$J:$J,$A$4)</f>
        <v>0</v>
      </c>
      <c r="BV15" s="219">
        <f>SUMIFS(TB!BI:BI,TB!$F:$F,$B15,TB!$B:$B,$C15,TB!$C:$C,$D15,TB!$G:$G,$E15,TB!$J:$J,$A$4)</f>
        <v>0</v>
      </c>
      <c r="BZ15" s="219"/>
      <c r="CA15" s="240"/>
    </row>
    <row r="16" spans="1:79" ht="14.25" customHeight="1" outlineLevel="1" x14ac:dyDescent="0.3">
      <c r="B16" s="71" t="str">
        <f>BS!$B$8</f>
        <v>Cash and cash equivalents</v>
      </c>
      <c r="C16" s="197" t="s">
        <v>512</v>
      </c>
      <c r="D16" s="71" t="str">
        <f>IFERROR(VLOOKUP($C16,TB!$B:$H,2,0),"-")</f>
        <v>ATG-030501</v>
      </c>
      <c r="E16" s="71" t="str">
        <f>IFERROR(VLOOKUP($C16,TB!$B:$H,6,0),"-")</f>
        <v>ATG-030501</v>
      </c>
      <c r="F16" s="219">
        <f t="shared" si="0"/>
        <v>0</v>
      </c>
      <c r="G16" s="219">
        <f t="shared" si="1"/>
        <v>0</v>
      </c>
      <c r="H16" s="219">
        <f t="shared" si="1"/>
        <v>0</v>
      </c>
      <c r="I16" s="219">
        <f t="shared" si="1"/>
        <v>0</v>
      </c>
      <c r="J16" s="293"/>
      <c r="K16" s="219">
        <f t="shared" si="2"/>
        <v>0</v>
      </c>
      <c r="L16" s="219">
        <f t="shared" si="3"/>
        <v>0</v>
      </c>
      <c r="M16" s="219">
        <f t="shared" si="4"/>
        <v>0</v>
      </c>
      <c r="N16" s="219">
        <f ca="1">_xlfn.IFNA(MIN(OFFSET($AA16,0,MATCH(Periods!$D$15,$AA$7:$BY$7)-1):OFFSET($AA16,0,MATCH(Periods!$D$15,$AA$7:$BY$7,0)-12)),0)</f>
        <v>0</v>
      </c>
      <c r="O16" s="293"/>
      <c r="P16" s="219">
        <f t="shared" si="5"/>
        <v>0</v>
      </c>
      <c r="Q16" s="219">
        <f t="shared" si="6"/>
        <v>0</v>
      </c>
      <c r="R16" s="219">
        <f t="shared" si="7"/>
        <v>0</v>
      </c>
      <c r="S16" s="219">
        <f ca="1">_xlfn.IFNA(MAX(OFFSET($AA16,0,MATCH(Periods!$D$15,$AA$7:$BY$7)-1):OFFSET($AA16,0,MATCH(Periods!$D$15,$AA$7:$BY$7,0)-12)),0)</f>
        <v>0</v>
      </c>
      <c r="T16" s="293"/>
      <c r="U16" s="219">
        <f t="shared" si="8"/>
        <v>0</v>
      </c>
      <c r="V16" s="219">
        <f t="shared" si="9"/>
        <v>0</v>
      </c>
      <c r="W16" s="219">
        <f t="shared" si="10"/>
        <v>0</v>
      </c>
      <c r="X16" s="219">
        <f ca="1">_xlfn.IFNA(AVERAGE(OFFSET($AA16,0,MATCH(Periods!$D$15,$AA$7:$BY$7)-1):OFFSET($AA16,0,MATCH(Periods!$D$15,$AA$7:$BY$7,0)-12)),0)</f>
        <v>0</v>
      </c>
      <c r="Y16" s="293"/>
      <c r="Z16" s="293"/>
      <c r="AA16" s="219">
        <f>SUMIFS(TB!N:N,TB!$F:$F,$B16,TB!$B:$B,$C16,TB!$C:$C,$D16,TB!$G:$G,$E16,TB!$J:$J,$A$4)</f>
        <v>0</v>
      </c>
      <c r="AB16" s="219">
        <f>SUMIFS(TB!O:O,TB!$F:$F,$B16,TB!$B:$B,$C16,TB!$C:$C,$D16,TB!$G:$G,$E16,TB!$J:$J,$A$4)</f>
        <v>0</v>
      </c>
      <c r="AC16" s="219">
        <f>SUMIFS(TB!P:P,TB!$F:$F,$B16,TB!$B:$B,$C16,TB!$C:$C,$D16,TB!$G:$G,$E16,TB!$J:$J,$A$4)</f>
        <v>0</v>
      </c>
      <c r="AD16" s="219">
        <f>SUMIFS(TB!Q:Q,TB!$F:$F,$B16,TB!$B:$B,$C16,TB!$C:$C,$D16,TB!$G:$G,$E16,TB!$J:$J,$A$4)</f>
        <v>0</v>
      </c>
      <c r="AE16" s="219">
        <f>SUMIFS(TB!R:R,TB!$F:$F,$B16,TB!$B:$B,$C16,TB!$C:$C,$D16,TB!$G:$G,$E16,TB!$J:$J,$A$4)</f>
        <v>0</v>
      </c>
      <c r="AF16" s="219">
        <f>SUMIFS(TB!S:S,TB!$F:$F,$B16,TB!$B:$B,$C16,TB!$C:$C,$D16,TB!$G:$G,$E16,TB!$J:$J,$A$4)</f>
        <v>0</v>
      </c>
      <c r="AG16" s="219">
        <f>SUMIFS(TB!T:T,TB!$F:$F,$B16,TB!$B:$B,$C16,TB!$C:$C,$D16,TB!$G:$G,$E16,TB!$J:$J,$A$4)</f>
        <v>0</v>
      </c>
      <c r="AH16" s="219">
        <f>SUMIFS(TB!U:U,TB!$F:$F,$B16,TB!$B:$B,$C16,TB!$C:$C,$D16,TB!$G:$G,$E16,TB!$J:$J,$A$4)</f>
        <v>0</v>
      </c>
      <c r="AI16" s="219">
        <f>SUMIFS(TB!V:V,TB!$F:$F,$B16,TB!$B:$B,$C16,TB!$C:$C,$D16,TB!$G:$G,$E16,TB!$J:$J,$A$4)</f>
        <v>0</v>
      </c>
      <c r="AJ16" s="219">
        <f>SUMIFS(TB!W:W,TB!$F:$F,$B16,TB!$B:$B,$C16,TB!$C:$C,$D16,TB!$G:$G,$E16,TB!$J:$J,$A$4)</f>
        <v>0</v>
      </c>
      <c r="AK16" s="219">
        <f>SUMIFS(TB!X:X,TB!$F:$F,$B16,TB!$B:$B,$C16,TB!$C:$C,$D16,TB!$G:$G,$E16,TB!$J:$J,$A$4)</f>
        <v>0</v>
      </c>
      <c r="AL16" s="219">
        <f>SUMIFS(TB!Y:Y,TB!$F:$F,$B16,TB!$B:$B,$C16,TB!$C:$C,$D16,TB!$G:$G,$E16,TB!$J:$J,$A$4)</f>
        <v>0</v>
      </c>
      <c r="AM16" s="219">
        <f>SUMIFS(TB!Z:Z,TB!$F:$F,$B16,TB!$B:$B,$C16,TB!$C:$C,$D16,TB!$G:$G,$E16,TB!$J:$J,$A$4)</f>
        <v>0</v>
      </c>
      <c r="AN16" s="219">
        <f>SUMIFS(TB!AA:AA,TB!$F:$F,$B16,TB!$B:$B,$C16,TB!$C:$C,$D16,TB!$G:$G,$E16,TB!$J:$J,$A$4)</f>
        <v>0</v>
      </c>
      <c r="AO16" s="219">
        <f>SUMIFS(TB!AB:AB,TB!$F:$F,$B16,TB!$B:$B,$C16,TB!$C:$C,$D16,TB!$G:$G,$E16,TB!$J:$J,$A$4)</f>
        <v>0</v>
      </c>
      <c r="AP16" s="219">
        <f>SUMIFS(TB!AC:AC,TB!$F:$F,$B16,TB!$B:$B,$C16,TB!$C:$C,$D16,TB!$G:$G,$E16,TB!$J:$J,$A$4)</f>
        <v>0</v>
      </c>
      <c r="AQ16" s="219">
        <f>SUMIFS(TB!AD:AD,TB!$F:$F,$B16,TB!$B:$B,$C16,TB!$C:$C,$D16,TB!$G:$G,$E16,TB!$J:$J,$A$4)</f>
        <v>0</v>
      </c>
      <c r="AR16" s="219">
        <f>SUMIFS(TB!AE:AE,TB!$F:$F,$B16,TB!$B:$B,$C16,TB!$C:$C,$D16,TB!$G:$G,$E16,TB!$J:$J,$A$4)</f>
        <v>0</v>
      </c>
      <c r="AS16" s="219">
        <f>SUMIFS(TB!AF:AF,TB!$F:$F,$B16,TB!$B:$B,$C16,TB!$C:$C,$D16,TB!$G:$G,$E16,TB!$J:$J,$A$4)</f>
        <v>0</v>
      </c>
      <c r="AT16" s="219">
        <f>SUMIFS(TB!AG:AG,TB!$F:$F,$B16,TB!$B:$B,$C16,TB!$C:$C,$D16,TB!$G:$G,$E16,TB!$J:$J,$A$4)</f>
        <v>0</v>
      </c>
      <c r="AU16" s="219">
        <f>SUMIFS(TB!AH:AH,TB!$F:$F,$B16,TB!$B:$B,$C16,TB!$C:$C,$D16,TB!$G:$G,$E16,TB!$J:$J,$A$4)</f>
        <v>0</v>
      </c>
      <c r="AV16" s="219">
        <f>SUMIFS(TB!AI:AI,TB!$F:$F,$B16,TB!$B:$B,$C16,TB!$C:$C,$D16,TB!$G:$G,$E16,TB!$J:$J,$A$4)</f>
        <v>0</v>
      </c>
      <c r="AW16" s="219">
        <f>SUMIFS(TB!AJ:AJ,TB!$F:$F,$B16,TB!$B:$B,$C16,TB!$C:$C,$D16,TB!$G:$G,$E16,TB!$J:$J,$A$4)</f>
        <v>0</v>
      </c>
      <c r="AX16" s="219">
        <f>SUMIFS(TB!AK:AK,TB!$F:$F,$B16,TB!$B:$B,$C16,TB!$C:$C,$D16,TB!$G:$G,$E16,TB!$J:$J,$A$4)</f>
        <v>0</v>
      </c>
      <c r="AY16" s="219">
        <f>SUMIFS(TB!AL:AL,TB!$F:$F,$B16,TB!$B:$B,$C16,TB!$C:$C,$D16,TB!$G:$G,$E16,TB!$J:$J,$A$4)</f>
        <v>0</v>
      </c>
      <c r="AZ16" s="219">
        <f>SUMIFS(TB!AM:AM,TB!$F:$F,$B16,TB!$B:$B,$C16,TB!$C:$C,$D16,TB!$G:$G,$E16,TB!$J:$J,$A$4)</f>
        <v>0</v>
      </c>
      <c r="BA16" s="219">
        <f>SUMIFS(TB!AN:AN,TB!$F:$F,$B16,TB!$B:$B,$C16,TB!$C:$C,$D16,TB!$G:$G,$E16,TB!$J:$J,$A$4)</f>
        <v>0</v>
      </c>
      <c r="BB16" s="219">
        <f>SUMIFS(TB!AO:AO,TB!$F:$F,$B16,TB!$B:$B,$C16,TB!$C:$C,$D16,TB!$G:$G,$E16,TB!$J:$J,$A$4)</f>
        <v>0</v>
      </c>
      <c r="BC16" s="219">
        <f>SUMIFS(TB!AP:AP,TB!$F:$F,$B16,TB!$B:$B,$C16,TB!$C:$C,$D16,TB!$G:$G,$E16,TB!$J:$J,$A$4)</f>
        <v>0</v>
      </c>
      <c r="BD16" s="219">
        <f>SUMIFS(TB!AQ:AQ,TB!$F:$F,$B16,TB!$B:$B,$C16,TB!$C:$C,$D16,TB!$G:$G,$E16,TB!$J:$J,$A$4)</f>
        <v>0</v>
      </c>
      <c r="BE16" s="219">
        <f>SUMIFS(TB!AR:AR,TB!$F:$F,$B16,TB!$B:$B,$C16,TB!$C:$C,$D16,TB!$G:$G,$E16,TB!$J:$J,$A$4)</f>
        <v>0</v>
      </c>
      <c r="BF16" s="219">
        <f>SUMIFS(TB!AS:AS,TB!$F:$F,$B16,TB!$B:$B,$C16,TB!$C:$C,$D16,TB!$G:$G,$E16,TB!$J:$J,$A$4)</f>
        <v>0</v>
      </c>
      <c r="BG16" s="219">
        <f>SUMIFS(TB!AT:AT,TB!$F:$F,$B16,TB!$B:$B,$C16,TB!$C:$C,$D16,TB!$G:$G,$E16,TB!$J:$J,$A$4)</f>
        <v>0</v>
      </c>
      <c r="BH16" s="219">
        <f>SUMIFS(TB!AU:AU,TB!$F:$F,$B16,TB!$B:$B,$C16,TB!$C:$C,$D16,TB!$G:$G,$E16,TB!$J:$J,$A$4)</f>
        <v>0</v>
      </c>
      <c r="BI16" s="219">
        <f>SUMIFS(TB!AV:AV,TB!$F:$F,$B16,TB!$B:$B,$C16,TB!$C:$C,$D16,TB!$G:$G,$E16,TB!$J:$J,$A$4)</f>
        <v>0</v>
      </c>
      <c r="BJ16" s="219">
        <f>SUMIFS(TB!AW:AW,TB!$F:$F,$B16,TB!$B:$B,$C16,TB!$C:$C,$D16,TB!$G:$G,$E16,TB!$J:$J,$A$4)</f>
        <v>0</v>
      </c>
      <c r="BK16" s="219">
        <f>SUMIFS(TB!AX:AX,TB!$F:$F,$B16,TB!$B:$B,$C16,TB!$C:$C,$D16,TB!$G:$G,$E16,TB!$J:$J,$A$4)</f>
        <v>0</v>
      </c>
      <c r="BL16" s="219">
        <f>SUMIFS(TB!AY:AY,TB!$F:$F,$B16,TB!$B:$B,$C16,TB!$C:$C,$D16,TB!$G:$G,$E16,TB!$J:$J,$A$4)</f>
        <v>0</v>
      </c>
      <c r="BM16" s="219">
        <f>SUMIFS(TB!AZ:AZ,TB!$F:$F,$B16,TB!$B:$B,$C16,TB!$C:$C,$D16,TB!$G:$G,$E16,TB!$J:$J,$A$4)</f>
        <v>0</v>
      </c>
      <c r="BN16" s="219">
        <f>SUMIFS(TB!BA:BA,TB!$F:$F,$B16,TB!$B:$B,$C16,TB!$C:$C,$D16,TB!$G:$G,$E16,TB!$J:$J,$A$4)</f>
        <v>0</v>
      </c>
      <c r="BO16" s="219">
        <f>SUMIFS(TB!BB:BB,TB!$F:$F,$B16,TB!$B:$B,$C16,TB!$C:$C,$D16,TB!$G:$G,$E16,TB!$J:$J,$A$4)</f>
        <v>0</v>
      </c>
      <c r="BP16" s="219">
        <f>SUMIFS(TB!BC:BC,TB!$F:$F,$B16,TB!$B:$B,$C16,TB!$C:$C,$D16,TB!$G:$G,$E16,TB!$J:$J,$A$4)</f>
        <v>0</v>
      </c>
      <c r="BQ16" s="219">
        <f>SUMIFS(TB!BD:BD,TB!$F:$F,$B16,TB!$B:$B,$C16,TB!$C:$C,$D16,TB!$G:$G,$E16,TB!$J:$J,$A$4)</f>
        <v>0</v>
      </c>
      <c r="BR16" s="219">
        <f>SUMIFS(TB!BE:BE,TB!$F:$F,$B16,TB!$B:$B,$C16,TB!$C:$C,$D16,TB!$G:$G,$E16,TB!$J:$J,$A$4)</f>
        <v>0</v>
      </c>
      <c r="BS16" s="219">
        <f>SUMIFS(TB!BF:BF,TB!$F:$F,$B16,TB!$B:$B,$C16,TB!$C:$C,$D16,TB!$G:$G,$E16,TB!$J:$J,$A$4)</f>
        <v>0</v>
      </c>
      <c r="BT16" s="219">
        <f>SUMIFS(TB!BG:BG,TB!$F:$F,$B16,TB!$B:$B,$C16,TB!$C:$C,$D16,TB!$G:$G,$E16,TB!$J:$J,$A$4)</f>
        <v>0</v>
      </c>
      <c r="BU16" s="219">
        <f>SUMIFS(TB!BH:BH,TB!$F:$F,$B16,TB!$B:$B,$C16,TB!$C:$C,$D16,TB!$G:$G,$E16,TB!$J:$J,$A$4)</f>
        <v>0</v>
      </c>
      <c r="BV16" s="219">
        <f>SUMIFS(TB!BI:BI,TB!$F:$F,$B16,TB!$B:$B,$C16,TB!$C:$C,$D16,TB!$G:$G,$E16,TB!$J:$J,$A$4)</f>
        <v>0</v>
      </c>
      <c r="BZ16" s="219"/>
      <c r="CA16" s="240"/>
    </row>
    <row r="17" spans="1:79" ht="14.25" customHeight="1" outlineLevel="1" x14ac:dyDescent="0.3">
      <c r="B17" s="71" t="str">
        <f>BS!$B$8</f>
        <v>Cash and cash equivalents</v>
      </c>
      <c r="C17" s="197" t="s">
        <v>513</v>
      </c>
      <c r="D17" s="71" t="str">
        <f>IFERROR(VLOOKUP($C17,TB!$B:$H,2,0),"-")</f>
        <v>BUSINESS IDA</v>
      </c>
      <c r="E17" s="71" t="str">
        <f>IFERROR(VLOOKUP($C17,TB!$B:$H,6,0),"-")</f>
        <v>Business IDA</v>
      </c>
      <c r="F17" s="219">
        <f t="shared" si="0"/>
        <v>0</v>
      </c>
      <c r="G17" s="219">
        <f t="shared" si="1"/>
        <v>0</v>
      </c>
      <c r="H17" s="219">
        <f t="shared" si="1"/>
        <v>0</v>
      </c>
      <c r="I17" s="219">
        <f t="shared" si="1"/>
        <v>0</v>
      </c>
      <c r="J17" s="293"/>
      <c r="K17" s="219">
        <f t="shared" si="2"/>
        <v>0</v>
      </c>
      <c r="L17" s="219">
        <f t="shared" si="3"/>
        <v>0</v>
      </c>
      <c r="M17" s="219">
        <f t="shared" si="4"/>
        <v>0</v>
      </c>
      <c r="N17" s="219">
        <f ca="1">_xlfn.IFNA(MIN(OFFSET($AA17,0,MATCH(Periods!$D$15,$AA$7:$BY$7)-1):OFFSET($AA17,0,MATCH(Periods!$D$15,$AA$7:$BY$7,0)-12)),0)</f>
        <v>0</v>
      </c>
      <c r="O17" s="293"/>
      <c r="P17" s="219">
        <f t="shared" si="5"/>
        <v>0</v>
      </c>
      <c r="Q17" s="219">
        <f t="shared" si="6"/>
        <v>0</v>
      </c>
      <c r="R17" s="219">
        <f t="shared" si="7"/>
        <v>0</v>
      </c>
      <c r="S17" s="219">
        <f ca="1">_xlfn.IFNA(MAX(OFFSET($AA17,0,MATCH(Periods!$D$15,$AA$7:$BY$7)-1):OFFSET($AA17,0,MATCH(Periods!$D$15,$AA$7:$BY$7,0)-12)),0)</f>
        <v>0</v>
      </c>
      <c r="T17" s="293"/>
      <c r="U17" s="219">
        <f t="shared" si="8"/>
        <v>0</v>
      </c>
      <c r="V17" s="219">
        <f t="shared" si="9"/>
        <v>0</v>
      </c>
      <c r="W17" s="219">
        <f t="shared" si="10"/>
        <v>0</v>
      </c>
      <c r="X17" s="219">
        <f ca="1">_xlfn.IFNA(AVERAGE(OFFSET($AA17,0,MATCH(Periods!$D$15,$AA$7:$BY$7)-1):OFFSET($AA17,0,MATCH(Periods!$D$15,$AA$7:$BY$7,0)-12)),0)</f>
        <v>0</v>
      </c>
      <c r="Y17" s="293"/>
      <c r="Z17" s="293"/>
      <c r="AA17" s="219">
        <f>SUMIFS(TB!N:N,TB!$F:$F,$B17,TB!$B:$B,$C17,TB!$C:$C,$D17,TB!$G:$G,$E17,TB!$J:$J,$A$4)</f>
        <v>0</v>
      </c>
      <c r="AB17" s="219">
        <f>SUMIFS(TB!O:O,TB!$F:$F,$B17,TB!$B:$B,$C17,TB!$C:$C,$D17,TB!$G:$G,$E17,TB!$J:$J,$A$4)</f>
        <v>0</v>
      </c>
      <c r="AC17" s="219">
        <f>SUMIFS(TB!P:P,TB!$F:$F,$B17,TB!$B:$B,$C17,TB!$C:$C,$D17,TB!$G:$G,$E17,TB!$J:$J,$A$4)</f>
        <v>0</v>
      </c>
      <c r="AD17" s="219">
        <f>SUMIFS(TB!Q:Q,TB!$F:$F,$B17,TB!$B:$B,$C17,TB!$C:$C,$D17,TB!$G:$G,$E17,TB!$J:$J,$A$4)</f>
        <v>0</v>
      </c>
      <c r="AE17" s="219">
        <f>SUMIFS(TB!R:R,TB!$F:$F,$B17,TB!$B:$B,$C17,TB!$C:$C,$D17,TB!$G:$G,$E17,TB!$J:$J,$A$4)</f>
        <v>0</v>
      </c>
      <c r="AF17" s="219">
        <f>SUMIFS(TB!S:S,TB!$F:$F,$B17,TB!$B:$B,$C17,TB!$C:$C,$D17,TB!$G:$G,$E17,TB!$J:$J,$A$4)</f>
        <v>0</v>
      </c>
      <c r="AG17" s="219">
        <f>SUMIFS(TB!T:T,TB!$F:$F,$B17,TB!$B:$B,$C17,TB!$C:$C,$D17,TB!$G:$G,$E17,TB!$J:$J,$A$4)</f>
        <v>0</v>
      </c>
      <c r="AH17" s="219">
        <f>SUMIFS(TB!U:U,TB!$F:$F,$B17,TB!$B:$B,$C17,TB!$C:$C,$D17,TB!$G:$G,$E17,TB!$J:$J,$A$4)</f>
        <v>0</v>
      </c>
      <c r="AI17" s="219">
        <f>SUMIFS(TB!V:V,TB!$F:$F,$B17,TB!$B:$B,$C17,TB!$C:$C,$D17,TB!$G:$G,$E17,TB!$J:$J,$A$4)</f>
        <v>0</v>
      </c>
      <c r="AJ17" s="219">
        <f>SUMIFS(TB!W:W,TB!$F:$F,$B17,TB!$B:$B,$C17,TB!$C:$C,$D17,TB!$G:$G,$E17,TB!$J:$J,$A$4)</f>
        <v>0</v>
      </c>
      <c r="AK17" s="219">
        <f>SUMIFS(TB!X:X,TB!$F:$F,$B17,TB!$B:$B,$C17,TB!$C:$C,$D17,TB!$G:$G,$E17,TB!$J:$J,$A$4)</f>
        <v>0</v>
      </c>
      <c r="AL17" s="219">
        <f>SUMIFS(TB!Y:Y,TB!$F:$F,$B17,TB!$B:$B,$C17,TB!$C:$C,$D17,TB!$G:$G,$E17,TB!$J:$J,$A$4)</f>
        <v>0</v>
      </c>
      <c r="AM17" s="219">
        <f>SUMIFS(TB!Z:Z,TB!$F:$F,$B17,TB!$B:$B,$C17,TB!$C:$C,$D17,TB!$G:$G,$E17,TB!$J:$J,$A$4)</f>
        <v>0</v>
      </c>
      <c r="AN17" s="219">
        <f>SUMIFS(TB!AA:AA,TB!$F:$F,$B17,TB!$B:$B,$C17,TB!$C:$C,$D17,TB!$G:$G,$E17,TB!$J:$J,$A$4)</f>
        <v>0</v>
      </c>
      <c r="AO17" s="219">
        <f>SUMIFS(TB!AB:AB,TB!$F:$F,$B17,TB!$B:$B,$C17,TB!$C:$C,$D17,TB!$G:$G,$E17,TB!$J:$J,$A$4)</f>
        <v>0</v>
      </c>
      <c r="AP17" s="219">
        <f>SUMIFS(TB!AC:AC,TB!$F:$F,$B17,TB!$B:$B,$C17,TB!$C:$C,$D17,TB!$G:$G,$E17,TB!$J:$J,$A$4)</f>
        <v>0</v>
      </c>
      <c r="AQ17" s="219">
        <f>SUMIFS(TB!AD:AD,TB!$F:$F,$B17,TB!$B:$B,$C17,TB!$C:$C,$D17,TB!$G:$G,$E17,TB!$J:$J,$A$4)</f>
        <v>0</v>
      </c>
      <c r="AR17" s="219">
        <f>SUMIFS(TB!AE:AE,TB!$F:$F,$B17,TB!$B:$B,$C17,TB!$C:$C,$D17,TB!$G:$G,$E17,TB!$J:$J,$A$4)</f>
        <v>0</v>
      </c>
      <c r="AS17" s="219">
        <f>SUMIFS(TB!AF:AF,TB!$F:$F,$B17,TB!$B:$B,$C17,TB!$C:$C,$D17,TB!$G:$G,$E17,TB!$J:$J,$A$4)</f>
        <v>0</v>
      </c>
      <c r="AT17" s="219">
        <f>SUMIFS(TB!AG:AG,TB!$F:$F,$B17,TB!$B:$B,$C17,TB!$C:$C,$D17,TB!$G:$G,$E17,TB!$J:$J,$A$4)</f>
        <v>0</v>
      </c>
      <c r="AU17" s="219">
        <f>SUMIFS(TB!AH:AH,TB!$F:$F,$B17,TB!$B:$B,$C17,TB!$C:$C,$D17,TB!$G:$G,$E17,TB!$J:$J,$A$4)</f>
        <v>0</v>
      </c>
      <c r="AV17" s="219">
        <f>SUMIFS(TB!AI:AI,TB!$F:$F,$B17,TB!$B:$B,$C17,TB!$C:$C,$D17,TB!$G:$G,$E17,TB!$J:$J,$A$4)</f>
        <v>0</v>
      </c>
      <c r="AW17" s="219">
        <f>SUMIFS(TB!AJ:AJ,TB!$F:$F,$B17,TB!$B:$B,$C17,TB!$C:$C,$D17,TB!$G:$G,$E17,TB!$J:$J,$A$4)</f>
        <v>0</v>
      </c>
      <c r="AX17" s="219">
        <f>SUMIFS(TB!AK:AK,TB!$F:$F,$B17,TB!$B:$B,$C17,TB!$C:$C,$D17,TB!$G:$G,$E17,TB!$J:$J,$A$4)</f>
        <v>0</v>
      </c>
      <c r="AY17" s="219">
        <f>SUMIFS(TB!AL:AL,TB!$F:$F,$B17,TB!$B:$B,$C17,TB!$C:$C,$D17,TB!$G:$G,$E17,TB!$J:$J,$A$4)</f>
        <v>0</v>
      </c>
      <c r="AZ17" s="219">
        <f>SUMIFS(TB!AM:AM,TB!$F:$F,$B17,TB!$B:$B,$C17,TB!$C:$C,$D17,TB!$G:$G,$E17,TB!$J:$J,$A$4)</f>
        <v>0</v>
      </c>
      <c r="BA17" s="219">
        <f>SUMIFS(TB!AN:AN,TB!$F:$F,$B17,TB!$B:$B,$C17,TB!$C:$C,$D17,TB!$G:$G,$E17,TB!$J:$J,$A$4)</f>
        <v>0</v>
      </c>
      <c r="BB17" s="219">
        <f>SUMIFS(TB!AO:AO,TB!$F:$F,$B17,TB!$B:$B,$C17,TB!$C:$C,$D17,TB!$G:$G,$E17,TB!$J:$J,$A$4)</f>
        <v>0</v>
      </c>
      <c r="BC17" s="219">
        <f>SUMIFS(TB!AP:AP,TB!$F:$F,$B17,TB!$B:$B,$C17,TB!$C:$C,$D17,TB!$G:$G,$E17,TB!$J:$J,$A$4)</f>
        <v>0</v>
      </c>
      <c r="BD17" s="219">
        <f>SUMIFS(TB!AQ:AQ,TB!$F:$F,$B17,TB!$B:$B,$C17,TB!$C:$C,$D17,TB!$G:$G,$E17,TB!$J:$J,$A$4)</f>
        <v>0</v>
      </c>
      <c r="BE17" s="219">
        <f>SUMIFS(TB!AR:AR,TB!$F:$F,$B17,TB!$B:$B,$C17,TB!$C:$C,$D17,TB!$G:$G,$E17,TB!$J:$J,$A$4)</f>
        <v>0</v>
      </c>
      <c r="BF17" s="219">
        <f>SUMIFS(TB!AS:AS,TB!$F:$F,$B17,TB!$B:$B,$C17,TB!$C:$C,$D17,TB!$G:$G,$E17,TB!$J:$J,$A$4)</f>
        <v>0</v>
      </c>
      <c r="BG17" s="219">
        <f>SUMIFS(TB!AT:AT,TB!$F:$F,$B17,TB!$B:$B,$C17,TB!$C:$C,$D17,TB!$G:$G,$E17,TB!$J:$J,$A$4)</f>
        <v>0</v>
      </c>
      <c r="BH17" s="219">
        <f>SUMIFS(TB!AU:AU,TB!$F:$F,$B17,TB!$B:$B,$C17,TB!$C:$C,$D17,TB!$G:$G,$E17,TB!$J:$J,$A$4)</f>
        <v>0</v>
      </c>
      <c r="BI17" s="219">
        <f>SUMIFS(TB!AV:AV,TB!$F:$F,$B17,TB!$B:$B,$C17,TB!$C:$C,$D17,TB!$G:$G,$E17,TB!$J:$J,$A$4)</f>
        <v>0</v>
      </c>
      <c r="BJ17" s="219">
        <f>SUMIFS(TB!AW:AW,TB!$F:$F,$B17,TB!$B:$B,$C17,TB!$C:$C,$D17,TB!$G:$G,$E17,TB!$J:$J,$A$4)</f>
        <v>0</v>
      </c>
      <c r="BK17" s="219">
        <f>SUMIFS(TB!AX:AX,TB!$F:$F,$B17,TB!$B:$B,$C17,TB!$C:$C,$D17,TB!$G:$G,$E17,TB!$J:$J,$A$4)</f>
        <v>0</v>
      </c>
      <c r="BL17" s="219">
        <f>SUMIFS(TB!AY:AY,TB!$F:$F,$B17,TB!$B:$B,$C17,TB!$C:$C,$D17,TB!$G:$G,$E17,TB!$J:$J,$A$4)</f>
        <v>0</v>
      </c>
      <c r="BM17" s="219">
        <f>SUMIFS(TB!AZ:AZ,TB!$F:$F,$B17,TB!$B:$B,$C17,TB!$C:$C,$D17,TB!$G:$G,$E17,TB!$J:$J,$A$4)</f>
        <v>0</v>
      </c>
      <c r="BN17" s="219">
        <f>SUMIFS(TB!BA:BA,TB!$F:$F,$B17,TB!$B:$B,$C17,TB!$C:$C,$D17,TB!$G:$G,$E17,TB!$J:$J,$A$4)</f>
        <v>0</v>
      </c>
      <c r="BO17" s="219">
        <f>SUMIFS(TB!BB:BB,TB!$F:$F,$B17,TB!$B:$B,$C17,TB!$C:$C,$D17,TB!$G:$G,$E17,TB!$J:$J,$A$4)</f>
        <v>0</v>
      </c>
      <c r="BP17" s="219">
        <f>SUMIFS(TB!BC:BC,TB!$F:$F,$B17,TB!$B:$B,$C17,TB!$C:$C,$D17,TB!$G:$G,$E17,TB!$J:$J,$A$4)</f>
        <v>0</v>
      </c>
      <c r="BQ17" s="219">
        <f>SUMIFS(TB!BD:BD,TB!$F:$F,$B17,TB!$B:$B,$C17,TB!$C:$C,$D17,TB!$G:$G,$E17,TB!$J:$J,$A$4)</f>
        <v>0</v>
      </c>
      <c r="BR17" s="219">
        <f>SUMIFS(TB!BE:BE,TB!$F:$F,$B17,TB!$B:$B,$C17,TB!$C:$C,$D17,TB!$G:$G,$E17,TB!$J:$J,$A$4)</f>
        <v>0</v>
      </c>
      <c r="BS17" s="219">
        <f>SUMIFS(TB!BF:BF,TB!$F:$F,$B17,TB!$B:$B,$C17,TB!$C:$C,$D17,TB!$G:$G,$E17,TB!$J:$J,$A$4)</f>
        <v>0</v>
      </c>
      <c r="BT17" s="219">
        <f>SUMIFS(TB!BG:BG,TB!$F:$F,$B17,TB!$B:$B,$C17,TB!$C:$C,$D17,TB!$G:$G,$E17,TB!$J:$J,$A$4)</f>
        <v>0</v>
      </c>
      <c r="BU17" s="219">
        <f>SUMIFS(TB!BH:BH,TB!$F:$F,$B17,TB!$B:$B,$C17,TB!$C:$C,$D17,TB!$G:$G,$E17,TB!$J:$J,$A$4)</f>
        <v>0</v>
      </c>
      <c r="BV17" s="219">
        <f>SUMIFS(TB!BI:BI,TB!$F:$F,$B17,TB!$B:$B,$C17,TB!$C:$C,$D17,TB!$G:$G,$E17,TB!$J:$J,$A$4)</f>
        <v>0</v>
      </c>
      <c r="BZ17" s="219"/>
      <c r="CA17" s="240"/>
    </row>
    <row r="18" spans="1:79" ht="14.25" customHeight="1" outlineLevel="1" x14ac:dyDescent="0.3">
      <c r="B18" s="71" t="str">
        <f>BS!$B$8</f>
        <v>Cash and cash equivalents</v>
      </c>
      <c r="C18" s="197" t="s">
        <v>515</v>
      </c>
      <c r="D18" s="71" t="str">
        <f>IFERROR(VLOOKUP($C18,TB!$B:$H,2,0),"-")</f>
        <v>DLL CREDITS</v>
      </c>
      <c r="E18" s="71" t="str">
        <f>IFERROR(VLOOKUP($C18,TB!$B:$H,6,0),"-")</f>
        <v>DLLC credits</v>
      </c>
      <c r="F18" s="219">
        <f t="shared" si="0"/>
        <v>0</v>
      </c>
      <c r="G18" s="219">
        <f t="shared" si="1"/>
        <v>0</v>
      </c>
      <c r="H18" s="219">
        <f t="shared" si="1"/>
        <v>0</v>
      </c>
      <c r="I18" s="219">
        <f t="shared" si="1"/>
        <v>0</v>
      </c>
      <c r="J18" s="293"/>
      <c r="K18" s="219">
        <f t="shared" si="2"/>
        <v>0</v>
      </c>
      <c r="L18" s="219">
        <f t="shared" si="3"/>
        <v>0</v>
      </c>
      <c r="M18" s="219">
        <f t="shared" si="4"/>
        <v>0</v>
      </c>
      <c r="N18" s="219">
        <f ca="1">_xlfn.IFNA(MIN(OFFSET($AA18,0,MATCH(Periods!$D$15,$AA$7:$BY$7)-1):OFFSET($AA18,0,MATCH(Periods!$D$15,$AA$7:$BY$7,0)-12)),0)</f>
        <v>0</v>
      </c>
      <c r="O18" s="293"/>
      <c r="P18" s="219">
        <f t="shared" si="5"/>
        <v>0</v>
      </c>
      <c r="Q18" s="219">
        <f t="shared" si="6"/>
        <v>0</v>
      </c>
      <c r="R18" s="219">
        <f t="shared" si="7"/>
        <v>0</v>
      </c>
      <c r="S18" s="219">
        <f ca="1">_xlfn.IFNA(MAX(OFFSET($AA18,0,MATCH(Periods!$D$15,$AA$7:$BY$7)-1):OFFSET($AA18,0,MATCH(Periods!$D$15,$AA$7:$BY$7,0)-12)),0)</f>
        <v>0</v>
      </c>
      <c r="T18" s="293"/>
      <c r="U18" s="219">
        <f t="shared" si="8"/>
        <v>0</v>
      </c>
      <c r="V18" s="219">
        <f t="shared" si="9"/>
        <v>0</v>
      </c>
      <c r="W18" s="219">
        <f t="shared" si="10"/>
        <v>0</v>
      </c>
      <c r="X18" s="219">
        <f ca="1">_xlfn.IFNA(AVERAGE(OFFSET($AA18,0,MATCH(Periods!$D$15,$AA$7:$BY$7)-1):OFFSET($AA18,0,MATCH(Periods!$D$15,$AA$7:$BY$7,0)-12)),0)</f>
        <v>0</v>
      </c>
      <c r="Y18" s="293"/>
      <c r="Z18" s="293"/>
      <c r="AA18" s="219">
        <f>SUMIFS(TB!N:N,TB!$F:$F,$B18,TB!$B:$B,$C18,TB!$C:$C,$D18,TB!$G:$G,$E18,TB!$J:$J,$A$4)</f>
        <v>0</v>
      </c>
      <c r="AB18" s="219">
        <f>SUMIFS(TB!O:O,TB!$F:$F,$B18,TB!$B:$B,$C18,TB!$C:$C,$D18,TB!$G:$G,$E18,TB!$J:$J,$A$4)</f>
        <v>0</v>
      </c>
      <c r="AC18" s="219">
        <f>SUMIFS(TB!P:P,TB!$F:$F,$B18,TB!$B:$B,$C18,TB!$C:$C,$D18,TB!$G:$G,$E18,TB!$J:$J,$A$4)</f>
        <v>0</v>
      </c>
      <c r="AD18" s="219">
        <f>SUMIFS(TB!Q:Q,TB!$F:$F,$B18,TB!$B:$B,$C18,TB!$C:$C,$D18,TB!$G:$G,$E18,TB!$J:$J,$A$4)</f>
        <v>0</v>
      </c>
      <c r="AE18" s="219">
        <f>SUMIFS(TB!R:R,TB!$F:$F,$B18,TB!$B:$B,$C18,TB!$C:$C,$D18,TB!$G:$G,$E18,TB!$J:$J,$A$4)</f>
        <v>0</v>
      </c>
      <c r="AF18" s="219">
        <f>SUMIFS(TB!S:S,TB!$F:$F,$B18,TB!$B:$B,$C18,TB!$C:$C,$D18,TB!$G:$G,$E18,TB!$J:$J,$A$4)</f>
        <v>0</v>
      </c>
      <c r="AG18" s="219">
        <f>SUMIFS(TB!T:T,TB!$F:$F,$B18,TB!$B:$B,$C18,TB!$C:$C,$D18,TB!$G:$G,$E18,TB!$J:$J,$A$4)</f>
        <v>0</v>
      </c>
      <c r="AH18" s="219">
        <f>SUMIFS(TB!U:U,TB!$F:$F,$B18,TB!$B:$B,$C18,TB!$C:$C,$D18,TB!$G:$G,$E18,TB!$J:$J,$A$4)</f>
        <v>0</v>
      </c>
      <c r="AI18" s="219">
        <f>SUMIFS(TB!V:V,TB!$F:$F,$B18,TB!$B:$B,$C18,TB!$C:$C,$D18,TB!$G:$G,$E18,TB!$J:$J,$A$4)</f>
        <v>0</v>
      </c>
      <c r="AJ18" s="219">
        <f>SUMIFS(TB!W:W,TB!$F:$F,$B18,TB!$B:$B,$C18,TB!$C:$C,$D18,TB!$G:$G,$E18,TB!$J:$J,$A$4)</f>
        <v>0</v>
      </c>
      <c r="AK18" s="219">
        <f>SUMIFS(TB!X:X,TB!$F:$F,$B18,TB!$B:$B,$C18,TB!$C:$C,$D18,TB!$G:$G,$E18,TB!$J:$J,$A$4)</f>
        <v>0</v>
      </c>
      <c r="AL18" s="219">
        <f>SUMIFS(TB!Y:Y,TB!$F:$F,$B18,TB!$B:$B,$C18,TB!$C:$C,$D18,TB!$G:$G,$E18,TB!$J:$J,$A$4)</f>
        <v>0</v>
      </c>
      <c r="AM18" s="219">
        <f>SUMIFS(TB!Z:Z,TB!$F:$F,$B18,TB!$B:$B,$C18,TB!$C:$C,$D18,TB!$G:$G,$E18,TB!$J:$J,$A$4)</f>
        <v>0</v>
      </c>
      <c r="AN18" s="219">
        <f>SUMIFS(TB!AA:AA,TB!$F:$F,$B18,TB!$B:$B,$C18,TB!$C:$C,$D18,TB!$G:$G,$E18,TB!$J:$J,$A$4)</f>
        <v>0</v>
      </c>
      <c r="AO18" s="219">
        <f>SUMIFS(TB!AB:AB,TB!$F:$F,$B18,TB!$B:$B,$C18,TB!$C:$C,$D18,TB!$G:$G,$E18,TB!$J:$J,$A$4)</f>
        <v>0</v>
      </c>
      <c r="AP18" s="219">
        <f>SUMIFS(TB!AC:AC,TB!$F:$F,$B18,TB!$B:$B,$C18,TB!$C:$C,$D18,TB!$G:$G,$E18,TB!$J:$J,$A$4)</f>
        <v>0</v>
      </c>
      <c r="AQ18" s="219">
        <f>SUMIFS(TB!AD:AD,TB!$F:$F,$B18,TB!$B:$B,$C18,TB!$C:$C,$D18,TB!$G:$G,$E18,TB!$J:$J,$A$4)</f>
        <v>0</v>
      </c>
      <c r="AR18" s="219">
        <f>SUMIFS(TB!AE:AE,TB!$F:$F,$B18,TB!$B:$B,$C18,TB!$C:$C,$D18,TB!$G:$G,$E18,TB!$J:$J,$A$4)</f>
        <v>0</v>
      </c>
      <c r="AS18" s="219">
        <f>SUMIFS(TB!AF:AF,TB!$F:$F,$B18,TB!$B:$B,$C18,TB!$C:$C,$D18,TB!$G:$G,$E18,TB!$J:$J,$A$4)</f>
        <v>0</v>
      </c>
      <c r="AT18" s="219">
        <f>SUMIFS(TB!AG:AG,TB!$F:$F,$B18,TB!$B:$B,$C18,TB!$C:$C,$D18,TB!$G:$G,$E18,TB!$J:$J,$A$4)</f>
        <v>0</v>
      </c>
      <c r="AU18" s="219">
        <f>SUMIFS(TB!AH:AH,TB!$F:$F,$B18,TB!$B:$B,$C18,TB!$C:$C,$D18,TB!$G:$G,$E18,TB!$J:$J,$A$4)</f>
        <v>0</v>
      </c>
      <c r="AV18" s="219">
        <f>SUMIFS(TB!AI:AI,TB!$F:$F,$B18,TB!$B:$B,$C18,TB!$C:$C,$D18,TB!$G:$G,$E18,TB!$J:$J,$A$4)</f>
        <v>0</v>
      </c>
      <c r="AW18" s="219">
        <f>SUMIFS(TB!AJ:AJ,TB!$F:$F,$B18,TB!$B:$B,$C18,TB!$C:$C,$D18,TB!$G:$G,$E18,TB!$J:$J,$A$4)</f>
        <v>0</v>
      </c>
      <c r="AX18" s="219">
        <f>SUMIFS(TB!AK:AK,TB!$F:$F,$B18,TB!$B:$B,$C18,TB!$C:$C,$D18,TB!$G:$G,$E18,TB!$J:$J,$A$4)</f>
        <v>0</v>
      </c>
      <c r="AY18" s="219">
        <f>SUMIFS(TB!AL:AL,TB!$F:$F,$B18,TB!$B:$B,$C18,TB!$C:$C,$D18,TB!$G:$G,$E18,TB!$J:$J,$A$4)</f>
        <v>0</v>
      </c>
      <c r="AZ18" s="219">
        <f>SUMIFS(TB!AM:AM,TB!$F:$F,$B18,TB!$B:$B,$C18,TB!$C:$C,$D18,TB!$G:$G,$E18,TB!$J:$J,$A$4)</f>
        <v>0</v>
      </c>
      <c r="BA18" s="219">
        <f>SUMIFS(TB!AN:AN,TB!$F:$F,$B18,TB!$B:$B,$C18,TB!$C:$C,$D18,TB!$G:$G,$E18,TB!$J:$J,$A$4)</f>
        <v>0</v>
      </c>
      <c r="BB18" s="219">
        <f>SUMIFS(TB!AO:AO,TB!$F:$F,$B18,TB!$B:$B,$C18,TB!$C:$C,$D18,TB!$G:$G,$E18,TB!$J:$J,$A$4)</f>
        <v>0</v>
      </c>
      <c r="BC18" s="219">
        <f>SUMIFS(TB!AP:AP,TB!$F:$F,$B18,TB!$B:$B,$C18,TB!$C:$C,$D18,TB!$G:$G,$E18,TB!$J:$J,$A$4)</f>
        <v>0</v>
      </c>
      <c r="BD18" s="219">
        <f>SUMIFS(TB!AQ:AQ,TB!$F:$F,$B18,TB!$B:$B,$C18,TB!$C:$C,$D18,TB!$G:$G,$E18,TB!$J:$J,$A$4)</f>
        <v>0</v>
      </c>
      <c r="BE18" s="219">
        <f>SUMIFS(TB!AR:AR,TB!$F:$F,$B18,TB!$B:$B,$C18,TB!$C:$C,$D18,TB!$G:$G,$E18,TB!$J:$J,$A$4)</f>
        <v>0</v>
      </c>
      <c r="BF18" s="219">
        <f>SUMIFS(TB!AS:AS,TB!$F:$F,$B18,TB!$B:$B,$C18,TB!$C:$C,$D18,TB!$G:$G,$E18,TB!$J:$J,$A$4)</f>
        <v>0</v>
      </c>
      <c r="BG18" s="219">
        <f>SUMIFS(TB!AT:AT,TB!$F:$F,$B18,TB!$B:$B,$C18,TB!$C:$C,$D18,TB!$G:$G,$E18,TB!$J:$J,$A$4)</f>
        <v>0</v>
      </c>
      <c r="BH18" s="219">
        <f>SUMIFS(TB!AU:AU,TB!$F:$F,$B18,TB!$B:$B,$C18,TB!$C:$C,$D18,TB!$G:$G,$E18,TB!$J:$J,$A$4)</f>
        <v>0</v>
      </c>
      <c r="BI18" s="219">
        <f>SUMIFS(TB!AV:AV,TB!$F:$F,$B18,TB!$B:$B,$C18,TB!$C:$C,$D18,TB!$G:$G,$E18,TB!$J:$J,$A$4)</f>
        <v>0</v>
      </c>
      <c r="BJ18" s="219">
        <f>SUMIFS(TB!AW:AW,TB!$F:$F,$B18,TB!$B:$B,$C18,TB!$C:$C,$D18,TB!$G:$G,$E18,TB!$J:$J,$A$4)</f>
        <v>0</v>
      </c>
      <c r="BK18" s="219">
        <f>SUMIFS(TB!AX:AX,TB!$F:$F,$B18,TB!$B:$B,$C18,TB!$C:$C,$D18,TB!$G:$G,$E18,TB!$J:$J,$A$4)</f>
        <v>0</v>
      </c>
      <c r="BL18" s="219">
        <f>SUMIFS(TB!AY:AY,TB!$F:$F,$B18,TB!$B:$B,$C18,TB!$C:$C,$D18,TB!$G:$G,$E18,TB!$J:$J,$A$4)</f>
        <v>0</v>
      </c>
      <c r="BM18" s="219">
        <f>SUMIFS(TB!AZ:AZ,TB!$F:$F,$B18,TB!$B:$B,$C18,TB!$C:$C,$D18,TB!$G:$G,$E18,TB!$J:$J,$A$4)</f>
        <v>0</v>
      </c>
      <c r="BN18" s="219">
        <f>SUMIFS(TB!BA:BA,TB!$F:$F,$B18,TB!$B:$B,$C18,TB!$C:$C,$D18,TB!$G:$G,$E18,TB!$J:$J,$A$4)</f>
        <v>0</v>
      </c>
      <c r="BO18" s="219">
        <f>SUMIFS(TB!BB:BB,TB!$F:$F,$B18,TB!$B:$B,$C18,TB!$C:$C,$D18,TB!$G:$G,$E18,TB!$J:$J,$A$4)</f>
        <v>0</v>
      </c>
      <c r="BP18" s="219">
        <f>SUMIFS(TB!BC:BC,TB!$F:$F,$B18,TB!$B:$B,$C18,TB!$C:$C,$D18,TB!$G:$G,$E18,TB!$J:$J,$A$4)</f>
        <v>0</v>
      </c>
      <c r="BQ18" s="219">
        <f>SUMIFS(TB!BD:BD,TB!$F:$F,$B18,TB!$B:$B,$C18,TB!$C:$C,$D18,TB!$G:$G,$E18,TB!$J:$J,$A$4)</f>
        <v>0</v>
      </c>
      <c r="BR18" s="219">
        <f>SUMIFS(TB!BE:BE,TB!$F:$F,$B18,TB!$B:$B,$C18,TB!$C:$C,$D18,TB!$G:$G,$E18,TB!$J:$J,$A$4)</f>
        <v>0</v>
      </c>
      <c r="BS18" s="219">
        <f>SUMIFS(TB!BF:BF,TB!$F:$F,$B18,TB!$B:$B,$C18,TB!$C:$C,$D18,TB!$G:$G,$E18,TB!$J:$J,$A$4)</f>
        <v>0</v>
      </c>
      <c r="BT18" s="219">
        <f>SUMIFS(TB!BG:BG,TB!$F:$F,$B18,TB!$B:$B,$C18,TB!$C:$C,$D18,TB!$G:$G,$E18,TB!$J:$J,$A$4)</f>
        <v>0</v>
      </c>
      <c r="BU18" s="219">
        <f>SUMIFS(TB!BH:BH,TB!$F:$F,$B18,TB!$B:$B,$C18,TB!$C:$C,$D18,TB!$G:$G,$E18,TB!$J:$J,$A$4)</f>
        <v>0</v>
      </c>
      <c r="BV18" s="219">
        <f>SUMIFS(TB!BI:BI,TB!$F:$F,$B18,TB!$B:$B,$C18,TB!$C:$C,$D18,TB!$G:$G,$E18,TB!$J:$J,$A$4)</f>
        <v>0</v>
      </c>
      <c r="BZ18" s="219"/>
      <c r="CA18" s="240"/>
    </row>
    <row r="19" spans="1:79" ht="14.25" customHeight="1" outlineLevel="1" x14ac:dyDescent="0.3">
      <c r="B19" s="71" t="str">
        <f>BS!$B$8</f>
        <v>Cash and cash equivalents</v>
      </c>
      <c r="C19" s="197" t="s">
        <v>516</v>
      </c>
      <c r="D19" s="71" t="str">
        <f>IFERROR(VLOOKUP($C19,TB!$B:$H,2,0),"-")</f>
        <v>DLL-FDA PAYMENTS</v>
      </c>
      <c r="E19" s="71" t="str">
        <f>IFERROR(VLOOKUP($C19,TB!$B:$H,6,0),"-")</f>
        <v>FDA payments</v>
      </c>
      <c r="F19" s="219">
        <f t="shared" si="0"/>
        <v>0</v>
      </c>
      <c r="G19" s="219">
        <f t="shared" si="1"/>
        <v>6.8079300000000007</v>
      </c>
      <c r="H19" s="219">
        <f t="shared" si="1"/>
        <v>0</v>
      </c>
      <c r="I19" s="219">
        <f t="shared" si="1"/>
        <v>0</v>
      </c>
      <c r="J19" s="293"/>
      <c r="K19" s="219">
        <f t="shared" si="2"/>
        <v>0</v>
      </c>
      <c r="L19" s="219">
        <f t="shared" si="3"/>
        <v>0</v>
      </c>
      <c r="M19" s="219">
        <f t="shared" si="4"/>
        <v>0</v>
      </c>
      <c r="N19" s="219">
        <f ca="1">_xlfn.IFNA(MIN(OFFSET($AA19,0,MATCH(Periods!$D$15,$AA$7:$BY$7)-1):OFFSET($AA19,0,MATCH(Periods!$D$15,$AA$7:$BY$7,0)-12)),0)</f>
        <v>0</v>
      </c>
      <c r="O19" s="293"/>
      <c r="P19" s="219">
        <f t="shared" si="5"/>
        <v>9.6884399999999999</v>
      </c>
      <c r="Q19" s="219">
        <f t="shared" si="6"/>
        <v>80.174639999999997</v>
      </c>
      <c r="R19" s="219">
        <f t="shared" si="7"/>
        <v>7581.3203400000002</v>
      </c>
      <c r="S19" s="219">
        <f ca="1">_xlfn.IFNA(MAX(OFFSET($AA19,0,MATCH(Periods!$D$15,$AA$7:$BY$7)-1):OFFSET($AA19,0,MATCH(Periods!$D$15,$AA$7:$BY$7,0)-12)),0)</f>
        <v>85.380259999999993</v>
      </c>
      <c r="T19" s="293"/>
      <c r="U19" s="219">
        <f t="shared" si="8"/>
        <v>0.80737000000000003</v>
      </c>
      <c r="V19" s="219">
        <f t="shared" si="9"/>
        <v>7.8158749999999992</v>
      </c>
      <c r="W19" s="219">
        <f t="shared" si="10"/>
        <v>638.89203499999996</v>
      </c>
      <c r="X19" s="219">
        <f ca="1">_xlfn.IFNA(AVERAGE(OFFSET($AA19,0,MATCH(Periods!$D$15,$AA$7:$BY$7)-1):OFFSET($AA19,0,MATCH(Periods!$D$15,$AA$7:$BY$7,0)-12)),0)</f>
        <v>7.1153399999999998</v>
      </c>
      <c r="Y19" s="293"/>
      <c r="Z19" s="293"/>
      <c r="AA19" s="219">
        <f>SUMIFS(TB!N:N,TB!$F:$F,$B19,TB!$B:$B,$C19,TB!$C:$C,$D19,TB!$G:$G,$E19,TB!$J:$J,$A$4)</f>
        <v>0</v>
      </c>
      <c r="AB19" s="219">
        <f>SUMIFS(TB!O:O,TB!$F:$F,$B19,TB!$B:$B,$C19,TB!$C:$C,$D19,TB!$G:$G,$E19,TB!$J:$J,$A$4)</f>
        <v>0</v>
      </c>
      <c r="AC19" s="219">
        <f>SUMIFS(TB!P:P,TB!$F:$F,$B19,TB!$B:$B,$C19,TB!$C:$C,$D19,TB!$G:$G,$E19,TB!$J:$J,$A$4)</f>
        <v>0</v>
      </c>
      <c r="AD19" s="219">
        <f>SUMIFS(TB!Q:Q,TB!$F:$F,$B19,TB!$B:$B,$C19,TB!$C:$C,$D19,TB!$G:$G,$E19,TB!$J:$J,$A$4)</f>
        <v>9.6884399999999999</v>
      </c>
      <c r="AE19" s="219">
        <f>SUMIFS(TB!R:R,TB!$F:$F,$B19,TB!$B:$B,$C19,TB!$C:$C,$D19,TB!$G:$G,$E19,TB!$J:$J,$A$4)</f>
        <v>0</v>
      </c>
      <c r="AF19" s="219">
        <f>SUMIFS(TB!S:S,TB!$F:$F,$B19,TB!$B:$B,$C19,TB!$C:$C,$D19,TB!$G:$G,$E19,TB!$J:$J,$A$4)</f>
        <v>0</v>
      </c>
      <c r="AG19" s="219">
        <f>SUMIFS(TB!T:T,TB!$F:$F,$B19,TB!$B:$B,$C19,TB!$C:$C,$D19,TB!$G:$G,$E19,TB!$J:$J,$A$4)</f>
        <v>0</v>
      </c>
      <c r="AH19" s="219">
        <f>SUMIFS(TB!U:U,TB!$F:$F,$B19,TB!$B:$B,$C19,TB!$C:$C,$D19,TB!$G:$G,$E19,TB!$J:$J,$A$4)</f>
        <v>0</v>
      </c>
      <c r="AI19" s="219">
        <f>SUMIFS(TB!V:V,TB!$F:$F,$B19,TB!$B:$B,$C19,TB!$C:$C,$D19,TB!$G:$G,$E19,TB!$J:$J,$A$4)</f>
        <v>0</v>
      </c>
      <c r="AJ19" s="219">
        <f>SUMIFS(TB!W:W,TB!$F:$F,$B19,TB!$B:$B,$C19,TB!$C:$C,$D19,TB!$G:$G,$E19,TB!$J:$J,$A$4)</f>
        <v>0</v>
      </c>
      <c r="AK19" s="219">
        <f>SUMIFS(TB!X:X,TB!$F:$F,$B19,TB!$B:$B,$C19,TB!$C:$C,$D19,TB!$G:$G,$E19,TB!$J:$J,$A$4)</f>
        <v>0</v>
      </c>
      <c r="AL19" s="219">
        <f>SUMIFS(TB!Y:Y,TB!$F:$F,$B19,TB!$B:$B,$C19,TB!$C:$C,$D19,TB!$G:$G,$E19,TB!$J:$J,$A$4)</f>
        <v>0</v>
      </c>
      <c r="AM19" s="219">
        <f>SUMIFS(TB!Z:Z,TB!$F:$F,$B19,TB!$B:$B,$C19,TB!$C:$C,$D19,TB!$G:$G,$E19,TB!$J:$J,$A$4)</f>
        <v>0</v>
      </c>
      <c r="AN19" s="219">
        <f>SUMIFS(TB!AA:AA,TB!$F:$F,$B19,TB!$B:$B,$C19,TB!$C:$C,$D19,TB!$G:$G,$E19,TB!$J:$J,$A$4)</f>
        <v>0</v>
      </c>
      <c r="AO19" s="219">
        <f>SUMIFS(TB!AB:AB,TB!$F:$F,$B19,TB!$B:$B,$C19,TB!$C:$C,$D19,TB!$G:$G,$E19,TB!$J:$J,$A$4)</f>
        <v>0</v>
      </c>
      <c r="AP19" s="219">
        <f>SUMIFS(TB!AC:AC,TB!$F:$F,$B19,TB!$B:$B,$C19,TB!$C:$C,$D19,TB!$G:$G,$E19,TB!$J:$J,$A$4)</f>
        <v>0</v>
      </c>
      <c r="AQ19" s="219">
        <f>SUMIFS(TB!AD:AD,TB!$F:$F,$B19,TB!$B:$B,$C19,TB!$C:$C,$D19,TB!$G:$G,$E19,TB!$J:$J,$A$4)</f>
        <v>0</v>
      </c>
      <c r="AR19" s="219">
        <f>SUMIFS(TB!AE:AE,TB!$F:$F,$B19,TB!$B:$B,$C19,TB!$C:$C,$D19,TB!$G:$G,$E19,TB!$J:$J,$A$4)</f>
        <v>0</v>
      </c>
      <c r="AS19" s="219">
        <f>SUMIFS(TB!AF:AF,TB!$F:$F,$B19,TB!$B:$B,$C19,TB!$C:$C,$D19,TB!$G:$G,$E19,TB!$J:$J,$A$4)</f>
        <v>0</v>
      </c>
      <c r="AT19" s="219">
        <f>SUMIFS(TB!AG:AG,TB!$F:$F,$B19,TB!$B:$B,$C19,TB!$C:$C,$D19,TB!$G:$G,$E19,TB!$J:$J,$A$4)</f>
        <v>0</v>
      </c>
      <c r="AU19" s="219">
        <f>SUMIFS(TB!AH:AH,TB!$F:$F,$B19,TB!$B:$B,$C19,TB!$C:$C,$D19,TB!$G:$G,$E19,TB!$J:$J,$A$4)</f>
        <v>0</v>
      </c>
      <c r="AV19" s="219">
        <f>SUMIFS(TB!AI:AI,TB!$F:$F,$B19,TB!$B:$B,$C19,TB!$C:$C,$D19,TB!$G:$G,$E19,TB!$J:$J,$A$4)</f>
        <v>80.174639999999997</v>
      </c>
      <c r="AW19" s="219">
        <f>SUMIFS(TB!AJ:AJ,TB!$F:$F,$B19,TB!$B:$B,$C19,TB!$C:$C,$D19,TB!$G:$G,$E19,TB!$J:$J,$A$4)</f>
        <v>6.8079300000000007</v>
      </c>
      <c r="AX19" s="219">
        <f>SUMIFS(TB!AK:AK,TB!$F:$F,$B19,TB!$B:$B,$C19,TB!$C:$C,$D19,TB!$G:$G,$E19,TB!$J:$J,$A$4)</f>
        <v>6.8079300000000007</v>
      </c>
      <c r="AY19" s="219">
        <f>SUMIFS(TB!AL:AL,TB!$F:$F,$B19,TB!$B:$B,$C19,TB!$C:$C,$D19,TB!$G:$G,$E19,TB!$J:$J,$A$4)</f>
        <v>0</v>
      </c>
      <c r="AZ19" s="219">
        <f>SUMIFS(TB!AM:AM,TB!$F:$F,$B19,TB!$B:$B,$C19,TB!$C:$C,$D19,TB!$G:$G,$E19,TB!$J:$J,$A$4)</f>
        <v>7581.3203400000002</v>
      </c>
      <c r="BA19" s="219">
        <f>SUMIFS(TB!AN:AN,TB!$F:$F,$B19,TB!$B:$B,$C19,TB!$C:$C,$D19,TB!$G:$G,$E19,TB!$J:$J,$A$4)</f>
        <v>3.82E-3</v>
      </c>
      <c r="BB19" s="219">
        <f>SUMIFS(TB!AO:AO,TB!$F:$F,$B19,TB!$B:$B,$C19,TB!$C:$C,$D19,TB!$G:$G,$E19,TB!$J:$J,$A$4)</f>
        <v>85.380259999999993</v>
      </c>
      <c r="BC19" s="219">
        <f>SUMIFS(TB!AP:AP,TB!$F:$F,$B19,TB!$B:$B,$C19,TB!$C:$C,$D19,TB!$G:$G,$E19,TB!$J:$J,$A$4)</f>
        <v>0</v>
      </c>
      <c r="BD19" s="219">
        <f>SUMIFS(TB!AQ:AQ,TB!$F:$F,$B19,TB!$B:$B,$C19,TB!$C:$C,$D19,TB!$G:$G,$E19,TB!$J:$J,$A$4)</f>
        <v>0</v>
      </c>
      <c r="BE19" s="219">
        <f>SUMIFS(TB!AR:AR,TB!$F:$F,$B19,TB!$B:$B,$C19,TB!$C:$C,$D19,TB!$G:$G,$E19,TB!$J:$J,$A$4)</f>
        <v>0</v>
      </c>
      <c r="BF19" s="219">
        <f>SUMIFS(TB!AS:AS,TB!$F:$F,$B19,TB!$B:$B,$C19,TB!$C:$C,$D19,TB!$G:$G,$E19,TB!$J:$J,$A$4)</f>
        <v>0</v>
      </c>
      <c r="BG19" s="219">
        <f>SUMIFS(TB!AT:AT,TB!$F:$F,$B19,TB!$B:$B,$C19,TB!$C:$C,$D19,TB!$G:$G,$E19,TB!$J:$J,$A$4)</f>
        <v>0</v>
      </c>
      <c r="BH19" s="219">
        <f>SUMIFS(TB!AU:AU,TB!$F:$F,$B19,TB!$B:$B,$C19,TB!$C:$C,$D19,TB!$G:$G,$E19,TB!$J:$J,$A$4)</f>
        <v>0</v>
      </c>
      <c r="BI19" s="219">
        <f>SUMIFS(TB!AV:AV,TB!$F:$F,$B19,TB!$B:$B,$C19,TB!$C:$C,$D19,TB!$G:$G,$E19,TB!$J:$J,$A$4)</f>
        <v>0</v>
      </c>
      <c r="BJ19" s="219">
        <f>SUMIFS(TB!AW:AW,TB!$F:$F,$B19,TB!$B:$B,$C19,TB!$C:$C,$D19,TB!$G:$G,$E19,TB!$J:$J,$A$4)</f>
        <v>0</v>
      </c>
      <c r="BK19" s="219">
        <f>SUMIFS(TB!AX:AX,TB!$F:$F,$B19,TB!$B:$B,$C19,TB!$C:$C,$D19,TB!$G:$G,$E19,TB!$J:$J,$A$4)</f>
        <v>0</v>
      </c>
      <c r="BL19" s="219">
        <f>SUMIFS(TB!AY:AY,TB!$F:$F,$B19,TB!$B:$B,$C19,TB!$C:$C,$D19,TB!$G:$G,$E19,TB!$J:$J,$A$4)</f>
        <v>0</v>
      </c>
      <c r="BM19" s="219">
        <f>SUMIFS(TB!AZ:AZ,TB!$F:$F,$B19,TB!$B:$B,$C19,TB!$C:$C,$D19,TB!$G:$G,$E19,TB!$J:$J,$A$4)</f>
        <v>0</v>
      </c>
      <c r="BN19" s="219">
        <f>SUMIFS(TB!BA:BA,TB!$F:$F,$B19,TB!$B:$B,$C19,TB!$C:$C,$D19,TB!$G:$G,$E19,TB!$J:$J,$A$4)</f>
        <v>0</v>
      </c>
      <c r="BO19" s="219">
        <f>SUMIFS(TB!BB:BB,TB!$F:$F,$B19,TB!$B:$B,$C19,TB!$C:$C,$D19,TB!$G:$G,$E19,TB!$J:$J,$A$4)</f>
        <v>0</v>
      </c>
      <c r="BP19" s="219">
        <f>SUMIFS(TB!BC:BC,TB!$F:$F,$B19,TB!$B:$B,$C19,TB!$C:$C,$D19,TB!$G:$G,$E19,TB!$J:$J,$A$4)</f>
        <v>0</v>
      </c>
      <c r="BQ19" s="219">
        <f>SUMIFS(TB!BD:BD,TB!$F:$F,$B19,TB!$B:$B,$C19,TB!$C:$C,$D19,TB!$G:$G,$E19,TB!$J:$J,$A$4)</f>
        <v>0</v>
      </c>
      <c r="BR19" s="219">
        <f>SUMIFS(TB!BE:BE,TB!$F:$F,$B19,TB!$B:$B,$C19,TB!$C:$C,$D19,TB!$G:$G,$E19,TB!$J:$J,$A$4)</f>
        <v>0</v>
      </c>
      <c r="BS19" s="219">
        <f>SUMIFS(TB!BF:BF,TB!$F:$F,$B19,TB!$B:$B,$C19,TB!$C:$C,$D19,TB!$G:$G,$E19,TB!$J:$J,$A$4)</f>
        <v>0</v>
      </c>
      <c r="BT19" s="219">
        <f>SUMIFS(TB!BG:BG,TB!$F:$F,$B19,TB!$B:$B,$C19,TB!$C:$C,$D19,TB!$G:$G,$E19,TB!$J:$J,$A$4)</f>
        <v>0</v>
      </c>
      <c r="BU19" s="219">
        <f>SUMIFS(TB!BH:BH,TB!$F:$F,$B19,TB!$B:$B,$C19,TB!$C:$C,$D19,TB!$G:$G,$E19,TB!$J:$J,$A$4)</f>
        <v>0</v>
      </c>
      <c r="BV19" s="219">
        <f>SUMIFS(TB!BI:BI,TB!$F:$F,$B19,TB!$B:$B,$C19,TB!$C:$C,$D19,TB!$G:$G,$E19,TB!$J:$J,$A$4)</f>
        <v>0</v>
      </c>
      <c r="BZ19" s="219"/>
      <c r="CA19" s="240"/>
    </row>
    <row r="20" spans="1:79" ht="14.25" customHeight="1" outlineLevel="1" x14ac:dyDescent="0.3">
      <c r="B20" s="71" t="str">
        <f>BS!$B$8</f>
        <v>Cash and cash equivalents</v>
      </c>
      <c r="C20" s="197" t="s">
        <v>517</v>
      </c>
      <c r="D20" s="71" t="str">
        <f>IFERROR(VLOOKUP($C20,TB!$B:$H,2,0),"-")</f>
        <v>Money market</v>
      </c>
      <c r="E20" s="71" t="str">
        <f>IFERROR(VLOOKUP($C20,TB!$B:$H,6,0),"-")</f>
        <v>Money market</v>
      </c>
      <c r="F20" s="219">
        <f t="shared" si="0"/>
        <v>0</v>
      </c>
      <c r="G20" s="219">
        <f t="shared" si="1"/>
        <v>0</v>
      </c>
      <c r="H20" s="219">
        <f t="shared" si="1"/>
        <v>0</v>
      </c>
      <c r="I20" s="219">
        <f t="shared" si="1"/>
        <v>0</v>
      </c>
      <c r="J20" s="293"/>
      <c r="K20" s="219">
        <f t="shared" si="2"/>
        <v>0</v>
      </c>
      <c r="L20" s="219">
        <f t="shared" si="3"/>
        <v>0</v>
      </c>
      <c r="M20" s="219">
        <f t="shared" si="4"/>
        <v>0</v>
      </c>
      <c r="N20" s="219">
        <f ca="1">_xlfn.IFNA(MIN(OFFSET($AA20,0,MATCH(Periods!$D$15,$AA$7:$BY$7)-1):OFFSET($AA20,0,MATCH(Periods!$D$15,$AA$7:$BY$7,0)-12)),0)</f>
        <v>0</v>
      </c>
      <c r="O20" s="293"/>
      <c r="P20" s="219">
        <f t="shared" si="5"/>
        <v>0</v>
      </c>
      <c r="Q20" s="219">
        <f t="shared" si="6"/>
        <v>0</v>
      </c>
      <c r="R20" s="219">
        <f t="shared" si="7"/>
        <v>0</v>
      </c>
      <c r="S20" s="219">
        <f ca="1">_xlfn.IFNA(MAX(OFFSET($AA20,0,MATCH(Periods!$D$15,$AA$7:$BY$7)-1):OFFSET($AA20,0,MATCH(Periods!$D$15,$AA$7:$BY$7,0)-12)),0)</f>
        <v>0</v>
      </c>
      <c r="T20" s="293"/>
      <c r="U20" s="219">
        <f t="shared" si="8"/>
        <v>0</v>
      </c>
      <c r="V20" s="219">
        <f t="shared" si="9"/>
        <v>0</v>
      </c>
      <c r="W20" s="219">
        <f t="shared" si="10"/>
        <v>0</v>
      </c>
      <c r="X20" s="219">
        <f ca="1">_xlfn.IFNA(AVERAGE(OFFSET($AA20,0,MATCH(Periods!$D$15,$AA$7:$BY$7)-1):OFFSET($AA20,0,MATCH(Periods!$D$15,$AA$7:$BY$7,0)-12)),0)</f>
        <v>0</v>
      </c>
      <c r="Y20" s="293"/>
      <c r="Z20" s="293"/>
      <c r="AA20" s="219">
        <f>SUMIFS(TB!N:N,TB!$F:$F,$B20,TB!$B:$B,$C20,TB!$C:$C,$D20,TB!$G:$G,$E20,TB!$J:$J,$A$4)</f>
        <v>0</v>
      </c>
      <c r="AB20" s="219">
        <f>SUMIFS(TB!O:O,TB!$F:$F,$B20,TB!$B:$B,$C20,TB!$C:$C,$D20,TB!$G:$G,$E20,TB!$J:$J,$A$4)</f>
        <v>0</v>
      </c>
      <c r="AC20" s="219">
        <f>SUMIFS(TB!P:P,TB!$F:$F,$B20,TB!$B:$B,$C20,TB!$C:$C,$D20,TB!$G:$G,$E20,TB!$J:$J,$A$4)</f>
        <v>0</v>
      </c>
      <c r="AD20" s="219">
        <f>SUMIFS(TB!Q:Q,TB!$F:$F,$B20,TB!$B:$B,$C20,TB!$C:$C,$D20,TB!$G:$G,$E20,TB!$J:$J,$A$4)</f>
        <v>0</v>
      </c>
      <c r="AE20" s="219">
        <f>SUMIFS(TB!R:R,TB!$F:$F,$B20,TB!$B:$B,$C20,TB!$C:$C,$D20,TB!$G:$G,$E20,TB!$J:$J,$A$4)</f>
        <v>0</v>
      </c>
      <c r="AF20" s="219">
        <f>SUMIFS(TB!S:S,TB!$F:$F,$B20,TB!$B:$B,$C20,TB!$C:$C,$D20,TB!$G:$G,$E20,TB!$J:$J,$A$4)</f>
        <v>0</v>
      </c>
      <c r="AG20" s="219">
        <f>SUMIFS(TB!T:T,TB!$F:$F,$B20,TB!$B:$B,$C20,TB!$C:$C,$D20,TB!$G:$G,$E20,TB!$J:$J,$A$4)</f>
        <v>0</v>
      </c>
      <c r="AH20" s="219">
        <f>SUMIFS(TB!U:U,TB!$F:$F,$B20,TB!$B:$B,$C20,TB!$C:$C,$D20,TB!$G:$G,$E20,TB!$J:$J,$A$4)</f>
        <v>0</v>
      </c>
      <c r="AI20" s="219">
        <f>SUMIFS(TB!V:V,TB!$F:$F,$B20,TB!$B:$B,$C20,TB!$C:$C,$D20,TB!$G:$G,$E20,TB!$J:$J,$A$4)</f>
        <v>0</v>
      </c>
      <c r="AJ20" s="219">
        <f>SUMIFS(TB!W:W,TB!$F:$F,$B20,TB!$B:$B,$C20,TB!$C:$C,$D20,TB!$G:$G,$E20,TB!$J:$J,$A$4)</f>
        <v>0</v>
      </c>
      <c r="AK20" s="219">
        <f>SUMIFS(TB!X:X,TB!$F:$F,$B20,TB!$B:$B,$C20,TB!$C:$C,$D20,TB!$G:$G,$E20,TB!$J:$J,$A$4)</f>
        <v>0</v>
      </c>
      <c r="AL20" s="219">
        <f>SUMIFS(TB!Y:Y,TB!$F:$F,$B20,TB!$B:$B,$C20,TB!$C:$C,$D20,TB!$G:$G,$E20,TB!$J:$J,$A$4)</f>
        <v>0</v>
      </c>
      <c r="AM20" s="219">
        <f>SUMIFS(TB!Z:Z,TB!$F:$F,$B20,TB!$B:$B,$C20,TB!$C:$C,$D20,TB!$G:$G,$E20,TB!$J:$J,$A$4)</f>
        <v>0</v>
      </c>
      <c r="AN20" s="219">
        <f>SUMIFS(TB!AA:AA,TB!$F:$F,$B20,TB!$B:$B,$C20,TB!$C:$C,$D20,TB!$G:$G,$E20,TB!$J:$J,$A$4)</f>
        <v>0</v>
      </c>
      <c r="AO20" s="219">
        <f>SUMIFS(TB!AB:AB,TB!$F:$F,$B20,TB!$B:$B,$C20,TB!$C:$C,$D20,TB!$G:$G,$E20,TB!$J:$J,$A$4)</f>
        <v>0</v>
      </c>
      <c r="AP20" s="219">
        <f>SUMIFS(TB!AC:AC,TB!$F:$F,$B20,TB!$B:$B,$C20,TB!$C:$C,$D20,TB!$G:$G,$E20,TB!$J:$J,$A$4)</f>
        <v>0</v>
      </c>
      <c r="AQ20" s="219">
        <f>SUMIFS(TB!AD:AD,TB!$F:$F,$B20,TB!$B:$B,$C20,TB!$C:$C,$D20,TB!$G:$G,$E20,TB!$J:$J,$A$4)</f>
        <v>0</v>
      </c>
      <c r="AR20" s="219">
        <f>SUMIFS(TB!AE:AE,TB!$F:$F,$B20,TB!$B:$B,$C20,TB!$C:$C,$D20,TB!$G:$G,$E20,TB!$J:$J,$A$4)</f>
        <v>0</v>
      </c>
      <c r="AS20" s="219">
        <f>SUMIFS(TB!AF:AF,TB!$F:$F,$B20,TB!$B:$B,$C20,TB!$C:$C,$D20,TB!$G:$G,$E20,TB!$J:$J,$A$4)</f>
        <v>0</v>
      </c>
      <c r="AT20" s="219">
        <f>SUMIFS(TB!AG:AG,TB!$F:$F,$B20,TB!$B:$B,$C20,TB!$C:$C,$D20,TB!$G:$G,$E20,TB!$J:$J,$A$4)</f>
        <v>0</v>
      </c>
      <c r="AU20" s="219">
        <f>SUMIFS(TB!AH:AH,TB!$F:$F,$B20,TB!$B:$B,$C20,TB!$C:$C,$D20,TB!$G:$G,$E20,TB!$J:$J,$A$4)</f>
        <v>0</v>
      </c>
      <c r="AV20" s="219">
        <f>SUMIFS(TB!AI:AI,TB!$F:$F,$B20,TB!$B:$B,$C20,TB!$C:$C,$D20,TB!$G:$G,$E20,TB!$J:$J,$A$4)</f>
        <v>0</v>
      </c>
      <c r="AW20" s="219">
        <f>SUMIFS(TB!AJ:AJ,TB!$F:$F,$B20,TB!$B:$B,$C20,TB!$C:$C,$D20,TB!$G:$G,$E20,TB!$J:$J,$A$4)</f>
        <v>0</v>
      </c>
      <c r="AX20" s="219">
        <f>SUMIFS(TB!AK:AK,TB!$F:$F,$B20,TB!$B:$B,$C20,TB!$C:$C,$D20,TB!$G:$G,$E20,TB!$J:$J,$A$4)</f>
        <v>0</v>
      </c>
      <c r="AY20" s="219">
        <f>SUMIFS(TB!AL:AL,TB!$F:$F,$B20,TB!$B:$B,$C20,TB!$C:$C,$D20,TB!$G:$G,$E20,TB!$J:$J,$A$4)</f>
        <v>0</v>
      </c>
      <c r="AZ20" s="219">
        <f>SUMIFS(TB!AM:AM,TB!$F:$F,$B20,TB!$B:$B,$C20,TB!$C:$C,$D20,TB!$G:$G,$E20,TB!$J:$J,$A$4)</f>
        <v>0</v>
      </c>
      <c r="BA20" s="219">
        <f>SUMIFS(TB!AN:AN,TB!$F:$F,$B20,TB!$B:$B,$C20,TB!$C:$C,$D20,TB!$G:$G,$E20,TB!$J:$J,$A$4)</f>
        <v>0</v>
      </c>
      <c r="BB20" s="219">
        <f>SUMIFS(TB!AO:AO,TB!$F:$F,$B20,TB!$B:$B,$C20,TB!$C:$C,$D20,TB!$G:$G,$E20,TB!$J:$J,$A$4)</f>
        <v>0</v>
      </c>
      <c r="BC20" s="219">
        <f>SUMIFS(TB!AP:AP,TB!$F:$F,$B20,TB!$B:$B,$C20,TB!$C:$C,$D20,TB!$G:$G,$E20,TB!$J:$J,$A$4)</f>
        <v>0</v>
      </c>
      <c r="BD20" s="219">
        <f>SUMIFS(TB!AQ:AQ,TB!$F:$F,$B20,TB!$B:$B,$C20,TB!$C:$C,$D20,TB!$G:$G,$E20,TB!$J:$J,$A$4)</f>
        <v>0</v>
      </c>
      <c r="BE20" s="219">
        <f>SUMIFS(TB!AR:AR,TB!$F:$F,$B20,TB!$B:$B,$C20,TB!$C:$C,$D20,TB!$G:$G,$E20,TB!$J:$J,$A$4)</f>
        <v>0</v>
      </c>
      <c r="BF20" s="219">
        <f>SUMIFS(TB!AS:AS,TB!$F:$F,$B20,TB!$B:$B,$C20,TB!$C:$C,$D20,TB!$G:$G,$E20,TB!$J:$J,$A$4)</f>
        <v>0</v>
      </c>
      <c r="BG20" s="219">
        <f>SUMIFS(TB!AT:AT,TB!$F:$F,$B20,TB!$B:$B,$C20,TB!$C:$C,$D20,TB!$G:$G,$E20,TB!$J:$J,$A$4)</f>
        <v>0</v>
      </c>
      <c r="BH20" s="219">
        <f>SUMIFS(TB!AU:AU,TB!$F:$F,$B20,TB!$B:$B,$C20,TB!$C:$C,$D20,TB!$G:$G,$E20,TB!$J:$J,$A$4)</f>
        <v>0</v>
      </c>
      <c r="BI20" s="219">
        <f>SUMIFS(TB!AV:AV,TB!$F:$F,$B20,TB!$B:$B,$C20,TB!$C:$C,$D20,TB!$G:$G,$E20,TB!$J:$J,$A$4)</f>
        <v>0</v>
      </c>
      <c r="BJ20" s="219">
        <f>SUMIFS(TB!AW:AW,TB!$F:$F,$B20,TB!$B:$B,$C20,TB!$C:$C,$D20,TB!$G:$G,$E20,TB!$J:$J,$A$4)</f>
        <v>0</v>
      </c>
      <c r="BK20" s="219">
        <f>SUMIFS(TB!AX:AX,TB!$F:$F,$B20,TB!$B:$B,$C20,TB!$C:$C,$D20,TB!$G:$G,$E20,TB!$J:$J,$A$4)</f>
        <v>0</v>
      </c>
      <c r="BL20" s="219">
        <f>SUMIFS(TB!AY:AY,TB!$F:$F,$B20,TB!$B:$B,$C20,TB!$C:$C,$D20,TB!$G:$G,$E20,TB!$J:$J,$A$4)</f>
        <v>0</v>
      </c>
      <c r="BM20" s="219">
        <f>SUMIFS(TB!AZ:AZ,TB!$F:$F,$B20,TB!$B:$B,$C20,TB!$C:$C,$D20,TB!$G:$G,$E20,TB!$J:$J,$A$4)</f>
        <v>0</v>
      </c>
      <c r="BN20" s="219">
        <f>SUMIFS(TB!BA:BA,TB!$F:$F,$B20,TB!$B:$B,$C20,TB!$C:$C,$D20,TB!$G:$G,$E20,TB!$J:$J,$A$4)</f>
        <v>0</v>
      </c>
      <c r="BO20" s="219">
        <f>SUMIFS(TB!BB:BB,TB!$F:$F,$B20,TB!$B:$B,$C20,TB!$C:$C,$D20,TB!$G:$G,$E20,TB!$J:$J,$A$4)</f>
        <v>0</v>
      </c>
      <c r="BP20" s="219">
        <f>SUMIFS(TB!BC:BC,TB!$F:$F,$B20,TB!$B:$B,$C20,TB!$C:$C,$D20,TB!$G:$G,$E20,TB!$J:$J,$A$4)</f>
        <v>0</v>
      </c>
      <c r="BQ20" s="219">
        <f>SUMIFS(TB!BD:BD,TB!$F:$F,$B20,TB!$B:$B,$C20,TB!$C:$C,$D20,TB!$G:$G,$E20,TB!$J:$J,$A$4)</f>
        <v>0</v>
      </c>
      <c r="BR20" s="219">
        <f>SUMIFS(TB!BE:BE,TB!$F:$F,$B20,TB!$B:$B,$C20,TB!$C:$C,$D20,TB!$G:$G,$E20,TB!$J:$J,$A$4)</f>
        <v>0</v>
      </c>
      <c r="BS20" s="219">
        <f>SUMIFS(TB!BF:BF,TB!$F:$F,$B20,TB!$B:$B,$C20,TB!$C:$C,$D20,TB!$G:$G,$E20,TB!$J:$J,$A$4)</f>
        <v>0</v>
      </c>
      <c r="BT20" s="219">
        <f>SUMIFS(TB!BG:BG,TB!$F:$F,$B20,TB!$B:$B,$C20,TB!$C:$C,$D20,TB!$G:$G,$E20,TB!$J:$J,$A$4)</f>
        <v>0</v>
      </c>
      <c r="BU20" s="219">
        <f>SUMIFS(TB!BH:BH,TB!$F:$F,$B20,TB!$B:$B,$C20,TB!$C:$C,$D20,TB!$G:$G,$E20,TB!$J:$J,$A$4)</f>
        <v>0</v>
      </c>
      <c r="BV20" s="219">
        <f>SUMIFS(TB!BI:BI,TB!$F:$F,$B20,TB!$B:$B,$C20,TB!$C:$C,$D20,TB!$G:$G,$E20,TB!$J:$J,$A$4)</f>
        <v>0</v>
      </c>
      <c r="BZ20" s="219"/>
      <c r="CA20" s="240"/>
    </row>
    <row r="21" spans="1:79" ht="14.25" customHeight="1" outlineLevel="1" x14ac:dyDescent="0.3">
      <c r="B21" s="71" t="str">
        <f>BS!$B$8</f>
        <v>Cash and cash equivalents</v>
      </c>
      <c r="C21" s="197" t="s">
        <v>519</v>
      </c>
      <c r="D21" s="71" t="str">
        <f>IFERROR(VLOOKUP($C21,TB!$B:$H,2,0),"-")</f>
        <v>PNC- REVOLVER ACCOUNT</v>
      </c>
      <c r="E21" s="71" t="str">
        <f>IFERROR(VLOOKUP($C21,TB!$B:$H,6,0),"-")</f>
        <v>Revolver account</v>
      </c>
      <c r="F21" s="219">
        <f t="shared" si="0"/>
        <v>0</v>
      </c>
      <c r="G21" s="219">
        <f t="shared" si="1"/>
        <v>0</v>
      </c>
      <c r="H21" s="219">
        <f t="shared" si="1"/>
        <v>0</v>
      </c>
      <c r="I21" s="219">
        <f t="shared" si="1"/>
        <v>0</v>
      </c>
      <c r="J21" s="293"/>
      <c r="K21" s="219">
        <f t="shared" si="2"/>
        <v>0</v>
      </c>
      <c r="L21" s="219">
        <f t="shared" si="3"/>
        <v>0</v>
      </c>
      <c r="M21" s="219">
        <f t="shared" si="4"/>
        <v>0</v>
      </c>
      <c r="N21" s="219">
        <f ca="1">_xlfn.IFNA(MIN(OFFSET($AA21,0,MATCH(Periods!$D$15,$AA$7:$BY$7)-1):OFFSET($AA21,0,MATCH(Periods!$D$15,$AA$7:$BY$7,0)-12)),0)</f>
        <v>0</v>
      </c>
      <c r="O21" s="293"/>
      <c r="P21" s="219">
        <f t="shared" si="5"/>
        <v>0</v>
      </c>
      <c r="Q21" s="219">
        <f t="shared" si="6"/>
        <v>0</v>
      </c>
      <c r="R21" s="219">
        <f t="shared" si="7"/>
        <v>0</v>
      </c>
      <c r="S21" s="219">
        <f ca="1">_xlfn.IFNA(MAX(OFFSET($AA21,0,MATCH(Periods!$D$15,$AA$7:$BY$7)-1):OFFSET($AA21,0,MATCH(Periods!$D$15,$AA$7:$BY$7,0)-12)),0)</f>
        <v>0</v>
      </c>
      <c r="T21" s="293"/>
      <c r="U21" s="219">
        <f t="shared" si="8"/>
        <v>0</v>
      </c>
      <c r="V21" s="219">
        <f t="shared" si="9"/>
        <v>0</v>
      </c>
      <c r="W21" s="219">
        <f t="shared" si="10"/>
        <v>0</v>
      </c>
      <c r="X21" s="219">
        <f ca="1">_xlfn.IFNA(AVERAGE(OFFSET($AA21,0,MATCH(Periods!$D$15,$AA$7:$BY$7)-1):OFFSET($AA21,0,MATCH(Periods!$D$15,$AA$7:$BY$7,0)-12)),0)</f>
        <v>0</v>
      </c>
      <c r="Y21" s="293"/>
      <c r="Z21" s="293"/>
      <c r="AA21" s="219">
        <f>SUMIFS(TB!N:N,TB!$F:$F,$B21,TB!$B:$B,$C21,TB!$C:$C,$D21,TB!$G:$G,$E21,TB!$J:$J,$A$4)</f>
        <v>0</v>
      </c>
      <c r="AB21" s="219">
        <f>SUMIFS(TB!O:O,TB!$F:$F,$B21,TB!$B:$B,$C21,TB!$C:$C,$D21,TB!$G:$G,$E21,TB!$J:$J,$A$4)</f>
        <v>0</v>
      </c>
      <c r="AC21" s="219">
        <f>SUMIFS(TB!P:P,TB!$F:$F,$B21,TB!$B:$B,$C21,TB!$C:$C,$D21,TB!$G:$G,$E21,TB!$J:$J,$A$4)</f>
        <v>0</v>
      </c>
      <c r="AD21" s="219">
        <f>SUMIFS(TB!Q:Q,TB!$F:$F,$B21,TB!$B:$B,$C21,TB!$C:$C,$D21,TB!$G:$G,$E21,TB!$J:$J,$A$4)</f>
        <v>0</v>
      </c>
      <c r="AE21" s="219">
        <f>SUMIFS(TB!R:R,TB!$F:$F,$B21,TB!$B:$B,$C21,TB!$C:$C,$D21,TB!$G:$G,$E21,TB!$J:$J,$A$4)</f>
        <v>0</v>
      </c>
      <c r="AF21" s="219">
        <f>SUMIFS(TB!S:S,TB!$F:$F,$B21,TB!$B:$B,$C21,TB!$C:$C,$D21,TB!$G:$G,$E21,TB!$J:$J,$A$4)</f>
        <v>0</v>
      </c>
      <c r="AG21" s="219">
        <f>SUMIFS(TB!T:T,TB!$F:$F,$B21,TB!$B:$B,$C21,TB!$C:$C,$D21,TB!$G:$G,$E21,TB!$J:$J,$A$4)</f>
        <v>0</v>
      </c>
      <c r="AH21" s="219">
        <f>SUMIFS(TB!U:U,TB!$F:$F,$B21,TB!$B:$B,$C21,TB!$C:$C,$D21,TB!$G:$G,$E21,TB!$J:$J,$A$4)</f>
        <v>0</v>
      </c>
      <c r="AI21" s="219">
        <f>SUMIFS(TB!V:V,TB!$F:$F,$B21,TB!$B:$B,$C21,TB!$C:$C,$D21,TB!$G:$G,$E21,TB!$J:$J,$A$4)</f>
        <v>0</v>
      </c>
      <c r="AJ21" s="219">
        <f>SUMIFS(TB!W:W,TB!$F:$F,$B21,TB!$B:$B,$C21,TB!$C:$C,$D21,TB!$G:$G,$E21,TB!$J:$J,$A$4)</f>
        <v>0</v>
      </c>
      <c r="AK21" s="219">
        <f>SUMIFS(TB!X:X,TB!$F:$F,$B21,TB!$B:$B,$C21,TB!$C:$C,$D21,TB!$G:$G,$E21,TB!$J:$J,$A$4)</f>
        <v>0</v>
      </c>
      <c r="AL21" s="219">
        <f>SUMIFS(TB!Y:Y,TB!$F:$F,$B21,TB!$B:$B,$C21,TB!$C:$C,$D21,TB!$G:$G,$E21,TB!$J:$J,$A$4)</f>
        <v>0</v>
      </c>
      <c r="AM21" s="219">
        <f>SUMIFS(TB!Z:Z,TB!$F:$F,$B21,TB!$B:$B,$C21,TB!$C:$C,$D21,TB!$G:$G,$E21,TB!$J:$J,$A$4)</f>
        <v>0</v>
      </c>
      <c r="AN21" s="219">
        <f>SUMIFS(TB!AA:AA,TB!$F:$F,$B21,TB!$B:$B,$C21,TB!$C:$C,$D21,TB!$G:$G,$E21,TB!$J:$J,$A$4)</f>
        <v>0</v>
      </c>
      <c r="AO21" s="219">
        <f>SUMIFS(TB!AB:AB,TB!$F:$F,$B21,TB!$B:$B,$C21,TB!$C:$C,$D21,TB!$G:$G,$E21,TB!$J:$J,$A$4)</f>
        <v>0</v>
      </c>
      <c r="AP21" s="219">
        <f>SUMIFS(TB!AC:AC,TB!$F:$F,$B21,TB!$B:$B,$C21,TB!$C:$C,$D21,TB!$G:$G,$E21,TB!$J:$J,$A$4)</f>
        <v>0</v>
      </c>
      <c r="AQ21" s="219">
        <f>SUMIFS(TB!AD:AD,TB!$F:$F,$B21,TB!$B:$B,$C21,TB!$C:$C,$D21,TB!$G:$G,$E21,TB!$J:$J,$A$4)</f>
        <v>0</v>
      </c>
      <c r="AR21" s="219">
        <f>SUMIFS(TB!AE:AE,TB!$F:$F,$B21,TB!$B:$B,$C21,TB!$C:$C,$D21,TB!$G:$G,$E21,TB!$J:$J,$A$4)</f>
        <v>0</v>
      </c>
      <c r="AS21" s="219">
        <f>SUMIFS(TB!AF:AF,TB!$F:$F,$B21,TB!$B:$B,$C21,TB!$C:$C,$D21,TB!$G:$G,$E21,TB!$J:$J,$A$4)</f>
        <v>0</v>
      </c>
      <c r="AT21" s="219">
        <f>SUMIFS(TB!AG:AG,TB!$F:$F,$B21,TB!$B:$B,$C21,TB!$C:$C,$D21,TB!$G:$G,$E21,TB!$J:$J,$A$4)</f>
        <v>0</v>
      </c>
      <c r="AU21" s="219">
        <f>SUMIFS(TB!AH:AH,TB!$F:$F,$B21,TB!$B:$B,$C21,TB!$C:$C,$D21,TB!$G:$G,$E21,TB!$J:$J,$A$4)</f>
        <v>0</v>
      </c>
      <c r="AV21" s="219">
        <f>SUMIFS(TB!AI:AI,TB!$F:$F,$B21,TB!$B:$B,$C21,TB!$C:$C,$D21,TB!$G:$G,$E21,TB!$J:$J,$A$4)</f>
        <v>0</v>
      </c>
      <c r="AW21" s="219">
        <f>SUMIFS(TB!AJ:AJ,TB!$F:$F,$B21,TB!$B:$B,$C21,TB!$C:$C,$D21,TB!$G:$G,$E21,TB!$J:$J,$A$4)</f>
        <v>0</v>
      </c>
      <c r="AX21" s="219">
        <f>SUMIFS(TB!AK:AK,TB!$F:$F,$B21,TB!$B:$B,$C21,TB!$C:$C,$D21,TB!$G:$G,$E21,TB!$J:$J,$A$4)</f>
        <v>0</v>
      </c>
      <c r="AY21" s="219">
        <f>SUMIFS(TB!AL:AL,TB!$F:$F,$B21,TB!$B:$B,$C21,TB!$C:$C,$D21,TB!$G:$G,$E21,TB!$J:$J,$A$4)</f>
        <v>0</v>
      </c>
      <c r="AZ21" s="219">
        <f>SUMIFS(TB!AM:AM,TB!$F:$F,$B21,TB!$B:$B,$C21,TB!$C:$C,$D21,TB!$G:$G,$E21,TB!$J:$J,$A$4)</f>
        <v>0</v>
      </c>
      <c r="BA21" s="219">
        <f>SUMIFS(TB!AN:AN,TB!$F:$F,$B21,TB!$B:$B,$C21,TB!$C:$C,$D21,TB!$G:$G,$E21,TB!$J:$J,$A$4)</f>
        <v>0</v>
      </c>
      <c r="BB21" s="219">
        <f>SUMIFS(TB!AO:AO,TB!$F:$F,$B21,TB!$B:$B,$C21,TB!$C:$C,$D21,TB!$G:$G,$E21,TB!$J:$J,$A$4)</f>
        <v>0</v>
      </c>
      <c r="BC21" s="219">
        <f>SUMIFS(TB!AP:AP,TB!$F:$F,$B21,TB!$B:$B,$C21,TB!$C:$C,$D21,TB!$G:$G,$E21,TB!$J:$J,$A$4)</f>
        <v>0</v>
      </c>
      <c r="BD21" s="219">
        <f>SUMIFS(TB!AQ:AQ,TB!$F:$F,$B21,TB!$B:$B,$C21,TB!$C:$C,$D21,TB!$G:$G,$E21,TB!$J:$J,$A$4)</f>
        <v>0</v>
      </c>
      <c r="BE21" s="219">
        <f>SUMIFS(TB!AR:AR,TB!$F:$F,$B21,TB!$B:$B,$C21,TB!$C:$C,$D21,TB!$G:$G,$E21,TB!$J:$J,$A$4)</f>
        <v>0</v>
      </c>
      <c r="BF21" s="219">
        <f>SUMIFS(TB!AS:AS,TB!$F:$F,$B21,TB!$B:$B,$C21,TB!$C:$C,$D21,TB!$G:$G,$E21,TB!$J:$J,$A$4)</f>
        <v>0</v>
      </c>
      <c r="BG21" s="219">
        <f>SUMIFS(TB!AT:AT,TB!$F:$F,$B21,TB!$B:$B,$C21,TB!$C:$C,$D21,TB!$G:$G,$E21,TB!$J:$J,$A$4)</f>
        <v>0</v>
      </c>
      <c r="BH21" s="219">
        <f>SUMIFS(TB!AU:AU,TB!$F:$F,$B21,TB!$B:$B,$C21,TB!$C:$C,$D21,TB!$G:$G,$E21,TB!$J:$J,$A$4)</f>
        <v>0</v>
      </c>
      <c r="BI21" s="219">
        <f>SUMIFS(TB!AV:AV,TB!$F:$F,$B21,TB!$B:$B,$C21,TB!$C:$C,$D21,TB!$G:$G,$E21,TB!$J:$J,$A$4)</f>
        <v>0</v>
      </c>
      <c r="BJ21" s="219">
        <f>SUMIFS(TB!AW:AW,TB!$F:$F,$B21,TB!$B:$B,$C21,TB!$C:$C,$D21,TB!$G:$G,$E21,TB!$J:$J,$A$4)</f>
        <v>0</v>
      </c>
      <c r="BK21" s="219">
        <f>SUMIFS(TB!AX:AX,TB!$F:$F,$B21,TB!$B:$B,$C21,TB!$C:$C,$D21,TB!$G:$G,$E21,TB!$J:$J,$A$4)</f>
        <v>0</v>
      </c>
      <c r="BL21" s="219">
        <f>SUMIFS(TB!AY:AY,TB!$F:$F,$B21,TB!$B:$B,$C21,TB!$C:$C,$D21,TB!$G:$G,$E21,TB!$J:$J,$A$4)</f>
        <v>0</v>
      </c>
      <c r="BM21" s="219">
        <f>SUMIFS(TB!AZ:AZ,TB!$F:$F,$B21,TB!$B:$B,$C21,TB!$C:$C,$D21,TB!$G:$G,$E21,TB!$J:$J,$A$4)</f>
        <v>0</v>
      </c>
      <c r="BN21" s="219">
        <f>SUMIFS(TB!BA:BA,TB!$F:$F,$B21,TB!$B:$B,$C21,TB!$C:$C,$D21,TB!$G:$G,$E21,TB!$J:$J,$A$4)</f>
        <v>0</v>
      </c>
      <c r="BO21" s="219">
        <f>SUMIFS(TB!BB:BB,TB!$F:$F,$B21,TB!$B:$B,$C21,TB!$C:$C,$D21,TB!$G:$G,$E21,TB!$J:$J,$A$4)</f>
        <v>0</v>
      </c>
      <c r="BP21" s="219">
        <f>SUMIFS(TB!BC:BC,TB!$F:$F,$B21,TB!$B:$B,$C21,TB!$C:$C,$D21,TB!$G:$G,$E21,TB!$J:$J,$A$4)</f>
        <v>0</v>
      </c>
      <c r="BQ21" s="219">
        <f>SUMIFS(TB!BD:BD,TB!$F:$F,$B21,TB!$B:$B,$C21,TB!$C:$C,$D21,TB!$G:$G,$E21,TB!$J:$J,$A$4)</f>
        <v>0</v>
      </c>
      <c r="BR21" s="219">
        <f>SUMIFS(TB!BE:BE,TB!$F:$F,$B21,TB!$B:$B,$C21,TB!$C:$C,$D21,TB!$G:$G,$E21,TB!$J:$J,$A$4)</f>
        <v>0</v>
      </c>
      <c r="BS21" s="219">
        <f>SUMIFS(TB!BF:BF,TB!$F:$F,$B21,TB!$B:$B,$C21,TB!$C:$C,$D21,TB!$G:$G,$E21,TB!$J:$J,$A$4)</f>
        <v>0</v>
      </c>
      <c r="BT21" s="219">
        <f>SUMIFS(TB!BG:BG,TB!$F:$F,$B21,TB!$B:$B,$C21,TB!$C:$C,$D21,TB!$G:$G,$E21,TB!$J:$J,$A$4)</f>
        <v>0</v>
      </c>
      <c r="BU21" s="219">
        <f>SUMIFS(TB!BH:BH,TB!$F:$F,$B21,TB!$B:$B,$C21,TB!$C:$C,$D21,TB!$G:$G,$E21,TB!$J:$J,$A$4)</f>
        <v>0</v>
      </c>
      <c r="BV21" s="219">
        <f>SUMIFS(TB!BI:BI,TB!$F:$F,$B21,TB!$B:$B,$C21,TB!$C:$C,$D21,TB!$G:$G,$E21,TB!$J:$J,$A$4)</f>
        <v>0</v>
      </c>
      <c r="BZ21" s="219"/>
      <c r="CA21" s="240"/>
    </row>
    <row r="22" spans="1:79" ht="14.25" customHeight="1" outlineLevel="1" x14ac:dyDescent="0.3">
      <c r="B22" s="92" t="str">
        <f>BS!$B$8</f>
        <v>Cash and cash equivalents</v>
      </c>
      <c r="C22" s="93" t="s">
        <v>520</v>
      </c>
      <c r="D22" s="92" t="str">
        <f>IFERROR(VLOOKUP($C22,TB!$B:$H,2,0),"-")</f>
        <v>USPTO - DLL</v>
      </c>
      <c r="E22" s="92" t="str">
        <f>IFERROR(VLOOKUP($C22,TB!$B:$H,6,0),"-")</f>
        <v>USPTO - DLL</v>
      </c>
      <c r="F22" s="220">
        <f t="shared" si="0"/>
        <v>0</v>
      </c>
      <c r="G22" s="220">
        <f t="shared" si="1"/>
        <v>0</v>
      </c>
      <c r="H22" s="220">
        <f t="shared" si="1"/>
        <v>0</v>
      </c>
      <c r="I22" s="220">
        <f t="shared" si="1"/>
        <v>0</v>
      </c>
      <c r="J22" s="293"/>
      <c r="K22" s="220">
        <f t="shared" si="2"/>
        <v>0</v>
      </c>
      <c r="L22" s="220">
        <f t="shared" si="3"/>
        <v>0</v>
      </c>
      <c r="M22" s="220">
        <f t="shared" si="4"/>
        <v>0</v>
      </c>
      <c r="N22" s="220">
        <f ca="1">_xlfn.IFNA(MIN(OFFSET($AA22,0,MATCH(Periods!$D$15,$AA$7:$BY$7)-1):OFFSET($AA22,0,MATCH(Periods!$D$15,$AA$7:$BY$7,0)-12)),0)</f>
        <v>0</v>
      </c>
      <c r="O22" s="293"/>
      <c r="P22" s="220">
        <f t="shared" si="5"/>
        <v>0</v>
      </c>
      <c r="Q22" s="220">
        <f t="shared" si="6"/>
        <v>0</v>
      </c>
      <c r="R22" s="220">
        <f t="shared" si="7"/>
        <v>0</v>
      </c>
      <c r="S22" s="220">
        <f ca="1">_xlfn.IFNA(MAX(OFFSET($AA22,0,MATCH(Periods!$D$15,$AA$7:$BY$7)-1):OFFSET($AA22,0,MATCH(Periods!$D$15,$AA$7:$BY$7,0)-12)),0)</f>
        <v>0</v>
      </c>
      <c r="T22" s="293"/>
      <c r="U22" s="220">
        <f t="shared" si="8"/>
        <v>0</v>
      </c>
      <c r="V22" s="220">
        <f t="shared" si="9"/>
        <v>0</v>
      </c>
      <c r="W22" s="220">
        <f t="shared" si="10"/>
        <v>0</v>
      </c>
      <c r="X22" s="220">
        <f ca="1">_xlfn.IFNA(AVERAGE(OFFSET($AA22,0,MATCH(Periods!$D$15,$AA$7:$BY$7)-1):OFFSET($AA22,0,MATCH(Periods!$D$15,$AA$7:$BY$7,0)-12)),0)</f>
        <v>0</v>
      </c>
      <c r="Y22" s="293"/>
      <c r="Z22" s="293"/>
      <c r="AA22" s="220">
        <f>SUMIFS(TB!N:N,TB!$F:$F,$B22,TB!$B:$B,$C22,TB!$C:$C,$D22,TB!$G:$G,$E22,TB!$J:$J,$A$4)</f>
        <v>0</v>
      </c>
      <c r="AB22" s="220">
        <f>SUMIFS(TB!O:O,TB!$F:$F,$B22,TB!$B:$B,$C22,TB!$C:$C,$D22,TB!$G:$G,$E22,TB!$J:$J,$A$4)</f>
        <v>0</v>
      </c>
      <c r="AC22" s="220">
        <f>SUMIFS(TB!P:P,TB!$F:$F,$B22,TB!$B:$B,$C22,TB!$C:$C,$D22,TB!$G:$G,$E22,TB!$J:$J,$A$4)</f>
        <v>0</v>
      </c>
      <c r="AD22" s="220">
        <f>SUMIFS(TB!Q:Q,TB!$F:$F,$B22,TB!$B:$B,$C22,TB!$C:$C,$D22,TB!$G:$G,$E22,TB!$J:$J,$A$4)</f>
        <v>0</v>
      </c>
      <c r="AE22" s="220">
        <f>SUMIFS(TB!R:R,TB!$F:$F,$B22,TB!$B:$B,$C22,TB!$C:$C,$D22,TB!$G:$G,$E22,TB!$J:$J,$A$4)</f>
        <v>0</v>
      </c>
      <c r="AF22" s="220">
        <f>SUMIFS(TB!S:S,TB!$F:$F,$B22,TB!$B:$B,$C22,TB!$C:$C,$D22,TB!$G:$G,$E22,TB!$J:$J,$A$4)</f>
        <v>0</v>
      </c>
      <c r="AG22" s="220">
        <f>SUMIFS(TB!T:T,TB!$F:$F,$B22,TB!$B:$B,$C22,TB!$C:$C,$D22,TB!$G:$G,$E22,TB!$J:$J,$A$4)</f>
        <v>0</v>
      </c>
      <c r="AH22" s="220">
        <f>SUMIFS(TB!U:U,TB!$F:$F,$B22,TB!$B:$B,$C22,TB!$C:$C,$D22,TB!$G:$G,$E22,TB!$J:$J,$A$4)</f>
        <v>0</v>
      </c>
      <c r="AI22" s="220">
        <f>SUMIFS(TB!V:V,TB!$F:$F,$B22,TB!$B:$B,$C22,TB!$C:$C,$D22,TB!$G:$G,$E22,TB!$J:$J,$A$4)</f>
        <v>0</v>
      </c>
      <c r="AJ22" s="220">
        <f>SUMIFS(TB!W:W,TB!$F:$F,$B22,TB!$B:$B,$C22,TB!$C:$C,$D22,TB!$G:$G,$E22,TB!$J:$J,$A$4)</f>
        <v>0</v>
      </c>
      <c r="AK22" s="220">
        <f>SUMIFS(TB!X:X,TB!$F:$F,$B22,TB!$B:$B,$C22,TB!$C:$C,$D22,TB!$G:$G,$E22,TB!$J:$J,$A$4)</f>
        <v>0</v>
      </c>
      <c r="AL22" s="220">
        <f>SUMIFS(TB!Y:Y,TB!$F:$F,$B22,TB!$B:$B,$C22,TB!$C:$C,$D22,TB!$G:$G,$E22,TB!$J:$J,$A$4)</f>
        <v>0</v>
      </c>
      <c r="AM22" s="220">
        <f>SUMIFS(TB!Z:Z,TB!$F:$F,$B22,TB!$B:$B,$C22,TB!$C:$C,$D22,TB!$G:$G,$E22,TB!$J:$J,$A$4)</f>
        <v>0</v>
      </c>
      <c r="AN22" s="220">
        <f>SUMIFS(TB!AA:AA,TB!$F:$F,$B22,TB!$B:$B,$C22,TB!$C:$C,$D22,TB!$G:$G,$E22,TB!$J:$J,$A$4)</f>
        <v>0</v>
      </c>
      <c r="AO22" s="220">
        <f>SUMIFS(TB!AB:AB,TB!$F:$F,$B22,TB!$B:$B,$C22,TB!$C:$C,$D22,TB!$G:$G,$E22,TB!$J:$J,$A$4)</f>
        <v>0</v>
      </c>
      <c r="AP22" s="220">
        <f>SUMIFS(TB!AC:AC,TB!$F:$F,$B22,TB!$B:$B,$C22,TB!$C:$C,$D22,TB!$G:$G,$E22,TB!$J:$J,$A$4)</f>
        <v>0</v>
      </c>
      <c r="AQ22" s="220">
        <f>SUMIFS(TB!AD:AD,TB!$F:$F,$B22,TB!$B:$B,$C22,TB!$C:$C,$D22,TB!$G:$G,$E22,TB!$J:$J,$A$4)</f>
        <v>0</v>
      </c>
      <c r="AR22" s="220">
        <f>SUMIFS(TB!AE:AE,TB!$F:$F,$B22,TB!$B:$B,$C22,TB!$C:$C,$D22,TB!$G:$G,$E22,TB!$J:$J,$A$4)</f>
        <v>0</v>
      </c>
      <c r="AS22" s="220">
        <f>SUMIFS(TB!AF:AF,TB!$F:$F,$B22,TB!$B:$B,$C22,TB!$C:$C,$D22,TB!$G:$G,$E22,TB!$J:$J,$A$4)</f>
        <v>0</v>
      </c>
      <c r="AT22" s="220">
        <f>SUMIFS(TB!AG:AG,TB!$F:$F,$B22,TB!$B:$B,$C22,TB!$C:$C,$D22,TB!$G:$G,$E22,TB!$J:$J,$A$4)</f>
        <v>0</v>
      </c>
      <c r="AU22" s="220">
        <f>SUMIFS(TB!AH:AH,TB!$F:$F,$B22,TB!$B:$B,$C22,TB!$C:$C,$D22,TB!$G:$G,$E22,TB!$J:$J,$A$4)</f>
        <v>0</v>
      </c>
      <c r="AV22" s="220">
        <f>SUMIFS(TB!AI:AI,TB!$F:$F,$B22,TB!$B:$B,$C22,TB!$C:$C,$D22,TB!$G:$G,$E22,TB!$J:$J,$A$4)</f>
        <v>0</v>
      </c>
      <c r="AW22" s="220">
        <f>SUMIFS(TB!AJ:AJ,TB!$F:$F,$B22,TB!$B:$B,$C22,TB!$C:$C,$D22,TB!$G:$G,$E22,TB!$J:$J,$A$4)</f>
        <v>0</v>
      </c>
      <c r="AX22" s="220">
        <f>SUMIFS(TB!AK:AK,TB!$F:$F,$B22,TB!$B:$B,$C22,TB!$C:$C,$D22,TB!$G:$G,$E22,TB!$J:$J,$A$4)</f>
        <v>0</v>
      </c>
      <c r="AY22" s="220">
        <f>SUMIFS(TB!AL:AL,TB!$F:$F,$B22,TB!$B:$B,$C22,TB!$C:$C,$D22,TB!$G:$G,$E22,TB!$J:$J,$A$4)</f>
        <v>0</v>
      </c>
      <c r="AZ22" s="220">
        <f>SUMIFS(TB!AM:AM,TB!$F:$F,$B22,TB!$B:$B,$C22,TB!$C:$C,$D22,TB!$G:$G,$E22,TB!$J:$J,$A$4)</f>
        <v>0</v>
      </c>
      <c r="BA22" s="220">
        <f>SUMIFS(TB!AN:AN,TB!$F:$F,$B22,TB!$B:$B,$C22,TB!$C:$C,$D22,TB!$G:$G,$E22,TB!$J:$J,$A$4)</f>
        <v>0</v>
      </c>
      <c r="BB22" s="220">
        <f>SUMIFS(TB!AO:AO,TB!$F:$F,$B22,TB!$B:$B,$C22,TB!$C:$C,$D22,TB!$G:$G,$E22,TB!$J:$J,$A$4)</f>
        <v>0</v>
      </c>
      <c r="BC22" s="220">
        <f>SUMIFS(TB!AP:AP,TB!$F:$F,$B22,TB!$B:$B,$C22,TB!$C:$C,$D22,TB!$G:$G,$E22,TB!$J:$J,$A$4)</f>
        <v>0</v>
      </c>
      <c r="BD22" s="220">
        <f>SUMIFS(TB!AQ:AQ,TB!$F:$F,$B22,TB!$B:$B,$C22,TB!$C:$C,$D22,TB!$G:$G,$E22,TB!$J:$J,$A$4)</f>
        <v>0</v>
      </c>
      <c r="BE22" s="220">
        <f>SUMIFS(TB!AR:AR,TB!$F:$F,$B22,TB!$B:$B,$C22,TB!$C:$C,$D22,TB!$G:$G,$E22,TB!$J:$J,$A$4)</f>
        <v>0</v>
      </c>
      <c r="BF22" s="220">
        <f>SUMIFS(TB!AS:AS,TB!$F:$F,$B22,TB!$B:$B,$C22,TB!$C:$C,$D22,TB!$G:$G,$E22,TB!$J:$J,$A$4)</f>
        <v>0</v>
      </c>
      <c r="BG22" s="220">
        <f>SUMIFS(TB!AT:AT,TB!$F:$F,$B22,TB!$B:$B,$C22,TB!$C:$C,$D22,TB!$G:$G,$E22,TB!$J:$J,$A$4)</f>
        <v>0</v>
      </c>
      <c r="BH22" s="220">
        <f>SUMIFS(TB!AU:AU,TB!$F:$F,$B22,TB!$B:$B,$C22,TB!$C:$C,$D22,TB!$G:$G,$E22,TB!$J:$J,$A$4)</f>
        <v>0</v>
      </c>
      <c r="BI22" s="220">
        <f>SUMIFS(TB!AV:AV,TB!$F:$F,$B22,TB!$B:$B,$C22,TB!$C:$C,$D22,TB!$G:$G,$E22,TB!$J:$J,$A$4)</f>
        <v>0</v>
      </c>
      <c r="BJ22" s="220">
        <f>SUMIFS(TB!AW:AW,TB!$F:$F,$B22,TB!$B:$B,$C22,TB!$C:$C,$D22,TB!$G:$G,$E22,TB!$J:$J,$A$4)</f>
        <v>0</v>
      </c>
      <c r="BK22" s="220">
        <f>SUMIFS(TB!AX:AX,TB!$F:$F,$B22,TB!$B:$B,$C22,TB!$C:$C,$D22,TB!$G:$G,$E22,TB!$J:$J,$A$4)</f>
        <v>0</v>
      </c>
      <c r="BL22" s="220">
        <f>SUMIFS(TB!AY:AY,TB!$F:$F,$B22,TB!$B:$B,$C22,TB!$C:$C,$D22,TB!$G:$G,$E22,TB!$J:$J,$A$4)</f>
        <v>0</v>
      </c>
      <c r="BM22" s="220">
        <f>SUMIFS(TB!AZ:AZ,TB!$F:$F,$B22,TB!$B:$B,$C22,TB!$C:$C,$D22,TB!$G:$G,$E22,TB!$J:$J,$A$4)</f>
        <v>0</v>
      </c>
      <c r="BN22" s="220">
        <f>SUMIFS(TB!BA:BA,TB!$F:$F,$B22,TB!$B:$B,$C22,TB!$C:$C,$D22,TB!$G:$G,$E22,TB!$J:$J,$A$4)</f>
        <v>0</v>
      </c>
      <c r="BO22" s="220">
        <f>SUMIFS(TB!BB:BB,TB!$F:$F,$B22,TB!$B:$B,$C22,TB!$C:$C,$D22,TB!$G:$G,$E22,TB!$J:$J,$A$4)</f>
        <v>0</v>
      </c>
      <c r="BP22" s="220">
        <f>SUMIFS(TB!BC:BC,TB!$F:$F,$B22,TB!$B:$B,$C22,TB!$C:$C,$D22,TB!$G:$G,$E22,TB!$J:$J,$A$4)</f>
        <v>0</v>
      </c>
      <c r="BQ22" s="220">
        <f>SUMIFS(TB!BD:BD,TB!$F:$F,$B22,TB!$B:$B,$C22,TB!$C:$C,$D22,TB!$G:$G,$E22,TB!$J:$J,$A$4)</f>
        <v>0</v>
      </c>
      <c r="BR22" s="220">
        <f>SUMIFS(TB!BE:BE,TB!$F:$F,$B22,TB!$B:$B,$C22,TB!$C:$C,$D22,TB!$G:$G,$E22,TB!$J:$J,$A$4)</f>
        <v>0</v>
      </c>
      <c r="BS22" s="220">
        <f>SUMIFS(TB!BF:BF,TB!$F:$F,$B22,TB!$B:$B,$C22,TB!$C:$C,$D22,TB!$G:$G,$E22,TB!$J:$J,$A$4)</f>
        <v>0</v>
      </c>
      <c r="BT22" s="220">
        <f>SUMIFS(TB!BG:BG,TB!$F:$F,$B22,TB!$B:$B,$C22,TB!$C:$C,$D22,TB!$G:$G,$E22,TB!$J:$J,$A$4)</f>
        <v>0</v>
      </c>
      <c r="BU22" s="220">
        <f>SUMIFS(TB!BH:BH,TB!$F:$F,$B22,TB!$B:$B,$C22,TB!$C:$C,$D22,TB!$G:$G,$E22,TB!$J:$J,$A$4)</f>
        <v>0</v>
      </c>
      <c r="BV22" s="220">
        <f>SUMIFS(TB!BI:BI,TB!$F:$F,$B22,TB!$B:$B,$C22,TB!$C:$C,$D22,TB!$G:$G,$E22,TB!$J:$J,$A$4)</f>
        <v>0</v>
      </c>
      <c r="BZ22" s="220"/>
      <c r="CA22" s="337"/>
    </row>
    <row r="23" spans="1:79" ht="14.25" customHeight="1" x14ac:dyDescent="0.3">
      <c r="B23" s="71" t="str">
        <f>BS!$B$8</f>
        <v>Cash and cash equivalents</v>
      </c>
      <c r="C23" s="197"/>
      <c r="D23" s="71" t="str">
        <f>BS!$B$8</f>
        <v>Cash and cash equivalents</v>
      </c>
      <c r="E23" s="71"/>
      <c r="F23" s="219">
        <f>SUM(F8:F22)</f>
        <v>7328.0975200000003</v>
      </c>
      <c r="G23" s="219">
        <f>SUM(G8:G22)</f>
        <v>2143.1158500000001</v>
      </c>
      <c r="H23" s="219">
        <f>SUM(H8:H22)</f>
        <v>1909.2611599999998</v>
      </c>
      <c r="I23" s="219">
        <f>SUM(I8:I22)</f>
        <v>6695.1180399999994</v>
      </c>
      <c r="J23" s="293"/>
      <c r="K23" s="449"/>
      <c r="L23" s="449"/>
      <c r="M23" s="449"/>
      <c r="N23" s="449"/>
      <c r="O23" s="293"/>
      <c r="P23" s="449"/>
      <c r="Q23" s="449"/>
      <c r="R23" s="449"/>
      <c r="S23" s="449"/>
      <c r="T23" s="293"/>
      <c r="U23" s="449"/>
      <c r="V23" s="449"/>
      <c r="W23" s="449"/>
      <c r="X23" s="449"/>
      <c r="Y23" s="293"/>
      <c r="Z23" s="293"/>
      <c r="AA23" s="219">
        <f>SUM(AA8:AA22,TB!$J:$J,$A$4)</f>
        <v>3058.6915599999998</v>
      </c>
      <c r="AB23" s="219">
        <f>SUM(AB8:AB22,TB!$J:$J,$A$4)</f>
        <v>1718.3108700000003</v>
      </c>
      <c r="AC23" s="219">
        <f>SUM(AC8:AC22,TB!$J:$J,$A$4)</f>
        <v>3123.2084600000003</v>
      </c>
      <c r="AD23" s="219">
        <f>SUM(AD8:AD22,TB!$J:$J,$A$4)</f>
        <v>2088.53901</v>
      </c>
      <c r="AE23" s="219">
        <f>SUM(AE8:AE22,TB!$J:$J,$A$4)</f>
        <v>4220.0381000000007</v>
      </c>
      <c r="AF23" s="219">
        <f>SUM(AF8:AF22,TB!$J:$J,$A$4)</f>
        <v>6831.3224100000007</v>
      </c>
      <c r="AG23" s="219">
        <f>SUM(AG8:AG22,TB!$J:$J,$A$4)</f>
        <v>6483.5810800000008</v>
      </c>
      <c r="AH23" s="219">
        <f>SUM(AH8:AH22,TB!$J:$J,$A$4)</f>
        <v>8276.7506799999992</v>
      </c>
      <c r="AI23" s="219">
        <f>SUM(AI8:AI22,TB!$J:$J,$A$4)</f>
        <v>9168.4179499999991</v>
      </c>
      <c r="AJ23" s="219">
        <f>SUM(AJ8:AJ22,TB!$J:$J,$A$4)</f>
        <v>9752.71594</v>
      </c>
      <c r="AK23" s="219">
        <f>SUM(AK8:AK22,TB!$J:$J,$A$4)</f>
        <v>19304.568380000001</v>
      </c>
      <c r="AL23" s="219">
        <f>SUM(AL8:AL22,TB!$J:$J,$A$4)</f>
        <v>7328.0975200000003</v>
      </c>
      <c r="AM23" s="219">
        <f>SUM(AM8:AM22,TB!$J:$J,$A$4)</f>
        <v>4139.0681499999992</v>
      </c>
      <c r="AN23" s="219">
        <f>SUM(AN8:AN22,TB!$J:$J,$A$4)</f>
        <v>2664.0532000000003</v>
      </c>
      <c r="AO23" s="219">
        <f>SUM(AO8:AO22,TB!$J:$J,$A$4)</f>
        <v>5302.3818000000001</v>
      </c>
      <c r="AP23" s="219">
        <f>SUM(AP8:AP22,TB!$J:$J,$A$4)</f>
        <v>5135.8889300000001</v>
      </c>
      <c r="AQ23" s="219">
        <f>SUM(AQ8:AQ22,TB!$J:$J,$A$4)</f>
        <v>3729.8942000000002</v>
      </c>
      <c r="AR23" s="219">
        <f>SUM(AR8:AR22,TB!$J:$J,$A$4)</f>
        <v>3179.2835500000006</v>
      </c>
      <c r="AS23" s="219">
        <f>SUM(AS8:AS22,TB!$J:$J,$A$4)</f>
        <v>2183.52223</v>
      </c>
      <c r="AT23" s="219">
        <f>SUM(AT8:AT22,TB!$J:$J,$A$4)</f>
        <v>2356.3537999999999</v>
      </c>
      <c r="AU23" s="219">
        <f>SUM(AU8:AU22,TB!$J:$J,$A$4)</f>
        <v>1683.3178399999999</v>
      </c>
      <c r="AV23" s="219">
        <f>SUM(AV8:AV22,TB!$J:$J,$A$4)</f>
        <v>2091.7096900000001</v>
      </c>
      <c r="AW23" s="219">
        <f>SUM(AW8:AW22,TB!$J:$J,$A$4)</f>
        <v>3524.9019600000001</v>
      </c>
      <c r="AX23" s="219">
        <f>SUM(AX8:AX22,TB!$J:$J,$A$4)</f>
        <v>2143.1158500000001</v>
      </c>
      <c r="AY23" s="219">
        <f>SUM(AY8:AY22,TB!$J:$J,$A$4)</f>
        <v>3756.3466699999999</v>
      </c>
      <c r="AZ23" s="219">
        <f>SUM(AZ8:AZ22,TB!$J:$J,$A$4)</f>
        <v>13260.364890000001</v>
      </c>
      <c r="BA23" s="219">
        <f>SUM(BA8:BA22,TB!$J:$J,$A$4)</f>
        <v>5198.0480899999993</v>
      </c>
      <c r="BB23" s="219">
        <f>SUM(BB8:BB22,TB!$J:$J,$A$4)</f>
        <v>7526.231679999999</v>
      </c>
      <c r="BC23" s="219">
        <f>SUM(BC8:BC22,TB!$J:$J,$A$4)</f>
        <v>9362.4702700000016</v>
      </c>
      <c r="BD23" s="219">
        <f>SUM(BD8:BD22,TB!$J:$J,$A$4)</f>
        <v>8244.737000000001</v>
      </c>
      <c r="BE23" s="219">
        <f>SUM(BE8:BE22,TB!$J:$J,$A$4)</f>
        <v>7705.3338199999998</v>
      </c>
      <c r="BF23" s="219">
        <f>SUM(BF8:BF22,TB!$J:$J,$A$4)</f>
        <v>6889.2405599999993</v>
      </c>
      <c r="BG23" s="219">
        <f>SUM(BG8:BG22,TB!$J:$J,$A$4)</f>
        <v>7208.8216000000002</v>
      </c>
      <c r="BH23" s="219">
        <f>SUM(BH8:BH22,TB!$J:$J,$A$4)</f>
        <v>9263.7132700000002</v>
      </c>
      <c r="BI23" s="219">
        <f>SUM(BI8:BI22,TB!$J:$J,$A$4)</f>
        <v>6375.3192200000003</v>
      </c>
      <c r="BJ23" s="219">
        <f>SUM(BJ8:BJ22,TB!$J:$J,$A$4)</f>
        <v>1909.2611599999998</v>
      </c>
      <c r="BK23" s="219">
        <f>SUM(BK8:BK22,TB!$J:$J,$A$4)</f>
        <v>1627.7708400000001</v>
      </c>
      <c r="BL23" s="219">
        <f>SUM(BL8:BL22,TB!$J:$J,$A$4)</f>
        <v>6695.1180399999994</v>
      </c>
      <c r="BM23" s="219">
        <f>SUM(BM8:BM22,TB!$J:$J,$A$4)</f>
        <v>0</v>
      </c>
      <c r="BN23" s="219">
        <f>SUM(BN8:BN22,TB!$J:$J,$A$4)</f>
        <v>0</v>
      </c>
      <c r="BO23" s="219">
        <f>SUM(BO8:BO22,TB!$J:$J,$A$4)</f>
        <v>0</v>
      </c>
      <c r="BP23" s="219">
        <f>SUM(BP8:BP22,TB!$J:$J,$A$4)</f>
        <v>0</v>
      </c>
      <c r="BQ23" s="219">
        <f>SUM(BQ8:BQ22,TB!$J:$J,$A$4)</f>
        <v>0</v>
      </c>
      <c r="BR23" s="219">
        <f>SUM(BR8:BR22,TB!$J:$J,$A$4)</f>
        <v>0</v>
      </c>
      <c r="BS23" s="219">
        <f>SUM(BS8:BS22,TB!$J:$J,$A$4)</f>
        <v>0</v>
      </c>
      <c r="BT23" s="219">
        <f>SUM(BT8:BT22,TB!$J:$J,$A$4)</f>
        <v>0</v>
      </c>
      <c r="BU23" s="219">
        <f>SUM(BU8:BU22,TB!$J:$J,$A$4)</f>
        <v>0</v>
      </c>
      <c r="BV23" s="219">
        <f>SUM(BV8:BV22,TB!$J:$J,$A$4)</f>
        <v>0</v>
      </c>
      <c r="BZ23" s="219"/>
      <c r="CA23" s="240"/>
    </row>
    <row r="24" spans="1:79" ht="14.25" customHeight="1" outlineLevel="1" x14ac:dyDescent="0.3">
      <c r="B24" s="71" t="str">
        <f>BS!$B$9</f>
        <v>Accounts receivable, net</v>
      </c>
      <c r="C24" s="197" t="s">
        <v>521</v>
      </c>
      <c r="D24" s="71" t="str">
        <f>IFERROR(VLOOKUP($C24,TB!$B:$H,2,0),"-")</f>
        <v>Customer Invoices</v>
      </c>
      <c r="E24" s="71" t="str">
        <f>IFERROR(VLOOKUP($C24,TB!$B:$H,6,0),"-")</f>
        <v>Trade receivables</v>
      </c>
      <c r="F24" s="219">
        <f t="shared" ref="F24:F25" si="11">SUMIFS($AA24:$BJ24,$AA$7:$BJ$7,F$7)</f>
        <v>19978.294979999999</v>
      </c>
      <c r="G24" s="219">
        <f t="shared" ref="G24:I25" si="12">SUMIFS($AA24:$BY24,$AA$7:$BY$7,G$7)</f>
        <v>16166.16539</v>
      </c>
      <c r="H24" s="219">
        <f t="shared" si="12"/>
        <v>21289.929519999998</v>
      </c>
      <c r="I24" s="219">
        <f t="shared" si="12"/>
        <v>13504.781710000001</v>
      </c>
      <c r="J24" s="293"/>
      <c r="K24" s="219">
        <f t="shared" ref="K24:K25" si="13">MIN(AA24:AL24)</f>
        <v>9198.4739499999996</v>
      </c>
      <c r="L24" s="219">
        <f t="shared" ref="L24:L25" si="14">MIN(AM24:AX24)</f>
        <v>8529.1683200000007</v>
      </c>
      <c r="M24" s="219">
        <f t="shared" ref="M24:M25" si="15">MIN(AY24:BJ24)</f>
        <v>5744.3946599999999</v>
      </c>
      <c r="N24" s="219">
        <f ca="1">_xlfn.IFNA(MIN(OFFSET($AA24,0,MATCH(Periods!$D$15,$AA$7:$BY$7)-1):OFFSET($AA24,0,MATCH(Periods!$D$15,$AA$7:$BY$7,0)-12)),0)</f>
        <v>5744.3946599999999</v>
      </c>
      <c r="O24" s="293"/>
      <c r="P24" s="219">
        <f t="shared" ref="P24:P25" si="16">MAX(AA24:AL24)</f>
        <v>27211.40424</v>
      </c>
      <c r="Q24" s="219">
        <f t="shared" ref="Q24:Q25" si="17">MAX(AM24:AX24)</f>
        <v>22784.083859999999</v>
      </c>
      <c r="R24" s="219">
        <f t="shared" ref="R24:R25" si="18">MAX(AY24:BJ24)</f>
        <v>21289.929519999998</v>
      </c>
      <c r="S24" s="219">
        <f ca="1">_xlfn.IFNA(MAX(OFFSET($AA24,0,MATCH(Periods!$D$15,$AA$7:$BY$7)-1):OFFSET($AA24,0,MATCH(Periods!$D$15,$AA$7:$BY$7,0)-12)),0)</f>
        <v>21289.929519999998</v>
      </c>
      <c r="T24" s="293"/>
      <c r="U24" s="219">
        <f t="shared" ref="U24:U25" si="19">AVERAGE(AA24:AL24)</f>
        <v>16821.518135000002</v>
      </c>
      <c r="V24" s="219">
        <f t="shared" ref="V24:V25" si="20">AVERAGE(AM24:AX24)</f>
        <v>16246.565859166667</v>
      </c>
      <c r="W24" s="219">
        <f t="shared" ref="W24:W25" si="21">AVERAGE(AY24:BJ24)</f>
        <v>12516.329385833335</v>
      </c>
      <c r="X24" s="219">
        <f ca="1">_xlfn.IFNA(AVERAGE(OFFSET($AA24,0,MATCH(Periods!$D$15,$AA$7:$BY$7)-1):OFFSET($AA24,0,MATCH(Periods!$D$15,$AA$7:$BY$7,0)-12)),0)</f>
        <v>13032.772920833333</v>
      </c>
      <c r="Y24" s="293"/>
      <c r="Z24" s="293"/>
      <c r="AA24" s="219">
        <f>SUMIFS(TB!N:N,TB!$F:$F,$B24,TB!$B:$B,$C24,TB!$C:$C,$D24,TB!$G:$G,$E24,TB!$J:$J,$A$4)</f>
        <v>13638.957539999999</v>
      </c>
      <c r="AB24" s="219">
        <f>SUMIFS(TB!O:O,TB!$F:$F,$B24,TB!$B:$B,$C24,TB!$C:$C,$D24,TB!$G:$G,$E24,TB!$J:$J,$A$4)</f>
        <v>23120.89489</v>
      </c>
      <c r="AC24" s="219">
        <f>SUMIFS(TB!P:P,TB!$F:$F,$B24,TB!$B:$B,$C24,TB!$C:$C,$D24,TB!$G:$G,$E24,TB!$J:$J,$A$4)</f>
        <v>14266.84734</v>
      </c>
      <c r="AD24" s="219">
        <f>SUMIFS(TB!Q:Q,TB!$F:$F,$B24,TB!$B:$B,$C24,TB!$C:$C,$D24,TB!$G:$G,$E24,TB!$J:$J,$A$4)</f>
        <v>17752.158170000002</v>
      </c>
      <c r="AE24" s="219">
        <f>SUMIFS(TB!R:R,TB!$F:$F,$B24,TB!$B:$B,$C24,TB!$C:$C,$D24,TB!$G:$G,$E24,TB!$J:$J,$A$4)</f>
        <v>10148.61249</v>
      </c>
      <c r="AF24" s="219">
        <f>SUMIFS(TB!S:S,TB!$F:$F,$B24,TB!$B:$B,$C24,TB!$C:$C,$D24,TB!$G:$G,$E24,TB!$J:$J,$A$4)</f>
        <v>9198.4739499999996</v>
      </c>
      <c r="AG24" s="219">
        <f>SUMIFS(TB!T:T,TB!$F:$F,$B24,TB!$B:$B,$C24,TB!$C:$C,$D24,TB!$G:$G,$E24,TB!$J:$J,$A$4)</f>
        <v>16352.682849999999</v>
      </c>
      <c r="AH24" s="219">
        <f>SUMIFS(TB!U:U,TB!$F:$F,$B24,TB!$B:$B,$C24,TB!$C:$C,$D24,TB!$G:$G,$E24,TB!$J:$J,$A$4)</f>
        <v>10707.354869999999</v>
      </c>
      <c r="AI24" s="219">
        <f>SUMIFS(TB!V:V,TB!$F:$F,$B24,TB!$B:$B,$C24,TB!$C:$C,$D24,TB!$G:$G,$E24,TB!$J:$J,$A$4)</f>
        <v>27211.40424</v>
      </c>
      <c r="AJ24" s="219">
        <f>SUMIFS(TB!W:W,TB!$F:$F,$B24,TB!$B:$B,$C24,TB!$C:$C,$D24,TB!$G:$G,$E24,TB!$J:$J,$A$4)</f>
        <v>23827.68619</v>
      </c>
      <c r="AK24" s="219">
        <f>SUMIFS(TB!X:X,TB!$F:$F,$B24,TB!$B:$B,$C24,TB!$C:$C,$D24,TB!$G:$G,$E24,TB!$J:$J,$A$4)</f>
        <v>15654.850109999999</v>
      </c>
      <c r="AL24" s="219">
        <f>SUMIFS(TB!Y:Y,TB!$F:$F,$B24,TB!$B:$B,$C24,TB!$C:$C,$D24,TB!$G:$G,$E24,TB!$J:$J,$A$4)</f>
        <v>19978.294979999999</v>
      </c>
      <c r="AM24" s="219">
        <f>SUMIFS(TB!Z:Z,TB!$F:$F,$B24,TB!$B:$B,$C24,TB!$C:$C,$D24,TB!$G:$G,$E24,TB!$J:$J,$A$4)</f>
        <v>21469.57948</v>
      </c>
      <c r="AN24" s="219">
        <f>SUMIFS(TB!AA:AA,TB!$F:$F,$B24,TB!$B:$B,$C24,TB!$C:$C,$D24,TB!$G:$G,$E24,TB!$J:$J,$A$4)</f>
        <v>22784.083859999999</v>
      </c>
      <c r="AO24" s="219">
        <f>SUMIFS(TB!AB:AB,TB!$F:$F,$B24,TB!$B:$B,$C24,TB!$C:$C,$D24,TB!$G:$G,$E24,TB!$J:$J,$A$4)</f>
        <v>8529.1683200000007</v>
      </c>
      <c r="AP24" s="219">
        <f>SUMIFS(TB!AC:AC,TB!$F:$F,$B24,TB!$B:$B,$C24,TB!$C:$C,$D24,TB!$G:$G,$E24,TB!$J:$J,$A$4)</f>
        <v>9742.2153900000012</v>
      </c>
      <c r="AQ24" s="219">
        <f>SUMIFS(TB!AD:AD,TB!$F:$F,$B24,TB!$B:$B,$C24,TB!$C:$C,$D24,TB!$G:$G,$E24,TB!$J:$J,$A$4)</f>
        <v>11959.346170000001</v>
      </c>
      <c r="AR24" s="219">
        <f>SUMIFS(TB!AE:AE,TB!$F:$F,$B24,TB!$B:$B,$C24,TB!$C:$C,$D24,TB!$G:$G,$E24,TB!$J:$J,$A$4)</f>
        <v>13432.238289999999</v>
      </c>
      <c r="AS24" s="219">
        <f>SUMIFS(TB!AF:AF,TB!$F:$F,$B24,TB!$B:$B,$C24,TB!$C:$C,$D24,TB!$G:$G,$E24,TB!$J:$J,$A$4)</f>
        <v>15234.26806</v>
      </c>
      <c r="AT24" s="219">
        <f>SUMIFS(TB!AG:AG,TB!$F:$F,$B24,TB!$B:$B,$C24,TB!$C:$C,$D24,TB!$G:$G,$E24,TB!$J:$J,$A$4)</f>
        <v>17953.337620000002</v>
      </c>
      <c r="AU24" s="219">
        <f>SUMIFS(TB!AH:AH,TB!$F:$F,$B24,TB!$B:$B,$C24,TB!$C:$C,$D24,TB!$G:$G,$E24,TB!$J:$J,$A$4)</f>
        <v>17816.902050000001</v>
      </c>
      <c r="AV24" s="219">
        <f>SUMIFS(TB!AI:AI,TB!$F:$F,$B24,TB!$B:$B,$C24,TB!$C:$C,$D24,TB!$G:$G,$E24,TB!$J:$J,$A$4)</f>
        <v>22307.80918</v>
      </c>
      <c r="AW24" s="219">
        <f>SUMIFS(TB!AJ:AJ,TB!$F:$F,$B24,TB!$B:$B,$C24,TB!$C:$C,$D24,TB!$G:$G,$E24,TB!$J:$J,$A$4)</f>
        <v>17563.676500000001</v>
      </c>
      <c r="AX24" s="219">
        <f>SUMIFS(TB!AK:AK,TB!$F:$F,$B24,TB!$B:$B,$C24,TB!$C:$C,$D24,TB!$G:$G,$E24,TB!$J:$J,$A$4)</f>
        <v>16166.16539</v>
      </c>
      <c r="AY24" s="219">
        <f>SUMIFS(TB!AL:AL,TB!$F:$F,$B24,TB!$B:$B,$C24,TB!$C:$C,$D24,TB!$G:$G,$E24,TB!$J:$J,$A$4)</f>
        <v>15156.91021</v>
      </c>
      <c r="AZ24" s="219">
        <f>SUMIFS(TB!AM:AM,TB!$F:$F,$B24,TB!$B:$B,$C24,TB!$C:$C,$D24,TB!$G:$G,$E24,TB!$J:$J,$A$4)</f>
        <v>9905.1616799999993</v>
      </c>
      <c r="BA24" s="219">
        <f>SUMIFS(TB!AN:AN,TB!$F:$F,$B24,TB!$B:$B,$C24,TB!$C:$C,$D24,TB!$G:$G,$E24,TB!$J:$J,$A$4)</f>
        <v>8440.2000700000008</v>
      </c>
      <c r="BB24" s="219">
        <f>SUMIFS(TB!AO:AO,TB!$F:$F,$B24,TB!$B:$B,$C24,TB!$C:$C,$D24,TB!$G:$G,$E24,TB!$J:$J,$A$4)</f>
        <v>18939.571690000001</v>
      </c>
      <c r="BC24" s="219">
        <f>SUMIFS(TB!AP:AP,TB!$F:$F,$B24,TB!$B:$B,$C24,TB!$C:$C,$D24,TB!$G:$G,$E24,TB!$J:$J,$A$4)</f>
        <v>6846.6421399999999</v>
      </c>
      <c r="BD24" s="219">
        <f>SUMIFS(TB!AQ:AQ,TB!$F:$F,$B24,TB!$B:$B,$C24,TB!$C:$C,$D24,TB!$G:$G,$E24,TB!$J:$J,$A$4)</f>
        <v>6350.8858</v>
      </c>
      <c r="BE24" s="219">
        <f>SUMIFS(TB!AR:AR,TB!$F:$F,$B24,TB!$B:$B,$C24,TB!$C:$C,$D24,TB!$G:$G,$E24,TB!$J:$J,$A$4)</f>
        <v>5744.3946599999999</v>
      </c>
      <c r="BF24" s="219">
        <f>SUMIFS(TB!AS:AS,TB!$F:$F,$B24,TB!$B:$B,$C24,TB!$C:$C,$D24,TB!$G:$G,$E24,TB!$J:$J,$A$4)</f>
        <v>7086.2654499999999</v>
      </c>
      <c r="BG24" s="219">
        <f>SUMIFS(TB!AT:AT,TB!$F:$F,$B24,TB!$B:$B,$C24,TB!$C:$C,$D24,TB!$G:$G,$E24,TB!$J:$J,$A$4)</f>
        <v>16739.68362</v>
      </c>
      <c r="BH24" s="219">
        <f>SUMIFS(TB!AU:AU,TB!$F:$F,$B24,TB!$B:$B,$C24,TB!$C:$C,$D24,TB!$G:$G,$E24,TB!$J:$J,$A$4)</f>
        <v>14277.332269999999</v>
      </c>
      <c r="BI24" s="219">
        <f>SUMIFS(TB!AV:AV,TB!$F:$F,$B24,TB!$B:$B,$C24,TB!$C:$C,$D24,TB!$G:$G,$E24,TB!$J:$J,$A$4)</f>
        <v>19418.97552</v>
      </c>
      <c r="BJ24" s="219">
        <f>SUMIFS(TB!AW:AW,TB!$F:$F,$B24,TB!$B:$B,$C24,TB!$C:$C,$D24,TB!$G:$G,$E24,TB!$J:$J,$A$4)</f>
        <v>21289.929519999998</v>
      </c>
      <c r="BK24" s="219">
        <f>SUMIFS(TB!AX:AX,TB!$F:$F,$B24,TB!$B:$B,$C24,TB!$C:$C,$D24,TB!$G:$G,$E24,TB!$J:$J,$A$4)</f>
        <v>17754.6126</v>
      </c>
      <c r="BL24" s="219">
        <f>SUMIFS(TB!AY:AY,TB!$F:$F,$B24,TB!$B:$B,$C24,TB!$C:$C,$D24,TB!$G:$G,$E24,TB!$J:$J,$A$4)</f>
        <v>13504.781710000001</v>
      </c>
      <c r="BM24" s="219">
        <f>SUMIFS(TB!AZ:AZ,TB!$F:$F,$B24,TB!$B:$B,$C24,TB!$C:$C,$D24,TB!$G:$G,$E24,TB!$J:$J,$A$4)</f>
        <v>0</v>
      </c>
      <c r="BN24" s="219">
        <f>SUMIFS(TB!BA:BA,TB!$F:$F,$B24,TB!$B:$B,$C24,TB!$C:$C,$D24,TB!$G:$G,$E24,TB!$J:$J,$A$4)</f>
        <v>0</v>
      </c>
      <c r="BO24" s="219">
        <f>SUMIFS(TB!BB:BB,TB!$F:$F,$B24,TB!$B:$B,$C24,TB!$C:$C,$D24,TB!$G:$G,$E24,TB!$J:$J,$A$4)</f>
        <v>0</v>
      </c>
      <c r="BP24" s="219">
        <f>SUMIFS(TB!BC:BC,TB!$F:$F,$B24,TB!$B:$B,$C24,TB!$C:$C,$D24,TB!$G:$G,$E24,TB!$J:$J,$A$4)</f>
        <v>0</v>
      </c>
      <c r="BQ24" s="219">
        <f>SUMIFS(TB!BD:BD,TB!$F:$F,$B24,TB!$B:$B,$C24,TB!$C:$C,$D24,TB!$G:$G,$E24,TB!$J:$J,$A$4)</f>
        <v>0</v>
      </c>
      <c r="BR24" s="219">
        <f>SUMIFS(TB!BE:BE,TB!$F:$F,$B24,TB!$B:$B,$C24,TB!$C:$C,$D24,TB!$G:$G,$E24,TB!$J:$J,$A$4)</f>
        <v>0</v>
      </c>
      <c r="BS24" s="219">
        <f>SUMIFS(TB!BF:BF,TB!$F:$F,$B24,TB!$B:$B,$C24,TB!$C:$C,$D24,TB!$G:$G,$E24,TB!$J:$J,$A$4)</f>
        <v>0</v>
      </c>
      <c r="BT24" s="219">
        <f>SUMIFS(TB!BG:BG,TB!$F:$F,$B24,TB!$B:$B,$C24,TB!$C:$C,$D24,TB!$G:$G,$E24,TB!$J:$J,$A$4)</f>
        <v>0</v>
      </c>
      <c r="BU24" s="219">
        <f>SUMIFS(TB!BH:BH,TB!$F:$F,$B24,TB!$B:$B,$C24,TB!$C:$C,$D24,TB!$G:$G,$E24,TB!$J:$J,$A$4)</f>
        <v>0</v>
      </c>
      <c r="BV24" s="219">
        <f>SUMIFS(TB!BI:BI,TB!$F:$F,$B24,TB!$B:$B,$C24,TB!$C:$C,$D24,TB!$G:$G,$E24,TB!$J:$J,$A$4)</f>
        <v>0</v>
      </c>
      <c r="BZ24" s="219"/>
      <c r="CA24" s="240"/>
    </row>
    <row r="25" spans="1:79" ht="14.25" customHeight="1" outlineLevel="1" x14ac:dyDescent="0.3">
      <c r="B25" s="92" t="str">
        <f>BS!$B$9</f>
        <v>Accounts receivable, net</v>
      </c>
      <c r="C25" s="93" t="s">
        <v>522</v>
      </c>
      <c r="D25" s="92" t="str">
        <f>IFERROR(VLOOKUP($C25,TB!$B:$H,2,0),"-")</f>
        <v>Customer Invoices:Unbilled Accounts Receivable</v>
      </c>
      <c r="E25" s="92" t="str">
        <f>IFERROR(VLOOKUP($C25,TB!$B:$H,6,0),"-")</f>
        <v>Unbilled AR</v>
      </c>
      <c r="F25" s="220">
        <f t="shared" si="11"/>
        <v>874.74759999999992</v>
      </c>
      <c r="G25" s="220">
        <f t="shared" si="12"/>
        <v>2067.8135900000002</v>
      </c>
      <c r="H25" s="220">
        <f t="shared" si="12"/>
        <v>0</v>
      </c>
      <c r="I25" s="220">
        <f t="shared" si="12"/>
        <v>482.61302000000001</v>
      </c>
      <c r="J25" s="293"/>
      <c r="K25" s="220">
        <f t="shared" si="13"/>
        <v>0</v>
      </c>
      <c r="L25" s="220">
        <f t="shared" si="14"/>
        <v>0</v>
      </c>
      <c r="M25" s="220">
        <f t="shared" si="15"/>
        <v>0</v>
      </c>
      <c r="N25" s="220">
        <f ca="1">_xlfn.IFNA(MIN(OFFSET($AA25,0,MATCH(Periods!$D$15,$AA$7:$BY$7)-1):OFFSET($AA25,0,MATCH(Periods!$D$15,$AA$7:$BY$7,0)-12)),0)</f>
        <v>0</v>
      </c>
      <c r="O25" s="293"/>
      <c r="P25" s="220">
        <f t="shared" si="16"/>
        <v>14544.620999999999</v>
      </c>
      <c r="Q25" s="220">
        <f t="shared" si="17"/>
        <v>2067.8135900000002</v>
      </c>
      <c r="R25" s="220">
        <f t="shared" si="18"/>
        <v>8944.4455899999994</v>
      </c>
      <c r="S25" s="220">
        <f ca="1">_xlfn.IFNA(MAX(OFFSET($AA25,0,MATCH(Periods!$D$15,$AA$7:$BY$7)-1):OFFSET($AA25,0,MATCH(Periods!$D$15,$AA$7:$BY$7,0)-12)),0)</f>
        <v>8944.4455899999994</v>
      </c>
      <c r="T25" s="293"/>
      <c r="U25" s="220">
        <f t="shared" si="19"/>
        <v>3088.4756983333336</v>
      </c>
      <c r="V25" s="220">
        <f t="shared" si="20"/>
        <v>290.45716083333338</v>
      </c>
      <c r="W25" s="220">
        <f t="shared" si="21"/>
        <v>1320.9485991666666</v>
      </c>
      <c r="X25" s="220">
        <f ca="1">_xlfn.IFNA(AVERAGE(OFFSET($AA25,0,MATCH(Periods!$D$15,$AA$7:$BY$7)-1):OFFSET($AA25,0,MATCH(Periods!$D$15,$AA$7:$BY$7,0)-12)),0)</f>
        <v>1228.2573866666667</v>
      </c>
      <c r="Y25" s="293"/>
      <c r="Z25" s="293"/>
      <c r="AA25" s="220">
        <f>SUMIFS(TB!N:N,TB!$F:$F,$B25,TB!$B:$B,$C25,TB!$C:$C,$D25,TB!$G:$G,$E25,TB!$J:$J,$A$4)</f>
        <v>0</v>
      </c>
      <c r="AB25" s="220">
        <f>SUMIFS(TB!O:O,TB!$F:$F,$B25,TB!$B:$B,$C25,TB!$C:$C,$D25,TB!$G:$G,$E25,TB!$J:$J,$A$4)</f>
        <v>0</v>
      </c>
      <c r="AC25" s="220">
        <f>SUMIFS(TB!P:P,TB!$F:$F,$B25,TB!$B:$B,$C25,TB!$C:$C,$D25,TB!$G:$G,$E25,TB!$J:$J,$A$4)</f>
        <v>0</v>
      </c>
      <c r="AD25" s="220">
        <f>SUMIFS(TB!Q:Q,TB!$F:$F,$B25,TB!$B:$B,$C25,TB!$C:$C,$D25,TB!$G:$G,$E25,TB!$J:$J,$A$4)</f>
        <v>0</v>
      </c>
      <c r="AE25" s="220">
        <f>SUMIFS(TB!R:R,TB!$F:$F,$B25,TB!$B:$B,$C25,TB!$C:$C,$D25,TB!$G:$G,$E25,TB!$J:$J,$A$4)</f>
        <v>9435.5607100000016</v>
      </c>
      <c r="AF25" s="220">
        <f>SUMIFS(TB!S:S,TB!$F:$F,$B25,TB!$B:$B,$C25,TB!$C:$C,$D25,TB!$G:$G,$E25,TB!$J:$J,$A$4)</f>
        <v>8561.0820999999996</v>
      </c>
      <c r="AG25" s="220">
        <f>SUMIFS(TB!T:T,TB!$F:$F,$B25,TB!$B:$B,$C25,TB!$C:$C,$D25,TB!$G:$G,$E25,TB!$J:$J,$A$4)</f>
        <v>742</v>
      </c>
      <c r="AH25" s="220">
        <f>SUMIFS(TB!U:U,TB!$F:$F,$B25,TB!$B:$B,$C25,TB!$C:$C,$D25,TB!$G:$G,$E25,TB!$J:$J,$A$4)</f>
        <v>14544.620999999999</v>
      </c>
      <c r="AI25" s="220">
        <f>SUMIFS(TB!V:V,TB!$F:$F,$B25,TB!$B:$B,$C25,TB!$C:$C,$D25,TB!$G:$G,$E25,TB!$J:$J,$A$4)</f>
        <v>0</v>
      </c>
      <c r="AJ25" s="220">
        <f>SUMIFS(TB!W:W,TB!$F:$F,$B25,TB!$B:$B,$C25,TB!$C:$C,$D25,TB!$G:$G,$E25,TB!$J:$J,$A$4)</f>
        <v>2903.6969700000004</v>
      </c>
      <c r="AK25" s="220">
        <f>SUMIFS(TB!X:X,TB!$F:$F,$B25,TB!$B:$B,$C25,TB!$C:$C,$D25,TB!$G:$G,$E25,TB!$J:$J,$A$4)</f>
        <v>0</v>
      </c>
      <c r="AL25" s="220">
        <f>SUMIFS(TB!Y:Y,TB!$F:$F,$B25,TB!$B:$B,$C25,TB!$C:$C,$D25,TB!$G:$G,$E25,TB!$J:$J,$A$4)</f>
        <v>874.74759999999992</v>
      </c>
      <c r="AM25" s="220">
        <f>SUMIFS(TB!Z:Z,TB!$F:$F,$B25,TB!$B:$B,$C25,TB!$C:$C,$D25,TB!$G:$G,$E25,TB!$J:$J,$A$4)</f>
        <v>0</v>
      </c>
      <c r="AN25" s="220">
        <f>SUMIFS(TB!AA:AA,TB!$F:$F,$B25,TB!$B:$B,$C25,TB!$C:$C,$D25,TB!$G:$G,$E25,TB!$J:$J,$A$4)</f>
        <v>0</v>
      </c>
      <c r="AO25" s="220">
        <f>SUMIFS(TB!AB:AB,TB!$F:$F,$B25,TB!$B:$B,$C25,TB!$C:$C,$D25,TB!$G:$G,$E25,TB!$J:$J,$A$4)</f>
        <v>0</v>
      </c>
      <c r="AP25" s="220">
        <f>SUMIFS(TB!AC:AC,TB!$F:$F,$B25,TB!$B:$B,$C25,TB!$C:$C,$D25,TB!$G:$G,$E25,TB!$J:$J,$A$4)</f>
        <v>0</v>
      </c>
      <c r="AQ25" s="220">
        <f>SUMIFS(TB!AD:AD,TB!$F:$F,$B25,TB!$B:$B,$C25,TB!$C:$C,$D25,TB!$G:$G,$E25,TB!$J:$J,$A$4)</f>
        <v>0</v>
      </c>
      <c r="AR25" s="220">
        <f>SUMIFS(TB!AE:AE,TB!$F:$F,$B25,TB!$B:$B,$C25,TB!$C:$C,$D25,TB!$G:$G,$E25,TB!$J:$J,$A$4)</f>
        <v>0</v>
      </c>
      <c r="AS25" s="220">
        <f>SUMIFS(TB!AF:AF,TB!$F:$F,$B25,TB!$B:$B,$C25,TB!$C:$C,$D25,TB!$G:$G,$E25,TB!$J:$J,$A$4)</f>
        <v>0</v>
      </c>
      <c r="AT25" s="220">
        <f>SUMIFS(TB!AG:AG,TB!$F:$F,$B25,TB!$B:$B,$C25,TB!$C:$C,$D25,TB!$G:$G,$E25,TB!$J:$J,$A$4)</f>
        <v>0</v>
      </c>
      <c r="AU25" s="220">
        <f>SUMIFS(TB!AH:AH,TB!$F:$F,$B25,TB!$B:$B,$C25,TB!$C:$C,$D25,TB!$G:$G,$E25,TB!$J:$J,$A$4)</f>
        <v>1417.6723400000001</v>
      </c>
      <c r="AV25" s="220">
        <f>SUMIFS(TB!AI:AI,TB!$F:$F,$B25,TB!$B:$B,$C25,TB!$C:$C,$D25,TB!$G:$G,$E25,TB!$J:$J,$A$4)</f>
        <v>0</v>
      </c>
      <c r="AW25" s="220">
        <f>SUMIFS(TB!AJ:AJ,TB!$F:$F,$B25,TB!$B:$B,$C25,TB!$C:$C,$D25,TB!$G:$G,$E25,TB!$J:$J,$A$4)</f>
        <v>0</v>
      </c>
      <c r="AX25" s="220">
        <f>SUMIFS(TB!AK:AK,TB!$F:$F,$B25,TB!$B:$B,$C25,TB!$C:$C,$D25,TB!$G:$G,$E25,TB!$J:$J,$A$4)</f>
        <v>2067.8135900000002</v>
      </c>
      <c r="AY25" s="220">
        <f>SUMIFS(TB!AL:AL,TB!$F:$F,$B25,TB!$B:$B,$C25,TB!$C:$C,$D25,TB!$G:$G,$E25,TB!$J:$J,$A$4)</f>
        <v>2067.8135900000002</v>
      </c>
      <c r="AZ25" s="220">
        <f>SUMIFS(TB!AM:AM,TB!$F:$F,$B25,TB!$B:$B,$C25,TB!$C:$C,$D25,TB!$G:$G,$E25,TB!$J:$J,$A$4)</f>
        <v>0</v>
      </c>
      <c r="BA25" s="220">
        <f>SUMIFS(TB!AN:AN,TB!$F:$F,$B25,TB!$B:$B,$C25,TB!$C:$C,$D25,TB!$G:$G,$E25,TB!$J:$J,$A$4)</f>
        <v>4839.1240099999995</v>
      </c>
      <c r="BB25" s="220">
        <f>SUMIFS(TB!AO:AO,TB!$F:$F,$B25,TB!$B:$B,$C25,TB!$C:$C,$D25,TB!$G:$G,$E25,TB!$J:$J,$A$4)</f>
        <v>0</v>
      </c>
      <c r="BC25" s="220">
        <f>SUMIFS(TB!AP:AP,TB!$F:$F,$B25,TB!$B:$B,$C25,TB!$C:$C,$D25,TB!$G:$G,$E25,TB!$J:$J,$A$4)</f>
        <v>0</v>
      </c>
      <c r="BD25" s="220">
        <f>SUMIFS(TB!AQ:AQ,TB!$F:$F,$B25,TB!$B:$B,$C25,TB!$C:$C,$D25,TB!$G:$G,$E25,TB!$J:$J,$A$4)</f>
        <v>0</v>
      </c>
      <c r="BE25" s="220">
        <f>SUMIFS(TB!AR:AR,TB!$F:$F,$B25,TB!$B:$B,$C25,TB!$C:$C,$D25,TB!$G:$G,$E25,TB!$J:$J,$A$4)</f>
        <v>0</v>
      </c>
      <c r="BF25" s="220">
        <f>SUMIFS(TB!AS:AS,TB!$F:$F,$B25,TB!$B:$B,$C25,TB!$C:$C,$D25,TB!$G:$G,$E25,TB!$J:$J,$A$4)</f>
        <v>8944.4455899999994</v>
      </c>
      <c r="BG25" s="220">
        <f>SUMIFS(TB!AT:AT,TB!$F:$F,$B25,TB!$B:$B,$C25,TB!$C:$C,$D25,TB!$G:$G,$E25,TB!$J:$J,$A$4)</f>
        <v>0</v>
      </c>
      <c r="BH25" s="220">
        <f>SUMIFS(TB!AU:AU,TB!$F:$F,$B25,TB!$B:$B,$C25,TB!$C:$C,$D25,TB!$G:$G,$E25,TB!$J:$J,$A$4)</f>
        <v>0</v>
      </c>
      <c r="BI25" s="220">
        <f>SUMIFS(TB!AV:AV,TB!$F:$F,$B25,TB!$B:$B,$C25,TB!$C:$C,$D25,TB!$G:$G,$E25,TB!$J:$J,$A$4)</f>
        <v>0</v>
      </c>
      <c r="BJ25" s="220">
        <f>SUMIFS(TB!AW:AW,TB!$F:$F,$B25,TB!$B:$B,$C25,TB!$C:$C,$D25,TB!$G:$G,$E25,TB!$J:$J,$A$4)</f>
        <v>0</v>
      </c>
      <c r="BK25" s="220">
        <f>SUMIFS(TB!AX:AX,TB!$F:$F,$B25,TB!$B:$B,$C25,TB!$C:$C,$D25,TB!$G:$G,$E25,TB!$J:$J,$A$4)</f>
        <v>472.90602000000001</v>
      </c>
      <c r="BL25" s="220">
        <f>SUMIFS(TB!AY:AY,TB!$F:$F,$B25,TB!$B:$B,$C25,TB!$C:$C,$D25,TB!$G:$G,$E25,TB!$J:$J,$A$4)</f>
        <v>482.61302000000001</v>
      </c>
      <c r="BM25" s="220">
        <f>SUMIFS(TB!AZ:AZ,TB!$F:$F,$B25,TB!$B:$B,$C25,TB!$C:$C,$D25,TB!$G:$G,$E25,TB!$J:$J,$A$4)</f>
        <v>0</v>
      </c>
      <c r="BN25" s="220">
        <f>SUMIFS(TB!BA:BA,TB!$F:$F,$B25,TB!$B:$B,$C25,TB!$C:$C,$D25,TB!$G:$G,$E25,TB!$J:$J,$A$4)</f>
        <v>0</v>
      </c>
      <c r="BO25" s="220">
        <f>SUMIFS(TB!BB:BB,TB!$F:$F,$B25,TB!$B:$B,$C25,TB!$C:$C,$D25,TB!$G:$G,$E25,TB!$J:$J,$A$4)</f>
        <v>0</v>
      </c>
      <c r="BP25" s="220">
        <f>SUMIFS(TB!BC:BC,TB!$F:$F,$B25,TB!$B:$B,$C25,TB!$C:$C,$D25,TB!$G:$G,$E25,TB!$J:$J,$A$4)</f>
        <v>0</v>
      </c>
      <c r="BQ25" s="220">
        <f>SUMIFS(TB!BD:BD,TB!$F:$F,$B25,TB!$B:$B,$C25,TB!$C:$C,$D25,TB!$G:$G,$E25,TB!$J:$J,$A$4)</f>
        <v>0</v>
      </c>
      <c r="BR25" s="220">
        <f>SUMIFS(TB!BE:BE,TB!$F:$F,$B25,TB!$B:$B,$C25,TB!$C:$C,$D25,TB!$G:$G,$E25,TB!$J:$J,$A$4)</f>
        <v>0</v>
      </c>
      <c r="BS25" s="220">
        <f>SUMIFS(TB!BF:BF,TB!$F:$F,$B25,TB!$B:$B,$C25,TB!$C:$C,$D25,TB!$G:$G,$E25,TB!$J:$J,$A$4)</f>
        <v>0</v>
      </c>
      <c r="BT25" s="220">
        <f>SUMIFS(TB!BG:BG,TB!$F:$F,$B25,TB!$B:$B,$C25,TB!$C:$C,$D25,TB!$G:$G,$E25,TB!$J:$J,$A$4)</f>
        <v>0</v>
      </c>
      <c r="BU25" s="220">
        <f>SUMIFS(TB!BH:BH,TB!$F:$F,$B25,TB!$B:$B,$C25,TB!$C:$C,$D25,TB!$G:$G,$E25,TB!$J:$J,$A$4)</f>
        <v>0</v>
      </c>
      <c r="BV25" s="220">
        <f>SUMIFS(TB!BI:BI,TB!$F:$F,$B25,TB!$B:$B,$C25,TB!$C:$C,$D25,TB!$G:$G,$E25,TB!$J:$J,$A$4)</f>
        <v>0</v>
      </c>
      <c r="BZ25" s="220"/>
      <c r="CA25" s="337"/>
    </row>
    <row r="26" spans="1:79" ht="14.25" customHeight="1" x14ac:dyDescent="0.3">
      <c r="B26" s="71" t="str">
        <f>BS!$B$9</f>
        <v>Accounts receivable, net</v>
      </c>
      <c r="C26" s="197"/>
      <c r="D26" s="71" t="str">
        <f>BS!$B$9</f>
        <v>Accounts receivable, net</v>
      </c>
      <c r="E26" s="71"/>
      <c r="F26" s="219">
        <f>SUM(F24:F25)</f>
        <v>20853.042579999998</v>
      </c>
      <c r="G26" s="219">
        <f>SUM(G24:G25)</f>
        <v>18233.97898</v>
      </c>
      <c r="H26" s="219">
        <f>SUM(H24:H25)</f>
        <v>21289.929519999998</v>
      </c>
      <c r="I26" s="219">
        <f>SUM(I24:I25)</f>
        <v>13987.394730000002</v>
      </c>
      <c r="J26" s="293"/>
      <c r="K26" s="449"/>
      <c r="L26" s="449"/>
      <c r="M26" s="449"/>
      <c r="N26" s="449"/>
      <c r="O26" s="293"/>
      <c r="P26" s="449"/>
      <c r="Q26" s="449"/>
      <c r="R26" s="449"/>
      <c r="S26" s="449"/>
      <c r="T26" s="293"/>
      <c r="U26" s="449"/>
      <c r="V26" s="449"/>
      <c r="W26" s="449"/>
      <c r="X26" s="449"/>
      <c r="Y26" s="293"/>
      <c r="Z26" s="293"/>
      <c r="AA26" s="219">
        <f>SUM(AA24:AA25,TB!$J:$J,$A$4)</f>
        <v>13638.957539999999</v>
      </c>
      <c r="AB26" s="219">
        <f>SUM(AB24:AB25,TB!$J:$J,$A$4)</f>
        <v>23120.89489</v>
      </c>
      <c r="AC26" s="219">
        <f>SUM(AC24:AC25,TB!$J:$J,$A$4)</f>
        <v>14266.84734</v>
      </c>
      <c r="AD26" s="219">
        <f>SUM(AD24:AD25,TB!$J:$J,$A$4)</f>
        <v>17752.158170000002</v>
      </c>
      <c r="AE26" s="219">
        <f>SUM(AE24:AE25,TB!$J:$J,$A$4)</f>
        <v>19584.173200000001</v>
      </c>
      <c r="AF26" s="219">
        <f>SUM(AF24:AF25,TB!$J:$J,$A$4)</f>
        <v>17759.556049999999</v>
      </c>
      <c r="AG26" s="219">
        <f>SUM(AG24:AG25,TB!$J:$J,$A$4)</f>
        <v>17094.682849999997</v>
      </c>
      <c r="AH26" s="219">
        <f>SUM(AH24:AH25,TB!$J:$J,$A$4)</f>
        <v>25251.975869999998</v>
      </c>
      <c r="AI26" s="219">
        <f>SUM(AI24:AI25,TB!$J:$J,$A$4)</f>
        <v>27211.40424</v>
      </c>
      <c r="AJ26" s="219">
        <f>SUM(AJ24:AJ25,TB!$J:$J,$A$4)</f>
        <v>26731.383160000001</v>
      </c>
      <c r="AK26" s="219">
        <f>SUM(AK24:AK25,TB!$J:$J,$A$4)</f>
        <v>15654.850109999999</v>
      </c>
      <c r="AL26" s="219">
        <f>SUM(AL24:AL25,TB!$J:$J,$A$4)</f>
        <v>20853.042579999998</v>
      </c>
      <c r="AM26" s="219">
        <f>SUM(AM24:AM25,TB!$J:$J,$A$4)</f>
        <v>21469.57948</v>
      </c>
      <c r="AN26" s="219">
        <f>SUM(AN24:AN25,TB!$J:$J,$A$4)</f>
        <v>22784.083859999999</v>
      </c>
      <c r="AO26" s="219">
        <f>SUM(AO24:AO25,TB!$J:$J,$A$4)</f>
        <v>8529.1683200000007</v>
      </c>
      <c r="AP26" s="219">
        <f>SUM(AP24:AP25,TB!$J:$J,$A$4)</f>
        <v>9742.2153900000012</v>
      </c>
      <c r="AQ26" s="219">
        <f>SUM(AQ24:AQ25,TB!$J:$J,$A$4)</f>
        <v>11959.346170000001</v>
      </c>
      <c r="AR26" s="219">
        <f>SUM(AR24:AR25,TB!$J:$J,$A$4)</f>
        <v>13432.238289999999</v>
      </c>
      <c r="AS26" s="219">
        <f>SUM(AS24:AS25,TB!$J:$J,$A$4)</f>
        <v>15234.26806</v>
      </c>
      <c r="AT26" s="219">
        <f>SUM(AT24:AT25,TB!$J:$J,$A$4)</f>
        <v>17953.337620000002</v>
      </c>
      <c r="AU26" s="219">
        <f>SUM(AU24:AU25,TB!$J:$J,$A$4)</f>
        <v>19234.574390000002</v>
      </c>
      <c r="AV26" s="219">
        <f>SUM(AV24:AV25,TB!$J:$J,$A$4)</f>
        <v>22307.80918</v>
      </c>
      <c r="AW26" s="219">
        <f>SUM(AW24:AW25,TB!$J:$J,$A$4)</f>
        <v>17563.676500000001</v>
      </c>
      <c r="AX26" s="219">
        <f>SUM(AX24:AX25,TB!$J:$J,$A$4)</f>
        <v>18233.97898</v>
      </c>
      <c r="AY26" s="219">
        <f>SUM(AY24:AY25,TB!$J:$J,$A$4)</f>
        <v>17224.7238</v>
      </c>
      <c r="AZ26" s="219">
        <f>SUM(AZ24:AZ25,TB!$J:$J,$A$4)</f>
        <v>9905.1616799999993</v>
      </c>
      <c r="BA26" s="219">
        <f>SUM(BA24:BA25,TB!$J:$J,$A$4)</f>
        <v>13279.32408</v>
      </c>
      <c r="BB26" s="219">
        <f>SUM(BB24:BB25,TB!$J:$J,$A$4)</f>
        <v>18939.571690000001</v>
      </c>
      <c r="BC26" s="219">
        <f>SUM(BC24:BC25,TB!$J:$J,$A$4)</f>
        <v>6846.6421399999999</v>
      </c>
      <c r="BD26" s="219">
        <f>SUM(BD24:BD25,TB!$J:$J,$A$4)</f>
        <v>6350.8858</v>
      </c>
      <c r="BE26" s="219">
        <f>SUM(BE24:BE25,TB!$J:$J,$A$4)</f>
        <v>5744.3946599999999</v>
      </c>
      <c r="BF26" s="219">
        <f>SUM(BF24:BF25,TB!$J:$J,$A$4)</f>
        <v>16030.711039999998</v>
      </c>
      <c r="BG26" s="219">
        <f>SUM(BG24:BG25,TB!$J:$J,$A$4)</f>
        <v>16739.68362</v>
      </c>
      <c r="BH26" s="219">
        <f>SUM(BH24:BH25,TB!$J:$J,$A$4)</f>
        <v>14277.332269999999</v>
      </c>
      <c r="BI26" s="219">
        <f>SUM(BI24:BI25,TB!$J:$J,$A$4)</f>
        <v>19418.97552</v>
      </c>
      <c r="BJ26" s="219">
        <f>SUM(BJ24:BJ25,TB!$J:$J,$A$4)</f>
        <v>21289.929519999998</v>
      </c>
      <c r="BK26" s="219">
        <f>SUM(BK24:BK25,TB!$J:$J,$A$4)</f>
        <v>18227.518619999999</v>
      </c>
      <c r="BL26" s="219">
        <f>SUM(BL24:BL25,TB!$J:$J,$A$4)</f>
        <v>13987.394730000002</v>
      </c>
      <c r="BM26" s="219">
        <f>SUM(BM24:BM25,TB!$J:$J,$A$4)</f>
        <v>0</v>
      </c>
      <c r="BN26" s="219">
        <f>SUM(BN24:BN25,TB!$J:$J,$A$4)</f>
        <v>0</v>
      </c>
      <c r="BO26" s="219">
        <f>SUM(BO24:BO25,TB!$J:$J,$A$4)</f>
        <v>0</v>
      </c>
      <c r="BP26" s="219">
        <f>SUM(BP24:BP25,TB!$J:$J,$A$4)</f>
        <v>0</v>
      </c>
      <c r="BQ26" s="219">
        <f>SUM(BQ24:BQ25,TB!$J:$J,$A$4)</f>
        <v>0</v>
      </c>
      <c r="BR26" s="219">
        <f>SUM(BR24:BR25,TB!$J:$J,$A$4)</f>
        <v>0</v>
      </c>
      <c r="BS26" s="219">
        <f>SUM(BS24:BS25,TB!$J:$J,$A$4)</f>
        <v>0</v>
      </c>
      <c r="BT26" s="219">
        <f>SUM(BT24:BT25,TB!$J:$J,$A$4)</f>
        <v>0</v>
      </c>
      <c r="BU26" s="219">
        <f>SUM(BU24:BU25,TB!$J:$J,$A$4)</f>
        <v>0</v>
      </c>
      <c r="BV26" s="219">
        <f>SUM(BV24:BV25,TB!$J:$J,$A$4)</f>
        <v>0</v>
      </c>
      <c r="BZ26" s="219"/>
      <c r="CA26" s="240"/>
    </row>
    <row r="27" spans="1:79" ht="14.25" customHeight="1" outlineLevel="1" x14ac:dyDescent="0.3">
      <c r="B27" s="71" t="str">
        <f>BS!$B$10</f>
        <v>Inventory</v>
      </c>
      <c r="C27" s="197" t="s">
        <v>523</v>
      </c>
      <c r="D27" s="71" t="str">
        <f>IFERROR(VLOOKUP($C27,TB!$B:$H,2,0),"-")</f>
        <v>Inventory Asset</v>
      </c>
      <c r="E27" s="71" t="str">
        <f>IFERROR(VLOOKUP($C27,TB!$B:$H,6,0),"-")</f>
        <v>Inventory asset</v>
      </c>
      <c r="F27" s="219">
        <f>SUMIFS($AA27:$BJ27,$AA$7:$BJ$7,F$7)</f>
        <v>1984.29178</v>
      </c>
      <c r="G27" s="219">
        <f t="shared" ref="G27:I29" si="22">SUMIFS($AA27:$BY27,$AA$7:$BY$7,G$7)</f>
        <v>4276.0016699999996</v>
      </c>
      <c r="H27" s="219">
        <f t="shared" si="22"/>
        <v>3436.8927699999999</v>
      </c>
      <c r="I27" s="219">
        <f t="shared" si="22"/>
        <v>3088.1011899999999</v>
      </c>
      <c r="J27" s="293"/>
      <c r="K27" s="219">
        <f t="shared" ref="K27" si="23">MIN(AA27:AL27)</f>
        <v>837.91419999999994</v>
      </c>
      <c r="L27" s="219">
        <f t="shared" ref="L27" si="24">MIN(AM27:AX27)</f>
        <v>941.16045999999994</v>
      </c>
      <c r="M27" s="219">
        <f>MIN(AY27:BJ27)</f>
        <v>2310.21002</v>
      </c>
      <c r="N27" s="219">
        <f ca="1">_xlfn.IFNA(MIN(OFFSET($AA27,0,MATCH(Periods!$D$15,$AA$7:$BY$7)-1):OFFSET($AA27,0,MATCH(Periods!$D$15,$AA$7:$BY$7,0)-12)),0)</f>
        <v>2310.21002</v>
      </c>
      <c r="O27" s="293"/>
      <c r="P27" s="219">
        <f>MAX(AA27:AL27)</f>
        <v>13504.67525</v>
      </c>
      <c r="Q27" s="219">
        <f>MAX(AM27:AX27)</f>
        <v>9516.8329900000008</v>
      </c>
      <c r="R27" s="219">
        <f>MAX(AY27:BJ27)</f>
        <v>9594.2517399999997</v>
      </c>
      <c r="S27" s="219">
        <f ca="1">_xlfn.IFNA(MAX(OFFSET($AA27,0,MATCH(Periods!$D$15,$AA$7:$BY$7)-1):OFFSET($AA27,0,MATCH(Periods!$D$15,$AA$7:$BY$7,0)-12)),0)</f>
        <v>8722.8564800000004</v>
      </c>
      <c r="T27" s="293"/>
      <c r="U27" s="219">
        <f>AVERAGE(AA27:AL27)</f>
        <v>3903.1378641666656</v>
      </c>
      <c r="V27" s="219">
        <f>AVERAGE(AM27:AX27)</f>
        <v>4738.4842725000008</v>
      </c>
      <c r="W27" s="219">
        <f>AVERAGE(AY27:BJ27)</f>
        <v>5402.6956249999994</v>
      </c>
      <c r="X27" s="219">
        <f ca="1">_xlfn.IFNA(AVERAGE(OFFSET($AA27,0,MATCH(Periods!$D$15,$AA$7:$BY$7)-1):OFFSET($AA27,0,MATCH(Periods!$D$15,$AA$7:$BY$7,0)-12)),0)</f>
        <v>4623.9736450000009</v>
      </c>
      <c r="Y27" s="293"/>
      <c r="Z27" s="293"/>
      <c r="AA27" s="219">
        <f>SUMIFS(TB!N:N,TB!$F:$F,$B27,TB!$B:$B,$C27,TB!$C:$C,$D27,TB!$G:$G,$E27,TB!$J:$J,$A$4)</f>
        <v>13504.67525</v>
      </c>
      <c r="AB27" s="219">
        <f>SUMIFS(TB!O:O,TB!$F:$F,$B27,TB!$B:$B,$C27,TB!$C:$C,$D27,TB!$G:$G,$E27,TB!$J:$J,$A$4)</f>
        <v>4793.2834999999995</v>
      </c>
      <c r="AC27" s="219">
        <f>SUMIFS(TB!P:P,TB!$F:$F,$B27,TB!$B:$B,$C27,TB!$C:$C,$D27,TB!$G:$G,$E27,TB!$J:$J,$A$4)</f>
        <v>4781.3365800000001</v>
      </c>
      <c r="AD27" s="219">
        <f>SUMIFS(TB!Q:Q,TB!$F:$F,$B27,TB!$B:$B,$C27,TB!$C:$C,$D27,TB!$G:$G,$E27,TB!$J:$J,$A$4)</f>
        <v>1106.59808</v>
      </c>
      <c r="AE27" s="219">
        <f>SUMIFS(TB!R:R,TB!$F:$F,$B27,TB!$B:$B,$C27,TB!$C:$C,$D27,TB!$G:$G,$E27,TB!$J:$J,$A$4)</f>
        <v>837.91419999999994</v>
      </c>
      <c r="AF27" s="219">
        <f>SUMIFS(TB!S:S,TB!$F:$F,$B27,TB!$B:$B,$C27,TB!$C:$C,$D27,TB!$G:$G,$E27,TB!$J:$J,$A$4)</f>
        <v>1150.02019</v>
      </c>
      <c r="AG27" s="219">
        <f>SUMIFS(TB!T:T,TB!$F:$F,$B27,TB!$B:$B,$C27,TB!$C:$C,$D27,TB!$G:$G,$E27,TB!$J:$J,$A$4)</f>
        <v>2032.18416</v>
      </c>
      <c r="AH27" s="219">
        <f>SUMIFS(TB!U:U,TB!$F:$F,$B27,TB!$B:$B,$C27,TB!$C:$C,$D27,TB!$G:$G,$E27,TB!$J:$J,$A$4)</f>
        <v>1225.8539599999999</v>
      </c>
      <c r="AI27" s="219">
        <f>SUMIFS(TB!V:V,TB!$F:$F,$B27,TB!$B:$B,$C27,TB!$C:$C,$D27,TB!$G:$G,$E27,TB!$J:$J,$A$4)</f>
        <v>4446.7719000000006</v>
      </c>
      <c r="AJ27" s="219">
        <f>SUMIFS(TB!W:W,TB!$F:$F,$B27,TB!$B:$B,$C27,TB!$C:$C,$D27,TB!$G:$G,$E27,TB!$J:$J,$A$4)</f>
        <v>2971.70561</v>
      </c>
      <c r="AK27" s="219">
        <f>SUMIFS(TB!X:X,TB!$F:$F,$B27,TB!$B:$B,$C27,TB!$C:$C,$D27,TB!$G:$G,$E27,TB!$J:$J,$A$4)</f>
        <v>8003.0191599999998</v>
      </c>
      <c r="AL27" s="219">
        <f>SUMIFS(TB!Y:Y,TB!$F:$F,$B27,TB!$B:$B,$C27,TB!$C:$C,$D27,TB!$G:$G,$E27,TB!$J:$J,$A$4)</f>
        <v>1984.29178</v>
      </c>
      <c r="AM27" s="219">
        <f>SUMIFS(TB!Z:Z,TB!$F:$F,$B27,TB!$B:$B,$C27,TB!$C:$C,$D27,TB!$G:$G,$E27,TB!$J:$J,$A$4)</f>
        <v>1979.1136200000001</v>
      </c>
      <c r="AN27" s="219">
        <f>SUMIFS(TB!AA:AA,TB!$F:$F,$B27,TB!$B:$B,$C27,TB!$C:$C,$D27,TB!$G:$G,$E27,TB!$J:$J,$A$4)</f>
        <v>941.16045999999994</v>
      </c>
      <c r="AO27" s="219">
        <f>SUMIFS(TB!AB:AB,TB!$F:$F,$B27,TB!$B:$B,$C27,TB!$C:$C,$D27,TB!$G:$G,$E27,TB!$J:$J,$A$4)</f>
        <v>2076.5661100000002</v>
      </c>
      <c r="AP27" s="219">
        <f>SUMIFS(TB!AC:AC,TB!$F:$F,$B27,TB!$B:$B,$C27,TB!$C:$C,$D27,TB!$G:$G,$E27,TB!$J:$J,$A$4)</f>
        <v>3693.3338699999999</v>
      </c>
      <c r="AQ27" s="219">
        <f>SUMIFS(TB!AD:AD,TB!$F:$F,$B27,TB!$B:$B,$C27,TB!$C:$C,$D27,TB!$G:$G,$E27,TB!$J:$J,$A$4)</f>
        <v>3703.3890499999998</v>
      </c>
      <c r="AR27" s="219">
        <f>SUMIFS(TB!AE:AE,TB!$F:$F,$B27,TB!$B:$B,$C27,TB!$C:$C,$D27,TB!$G:$G,$E27,TB!$J:$J,$A$4)</f>
        <v>5248.1077599999999</v>
      </c>
      <c r="AS27" s="219">
        <f>SUMIFS(TB!AF:AF,TB!$F:$F,$B27,TB!$B:$B,$C27,TB!$C:$C,$D27,TB!$G:$G,$E27,TB!$J:$J,$A$4)</f>
        <v>9516.8329900000008</v>
      </c>
      <c r="AT27" s="219">
        <f>SUMIFS(TB!AG:AG,TB!$F:$F,$B27,TB!$B:$B,$C27,TB!$C:$C,$D27,TB!$G:$G,$E27,TB!$J:$J,$A$4)</f>
        <v>7696.8030799999997</v>
      </c>
      <c r="AU27" s="219">
        <f>SUMIFS(TB!AH:AH,TB!$F:$F,$B27,TB!$B:$B,$C27,TB!$C:$C,$D27,TB!$G:$G,$E27,TB!$J:$J,$A$4)</f>
        <v>7699.4799899999998</v>
      </c>
      <c r="AV27" s="219">
        <f>SUMIFS(TB!AI:AI,TB!$F:$F,$B27,TB!$B:$B,$C27,TB!$C:$C,$D27,TB!$G:$G,$E27,TB!$J:$J,$A$4)</f>
        <v>4812.3821900000003</v>
      </c>
      <c r="AW27" s="219">
        <f>SUMIFS(TB!AJ:AJ,TB!$F:$F,$B27,TB!$B:$B,$C27,TB!$C:$C,$D27,TB!$G:$G,$E27,TB!$J:$J,$A$4)</f>
        <v>5218.64048</v>
      </c>
      <c r="AX27" s="219">
        <f>SUMIFS(TB!AK:AK,TB!$F:$F,$B27,TB!$B:$B,$C27,TB!$C:$C,$D27,TB!$G:$G,$E27,TB!$J:$J,$A$4)</f>
        <v>4276.0016699999996</v>
      </c>
      <c r="AY27" s="219">
        <f>SUMIFS(TB!AL:AL,TB!$F:$F,$B27,TB!$B:$B,$C27,TB!$C:$C,$D27,TB!$G:$G,$E27,TB!$J:$J,$A$4)</f>
        <v>6143.3265899999997</v>
      </c>
      <c r="AZ27" s="219">
        <f>SUMIFS(TB!AM:AM,TB!$F:$F,$B27,TB!$B:$B,$C27,TB!$C:$C,$D27,TB!$G:$G,$E27,TB!$J:$J,$A$4)</f>
        <v>9594.2517399999997</v>
      </c>
      <c r="BA27" s="219">
        <f>SUMIFS(TB!AN:AN,TB!$F:$F,$B27,TB!$B:$B,$C27,TB!$C:$C,$D27,TB!$G:$G,$E27,TB!$J:$J,$A$4)</f>
        <v>7361.16176</v>
      </c>
      <c r="BB27" s="219">
        <f>SUMIFS(TB!AO:AO,TB!$F:$F,$B27,TB!$B:$B,$C27,TB!$C:$C,$D27,TB!$G:$G,$E27,TB!$J:$J,$A$4)</f>
        <v>2310.21002</v>
      </c>
      <c r="BC27" s="219">
        <f>SUMIFS(TB!AP:AP,TB!$F:$F,$B27,TB!$B:$B,$C27,TB!$C:$C,$D27,TB!$G:$G,$E27,TB!$J:$J,$A$4)</f>
        <v>2909.4129500000004</v>
      </c>
      <c r="BD27" s="219">
        <f>SUMIFS(TB!AQ:AQ,TB!$F:$F,$B27,TB!$B:$B,$C27,TB!$C:$C,$D27,TB!$G:$G,$E27,TB!$J:$J,$A$4)</f>
        <v>2696.04828</v>
      </c>
      <c r="BE27" s="219">
        <f>SUMIFS(TB!AR:AR,TB!$F:$F,$B27,TB!$B:$B,$C27,TB!$C:$C,$D27,TB!$G:$G,$E27,TB!$J:$J,$A$4)</f>
        <v>5228.6577300000008</v>
      </c>
      <c r="BF27" s="219">
        <f>SUMIFS(TB!AS:AS,TB!$F:$F,$B27,TB!$B:$B,$C27,TB!$C:$C,$D27,TB!$G:$G,$E27,TB!$J:$J,$A$4)</f>
        <v>3929.3119500000003</v>
      </c>
      <c r="BG27" s="219">
        <f>SUMIFS(TB!AT:AT,TB!$F:$F,$B27,TB!$B:$B,$C27,TB!$C:$C,$D27,TB!$G:$G,$E27,TB!$J:$J,$A$4)</f>
        <v>4206.0441200000005</v>
      </c>
      <c r="BH27" s="219">
        <f>SUMIFS(TB!AU:AU,TB!$F:$F,$B27,TB!$B:$B,$C27,TB!$C:$C,$D27,TB!$G:$G,$E27,TB!$J:$J,$A$4)</f>
        <v>8722.8564800000004</v>
      </c>
      <c r="BI27" s="219">
        <f>SUMIFS(TB!AV:AV,TB!$F:$F,$B27,TB!$B:$B,$C27,TB!$C:$C,$D27,TB!$G:$G,$E27,TB!$J:$J,$A$4)</f>
        <v>8294.1731099999997</v>
      </c>
      <c r="BJ27" s="219">
        <f>SUMIFS(TB!AW:AW,TB!$F:$F,$B27,TB!$B:$B,$C27,TB!$C:$C,$D27,TB!$G:$G,$E27,TB!$J:$J,$A$4)</f>
        <v>3436.8927699999999</v>
      </c>
      <c r="BK27" s="219">
        <f>SUMIFS(TB!AX:AX,TB!$F:$F,$B27,TB!$B:$B,$C27,TB!$C:$C,$D27,TB!$G:$G,$E27,TB!$J:$J,$A$4)</f>
        <v>3304.8133800000001</v>
      </c>
      <c r="BL27" s="219">
        <f>SUMIFS(TB!AY:AY,TB!$F:$F,$B27,TB!$B:$B,$C27,TB!$C:$C,$D27,TB!$G:$G,$E27,TB!$J:$J,$A$4)</f>
        <v>3088.1011899999999</v>
      </c>
      <c r="BM27" s="219">
        <f>SUMIFS(TB!AZ:AZ,TB!$F:$F,$B27,TB!$B:$B,$C27,TB!$C:$C,$D27,TB!$G:$G,$E27,TB!$J:$J,$A$4)</f>
        <v>0</v>
      </c>
      <c r="BN27" s="219">
        <f>SUMIFS(TB!BA:BA,TB!$F:$F,$B27,TB!$B:$B,$C27,TB!$C:$C,$D27,TB!$G:$G,$E27,TB!$J:$J,$A$4)</f>
        <v>0</v>
      </c>
      <c r="BO27" s="219">
        <f>SUMIFS(TB!BB:BB,TB!$F:$F,$B27,TB!$B:$B,$C27,TB!$C:$C,$D27,TB!$G:$G,$E27,TB!$J:$J,$A$4)</f>
        <v>0</v>
      </c>
      <c r="BP27" s="219">
        <f>SUMIFS(TB!BC:BC,TB!$F:$F,$B27,TB!$B:$B,$C27,TB!$C:$C,$D27,TB!$G:$G,$E27,TB!$J:$J,$A$4)</f>
        <v>0</v>
      </c>
      <c r="BQ27" s="219">
        <f>SUMIFS(TB!BD:BD,TB!$F:$F,$B27,TB!$B:$B,$C27,TB!$C:$C,$D27,TB!$G:$G,$E27,TB!$J:$J,$A$4)</f>
        <v>0</v>
      </c>
      <c r="BR27" s="219">
        <f>SUMIFS(TB!BE:BE,TB!$F:$F,$B27,TB!$B:$B,$C27,TB!$C:$C,$D27,TB!$G:$G,$E27,TB!$J:$J,$A$4)</f>
        <v>0</v>
      </c>
      <c r="BS27" s="219">
        <f>SUMIFS(TB!BF:BF,TB!$F:$F,$B27,TB!$B:$B,$C27,TB!$C:$C,$D27,TB!$G:$G,$E27,TB!$J:$J,$A$4)</f>
        <v>0</v>
      </c>
      <c r="BT27" s="219">
        <f>SUMIFS(TB!BG:BG,TB!$F:$F,$B27,TB!$B:$B,$C27,TB!$C:$C,$D27,TB!$G:$G,$E27,TB!$J:$J,$A$4)</f>
        <v>0</v>
      </c>
      <c r="BU27" s="219">
        <f>SUMIFS(TB!BH:BH,TB!$F:$F,$B27,TB!$B:$B,$C27,TB!$C:$C,$D27,TB!$G:$G,$E27,TB!$J:$J,$A$4)</f>
        <v>0</v>
      </c>
      <c r="BV27" s="219">
        <f>SUMIFS(TB!BI:BI,TB!$F:$F,$B27,TB!$B:$B,$C27,TB!$C:$C,$D27,TB!$G:$G,$E27,TB!$J:$J,$A$4)</f>
        <v>0</v>
      </c>
      <c r="BZ27" s="219"/>
      <c r="CA27" s="240"/>
    </row>
    <row r="28" spans="1:79" ht="14.25" customHeight="1" outlineLevel="1" x14ac:dyDescent="0.3">
      <c r="B28" s="544" t="str">
        <f>BS!$B$10</f>
        <v>Inventory</v>
      </c>
      <c r="C28" s="545" t="s">
        <v>524</v>
      </c>
      <c r="D28" s="544" t="str">
        <f>IFERROR(VLOOKUP($C28,TB!$B:$H,2,0),"-")</f>
        <v>Inventory Asset:Rebate Reserve</v>
      </c>
      <c r="E28" s="544" t="str">
        <f>IFERROR(VLOOKUP($C28,TB!$B:$H,6,0),"-")</f>
        <v>Rebate reserve</v>
      </c>
      <c r="F28" s="219">
        <f>SUMIFS($AA28:$BJ28,$AA$7:$BJ$7,F$7)</f>
        <v>-29.7637</v>
      </c>
      <c r="G28" s="219">
        <f t="shared" si="22"/>
        <v>0</v>
      </c>
      <c r="H28" s="219">
        <f t="shared" si="22"/>
        <v>0</v>
      </c>
      <c r="I28" s="219">
        <f t="shared" si="22"/>
        <v>0</v>
      </c>
      <c r="J28" s="293"/>
      <c r="K28" s="219">
        <f t="shared" ref="K28:K29" si="25">MIN(AA28:AL28)</f>
        <v>-414.37551000000002</v>
      </c>
      <c r="L28" s="219">
        <f t="shared" ref="L28:L29" si="26">MIN(AM28:AX28)</f>
        <v>-31.155110000000001</v>
      </c>
      <c r="M28" s="219">
        <f>MIN(AY28:BJ28)</f>
        <v>0</v>
      </c>
      <c r="N28" s="219">
        <f ca="1">_xlfn.IFNA(MIN(OFFSET($AA28,0,MATCH(Periods!$D$15,$AA$7:$BY$7)-1):OFFSET($AA28,0,MATCH(Periods!$D$15,$AA$7:$BY$7,0)-12)),0)</f>
        <v>0</v>
      </c>
      <c r="O28" s="293"/>
      <c r="P28" s="219">
        <f>MAX(AA28:AL28)</f>
        <v>-25.212389999999999</v>
      </c>
      <c r="Q28" s="219">
        <f>MAX(AM28:AX28)</f>
        <v>0</v>
      </c>
      <c r="R28" s="219">
        <f>MAX(AY28:BJ28)</f>
        <v>0</v>
      </c>
      <c r="S28" s="219">
        <f ca="1">_xlfn.IFNA(MAX(OFFSET($AA28,0,MATCH(Periods!$D$15,$AA$7:$BY$7)-1):OFFSET($AA28,0,MATCH(Periods!$D$15,$AA$7:$BY$7,0)-12)),0)</f>
        <v>0</v>
      </c>
      <c r="T28" s="293"/>
      <c r="U28" s="219">
        <f>AVERAGE(AA28:AL28)</f>
        <v>-101.21838249999998</v>
      </c>
      <c r="V28" s="219">
        <f>AVERAGE(AM28:AX28)</f>
        <v>-12.749394166666669</v>
      </c>
      <c r="W28" s="219">
        <f>AVERAGE(AY28:BJ28)</f>
        <v>0</v>
      </c>
      <c r="X28" s="219">
        <f ca="1">_xlfn.IFNA(AVERAGE(OFFSET($AA28,0,MATCH(Periods!$D$15,$AA$7:$BY$7)-1):OFFSET($AA28,0,MATCH(Periods!$D$15,$AA$7:$BY$7,0)-12)),0)</f>
        <v>0</v>
      </c>
      <c r="Y28" s="293"/>
      <c r="Z28" s="293"/>
      <c r="AA28" s="219">
        <f>SUMIFS(TB!N:N,TB!$F:$F,$B28,TB!$B:$B,$C28,TB!$C:$C,$D28,TB!$G:$G,$E28,TB!$J:$J,$A$4)</f>
        <v>-414.37551000000002</v>
      </c>
      <c r="AB28" s="219">
        <f>SUMIFS(TB!O:O,TB!$F:$F,$B28,TB!$B:$B,$C28,TB!$C:$C,$D28,TB!$G:$G,$E28,TB!$J:$J,$A$4)</f>
        <v>-143.79851000000002</v>
      </c>
      <c r="AC28" s="219">
        <f>SUMIFS(TB!P:P,TB!$F:$F,$B28,TB!$B:$B,$C28,TB!$C:$C,$D28,TB!$G:$G,$E28,TB!$J:$J,$A$4)</f>
        <v>-143.559</v>
      </c>
      <c r="AD28" s="219">
        <f>SUMIFS(TB!Q:Q,TB!$F:$F,$B28,TB!$B:$B,$C28,TB!$C:$C,$D28,TB!$G:$G,$E28,TB!$J:$J,$A$4)</f>
        <v>-143.559</v>
      </c>
      <c r="AE28" s="219">
        <f>SUMIFS(TB!R:R,TB!$F:$F,$B28,TB!$B:$B,$C28,TB!$C:$C,$D28,TB!$G:$G,$E28,TB!$J:$J,$A$4)</f>
        <v>-25.212389999999999</v>
      </c>
      <c r="AF28" s="219">
        <f>SUMIFS(TB!S:S,TB!$F:$F,$B28,TB!$B:$B,$C28,TB!$C:$C,$D28,TB!$G:$G,$E28,TB!$J:$J,$A$4)</f>
        <v>-34.611330000000002</v>
      </c>
      <c r="AG28" s="219">
        <f>SUMIFS(TB!T:T,TB!$F:$F,$B28,TB!$B:$B,$C28,TB!$C:$C,$D28,TB!$G:$G,$E28,TB!$J:$J,$A$4)</f>
        <v>-34.611330000000002</v>
      </c>
      <c r="AH28" s="219">
        <f>SUMIFS(TB!U:U,TB!$F:$F,$B28,TB!$B:$B,$C28,TB!$C:$C,$D28,TB!$G:$G,$E28,TB!$J:$J,$A$4)</f>
        <v>-34.611330000000002</v>
      </c>
      <c r="AI28" s="219">
        <f>SUMIFS(TB!V:V,TB!$F:$F,$B28,TB!$B:$B,$C28,TB!$C:$C,$D28,TB!$G:$G,$E28,TB!$J:$J,$A$4)</f>
        <v>-70.172830000000005</v>
      </c>
      <c r="AJ28" s="219">
        <f>SUMIFS(TB!W:W,TB!$F:$F,$B28,TB!$B:$B,$C28,TB!$C:$C,$D28,TB!$G:$G,$E28,TB!$J:$J,$A$4)</f>
        <v>-70.172830000000005</v>
      </c>
      <c r="AK28" s="219">
        <f>SUMIFS(TB!X:X,TB!$F:$F,$B28,TB!$B:$B,$C28,TB!$C:$C,$D28,TB!$G:$G,$E28,TB!$J:$J,$A$4)</f>
        <v>-70.172830000000005</v>
      </c>
      <c r="AL28" s="219">
        <f>SUMIFS(TB!Y:Y,TB!$F:$F,$B28,TB!$B:$B,$C28,TB!$C:$C,$D28,TB!$G:$G,$E28,TB!$J:$J,$A$4)</f>
        <v>-29.7637</v>
      </c>
      <c r="AM28" s="219">
        <f>SUMIFS(TB!Z:Z,TB!$F:$F,$B28,TB!$B:$B,$C28,TB!$C:$C,$D28,TB!$G:$G,$E28,TB!$J:$J,$A$4)</f>
        <v>-29.7637</v>
      </c>
      <c r="AN28" s="219">
        <f>SUMIFS(TB!AA:AA,TB!$F:$F,$B28,TB!$B:$B,$C28,TB!$C:$C,$D28,TB!$G:$G,$E28,TB!$J:$J,$A$4)</f>
        <v>-29.7637</v>
      </c>
      <c r="AO28" s="219">
        <f>SUMIFS(TB!AB:AB,TB!$F:$F,$B28,TB!$B:$B,$C28,TB!$C:$C,$D28,TB!$G:$G,$E28,TB!$J:$J,$A$4)</f>
        <v>-31.155110000000001</v>
      </c>
      <c r="AP28" s="219">
        <f>SUMIFS(TB!AC:AC,TB!$F:$F,$B28,TB!$B:$B,$C28,TB!$C:$C,$D28,TB!$G:$G,$E28,TB!$J:$J,$A$4)</f>
        <v>-31.155110000000001</v>
      </c>
      <c r="AQ28" s="219">
        <f>SUMIFS(TB!AD:AD,TB!$F:$F,$B28,TB!$B:$B,$C28,TB!$C:$C,$D28,TB!$G:$G,$E28,TB!$J:$J,$A$4)</f>
        <v>-31.155110000000001</v>
      </c>
      <c r="AR28" s="219">
        <f>SUMIFS(TB!AE:AE,TB!$F:$F,$B28,TB!$B:$B,$C28,TB!$C:$C,$D28,TB!$G:$G,$E28,TB!$J:$J,$A$4)</f>
        <v>0</v>
      </c>
      <c r="AS28" s="219">
        <f>SUMIFS(TB!AF:AF,TB!$F:$F,$B28,TB!$B:$B,$C28,TB!$C:$C,$D28,TB!$G:$G,$E28,TB!$J:$J,$A$4)</f>
        <v>0</v>
      </c>
      <c r="AT28" s="219">
        <f>SUMIFS(TB!AG:AG,TB!$F:$F,$B28,TB!$B:$B,$C28,TB!$C:$C,$D28,TB!$G:$G,$E28,TB!$J:$J,$A$4)</f>
        <v>0</v>
      </c>
      <c r="AU28" s="219">
        <f>SUMIFS(TB!AH:AH,TB!$F:$F,$B28,TB!$B:$B,$C28,TB!$C:$C,$D28,TB!$G:$G,$E28,TB!$J:$J,$A$4)</f>
        <v>0</v>
      </c>
      <c r="AV28" s="219">
        <f>SUMIFS(TB!AI:AI,TB!$F:$F,$B28,TB!$B:$B,$C28,TB!$C:$C,$D28,TB!$G:$G,$E28,TB!$J:$J,$A$4)</f>
        <v>0</v>
      </c>
      <c r="AW28" s="219">
        <f>SUMIFS(TB!AJ:AJ,TB!$F:$F,$B28,TB!$B:$B,$C28,TB!$C:$C,$D28,TB!$G:$G,$E28,TB!$J:$J,$A$4)</f>
        <v>0</v>
      </c>
      <c r="AX28" s="219">
        <f>SUMIFS(TB!AK:AK,TB!$F:$F,$B28,TB!$B:$B,$C28,TB!$C:$C,$D28,TB!$G:$G,$E28,TB!$J:$J,$A$4)</f>
        <v>0</v>
      </c>
      <c r="AY28" s="219">
        <f>SUMIFS(TB!AL:AL,TB!$F:$F,$B28,TB!$B:$B,$C28,TB!$C:$C,$D28,TB!$G:$G,$E28,TB!$J:$J,$A$4)</f>
        <v>0</v>
      </c>
      <c r="AZ28" s="219">
        <f>SUMIFS(TB!AM:AM,TB!$F:$F,$B28,TB!$B:$B,$C28,TB!$C:$C,$D28,TB!$G:$G,$E28,TB!$J:$J,$A$4)</f>
        <v>0</v>
      </c>
      <c r="BA28" s="219">
        <f>SUMIFS(TB!AN:AN,TB!$F:$F,$B28,TB!$B:$B,$C28,TB!$C:$C,$D28,TB!$G:$G,$E28,TB!$J:$J,$A$4)</f>
        <v>0</v>
      </c>
      <c r="BB28" s="219">
        <f>SUMIFS(TB!AO:AO,TB!$F:$F,$B28,TB!$B:$B,$C28,TB!$C:$C,$D28,TB!$G:$G,$E28,TB!$J:$J,$A$4)</f>
        <v>0</v>
      </c>
      <c r="BC28" s="219">
        <f>SUMIFS(TB!AP:AP,TB!$F:$F,$B28,TB!$B:$B,$C28,TB!$C:$C,$D28,TB!$G:$G,$E28,TB!$J:$J,$A$4)</f>
        <v>0</v>
      </c>
      <c r="BD28" s="219">
        <f>SUMIFS(TB!AQ:AQ,TB!$F:$F,$B28,TB!$B:$B,$C28,TB!$C:$C,$D28,TB!$G:$G,$E28,TB!$J:$J,$A$4)</f>
        <v>0</v>
      </c>
      <c r="BE28" s="219">
        <f>SUMIFS(TB!AR:AR,TB!$F:$F,$B28,TB!$B:$B,$C28,TB!$C:$C,$D28,TB!$G:$G,$E28,TB!$J:$J,$A$4)</f>
        <v>0</v>
      </c>
      <c r="BF28" s="219">
        <f>SUMIFS(TB!AS:AS,TB!$F:$F,$B28,TB!$B:$B,$C28,TB!$C:$C,$D28,TB!$G:$G,$E28,TB!$J:$J,$A$4)</f>
        <v>0</v>
      </c>
      <c r="BG28" s="219">
        <f>SUMIFS(TB!AT:AT,TB!$F:$F,$B28,TB!$B:$B,$C28,TB!$C:$C,$D28,TB!$G:$G,$E28,TB!$J:$J,$A$4)</f>
        <v>0</v>
      </c>
      <c r="BH28" s="219">
        <f>SUMIFS(TB!AU:AU,TB!$F:$F,$B28,TB!$B:$B,$C28,TB!$C:$C,$D28,TB!$G:$G,$E28,TB!$J:$J,$A$4)</f>
        <v>0</v>
      </c>
      <c r="BI28" s="219">
        <f>SUMIFS(TB!AV:AV,TB!$F:$F,$B28,TB!$B:$B,$C28,TB!$C:$C,$D28,TB!$G:$G,$E28,TB!$J:$J,$A$4)</f>
        <v>0</v>
      </c>
      <c r="BJ28" s="219">
        <f>SUMIFS(TB!AW:AW,TB!$F:$F,$B28,TB!$B:$B,$C28,TB!$C:$C,$D28,TB!$G:$G,$E28,TB!$J:$J,$A$4)</f>
        <v>0</v>
      </c>
      <c r="BK28" s="219">
        <f>SUMIFS(TB!AX:AX,TB!$F:$F,$B28,TB!$B:$B,$C28,TB!$C:$C,$D28,TB!$G:$G,$E28,TB!$J:$J,$A$4)</f>
        <v>0</v>
      </c>
      <c r="BL28" s="219">
        <f>SUMIFS(TB!AY:AY,TB!$F:$F,$B28,TB!$B:$B,$C28,TB!$C:$C,$D28,TB!$G:$G,$E28,TB!$J:$J,$A$4)</f>
        <v>0</v>
      </c>
      <c r="BM28" s="219">
        <f>SUMIFS(TB!AZ:AZ,TB!$F:$F,$B28,TB!$B:$B,$C28,TB!$C:$C,$D28,TB!$G:$G,$E28,TB!$J:$J,$A$4)</f>
        <v>0</v>
      </c>
      <c r="BN28" s="219">
        <f>SUMIFS(TB!BA:BA,TB!$F:$F,$B28,TB!$B:$B,$C28,TB!$C:$C,$D28,TB!$G:$G,$E28,TB!$J:$J,$A$4)</f>
        <v>0</v>
      </c>
      <c r="BO28" s="219">
        <f>SUMIFS(TB!BB:BB,TB!$F:$F,$B28,TB!$B:$B,$C28,TB!$C:$C,$D28,TB!$G:$G,$E28,TB!$J:$J,$A$4)</f>
        <v>0</v>
      </c>
      <c r="BP28" s="219">
        <f>SUMIFS(TB!BC:BC,TB!$F:$F,$B28,TB!$B:$B,$C28,TB!$C:$C,$D28,TB!$G:$G,$E28,TB!$J:$J,$A$4)</f>
        <v>0</v>
      </c>
      <c r="BQ28" s="219">
        <f>SUMIFS(TB!BD:BD,TB!$F:$F,$B28,TB!$B:$B,$C28,TB!$C:$C,$D28,TB!$G:$G,$E28,TB!$J:$J,$A$4)</f>
        <v>0</v>
      </c>
      <c r="BR28" s="219">
        <f>SUMIFS(TB!BE:BE,TB!$F:$F,$B28,TB!$B:$B,$C28,TB!$C:$C,$D28,TB!$G:$G,$E28,TB!$J:$J,$A$4)</f>
        <v>0</v>
      </c>
      <c r="BS28" s="219">
        <f>SUMIFS(TB!BF:BF,TB!$F:$F,$B28,TB!$B:$B,$C28,TB!$C:$C,$D28,TB!$G:$G,$E28,TB!$J:$J,$A$4)</f>
        <v>0</v>
      </c>
      <c r="BT28" s="219">
        <f>SUMIFS(TB!BG:BG,TB!$F:$F,$B28,TB!$B:$B,$C28,TB!$C:$C,$D28,TB!$G:$G,$E28,TB!$J:$J,$A$4)</f>
        <v>0</v>
      </c>
      <c r="BU28" s="219">
        <f>SUMIFS(TB!BH:BH,TB!$F:$F,$B28,TB!$B:$B,$C28,TB!$C:$C,$D28,TB!$G:$G,$E28,TB!$J:$J,$A$4)</f>
        <v>0</v>
      </c>
      <c r="BV28" s="219">
        <f>SUMIFS(TB!BI:BI,TB!$F:$F,$B28,TB!$B:$B,$C28,TB!$C:$C,$D28,TB!$G:$G,$E28,TB!$J:$J,$A$4)</f>
        <v>0</v>
      </c>
      <c r="BZ28" s="219"/>
      <c r="CA28" s="240"/>
    </row>
    <row r="29" spans="1:79" ht="14.25" customHeight="1" outlineLevel="1" x14ac:dyDescent="0.3">
      <c r="B29" s="92" t="str">
        <f>BS!$B$10</f>
        <v>Inventory</v>
      </c>
      <c r="C29" s="93" t="s">
        <v>525</v>
      </c>
      <c r="D29" s="92" t="str">
        <f>IFERROR(VLOOKUP($C29,TB!$B:$H,2,0),"-")</f>
        <v>Inventory Deposit</v>
      </c>
      <c r="E29" s="92" t="str">
        <f>IFERROR(VLOOKUP($C29,TB!$B:$H,6,0),"-")</f>
        <v>Inventory deposit</v>
      </c>
      <c r="F29" s="220">
        <f>SUMIFS($AA29:$BJ29,$AA$7:$BJ$7,F$7)</f>
        <v>0</v>
      </c>
      <c r="G29" s="220">
        <f t="shared" si="22"/>
        <v>0</v>
      </c>
      <c r="H29" s="220">
        <f t="shared" si="22"/>
        <v>0</v>
      </c>
      <c r="I29" s="220">
        <f t="shared" si="22"/>
        <v>0</v>
      </c>
      <c r="J29" s="293"/>
      <c r="K29" s="220">
        <f t="shared" si="25"/>
        <v>0</v>
      </c>
      <c r="L29" s="220">
        <f t="shared" si="26"/>
        <v>0</v>
      </c>
      <c r="M29" s="220">
        <f>MIN(AY29:BJ29)</f>
        <v>0</v>
      </c>
      <c r="N29" s="220">
        <f ca="1">_xlfn.IFNA(MIN(OFFSET($AA29,0,MATCH(Periods!$D$15,$AA$7:$BY$7)-1):OFFSET($AA29,0,MATCH(Periods!$D$15,$AA$7:$BY$7,0)-12)),0)</f>
        <v>0</v>
      </c>
      <c r="O29" s="293"/>
      <c r="P29" s="220">
        <f>MAX(AA29:AL29)</f>
        <v>0</v>
      </c>
      <c r="Q29" s="220">
        <f>MAX(AM29:AX29)</f>
        <v>0</v>
      </c>
      <c r="R29" s="220">
        <f>MAX(AY29:BJ29)</f>
        <v>0</v>
      </c>
      <c r="S29" s="220">
        <f ca="1">_xlfn.IFNA(MAX(OFFSET($AA29,0,MATCH(Periods!$D$15,$AA$7:$BY$7)-1):OFFSET($AA29,0,MATCH(Periods!$D$15,$AA$7:$BY$7,0)-12)),0)</f>
        <v>0</v>
      </c>
      <c r="T29" s="293"/>
      <c r="U29" s="220">
        <f>AVERAGE(AA29:AL29)</f>
        <v>0</v>
      </c>
      <c r="V29" s="220">
        <f>AVERAGE(AM29:AX29)</f>
        <v>0</v>
      </c>
      <c r="W29" s="220">
        <f>AVERAGE(AY29:BJ29)</f>
        <v>0</v>
      </c>
      <c r="X29" s="220">
        <f ca="1">_xlfn.IFNA(AVERAGE(OFFSET($AA29,0,MATCH(Periods!$D$15,$AA$7:$BY$7)-1):OFFSET($AA29,0,MATCH(Periods!$D$15,$AA$7:$BY$7,0)-12)),0)</f>
        <v>0</v>
      </c>
      <c r="Y29" s="293"/>
      <c r="Z29" s="293"/>
      <c r="AA29" s="220">
        <f>SUMIFS(TB!N:N,TB!$F:$F,$B29,TB!$B:$B,$C29,TB!$C:$C,$D29,TB!$G:$G,$E29,TB!$J:$J,$A$4)</f>
        <v>0</v>
      </c>
      <c r="AB29" s="220">
        <f>SUMIFS(TB!O:O,TB!$F:$F,$B29,TB!$B:$B,$C29,TB!$C:$C,$D29,TB!$G:$G,$E29,TB!$J:$J,$A$4)</f>
        <v>0</v>
      </c>
      <c r="AC29" s="220">
        <f>SUMIFS(TB!P:P,TB!$F:$F,$B29,TB!$B:$B,$C29,TB!$C:$C,$D29,TB!$G:$G,$E29,TB!$J:$J,$A$4)</f>
        <v>0</v>
      </c>
      <c r="AD29" s="220">
        <f>SUMIFS(TB!Q:Q,TB!$F:$F,$B29,TB!$B:$B,$C29,TB!$C:$C,$D29,TB!$G:$G,$E29,TB!$J:$J,$A$4)</f>
        <v>0</v>
      </c>
      <c r="AE29" s="220">
        <f>SUMIFS(TB!R:R,TB!$F:$F,$B29,TB!$B:$B,$C29,TB!$C:$C,$D29,TB!$G:$G,$E29,TB!$J:$J,$A$4)</f>
        <v>0</v>
      </c>
      <c r="AF29" s="220">
        <f>SUMIFS(TB!S:S,TB!$F:$F,$B29,TB!$B:$B,$C29,TB!$C:$C,$D29,TB!$G:$G,$E29,TB!$J:$J,$A$4)</f>
        <v>0</v>
      </c>
      <c r="AG29" s="220">
        <f>SUMIFS(TB!T:T,TB!$F:$F,$B29,TB!$B:$B,$C29,TB!$C:$C,$D29,TB!$G:$G,$E29,TB!$J:$J,$A$4)</f>
        <v>0</v>
      </c>
      <c r="AH29" s="220">
        <f>SUMIFS(TB!U:U,TB!$F:$F,$B29,TB!$B:$B,$C29,TB!$C:$C,$D29,TB!$G:$G,$E29,TB!$J:$J,$A$4)</f>
        <v>0</v>
      </c>
      <c r="AI29" s="220">
        <f>SUMIFS(TB!V:V,TB!$F:$F,$B29,TB!$B:$B,$C29,TB!$C:$C,$D29,TB!$G:$G,$E29,TB!$J:$J,$A$4)</f>
        <v>0</v>
      </c>
      <c r="AJ29" s="220">
        <f>SUMIFS(TB!W:W,TB!$F:$F,$B29,TB!$B:$B,$C29,TB!$C:$C,$D29,TB!$G:$G,$E29,TB!$J:$J,$A$4)</f>
        <v>0</v>
      </c>
      <c r="AK29" s="220">
        <f>SUMIFS(TB!X:X,TB!$F:$F,$B29,TB!$B:$B,$C29,TB!$C:$C,$D29,TB!$G:$G,$E29,TB!$J:$J,$A$4)</f>
        <v>0</v>
      </c>
      <c r="AL29" s="220">
        <f>SUMIFS(TB!Y:Y,TB!$F:$F,$B29,TB!$B:$B,$C29,TB!$C:$C,$D29,TB!$G:$G,$E29,TB!$J:$J,$A$4)</f>
        <v>0</v>
      </c>
      <c r="AM29" s="220">
        <f>SUMIFS(TB!Z:Z,TB!$F:$F,$B29,TB!$B:$B,$C29,TB!$C:$C,$D29,TB!$G:$G,$E29,TB!$J:$J,$A$4)</f>
        <v>0</v>
      </c>
      <c r="AN29" s="220">
        <f>SUMIFS(TB!AA:AA,TB!$F:$F,$B29,TB!$B:$B,$C29,TB!$C:$C,$D29,TB!$G:$G,$E29,TB!$J:$J,$A$4)</f>
        <v>0</v>
      </c>
      <c r="AO29" s="220">
        <f>SUMIFS(TB!AB:AB,TB!$F:$F,$B29,TB!$B:$B,$C29,TB!$C:$C,$D29,TB!$G:$G,$E29,TB!$J:$J,$A$4)</f>
        <v>0</v>
      </c>
      <c r="AP29" s="220">
        <f>SUMIFS(TB!AC:AC,TB!$F:$F,$B29,TB!$B:$B,$C29,TB!$C:$C,$D29,TB!$G:$G,$E29,TB!$J:$J,$A$4)</f>
        <v>0</v>
      </c>
      <c r="AQ29" s="220">
        <f>SUMIFS(TB!AD:AD,TB!$F:$F,$B29,TB!$B:$B,$C29,TB!$C:$C,$D29,TB!$G:$G,$E29,TB!$J:$J,$A$4)</f>
        <v>0</v>
      </c>
      <c r="AR29" s="220">
        <f>SUMIFS(TB!AE:AE,TB!$F:$F,$B29,TB!$B:$B,$C29,TB!$C:$C,$D29,TB!$G:$G,$E29,TB!$J:$J,$A$4)</f>
        <v>0</v>
      </c>
      <c r="AS29" s="220">
        <f>SUMIFS(TB!AF:AF,TB!$F:$F,$B29,TB!$B:$B,$C29,TB!$C:$C,$D29,TB!$G:$G,$E29,TB!$J:$J,$A$4)</f>
        <v>0</v>
      </c>
      <c r="AT29" s="220">
        <f>SUMIFS(TB!AG:AG,TB!$F:$F,$B29,TB!$B:$B,$C29,TB!$C:$C,$D29,TB!$G:$G,$E29,TB!$J:$J,$A$4)</f>
        <v>0</v>
      </c>
      <c r="AU29" s="220">
        <f>SUMIFS(TB!AH:AH,TB!$F:$F,$B29,TB!$B:$B,$C29,TB!$C:$C,$D29,TB!$G:$G,$E29,TB!$J:$J,$A$4)</f>
        <v>0</v>
      </c>
      <c r="AV29" s="220">
        <f>SUMIFS(TB!AI:AI,TB!$F:$F,$B29,TB!$B:$B,$C29,TB!$C:$C,$D29,TB!$G:$G,$E29,TB!$J:$J,$A$4)</f>
        <v>0</v>
      </c>
      <c r="AW29" s="220">
        <f>SUMIFS(TB!AJ:AJ,TB!$F:$F,$B29,TB!$B:$B,$C29,TB!$C:$C,$D29,TB!$G:$G,$E29,TB!$J:$J,$A$4)</f>
        <v>0</v>
      </c>
      <c r="AX29" s="220">
        <f>SUMIFS(TB!AK:AK,TB!$F:$F,$B29,TB!$B:$B,$C29,TB!$C:$C,$D29,TB!$G:$G,$E29,TB!$J:$J,$A$4)</f>
        <v>0</v>
      </c>
      <c r="AY29" s="220">
        <f>SUMIFS(TB!AL:AL,TB!$F:$F,$B29,TB!$B:$B,$C29,TB!$C:$C,$D29,TB!$G:$G,$E29,TB!$J:$J,$A$4)</f>
        <v>0</v>
      </c>
      <c r="AZ29" s="220">
        <f>SUMIFS(TB!AM:AM,TB!$F:$F,$B29,TB!$B:$B,$C29,TB!$C:$C,$D29,TB!$G:$G,$E29,TB!$J:$J,$A$4)</f>
        <v>0</v>
      </c>
      <c r="BA29" s="220">
        <f>SUMIFS(TB!AN:AN,TB!$F:$F,$B29,TB!$B:$B,$C29,TB!$C:$C,$D29,TB!$G:$G,$E29,TB!$J:$J,$A$4)</f>
        <v>0</v>
      </c>
      <c r="BB29" s="220">
        <f>SUMIFS(TB!AO:AO,TB!$F:$F,$B29,TB!$B:$B,$C29,TB!$C:$C,$D29,TB!$G:$G,$E29,TB!$J:$J,$A$4)</f>
        <v>0</v>
      </c>
      <c r="BC29" s="220">
        <f>SUMIFS(TB!AP:AP,TB!$F:$F,$B29,TB!$B:$B,$C29,TB!$C:$C,$D29,TB!$G:$G,$E29,TB!$J:$J,$A$4)</f>
        <v>0</v>
      </c>
      <c r="BD29" s="220">
        <f>SUMIFS(TB!AQ:AQ,TB!$F:$F,$B29,TB!$B:$B,$C29,TB!$C:$C,$D29,TB!$G:$G,$E29,TB!$J:$J,$A$4)</f>
        <v>0</v>
      </c>
      <c r="BE29" s="220">
        <f>SUMIFS(TB!AR:AR,TB!$F:$F,$B29,TB!$B:$B,$C29,TB!$C:$C,$D29,TB!$G:$G,$E29,TB!$J:$J,$A$4)</f>
        <v>0</v>
      </c>
      <c r="BF29" s="220">
        <f>SUMIFS(TB!AS:AS,TB!$F:$F,$B29,TB!$B:$B,$C29,TB!$C:$C,$D29,TB!$G:$G,$E29,TB!$J:$J,$A$4)</f>
        <v>0</v>
      </c>
      <c r="BG29" s="220">
        <f>SUMIFS(TB!AT:AT,TB!$F:$F,$B29,TB!$B:$B,$C29,TB!$C:$C,$D29,TB!$G:$G,$E29,TB!$J:$J,$A$4)</f>
        <v>0</v>
      </c>
      <c r="BH29" s="220">
        <f>SUMIFS(TB!AU:AU,TB!$F:$F,$B29,TB!$B:$B,$C29,TB!$C:$C,$D29,TB!$G:$G,$E29,TB!$J:$J,$A$4)</f>
        <v>0</v>
      </c>
      <c r="BI29" s="220">
        <f>SUMIFS(TB!AV:AV,TB!$F:$F,$B29,TB!$B:$B,$C29,TB!$C:$C,$D29,TB!$G:$G,$E29,TB!$J:$J,$A$4)</f>
        <v>0</v>
      </c>
      <c r="BJ29" s="220">
        <f>SUMIFS(TB!AW:AW,TB!$F:$F,$B29,TB!$B:$B,$C29,TB!$C:$C,$D29,TB!$G:$G,$E29,TB!$J:$J,$A$4)</f>
        <v>0</v>
      </c>
      <c r="BK29" s="220">
        <f>SUMIFS(TB!AX:AX,TB!$F:$F,$B29,TB!$B:$B,$C29,TB!$C:$C,$D29,TB!$G:$G,$E29,TB!$J:$J,$A$4)</f>
        <v>0</v>
      </c>
      <c r="BL29" s="220">
        <f>SUMIFS(TB!AY:AY,TB!$F:$F,$B29,TB!$B:$B,$C29,TB!$C:$C,$D29,TB!$G:$G,$E29,TB!$J:$J,$A$4)</f>
        <v>0</v>
      </c>
      <c r="BM29" s="220">
        <f>SUMIFS(TB!AZ:AZ,TB!$F:$F,$B29,TB!$B:$B,$C29,TB!$C:$C,$D29,TB!$G:$G,$E29,TB!$J:$J,$A$4)</f>
        <v>0</v>
      </c>
      <c r="BN29" s="220">
        <f>SUMIFS(TB!BA:BA,TB!$F:$F,$B29,TB!$B:$B,$C29,TB!$C:$C,$D29,TB!$G:$G,$E29,TB!$J:$J,$A$4)</f>
        <v>0</v>
      </c>
      <c r="BO29" s="220">
        <f>SUMIFS(TB!BB:BB,TB!$F:$F,$B29,TB!$B:$B,$C29,TB!$C:$C,$D29,TB!$G:$G,$E29,TB!$J:$J,$A$4)</f>
        <v>0</v>
      </c>
      <c r="BP29" s="220">
        <f>SUMIFS(TB!BC:BC,TB!$F:$F,$B29,TB!$B:$B,$C29,TB!$C:$C,$D29,TB!$G:$G,$E29,TB!$J:$J,$A$4)</f>
        <v>0</v>
      </c>
      <c r="BQ29" s="220">
        <f>SUMIFS(TB!BD:BD,TB!$F:$F,$B29,TB!$B:$B,$C29,TB!$C:$C,$D29,TB!$G:$G,$E29,TB!$J:$J,$A$4)</f>
        <v>0</v>
      </c>
      <c r="BR29" s="220">
        <f>SUMIFS(TB!BE:BE,TB!$F:$F,$B29,TB!$B:$B,$C29,TB!$C:$C,$D29,TB!$G:$G,$E29,TB!$J:$J,$A$4)</f>
        <v>0</v>
      </c>
      <c r="BS29" s="220">
        <f>SUMIFS(TB!BF:BF,TB!$F:$F,$B29,TB!$B:$B,$C29,TB!$C:$C,$D29,TB!$G:$G,$E29,TB!$J:$J,$A$4)</f>
        <v>0</v>
      </c>
      <c r="BT29" s="220">
        <f>SUMIFS(TB!BG:BG,TB!$F:$F,$B29,TB!$B:$B,$C29,TB!$C:$C,$D29,TB!$G:$G,$E29,TB!$J:$J,$A$4)</f>
        <v>0</v>
      </c>
      <c r="BU29" s="220">
        <f>SUMIFS(TB!BH:BH,TB!$F:$F,$B29,TB!$B:$B,$C29,TB!$C:$C,$D29,TB!$G:$G,$E29,TB!$J:$J,$A$4)</f>
        <v>0</v>
      </c>
      <c r="BV29" s="220">
        <f>SUMIFS(TB!BI:BI,TB!$F:$F,$B29,TB!$B:$B,$C29,TB!$C:$C,$D29,TB!$G:$G,$E29,TB!$J:$J,$A$4)</f>
        <v>0</v>
      </c>
      <c r="BZ29" s="220"/>
      <c r="CA29" s="337"/>
    </row>
    <row r="30" spans="1:79" ht="14.25" customHeight="1" x14ac:dyDescent="0.3">
      <c r="B30" s="71" t="str">
        <f>BS!$B$10</f>
        <v>Inventory</v>
      </c>
      <c r="C30" s="197"/>
      <c r="D30" s="71" t="str">
        <f>BS!$B$10</f>
        <v>Inventory</v>
      </c>
      <c r="E30" s="71"/>
      <c r="F30" s="219">
        <f>SUM(F27:F29)</f>
        <v>1954.52808</v>
      </c>
      <c r="G30" s="219">
        <f>SUM(G27:G29)</f>
        <v>4276.0016699999996</v>
      </c>
      <c r="H30" s="219">
        <f>SUM(H27:H29)</f>
        <v>3436.8927699999999</v>
      </c>
      <c r="I30" s="219">
        <f>SUM(I27:I29)</f>
        <v>3088.1011899999999</v>
      </c>
      <c r="J30" s="293"/>
      <c r="K30" s="449"/>
      <c r="L30" s="449"/>
      <c r="M30" s="449"/>
      <c r="N30" s="449"/>
      <c r="O30" s="293"/>
      <c r="P30" s="449"/>
      <c r="Q30" s="449"/>
      <c r="R30" s="449"/>
      <c r="S30" s="449"/>
      <c r="T30" s="293"/>
      <c r="U30" s="449"/>
      <c r="V30" s="449"/>
      <c r="W30" s="449"/>
      <c r="X30" s="449"/>
      <c r="Y30" s="293"/>
      <c r="Z30" s="293"/>
      <c r="AA30" s="219">
        <f>SUM(AA27:AA29,TB!$J:$J,$A$4)</f>
        <v>13090.29974</v>
      </c>
      <c r="AB30" s="219">
        <f>SUM(AB27:AB29,TB!$J:$J,$A$4)</f>
        <v>4649.4849899999999</v>
      </c>
      <c r="AC30" s="219">
        <f>SUM(AC27:AC29,TB!$J:$J,$A$4)</f>
        <v>4637.7775799999999</v>
      </c>
      <c r="AD30" s="219">
        <f>SUM(AD27:AD29,TB!$J:$J,$A$4)</f>
        <v>963.03908000000001</v>
      </c>
      <c r="AE30" s="219">
        <f>SUM(AE27:AE29,TB!$J:$J,$A$4)</f>
        <v>812.70180999999991</v>
      </c>
      <c r="AF30" s="219">
        <f>SUM(AF27:AF29,TB!$J:$J,$A$4)</f>
        <v>1115.40886</v>
      </c>
      <c r="AG30" s="219">
        <f>SUM(AG27:AG29,TB!$J:$J,$A$4)</f>
        <v>1997.5728300000001</v>
      </c>
      <c r="AH30" s="219">
        <f>SUM(AH27:AH29,TB!$J:$J,$A$4)</f>
        <v>1191.24263</v>
      </c>
      <c r="AI30" s="219">
        <f>SUM(AI27:AI29,TB!$J:$J,$A$4)</f>
        <v>4376.5990700000002</v>
      </c>
      <c r="AJ30" s="219">
        <f>SUM(AJ27:AJ29,TB!$J:$J,$A$4)</f>
        <v>2901.53278</v>
      </c>
      <c r="AK30" s="219">
        <f>SUM(AK27:AK29,TB!$J:$J,$A$4)</f>
        <v>7932.8463299999994</v>
      </c>
      <c r="AL30" s="219">
        <f>SUM(AL27:AL29,TB!$J:$J,$A$4)</f>
        <v>1954.52808</v>
      </c>
      <c r="AM30" s="219">
        <f>SUM(AM27:AM29,TB!$J:$J,$A$4)</f>
        <v>1949.3499200000001</v>
      </c>
      <c r="AN30" s="219">
        <f>SUM(AN27:AN29,TB!$J:$J,$A$4)</f>
        <v>911.39675999999997</v>
      </c>
      <c r="AO30" s="219">
        <f>SUM(AO27:AO29,TB!$J:$J,$A$4)</f>
        <v>2045.4110000000003</v>
      </c>
      <c r="AP30" s="219">
        <f>SUM(AP27:AP29,TB!$J:$J,$A$4)</f>
        <v>3662.1787599999998</v>
      </c>
      <c r="AQ30" s="219">
        <f>SUM(AQ27:AQ29,TB!$J:$J,$A$4)</f>
        <v>3672.2339399999996</v>
      </c>
      <c r="AR30" s="219">
        <f>SUM(AR27:AR29,TB!$J:$J,$A$4)</f>
        <v>5248.1077599999999</v>
      </c>
      <c r="AS30" s="219">
        <f>SUM(AS27:AS29,TB!$J:$J,$A$4)</f>
        <v>9516.8329900000008</v>
      </c>
      <c r="AT30" s="219">
        <f>SUM(AT27:AT29,TB!$J:$J,$A$4)</f>
        <v>7696.8030799999997</v>
      </c>
      <c r="AU30" s="219">
        <f>SUM(AU27:AU29,TB!$J:$J,$A$4)</f>
        <v>7699.4799899999998</v>
      </c>
      <c r="AV30" s="219">
        <f>SUM(AV27:AV29,TB!$J:$J,$A$4)</f>
        <v>4812.3821900000003</v>
      </c>
      <c r="AW30" s="219">
        <f>SUM(AW27:AW29,TB!$J:$J,$A$4)</f>
        <v>5218.64048</v>
      </c>
      <c r="AX30" s="219">
        <f>SUM(AX27:AX29,TB!$J:$J,$A$4)</f>
        <v>4276.0016699999996</v>
      </c>
      <c r="AY30" s="219">
        <f>SUM(AY27:AY29,TB!$J:$J,$A$4)</f>
        <v>6143.3265899999997</v>
      </c>
      <c r="AZ30" s="219">
        <f>SUM(AZ27:AZ29,TB!$J:$J,$A$4)</f>
        <v>9594.2517399999997</v>
      </c>
      <c r="BA30" s="219">
        <f>SUM(BA27:BA29,TB!$J:$J,$A$4)</f>
        <v>7361.16176</v>
      </c>
      <c r="BB30" s="219">
        <f>SUM(BB27:BB29,TB!$J:$J,$A$4)</f>
        <v>2310.21002</v>
      </c>
      <c r="BC30" s="219">
        <f>SUM(BC27:BC29,TB!$J:$J,$A$4)</f>
        <v>2909.4129500000004</v>
      </c>
      <c r="BD30" s="219">
        <f>SUM(BD27:BD29,TB!$J:$J,$A$4)</f>
        <v>2696.04828</v>
      </c>
      <c r="BE30" s="219">
        <f>SUM(BE27:BE29,TB!$J:$J,$A$4)</f>
        <v>5228.6577300000008</v>
      </c>
      <c r="BF30" s="219">
        <f>SUM(BF27:BF29,TB!$J:$J,$A$4)</f>
        <v>3929.3119500000003</v>
      </c>
      <c r="BG30" s="219">
        <f>SUM(BG27:BG29,TB!$J:$J,$A$4)</f>
        <v>4206.0441200000005</v>
      </c>
      <c r="BH30" s="219">
        <f>SUM(BH27:BH29,TB!$J:$J,$A$4)</f>
        <v>8722.8564800000004</v>
      </c>
      <c r="BI30" s="219">
        <f>SUM(BI27:BI29,TB!$J:$J,$A$4)</f>
        <v>8294.1731099999997</v>
      </c>
      <c r="BJ30" s="219">
        <f>SUM(BJ27:BJ29,TB!$J:$J,$A$4)</f>
        <v>3436.8927699999999</v>
      </c>
      <c r="BK30" s="219">
        <f>SUM(BK27:BK29,TB!$J:$J,$A$4)</f>
        <v>3304.8133800000001</v>
      </c>
      <c r="BL30" s="219">
        <f>SUM(BL27:BL29,TB!$J:$J,$A$4)</f>
        <v>3088.1011899999999</v>
      </c>
      <c r="BM30" s="219">
        <f>SUM(BM27:BM29,TB!$J:$J,$A$4)</f>
        <v>0</v>
      </c>
      <c r="BN30" s="219">
        <f>SUM(BN27:BN29,TB!$J:$J,$A$4)</f>
        <v>0</v>
      </c>
      <c r="BO30" s="219">
        <f>SUM(BO27:BO29,TB!$J:$J,$A$4)</f>
        <v>0</v>
      </c>
      <c r="BP30" s="219">
        <f>SUM(BP27:BP29,TB!$J:$J,$A$4)</f>
        <v>0</v>
      </c>
      <c r="BQ30" s="219">
        <f>SUM(BQ27:BQ29,TB!$J:$J,$A$4)</f>
        <v>0</v>
      </c>
      <c r="BR30" s="219">
        <f>SUM(BR27:BR29,TB!$J:$J,$A$4)</f>
        <v>0</v>
      </c>
      <c r="BS30" s="219">
        <f>SUM(BS27:BS29,TB!$J:$J,$A$4)</f>
        <v>0</v>
      </c>
      <c r="BT30" s="219">
        <f>SUM(BT27:BT29,TB!$J:$J,$A$4)</f>
        <v>0</v>
      </c>
      <c r="BU30" s="219">
        <f>SUM(BU27:BU29,TB!$J:$J,$A$4)</f>
        <v>0</v>
      </c>
      <c r="BV30" s="219">
        <f>SUM(BV27:BV29,TB!$J:$J,$A$4)</f>
        <v>0</v>
      </c>
      <c r="BZ30" s="219"/>
      <c r="CA30" s="240"/>
    </row>
    <row r="31" spans="1:79" s="20" customFormat="1" ht="14.25" customHeight="1" outlineLevel="1" x14ac:dyDescent="0.3">
      <c r="B31" s="80" t="str">
        <f>BS!$B$11</f>
        <v>Prepaid expenses</v>
      </c>
      <c r="C31" s="79" t="s">
        <v>527</v>
      </c>
      <c r="D31" s="80" t="str">
        <f>IFERROR(VLOOKUP($C31,TB!$B:$H,2,0),"-")</f>
        <v>Prepaid Insurance</v>
      </c>
      <c r="E31" s="80" t="str">
        <f>IFERROR(VLOOKUP($C31,TB!$B:$H,6,0),"-")</f>
        <v>Prepaid insurance</v>
      </c>
      <c r="F31" s="218">
        <f>SUMIFS($AA31:$BJ31,$AA$7:$BJ$7,F$7)</f>
        <v>43.42</v>
      </c>
      <c r="G31" s="218">
        <f t="shared" ref="G31:I33" si="27">SUMIFS($AA31:$BY31,$AA$7:$BY$7,G$7)</f>
        <v>45</v>
      </c>
      <c r="H31" s="218">
        <f t="shared" si="27"/>
        <v>50.3033</v>
      </c>
      <c r="I31" s="218">
        <f t="shared" si="27"/>
        <v>40.242640000000002</v>
      </c>
      <c r="J31" s="322"/>
      <c r="K31" s="218">
        <f>MIN(AA31:AL31)</f>
        <v>0</v>
      </c>
      <c r="L31" s="218">
        <f>MIN(AM31:AX31)</f>
        <v>0</v>
      </c>
      <c r="M31" s="218">
        <f>MIN(AY31:BJ31)</f>
        <v>0</v>
      </c>
      <c r="N31" s="218">
        <f ca="1">_xlfn.IFNA(MIN(OFFSET($AA31,0,MATCH(Periods!$D$15,$AA$7:$BY$7)-1):OFFSET($AA31,0,MATCH(Periods!$D$15,$AA$7:$BY$7,0)-12)),0)</f>
        <v>0</v>
      </c>
      <c r="O31" s="322"/>
      <c r="P31" s="218">
        <f>MAX(AA31:AL31)</f>
        <v>47.762</v>
      </c>
      <c r="Q31" s="218">
        <f>MAX(AM31:AX31)</f>
        <v>49.5</v>
      </c>
      <c r="R31" s="218">
        <f>MAX(AY31:BJ31)</f>
        <v>55.333629999999999</v>
      </c>
      <c r="S31" s="218">
        <f ca="1">_xlfn.IFNA(MAX(OFFSET($AA31,0,MATCH(Periods!$D$15,$AA$7:$BY$7)-1):OFFSET($AA31,0,MATCH(Periods!$D$15,$AA$7:$BY$7,0)-12)),0)</f>
        <v>55.333629999999999</v>
      </c>
      <c r="T31" s="322"/>
      <c r="U31" s="218">
        <f>AVERAGE(AA31:AL31)</f>
        <v>7.5985000000000005</v>
      </c>
      <c r="V31" s="218">
        <f>AVERAGE(AM31:AX31)</f>
        <v>24.157499999999999</v>
      </c>
      <c r="W31" s="218">
        <f>AVERAGE(AY31:BJ31)</f>
        <v>25.678077499999997</v>
      </c>
      <c r="X31" s="218">
        <f ca="1">_xlfn.IFNA(AVERAGE(OFFSET($AA31,0,MATCH(Periods!$D$15,$AA$7:$BY$7)-1):OFFSET($AA31,0,MATCH(Periods!$D$15,$AA$7:$BY$7,0)-12)),0)</f>
        <v>26.429378333333332</v>
      </c>
      <c r="Y31" s="322"/>
      <c r="Z31" s="322"/>
      <c r="AA31" s="218">
        <f>SUMIFS(TB!N:N,TB!$F:$F,$B31,TB!$B:$B,$C31,TB!$C:$C,$D31,TB!$G:$G,$E31,TB!$J:$J,$A$4)</f>
        <v>0</v>
      </c>
      <c r="AB31" s="218">
        <f>SUMIFS(TB!O:O,TB!$F:$F,$B31,TB!$B:$B,$C31,TB!$C:$C,$D31,TB!$G:$G,$E31,TB!$J:$J,$A$4)</f>
        <v>0</v>
      </c>
      <c r="AC31" s="218">
        <f>SUMIFS(TB!P:P,TB!$F:$F,$B31,TB!$B:$B,$C31,TB!$C:$C,$D31,TB!$G:$G,$E31,TB!$J:$J,$A$4)</f>
        <v>0</v>
      </c>
      <c r="AD31" s="218">
        <f>SUMIFS(TB!Q:Q,TB!$F:$F,$B31,TB!$B:$B,$C31,TB!$C:$C,$D31,TB!$G:$G,$E31,TB!$J:$J,$A$4)</f>
        <v>0</v>
      </c>
      <c r="AE31" s="218">
        <f>SUMIFS(TB!R:R,TB!$F:$F,$B31,TB!$B:$B,$C31,TB!$C:$C,$D31,TB!$G:$G,$E31,TB!$J:$J,$A$4)</f>
        <v>0</v>
      </c>
      <c r="AF31" s="218">
        <f>SUMIFS(TB!S:S,TB!$F:$F,$B31,TB!$B:$B,$C31,TB!$C:$C,$D31,TB!$G:$G,$E31,TB!$J:$J,$A$4)</f>
        <v>0</v>
      </c>
      <c r="AG31" s="218">
        <f>SUMIFS(TB!T:T,TB!$F:$F,$B31,TB!$B:$B,$C31,TB!$C:$C,$D31,TB!$G:$G,$E31,TB!$J:$J,$A$4)</f>
        <v>0</v>
      </c>
      <c r="AH31" s="218">
        <f>SUMIFS(TB!U:U,TB!$F:$F,$B31,TB!$B:$B,$C31,TB!$C:$C,$D31,TB!$G:$G,$E31,TB!$J:$J,$A$4)</f>
        <v>0</v>
      </c>
      <c r="AI31" s="218">
        <f>SUMIFS(TB!V:V,TB!$F:$F,$B31,TB!$B:$B,$C31,TB!$C:$C,$D31,TB!$G:$G,$E31,TB!$J:$J,$A$4)</f>
        <v>0</v>
      </c>
      <c r="AJ31" s="218">
        <f>SUMIFS(TB!W:W,TB!$F:$F,$B31,TB!$B:$B,$C31,TB!$C:$C,$D31,TB!$G:$G,$E31,TB!$J:$J,$A$4)</f>
        <v>0</v>
      </c>
      <c r="AK31" s="218">
        <f>SUMIFS(TB!X:X,TB!$F:$F,$B31,TB!$B:$B,$C31,TB!$C:$C,$D31,TB!$G:$G,$E31,TB!$J:$J,$A$4)</f>
        <v>47.762</v>
      </c>
      <c r="AL31" s="218">
        <f>SUMIFS(TB!Y:Y,TB!$F:$F,$B31,TB!$B:$B,$C31,TB!$C:$C,$D31,TB!$G:$G,$E31,TB!$J:$J,$A$4)</f>
        <v>43.42</v>
      </c>
      <c r="AM31" s="218">
        <f>SUMIFS(TB!Z:Z,TB!$F:$F,$B31,TB!$B:$B,$C31,TB!$C:$C,$D31,TB!$G:$G,$E31,TB!$J:$J,$A$4)</f>
        <v>39.078000000000003</v>
      </c>
      <c r="AN31" s="218">
        <f>SUMIFS(TB!AA:AA,TB!$F:$F,$B31,TB!$B:$B,$C31,TB!$C:$C,$D31,TB!$G:$G,$E31,TB!$J:$J,$A$4)</f>
        <v>34.735999999999997</v>
      </c>
      <c r="AO31" s="218">
        <f>SUMIFS(TB!AB:AB,TB!$F:$F,$B31,TB!$B:$B,$C31,TB!$C:$C,$D31,TB!$G:$G,$E31,TB!$J:$J,$A$4)</f>
        <v>30.393999999999998</v>
      </c>
      <c r="AP31" s="218">
        <f>SUMIFS(TB!AC:AC,TB!$F:$F,$B31,TB!$B:$B,$C31,TB!$C:$C,$D31,TB!$G:$G,$E31,TB!$J:$J,$A$4)</f>
        <v>26.052</v>
      </c>
      <c r="AQ31" s="218">
        <f>SUMIFS(TB!AD:AD,TB!$F:$F,$B31,TB!$B:$B,$C31,TB!$C:$C,$D31,TB!$G:$G,$E31,TB!$J:$J,$A$4)</f>
        <v>21.71</v>
      </c>
      <c r="AR31" s="218">
        <f>SUMIFS(TB!AE:AE,TB!$F:$F,$B31,TB!$B:$B,$C31,TB!$C:$C,$D31,TB!$G:$G,$E31,TB!$J:$J,$A$4)</f>
        <v>17.367999999999999</v>
      </c>
      <c r="AS31" s="218">
        <f>SUMIFS(TB!AF:AF,TB!$F:$F,$B31,TB!$B:$B,$C31,TB!$C:$C,$D31,TB!$G:$G,$E31,TB!$J:$J,$A$4)</f>
        <v>13.026</v>
      </c>
      <c r="AT31" s="218">
        <f>SUMIFS(TB!AG:AG,TB!$F:$F,$B31,TB!$B:$B,$C31,TB!$C:$C,$D31,TB!$G:$G,$E31,TB!$J:$J,$A$4)</f>
        <v>8.6839999999999993</v>
      </c>
      <c r="AU31" s="218">
        <f>SUMIFS(TB!AH:AH,TB!$F:$F,$B31,TB!$B:$B,$C31,TB!$C:$C,$D31,TB!$G:$G,$E31,TB!$J:$J,$A$4)</f>
        <v>4.3419999999999996</v>
      </c>
      <c r="AV31" s="218">
        <f>SUMIFS(TB!AI:AI,TB!$F:$F,$B31,TB!$B:$B,$C31,TB!$C:$C,$D31,TB!$G:$G,$E31,TB!$J:$J,$A$4)</f>
        <v>0</v>
      </c>
      <c r="AW31" s="218">
        <f>SUMIFS(TB!AJ:AJ,TB!$F:$F,$B31,TB!$B:$B,$C31,TB!$C:$C,$D31,TB!$G:$G,$E31,TB!$J:$J,$A$4)</f>
        <v>49.5</v>
      </c>
      <c r="AX31" s="218">
        <f>SUMIFS(TB!AK:AK,TB!$F:$F,$B31,TB!$B:$B,$C31,TB!$C:$C,$D31,TB!$G:$G,$E31,TB!$J:$J,$A$4)</f>
        <v>45</v>
      </c>
      <c r="AY31" s="218">
        <f>SUMIFS(TB!AL:AL,TB!$F:$F,$B31,TB!$B:$B,$C31,TB!$C:$C,$D31,TB!$G:$G,$E31,TB!$J:$J,$A$4)</f>
        <v>40.5</v>
      </c>
      <c r="AZ31" s="218">
        <f>SUMIFS(TB!AM:AM,TB!$F:$F,$B31,TB!$B:$B,$C31,TB!$C:$C,$D31,TB!$G:$G,$E31,TB!$J:$J,$A$4)</f>
        <v>36</v>
      </c>
      <c r="BA31" s="218">
        <f>SUMIFS(TB!AN:AN,TB!$F:$F,$B31,TB!$B:$B,$C31,TB!$C:$C,$D31,TB!$G:$G,$E31,TB!$J:$J,$A$4)</f>
        <v>31.5</v>
      </c>
      <c r="BB31" s="218">
        <f>SUMIFS(TB!AO:AO,TB!$F:$F,$B31,TB!$B:$B,$C31,TB!$C:$C,$D31,TB!$G:$G,$E31,TB!$J:$J,$A$4)</f>
        <v>27</v>
      </c>
      <c r="BC31" s="218">
        <f>SUMIFS(TB!AP:AP,TB!$F:$F,$B31,TB!$B:$B,$C31,TB!$C:$C,$D31,TB!$G:$G,$E31,TB!$J:$J,$A$4)</f>
        <v>22.5</v>
      </c>
      <c r="BD31" s="218">
        <f>SUMIFS(TB!AQ:AQ,TB!$F:$F,$B31,TB!$B:$B,$C31,TB!$C:$C,$D31,TB!$G:$G,$E31,TB!$J:$J,$A$4)</f>
        <v>18</v>
      </c>
      <c r="BE31" s="218">
        <f>SUMIFS(TB!AR:AR,TB!$F:$F,$B31,TB!$B:$B,$C31,TB!$C:$C,$D31,TB!$G:$G,$E31,TB!$J:$J,$A$4)</f>
        <v>13.5</v>
      </c>
      <c r="BF31" s="218">
        <f>SUMIFS(TB!AS:AS,TB!$F:$F,$B31,TB!$B:$B,$C31,TB!$C:$C,$D31,TB!$G:$G,$E31,TB!$J:$J,$A$4)</f>
        <v>9</v>
      </c>
      <c r="BG31" s="218">
        <f>SUMIFS(TB!AT:AT,TB!$F:$F,$B31,TB!$B:$B,$C31,TB!$C:$C,$D31,TB!$G:$G,$E31,TB!$J:$J,$A$4)</f>
        <v>4.5</v>
      </c>
      <c r="BH31" s="218">
        <f>SUMIFS(TB!AU:AU,TB!$F:$F,$B31,TB!$B:$B,$C31,TB!$C:$C,$D31,TB!$G:$G,$E31,TB!$J:$J,$A$4)</f>
        <v>0</v>
      </c>
      <c r="BI31" s="218">
        <f>SUMIFS(TB!AV:AV,TB!$F:$F,$B31,TB!$B:$B,$C31,TB!$C:$C,$D31,TB!$G:$G,$E31,TB!$J:$J,$A$4)</f>
        <v>55.333629999999999</v>
      </c>
      <c r="BJ31" s="218">
        <f>SUMIFS(TB!AW:AW,TB!$F:$F,$B31,TB!$B:$B,$C31,TB!$C:$C,$D31,TB!$G:$G,$E31,TB!$J:$J,$A$4)</f>
        <v>50.3033</v>
      </c>
      <c r="BK31" s="218">
        <f>SUMIFS(TB!AX:AX,TB!$F:$F,$B31,TB!$B:$B,$C31,TB!$C:$C,$D31,TB!$G:$G,$E31,TB!$J:$J,$A$4)</f>
        <v>45.272970000000001</v>
      </c>
      <c r="BL31" s="218">
        <f>SUMIFS(TB!AY:AY,TB!$F:$F,$B31,TB!$B:$B,$C31,TB!$C:$C,$D31,TB!$G:$G,$E31,TB!$J:$J,$A$4)</f>
        <v>40.242640000000002</v>
      </c>
      <c r="BM31" s="218">
        <f>SUMIFS(TB!AZ:AZ,TB!$F:$F,$B31,TB!$B:$B,$C31,TB!$C:$C,$D31,TB!$G:$G,$E31,TB!$J:$J,$A$4)</f>
        <v>0</v>
      </c>
      <c r="BN31" s="218">
        <f>SUMIFS(TB!BA:BA,TB!$F:$F,$B31,TB!$B:$B,$C31,TB!$C:$C,$D31,TB!$G:$G,$E31,TB!$J:$J,$A$4)</f>
        <v>0</v>
      </c>
      <c r="BO31" s="218">
        <f>SUMIFS(TB!BB:BB,TB!$F:$F,$B31,TB!$B:$B,$C31,TB!$C:$C,$D31,TB!$G:$G,$E31,TB!$J:$J,$A$4)</f>
        <v>0</v>
      </c>
      <c r="BP31" s="218">
        <f>SUMIFS(TB!BC:BC,TB!$F:$F,$B31,TB!$B:$B,$C31,TB!$C:$C,$D31,TB!$G:$G,$E31,TB!$J:$J,$A$4)</f>
        <v>0</v>
      </c>
      <c r="BQ31" s="218">
        <f>SUMIFS(TB!BD:BD,TB!$F:$F,$B31,TB!$B:$B,$C31,TB!$C:$C,$D31,TB!$G:$G,$E31,TB!$J:$J,$A$4)</f>
        <v>0</v>
      </c>
      <c r="BR31" s="218">
        <f>SUMIFS(TB!BE:BE,TB!$F:$F,$B31,TB!$B:$B,$C31,TB!$C:$C,$D31,TB!$G:$G,$E31,TB!$J:$J,$A$4)</f>
        <v>0</v>
      </c>
      <c r="BS31" s="218">
        <f>SUMIFS(TB!BF:BF,TB!$F:$F,$B31,TB!$B:$B,$C31,TB!$C:$C,$D31,TB!$G:$G,$E31,TB!$J:$J,$A$4)</f>
        <v>0</v>
      </c>
      <c r="BT31" s="218">
        <f>SUMIFS(TB!BG:BG,TB!$F:$F,$B31,TB!$B:$B,$C31,TB!$C:$C,$D31,TB!$G:$G,$E31,TB!$J:$J,$A$4)</f>
        <v>0</v>
      </c>
      <c r="BU31" s="218">
        <f>SUMIFS(TB!BH:BH,TB!$F:$F,$B31,TB!$B:$B,$C31,TB!$C:$C,$D31,TB!$G:$G,$E31,TB!$J:$J,$A$4)</f>
        <v>0</v>
      </c>
      <c r="BV31" s="218">
        <f>SUMIFS(TB!BI:BI,TB!$F:$F,$B31,TB!$B:$B,$C31,TB!$C:$C,$D31,TB!$G:$G,$E31,TB!$J:$J,$A$4)</f>
        <v>0</v>
      </c>
      <c r="BZ31" s="218"/>
      <c r="CA31" s="337"/>
    </row>
    <row r="32" spans="1:79" s="20" customFormat="1" ht="14.25" customHeight="1" outlineLevel="1" x14ac:dyDescent="0.3">
      <c r="A32" s="26"/>
      <c r="B32" s="80" t="str">
        <f>BS!$B$11</f>
        <v>Prepaid expenses</v>
      </c>
      <c r="C32" s="79" t="s">
        <v>528</v>
      </c>
      <c r="D32" s="80" t="str">
        <f>IFERROR(VLOOKUP($C32,TB!$B:$H,2,0),"-")</f>
        <v>Prepaid real estate tax</v>
      </c>
      <c r="E32" s="80" t="str">
        <f>IFERROR(VLOOKUP($C32,TB!$B:$H,6,0),"-")</f>
        <v>Prepaid real estate tax</v>
      </c>
      <c r="F32" s="218">
        <f>SUMIFS($AA32:$BJ32,$AA$7:$BJ$7,F$7)</f>
        <v>0</v>
      </c>
      <c r="G32" s="218">
        <f t="shared" si="27"/>
        <v>17.836200000000002</v>
      </c>
      <c r="H32" s="218">
        <f t="shared" si="27"/>
        <v>18.0839</v>
      </c>
      <c r="I32" s="218">
        <f t="shared" si="27"/>
        <v>18.0839</v>
      </c>
      <c r="J32" s="293"/>
      <c r="K32" s="218">
        <f>MIN(AA32:AL32)</f>
        <v>0</v>
      </c>
      <c r="L32" s="218">
        <f>MIN(AM32:AX32)</f>
        <v>0</v>
      </c>
      <c r="M32" s="218">
        <f>MIN(AY32:BJ32)</f>
        <v>0</v>
      </c>
      <c r="N32" s="218">
        <f ca="1">_xlfn.IFNA(MIN(OFFSET($AA32,0,MATCH(Periods!$D$15,$AA$7:$BY$7)-1):OFFSET($AA32,0,MATCH(Periods!$D$15,$AA$7:$BY$7,0)-12)),0)</f>
        <v>0</v>
      </c>
      <c r="O32" s="293"/>
      <c r="P32" s="218">
        <f>MAX(AA32:AL32)</f>
        <v>17.087209999999999</v>
      </c>
      <c r="Q32" s="218">
        <f>MAX(AM32:AX32)</f>
        <v>27.199159999999999</v>
      </c>
      <c r="R32" s="218">
        <f>MAX(AY32:BJ32)</f>
        <v>18.0839</v>
      </c>
      <c r="S32" s="218">
        <f ca="1">_xlfn.IFNA(MAX(OFFSET($AA32,0,MATCH(Periods!$D$15,$AA$7:$BY$7)-1):OFFSET($AA32,0,MATCH(Periods!$D$15,$AA$7:$BY$7,0)-12)),0)</f>
        <v>18.0839</v>
      </c>
      <c r="T32" s="293"/>
      <c r="U32" s="218">
        <f>AVERAGE(AA32:AL32)</f>
        <v>4.9837683333333329</v>
      </c>
      <c r="V32" s="218">
        <f>AVERAGE(AM32:AX32)</f>
        <v>3.7529466666666664</v>
      </c>
      <c r="W32" s="218">
        <f>AVERAGE(AY32:BJ32)</f>
        <v>6.7092166666666673</v>
      </c>
      <c r="X32" s="218">
        <f ca="1">_xlfn.IFNA(AVERAGE(OFFSET($AA32,0,MATCH(Periods!$D$15,$AA$7:$BY$7)-1):OFFSET($AA32,0,MATCH(Periods!$D$15,$AA$7:$BY$7,0)-12)),0)</f>
        <v>6.7504999999999997</v>
      </c>
      <c r="Y32" s="293"/>
      <c r="Z32" s="293"/>
      <c r="AA32" s="218">
        <f>SUMIFS(TB!N:N,TB!$F:$F,$B32,TB!$B:$B,$C32,TB!$C:$C,$D32,TB!$G:$G,$E32,TB!$J:$J,$A$4)</f>
        <v>17.087209999999999</v>
      </c>
      <c r="AB32" s="218">
        <f>SUMIFS(TB!O:O,TB!$F:$F,$B32,TB!$B:$B,$C32,TB!$C:$C,$D32,TB!$G:$G,$E32,TB!$J:$J,$A$4)</f>
        <v>17.087209999999999</v>
      </c>
      <c r="AC32" s="218">
        <f>SUMIFS(TB!P:P,TB!$F:$F,$B32,TB!$B:$B,$C32,TB!$C:$C,$D32,TB!$G:$G,$E32,TB!$J:$J,$A$4)</f>
        <v>8.5435999999999996</v>
      </c>
      <c r="AD32" s="218">
        <f>SUMIFS(TB!Q:Q,TB!$F:$F,$B32,TB!$B:$B,$C32,TB!$C:$C,$D32,TB!$G:$G,$E32,TB!$J:$J,$A$4)</f>
        <v>8.5435999999999996</v>
      </c>
      <c r="AE32" s="218">
        <f>SUMIFS(TB!R:R,TB!$F:$F,$B32,TB!$B:$B,$C32,TB!$C:$C,$D32,TB!$G:$G,$E32,TB!$J:$J,$A$4)</f>
        <v>8.5435999999999996</v>
      </c>
      <c r="AF32" s="218">
        <f>SUMIFS(TB!S:S,TB!$F:$F,$B32,TB!$B:$B,$C32,TB!$C:$C,$D32,TB!$G:$G,$E32,TB!$J:$J,$A$4)</f>
        <v>0</v>
      </c>
      <c r="AG32" s="218">
        <f>SUMIFS(TB!T:T,TB!$F:$F,$B32,TB!$B:$B,$C32,TB!$C:$C,$D32,TB!$G:$G,$E32,TB!$J:$J,$A$4)</f>
        <v>0</v>
      </c>
      <c r="AH32" s="218">
        <f>SUMIFS(TB!U:U,TB!$F:$F,$B32,TB!$B:$B,$C32,TB!$C:$C,$D32,TB!$G:$G,$E32,TB!$J:$J,$A$4)</f>
        <v>0</v>
      </c>
      <c r="AI32" s="218">
        <f>SUMIFS(TB!V:V,TB!$F:$F,$B32,TB!$B:$B,$C32,TB!$C:$C,$D32,TB!$G:$G,$E32,TB!$J:$J,$A$4)</f>
        <v>0</v>
      </c>
      <c r="AJ32" s="218">
        <f>SUMIFS(TB!W:W,TB!$F:$F,$B32,TB!$B:$B,$C32,TB!$C:$C,$D32,TB!$G:$G,$E32,TB!$J:$J,$A$4)</f>
        <v>0</v>
      </c>
      <c r="AK32" s="218">
        <f>SUMIFS(TB!X:X,TB!$F:$F,$B32,TB!$B:$B,$C32,TB!$C:$C,$D32,TB!$G:$G,$E32,TB!$J:$J,$A$4)</f>
        <v>0</v>
      </c>
      <c r="AL32" s="218">
        <f>SUMIFS(TB!Y:Y,TB!$F:$F,$B32,TB!$B:$B,$C32,TB!$C:$C,$D32,TB!$G:$G,$E32,TB!$J:$J,$A$4)</f>
        <v>0</v>
      </c>
      <c r="AM32" s="218">
        <f>SUMIFS(TB!Z:Z,TB!$F:$F,$B32,TB!$B:$B,$C32,TB!$C:$C,$D32,TB!$G:$G,$E32,TB!$J:$J,$A$4)</f>
        <v>0</v>
      </c>
      <c r="AN32" s="218">
        <f>SUMIFS(TB!AA:AA,TB!$F:$F,$B32,TB!$B:$B,$C32,TB!$C:$C,$D32,TB!$G:$G,$E32,TB!$J:$J,$A$4)</f>
        <v>0</v>
      </c>
      <c r="AO32" s="218">
        <f>SUMIFS(TB!AB:AB,TB!$F:$F,$B32,TB!$B:$B,$C32,TB!$C:$C,$D32,TB!$G:$G,$E32,TB!$J:$J,$A$4)</f>
        <v>0</v>
      </c>
      <c r="AP32" s="218">
        <f>SUMIFS(TB!AC:AC,TB!$F:$F,$B32,TB!$B:$B,$C32,TB!$C:$C,$D32,TB!$G:$G,$E32,TB!$J:$J,$A$4)</f>
        <v>0</v>
      </c>
      <c r="AQ32" s="218">
        <f>SUMIFS(TB!AD:AD,TB!$F:$F,$B32,TB!$B:$B,$C32,TB!$C:$C,$D32,TB!$G:$G,$E32,TB!$J:$J,$A$4)</f>
        <v>0</v>
      </c>
      <c r="AR32" s="218">
        <f>SUMIFS(TB!AE:AE,TB!$F:$F,$B32,TB!$B:$B,$C32,TB!$C:$C,$D32,TB!$G:$G,$E32,TB!$J:$J,$A$4)</f>
        <v>0</v>
      </c>
      <c r="AS32" s="218">
        <f>SUMIFS(TB!AF:AF,TB!$F:$F,$B32,TB!$B:$B,$C32,TB!$C:$C,$D32,TB!$G:$G,$E32,TB!$J:$J,$A$4)</f>
        <v>0</v>
      </c>
      <c r="AT32" s="218">
        <f>SUMIFS(TB!AG:AG,TB!$F:$F,$B32,TB!$B:$B,$C32,TB!$C:$C,$D32,TB!$G:$G,$E32,TB!$J:$J,$A$4)</f>
        <v>0</v>
      </c>
      <c r="AU32" s="218">
        <f>SUMIFS(TB!AH:AH,TB!$F:$F,$B32,TB!$B:$B,$C32,TB!$C:$C,$D32,TB!$G:$G,$E32,TB!$J:$J,$A$4)</f>
        <v>0</v>
      </c>
      <c r="AV32" s="218">
        <f>SUMIFS(TB!AI:AI,TB!$F:$F,$B32,TB!$B:$B,$C32,TB!$C:$C,$D32,TB!$G:$G,$E32,TB!$J:$J,$A$4)</f>
        <v>0</v>
      </c>
      <c r="AW32" s="218">
        <f>SUMIFS(TB!AJ:AJ,TB!$F:$F,$B32,TB!$B:$B,$C32,TB!$C:$C,$D32,TB!$G:$G,$E32,TB!$J:$J,$A$4)</f>
        <v>27.199159999999999</v>
      </c>
      <c r="AX32" s="218">
        <f>SUMIFS(TB!AK:AK,TB!$F:$F,$B32,TB!$B:$B,$C32,TB!$C:$C,$D32,TB!$G:$G,$E32,TB!$J:$J,$A$4)</f>
        <v>17.836200000000002</v>
      </c>
      <c r="AY32" s="218">
        <f>SUMIFS(TB!AL:AL,TB!$F:$F,$B32,TB!$B:$B,$C32,TB!$C:$C,$D32,TB!$G:$G,$E32,TB!$J:$J,$A$4)</f>
        <v>17.836200000000002</v>
      </c>
      <c r="AZ32" s="218">
        <f>SUMIFS(TB!AM:AM,TB!$F:$F,$B32,TB!$B:$B,$C32,TB!$C:$C,$D32,TB!$G:$G,$E32,TB!$J:$J,$A$4)</f>
        <v>17.836200000000002</v>
      </c>
      <c r="BA32" s="218">
        <f>SUMIFS(TB!AN:AN,TB!$F:$F,$B32,TB!$B:$B,$C32,TB!$C:$C,$D32,TB!$G:$G,$E32,TB!$J:$J,$A$4)</f>
        <v>8.9181000000000008</v>
      </c>
      <c r="BB32" s="218">
        <f>SUMIFS(TB!AO:AO,TB!$F:$F,$B32,TB!$B:$B,$C32,TB!$C:$C,$D32,TB!$G:$G,$E32,TB!$J:$J,$A$4)</f>
        <v>8.9181000000000008</v>
      </c>
      <c r="BC32" s="218">
        <f>SUMIFS(TB!AP:AP,TB!$F:$F,$B32,TB!$B:$B,$C32,TB!$C:$C,$D32,TB!$G:$G,$E32,TB!$J:$J,$A$4)</f>
        <v>8.9181000000000008</v>
      </c>
      <c r="BD32" s="218">
        <f>SUMIFS(TB!AQ:AQ,TB!$F:$F,$B32,TB!$B:$B,$C32,TB!$C:$C,$D32,TB!$G:$G,$E32,TB!$J:$J,$A$4)</f>
        <v>0</v>
      </c>
      <c r="BE32" s="218">
        <f>SUMIFS(TB!AR:AR,TB!$F:$F,$B32,TB!$B:$B,$C32,TB!$C:$C,$D32,TB!$G:$G,$E32,TB!$J:$J,$A$4)</f>
        <v>0</v>
      </c>
      <c r="BF32" s="218">
        <f>SUMIFS(TB!AS:AS,TB!$F:$F,$B32,TB!$B:$B,$C32,TB!$C:$C,$D32,TB!$G:$G,$E32,TB!$J:$J,$A$4)</f>
        <v>0</v>
      </c>
      <c r="BG32" s="218">
        <f>SUMIFS(TB!AT:AT,TB!$F:$F,$B32,TB!$B:$B,$C32,TB!$C:$C,$D32,TB!$G:$G,$E32,TB!$J:$J,$A$4)</f>
        <v>0</v>
      </c>
      <c r="BH32" s="218">
        <f>SUMIFS(TB!AU:AU,TB!$F:$F,$B32,TB!$B:$B,$C32,TB!$C:$C,$D32,TB!$G:$G,$E32,TB!$J:$J,$A$4)</f>
        <v>0</v>
      </c>
      <c r="BI32" s="218">
        <f>SUMIFS(TB!AV:AV,TB!$F:$F,$B32,TB!$B:$B,$C32,TB!$C:$C,$D32,TB!$G:$G,$E32,TB!$J:$J,$A$4)</f>
        <v>0</v>
      </c>
      <c r="BJ32" s="218">
        <f>SUMIFS(TB!AW:AW,TB!$F:$F,$B32,TB!$B:$B,$C32,TB!$C:$C,$D32,TB!$G:$G,$E32,TB!$J:$J,$A$4)</f>
        <v>18.0839</v>
      </c>
      <c r="BK32" s="218">
        <f>SUMIFS(TB!AX:AX,TB!$F:$F,$B32,TB!$B:$B,$C32,TB!$C:$C,$D32,TB!$G:$G,$E32,TB!$J:$J,$A$4)</f>
        <v>18.0839</v>
      </c>
      <c r="BL32" s="218">
        <f>SUMIFS(TB!AY:AY,TB!$F:$F,$B32,TB!$B:$B,$C32,TB!$C:$C,$D32,TB!$G:$G,$E32,TB!$J:$J,$A$4)</f>
        <v>18.0839</v>
      </c>
      <c r="BM32" s="218">
        <f>SUMIFS(TB!AZ:AZ,TB!$F:$F,$B32,TB!$B:$B,$C32,TB!$C:$C,$D32,TB!$G:$G,$E32,TB!$J:$J,$A$4)</f>
        <v>0</v>
      </c>
      <c r="BN32" s="218">
        <f>SUMIFS(TB!BA:BA,TB!$F:$F,$B32,TB!$B:$B,$C32,TB!$C:$C,$D32,TB!$G:$G,$E32,TB!$J:$J,$A$4)</f>
        <v>0</v>
      </c>
      <c r="BO32" s="218">
        <f>SUMIFS(TB!BB:BB,TB!$F:$F,$B32,TB!$B:$B,$C32,TB!$C:$C,$D32,TB!$G:$G,$E32,TB!$J:$J,$A$4)</f>
        <v>0</v>
      </c>
      <c r="BP32" s="218">
        <f>SUMIFS(TB!BC:BC,TB!$F:$F,$B32,TB!$B:$B,$C32,TB!$C:$C,$D32,TB!$G:$G,$E32,TB!$J:$J,$A$4)</f>
        <v>0</v>
      </c>
      <c r="BQ32" s="218">
        <f>SUMIFS(TB!BD:BD,TB!$F:$F,$B32,TB!$B:$B,$C32,TB!$C:$C,$D32,TB!$G:$G,$E32,TB!$J:$J,$A$4)</f>
        <v>0</v>
      </c>
      <c r="BR32" s="218">
        <f>SUMIFS(TB!BE:BE,TB!$F:$F,$B32,TB!$B:$B,$C32,TB!$C:$C,$D32,TB!$G:$G,$E32,TB!$J:$J,$A$4)</f>
        <v>0</v>
      </c>
      <c r="BS32" s="218">
        <f>SUMIFS(TB!BF:BF,TB!$F:$F,$B32,TB!$B:$B,$C32,TB!$C:$C,$D32,TB!$G:$G,$E32,TB!$J:$J,$A$4)</f>
        <v>0</v>
      </c>
      <c r="BT32" s="218">
        <f>SUMIFS(TB!BG:BG,TB!$F:$F,$B32,TB!$B:$B,$C32,TB!$C:$C,$D32,TB!$G:$G,$E32,TB!$J:$J,$A$4)</f>
        <v>0</v>
      </c>
      <c r="BU32" s="218">
        <f>SUMIFS(TB!BH:BH,TB!$F:$F,$B32,TB!$B:$B,$C32,TB!$C:$C,$D32,TB!$G:$G,$E32,TB!$J:$J,$A$4)</f>
        <v>0</v>
      </c>
      <c r="BV32" s="218">
        <f>SUMIFS(TB!BI:BI,TB!$F:$F,$B32,TB!$B:$B,$C32,TB!$C:$C,$D32,TB!$G:$G,$E32,TB!$J:$J,$A$4)</f>
        <v>0</v>
      </c>
      <c r="BW32" s="26"/>
      <c r="BX32" s="26"/>
      <c r="BY32" s="26"/>
      <c r="BZ32" s="218"/>
      <c r="CA32" s="337"/>
    </row>
    <row r="33" spans="1:79" ht="14.25" customHeight="1" outlineLevel="1" x14ac:dyDescent="0.3">
      <c r="A33" s="20"/>
      <c r="B33" s="92" t="str">
        <f>BS!$B$11</f>
        <v>Prepaid expenses</v>
      </c>
      <c r="C33" s="93" t="s">
        <v>526</v>
      </c>
      <c r="D33" s="92" t="str">
        <f>IFERROR(VLOOKUP($C33,TB!$B:$H,2,0),"-")</f>
        <v>Prepaid FDA Mainteance contract</v>
      </c>
      <c r="E33" s="92" t="str">
        <f>IFERROR(VLOOKUP($C33,TB!$B:$H,6,0),"-")</f>
        <v>Prepaid maintenance</v>
      </c>
      <c r="F33" s="220">
        <f>SUMIFS($AA33:$BJ33,$AA$7:$BJ$7,F$7)</f>
        <v>0</v>
      </c>
      <c r="G33" s="220">
        <f t="shared" si="27"/>
        <v>0</v>
      </c>
      <c r="H33" s="220">
        <f t="shared" si="27"/>
        <v>0</v>
      </c>
      <c r="I33" s="220">
        <f t="shared" si="27"/>
        <v>0</v>
      </c>
      <c r="J33" s="322"/>
      <c r="K33" s="220">
        <f>MIN(AA33:AL33)</f>
        <v>0</v>
      </c>
      <c r="L33" s="220">
        <f>MIN(AM33:AX33)</f>
        <v>0</v>
      </c>
      <c r="M33" s="220">
        <f>MIN(AY33:BJ33)</f>
        <v>0</v>
      </c>
      <c r="N33" s="220">
        <f ca="1">_xlfn.IFNA(MIN(OFFSET($AA33,0,MATCH(Periods!$D$15,$AA$7:$BY$7)-1):OFFSET($AA33,0,MATCH(Periods!$D$15,$AA$7:$BY$7,0)-12)),0)</f>
        <v>0</v>
      </c>
      <c r="O33" s="322"/>
      <c r="P33" s="220">
        <f>MAX(AA33:AL33)</f>
        <v>16.2</v>
      </c>
      <c r="Q33" s="220">
        <f>MAX(AM33:AX33)</f>
        <v>0</v>
      </c>
      <c r="R33" s="220">
        <f>MAX(AY33:BJ33)</f>
        <v>0</v>
      </c>
      <c r="S33" s="220">
        <f ca="1">_xlfn.IFNA(MAX(OFFSET($AA33,0,MATCH(Periods!$D$15,$AA$7:$BY$7)-1):OFFSET($AA33,0,MATCH(Periods!$D$15,$AA$7:$BY$7,0)-12)),0)</f>
        <v>0</v>
      </c>
      <c r="T33" s="322"/>
      <c r="U33" s="220">
        <f>AVERAGE(AA33:AL33)</f>
        <v>10.799999999999999</v>
      </c>
      <c r="V33" s="220">
        <f>AVERAGE(AM33:AX33)</f>
        <v>0</v>
      </c>
      <c r="W33" s="220">
        <f>AVERAGE(AY33:BJ33)</f>
        <v>0</v>
      </c>
      <c r="X33" s="220">
        <f ca="1">_xlfn.IFNA(AVERAGE(OFFSET($AA33,0,MATCH(Periods!$D$15,$AA$7:$BY$7)-1):OFFSET($AA33,0,MATCH(Periods!$D$15,$AA$7:$BY$7,0)-12)),0)</f>
        <v>0</v>
      </c>
      <c r="Y33" s="322"/>
      <c r="Z33" s="322"/>
      <c r="AA33" s="220">
        <f>SUMIFS(TB!N:N,TB!$F:$F,$B33,TB!$B:$B,$C33,TB!$C:$C,$D33,TB!$G:$G,$E33,TB!$J:$J,$A$4)</f>
        <v>16.2</v>
      </c>
      <c r="AB33" s="220">
        <f>SUMIFS(TB!O:O,TB!$F:$F,$B33,TB!$B:$B,$C33,TB!$C:$C,$D33,TB!$G:$G,$E33,TB!$J:$J,$A$4)</f>
        <v>16.2</v>
      </c>
      <c r="AC33" s="220">
        <f>SUMIFS(TB!P:P,TB!$F:$F,$B33,TB!$B:$B,$C33,TB!$C:$C,$D33,TB!$G:$G,$E33,TB!$J:$J,$A$4)</f>
        <v>16.2</v>
      </c>
      <c r="AD33" s="220">
        <f>SUMIFS(TB!Q:Q,TB!$F:$F,$B33,TB!$B:$B,$C33,TB!$C:$C,$D33,TB!$G:$G,$E33,TB!$J:$J,$A$4)</f>
        <v>16.2</v>
      </c>
      <c r="AE33" s="220">
        <f>SUMIFS(TB!R:R,TB!$F:$F,$B33,TB!$B:$B,$C33,TB!$C:$C,$D33,TB!$G:$G,$E33,TB!$J:$J,$A$4)</f>
        <v>16.2</v>
      </c>
      <c r="AF33" s="220">
        <f>SUMIFS(TB!S:S,TB!$F:$F,$B33,TB!$B:$B,$C33,TB!$C:$C,$D33,TB!$G:$G,$E33,TB!$J:$J,$A$4)</f>
        <v>16.2</v>
      </c>
      <c r="AG33" s="220">
        <f>SUMIFS(TB!T:T,TB!$F:$F,$B33,TB!$B:$B,$C33,TB!$C:$C,$D33,TB!$G:$G,$E33,TB!$J:$J,$A$4)</f>
        <v>16.2</v>
      </c>
      <c r="AH33" s="220">
        <f>SUMIFS(TB!U:U,TB!$F:$F,$B33,TB!$B:$B,$C33,TB!$C:$C,$D33,TB!$G:$G,$E33,TB!$J:$J,$A$4)</f>
        <v>16.2</v>
      </c>
      <c r="AI33" s="220">
        <f>SUMIFS(TB!V:V,TB!$F:$F,$B33,TB!$B:$B,$C33,TB!$C:$C,$D33,TB!$G:$G,$E33,TB!$J:$J,$A$4)</f>
        <v>0</v>
      </c>
      <c r="AJ33" s="220">
        <f>SUMIFS(TB!W:W,TB!$F:$F,$B33,TB!$B:$B,$C33,TB!$C:$C,$D33,TB!$G:$G,$E33,TB!$J:$J,$A$4)</f>
        <v>0</v>
      </c>
      <c r="AK33" s="220">
        <f>SUMIFS(TB!X:X,TB!$F:$F,$B33,TB!$B:$B,$C33,TB!$C:$C,$D33,TB!$G:$G,$E33,TB!$J:$J,$A$4)</f>
        <v>0</v>
      </c>
      <c r="AL33" s="220">
        <f>SUMIFS(TB!Y:Y,TB!$F:$F,$B33,TB!$B:$B,$C33,TB!$C:$C,$D33,TB!$G:$G,$E33,TB!$J:$J,$A$4)</f>
        <v>0</v>
      </c>
      <c r="AM33" s="220">
        <f>SUMIFS(TB!Z:Z,TB!$F:$F,$B33,TB!$B:$B,$C33,TB!$C:$C,$D33,TB!$G:$G,$E33,TB!$J:$J,$A$4)</f>
        <v>0</v>
      </c>
      <c r="AN33" s="220">
        <f>SUMIFS(TB!AA:AA,TB!$F:$F,$B33,TB!$B:$B,$C33,TB!$C:$C,$D33,TB!$G:$G,$E33,TB!$J:$J,$A$4)</f>
        <v>0</v>
      </c>
      <c r="AO33" s="220">
        <f>SUMIFS(TB!AB:AB,TB!$F:$F,$B33,TB!$B:$B,$C33,TB!$C:$C,$D33,TB!$G:$G,$E33,TB!$J:$J,$A$4)</f>
        <v>0</v>
      </c>
      <c r="AP33" s="220">
        <f>SUMIFS(TB!AC:AC,TB!$F:$F,$B33,TB!$B:$B,$C33,TB!$C:$C,$D33,TB!$G:$G,$E33,TB!$J:$J,$A$4)</f>
        <v>0</v>
      </c>
      <c r="AQ33" s="220">
        <f>SUMIFS(TB!AD:AD,TB!$F:$F,$B33,TB!$B:$B,$C33,TB!$C:$C,$D33,TB!$G:$G,$E33,TB!$J:$J,$A$4)</f>
        <v>0</v>
      </c>
      <c r="AR33" s="220">
        <f>SUMIFS(TB!AE:AE,TB!$F:$F,$B33,TB!$B:$B,$C33,TB!$C:$C,$D33,TB!$G:$G,$E33,TB!$J:$J,$A$4)</f>
        <v>0</v>
      </c>
      <c r="AS33" s="220">
        <f>SUMIFS(TB!AF:AF,TB!$F:$F,$B33,TB!$B:$B,$C33,TB!$C:$C,$D33,TB!$G:$G,$E33,TB!$J:$J,$A$4)</f>
        <v>0</v>
      </c>
      <c r="AT33" s="220">
        <f>SUMIFS(TB!AG:AG,TB!$F:$F,$B33,TB!$B:$B,$C33,TB!$C:$C,$D33,TB!$G:$G,$E33,TB!$J:$J,$A$4)</f>
        <v>0</v>
      </c>
      <c r="AU33" s="220">
        <f>SUMIFS(TB!AH:AH,TB!$F:$F,$B33,TB!$B:$B,$C33,TB!$C:$C,$D33,TB!$G:$G,$E33,TB!$J:$J,$A$4)</f>
        <v>0</v>
      </c>
      <c r="AV33" s="220">
        <f>SUMIFS(TB!AI:AI,TB!$F:$F,$B33,TB!$B:$B,$C33,TB!$C:$C,$D33,TB!$G:$G,$E33,TB!$J:$J,$A$4)</f>
        <v>0</v>
      </c>
      <c r="AW33" s="220">
        <f>SUMIFS(TB!AJ:AJ,TB!$F:$F,$B33,TB!$B:$B,$C33,TB!$C:$C,$D33,TB!$G:$G,$E33,TB!$J:$J,$A$4)</f>
        <v>0</v>
      </c>
      <c r="AX33" s="220">
        <f>SUMIFS(TB!AK:AK,TB!$F:$F,$B33,TB!$B:$B,$C33,TB!$C:$C,$D33,TB!$G:$G,$E33,TB!$J:$J,$A$4)</f>
        <v>0</v>
      </c>
      <c r="AY33" s="220">
        <f>SUMIFS(TB!AL:AL,TB!$F:$F,$B33,TB!$B:$B,$C33,TB!$C:$C,$D33,TB!$G:$G,$E33,TB!$J:$J,$A$4)</f>
        <v>0</v>
      </c>
      <c r="AZ33" s="220">
        <f>SUMIFS(TB!AM:AM,TB!$F:$F,$B33,TB!$B:$B,$C33,TB!$C:$C,$D33,TB!$G:$G,$E33,TB!$J:$J,$A$4)</f>
        <v>0</v>
      </c>
      <c r="BA33" s="220">
        <f>SUMIFS(TB!AN:AN,TB!$F:$F,$B33,TB!$B:$B,$C33,TB!$C:$C,$D33,TB!$G:$G,$E33,TB!$J:$J,$A$4)</f>
        <v>0</v>
      </c>
      <c r="BB33" s="220">
        <f>SUMIFS(TB!AO:AO,TB!$F:$F,$B33,TB!$B:$B,$C33,TB!$C:$C,$D33,TB!$G:$G,$E33,TB!$J:$J,$A$4)</f>
        <v>0</v>
      </c>
      <c r="BC33" s="220">
        <f>SUMIFS(TB!AP:AP,TB!$F:$F,$B33,TB!$B:$B,$C33,TB!$C:$C,$D33,TB!$G:$G,$E33,TB!$J:$J,$A$4)</f>
        <v>0</v>
      </c>
      <c r="BD33" s="220">
        <f>SUMIFS(TB!AQ:AQ,TB!$F:$F,$B33,TB!$B:$B,$C33,TB!$C:$C,$D33,TB!$G:$G,$E33,TB!$J:$J,$A$4)</f>
        <v>0</v>
      </c>
      <c r="BE33" s="220">
        <f>SUMIFS(TB!AR:AR,TB!$F:$F,$B33,TB!$B:$B,$C33,TB!$C:$C,$D33,TB!$G:$G,$E33,TB!$J:$J,$A$4)</f>
        <v>0</v>
      </c>
      <c r="BF33" s="220">
        <f>SUMIFS(TB!AS:AS,TB!$F:$F,$B33,TB!$B:$B,$C33,TB!$C:$C,$D33,TB!$G:$G,$E33,TB!$J:$J,$A$4)</f>
        <v>0</v>
      </c>
      <c r="BG33" s="220">
        <f>SUMIFS(TB!AT:AT,TB!$F:$F,$B33,TB!$B:$B,$C33,TB!$C:$C,$D33,TB!$G:$G,$E33,TB!$J:$J,$A$4)</f>
        <v>0</v>
      </c>
      <c r="BH33" s="220">
        <f>SUMIFS(TB!AU:AU,TB!$F:$F,$B33,TB!$B:$B,$C33,TB!$C:$C,$D33,TB!$G:$G,$E33,TB!$J:$J,$A$4)</f>
        <v>0</v>
      </c>
      <c r="BI33" s="220">
        <f>SUMIFS(TB!AV:AV,TB!$F:$F,$B33,TB!$B:$B,$C33,TB!$C:$C,$D33,TB!$G:$G,$E33,TB!$J:$J,$A$4)</f>
        <v>0</v>
      </c>
      <c r="BJ33" s="220">
        <f>SUMIFS(TB!AW:AW,TB!$F:$F,$B33,TB!$B:$B,$C33,TB!$C:$C,$D33,TB!$G:$G,$E33,TB!$J:$J,$A$4)</f>
        <v>0</v>
      </c>
      <c r="BK33" s="220">
        <f>SUMIFS(TB!AX:AX,TB!$F:$F,$B33,TB!$B:$B,$C33,TB!$C:$C,$D33,TB!$G:$G,$E33,TB!$J:$J,$A$4)</f>
        <v>0</v>
      </c>
      <c r="BL33" s="220">
        <f>SUMIFS(TB!AY:AY,TB!$F:$F,$B33,TB!$B:$B,$C33,TB!$C:$C,$D33,TB!$G:$G,$E33,TB!$J:$J,$A$4)</f>
        <v>0</v>
      </c>
      <c r="BM33" s="220">
        <f>SUMIFS(TB!AZ:AZ,TB!$F:$F,$B33,TB!$B:$B,$C33,TB!$C:$C,$D33,TB!$G:$G,$E33,TB!$J:$J,$A$4)</f>
        <v>0</v>
      </c>
      <c r="BN33" s="220">
        <f>SUMIFS(TB!BA:BA,TB!$F:$F,$B33,TB!$B:$B,$C33,TB!$C:$C,$D33,TB!$G:$G,$E33,TB!$J:$J,$A$4)</f>
        <v>0</v>
      </c>
      <c r="BO33" s="220">
        <f>SUMIFS(TB!BB:BB,TB!$F:$F,$B33,TB!$B:$B,$C33,TB!$C:$C,$D33,TB!$G:$G,$E33,TB!$J:$J,$A$4)</f>
        <v>0</v>
      </c>
      <c r="BP33" s="220">
        <f>SUMIFS(TB!BC:BC,TB!$F:$F,$B33,TB!$B:$B,$C33,TB!$C:$C,$D33,TB!$G:$G,$E33,TB!$J:$J,$A$4)</f>
        <v>0</v>
      </c>
      <c r="BQ33" s="220">
        <f>SUMIFS(TB!BD:BD,TB!$F:$F,$B33,TB!$B:$B,$C33,TB!$C:$C,$D33,TB!$G:$G,$E33,TB!$J:$J,$A$4)</f>
        <v>0</v>
      </c>
      <c r="BR33" s="220">
        <f>SUMIFS(TB!BE:BE,TB!$F:$F,$B33,TB!$B:$B,$C33,TB!$C:$C,$D33,TB!$G:$G,$E33,TB!$J:$J,$A$4)</f>
        <v>0</v>
      </c>
      <c r="BS33" s="220">
        <f>SUMIFS(TB!BF:BF,TB!$F:$F,$B33,TB!$B:$B,$C33,TB!$C:$C,$D33,TB!$G:$G,$E33,TB!$J:$J,$A$4)</f>
        <v>0</v>
      </c>
      <c r="BT33" s="220">
        <f>SUMIFS(TB!BG:BG,TB!$F:$F,$B33,TB!$B:$B,$C33,TB!$C:$C,$D33,TB!$G:$G,$E33,TB!$J:$J,$A$4)</f>
        <v>0</v>
      </c>
      <c r="BU33" s="220">
        <f>SUMIFS(TB!BH:BH,TB!$F:$F,$B33,TB!$B:$B,$C33,TB!$C:$C,$D33,TB!$G:$G,$E33,TB!$J:$J,$A$4)</f>
        <v>0</v>
      </c>
      <c r="BV33" s="220">
        <f>SUMIFS(TB!BI:BI,TB!$F:$F,$B33,TB!$B:$B,$C33,TB!$C:$C,$D33,TB!$G:$G,$E33,TB!$J:$J,$A$4)</f>
        <v>0</v>
      </c>
      <c r="BW33" s="20"/>
      <c r="BX33" s="20"/>
      <c r="BY33" s="20"/>
      <c r="BZ33" s="220"/>
      <c r="CA33" s="337"/>
    </row>
    <row r="34" spans="1:79" ht="14.25" customHeight="1" x14ac:dyDescent="0.3">
      <c r="B34" s="71" t="str">
        <f>BS!$B$11</f>
        <v>Prepaid expenses</v>
      </c>
      <c r="C34" s="197"/>
      <c r="D34" s="71" t="str">
        <f>BS!$B$11</f>
        <v>Prepaid expenses</v>
      </c>
      <c r="E34" s="71"/>
      <c r="F34" s="219">
        <f>SUM(F31:F33)</f>
        <v>43.42</v>
      </c>
      <c r="G34" s="219">
        <f>SUM(G31:G33)</f>
        <v>62.836200000000005</v>
      </c>
      <c r="H34" s="219">
        <f>SUM(H31:H33)</f>
        <v>68.387200000000007</v>
      </c>
      <c r="I34" s="219">
        <f>SUM(I31:I33)</f>
        <v>58.326540000000001</v>
      </c>
      <c r="J34" s="293"/>
      <c r="K34" s="449"/>
      <c r="L34" s="449"/>
      <c r="M34" s="449"/>
      <c r="N34" s="449"/>
      <c r="O34" s="293"/>
      <c r="P34" s="449"/>
      <c r="Q34" s="449"/>
      <c r="R34" s="449"/>
      <c r="S34" s="449"/>
      <c r="T34" s="293"/>
      <c r="U34" s="449"/>
      <c r="V34" s="449"/>
      <c r="W34" s="449"/>
      <c r="X34" s="449"/>
      <c r="Y34" s="293"/>
      <c r="Z34" s="293"/>
      <c r="AA34" s="219">
        <f>SUM(AA31:AA33,TB!$J:$J,$A$4)</f>
        <v>33.287210000000002</v>
      </c>
      <c r="AB34" s="219">
        <f>SUM(AB31:AB33,TB!$J:$J,$A$4)</f>
        <v>33.287210000000002</v>
      </c>
      <c r="AC34" s="219">
        <f>SUM(AC31:AC33,TB!$J:$J,$A$4)</f>
        <v>24.743600000000001</v>
      </c>
      <c r="AD34" s="219">
        <f>SUM(AD31:AD33,TB!$J:$J,$A$4)</f>
        <v>24.743600000000001</v>
      </c>
      <c r="AE34" s="219">
        <f>SUM(AE31:AE33,TB!$J:$J,$A$4)</f>
        <v>24.743600000000001</v>
      </c>
      <c r="AF34" s="219">
        <f>SUM(AF31:AF33,TB!$J:$J,$A$4)</f>
        <v>16.2</v>
      </c>
      <c r="AG34" s="219">
        <f>SUM(AG31:AG33,TB!$J:$J,$A$4)</f>
        <v>16.2</v>
      </c>
      <c r="AH34" s="219">
        <f>SUM(AH31:AH33,TB!$J:$J,$A$4)</f>
        <v>16.2</v>
      </c>
      <c r="AI34" s="219">
        <f>SUM(AI31:AI33,TB!$J:$J,$A$4)</f>
        <v>0</v>
      </c>
      <c r="AJ34" s="219">
        <f>SUM(AJ31:AJ33,TB!$J:$J,$A$4)</f>
        <v>0</v>
      </c>
      <c r="AK34" s="219">
        <f>SUM(AK31:AK33,TB!$J:$J,$A$4)</f>
        <v>47.762</v>
      </c>
      <c r="AL34" s="219">
        <f>SUM(AL31:AL33,TB!$J:$J,$A$4)</f>
        <v>43.42</v>
      </c>
      <c r="AM34" s="219">
        <f>SUM(AM31:AM33,TB!$J:$J,$A$4)</f>
        <v>39.078000000000003</v>
      </c>
      <c r="AN34" s="219">
        <f>SUM(AN31:AN33,TB!$J:$J,$A$4)</f>
        <v>34.735999999999997</v>
      </c>
      <c r="AO34" s="219">
        <f>SUM(AO31:AO33,TB!$J:$J,$A$4)</f>
        <v>30.393999999999998</v>
      </c>
      <c r="AP34" s="219">
        <f>SUM(AP31:AP33,TB!$J:$J,$A$4)</f>
        <v>26.052</v>
      </c>
      <c r="AQ34" s="219">
        <f>SUM(AQ31:AQ33,TB!$J:$J,$A$4)</f>
        <v>21.71</v>
      </c>
      <c r="AR34" s="219">
        <f>SUM(AR31:AR33,TB!$J:$J,$A$4)</f>
        <v>17.367999999999999</v>
      </c>
      <c r="AS34" s="219">
        <f>SUM(AS31:AS33,TB!$J:$J,$A$4)</f>
        <v>13.026</v>
      </c>
      <c r="AT34" s="219">
        <f>SUM(AT31:AT33,TB!$J:$J,$A$4)</f>
        <v>8.6839999999999993</v>
      </c>
      <c r="AU34" s="219">
        <f>SUM(AU31:AU33,TB!$J:$J,$A$4)</f>
        <v>4.3419999999999996</v>
      </c>
      <c r="AV34" s="219">
        <f>SUM(AV31:AV33,TB!$J:$J,$A$4)</f>
        <v>0</v>
      </c>
      <c r="AW34" s="219">
        <f>SUM(AW31:AW33,TB!$J:$J,$A$4)</f>
        <v>76.699160000000006</v>
      </c>
      <c r="AX34" s="219">
        <f>SUM(AX31:AX33,TB!$J:$J,$A$4)</f>
        <v>62.836200000000005</v>
      </c>
      <c r="AY34" s="219">
        <f>SUM(AY31:AY33,TB!$J:$J,$A$4)</f>
        <v>58.336200000000005</v>
      </c>
      <c r="AZ34" s="219">
        <f>SUM(AZ31:AZ33,TB!$J:$J,$A$4)</f>
        <v>53.836200000000005</v>
      </c>
      <c r="BA34" s="219">
        <f>SUM(BA31:BA33,TB!$J:$J,$A$4)</f>
        <v>40.418100000000003</v>
      </c>
      <c r="BB34" s="219">
        <f>SUM(BB31:BB33,TB!$J:$J,$A$4)</f>
        <v>35.918100000000003</v>
      </c>
      <c r="BC34" s="219">
        <f>SUM(BC31:BC33,TB!$J:$J,$A$4)</f>
        <v>31.418100000000003</v>
      </c>
      <c r="BD34" s="219">
        <f>SUM(BD31:BD33,TB!$J:$J,$A$4)</f>
        <v>18</v>
      </c>
      <c r="BE34" s="219">
        <f>SUM(BE31:BE33,TB!$J:$J,$A$4)</f>
        <v>13.5</v>
      </c>
      <c r="BF34" s="219">
        <f>SUM(BF31:BF33,TB!$J:$J,$A$4)</f>
        <v>9</v>
      </c>
      <c r="BG34" s="219">
        <f>SUM(BG31:BG33,TB!$J:$J,$A$4)</f>
        <v>4.5</v>
      </c>
      <c r="BH34" s="219">
        <f>SUM(BH31:BH33,TB!$J:$J,$A$4)</f>
        <v>0</v>
      </c>
      <c r="BI34" s="219">
        <f>SUM(BI31:BI33,TB!$J:$J,$A$4)</f>
        <v>55.333629999999999</v>
      </c>
      <c r="BJ34" s="219">
        <f>SUM(BJ31:BJ33,TB!$J:$J,$A$4)</f>
        <v>68.387200000000007</v>
      </c>
      <c r="BK34" s="219">
        <f>SUM(BK31:BK33,TB!$J:$J,$A$4)</f>
        <v>63.356870000000001</v>
      </c>
      <c r="BL34" s="219">
        <f>SUM(BL31:BL33,TB!$J:$J,$A$4)</f>
        <v>58.326540000000001</v>
      </c>
      <c r="BM34" s="219">
        <f>SUM(BM31:BM33,TB!$J:$J,$A$4)</f>
        <v>0</v>
      </c>
      <c r="BN34" s="219">
        <f>SUM(BN31:BN33,TB!$J:$J,$A$4)</f>
        <v>0</v>
      </c>
      <c r="BO34" s="219">
        <f>SUM(BO31:BO33,TB!$J:$J,$A$4)</f>
        <v>0</v>
      </c>
      <c r="BP34" s="219">
        <f>SUM(BP31:BP33,TB!$J:$J,$A$4)</f>
        <v>0</v>
      </c>
      <c r="BQ34" s="219">
        <f>SUM(BQ31:BQ33,TB!$J:$J,$A$4)</f>
        <v>0</v>
      </c>
      <c r="BR34" s="219">
        <f>SUM(BR31:BR33,TB!$J:$J,$A$4)</f>
        <v>0</v>
      </c>
      <c r="BS34" s="219">
        <f>SUM(BS31:BS33,TB!$J:$J,$A$4)</f>
        <v>0</v>
      </c>
      <c r="BT34" s="219">
        <f>SUM(BT31:BT33,TB!$J:$J,$A$4)</f>
        <v>0</v>
      </c>
      <c r="BU34" s="219">
        <f>SUM(BU31:BU33,TB!$J:$J,$A$4)</f>
        <v>0</v>
      </c>
      <c r="BV34" s="219">
        <f>SUM(BV31:BV33,TB!$J:$J,$A$4)</f>
        <v>0</v>
      </c>
      <c r="BZ34" s="219"/>
      <c r="CA34" s="240"/>
    </row>
    <row r="35" spans="1:79" ht="14.25" customHeight="1" outlineLevel="1" x14ac:dyDescent="0.3">
      <c r="B35" s="71" t="str">
        <f>BS!$B$12</f>
        <v>Other current assets</v>
      </c>
      <c r="C35" s="197" t="s">
        <v>529</v>
      </c>
      <c r="D35" s="71" t="str">
        <f>IFERROR(VLOOKUP($C35,TB!$B:$H,2,0),"-")</f>
        <v>ADJ - DUPLICATE INVOICES DLL</v>
      </c>
      <c r="E35" s="71" t="str">
        <f>IFERROR(VLOOKUP($C35,TB!$B:$H,6,0),"-")</f>
        <v>Duplicate invoices DLL</v>
      </c>
      <c r="F35" s="219">
        <f t="shared" ref="F35:F42" si="28">SUMIFS($AA35:$BJ35,$AA$7:$BJ$7,F$7)</f>
        <v>0</v>
      </c>
      <c r="G35" s="219">
        <f t="shared" ref="G35:I42" si="29">SUMIFS($AA35:$BY35,$AA$7:$BY$7,G$7)</f>
        <v>0</v>
      </c>
      <c r="H35" s="219">
        <f t="shared" si="29"/>
        <v>0</v>
      </c>
      <c r="I35" s="219">
        <f t="shared" si="29"/>
        <v>0</v>
      </c>
      <c r="J35" s="293"/>
      <c r="K35" s="219">
        <f t="shared" ref="K35:K42" si="30">MIN(AA35:AL35)</f>
        <v>0</v>
      </c>
      <c r="L35" s="219">
        <f t="shared" ref="L35:L42" si="31">MIN(AM35:AX35)</f>
        <v>0</v>
      </c>
      <c r="M35" s="219">
        <f t="shared" ref="M35:M42" si="32">MIN(AY35:BJ35)</f>
        <v>0</v>
      </c>
      <c r="N35" s="219">
        <f ca="1">_xlfn.IFNA(MIN(OFFSET($AA35,0,MATCH(Periods!$D$15,$AA$7:$BY$7)-1):OFFSET($AA35,0,MATCH(Periods!$D$15,$AA$7:$BY$7,0)-12)),0)</f>
        <v>0</v>
      </c>
      <c r="O35" s="293"/>
      <c r="P35" s="219">
        <f t="shared" ref="P35:P42" si="33">MAX(AA35:AL35)</f>
        <v>0</v>
      </c>
      <c r="Q35" s="219">
        <f t="shared" ref="Q35:Q42" si="34">MAX(AM35:AX35)</f>
        <v>0</v>
      </c>
      <c r="R35" s="219">
        <f t="shared" ref="R35:R42" si="35">MAX(AY35:BJ35)</f>
        <v>0</v>
      </c>
      <c r="S35" s="219">
        <f ca="1">_xlfn.IFNA(MAX(OFFSET($AA35,0,MATCH(Periods!$D$15,$AA$7:$BY$7)-1):OFFSET($AA35,0,MATCH(Periods!$D$15,$AA$7:$BY$7,0)-12)),0)</f>
        <v>0</v>
      </c>
      <c r="T35" s="293"/>
      <c r="U35" s="219">
        <f t="shared" ref="U35:U42" si="36">AVERAGE(AA35:AL35)</f>
        <v>0</v>
      </c>
      <c r="V35" s="219">
        <f t="shared" ref="V35:V42" si="37">AVERAGE(AM35:AX35)</f>
        <v>0</v>
      </c>
      <c r="W35" s="219">
        <f t="shared" ref="W35:W42" si="38">AVERAGE(AY35:BJ35)</f>
        <v>0</v>
      </c>
      <c r="X35" s="219">
        <f ca="1">_xlfn.IFNA(AVERAGE(OFFSET($AA35,0,MATCH(Periods!$D$15,$AA$7:$BY$7)-1):OFFSET($AA35,0,MATCH(Periods!$D$15,$AA$7:$BY$7,0)-12)),0)</f>
        <v>0</v>
      </c>
      <c r="Y35" s="293"/>
      <c r="Z35" s="293"/>
      <c r="AA35" s="219">
        <f>SUMIFS(TB!N:N,TB!$F:$F,$B35,TB!$B:$B,$C35,TB!$C:$C,$D35,TB!$G:$G,$E35,TB!$J:$J,$A$4)</f>
        <v>0</v>
      </c>
      <c r="AB35" s="219">
        <f>SUMIFS(TB!O:O,TB!$F:$F,$B35,TB!$B:$B,$C35,TB!$C:$C,$D35,TB!$G:$G,$E35,TB!$J:$J,$A$4)</f>
        <v>0</v>
      </c>
      <c r="AC35" s="219">
        <f>SUMIFS(TB!P:P,TB!$F:$F,$B35,TB!$B:$B,$C35,TB!$C:$C,$D35,TB!$G:$G,$E35,TB!$J:$J,$A$4)</f>
        <v>0</v>
      </c>
      <c r="AD35" s="219">
        <f>SUMIFS(TB!Q:Q,TB!$F:$F,$B35,TB!$B:$B,$C35,TB!$C:$C,$D35,TB!$G:$G,$E35,TB!$J:$J,$A$4)</f>
        <v>0</v>
      </c>
      <c r="AE35" s="219">
        <f>SUMIFS(TB!R:R,TB!$F:$F,$B35,TB!$B:$B,$C35,TB!$C:$C,$D35,TB!$G:$G,$E35,TB!$J:$J,$A$4)</f>
        <v>0</v>
      </c>
      <c r="AF35" s="219">
        <f>SUMIFS(TB!S:S,TB!$F:$F,$B35,TB!$B:$B,$C35,TB!$C:$C,$D35,TB!$G:$G,$E35,TB!$J:$J,$A$4)</f>
        <v>0</v>
      </c>
      <c r="AG35" s="219">
        <f>SUMIFS(TB!T:T,TB!$F:$F,$B35,TB!$B:$B,$C35,TB!$C:$C,$D35,TB!$G:$G,$E35,TB!$J:$J,$A$4)</f>
        <v>0</v>
      </c>
      <c r="AH35" s="219">
        <f>SUMIFS(TB!U:U,TB!$F:$F,$B35,TB!$B:$B,$C35,TB!$C:$C,$D35,TB!$G:$G,$E35,TB!$J:$J,$A$4)</f>
        <v>0</v>
      </c>
      <c r="AI35" s="219">
        <f>SUMIFS(TB!V:V,TB!$F:$F,$B35,TB!$B:$B,$C35,TB!$C:$C,$D35,TB!$G:$G,$E35,TB!$J:$J,$A$4)</f>
        <v>0</v>
      </c>
      <c r="AJ35" s="219">
        <f>SUMIFS(TB!W:W,TB!$F:$F,$B35,TB!$B:$B,$C35,TB!$C:$C,$D35,TB!$G:$G,$E35,TB!$J:$J,$A$4)</f>
        <v>0</v>
      </c>
      <c r="AK35" s="219">
        <f>SUMIFS(TB!X:X,TB!$F:$F,$B35,TB!$B:$B,$C35,TB!$C:$C,$D35,TB!$G:$G,$E35,TB!$J:$J,$A$4)</f>
        <v>0</v>
      </c>
      <c r="AL35" s="219">
        <f>SUMIFS(TB!Y:Y,TB!$F:$F,$B35,TB!$B:$B,$C35,TB!$C:$C,$D35,TB!$G:$G,$E35,TB!$J:$J,$A$4)</f>
        <v>0</v>
      </c>
      <c r="AM35" s="219">
        <f>SUMIFS(TB!Z:Z,TB!$F:$F,$B35,TB!$B:$B,$C35,TB!$C:$C,$D35,TB!$G:$G,$E35,TB!$J:$J,$A$4)</f>
        <v>0</v>
      </c>
      <c r="AN35" s="219">
        <f>SUMIFS(TB!AA:AA,TB!$F:$F,$B35,TB!$B:$B,$C35,TB!$C:$C,$D35,TB!$G:$G,$E35,TB!$J:$J,$A$4)</f>
        <v>0</v>
      </c>
      <c r="AO35" s="219">
        <f>SUMIFS(TB!AB:AB,TB!$F:$F,$B35,TB!$B:$B,$C35,TB!$C:$C,$D35,TB!$G:$G,$E35,TB!$J:$J,$A$4)</f>
        <v>0</v>
      </c>
      <c r="AP35" s="219">
        <f>SUMIFS(TB!AC:AC,TB!$F:$F,$B35,TB!$B:$B,$C35,TB!$C:$C,$D35,TB!$G:$G,$E35,TB!$J:$J,$A$4)</f>
        <v>0</v>
      </c>
      <c r="AQ35" s="219">
        <f>SUMIFS(TB!AD:AD,TB!$F:$F,$B35,TB!$B:$B,$C35,TB!$C:$C,$D35,TB!$G:$G,$E35,TB!$J:$J,$A$4)</f>
        <v>0</v>
      </c>
      <c r="AR35" s="219">
        <f>SUMIFS(TB!AE:AE,TB!$F:$F,$B35,TB!$B:$B,$C35,TB!$C:$C,$D35,TB!$G:$G,$E35,TB!$J:$J,$A$4)</f>
        <v>0</v>
      </c>
      <c r="AS35" s="219">
        <f>SUMIFS(TB!AF:AF,TB!$F:$F,$B35,TB!$B:$B,$C35,TB!$C:$C,$D35,TB!$G:$G,$E35,TB!$J:$J,$A$4)</f>
        <v>0</v>
      </c>
      <c r="AT35" s="219">
        <f>SUMIFS(TB!AG:AG,TB!$F:$F,$B35,TB!$B:$B,$C35,TB!$C:$C,$D35,TB!$G:$G,$E35,TB!$J:$J,$A$4)</f>
        <v>0</v>
      </c>
      <c r="AU35" s="219">
        <f>SUMIFS(TB!AH:AH,TB!$F:$F,$B35,TB!$B:$B,$C35,TB!$C:$C,$D35,TB!$G:$G,$E35,TB!$J:$J,$A$4)</f>
        <v>0</v>
      </c>
      <c r="AV35" s="219">
        <f>SUMIFS(TB!AI:AI,TB!$F:$F,$B35,TB!$B:$B,$C35,TB!$C:$C,$D35,TB!$G:$G,$E35,TB!$J:$J,$A$4)</f>
        <v>0</v>
      </c>
      <c r="AW35" s="219">
        <f>SUMIFS(TB!AJ:AJ,TB!$F:$F,$B35,TB!$B:$B,$C35,TB!$C:$C,$D35,TB!$G:$G,$E35,TB!$J:$J,$A$4)</f>
        <v>0</v>
      </c>
      <c r="AX35" s="219">
        <f>SUMIFS(TB!AK:AK,TB!$F:$F,$B35,TB!$B:$B,$C35,TB!$C:$C,$D35,TB!$G:$G,$E35,TB!$J:$J,$A$4)</f>
        <v>0</v>
      </c>
      <c r="AY35" s="219">
        <f>SUMIFS(TB!AL:AL,TB!$F:$F,$B35,TB!$B:$B,$C35,TB!$C:$C,$D35,TB!$G:$G,$E35,TB!$J:$J,$A$4)</f>
        <v>0</v>
      </c>
      <c r="AZ35" s="219">
        <f>SUMIFS(TB!AM:AM,TB!$F:$F,$B35,TB!$B:$B,$C35,TB!$C:$C,$D35,TB!$G:$G,$E35,TB!$J:$J,$A$4)</f>
        <v>0</v>
      </c>
      <c r="BA35" s="219">
        <f>SUMIFS(TB!AN:AN,TB!$F:$F,$B35,TB!$B:$B,$C35,TB!$C:$C,$D35,TB!$G:$G,$E35,TB!$J:$J,$A$4)</f>
        <v>0</v>
      </c>
      <c r="BB35" s="219">
        <f>SUMIFS(TB!AO:AO,TB!$F:$F,$B35,TB!$B:$B,$C35,TB!$C:$C,$D35,TB!$G:$G,$E35,TB!$J:$J,$A$4)</f>
        <v>0</v>
      </c>
      <c r="BC35" s="219">
        <f>SUMIFS(TB!AP:AP,TB!$F:$F,$B35,TB!$B:$B,$C35,TB!$C:$C,$D35,TB!$G:$G,$E35,TB!$J:$J,$A$4)</f>
        <v>0</v>
      </c>
      <c r="BD35" s="219">
        <f>SUMIFS(TB!AQ:AQ,TB!$F:$F,$B35,TB!$B:$B,$C35,TB!$C:$C,$D35,TB!$G:$G,$E35,TB!$J:$J,$A$4)</f>
        <v>0</v>
      </c>
      <c r="BE35" s="219">
        <f>SUMIFS(TB!AR:AR,TB!$F:$F,$B35,TB!$B:$B,$C35,TB!$C:$C,$D35,TB!$G:$G,$E35,TB!$J:$J,$A$4)</f>
        <v>0</v>
      </c>
      <c r="BF35" s="219">
        <f>SUMIFS(TB!AS:AS,TB!$F:$F,$B35,TB!$B:$B,$C35,TB!$C:$C,$D35,TB!$G:$G,$E35,TB!$J:$J,$A$4)</f>
        <v>0</v>
      </c>
      <c r="BG35" s="219">
        <f>SUMIFS(TB!AT:AT,TB!$F:$F,$B35,TB!$B:$B,$C35,TB!$C:$C,$D35,TB!$G:$G,$E35,TB!$J:$J,$A$4)</f>
        <v>0</v>
      </c>
      <c r="BH35" s="219">
        <f>SUMIFS(TB!AU:AU,TB!$F:$F,$B35,TB!$B:$B,$C35,TB!$C:$C,$D35,TB!$G:$G,$E35,TB!$J:$J,$A$4)</f>
        <v>0</v>
      </c>
      <c r="BI35" s="219">
        <f>SUMIFS(TB!AV:AV,TB!$F:$F,$B35,TB!$B:$B,$C35,TB!$C:$C,$D35,TB!$G:$G,$E35,TB!$J:$J,$A$4)</f>
        <v>0</v>
      </c>
      <c r="BJ35" s="219">
        <f>SUMIFS(TB!AW:AW,TB!$F:$F,$B35,TB!$B:$B,$C35,TB!$C:$C,$D35,TB!$G:$G,$E35,TB!$J:$J,$A$4)</f>
        <v>0</v>
      </c>
      <c r="BK35" s="219">
        <f>SUMIFS(TB!AX:AX,TB!$F:$F,$B35,TB!$B:$B,$C35,TB!$C:$C,$D35,TB!$G:$G,$E35,TB!$J:$J,$A$4)</f>
        <v>0</v>
      </c>
      <c r="BL35" s="219">
        <f>SUMIFS(TB!AY:AY,TB!$F:$F,$B35,TB!$B:$B,$C35,TB!$C:$C,$D35,TB!$G:$G,$E35,TB!$J:$J,$A$4)</f>
        <v>0</v>
      </c>
      <c r="BM35" s="219">
        <f>SUMIFS(TB!AZ:AZ,TB!$F:$F,$B35,TB!$B:$B,$C35,TB!$C:$C,$D35,TB!$G:$G,$E35,TB!$J:$J,$A$4)</f>
        <v>0</v>
      </c>
      <c r="BN35" s="219">
        <f>SUMIFS(TB!BA:BA,TB!$F:$F,$B35,TB!$B:$B,$C35,TB!$C:$C,$D35,TB!$G:$G,$E35,TB!$J:$J,$A$4)</f>
        <v>0</v>
      </c>
      <c r="BO35" s="219">
        <f>SUMIFS(TB!BB:BB,TB!$F:$F,$B35,TB!$B:$B,$C35,TB!$C:$C,$D35,TB!$G:$G,$E35,TB!$J:$J,$A$4)</f>
        <v>0</v>
      </c>
      <c r="BP35" s="219">
        <f>SUMIFS(TB!BC:BC,TB!$F:$F,$B35,TB!$B:$B,$C35,TB!$C:$C,$D35,TB!$G:$G,$E35,TB!$J:$J,$A$4)</f>
        <v>0</v>
      </c>
      <c r="BQ35" s="219">
        <f>SUMIFS(TB!BD:BD,TB!$F:$F,$B35,TB!$B:$B,$C35,TB!$C:$C,$D35,TB!$G:$G,$E35,TB!$J:$J,$A$4)</f>
        <v>0</v>
      </c>
      <c r="BR35" s="219">
        <f>SUMIFS(TB!BE:BE,TB!$F:$F,$B35,TB!$B:$B,$C35,TB!$C:$C,$D35,TB!$G:$G,$E35,TB!$J:$J,$A$4)</f>
        <v>0</v>
      </c>
      <c r="BS35" s="219">
        <f>SUMIFS(TB!BF:BF,TB!$F:$F,$B35,TB!$B:$B,$C35,TB!$C:$C,$D35,TB!$G:$G,$E35,TB!$J:$J,$A$4)</f>
        <v>0</v>
      </c>
      <c r="BT35" s="219">
        <f>SUMIFS(TB!BG:BG,TB!$F:$F,$B35,TB!$B:$B,$C35,TB!$C:$C,$D35,TB!$G:$G,$E35,TB!$J:$J,$A$4)</f>
        <v>0</v>
      </c>
      <c r="BU35" s="219">
        <f>SUMIFS(TB!BH:BH,TB!$F:$F,$B35,TB!$B:$B,$C35,TB!$C:$C,$D35,TB!$G:$G,$E35,TB!$J:$J,$A$4)</f>
        <v>0</v>
      </c>
      <c r="BV35" s="219">
        <f>SUMIFS(TB!BI:BI,TB!$F:$F,$B35,TB!$B:$B,$C35,TB!$C:$C,$D35,TB!$G:$G,$E35,TB!$J:$J,$A$4)</f>
        <v>0</v>
      </c>
      <c r="BZ35" s="219"/>
      <c r="CA35" s="240"/>
    </row>
    <row r="36" spans="1:79" s="20" customFormat="1" ht="14.25" customHeight="1" outlineLevel="1" x14ac:dyDescent="0.3">
      <c r="B36" s="80" t="str">
        <f>BS!$B$12</f>
        <v>Other current assets</v>
      </c>
      <c r="C36" s="79" t="s">
        <v>530</v>
      </c>
      <c r="D36" s="80" t="str">
        <f>IFERROR(VLOOKUP($C36,TB!$B:$H,2,0),"-")</f>
        <v>DELL CREDIT MEMOS</v>
      </c>
      <c r="E36" s="80" t="str">
        <f>IFERROR(VLOOKUP($C36,TB!$B:$H,6,0),"-")</f>
        <v>Credit memo</v>
      </c>
      <c r="F36" s="218">
        <f t="shared" si="28"/>
        <v>0</v>
      </c>
      <c r="G36" s="218">
        <f t="shared" si="29"/>
        <v>0</v>
      </c>
      <c r="H36" s="218">
        <f t="shared" si="29"/>
        <v>0</v>
      </c>
      <c r="I36" s="218">
        <f t="shared" si="29"/>
        <v>0</v>
      </c>
      <c r="J36" s="322"/>
      <c r="K36" s="218">
        <f t="shared" ref="K36" si="39">MIN(AA36:AL36)</f>
        <v>0</v>
      </c>
      <c r="L36" s="218">
        <f t="shared" ref="L36" si="40">MIN(AM36:AX36)</f>
        <v>0</v>
      </c>
      <c r="M36" s="218">
        <f t="shared" ref="M36" si="41">MIN(AY36:BJ36)</f>
        <v>0</v>
      </c>
      <c r="N36" s="218">
        <f ca="1">_xlfn.IFNA(MIN(OFFSET($AA36,0,MATCH(Periods!$D$15,$AA$7:$BY$7)-1):OFFSET($AA36,0,MATCH(Periods!$D$15,$AA$7:$BY$7,0)-12)),0)</f>
        <v>0</v>
      </c>
      <c r="O36" s="322"/>
      <c r="P36" s="218">
        <f t="shared" ref="P36" si="42">MAX(AA36:AL36)</f>
        <v>0</v>
      </c>
      <c r="Q36" s="218">
        <f t="shared" ref="Q36" si="43">MAX(AM36:AX36)</f>
        <v>0</v>
      </c>
      <c r="R36" s="218">
        <f t="shared" ref="R36" si="44">MAX(AY36:BJ36)</f>
        <v>0</v>
      </c>
      <c r="S36" s="218">
        <f ca="1">_xlfn.IFNA(MAX(OFFSET($AA36,0,MATCH(Periods!$D$15,$AA$7:$BY$7)-1):OFFSET($AA36,0,MATCH(Periods!$D$15,$AA$7:$BY$7,0)-12)),0)</f>
        <v>0</v>
      </c>
      <c r="T36" s="322"/>
      <c r="U36" s="218">
        <f t="shared" ref="U36" si="45">AVERAGE(AA36:AL36)</f>
        <v>0</v>
      </c>
      <c r="V36" s="218">
        <f t="shared" ref="V36" si="46">AVERAGE(AM36:AX36)</f>
        <v>0</v>
      </c>
      <c r="W36" s="218">
        <f t="shared" ref="W36" si="47">AVERAGE(AY36:BJ36)</f>
        <v>0</v>
      </c>
      <c r="X36" s="218">
        <f ca="1">_xlfn.IFNA(AVERAGE(OFFSET($AA36,0,MATCH(Periods!$D$15,$AA$7:$BY$7)-1):OFFSET($AA36,0,MATCH(Periods!$D$15,$AA$7:$BY$7,0)-12)),0)</f>
        <v>0</v>
      </c>
      <c r="Y36" s="322"/>
      <c r="Z36" s="322"/>
      <c r="AA36" s="218">
        <f>SUMIFS(TB!N:N,TB!$F:$F,$B36,TB!$B:$B,$C36,TB!$C:$C,$D36,TB!$G:$G,$E36,TB!$J:$J,$A$4)</f>
        <v>0</v>
      </c>
      <c r="AB36" s="218">
        <f>SUMIFS(TB!O:O,TB!$F:$F,$B36,TB!$B:$B,$C36,TB!$C:$C,$D36,TB!$G:$G,$E36,TB!$J:$J,$A$4)</f>
        <v>0</v>
      </c>
      <c r="AC36" s="218">
        <f>SUMIFS(TB!P:P,TB!$F:$F,$B36,TB!$B:$B,$C36,TB!$C:$C,$D36,TB!$G:$G,$E36,TB!$J:$J,$A$4)</f>
        <v>0</v>
      </c>
      <c r="AD36" s="218">
        <f>SUMIFS(TB!Q:Q,TB!$F:$F,$B36,TB!$B:$B,$C36,TB!$C:$C,$D36,TB!$G:$G,$E36,TB!$J:$J,$A$4)</f>
        <v>0</v>
      </c>
      <c r="AE36" s="218">
        <f>SUMIFS(TB!R:R,TB!$F:$F,$B36,TB!$B:$B,$C36,TB!$C:$C,$D36,TB!$G:$G,$E36,TB!$J:$J,$A$4)</f>
        <v>0</v>
      </c>
      <c r="AF36" s="218">
        <f>SUMIFS(TB!S:S,TB!$F:$F,$B36,TB!$B:$B,$C36,TB!$C:$C,$D36,TB!$G:$G,$E36,TB!$J:$J,$A$4)</f>
        <v>0</v>
      </c>
      <c r="AG36" s="218">
        <f>SUMIFS(TB!T:T,TB!$F:$F,$B36,TB!$B:$B,$C36,TB!$C:$C,$D36,TB!$G:$G,$E36,TB!$J:$J,$A$4)</f>
        <v>0</v>
      </c>
      <c r="AH36" s="218">
        <f>SUMIFS(TB!U:U,TB!$F:$F,$B36,TB!$B:$B,$C36,TB!$C:$C,$D36,TB!$G:$G,$E36,TB!$J:$J,$A$4)</f>
        <v>0</v>
      </c>
      <c r="AI36" s="218">
        <f>SUMIFS(TB!V:V,TB!$F:$F,$B36,TB!$B:$B,$C36,TB!$C:$C,$D36,TB!$G:$G,$E36,TB!$J:$J,$A$4)</f>
        <v>0</v>
      </c>
      <c r="AJ36" s="218">
        <f>SUMIFS(TB!W:W,TB!$F:$F,$B36,TB!$B:$B,$C36,TB!$C:$C,$D36,TB!$G:$G,$E36,TB!$J:$J,$A$4)</f>
        <v>0</v>
      </c>
      <c r="AK36" s="218">
        <f>SUMIFS(TB!X:X,TB!$F:$F,$B36,TB!$B:$B,$C36,TB!$C:$C,$D36,TB!$G:$G,$E36,TB!$J:$J,$A$4)</f>
        <v>0</v>
      </c>
      <c r="AL36" s="218">
        <f>SUMIFS(TB!Y:Y,TB!$F:$F,$B36,TB!$B:$B,$C36,TB!$C:$C,$D36,TB!$G:$G,$E36,TB!$J:$J,$A$4)</f>
        <v>0</v>
      </c>
      <c r="AM36" s="218">
        <f>SUMIFS(TB!Z:Z,TB!$F:$F,$B36,TB!$B:$B,$C36,TB!$C:$C,$D36,TB!$G:$G,$E36,TB!$J:$J,$A$4)</f>
        <v>0</v>
      </c>
      <c r="AN36" s="218">
        <f>SUMIFS(TB!AA:AA,TB!$F:$F,$B36,TB!$B:$B,$C36,TB!$C:$C,$D36,TB!$G:$G,$E36,TB!$J:$J,$A$4)</f>
        <v>0</v>
      </c>
      <c r="AO36" s="218">
        <f>SUMIFS(TB!AB:AB,TB!$F:$F,$B36,TB!$B:$B,$C36,TB!$C:$C,$D36,TB!$G:$G,$E36,TB!$J:$J,$A$4)</f>
        <v>0</v>
      </c>
      <c r="AP36" s="218">
        <f>SUMIFS(TB!AC:AC,TB!$F:$F,$B36,TB!$B:$B,$C36,TB!$C:$C,$D36,TB!$G:$G,$E36,TB!$J:$J,$A$4)</f>
        <v>0</v>
      </c>
      <c r="AQ36" s="218">
        <f>SUMIFS(TB!AD:AD,TB!$F:$F,$B36,TB!$B:$B,$C36,TB!$C:$C,$D36,TB!$G:$G,$E36,TB!$J:$J,$A$4)</f>
        <v>0</v>
      </c>
      <c r="AR36" s="218">
        <f>SUMIFS(TB!AE:AE,TB!$F:$F,$B36,TB!$B:$B,$C36,TB!$C:$C,$D36,TB!$G:$G,$E36,TB!$J:$J,$A$4)</f>
        <v>0</v>
      </c>
      <c r="AS36" s="218">
        <f>SUMIFS(TB!AF:AF,TB!$F:$F,$B36,TB!$B:$B,$C36,TB!$C:$C,$D36,TB!$G:$G,$E36,TB!$J:$J,$A$4)</f>
        <v>0</v>
      </c>
      <c r="AT36" s="218">
        <f>SUMIFS(TB!AG:AG,TB!$F:$F,$B36,TB!$B:$B,$C36,TB!$C:$C,$D36,TB!$G:$G,$E36,TB!$J:$J,$A$4)</f>
        <v>0</v>
      </c>
      <c r="AU36" s="218">
        <f>SUMIFS(TB!AH:AH,TB!$F:$F,$B36,TB!$B:$B,$C36,TB!$C:$C,$D36,TB!$G:$G,$E36,TB!$J:$J,$A$4)</f>
        <v>0</v>
      </c>
      <c r="AV36" s="218">
        <f>SUMIFS(TB!AI:AI,TB!$F:$F,$B36,TB!$B:$B,$C36,TB!$C:$C,$D36,TB!$G:$G,$E36,TB!$J:$J,$A$4)</f>
        <v>0</v>
      </c>
      <c r="AW36" s="218">
        <f>SUMIFS(TB!AJ:AJ,TB!$F:$F,$B36,TB!$B:$B,$C36,TB!$C:$C,$D36,TB!$G:$G,$E36,TB!$J:$J,$A$4)</f>
        <v>0</v>
      </c>
      <c r="AX36" s="218">
        <f>SUMIFS(TB!AK:AK,TB!$F:$F,$B36,TB!$B:$B,$C36,TB!$C:$C,$D36,TB!$G:$G,$E36,TB!$J:$J,$A$4)</f>
        <v>0</v>
      </c>
      <c r="AY36" s="218">
        <f>SUMIFS(TB!AL:AL,TB!$F:$F,$B36,TB!$B:$B,$C36,TB!$C:$C,$D36,TB!$G:$G,$E36,TB!$J:$J,$A$4)</f>
        <v>0</v>
      </c>
      <c r="AZ36" s="218">
        <f>SUMIFS(TB!AM:AM,TB!$F:$F,$B36,TB!$B:$B,$C36,TB!$C:$C,$D36,TB!$G:$G,$E36,TB!$J:$J,$A$4)</f>
        <v>0</v>
      </c>
      <c r="BA36" s="218">
        <f>SUMIFS(TB!AN:AN,TB!$F:$F,$B36,TB!$B:$B,$C36,TB!$C:$C,$D36,TB!$G:$G,$E36,TB!$J:$J,$A$4)</f>
        <v>0</v>
      </c>
      <c r="BB36" s="218">
        <f>SUMIFS(TB!AO:AO,TB!$F:$F,$B36,TB!$B:$B,$C36,TB!$C:$C,$D36,TB!$G:$G,$E36,TB!$J:$J,$A$4)</f>
        <v>0</v>
      </c>
      <c r="BC36" s="218">
        <f>SUMIFS(TB!AP:AP,TB!$F:$F,$B36,TB!$B:$B,$C36,TB!$C:$C,$D36,TB!$G:$G,$E36,TB!$J:$J,$A$4)</f>
        <v>0</v>
      </c>
      <c r="BD36" s="218">
        <f>SUMIFS(TB!AQ:AQ,TB!$F:$F,$B36,TB!$B:$B,$C36,TB!$C:$C,$D36,TB!$G:$G,$E36,TB!$J:$J,$A$4)</f>
        <v>0</v>
      </c>
      <c r="BE36" s="218">
        <f>SUMIFS(TB!AR:AR,TB!$F:$F,$B36,TB!$B:$B,$C36,TB!$C:$C,$D36,TB!$G:$G,$E36,TB!$J:$J,$A$4)</f>
        <v>0</v>
      </c>
      <c r="BF36" s="218">
        <f>SUMIFS(TB!AS:AS,TB!$F:$F,$B36,TB!$B:$B,$C36,TB!$C:$C,$D36,TB!$G:$G,$E36,TB!$J:$J,$A$4)</f>
        <v>0</v>
      </c>
      <c r="BG36" s="218">
        <f>SUMIFS(TB!AT:AT,TB!$F:$F,$B36,TB!$B:$B,$C36,TB!$C:$C,$D36,TB!$G:$G,$E36,TB!$J:$J,$A$4)</f>
        <v>0</v>
      </c>
      <c r="BH36" s="218">
        <f>SUMIFS(TB!AU:AU,TB!$F:$F,$B36,TB!$B:$B,$C36,TB!$C:$C,$D36,TB!$G:$G,$E36,TB!$J:$J,$A$4)</f>
        <v>0</v>
      </c>
      <c r="BI36" s="218">
        <f>SUMIFS(TB!AV:AV,TB!$F:$F,$B36,TB!$B:$B,$C36,TB!$C:$C,$D36,TB!$G:$G,$E36,TB!$J:$J,$A$4)</f>
        <v>0</v>
      </c>
      <c r="BJ36" s="218">
        <f>SUMIFS(TB!AW:AW,TB!$F:$F,$B36,TB!$B:$B,$C36,TB!$C:$C,$D36,TB!$G:$G,$E36,TB!$J:$J,$A$4)</f>
        <v>0</v>
      </c>
      <c r="BK36" s="218">
        <f>SUMIFS(TB!AX:AX,TB!$F:$F,$B36,TB!$B:$B,$C36,TB!$C:$C,$D36,TB!$G:$G,$E36,TB!$J:$J,$A$4)</f>
        <v>0</v>
      </c>
      <c r="BL36" s="218">
        <f>SUMIFS(TB!AY:AY,TB!$F:$F,$B36,TB!$B:$B,$C36,TB!$C:$C,$D36,TB!$G:$G,$E36,TB!$J:$J,$A$4)</f>
        <v>0</v>
      </c>
      <c r="BM36" s="218">
        <f>SUMIFS(TB!AZ:AZ,TB!$F:$F,$B36,TB!$B:$B,$C36,TB!$C:$C,$D36,TB!$G:$G,$E36,TB!$J:$J,$A$4)</f>
        <v>0</v>
      </c>
      <c r="BN36" s="218">
        <f>SUMIFS(TB!BA:BA,TB!$F:$F,$B36,TB!$B:$B,$C36,TB!$C:$C,$D36,TB!$G:$G,$E36,TB!$J:$J,$A$4)</f>
        <v>0</v>
      </c>
      <c r="BO36" s="218">
        <f>SUMIFS(TB!BB:BB,TB!$F:$F,$B36,TB!$B:$B,$C36,TB!$C:$C,$D36,TB!$G:$G,$E36,TB!$J:$J,$A$4)</f>
        <v>0</v>
      </c>
      <c r="BP36" s="218">
        <f>SUMIFS(TB!BC:BC,TB!$F:$F,$B36,TB!$B:$B,$C36,TB!$C:$C,$D36,TB!$G:$G,$E36,TB!$J:$J,$A$4)</f>
        <v>0</v>
      </c>
      <c r="BQ36" s="218">
        <f>SUMIFS(TB!BD:BD,TB!$F:$F,$B36,TB!$B:$B,$C36,TB!$C:$C,$D36,TB!$G:$G,$E36,TB!$J:$J,$A$4)</f>
        <v>0</v>
      </c>
      <c r="BR36" s="218">
        <f>SUMIFS(TB!BE:BE,TB!$F:$F,$B36,TB!$B:$B,$C36,TB!$C:$C,$D36,TB!$G:$G,$E36,TB!$J:$J,$A$4)</f>
        <v>0</v>
      </c>
      <c r="BS36" s="218">
        <f>SUMIFS(TB!BF:BF,TB!$F:$F,$B36,TB!$B:$B,$C36,TB!$C:$C,$D36,TB!$G:$G,$E36,TB!$J:$J,$A$4)</f>
        <v>0</v>
      </c>
      <c r="BT36" s="218">
        <f>SUMIFS(TB!BG:BG,TB!$F:$F,$B36,TB!$B:$B,$C36,TB!$C:$C,$D36,TB!$G:$G,$E36,TB!$J:$J,$A$4)</f>
        <v>0</v>
      </c>
      <c r="BU36" s="218">
        <f>SUMIFS(TB!BH:BH,TB!$F:$F,$B36,TB!$B:$B,$C36,TB!$C:$C,$D36,TB!$G:$G,$E36,TB!$J:$J,$A$4)</f>
        <v>0</v>
      </c>
      <c r="BV36" s="218">
        <f>SUMIFS(TB!BI:BI,TB!$F:$F,$B36,TB!$B:$B,$C36,TB!$C:$C,$D36,TB!$G:$G,$E36,TB!$J:$J,$A$4)</f>
        <v>0</v>
      </c>
      <c r="BZ36" s="218"/>
      <c r="CA36" s="337"/>
    </row>
    <row r="37" spans="1:79" s="20" customFormat="1" ht="14.25" customHeight="1" outlineLevel="1" x14ac:dyDescent="0.3">
      <c r="B37" s="80" t="str">
        <f>BS!$B$12</f>
        <v>Other current assets</v>
      </c>
      <c r="C37" s="79" t="s">
        <v>531</v>
      </c>
      <c r="D37" s="80" t="str">
        <f>IFERROR(VLOOKUP($C37,TB!$B:$H,2,0),"-")</f>
        <v>Due from members</v>
      </c>
      <c r="E37" s="80" t="str">
        <f>IFERROR(VLOOKUP($C37,TB!$B:$H,6,0),"-")</f>
        <v>Due from members</v>
      </c>
      <c r="F37" s="218">
        <f t="shared" si="28"/>
        <v>0</v>
      </c>
      <c r="G37" s="218">
        <f t="shared" si="29"/>
        <v>52</v>
      </c>
      <c r="H37" s="218">
        <f t="shared" si="29"/>
        <v>0</v>
      </c>
      <c r="I37" s="218">
        <f t="shared" si="29"/>
        <v>0</v>
      </c>
      <c r="J37" s="322"/>
      <c r="K37" s="218">
        <f t="shared" si="30"/>
        <v>0</v>
      </c>
      <c r="L37" s="218">
        <f t="shared" si="31"/>
        <v>0</v>
      </c>
      <c r="M37" s="218">
        <f t="shared" si="32"/>
        <v>0</v>
      </c>
      <c r="N37" s="218">
        <f ca="1">_xlfn.IFNA(MIN(OFFSET($AA37,0,MATCH(Periods!$D$15,$AA$7:$BY$7)-1):OFFSET($AA37,0,MATCH(Periods!$D$15,$AA$7:$BY$7,0)-12)),0)</f>
        <v>0</v>
      </c>
      <c r="O37" s="322"/>
      <c r="P37" s="218">
        <f t="shared" si="33"/>
        <v>0</v>
      </c>
      <c r="Q37" s="218">
        <f t="shared" si="34"/>
        <v>52</v>
      </c>
      <c r="R37" s="218">
        <f t="shared" si="35"/>
        <v>52</v>
      </c>
      <c r="S37" s="218">
        <f ca="1">_xlfn.IFNA(MAX(OFFSET($AA37,0,MATCH(Periods!$D$15,$AA$7:$BY$7)-1):OFFSET($AA37,0,MATCH(Periods!$D$15,$AA$7:$BY$7,0)-12)),0)</f>
        <v>52</v>
      </c>
      <c r="T37" s="322"/>
      <c r="U37" s="218">
        <f t="shared" si="36"/>
        <v>0</v>
      </c>
      <c r="V37" s="218">
        <f t="shared" si="37"/>
        <v>4.333333333333333</v>
      </c>
      <c r="W37" s="218">
        <f t="shared" si="38"/>
        <v>42.68025166666667</v>
      </c>
      <c r="X37" s="218">
        <f ca="1">_xlfn.IFNA(AVERAGE(OFFSET($AA37,0,MATCH(Periods!$D$15,$AA$7:$BY$7)-1):OFFSET($AA37,0,MATCH(Periods!$D$15,$AA$7:$BY$7,0)-12)),0)</f>
        <v>34.013585000000006</v>
      </c>
      <c r="Y37" s="322"/>
      <c r="Z37" s="322"/>
      <c r="AA37" s="218">
        <f>SUMIFS(TB!N:N,TB!$F:$F,$B37,TB!$B:$B,$C37,TB!$C:$C,$D37,TB!$G:$G,$E37,TB!$J:$J,$A$4)</f>
        <v>0</v>
      </c>
      <c r="AB37" s="218">
        <f>SUMIFS(TB!O:O,TB!$F:$F,$B37,TB!$B:$B,$C37,TB!$C:$C,$D37,TB!$G:$G,$E37,TB!$J:$J,$A$4)</f>
        <v>0</v>
      </c>
      <c r="AC37" s="218">
        <f>SUMIFS(TB!P:P,TB!$F:$F,$B37,TB!$B:$B,$C37,TB!$C:$C,$D37,TB!$G:$G,$E37,TB!$J:$J,$A$4)</f>
        <v>0</v>
      </c>
      <c r="AD37" s="218">
        <f>SUMIFS(TB!Q:Q,TB!$F:$F,$B37,TB!$B:$B,$C37,TB!$C:$C,$D37,TB!$G:$G,$E37,TB!$J:$J,$A$4)</f>
        <v>0</v>
      </c>
      <c r="AE37" s="218">
        <f>SUMIFS(TB!R:R,TB!$F:$F,$B37,TB!$B:$B,$C37,TB!$C:$C,$D37,TB!$G:$G,$E37,TB!$J:$J,$A$4)</f>
        <v>0</v>
      </c>
      <c r="AF37" s="218">
        <f>SUMIFS(TB!S:S,TB!$F:$F,$B37,TB!$B:$B,$C37,TB!$C:$C,$D37,TB!$G:$G,$E37,TB!$J:$J,$A$4)</f>
        <v>0</v>
      </c>
      <c r="AG37" s="218">
        <f>SUMIFS(TB!T:T,TB!$F:$F,$B37,TB!$B:$B,$C37,TB!$C:$C,$D37,TB!$G:$G,$E37,TB!$J:$J,$A$4)</f>
        <v>0</v>
      </c>
      <c r="AH37" s="218">
        <f>SUMIFS(TB!U:U,TB!$F:$F,$B37,TB!$B:$B,$C37,TB!$C:$C,$D37,TB!$G:$G,$E37,TB!$J:$J,$A$4)</f>
        <v>0</v>
      </c>
      <c r="AI37" s="218">
        <f>SUMIFS(TB!V:V,TB!$F:$F,$B37,TB!$B:$B,$C37,TB!$C:$C,$D37,TB!$G:$G,$E37,TB!$J:$J,$A$4)</f>
        <v>0</v>
      </c>
      <c r="AJ37" s="218">
        <f>SUMIFS(TB!W:W,TB!$F:$F,$B37,TB!$B:$B,$C37,TB!$C:$C,$D37,TB!$G:$G,$E37,TB!$J:$J,$A$4)</f>
        <v>0</v>
      </c>
      <c r="AK37" s="218">
        <f>SUMIFS(TB!X:X,TB!$F:$F,$B37,TB!$B:$B,$C37,TB!$C:$C,$D37,TB!$G:$G,$E37,TB!$J:$J,$A$4)</f>
        <v>0</v>
      </c>
      <c r="AL37" s="218">
        <f>SUMIFS(TB!Y:Y,TB!$F:$F,$B37,TB!$B:$B,$C37,TB!$C:$C,$D37,TB!$G:$G,$E37,TB!$J:$J,$A$4)</f>
        <v>0</v>
      </c>
      <c r="AM37" s="218">
        <f>SUMIFS(TB!Z:Z,TB!$F:$F,$B37,TB!$B:$B,$C37,TB!$C:$C,$D37,TB!$G:$G,$E37,TB!$J:$J,$A$4)</f>
        <v>0</v>
      </c>
      <c r="AN37" s="218">
        <f>SUMIFS(TB!AA:AA,TB!$F:$F,$B37,TB!$B:$B,$C37,TB!$C:$C,$D37,TB!$G:$G,$E37,TB!$J:$J,$A$4)</f>
        <v>0</v>
      </c>
      <c r="AO37" s="218">
        <f>SUMIFS(TB!AB:AB,TB!$F:$F,$B37,TB!$B:$B,$C37,TB!$C:$C,$D37,TB!$G:$G,$E37,TB!$J:$J,$A$4)</f>
        <v>0</v>
      </c>
      <c r="AP37" s="218">
        <f>SUMIFS(TB!AC:AC,TB!$F:$F,$B37,TB!$B:$B,$C37,TB!$C:$C,$D37,TB!$G:$G,$E37,TB!$J:$J,$A$4)</f>
        <v>0</v>
      </c>
      <c r="AQ37" s="218">
        <f>SUMIFS(TB!AD:AD,TB!$F:$F,$B37,TB!$B:$B,$C37,TB!$C:$C,$D37,TB!$G:$G,$E37,TB!$J:$J,$A$4)</f>
        <v>0</v>
      </c>
      <c r="AR37" s="218">
        <f>SUMIFS(TB!AE:AE,TB!$F:$F,$B37,TB!$B:$B,$C37,TB!$C:$C,$D37,TB!$G:$G,$E37,TB!$J:$J,$A$4)</f>
        <v>0</v>
      </c>
      <c r="AS37" s="218">
        <f>SUMIFS(TB!AF:AF,TB!$F:$F,$B37,TB!$B:$B,$C37,TB!$C:$C,$D37,TB!$G:$G,$E37,TB!$J:$J,$A$4)</f>
        <v>0</v>
      </c>
      <c r="AT37" s="218">
        <f>SUMIFS(TB!AG:AG,TB!$F:$F,$B37,TB!$B:$B,$C37,TB!$C:$C,$D37,TB!$G:$G,$E37,TB!$J:$J,$A$4)</f>
        <v>0</v>
      </c>
      <c r="AU37" s="218">
        <f>SUMIFS(TB!AH:AH,TB!$F:$F,$B37,TB!$B:$B,$C37,TB!$C:$C,$D37,TB!$G:$G,$E37,TB!$J:$J,$A$4)</f>
        <v>0</v>
      </c>
      <c r="AV37" s="218">
        <f>SUMIFS(TB!AI:AI,TB!$F:$F,$B37,TB!$B:$B,$C37,TB!$C:$C,$D37,TB!$G:$G,$E37,TB!$J:$J,$A$4)</f>
        <v>0</v>
      </c>
      <c r="AW37" s="218">
        <f>SUMIFS(TB!AJ:AJ,TB!$F:$F,$B37,TB!$B:$B,$C37,TB!$C:$C,$D37,TB!$G:$G,$E37,TB!$J:$J,$A$4)</f>
        <v>0</v>
      </c>
      <c r="AX37" s="218">
        <f>SUMIFS(TB!AK:AK,TB!$F:$F,$B37,TB!$B:$B,$C37,TB!$C:$C,$D37,TB!$G:$G,$E37,TB!$J:$J,$A$4)</f>
        <v>52</v>
      </c>
      <c r="AY37" s="218">
        <f>SUMIFS(TB!AL:AL,TB!$F:$F,$B37,TB!$B:$B,$C37,TB!$C:$C,$D37,TB!$G:$G,$E37,TB!$J:$J,$A$4)</f>
        <v>52</v>
      </c>
      <c r="AZ37" s="218">
        <f>SUMIFS(TB!AM:AM,TB!$F:$F,$B37,TB!$B:$B,$C37,TB!$C:$C,$D37,TB!$G:$G,$E37,TB!$J:$J,$A$4)</f>
        <v>52</v>
      </c>
      <c r="BA37" s="218">
        <f>SUMIFS(TB!AN:AN,TB!$F:$F,$B37,TB!$B:$B,$C37,TB!$C:$C,$D37,TB!$G:$G,$E37,TB!$J:$J,$A$4)</f>
        <v>52</v>
      </c>
      <c r="BB37" s="218">
        <f>SUMIFS(TB!AO:AO,TB!$F:$F,$B37,TB!$B:$B,$C37,TB!$C:$C,$D37,TB!$G:$G,$E37,TB!$J:$J,$A$4)</f>
        <v>52</v>
      </c>
      <c r="BC37" s="218">
        <f>SUMIFS(TB!AP:AP,TB!$F:$F,$B37,TB!$B:$B,$C37,TB!$C:$C,$D37,TB!$G:$G,$E37,TB!$J:$J,$A$4)</f>
        <v>52</v>
      </c>
      <c r="BD37" s="218">
        <f>SUMIFS(TB!AQ:AQ,TB!$F:$F,$B37,TB!$B:$B,$C37,TB!$C:$C,$D37,TB!$G:$G,$E37,TB!$J:$J,$A$4)</f>
        <v>52</v>
      </c>
      <c r="BE37" s="218">
        <f>SUMIFS(TB!AR:AR,TB!$F:$F,$B37,TB!$B:$B,$C37,TB!$C:$C,$D37,TB!$G:$G,$E37,TB!$J:$J,$A$4)</f>
        <v>52</v>
      </c>
      <c r="BF37" s="218">
        <f>SUMIFS(TB!AS:AS,TB!$F:$F,$B37,TB!$B:$B,$C37,TB!$C:$C,$D37,TB!$G:$G,$E37,TB!$J:$J,$A$4)</f>
        <v>52</v>
      </c>
      <c r="BG37" s="218">
        <f>SUMIFS(TB!AT:AT,TB!$F:$F,$B37,TB!$B:$B,$C37,TB!$C:$C,$D37,TB!$G:$G,$E37,TB!$J:$J,$A$4)</f>
        <v>32.054340000000003</v>
      </c>
      <c r="BH37" s="218">
        <f>SUMIFS(TB!AU:AU,TB!$F:$F,$B37,TB!$B:$B,$C37,TB!$C:$C,$D37,TB!$G:$G,$E37,TB!$J:$J,$A$4)</f>
        <v>32.054340000000003</v>
      </c>
      <c r="BI37" s="218">
        <f>SUMIFS(TB!AV:AV,TB!$F:$F,$B37,TB!$B:$B,$C37,TB!$C:$C,$D37,TB!$G:$G,$E37,TB!$J:$J,$A$4)</f>
        <v>32.054340000000003</v>
      </c>
      <c r="BJ37" s="218">
        <f>SUMIFS(TB!AW:AW,TB!$F:$F,$B37,TB!$B:$B,$C37,TB!$C:$C,$D37,TB!$G:$G,$E37,TB!$J:$J,$A$4)</f>
        <v>0</v>
      </c>
      <c r="BK37" s="218">
        <f>SUMIFS(TB!AX:AX,TB!$F:$F,$B37,TB!$B:$B,$C37,TB!$C:$C,$D37,TB!$G:$G,$E37,TB!$J:$J,$A$4)</f>
        <v>0</v>
      </c>
      <c r="BL37" s="218">
        <f>SUMIFS(TB!AY:AY,TB!$F:$F,$B37,TB!$B:$B,$C37,TB!$C:$C,$D37,TB!$G:$G,$E37,TB!$J:$J,$A$4)</f>
        <v>0</v>
      </c>
      <c r="BM37" s="218">
        <f>SUMIFS(TB!AZ:AZ,TB!$F:$F,$B37,TB!$B:$B,$C37,TB!$C:$C,$D37,TB!$G:$G,$E37,TB!$J:$J,$A$4)</f>
        <v>0</v>
      </c>
      <c r="BN37" s="218">
        <f>SUMIFS(TB!BA:BA,TB!$F:$F,$B37,TB!$B:$B,$C37,TB!$C:$C,$D37,TB!$G:$G,$E37,TB!$J:$J,$A$4)</f>
        <v>0</v>
      </c>
      <c r="BO37" s="218">
        <f>SUMIFS(TB!BB:BB,TB!$F:$F,$B37,TB!$B:$B,$C37,TB!$C:$C,$D37,TB!$G:$G,$E37,TB!$J:$J,$A$4)</f>
        <v>0</v>
      </c>
      <c r="BP37" s="218">
        <f>SUMIFS(TB!BC:BC,TB!$F:$F,$B37,TB!$B:$B,$C37,TB!$C:$C,$D37,TB!$G:$G,$E37,TB!$J:$J,$A$4)</f>
        <v>0</v>
      </c>
      <c r="BQ37" s="218">
        <f>SUMIFS(TB!BD:BD,TB!$F:$F,$B37,TB!$B:$B,$C37,TB!$C:$C,$D37,TB!$G:$G,$E37,TB!$J:$J,$A$4)</f>
        <v>0</v>
      </c>
      <c r="BR37" s="218">
        <f>SUMIFS(TB!BE:BE,TB!$F:$F,$B37,TB!$B:$B,$C37,TB!$C:$C,$D37,TB!$G:$G,$E37,TB!$J:$J,$A$4)</f>
        <v>0</v>
      </c>
      <c r="BS37" s="218">
        <f>SUMIFS(TB!BF:BF,TB!$F:$F,$B37,TB!$B:$B,$C37,TB!$C:$C,$D37,TB!$G:$G,$E37,TB!$J:$J,$A$4)</f>
        <v>0</v>
      </c>
      <c r="BT37" s="218">
        <f>SUMIFS(TB!BG:BG,TB!$F:$F,$B37,TB!$B:$B,$C37,TB!$C:$C,$D37,TB!$G:$G,$E37,TB!$J:$J,$A$4)</f>
        <v>0</v>
      </c>
      <c r="BU37" s="218">
        <f>SUMIFS(TB!BH:BH,TB!$F:$F,$B37,TB!$B:$B,$C37,TB!$C:$C,$D37,TB!$G:$G,$E37,TB!$J:$J,$A$4)</f>
        <v>0</v>
      </c>
      <c r="BV37" s="218">
        <f>SUMIFS(TB!BI:BI,TB!$F:$F,$B37,TB!$B:$B,$C37,TB!$C:$C,$D37,TB!$G:$G,$E37,TB!$J:$J,$A$4)</f>
        <v>0</v>
      </c>
      <c r="BZ37" s="218"/>
      <c r="CA37" s="337"/>
    </row>
    <row r="38" spans="1:79" s="20" customFormat="1" ht="14.25" customHeight="1" outlineLevel="1" x14ac:dyDescent="0.3">
      <c r="B38" s="80" t="str">
        <f>BS!$B$12</f>
        <v>Other current assets</v>
      </c>
      <c r="C38" s="79" t="s">
        <v>532</v>
      </c>
      <c r="D38" s="80" t="str">
        <f>IFERROR(VLOOKUP($C38,TB!$B:$H,2,0),"-")</f>
        <v>Undeposited Funds</v>
      </c>
      <c r="E38" s="80" t="str">
        <f>IFERROR(VLOOKUP($C38,TB!$B:$H,6,0),"-")</f>
        <v>Undeposited funds</v>
      </c>
      <c r="F38" s="218">
        <f t="shared" si="28"/>
        <v>0</v>
      </c>
      <c r="G38" s="218">
        <f t="shared" si="29"/>
        <v>0</v>
      </c>
      <c r="H38" s="218">
        <f t="shared" si="29"/>
        <v>0</v>
      </c>
      <c r="I38" s="218">
        <f t="shared" si="29"/>
        <v>0</v>
      </c>
      <c r="J38" s="322"/>
      <c r="K38" s="218">
        <f t="shared" si="30"/>
        <v>0</v>
      </c>
      <c r="L38" s="218">
        <f t="shared" si="31"/>
        <v>0</v>
      </c>
      <c r="M38" s="218">
        <f t="shared" si="32"/>
        <v>0</v>
      </c>
      <c r="N38" s="218">
        <f ca="1">_xlfn.IFNA(MIN(OFFSET($AA38,0,MATCH(Periods!$D$15,$AA$7:$BY$7)-1):OFFSET($AA38,0,MATCH(Periods!$D$15,$AA$7:$BY$7,0)-12)),0)</f>
        <v>0</v>
      </c>
      <c r="O38" s="322"/>
      <c r="P38" s="218">
        <f t="shared" si="33"/>
        <v>0</v>
      </c>
      <c r="Q38" s="218">
        <f t="shared" si="34"/>
        <v>0</v>
      </c>
      <c r="R38" s="218">
        <f t="shared" si="35"/>
        <v>0</v>
      </c>
      <c r="S38" s="218">
        <f ca="1">_xlfn.IFNA(MAX(OFFSET($AA38,0,MATCH(Periods!$D$15,$AA$7:$BY$7)-1):OFFSET($AA38,0,MATCH(Periods!$D$15,$AA$7:$BY$7,0)-12)),0)</f>
        <v>0</v>
      </c>
      <c r="T38" s="322"/>
      <c r="U38" s="218">
        <f t="shared" si="36"/>
        <v>0</v>
      </c>
      <c r="V38" s="218">
        <f t="shared" si="37"/>
        <v>0</v>
      </c>
      <c r="W38" s="218">
        <f t="shared" si="38"/>
        <v>0</v>
      </c>
      <c r="X38" s="218">
        <f ca="1">_xlfn.IFNA(AVERAGE(OFFSET($AA38,0,MATCH(Periods!$D$15,$AA$7:$BY$7)-1):OFFSET($AA38,0,MATCH(Periods!$D$15,$AA$7:$BY$7,0)-12)),0)</f>
        <v>0</v>
      </c>
      <c r="Y38" s="322"/>
      <c r="Z38" s="322"/>
      <c r="AA38" s="218">
        <f>SUMIFS(TB!N:N,TB!$F:$F,$B38,TB!$B:$B,$C38,TB!$C:$C,$D38,TB!$G:$G,$E38,TB!$J:$J,$A$4)</f>
        <v>0</v>
      </c>
      <c r="AB38" s="218">
        <f>SUMIFS(TB!O:O,TB!$F:$F,$B38,TB!$B:$B,$C38,TB!$C:$C,$D38,TB!$G:$G,$E38,TB!$J:$J,$A$4)</f>
        <v>0</v>
      </c>
      <c r="AC38" s="218">
        <f>SUMIFS(TB!P:P,TB!$F:$F,$B38,TB!$B:$B,$C38,TB!$C:$C,$D38,TB!$G:$G,$E38,TB!$J:$J,$A$4)</f>
        <v>0</v>
      </c>
      <c r="AD38" s="218">
        <f>SUMIFS(TB!Q:Q,TB!$F:$F,$B38,TB!$B:$B,$C38,TB!$C:$C,$D38,TB!$G:$G,$E38,TB!$J:$J,$A$4)</f>
        <v>0</v>
      </c>
      <c r="AE38" s="218">
        <f>SUMIFS(TB!R:R,TB!$F:$F,$B38,TB!$B:$B,$C38,TB!$C:$C,$D38,TB!$G:$G,$E38,TB!$J:$J,$A$4)</f>
        <v>0</v>
      </c>
      <c r="AF38" s="218">
        <f>SUMIFS(TB!S:S,TB!$F:$F,$B38,TB!$B:$B,$C38,TB!$C:$C,$D38,TB!$G:$G,$E38,TB!$J:$J,$A$4)</f>
        <v>0</v>
      </c>
      <c r="AG38" s="218">
        <f>SUMIFS(TB!T:T,TB!$F:$F,$B38,TB!$B:$B,$C38,TB!$C:$C,$D38,TB!$G:$G,$E38,TB!$J:$J,$A$4)</f>
        <v>0</v>
      </c>
      <c r="AH38" s="218">
        <f>SUMIFS(TB!U:U,TB!$F:$F,$B38,TB!$B:$B,$C38,TB!$C:$C,$D38,TB!$G:$G,$E38,TB!$J:$J,$A$4)</f>
        <v>0</v>
      </c>
      <c r="AI38" s="218">
        <f>SUMIFS(TB!V:V,TB!$F:$F,$B38,TB!$B:$B,$C38,TB!$C:$C,$D38,TB!$G:$G,$E38,TB!$J:$J,$A$4)</f>
        <v>0</v>
      </c>
      <c r="AJ38" s="218">
        <f>SUMIFS(TB!W:W,TB!$F:$F,$B38,TB!$B:$B,$C38,TB!$C:$C,$D38,TB!$G:$G,$E38,TB!$J:$J,$A$4)</f>
        <v>0</v>
      </c>
      <c r="AK38" s="218">
        <f>SUMIFS(TB!X:X,TB!$F:$F,$B38,TB!$B:$B,$C38,TB!$C:$C,$D38,TB!$G:$G,$E38,TB!$J:$J,$A$4)</f>
        <v>0</v>
      </c>
      <c r="AL38" s="218">
        <f>SUMIFS(TB!Y:Y,TB!$F:$F,$B38,TB!$B:$B,$C38,TB!$C:$C,$D38,TB!$G:$G,$E38,TB!$J:$J,$A$4)</f>
        <v>0</v>
      </c>
      <c r="AM38" s="218">
        <f>SUMIFS(TB!Z:Z,TB!$F:$F,$B38,TB!$B:$B,$C38,TB!$C:$C,$D38,TB!$G:$G,$E38,TB!$J:$J,$A$4)</f>
        <v>0</v>
      </c>
      <c r="AN38" s="218">
        <f>SUMIFS(TB!AA:AA,TB!$F:$F,$B38,TB!$B:$B,$C38,TB!$C:$C,$D38,TB!$G:$G,$E38,TB!$J:$J,$A$4)</f>
        <v>0</v>
      </c>
      <c r="AO38" s="218">
        <f>SUMIFS(TB!AB:AB,TB!$F:$F,$B38,TB!$B:$B,$C38,TB!$C:$C,$D38,TB!$G:$G,$E38,TB!$J:$J,$A$4)</f>
        <v>0</v>
      </c>
      <c r="AP38" s="218">
        <f>SUMIFS(TB!AC:AC,TB!$F:$F,$B38,TB!$B:$B,$C38,TB!$C:$C,$D38,TB!$G:$G,$E38,TB!$J:$J,$A$4)</f>
        <v>0</v>
      </c>
      <c r="AQ38" s="218">
        <f>SUMIFS(TB!AD:AD,TB!$F:$F,$B38,TB!$B:$B,$C38,TB!$C:$C,$D38,TB!$G:$G,$E38,TB!$J:$J,$A$4)</f>
        <v>0</v>
      </c>
      <c r="AR38" s="218">
        <f>SUMIFS(TB!AE:AE,TB!$F:$F,$B38,TB!$B:$B,$C38,TB!$C:$C,$D38,TB!$G:$G,$E38,TB!$J:$J,$A$4)</f>
        <v>0</v>
      </c>
      <c r="AS38" s="218">
        <f>SUMIFS(TB!AF:AF,TB!$F:$F,$B38,TB!$B:$B,$C38,TB!$C:$C,$D38,TB!$G:$G,$E38,TB!$J:$J,$A$4)</f>
        <v>0</v>
      </c>
      <c r="AT38" s="218">
        <f>SUMIFS(TB!AG:AG,TB!$F:$F,$B38,TB!$B:$B,$C38,TB!$C:$C,$D38,TB!$G:$G,$E38,TB!$J:$J,$A$4)</f>
        <v>0</v>
      </c>
      <c r="AU38" s="218">
        <f>SUMIFS(TB!AH:AH,TB!$F:$F,$B38,TB!$B:$B,$C38,TB!$C:$C,$D38,TB!$G:$G,$E38,TB!$J:$J,$A$4)</f>
        <v>0</v>
      </c>
      <c r="AV38" s="218">
        <f>SUMIFS(TB!AI:AI,TB!$F:$F,$B38,TB!$B:$B,$C38,TB!$C:$C,$D38,TB!$G:$G,$E38,TB!$J:$J,$A$4)</f>
        <v>0</v>
      </c>
      <c r="AW38" s="218">
        <f>SUMIFS(TB!AJ:AJ,TB!$F:$F,$B38,TB!$B:$B,$C38,TB!$C:$C,$D38,TB!$G:$G,$E38,TB!$J:$J,$A$4)</f>
        <v>0</v>
      </c>
      <c r="AX38" s="218">
        <f>SUMIFS(TB!AK:AK,TB!$F:$F,$B38,TB!$B:$B,$C38,TB!$C:$C,$D38,TB!$G:$G,$E38,TB!$J:$J,$A$4)</f>
        <v>0</v>
      </c>
      <c r="AY38" s="218">
        <f>SUMIFS(TB!AL:AL,TB!$F:$F,$B38,TB!$B:$B,$C38,TB!$C:$C,$D38,TB!$G:$G,$E38,TB!$J:$J,$A$4)</f>
        <v>0</v>
      </c>
      <c r="AZ38" s="218">
        <f>SUMIFS(TB!AM:AM,TB!$F:$F,$B38,TB!$B:$B,$C38,TB!$C:$C,$D38,TB!$G:$G,$E38,TB!$J:$J,$A$4)</f>
        <v>0</v>
      </c>
      <c r="BA38" s="218">
        <f>SUMIFS(TB!AN:AN,TB!$F:$F,$B38,TB!$B:$B,$C38,TB!$C:$C,$D38,TB!$G:$G,$E38,TB!$J:$J,$A$4)</f>
        <v>0</v>
      </c>
      <c r="BB38" s="218">
        <f>SUMIFS(TB!AO:AO,TB!$F:$F,$B38,TB!$B:$B,$C38,TB!$C:$C,$D38,TB!$G:$G,$E38,TB!$J:$J,$A$4)</f>
        <v>0</v>
      </c>
      <c r="BC38" s="218">
        <f>SUMIFS(TB!AP:AP,TB!$F:$F,$B38,TB!$B:$B,$C38,TB!$C:$C,$D38,TB!$G:$G,$E38,TB!$J:$J,$A$4)</f>
        <v>0</v>
      </c>
      <c r="BD38" s="218">
        <f>SUMIFS(TB!AQ:AQ,TB!$F:$F,$B38,TB!$B:$B,$C38,TB!$C:$C,$D38,TB!$G:$G,$E38,TB!$J:$J,$A$4)</f>
        <v>0</v>
      </c>
      <c r="BE38" s="218">
        <f>SUMIFS(TB!AR:AR,TB!$F:$F,$B38,TB!$B:$B,$C38,TB!$C:$C,$D38,TB!$G:$G,$E38,TB!$J:$J,$A$4)</f>
        <v>0</v>
      </c>
      <c r="BF38" s="218">
        <f>SUMIFS(TB!AS:AS,TB!$F:$F,$B38,TB!$B:$B,$C38,TB!$C:$C,$D38,TB!$G:$G,$E38,TB!$J:$J,$A$4)</f>
        <v>0</v>
      </c>
      <c r="BG38" s="218">
        <f>SUMIFS(TB!AT:AT,TB!$F:$F,$B38,TB!$B:$B,$C38,TB!$C:$C,$D38,TB!$G:$G,$E38,TB!$J:$J,$A$4)</f>
        <v>0</v>
      </c>
      <c r="BH38" s="218">
        <f>SUMIFS(TB!AU:AU,TB!$F:$F,$B38,TB!$B:$B,$C38,TB!$C:$C,$D38,TB!$G:$G,$E38,TB!$J:$J,$A$4)</f>
        <v>0</v>
      </c>
      <c r="BI38" s="218">
        <f>SUMIFS(TB!AV:AV,TB!$F:$F,$B38,TB!$B:$B,$C38,TB!$C:$C,$D38,TB!$G:$G,$E38,TB!$J:$J,$A$4)</f>
        <v>0</v>
      </c>
      <c r="BJ38" s="218">
        <f>SUMIFS(TB!AW:AW,TB!$F:$F,$B38,TB!$B:$B,$C38,TB!$C:$C,$D38,TB!$G:$G,$E38,TB!$J:$J,$A$4)</f>
        <v>0</v>
      </c>
      <c r="BK38" s="218">
        <f>SUMIFS(TB!AX:AX,TB!$F:$F,$B38,TB!$B:$B,$C38,TB!$C:$C,$D38,TB!$G:$G,$E38,TB!$J:$J,$A$4)</f>
        <v>0</v>
      </c>
      <c r="BL38" s="218">
        <f>SUMIFS(TB!AY:AY,TB!$F:$F,$B38,TB!$B:$B,$C38,TB!$C:$C,$D38,TB!$G:$G,$E38,TB!$J:$J,$A$4)</f>
        <v>0</v>
      </c>
      <c r="BM38" s="218">
        <f>SUMIFS(TB!AZ:AZ,TB!$F:$F,$B38,TB!$B:$B,$C38,TB!$C:$C,$D38,TB!$G:$G,$E38,TB!$J:$J,$A$4)</f>
        <v>0</v>
      </c>
      <c r="BN38" s="218">
        <f>SUMIFS(TB!BA:BA,TB!$F:$F,$B38,TB!$B:$B,$C38,TB!$C:$C,$D38,TB!$G:$G,$E38,TB!$J:$J,$A$4)</f>
        <v>0</v>
      </c>
      <c r="BO38" s="218">
        <f>SUMIFS(TB!BB:BB,TB!$F:$F,$B38,TB!$B:$B,$C38,TB!$C:$C,$D38,TB!$G:$G,$E38,TB!$J:$J,$A$4)</f>
        <v>0</v>
      </c>
      <c r="BP38" s="218">
        <f>SUMIFS(TB!BC:BC,TB!$F:$F,$B38,TB!$B:$B,$C38,TB!$C:$C,$D38,TB!$G:$G,$E38,TB!$J:$J,$A$4)</f>
        <v>0</v>
      </c>
      <c r="BQ38" s="218">
        <f>SUMIFS(TB!BD:BD,TB!$F:$F,$B38,TB!$B:$B,$C38,TB!$C:$C,$D38,TB!$G:$G,$E38,TB!$J:$J,$A$4)</f>
        <v>0</v>
      </c>
      <c r="BR38" s="218">
        <f>SUMIFS(TB!BE:BE,TB!$F:$F,$B38,TB!$B:$B,$C38,TB!$C:$C,$D38,TB!$G:$G,$E38,TB!$J:$J,$A$4)</f>
        <v>0</v>
      </c>
      <c r="BS38" s="218">
        <f>SUMIFS(TB!BF:BF,TB!$F:$F,$B38,TB!$B:$B,$C38,TB!$C:$C,$D38,TB!$G:$G,$E38,TB!$J:$J,$A$4)</f>
        <v>0</v>
      </c>
      <c r="BT38" s="218">
        <f>SUMIFS(TB!BG:BG,TB!$F:$F,$B38,TB!$B:$B,$C38,TB!$C:$C,$D38,TB!$G:$G,$E38,TB!$J:$J,$A$4)</f>
        <v>0</v>
      </c>
      <c r="BU38" s="218">
        <f>SUMIFS(TB!BH:BH,TB!$F:$F,$B38,TB!$B:$B,$C38,TB!$C:$C,$D38,TB!$G:$G,$E38,TB!$J:$J,$A$4)</f>
        <v>0</v>
      </c>
      <c r="BV38" s="218">
        <f>SUMIFS(TB!BI:BI,TB!$F:$F,$B38,TB!$B:$B,$C38,TB!$C:$C,$D38,TB!$G:$G,$E38,TB!$J:$J,$A$4)</f>
        <v>0</v>
      </c>
      <c r="BZ38" s="218"/>
      <c r="CA38" s="337"/>
    </row>
    <row r="39" spans="1:79" s="20" customFormat="1" ht="14.25" customHeight="1" outlineLevel="1" x14ac:dyDescent="0.3">
      <c r="B39" s="80" t="str">
        <f>BS!$B$12</f>
        <v>Other current assets</v>
      </c>
      <c r="C39" s="79" t="s">
        <v>533</v>
      </c>
      <c r="D39" s="80" t="str">
        <f>IFERROR(VLOOKUP($C39,TB!$B:$H,2,0),"-")</f>
        <v>Vendor Rebate Receivable</v>
      </c>
      <c r="E39" s="80" t="str">
        <f>IFERROR(VLOOKUP($C39,TB!$B:$H,6,0),"-")</f>
        <v>Vendor rebate receivable</v>
      </c>
      <c r="F39" s="218">
        <f t="shared" si="28"/>
        <v>200.90511999999998</v>
      </c>
      <c r="G39" s="218">
        <f t="shared" si="29"/>
        <v>259.70368000000002</v>
      </c>
      <c r="H39" s="218">
        <f t="shared" si="29"/>
        <v>0</v>
      </c>
      <c r="I39" s="218">
        <f t="shared" si="29"/>
        <v>0</v>
      </c>
      <c r="J39" s="322"/>
      <c r="K39" s="218">
        <f t="shared" si="30"/>
        <v>16.934999999999999</v>
      </c>
      <c r="L39" s="218">
        <f t="shared" si="31"/>
        <v>0</v>
      </c>
      <c r="M39" s="218">
        <f t="shared" si="32"/>
        <v>0</v>
      </c>
      <c r="N39" s="218">
        <f ca="1">_xlfn.IFNA(MIN(OFFSET($AA39,0,MATCH(Periods!$D$15,$AA$7:$BY$7)-1):OFFSET($AA39,0,MATCH(Periods!$D$15,$AA$7:$BY$7,0)-12)),0)</f>
        <v>0</v>
      </c>
      <c r="O39" s="322"/>
      <c r="P39" s="218">
        <f t="shared" si="33"/>
        <v>387.58340999999996</v>
      </c>
      <c r="Q39" s="218">
        <f t="shared" si="34"/>
        <v>259.70368000000002</v>
      </c>
      <c r="R39" s="218">
        <f t="shared" si="35"/>
        <v>0</v>
      </c>
      <c r="S39" s="218">
        <f ca="1">_xlfn.IFNA(MAX(OFFSET($AA39,0,MATCH(Periods!$D$15,$AA$7:$BY$7)-1):OFFSET($AA39,0,MATCH(Periods!$D$15,$AA$7:$BY$7,0)-12)),0)</f>
        <v>0</v>
      </c>
      <c r="T39" s="322"/>
      <c r="U39" s="218">
        <f t="shared" si="36"/>
        <v>151.05774166666666</v>
      </c>
      <c r="V39" s="218">
        <f t="shared" si="37"/>
        <v>25.855628333333339</v>
      </c>
      <c r="W39" s="218">
        <f t="shared" si="38"/>
        <v>0</v>
      </c>
      <c r="X39" s="218">
        <f ca="1">_xlfn.IFNA(AVERAGE(OFFSET($AA39,0,MATCH(Periods!$D$15,$AA$7:$BY$7)-1):OFFSET($AA39,0,MATCH(Periods!$D$15,$AA$7:$BY$7,0)-12)),0)</f>
        <v>0</v>
      </c>
      <c r="Y39" s="322"/>
      <c r="Z39" s="322"/>
      <c r="AA39" s="218">
        <f>SUMIFS(TB!N:N,TB!$F:$F,$B39,TB!$B:$B,$C39,TB!$C:$C,$D39,TB!$G:$G,$E39,TB!$J:$J,$A$4)</f>
        <v>16.934999999999999</v>
      </c>
      <c r="AB39" s="218">
        <f>SUMIFS(TB!O:O,TB!$F:$F,$B39,TB!$B:$B,$C39,TB!$C:$C,$D39,TB!$G:$G,$E39,TB!$J:$J,$A$4)</f>
        <v>16.934999999999999</v>
      </c>
      <c r="AC39" s="218">
        <f>SUMIFS(TB!P:P,TB!$F:$F,$B39,TB!$B:$B,$C39,TB!$C:$C,$D39,TB!$G:$G,$E39,TB!$J:$J,$A$4)</f>
        <v>108.94503999999999</v>
      </c>
      <c r="AD39" s="218">
        <f>SUMIFS(TB!Q:Q,TB!$F:$F,$B39,TB!$B:$B,$C39,TB!$C:$C,$D39,TB!$G:$G,$E39,TB!$J:$J,$A$4)</f>
        <v>88.799039999999991</v>
      </c>
      <c r="AE39" s="218">
        <f>SUMIFS(TB!R:R,TB!$F:$F,$B39,TB!$B:$B,$C39,TB!$C:$C,$D39,TB!$G:$G,$E39,TB!$J:$J,$A$4)</f>
        <v>88.799039999999991</v>
      </c>
      <c r="AF39" s="218">
        <f>SUMIFS(TB!S:S,TB!$F:$F,$B39,TB!$B:$B,$C39,TB!$C:$C,$D39,TB!$G:$G,$E39,TB!$J:$J,$A$4)</f>
        <v>387.58340999999996</v>
      </c>
      <c r="AG39" s="218">
        <f>SUMIFS(TB!T:T,TB!$F:$F,$B39,TB!$B:$B,$C39,TB!$C:$C,$D39,TB!$G:$G,$E39,TB!$J:$J,$A$4)</f>
        <v>255.10479999999998</v>
      </c>
      <c r="AH39" s="218">
        <f>SUMIFS(TB!U:U,TB!$F:$F,$B39,TB!$B:$B,$C39,TB!$C:$C,$D39,TB!$G:$G,$E39,TB!$J:$J,$A$4)</f>
        <v>255.10479999999998</v>
      </c>
      <c r="AI39" s="218">
        <f>SUMIFS(TB!V:V,TB!$F:$F,$B39,TB!$B:$B,$C39,TB!$C:$C,$D39,TB!$G:$G,$E39,TB!$J:$J,$A$4)</f>
        <v>190.30310999999998</v>
      </c>
      <c r="AJ39" s="218">
        <f>SUMIFS(TB!W:W,TB!$F:$F,$B39,TB!$B:$B,$C39,TB!$C:$C,$D39,TB!$G:$G,$E39,TB!$J:$J,$A$4)</f>
        <v>101.63927000000001</v>
      </c>
      <c r="AK39" s="218">
        <f>SUMIFS(TB!X:X,TB!$F:$F,$B39,TB!$B:$B,$C39,TB!$C:$C,$D39,TB!$G:$G,$E39,TB!$J:$J,$A$4)</f>
        <v>101.63927000000001</v>
      </c>
      <c r="AL39" s="218">
        <f>SUMIFS(TB!Y:Y,TB!$F:$F,$B39,TB!$B:$B,$C39,TB!$C:$C,$D39,TB!$G:$G,$E39,TB!$J:$J,$A$4)</f>
        <v>200.90511999999998</v>
      </c>
      <c r="AM39" s="218">
        <f>SUMIFS(TB!Z:Z,TB!$F:$F,$B39,TB!$B:$B,$C39,TB!$C:$C,$D39,TB!$G:$G,$E39,TB!$J:$J,$A$4)</f>
        <v>16.854620000000001</v>
      </c>
      <c r="AN39" s="218">
        <f>SUMIFS(TB!AA:AA,TB!$F:$F,$B39,TB!$B:$B,$C39,TB!$C:$C,$D39,TB!$G:$G,$E39,TB!$J:$J,$A$4)</f>
        <v>16.854620000000001</v>
      </c>
      <c r="AO39" s="218">
        <f>SUMIFS(TB!AB:AB,TB!$F:$F,$B39,TB!$B:$B,$C39,TB!$C:$C,$D39,TB!$G:$G,$E39,TB!$J:$J,$A$4)</f>
        <v>16.854620000000001</v>
      </c>
      <c r="AP39" s="218">
        <f>SUMIFS(TB!AC:AC,TB!$F:$F,$B39,TB!$B:$B,$C39,TB!$C:$C,$D39,TB!$G:$G,$E39,TB!$J:$J,$A$4)</f>
        <v>0</v>
      </c>
      <c r="AQ39" s="218">
        <f>SUMIFS(TB!AD:AD,TB!$F:$F,$B39,TB!$B:$B,$C39,TB!$C:$C,$D39,TB!$G:$G,$E39,TB!$J:$J,$A$4)</f>
        <v>0</v>
      </c>
      <c r="AR39" s="218">
        <f>SUMIFS(TB!AE:AE,TB!$F:$F,$B39,TB!$B:$B,$C39,TB!$C:$C,$D39,TB!$G:$G,$E39,TB!$J:$J,$A$4)</f>
        <v>0</v>
      </c>
      <c r="AS39" s="218">
        <f>SUMIFS(TB!AF:AF,TB!$F:$F,$B39,TB!$B:$B,$C39,TB!$C:$C,$D39,TB!$G:$G,$E39,TB!$J:$J,$A$4)</f>
        <v>0</v>
      </c>
      <c r="AT39" s="218">
        <f>SUMIFS(TB!AG:AG,TB!$F:$F,$B39,TB!$B:$B,$C39,TB!$C:$C,$D39,TB!$G:$G,$E39,TB!$J:$J,$A$4)</f>
        <v>0</v>
      </c>
      <c r="AU39" s="218">
        <f>SUMIFS(TB!AH:AH,TB!$F:$F,$B39,TB!$B:$B,$C39,TB!$C:$C,$D39,TB!$G:$G,$E39,TB!$J:$J,$A$4)</f>
        <v>0</v>
      </c>
      <c r="AV39" s="218">
        <f>SUMIFS(TB!AI:AI,TB!$F:$F,$B39,TB!$B:$B,$C39,TB!$C:$C,$D39,TB!$G:$G,$E39,TB!$J:$J,$A$4)</f>
        <v>0</v>
      </c>
      <c r="AW39" s="218">
        <f>SUMIFS(TB!AJ:AJ,TB!$F:$F,$B39,TB!$B:$B,$C39,TB!$C:$C,$D39,TB!$G:$G,$E39,TB!$J:$J,$A$4)</f>
        <v>0</v>
      </c>
      <c r="AX39" s="218">
        <f>SUMIFS(TB!AK:AK,TB!$F:$F,$B39,TB!$B:$B,$C39,TB!$C:$C,$D39,TB!$G:$G,$E39,TB!$J:$J,$A$4)</f>
        <v>259.70368000000002</v>
      </c>
      <c r="AY39" s="218">
        <f>SUMIFS(TB!AL:AL,TB!$F:$F,$B39,TB!$B:$B,$C39,TB!$C:$C,$D39,TB!$G:$G,$E39,TB!$J:$J,$A$4)</f>
        <v>0</v>
      </c>
      <c r="AZ39" s="218">
        <f>SUMIFS(TB!AM:AM,TB!$F:$F,$B39,TB!$B:$B,$C39,TB!$C:$C,$D39,TB!$G:$G,$E39,TB!$J:$J,$A$4)</f>
        <v>0</v>
      </c>
      <c r="BA39" s="218">
        <f>SUMIFS(TB!AN:AN,TB!$F:$F,$B39,TB!$B:$B,$C39,TB!$C:$C,$D39,TB!$G:$G,$E39,TB!$J:$J,$A$4)</f>
        <v>0</v>
      </c>
      <c r="BB39" s="218">
        <f>SUMIFS(TB!AO:AO,TB!$F:$F,$B39,TB!$B:$B,$C39,TB!$C:$C,$D39,TB!$G:$G,$E39,TB!$J:$J,$A$4)</f>
        <v>0</v>
      </c>
      <c r="BC39" s="218">
        <f>SUMIFS(TB!AP:AP,TB!$F:$F,$B39,TB!$B:$B,$C39,TB!$C:$C,$D39,TB!$G:$G,$E39,TB!$J:$J,$A$4)</f>
        <v>0</v>
      </c>
      <c r="BD39" s="218">
        <f>SUMIFS(TB!AQ:AQ,TB!$F:$F,$B39,TB!$B:$B,$C39,TB!$C:$C,$D39,TB!$G:$G,$E39,TB!$J:$J,$A$4)</f>
        <v>0</v>
      </c>
      <c r="BE39" s="218">
        <f>SUMIFS(TB!AR:AR,TB!$F:$F,$B39,TB!$B:$B,$C39,TB!$C:$C,$D39,TB!$G:$G,$E39,TB!$J:$J,$A$4)</f>
        <v>0</v>
      </c>
      <c r="BF39" s="218">
        <f>SUMIFS(TB!AS:AS,TB!$F:$F,$B39,TB!$B:$B,$C39,TB!$C:$C,$D39,TB!$G:$G,$E39,TB!$J:$J,$A$4)</f>
        <v>0</v>
      </c>
      <c r="BG39" s="218">
        <f>SUMIFS(TB!AT:AT,TB!$F:$F,$B39,TB!$B:$B,$C39,TB!$C:$C,$D39,TB!$G:$G,$E39,TB!$J:$J,$A$4)</f>
        <v>0</v>
      </c>
      <c r="BH39" s="218">
        <f>SUMIFS(TB!AU:AU,TB!$F:$F,$B39,TB!$B:$B,$C39,TB!$C:$C,$D39,TB!$G:$G,$E39,TB!$J:$J,$A$4)</f>
        <v>0</v>
      </c>
      <c r="BI39" s="218">
        <f>SUMIFS(TB!AV:AV,TB!$F:$F,$B39,TB!$B:$B,$C39,TB!$C:$C,$D39,TB!$G:$G,$E39,TB!$J:$J,$A$4)</f>
        <v>0</v>
      </c>
      <c r="BJ39" s="218">
        <f>SUMIFS(TB!AW:AW,TB!$F:$F,$B39,TB!$B:$B,$C39,TB!$C:$C,$D39,TB!$G:$G,$E39,TB!$J:$J,$A$4)</f>
        <v>0</v>
      </c>
      <c r="BK39" s="218">
        <f>SUMIFS(TB!AX:AX,TB!$F:$F,$B39,TB!$B:$B,$C39,TB!$C:$C,$D39,TB!$G:$G,$E39,TB!$J:$J,$A$4)</f>
        <v>0</v>
      </c>
      <c r="BL39" s="218">
        <f>SUMIFS(TB!AY:AY,TB!$F:$F,$B39,TB!$B:$B,$C39,TB!$C:$C,$D39,TB!$G:$G,$E39,TB!$J:$J,$A$4)</f>
        <v>0</v>
      </c>
      <c r="BM39" s="218">
        <f>SUMIFS(TB!AZ:AZ,TB!$F:$F,$B39,TB!$B:$B,$C39,TB!$C:$C,$D39,TB!$G:$G,$E39,TB!$J:$J,$A$4)</f>
        <v>0</v>
      </c>
      <c r="BN39" s="218">
        <f>SUMIFS(TB!BA:BA,TB!$F:$F,$B39,TB!$B:$B,$C39,TB!$C:$C,$D39,TB!$G:$G,$E39,TB!$J:$J,$A$4)</f>
        <v>0</v>
      </c>
      <c r="BO39" s="218">
        <f>SUMIFS(TB!BB:BB,TB!$F:$F,$B39,TB!$B:$B,$C39,TB!$C:$C,$D39,TB!$G:$G,$E39,TB!$J:$J,$A$4)</f>
        <v>0</v>
      </c>
      <c r="BP39" s="218">
        <f>SUMIFS(TB!BC:BC,TB!$F:$F,$B39,TB!$B:$B,$C39,TB!$C:$C,$D39,TB!$G:$G,$E39,TB!$J:$J,$A$4)</f>
        <v>0</v>
      </c>
      <c r="BQ39" s="218">
        <f>SUMIFS(TB!BD:BD,TB!$F:$F,$B39,TB!$B:$B,$C39,TB!$C:$C,$D39,TB!$G:$G,$E39,TB!$J:$J,$A$4)</f>
        <v>0</v>
      </c>
      <c r="BR39" s="218">
        <f>SUMIFS(TB!BE:BE,TB!$F:$F,$B39,TB!$B:$B,$C39,TB!$C:$C,$D39,TB!$G:$G,$E39,TB!$J:$J,$A$4)</f>
        <v>0</v>
      </c>
      <c r="BS39" s="218">
        <f>SUMIFS(TB!BF:BF,TB!$F:$F,$B39,TB!$B:$B,$C39,TB!$C:$C,$D39,TB!$G:$G,$E39,TB!$J:$J,$A$4)</f>
        <v>0</v>
      </c>
      <c r="BT39" s="218">
        <f>SUMIFS(TB!BG:BG,TB!$F:$F,$B39,TB!$B:$B,$C39,TB!$C:$C,$D39,TB!$G:$G,$E39,TB!$J:$J,$A$4)</f>
        <v>0</v>
      </c>
      <c r="BU39" s="218">
        <f>SUMIFS(TB!BH:BH,TB!$F:$F,$B39,TB!$B:$B,$C39,TB!$C:$C,$D39,TB!$G:$G,$E39,TB!$J:$J,$A$4)</f>
        <v>0</v>
      </c>
      <c r="BV39" s="218">
        <f>SUMIFS(TB!BI:BI,TB!$F:$F,$B39,TB!$B:$B,$C39,TB!$C:$C,$D39,TB!$G:$G,$E39,TB!$J:$J,$A$4)</f>
        <v>0</v>
      </c>
      <c r="BZ39" s="218"/>
      <c r="CA39" s="337"/>
    </row>
    <row r="40" spans="1:79" s="20" customFormat="1" ht="14.25" customHeight="1" outlineLevel="1" x14ac:dyDescent="0.3">
      <c r="B40" s="80" t="str">
        <f>BS!$B$12</f>
        <v>Other current assets</v>
      </c>
      <c r="C40" s="79" t="s">
        <v>534</v>
      </c>
      <c r="D40" s="80" t="str">
        <f>IFERROR(VLOOKUP($C40,TB!$B:$H,2,0),"-")</f>
        <v>VSB MANAGEMENT, LLC</v>
      </c>
      <c r="E40" s="80" t="str">
        <f>IFERROR(VLOOKUP($C40,TB!$B:$H,6,0),"-")</f>
        <v>VSB management, llc</v>
      </c>
      <c r="F40" s="218">
        <f t="shared" si="28"/>
        <v>0</v>
      </c>
      <c r="G40" s="218">
        <f t="shared" si="29"/>
        <v>0</v>
      </c>
      <c r="H40" s="218">
        <f t="shared" si="29"/>
        <v>0</v>
      </c>
      <c r="I40" s="218">
        <f t="shared" si="29"/>
        <v>0</v>
      </c>
      <c r="J40" s="322"/>
      <c r="K40" s="218">
        <f t="shared" si="30"/>
        <v>0</v>
      </c>
      <c r="L40" s="218">
        <f t="shared" si="31"/>
        <v>0</v>
      </c>
      <c r="M40" s="218">
        <f t="shared" si="32"/>
        <v>0</v>
      </c>
      <c r="N40" s="218">
        <f ca="1">_xlfn.IFNA(MIN(OFFSET($AA40,0,MATCH(Periods!$D$15,$AA$7:$BY$7)-1):OFFSET($AA40,0,MATCH(Periods!$D$15,$AA$7:$BY$7,0)-12)),0)</f>
        <v>0</v>
      </c>
      <c r="O40" s="322"/>
      <c r="P40" s="218">
        <f t="shared" si="33"/>
        <v>0</v>
      </c>
      <c r="Q40" s="218">
        <f t="shared" si="34"/>
        <v>0</v>
      </c>
      <c r="R40" s="218">
        <f t="shared" si="35"/>
        <v>0</v>
      </c>
      <c r="S40" s="218">
        <f ca="1">_xlfn.IFNA(MAX(OFFSET($AA40,0,MATCH(Periods!$D$15,$AA$7:$BY$7)-1):OFFSET($AA40,0,MATCH(Periods!$D$15,$AA$7:$BY$7,0)-12)),0)</f>
        <v>0</v>
      </c>
      <c r="T40" s="322"/>
      <c r="U40" s="218">
        <f t="shared" si="36"/>
        <v>0</v>
      </c>
      <c r="V40" s="218">
        <f t="shared" si="37"/>
        <v>0</v>
      </c>
      <c r="W40" s="218">
        <f t="shared" si="38"/>
        <v>0</v>
      </c>
      <c r="X40" s="218">
        <f ca="1">_xlfn.IFNA(AVERAGE(OFFSET($AA40,0,MATCH(Periods!$D$15,$AA$7:$BY$7)-1):OFFSET($AA40,0,MATCH(Periods!$D$15,$AA$7:$BY$7,0)-12)),0)</f>
        <v>0</v>
      </c>
      <c r="Y40" s="322"/>
      <c r="Z40" s="322"/>
      <c r="AA40" s="218">
        <f>SUMIFS(TB!N:N,TB!$F:$F,$B40,TB!$B:$B,$C40,TB!$C:$C,$D40,TB!$G:$G,$E40,TB!$J:$J,$A$4)</f>
        <v>0</v>
      </c>
      <c r="AB40" s="218">
        <f>SUMIFS(TB!O:O,TB!$F:$F,$B40,TB!$B:$B,$C40,TB!$C:$C,$D40,TB!$G:$G,$E40,TB!$J:$J,$A$4)</f>
        <v>0</v>
      </c>
      <c r="AC40" s="218">
        <f>SUMIFS(TB!P:P,TB!$F:$F,$B40,TB!$B:$B,$C40,TB!$C:$C,$D40,TB!$G:$G,$E40,TB!$J:$J,$A$4)</f>
        <v>0</v>
      </c>
      <c r="AD40" s="218">
        <f>SUMIFS(TB!Q:Q,TB!$F:$F,$B40,TB!$B:$B,$C40,TB!$C:$C,$D40,TB!$G:$G,$E40,TB!$J:$J,$A$4)</f>
        <v>0</v>
      </c>
      <c r="AE40" s="218">
        <f>SUMIFS(TB!R:R,TB!$F:$F,$B40,TB!$B:$B,$C40,TB!$C:$C,$D40,TB!$G:$G,$E40,TB!$J:$J,$A$4)</f>
        <v>0</v>
      </c>
      <c r="AF40" s="218">
        <f>SUMIFS(TB!S:S,TB!$F:$F,$B40,TB!$B:$B,$C40,TB!$C:$C,$D40,TB!$G:$G,$E40,TB!$J:$J,$A$4)</f>
        <v>0</v>
      </c>
      <c r="AG40" s="218">
        <f>SUMIFS(TB!T:T,TB!$F:$F,$B40,TB!$B:$B,$C40,TB!$C:$C,$D40,TB!$G:$G,$E40,TB!$J:$J,$A$4)</f>
        <v>0</v>
      </c>
      <c r="AH40" s="218">
        <f>SUMIFS(TB!U:U,TB!$F:$F,$B40,TB!$B:$B,$C40,TB!$C:$C,$D40,TB!$G:$G,$E40,TB!$J:$J,$A$4)</f>
        <v>0</v>
      </c>
      <c r="AI40" s="218">
        <f>SUMIFS(TB!V:V,TB!$F:$F,$B40,TB!$B:$B,$C40,TB!$C:$C,$D40,TB!$G:$G,$E40,TB!$J:$J,$A$4)</f>
        <v>0</v>
      </c>
      <c r="AJ40" s="218">
        <f>SUMIFS(TB!W:W,TB!$F:$F,$B40,TB!$B:$B,$C40,TB!$C:$C,$D40,TB!$G:$G,$E40,TB!$J:$J,$A$4)</f>
        <v>0</v>
      </c>
      <c r="AK40" s="218">
        <f>SUMIFS(TB!X:X,TB!$F:$F,$B40,TB!$B:$B,$C40,TB!$C:$C,$D40,TB!$G:$G,$E40,TB!$J:$J,$A$4)</f>
        <v>0</v>
      </c>
      <c r="AL40" s="218">
        <f>SUMIFS(TB!Y:Y,TB!$F:$F,$B40,TB!$B:$B,$C40,TB!$C:$C,$D40,TB!$G:$G,$E40,TB!$J:$J,$A$4)</f>
        <v>0</v>
      </c>
      <c r="AM40" s="218">
        <f>SUMIFS(TB!Z:Z,TB!$F:$F,$B40,TB!$B:$B,$C40,TB!$C:$C,$D40,TB!$G:$G,$E40,TB!$J:$J,$A$4)</f>
        <v>0</v>
      </c>
      <c r="AN40" s="218">
        <f>SUMIFS(TB!AA:AA,TB!$F:$F,$B40,TB!$B:$B,$C40,TB!$C:$C,$D40,TB!$G:$G,$E40,TB!$J:$J,$A$4)</f>
        <v>0</v>
      </c>
      <c r="AO40" s="218">
        <f>SUMIFS(TB!AB:AB,TB!$F:$F,$B40,TB!$B:$B,$C40,TB!$C:$C,$D40,TB!$G:$G,$E40,TB!$J:$J,$A$4)</f>
        <v>0</v>
      </c>
      <c r="AP40" s="218">
        <f>SUMIFS(TB!AC:AC,TB!$F:$F,$B40,TB!$B:$B,$C40,TB!$C:$C,$D40,TB!$G:$G,$E40,TB!$J:$J,$A$4)</f>
        <v>0</v>
      </c>
      <c r="AQ40" s="218">
        <f>SUMIFS(TB!AD:AD,TB!$F:$F,$B40,TB!$B:$B,$C40,TB!$C:$C,$D40,TB!$G:$G,$E40,TB!$J:$J,$A$4)</f>
        <v>0</v>
      </c>
      <c r="AR40" s="218">
        <f>SUMIFS(TB!AE:AE,TB!$F:$F,$B40,TB!$B:$B,$C40,TB!$C:$C,$D40,TB!$G:$G,$E40,TB!$J:$J,$A$4)</f>
        <v>0</v>
      </c>
      <c r="AS40" s="218">
        <f>SUMIFS(TB!AF:AF,TB!$F:$F,$B40,TB!$B:$B,$C40,TB!$C:$C,$D40,TB!$G:$G,$E40,TB!$J:$J,$A$4)</f>
        <v>0</v>
      </c>
      <c r="AT40" s="218">
        <f>SUMIFS(TB!AG:AG,TB!$F:$F,$B40,TB!$B:$B,$C40,TB!$C:$C,$D40,TB!$G:$G,$E40,TB!$J:$J,$A$4)</f>
        <v>0</v>
      </c>
      <c r="AU40" s="218">
        <f>SUMIFS(TB!AH:AH,TB!$F:$F,$B40,TB!$B:$B,$C40,TB!$C:$C,$D40,TB!$G:$G,$E40,TB!$J:$J,$A$4)</f>
        <v>0</v>
      </c>
      <c r="AV40" s="218">
        <f>SUMIFS(TB!AI:AI,TB!$F:$F,$B40,TB!$B:$B,$C40,TB!$C:$C,$D40,TB!$G:$G,$E40,TB!$J:$J,$A$4)</f>
        <v>0</v>
      </c>
      <c r="AW40" s="218">
        <f>SUMIFS(TB!AJ:AJ,TB!$F:$F,$B40,TB!$B:$B,$C40,TB!$C:$C,$D40,TB!$G:$G,$E40,TB!$J:$J,$A$4)</f>
        <v>0</v>
      </c>
      <c r="AX40" s="218">
        <f>SUMIFS(TB!AK:AK,TB!$F:$F,$B40,TB!$B:$B,$C40,TB!$C:$C,$D40,TB!$G:$G,$E40,TB!$J:$J,$A$4)</f>
        <v>0</v>
      </c>
      <c r="AY40" s="218">
        <f>SUMIFS(TB!AL:AL,TB!$F:$F,$B40,TB!$B:$B,$C40,TB!$C:$C,$D40,TB!$G:$G,$E40,TB!$J:$J,$A$4)</f>
        <v>0</v>
      </c>
      <c r="AZ40" s="218">
        <f>SUMIFS(TB!AM:AM,TB!$F:$F,$B40,TB!$B:$B,$C40,TB!$C:$C,$D40,TB!$G:$G,$E40,TB!$J:$J,$A$4)</f>
        <v>0</v>
      </c>
      <c r="BA40" s="218">
        <f>SUMIFS(TB!AN:AN,TB!$F:$F,$B40,TB!$B:$B,$C40,TB!$C:$C,$D40,TB!$G:$G,$E40,TB!$J:$J,$A$4)</f>
        <v>0</v>
      </c>
      <c r="BB40" s="218">
        <f>SUMIFS(TB!AO:AO,TB!$F:$F,$B40,TB!$B:$B,$C40,TB!$C:$C,$D40,TB!$G:$G,$E40,TB!$J:$J,$A$4)</f>
        <v>0</v>
      </c>
      <c r="BC40" s="218">
        <f>SUMIFS(TB!AP:AP,TB!$F:$F,$B40,TB!$B:$B,$C40,TB!$C:$C,$D40,TB!$G:$G,$E40,TB!$J:$J,$A$4)</f>
        <v>0</v>
      </c>
      <c r="BD40" s="218">
        <f>SUMIFS(TB!AQ:AQ,TB!$F:$F,$B40,TB!$B:$B,$C40,TB!$C:$C,$D40,TB!$G:$G,$E40,TB!$J:$J,$A$4)</f>
        <v>0</v>
      </c>
      <c r="BE40" s="218">
        <f>SUMIFS(TB!AR:AR,TB!$F:$F,$B40,TB!$B:$B,$C40,TB!$C:$C,$D40,TB!$G:$G,$E40,TB!$J:$J,$A$4)</f>
        <v>0</v>
      </c>
      <c r="BF40" s="218">
        <f>SUMIFS(TB!AS:AS,TB!$F:$F,$B40,TB!$B:$B,$C40,TB!$C:$C,$D40,TB!$G:$G,$E40,TB!$J:$J,$A$4)</f>
        <v>0</v>
      </c>
      <c r="BG40" s="218">
        <f>SUMIFS(TB!AT:AT,TB!$F:$F,$B40,TB!$B:$B,$C40,TB!$C:$C,$D40,TB!$G:$G,$E40,TB!$J:$J,$A$4)</f>
        <v>0</v>
      </c>
      <c r="BH40" s="218">
        <f>SUMIFS(TB!AU:AU,TB!$F:$F,$B40,TB!$B:$B,$C40,TB!$C:$C,$D40,TB!$G:$G,$E40,TB!$J:$J,$A$4)</f>
        <v>0</v>
      </c>
      <c r="BI40" s="218">
        <f>SUMIFS(TB!AV:AV,TB!$F:$F,$B40,TB!$B:$B,$C40,TB!$C:$C,$D40,TB!$G:$G,$E40,TB!$J:$J,$A$4)</f>
        <v>0</v>
      </c>
      <c r="BJ40" s="218">
        <f>SUMIFS(TB!AW:AW,TB!$F:$F,$B40,TB!$B:$B,$C40,TB!$C:$C,$D40,TB!$G:$G,$E40,TB!$J:$J,$A$4)</f>
        <v>0</v>
      </c>
      <c r="BK40" s="218">
        <f>SUMIFS(TB!AX:AX,TB!$F:$F,$B40,TB!$B:$B,$C40,TB!$C:$C,$D40,TB!$G:$G,$E40,TB!$J:$J,$A$4)</f>
        <v>0</v>
      </c>
      <c r="BL40" s="218">
        <f>SUMIFS(TB!AY:AY,TB!$F:$F,$B40,TB!$B:$B,$C40,TB!$C:$C,$D40,TB!$G:$G,$E40,TB!$J:$J,$A$4)</f>
        <v>0</v>
      </c>
      <c r="BM40" s="218">
        <f>SUMIFS(TB!AZ:AZ,TB!$F:$F,$B40,TB!$B:$B,$C40,TB!$C:$C,$D40,TB!$G:$G,$E40,TB!$J:$J,$A$4)</f>
        <v>0</v>
      </c>
      <c r="BN40" s="218">
        <f>SUMIFS(TB!BA:BA,TB!$F:$F,$B40,TB!$B:$B,$C40,TB!$C:$C,$D40,TB!$G:$G,$E40,TB!$J:$J,$A$4)</f>
        <v>0</v>
      </c>
      <c r="BO40" s="218">
        <f>SUMIFS(TB!BB:BB,TB!$F:$F,$B40,TB!$B:$B,$C40,TB!$C:$C,$D40,TB!$G:$G,$E40,TB!$J:$J,$A$4)</f>
        <v>0</v>
      </c>
      <c r="BP40" s="218">
        <f>SUMIFS(TB!BC:BC,TB!$F:$F,$B40,TB!$B:$B,$C40,TB!$C:$C,$D40,TB!$G:$G,$E40,TB!$J:$J,$A$4)</f>
        <v>0</v>
      </c>
      <c r="BQ40" s="218">
        <f>SUMIFS(TB!BD:BD,TB!$F:$F,$B40,TB!$B:$B,$C40,TB!$C:$C,$D40,TB!$G:$G,$E40,TB!$J:$J,$A$4)</f>
        <v>0</v>
      </c>
      <c r="BR40" s="218">
        <f>SUMIFS(TB!BE:BE,TB!$F:$F,$B40,TB!$B:$B,$C40,TB!$C:$C,$D40,TB!$G:$G,$E40,TB!$J:$J,$A$4)</f>
        <v>0</v>
      </c>
      <c r="BS40" s="218">
        <f>SUMIFS(TB!BF:BF,TB!$F:$F,$B40,TB!$B:$B,$C40,TB!$C:$C,$D40,TB!$G:$G,$E40,TB!$J:$J,$A$4)</f>
        <v>0</v>
      </c>
      <c r="BT40" s="218">
        <f>SUMIFS(TB!BG:BG,TB!$F:$F,$B40,TB!$B:$B,$C40,TB!$C:$C,$D40,TB!$G:$G,$E40,TB!$J:$J,$A$4)</f>
        <v>0</v>
      </c>
      <c r="BU40" s="218">
        <f>SUMIFS(TB!BH:BH,TB!$F:$F,$B40,TB!$B:$B,$C40,TB!$C:$C,$D40,TB!$G:$G,$E40,TB!$J:$J,$A$4)</f>
        <v>0</v>
      </c>
      <c r="BV40" s="218">
        <f>SUMIFS(TB!BI:BI,TB!$F:$F,$B40,TB!$B:$B,$C40,TB!$C:$C,$D40,TB!$G:$G,$E40,TB!$J:$J,$A$4)</f>
        <v>0</v>
      </c>
      <c r="BZ40" s="218"/>
      <c r="CA40" s="337"/>
    </row>
    <row r="41" spans="1:79" s="20" customFormat="1" ht="14.25" customHeight="1" outlineLevel="1" x14ac:dyDescent="0.3">
      <c r="B41" s="80" t="str">
        <f>BS!$B$12</f>
        <v>Other current assets</v>
      </c>
      <c r="C41" s="79" t="s">
        <v>535</v>
      </c>
      <c r="D41" s="80" t="str">
        <f>IFERROR(VLOOKUP($C41,TB!$B:$H,2,0),"-")</f>
        <v>WEFI - PAYOFF</v>
      </c>
      <c r="E41" s="80" t="str">
        <f>IFERROR(VLOOKUP($C41,TB!$B:$H,6,0),"-")</f>
        <v>WEDI - payoff</v>
      </c>
      <c r="F41" s="218">
        <f t="shared" si="28"/>
        <v>0</v>
      </c>
      <c r="G41" s="218">
        <f t="shared" si="29"/>
        <v>0</v>
      </c>
      <c r="H41" s="218">
        <f t="shared" si="29"/>
        <v>0</v>
      </c>
      <c r="I41" s="218">
        <f t="shared" si="29"/>
        <v>0</v>
      </c>
      <c r="J41" s="322"/>
      <c r="K41" s="218">
        <f t="shared" si="30"/>
        <v>0</v>
      </c>
      <c r="L41" s="218">
        <f t="shared" si="31"/>
        <v>0</v>
      </c>
      <c r="M41" s="218">
        <f t="shared" si="32"/>
        <v>0</v>
      </c>
      <c r="N41" s="218">
        <f ca="1">_xlfn.IFNA(MIN(OFFSET($AA41,0,MATCH(Periods!$D$15,$AA$7:$BY$7)-1):OFFSET($AA41,0,MATCH(Periods!$D$15,$AA$7:$BY$7,0)-12)),0)</f>
        <v>0</v>
      </c>
      <c r="O41" s="322"/>
      <c r="P41" s="218">
        <f t="shared" si="33"/>
        <v>0</v>
      </c>
      <c r="Q41" s="218">
        <f t="shared" si="34"/>
        <v>0</v>
      </c>
      <c r="R41" s="218">
        <f t="shared" si="35"/>
        <v>0</v>
      </c>
      <c r="S41" s="218">
        <f ca="1">_xlfn.IFNA(MAX(OFFSET($AA41,0,MATCH(Periods!$D$15,$AA$7:$BY$7)-1):OFFSET($AA41,0,MATCH(Periods!$D$15,$AA$7:$BY$7,0)-12)),0)</f>
        <v>0</v>
      </c>
      <c r="T41" s="322"/>
      <c r="U41" s="218">
        <f t="shared" si="36"/>
        <v>0</v>
      </c>
      <c r="V41" s="218">
        <f t="shared" si="37"/>
        <v>0</v>
      </c>
      <c r="W41" s="218">
        <f t="shared" si="38"/>
        <v>0</v>
      </c>
      <c r="X41" s="218">
        <f ca="1">_xlfn.IFNA(AVERAGE(OFFSET($AA41,0,MATCH(Periods!$D$15,$AA$7:$BY$7)-1):OFFSET($AA41,0,MATCH(Periods!$D$15,$AA$7:$BY$7,0)-12)),0)</f>
        <v>0</v>
      </c>
      <c r="Y41" s="322"/>
      <c r="Z41" s="322"/>
      <c r="AA41" s="218">
        <f>SUMIFS(TB!N:N,TB!$F:$F,$B41,TB!$B:$B,$C41,TB!$C:$C,$D41,TB!$G:$G,$E41,TB!$J:$J,$A$4)</f>
        <v>0</v>
      </c>
      <c r="AB41" s="218">
        <f>SUMIFS(TB!O:O,TB!$F:$F,$B41,TB!$B:$B,$C41,TB!$C:$C,$D41,TB!$G:$G,$E41,TB!$J:$J,$A$4)</f>
        <v>0</v>
      </c>
      <c r="AC41" s="218">
        <f>SUMIFS(TB!P:P,TB!$F:$F,$B41,TB!$B:$B,$C41,TB!$C:$C,$D41,TB!$G:$G,$E41,TB!$J:$J,$A$4)</f>
        <v>0</v>
      </c>
      <c r="AD41" s="218">
        <f>SUMIFS(TB!Q:Q,TB!$F:$F,$B41,TB!$B:$B,$C41,TB!$C:$C,$D41,TB!$G:$G,$E41,TB!$J:$J,$A$4)</f>
        <v>0</v>
      </c>
      <c r="AE41" s="218">
        <f>SUMIFS(TB!R:R,TB!$F:$F,$B41,TB!$B:$B,$C41,TB!$C:$C,$D41,TB!$G:$G,$E41,TB!$J:$J,$A$4)</f>
        <v>0</v>
      </c>
      <c r="AF41" s="218">
        <f>SUMIFS(TB!S:S,TB!$F:$F,$B41,TB!$B:$B,$C41,TB!$C:$C,$D41,TB!$G:$G,$E41,TB!$J:$J,$A$4)</f>
        <v>0</v>
      </c>
      <c r="AG41" s="218">
        <f>SUMIFS(TB!T:T,TB!$F:$F,$B41,TB!$B:$B,$C41,TB!$C:$C,$D41,TB!$G:$G,$E41,TB!$J:$J,$A$4)</f>
        <v>0</v>
      </c>
      <c r="AH41" s="218">
        <f>SUMIFS(TB!U:U,TB!$F:$F,$B41,TB!$B:$B,$C41,TB!$C:$C,$D41,TB!$G:$G,$E41,TB!$J:$J,$A$4)</f>
        <v>0</v>
      </c>
      <c r="AI41" s="218">
        <f>SUMIFS(TB!V:V,TB!$F:$F,$B41,TB!$B:$B,$C41,TB!$C:$C,$D41,TB!$G:$G,$E41,TB!$J:$J,$A$4)</f>
        <v>0</v>
      </c>
      <c r="AJ41" s="218">
        <f>SUMIFS(TB!W:W,TB!$F:$F,$B41,TB!$B:$B,$C41,TB!$C:$C,$D41,TB!$G:$G,$E41,TB!$J:$J,$A$4)</f>
        <v>0</v>
      </c>
      <c r="AK41" s="218">
        <f>SUMIFS(TB!X:X,TB!$F:$F,$B41,TB!$B:$B,$C41,TB!$C:$C,$D41,TB!$G:$G,$E41,TB!$J:$J,$A$4)</f>
        <v>0</v>
      </c>
      <c r="AL41" s="218">
        <f>SUMIFS(TB!Y:Y,TB!$F:$F,$B41,TB!$B:$B,$C41,TB!$C:$C,$D41,TB!$G:$G,$E41,TB!$J:$J,$A$4)</f>
        <v>0</v>
      </c>
      <c r="AM41" s="218">
        <f>SUMIFS(TB!Z:Z,TB!$F:$F,$B41,TB!$B:$B,$C41,TB!$C:$C,$D41,TB!$G:$G,$E41,TB!$J:$J,$A$4)</f>
        <v>0</v>
      </c>
      <c r="AN41" s="218">
        <f>SUMIFS(TB!AA:AA,TB!$F:$F,$B41,TB!$B:$B,$C41,TB!$C:$C,$D41,TB!$G:$G,$E41,TB!$J:$J,$A$4)</f>
        <v>0</v>
      </c>
      <c r="AO41" s="218">
        <f>SUMIFS(TB!AB:AB,TB!$F:$F,$B41,TB!$B:$B,$C41,TB!$C:$C,$D41,TB!$G:$G,$E41,TB!$J:$J,$A$4)</f>
        <v>0</v>
      </c>
      <c r="AP41" s="218">
        <f>SUMIFS(TB!AC:AC,TB!$F:$F,$B41,TB!$B:$B,$C41,TB!$C:$C,$D41,TB!$G:$G,$E41,TB!$J:$J,$A$4)</f>
        <v>0</v>
      </c>
      <c r="AQ41" s="218">
        <f>SUMIFS(TB!AD:AD,TB!$F:$F,$B41,TB!$B:$B,$C41,TB!$C:$C,$D41,TB!$G:$G,$E41,TB!$J:$J,$A$4)</f>
        <v>0</v>
      </c>
      <c r="AR41" s="218">
        <f>SUMIFS(TB!AE:AE,TB!$F:$F,$B41,TB!$B:$B,$C41,TB!$C:$C,$D41,TB!$G:$G,$E41,TB!$J:$J,$A$4)</f>
        <v>0</v>
      </c>
      <c r="AS41" s="218">
        <f>SUMIFS(TB!AF:AF,TB!$F:$F,$B41,TB!$B:$B,$C41,TB!$C:$C,$D41,TB!$G:$G,$E41,TB!$J:$J,$A$4)</f>
        <v>0</v>
      </c>
      <c r="AT41" s="218">
        <f>SUMIFS(TB!AG:AG,TB!$F:$F,$B41,TB!$B:$B,$C41,TB!$C:$C,$D41,TB!$G:$G,$E41,TB!$J:$J,$A$4)</f>
        <v>0</v>
      </c>
      <c r="AU41" s="218">
        <f>SUMIFS(TB!AH:AH,TB!$F:$F,$B41,TB!$B:$B,$C41,TB!$C:$C,$D41,TB!$G:$G,$E41,TB!$J:$J,$A$4)</f>
        <v>0</v>
      </c>
      <c r="AV41" s="218">
        <f>SUMIFS(TB!AI:AI,TB!$F:$F,$B41,TB!$B:$B,$C41,TB!$C:$C,$D41,TB!$G:$G,$E41,TB!$J:$J,$A$4)</f>
        <v>0</v>
      </c>
      <c r="AW41" s="218">
        <f>SUMIFS(TB!AJ:AJ,TB!$F:$F,$B41,TB!$B:$B,$C41,TB!$C:$C,$D41,TB!$G:$G,$E41,TB!$J:$J,$A$4)</f>
        <v>0</v>
      </c>
      <c r="AX41" s="218">
        <f>SUMIFS(TB!AK:AK,TB!$F:$F,$B41,TB!$B:$B,$C41,TB!$C:$C,$D41,TB!$G:$G,$E41,TB!$J:$J,$A$4)</f>
        <v>0</v>
      </c>
      <c r="AY41" s="218">
        <f>SUMIFS(TB!AL:AL,TB!$F:$F,$B41,TB!$B:$B,$C41,TB!$C:$C,$D41,TB!$G:$G,$E41,TB!$J:$J,$A$4)</f>
        <v>0</v>
      </c>
      <c r="AZ41" s="218">
        <f>SUMIFS(TB!AM:AM,TB!$F:$F,$B41,TB!$B:$B,$C41,TB!$C:$C,$D41,TB!$G:$G,$E41,TB!$J:$J,$A$4)</f>
        <v>0</v>
      </c>
      <c r="BA41" s="218">
        <f>SUMIFS(TB!AN:AN,TB!$F:$F,$B41,TB!$B:$B,$C41,TB!$C:$C,$D41,TB!$G:$G,$E41,TB!$J:$J,$A$4)</f>
        <v>0</v>
      </c>
      <c r="BB41" s="218">
        <f>SUMIFS(TB!AO:AO,TB!$F:$F,$B41,TB!$B:$B,$C41,TB!$C:$C,$D41,TB!$G:$G,$E41,TB!$J:$J,$A$4)</f>
        <v>0</v>
      </c>
      <c r="BC41" s="218">
        <f>SUMIFS(TB!AP:AP,TB!$F:$F,$B41,TB!$B:$B,$C41,TB!$C:$C,$D41,TB!$G:$G,$E41,TB!$J:$J,$A$4)</f>
        <v>0</v>
      </c>
      <c r="BD41" s="218">
        <f>SUMIFS(TB!AQ:AQ,TB!$F:$F,$B41,TB!$B:$B,$C41,TB!$C:$C,$D41,TB!$G:$G,$E41,TB!$J:$J,$A$4)</f>
        <v>0</v>
      </c>
      <c r="BE41" s="218">
        <f>SUMIFS(TB!AR:AR,TB!$F:$F,$B41,TB!$B:$B,$C41,TB!$C:$C,$D41,TB!$G:$G,$E41,TB!$J:$J,$A$4)</f>
        <v>0</v>
      </c>
      <c r="BF41" s="218">
        <f>SUMIFS(TB!AS:AS,TB!$F:$F,$B41,TB!$B:$B,$C41,TB!$C:$C,$D41,TB!$G:$G,$E41,TB!$J:$J,$A$4)</f>
        <v>0</v>
      </c>
      <c r="BG41" s="218">
        <f>SUMIFS(TB!AT:AT,TB!$F:$F,$B41,TB!$B:$B,$C41,TB!$C:$C,$D41,TB!$G:$G,$E41,TB!$J:$J,$A$4)</f>
        <v>0</v>
      </c>
      <c r="BH41" s="218">
        <f>SUMIFS(TB!AU:AU,TB!$F:$F,$B41,TB!$B:$B,$C41,TB!$C:$C,$D41,TB!$G:$G,$E41,TB!$J:$J,$A$4)</f>
        <v>0</v>
      </c>
      <c r="BI41" s="218">
        <f>SUMIFS(TB!AV:AV,TB!$F:$F,$B41,TB!$B:$B,$C41,TB!$C:$C,$D41,TB!$G:$G,$E41,TB!$J:$J,$A$4)</f>
        <v>0</v>
      </c>
      <c r="BJ41" s="218">
        <f>SUMIFS(TB!AW:AW,TB!$F:$F,$B41,TB!$B:$B,$C41,TB!$C:$C,$D41,TB!$G:$G,$E41,TB!$J:$J,$A$4)</f>
        <v>0</v>
      </c>
      <c r="BK41" s="218">
        <f>SUMIFS(TB!AX:AX,TB!$F:$F,$B41,TB!$B:$B,$C41,TB!$C:$C,$D41,TB!$G:$G,$E41,TB!$J:$J,$A$4)</f>
        <v>0</v>
      </c>
      <c r="BL41" s="218">
        <f>SUMIFS(TB!AY:AY,TB!$F:$F,$B41,TB!$B:$B,$C41,TB!$C:$C,$D41,TB!$G:$G,$E41,TB!$J:$J,$A$4)</f>
        <v>0</v>
      </c>
      <c r="BM41" s="218">
        <f>SUMIFS(TB!AZ:AZ,TB!$F:$F,$B41,TB!$B:$B,$C41,TB!$C:$C,$D41,TB!$G:$G,$E41,TB!$J:$J,$A$4)</f>
        <v>0</v>
      </c>
      <c r="BN41" s="218">
        <f>SUMIFS(TB!BA:BA,TB!$F:$F,$B41,TB!$B:$B,$C41,TB!$C:$C,$D41,TB!$G:$G,$E41,TB!$J:$J,$A$4)</f>
        <v>0</v>
      </c>
      <c r="BO41" s="218">
        <f>SUMIFS(TB!BB:BB,TB!$F:$F,$B41,TB!$B:$B,$C41,TB!$C:$C,$D41,TB!$G:$G,$E41,TB!$J:$J,$A$4)</f>
        <v>0</v>
      </c>
      <c r="BP41" s="218">
        <f>SUMIFS(TB!BC:BC,TB!$F:$F,$B41,TB!$B:$B,$C41,TB!$C:$C,$D41,TB!$G:$G,$E41,TB!$J:$J,$A$4)</f>
        <v>0</v>
      </c>
      <c r="BQ41" s="218">
        <f>SUMIFS(TB!BD:BD,TB!$F:$F,$B41,TB!$B:$B,$C41,TB!$C:$C,$D41,TB!$G:$G,$E41,TB!$J:$J,$A$4)</f>
        <v>0</v>
      </c>
      <c r="BR41" s="218">
        <f>SUMIFS(TB!BE:BE,TB!$F:$F,$B41,TB!$B:$B,$C41,TB!$C:$C,$D41,TB!$G:$G,$E41,TB!$J:$J,$A$4)</f>
        <v>0</v>
      </c>
      <c r="BS41" s="218">
        <f>SUMIFS(TB!BF:BF,TB!$F:$F,$B41,TB!$B:$B,$C41,TB!$C:$C,$D41,TB!$G:$G,$E41,TB!$J:$J,$A$4)</f>
        <v>0</v>
      </c>
      <c r="BT41" s="218">
        <f>SUMIFS(TB!BG:BG,TB!$F:$F,$B41,TB!$B:$B,$C41,TB!$C:$C,$D41,TB!$G:$G,$E41,TB!$J:$J,$A$4)</f>
        <v>0</v>
      </c>
      <c r="BU41" s="218">
        <f>SUMIFS(TB!BH:BH,TB!$F:$F,$B41,TB!$B:$B,$C41,TB!$C:$C,$D41,TB!$G:$G,$E41,TB!$J:$J,$A$4)</f>
        <v>0</v>
      </c>
      <c r="BV41" s="218">
        <f>SUMIFS(TB!BI:BI,TB!$F:$F,$B41,TB!$B:$B,$C41,TB!$C:$C,$D41,TB!$G:$G,$E41,TB!$J:$J,$A$4)</f>
        <v>0</v>
      </c>
      <c r="BZ41" s="218"/>
      <c r="CA41" s="337"/>
    </row>
    <row r="42" spans="1:79" ht="14.25" customHeight="1" outlineLevel="1" x14ac:dyDescent="0.3">
      <c r="B42" s="92" t="str">
        <f>BS!$B$12</f>
        <v>Other current assets</v>
      </c>
      <c r="C42" s="93" t="s">
        <v>536</v>
      </c>
      <c r="D42" s="92" t="str">
        <f>IFERROR(VLOOKUP($C42,TB!$B:$H,2,0),"-")</f>
        <v>WESTWIND -DLL</v>
      </c>
      <c r="E42" s="92" t="str">
        <f>IFERROR(VLOOKUP($C42,TB!$B:$H,6,0),"-")</f>
        <v>Westwind - DLL</v>
      </c>
      <c r="F42" s="220">
        <f t="shared" si="28"/>
        <v>0</v>
      </c>
      <c r="G42" s="220">
        <f t="shared" si="29"/>
        <v>6.17997</v>
      </c>
      <c r="H42" s="220">
        <f t="shared" si="29"/>
        <v>0</v>
      </c>
      <c r="I42" s="220">
        <f t="shared" si="29"/>
        <v>0</v>
      </c>
      <c r="J42" s="293"/>
      <c r="K42" s="220">
        <f t="shared" si="30"/>
        <v>0</v>
      </c>
      <c r="L42" s="220">
        <f t="shared" si="31"/>
        <v>0</v>
      </c>
      <c r="M42" s="220">
        <f t="shared" si="32"/>
        <v>0</v>
      </c>
      <c r="N42" s="220">
        <f ca="1">_xlfn.IFNA(MIN(OFFSET($AA42,0,MATCH(Periods!$D$15,$AA$7:$BY$7)-1):OFFSET($AA42,0,MATCH(Periods!$D$15,$AA$7:$BY$7,0)-12)),0)</f>
        <v>0</v>
      </c>
      <c r="O42" s="293"/>
      <c r="P42" s="220">
        <f t="shared" si="33"/>
        <v>46.866849999999999</v>
      </c>
      <c r="Q42" s="220">
        <f t="shared" si="34"/>
        <v>267.51534999999996</v>
      </c>
      <c r="R42" s="220">
        <f t="shared" si="35"/>
        <v>0</v>
      </c>
      <c r="S42" s="220">
        <f ca="1">_xlfn.IFNA(MAX(OFFSET($AA42,0,MATCH(Periods!$D$15,$AA$7:$BY$7)-1):OFFSET($AA42,0,MATCH(Periods!$D$15,$AA$7:$BY$7,0)-12)),0)</f>
        <v>0</v>
      </c>
      <c r="T42" s="293"/>
      <c r="U42" s="220">
        <f t="shared" si="36"/>
        <v>6.8191508333333344</v>
      </c>
      <c r="V42" s="220">
        <f t="shared" si="37"/>
        <v>27.736640833333336</v>
      </c>
      <c r="W42" s="220">
        <f t="shared" si="38"/>
        <v>0</v>
      </c>
      <c r="X42" s="220">
        <f ca="1">_xlfn.IFNA(AVERAGE(OFFSET($AA42,0,MATCH(Periods!$D$15,$AA$7:$BY$7)-1):OFFSET($AA42,0,MATCH(Periods!$D$15,$AA$7:$BY$7,0)-12)),0)</f>
        <v>0</v>
      </c>
      <c r="Y42" s="293"/>
      <c r="Z42" s="293"/>
      <c r="AA42" s="220">
        <f>SUMIFS(TB!N:N,TB!$F:$F,$B42,TB!$B:$B,$C42,TB!$C:$C,$D42,TB!$G:$G,$E42,TB!$J:$J,$A$4)</f>
        <v>0</v>
      </c>
      <c r="AB42" s="220">
        <f>SUMIFS(TB!O:O,TB!$F:$F,$B42,TB!$B:$B,$C42,TB!$C:$C,$D42,TB!$G:$G,$E42,TB!$J:$J,$A$4)</f>
        <v>0</v>
      </c>
      <c r="AC42" s="220">
        <f>SUMIFS(TB!P:P,TB!$F:$F,$B42,TB!$B:$B,$C42,TB!$C:$C,$D42,TB!$G:$G,$E42,TB!$J:$J,$A$4)</f>
        <v>0</v>
      </c>
      <c r="AD42" s="220">
        <f>SUMIFS(TB!Q:Q,TB!$F:$F,$B42,TB!$B:$B,$C42,TB!$C:$C,$D42,TB!$G:$G,$E42,TB!$J:$J,$A$4)</f>
        <v>0</v>
      </c>
      <c r="AE42" s="220">
        <f>SUMIFS(TB!R:R,TB!$F:$F,$B42,TB!$B:$B,$C42,TB!$C:$C,$D42,TB!$G:$G,$E42,TB!$J:$J,$A$4)</f>
        <v>0</v>
      </c>
      <c r="AF42" s="220">
        <f>SUMIFS(TB!S:S,TB!$F:$F,$B42,TB!$B:$B,$C42,TB!$C:$C,$D42,TB!$G:$G,$E42,TB!$J:$J,$A$4)</f>
        <v>46.866849999999999</v>
      </c>
      <c r="AG42" s="220">
        <f>SUMIFS(TB!T:T,TB!$F:$F,$B42,TB!$B:$B,$C42,TB!$C:$C,$D42,TB!$G:$G,$E42,TB!$J:$J,$A$4)</f>
        <v>34.962960000000002</v>
      </c>
      <c r="AH42" s="220">
        <f>SUMIFS(TB!U:U,TB!$F:$F,$B42,TB!$B:$B,$C42,TB!$C:$C,$D42,TB!$G:$G,$E42,TB!$J:$J,$A$4)</f>
        <v>0</v>
      </c>
      <c r="AI42" s="220">
        <f>SUMIFS(TB!V:V,TB!$F:$F,$B42,TB!$B:$B,$C42,TB!$C:$C,$D42,TB!$G:$G,$E42,TB!$J:$J,$A$4)</f>
        <v>0</v>
      </c>
      <c r="AJ42" s="220">
        <f>SUMIFS(TB!W:W,TB!$F:$F,$B42,TB!$B:$B,$C42,TB!$C:$C,$D42,TB!$G:$G,$E42,TB!$J:$J,$A$4)</f>
        <v>0</v>
      </c>
      <c r="AK42" s="220">
        <f>SUMIFS(TB!X:X,TB!$F:$F,$B42,TB!$B:$B,$C42,TB!$C:$C,$D42,TB!$G:$G,$E42,TB!$J:$J,$A$4)</f>
        <v>0</v>
      </c>
      <c r="AL42" s="220">
        <f>SUMIFS(TB!Y:Y,TB!$F:$F,$B42,TB!$B:$B,$C42,TB!$C:$C,$D42,TB!$G:$G,$E42,TB!$J:$J,$A$4)</f>
        <v>0</v>
      </c>
      <c r="AM42" s="220">
        <f>SUMIFS(TB!Z:Z,TB!$F:$F,$B42,TB!$B:$B,$C42,TB!$C:$C,$D42,TB!$G:$G,$E42,TB!$J:$J,$A$4)</f>
        <v>0</v>
      </c>
      <c r="AN42" s="220">
        <f>SUMIFS(TB!AA:AA,TB!$F:$F,$B42,TB!$B:$B,$C42,TB!$C:$C,$D42,TB!$G:$G,$E42,TB!$J:$J,$A$4)</f>
        <v>0</v>
      </c>
      <c r="AO42" s="220">
        <f>SUMIFS(TB!AB:AB,TB!$F:$F,$B42,TB!$B:$B,$C42,TB!$C:$C,$D42,TB!$G:$G,$E42,TB!$J:$J,$A$4)</f>
        <v>0</v>
      </c>
      <c r="AP42" s="220">
        <f>SUMIFS(TB!AC:AC,TB!$F:$F,$B42,TB!$B:$B,$C42,TB!$C:$C,$D42,TB!$G:$G,$E42,TB!$J:$J,$A$4)</f>
        <v>0</v>
      </c>
      <c r="AQ42" s="220">
        <f>SUMIFS(TB!AD:AD,TB!$F:$F,$B42,TB!$B:$B,$C42,TB!$C:$C,$D42,TB!$G:$G,$E42,TB!$J:$J,$A$4)</f>
        <v>0</v>
      </c>
      <c r="AR42" s="220">
        <f>SUMIFS(TB!AE:AE,TB!$F:$F,$B42,TB!$B:$B,$C42,TB!$C:$C,$D42,TB!$G:$G,$E42,TB!$J:$J,$A$4)</f>
        <v>52.964400000000005</v>
      </c>
      <c r="AS42" s="220">
        <f>SUMIFS(TB!AF:AF,TB!$F:$F,$B42,TB!$B:$B,$C42,TB!$C:$C,$D42,TB!$G:$G,$E42,TB!$J:$J,$A$4)</f>
        <v>0</v>
      </c>
      <c r="AT42" s="220">
        <f>SUMIFS(TB!AG:AG,TB!$F:$F,$B42,TB!$B:$B,$C42,TB!$C:$C,$D42,TB!$G:$G,$E42,TB!$J:$J,$A$4)</f>
        <v>0</v>
      </c>
      <c r="AU42" s="220">
        <f>SUMIFS(TB!AH:AH,TB!$F:$F,$B42,TB!$B:$B,$C42,TB!$C:$C,$D42,TB!$G:$G,$E42,TB!$J:$J,$A$4)</f>
        <v>0</v>
      </c>
      <c r="AV42" s="220">
        <f>SUMIFS(TB!AI:AI,TB!$F:$F,$B42,TB!$B:$B,$C42,TB!$C:$C,$D42,TB!$G:$G,$E42,TB!$J:$J,$A$4)</f>
        <v>267.51534999999996</v>
      </c>
      <c r="AW42" s="220">
        <f>SUMIFS(TB!AJ:AJ,TB!$F:$F,$B42,TB!$B:$B,$C42,TB!$C:$C,$D42,TB!$G:$G,$E42,TB!$J:$J,$A$4)</f>
        <v>6.17997</v>
      </c>
      <c r="AX42" s="220">
        <f>SUMIFS(TB!AK:AK,TB!$F:$F,$B42,TB!$B:$B,$C42,TB!$C:$C,$D42,TB!$G:$G,$E42,TB!$J:$J,$A$4)</f>
        <v>6.17997</v>
      </c>
      <c r="AY42" s="220">
        <f>SUMIFS(TB!AL:AL,TB!$F:$F,$B42,TB!$B:$B,$C42,TB!$C:$C,$D42,TB!$G:$G,$E42,TB!$J:$J,$A$4)</f>
        <v>0</v>
      </c>
      <c r="AZ42" s="220">
        <f>SUMIFS(TB!AM:AM,TB!$F:$F,$B42,TB!$B:$B,$C42,TB!$C:$C,$D42,TB!$G:$G,$E42,TB!$J:$J,$A$4)</f>
        <v>0</v>
      </c>
      <c r="BA42" s="220">
        <f>SUMIFS(TB!AN:AN,TB!$F:$F,$B42,TB!$B:$B,$C42,TB!$C:$C,$D42,TB!$G:$G,$E42,TB!$J:$J,$A$4)</f>
        <v>0</v>
      </c>
      <c r="BB42" s="220">
        <f>SUMIFS(TB!AO:AO,TB!$F:$F,$B42,TB!$B:$B,$C42,TB!$C:$C,$D42,TB!$G:$G,$E42,TB!$J:$J,$A$4)</f>
        <v>0</v>
      </c>
      <c r="BC42" s="220">
        <f>SUMIFS(TB!AP:AP,TB!$F:$F,$B42,TB!$B:$B,$C42,TB!$C:$C,$D42,TB!$G:$G,$E42,TB!$J:$J,$A$4)</f>
        <v>0</v>
      </c>
      <c r="BD42" s="220">
        <f>SUMIFS(TB!AQ:AQ,TB!$F:$F,$B42,TB!$B:$B,$C42,TB!$C:$C,$D42,TB!$G:$G,$E42,TB!$J:$J,$A$4)</f>
        <v>0</v>
      </c>
      <c r="BE42" s="220">
        <f>SUMIFS(TB!AR:AR,TB!$F:$F,$B42,TB!$B:$B,$C42,TB!$C:$C,$D42,TB!$G:$G,$E42,TB!$J:$J,$A$4)</f>
        <v>0</v>
      </c>
      <c r="BF42" s="220">
        <f>SUMIFS(TB!AS:AS,TB!$F:$F,$B42,TB!$B:$B,$C42,TB!$C:$C,$D42,TB!$G:$G,$E42,TB!$J:$J,$A$4)</f>
        <v>0</v>
      </c>
      <c r="BG42" s="220">
        <f>SUMIFS(TB!AT:AT,TB!$F:$F,$B42,TB!$B:$B,$C42,TB!$C:$C,$D42,TB!$G:$G,$E42,TB!$J:$J,$A$4)</f>
        <v>0</v>
      </c>
      <c r="BH42" s="220">
        <f>SUMIFS(TB!AU:AU,TB!$F:$F,$B42,TB!$B:$B,$C42,TB!$C:$C,$D42,TB!$G:$G,$E42,TB!$J:$J,$A$4)</f>
        <v>0</v>
      </c>
      <c r="BI42" s="220">
        <f>SUMIFS(TB!AV:AV,TB!$F:$F,$B42,TB!$B:$B,$C42,TB!$C:$C,$D42,TB!$G:$G,$E42,TB!$J:$J,$A$4)</f>
        <v>0</v>
      </c>
      <c r="BJ42" s="220">
        <f>SUMIFS(TB!AW:AW,TB!$F:$F,$B42,TB!$B:$B,$C42,TB!$C:$C,$D42,TB!$G:$G,$E42,TB!$J:$J,$A$4)</f>
        <v>0</v>
      </c>
      <c r="BK42" s="220">
        <f>SUMIFS(TB!AX:AX,TB!$F:$F,$B42,TB!$B:$B,$C42,TB!$C:$C,$D42,TB!$G:$G,$E42,TB!$J:$J,$A$4)</f>
        <v>0</v>
      </c>
      <c r="BL42" s="220">
        <f>SUMIFS(TB!AY:AY,TB!$F:$F,$B42,TB!$B:$B,$C42,TB!$C:$C,$D42,TB!$G:$G,$E42,TB!$J:$J,$A$4)</f>
        <v>0</v>
      </c>
      <c r="BM42" s="220">
        <f>SUMIFS(TB!AZ:AZ,TB!$F:$F,$B42,TB!$B:$B,$C42,TB!$C:$C,$D42,TB!$G:$G,$E42,TB!$J:$J,$A$4)</f>
        <v>0</v>
      </c>
      <c r="BN42" s="220">
        <f>SUMIFS(TB!BA:BA,TB!$F:$F,$B42,TB!$B:$B,$C42,TB!$C:$C,$D42,TB!$G:$G,$E42,TB!$J:$J,$A$4)</f>
        <v>0</v>
      </c>
      <c r="BO42" s="220">
        <f>SUMIFS(TB!BB:BB,TB!$F:$F,$B42,TB!$B:$B,$C42,TB!$C:$C,$D42,TB!$G:$G,$E42,TB!$J:$J,$A$4)</f>
        <v>0</v>
      </c>
      <c r="BP42" s="220">
        <f>SUMIFS(TB!BC:BC,TB!$F:$F,$B42,TB!$B:$B,$C42,TB!$C:$C,$D42,TB!$G:$G,$E42,TB!$J:$J,$A$4)</f>
        <v>0</v>
      </c>
      <c r="BQ42" s="220">
        <f>SUMIFS(TB!BD:BD,TB!$F:$F,$B42,TB!$B:$B,$C42,TB!$C:$C,$D42,TB!$G:$G,$E42,TB!$J:$J,$A$4)</f>
        <v>0</v>
      </c>
      <c r="BR42" s="220">
        <f>SUMIFS(TB!BE:BE,TB!$F:$F,$B42,TB!$B:$B,$C42,TB!$C:$C,$D42,TB!$G:$G,$E42,TB!$J:$J,$A$4)</f>
        <v>0</v>
      </c>
      <c r="BS42" s="220">
        <f>SUMIFS(TB!BF:BF,TB!$F:$F,$B42,TB!$B:$B,$C42,TB!$C:$C,$D42,TB!$G:$G,$E42,TB!$J:$J,$A$4)</f>
        <v>0</v>
      </c>
      <c r="BT42" s="220">
        <f>SUMIFS(TB!BG:BG,TB!$F:$F,$B42,TB!$B:$B,$C42,TB!$C:$C,$D42,TB!$G:$G,$E42,TB!$J:$J,$A$4)</f>
        <v>0</v>
      </c>
      <c r="BU42" s="220">
        <f>SUMIFS(TB!BH:BH,TB!$F:$F,$B42,TB!$B:$B,$C42,TB!$C:$C,$D42,TB!$G:$G,$E42,TB!$J:$J,$A$4)</f>
        <v>0</v>
      </c>
      <c r="BV42" s="220">
        <f>SUMIFS(TB!BI:BI,TB!$F:$F,$B42,TB!$B:$B,$C42,TB!$C:$C,$D42,TB!$G:$G,$E42,TB!$J:$J,$A$4)</f>
        <v>0</v>
      </c>
      <c r="BZ42" s="220"/>
      <c r="CA42" s="337"/>
    </row>
    <row r="43" spans="1:79" ht="14.25" customHeight="1" x14ac:dyDescent="0.3">
      <c r="B43" s="71" t="str">
        <f>BS!$B$12</f>
        <v>Other current assets</v>
      </c>
      <c r="C43" s="197"/>
      <c r="D43" s="71" t="str">
        <f>BS!$B$12</f>
        <v>Other current assets</v>
      </c>
      <c r="E43" s="71"/>
      <c r="F43" s="219">
        <f>SUM(F35:F42)</f>
        <v>200.90511999999998</v>
      </c>
      <c r="G43" s="219">
        <f>SUM(G35:G42)</f>
        <v>317.88365000000005</v>
      </c>
      <c r="H43" s="219">
        <f>SUM(H35:H42)</f>
        <v>0</v>
      </c>
      <c r="I43" s="219">
        <f>SUM(I35:I42)</f>
        <v>0</v>
      </c>
      <c r="J43" s="293"/>
      <c r="K43" s="449"/>
      <c r="L43" s="449"/>
      <c r="M43" s="449"/>
      <c r="N43" s="449"/>
      <c r="O43" s="293"/>
      <c r="P43" s="449"/>
      <c r="Q43" s="449"/>
      <c r="R43" s="449"/>
      <c r="S43" s="449"/>
      <c r="T43" s="293"/>
      <c r="U43" s="449"/>
      <c r="V43" s="449"/>
      <c r="W43" s="449"/>
      <c r="X43" s="449"/>
      <c r="Y43" s="293"/>
      <c r="Z43" s="293"/>
      <c r="AA43" s="219">
        <f>SUM(AA35:AA42,TB!$J:$J,$A$4)</f>
        <v>16.934999999999999</v>
      </c>
      <c r="AB43" s="219">
        <f>SUM(AB35:AB42,TB!$J:$J,$A$4)</f>
        <v>16.934999999999999</v>
      </c>
      <c r="AC43" s="219">
        <f>SUM(AC35:AC42,TB!$J:$J,$A$4)</f>
        <v>108.94503999999999</v>
      </c>
      <c r="AD43" s="219">
        <f>SUM(AD35:AD42,TB!$J:$J,$A$4)</f>
        <v>88.799039999999991</v>
      </c>
      <c r="AE43" s="219">
        <f>SUM(AE35:AE42,TB!$J:$J,$A$4)</f>
        <v>88.799039999999991</v>
      </c>
      <c r="AF43" s="219">
        <f>SUM(AF35:AF42,TB!$J:$J,$A$4)</f>
        <v>434.45025999999996</v>
      </c>
      <c r="AG43" s="219">
        <f>SUM(AG35:AG42,TB!$J:$J,$A$4)</f>
        <v>290.06775999999996</v>
      </c>
      <c r="AH43" s="219">
        <f>SUM(AH35:AH42,TB!$J:$J,$A$4)</f>
        <v>255.10479999999998</v>
      </c>
      <c r="AI43" s="219">
        <f>SUM(AI35:AI42,TB!$J:$J,$A$4)</f>
        <v>190.30310999999998</v>
      </c>
      <c r="AJ43" s="219">
        <f>SUM(AJ35:AJ42,TB!$J:$J,$A$4)</f>
        <v>101.63927000000001</v>
      </c>
      <c r="AK43" s="219">
        <f>SUM(AK35:AK42,TB!$J:$J,$A$4)</f>
        <v>101.63927000000001</v>
      </c>
      <c r="AL43" s="219">
        <f>SUM(AL35:AL42,TB!$J:$J,$A$4)</f>
        <v>200.90511999999998</v>
      </c>
      <c r="AM43" s="219">
        <f>SUM(AM35:AM42,TB!$J:$J,$A$4)</f>
        <v>16.854620000000001</v>
      </c>
      <c r="AN43" s="219">
        <f>SUM(AN35:AN42,TB!$J:$J,$A$4)</f>
        <v>16.854620000000001</v>
      </c>
      <c r="AO43" s="219">
        <f>SUM(AO35:AO42,TB!$J:$J,$A$4)</f>
        <v>16.854620000000001</v>
      </c>
      <c r="AP43" s="219">
        <f>SUM(AP35:AP42,TB!$J:$J,$A$4)</f>
        <v>0</v>
      </c>
      <c r="AQ43" s="219">
        <f>SUM(AQ35:AQ42,TB!$J:$J,$A$4)</f>
        <v>0</v>
      </c>
      <c r="AR43" s="219">
        <f>SUM(AR35:AR42,TB!$J:$J,$A$4)</f>
        <v>52.964400000000005</v>
      </c>
      <c r="AS43" s="219">
        <f>SUM(AS35:AS42,TB!$J:$J,$A$4)</f>
        <v>0</v>
      </c>
      <c r="AT43" s="219">
        <f>SUM(AT35:AT42,TB!$J:$J,$A$4)</f>
        <v>0</v>
      </c>
      <c r="AU43" s="219">
        <f>SUM(AU35:AU42,TB!$J:$J,$A$4)</f>
        <v>0</v>
      </c>
      <c r="AV43" s="219">
        <f>SUM(AV35:AV42,TB!$J:$J,$A$4)</f>
        <v>267.51534999999996</v>
      </c>
      <c r="AW43" s="219">
        <f>SUM(AW35:AW42,TB!$J:$J,$A$4)</f>
        <v>6.17997</v>
      </c>
      <c r="AX43" s="219">
        <f>SUM(AX35:AX42,TB!$J:$J,$A$4)</f>
        <v>317.88365000000005</v>
      </c>
      <c r="AY43" s="219">
        <f>SUM(AY35:AY42,TB!$J:$J,$A$4)</f>
        <v>52</v>
      </c>
      <c r="AZ43" s="219">
        <f>SUM(AZ35:AZ42,TB!$J:$J,$A$4)</f>
        <v>52</v>
      </c>
      <c r="BA43" s="219">
        <f>SUM(BA35:BA42,TB!$J:$J,$A$4)</f>
        <v>52</v>
      </c>
      <c r="BB43" s="219">
        <f>SUM(BB35:BB42,TB!$J:$J,$A$4)</f>
        <v>52</v>
      </c>
      <c r="BC43" s="219">
        <f>SUM(BC35:BC42,TB!$J:$J,$A$4)</f>
        <v>52</v>
      </c>
      <c r="BD43" s="219">
        <f>SUM(BD35:BD42,TB!$J:$J,$A$4)</f>
        <v>52</v>
      </c>
      <c r="BE43" s="219">
        <f>SUM(BE35:BE42,TB!$J:$J,$A$4)</f>
        <v>52</v>
      </c>
      <c r="BF43" s="219">
        <f>SUM(BF35:BF42,TB!$J:$J,$A$4)</f>
        <v>52</v>
      </c>
      <c r="BG43" s="219">
        <f>SUM(BG35:BG42,TB!$J:$J,$A$4)</f>
        <v>32.054340000000003</v>
      </c>
      <c r="BH43" s="219">
        <f>SUM(BH35:BH42,TB!$J:$J,$A$4)</f>
        <v>32.054340000000003</v>
      </c>
      <c r="BI43" s="219">
        <f>SUM(BI35:BI42,TB!$J:$J,$A$4)</f>
        <v>32.054340000000003</v>
      </c>
      <c r="BJ43" s="219">
        <f>SUM(BJ35:BJ42,TB!$J:$J,$A$4)</f>
        <v>0</v>
      </c>
      <c r="BK43" s="219">
        <f>SUM(BK35:BK42,TB!$J:$J,$A$4)</f>
        <v>0</v>
      </c>
      <c r="BL43" s="219">
        <f>SUM(BL35:BL42,TB!$J:$J,$A$4)</f>
        <v>0</v>
      </c>
      <c r="BM43" s="219">
        <f>SUM(BM35:BM42,TB!$J:$J,$A$4)</f>
        <v>0</v>
      </c>
      <c r="BN43" s="219">
        <f>SUM(BN35:BN42,TB!$J:$J,$A$4)</f>
        <v>0</v>
      </c>
      <c r="BO43" s="219">
        <f>SUM(BO35:BO42,TB!$J:$J,$A$4)</f>
        <v>0</v>
      </c>
      <c r="BP43" s="219">
        <f>SUM(BP35:BP42,TB!$J:$J,$A$4)</f>
        <v>0</v>
      </c>
      <c r="BQ43" s="219">
        <f>SUM(BQ35:BQ42,TB!$J:$J,$A$4)</f>
        <v>0</v>
      </c>
      <c r="BR43" s="219">
        <f>SUM(BR35:BR42,TB!$J:$J,$A$4)</f>
        <v>0</v>
      </c>
      <c r="BS43" s="219">
        <f>SUM(BS35:BS42,TB!$J:$J,$A$4)</f>
        <v>0</v>
      </c>
      <c r="BT43" s="219">
        <f>SUM(BT35:BT42,TB!$J:$J,$A$4)</f>
        <v>0</v>
      </c>
      <c r="BU43" s="219">
        <f>SUM(BU35:BU42,TB!$J:$J,$A$4)</f>
        <v>0</v>
      </c>
      <c r="BV43" s="219">
        <f>SUM(BV35:BV42,TB!$J:$J,$A$4)</f>
        <v>0</v>
      </c>
      <c r="BZ43" s="219"/>
      <c r="CA43" s="240"/>
    </row>
    <row r="44" spans="1:79" s="20" customFormat="1" ht="14.25" customHeight="1" outlineLevel="1" x14ac:dyDescent="0.3">
      <c r="B44" s="80" t="str">
        <f>BS!$B$13</f>
        <v>Blank</v>
      </c>
      <c r="C44" s="79"/>
      <c r="D44" s="80" t="str">
        <f>IFERROR(VLOOKUP($C44,TB!$B:$H,2,0),"-")</f>
        <v>-</v>
      </c>
      <c r="E44" s="80" t="str">
        <f>IFERROR(VLOOKUP($C44,TB!$B:$H,6,0),"-")</f>
        <v>-</v>
      </c>
      <c r="F44" s="218">
        <f>SUMIFS($AA44:$BJ44,$AA$7:$BJ$7,F$7)</f>
        <v>0</v>
      </c>
      <c r="G44" s="218">
        <f t="shared" ref="G44:I48" si="48">SUMIFS($AA44:$BY44,$AA$7:$BY$7,G$7)</f>
        <v>0</v>
      </c>
      <c r="H44" s="218">
        <f t="shared" si="48"/>
        <v>0</v>
      </c>
      <c r="I44" s="218">
        <f t="shared" si="48"/>
        <v>0</v>
      </c>
      <c r="J44" s="322"/>
      <c r="K44" s="218">
        <f t="shared" ref="K44:K48" si="49">MIN(AA44:AL44)</f>
        <v>0</v>
      </c>
      <c r="L44" s="218">
        <f t="shared" ref="L44:L48" si="50">MIN(AM44:AX44)</f>
        <v>0</v>
      </c>
      <c r="M44" s="218">
        <f>MIN(AY44:BJ44)</f>
        <v>0</v>
      </c>
      <c r="N44" s="218">
        <f ca="1">_xlfn.IFNA(MIN(OFFSET($AA44,0,MATCH(Periods!$D$15,$AA$7:$BY$7)-1):OFFSET($AA44,0,MATCH(Periods!$D$15,$AA$7:$BY$7,0)-12)),0)</f>
        <v>0</v>
      </c>
      <c r="O44" s="322"/>
      <c r="P44" s="218">
        <f>MAX(AA44:AL44)</f>
        <v>0</v>
      </c>
      <c r="Q44" s="218">
        <f>MAX(AM44:AX44)</f>
        <v>0</v>
      </c>
      <c r="R44" s="218">
        <f>MAX(AY44:BJ44)</f>
        <v>0</v>
      </c>
      <c r="S44" s="218">
        <f ca="1">_xlfn.IFNA(MAX(OFFSET($AA44,0,MATCH(Periods!$D$15,$AA$7:$BY$7)-1):OFFSET($AA44,0,MATCH(Periods!$D$15,$AA$7:$BY$7,0)-12)),0)</f>
        <v>0</v>
      </c>
      <c r="T44" s="322"/>
      <c r="U44" s="218">
        <f>AVERAGE(AA44:AL44)</f>
        <v>0</v>
      </c>
      <c r="V44" s="218">
        <f>AVERAGE(AM44:AX44)</f>
        <v>0</v>
      </c>
      <c r="W44" s="218">
        <f>AVERAGE(AY44:BJ44)</f>
        <v>0</v>
      </c>
      <c r="X44" s="218">
        <f ca="1">_xlfn.IFNA(AVERAGE(OFFSET($AA44,0,MATCH(Periods!$D$15,$AA$7:$BY$7)-1):OFFSET($AA44,0,MATCH(Periods!$D$15,$AA$7:$BY$7,0)-12)),0)</f>
        <v>0</v>
      </c>
      <c r="Y44" s="322"/>
      <c r="Z44" s="322"/>
      <c r="AA44" s="218">
        <f>SUMIFS(TB!N:N,TB!$F:$F,$B44,TB!$B:$B,$C44,TB!$C:$C,$D44,TB!$G:$G,$E44,TB!$J:$J,$A$4)</f>
        <v>0</v>
      </c>
      <c r="AB44" s="218">
        <f>SUMIFS(TB!O:O,TB!$F:$F,$B44,TB!$B:$B,$C44,TB!$C:$C,$D44,TB!$G:$G,$E44,TB!$J:$J,$A$4)</f>
        <v>0</v>
      </c>
      <c r="AC44" s="218">
        <f>SUMIFS(TB!P:P,TB!$F:$F,$B44,TB!$B:$B,$C44,TB!$C:$C,$D44,TB!$G:$G,$E44,TB!$J:$J,$A$4)</f>
        <v>0</v>
      </c>
      <c r="AD44" s="218">
        <f>SUMIFS(TB!Q:Q,TB!$F:$F,$B44,TB!$B:$B,$C44,TB!$C:$C,$D44,TB!$G:$G,$E44,TB!$J:$J,$A$4)</f>
        <v>0</v>
      </c>
      <c r="AE44" s="218">
        <f>SUMIFS(TB!R:R,TB!$F:$F,$B44,TB!$B:$B,$C44,TB!$C:$C,$D44,TB!$G:$G,$E44,TB!$J:$J,$A$4)</f>
        <v>0</v>
      </c>
      <c r="AF44" s="218">
        <f>SUMIFS(TB!S:S,TB!$F:$F,$B44,TB!$B:$B,$C44,TB!$C:$C,$D44,TB!$G:$G,$E44,TB!$J:$J,$A$4)</f>
        <v>0</v>
      </c>
      <c r="AG44" s="218">
        <f>SUMIFS(TB!T:T,TB!$F:$F,$B44,TB!$B:$B,$C44,TB!$C:$C,$D44,TB!$G:$G,$E44,TB!$J:$J,$A$4)</f>
        <v>0</v>
      </c>
      <c r="AH44" s="218">
        <f>SUMIFS(TB!U:U,TB!$F:$F,$B44,TB!$B:$B,$C44,TB!$C:$C,$D44,TB!$G:$G,$E44,TB!$J:$J,$A$4)</f>
        <v>0</v>
      </c>
      <c r="AI44" s="218">
        <f>SUMIFS(TB!V:V,TB!$F:$F,$B44,TB!$B:$B,$C44,TB!$C:$C,$D44,TB!$G:$G,$E44,TB!$J:$J,$A$4)</f>
        <v>0</v>
      </c>
      <c r="AJ44" s="218">
        <f>SUMIFS(TB!W:W,TB!$F:$F,$B44,TB!$B:$B,$C44,TB!$C:$C,$D44,TB!$G:$G,$E44,TB!$J:$J,$A$4)</f>
        <v>0</v>
      </c>
      <c r="AK44" s="218">
        <f>SUMIFS(TB!X:X,TB!$F:$F,$B44,TB!$B:$B,$C44,TB!$C:$C,$D44,TB!$G:$G,$E44,TB!$J:$J,$A$4)</f>
        <v>0</v>
      </c>
      <c r="AL44" s="218">
        <f>SUMIFS(TB!Y:Y,TB!$F:$F,$B44,TB!$B:$B,$C44,TB!$C:$C,$D44,TB!$G:$G,$E44,TB!$J:$J,$A$4)</f>
        <v>0</v>
      </c>
      <c r="AM44" s="218">
        <f>SUMIFS(TB!Z:Z,TB!$F:$F,$B44,TB!$B:$B,$C44,TB!$C:$C,$D44,TB!$G:$G,$E44,TB!$J:$J,$A$4)</f>
        <v>0</v>
      </c>
      <c r="AN44" s="218">
        <f>SUMIFS(TB!AA:AA,TB!$F:$F,$B44,TB!$B:$B,$C44,TB!$C:$C,$D44,TB!$G:$G,$E44,TB!$J:$J,$A$4)</f>
        <v>0</v>
      </c>
      <c r="AO44" s="218">
        <f>SUMIFS(TB!AB:AB,TB!$F:$F,$B44,TB!$B:$B,$C44,TB!$C:$C,$D44,TB!$G:$G,$E44,TB!$J:$J,$A$4)</f>
        <v>0</v>
      </c>
      <c r="AP44" s="218">
        <f>SUMIFS(TB!AC:AC,TB!$F:$F,$B44,TB!$B:$B,$C44,TB!$C:$C,$D44,TB!$G:$G,$E44,TB!$J:$J,$A$4)</f>
        <v>0</v>
      </c>
      <c r="AQ44" s="218">
        <f>SUMIFS(TB!AD:AD,TB!$F:$F,$B44,TB!$B:$B,$C44,TB!$C:$C,$D44,TB!$G:$G,$E44,TB!$J:$J,$A$4)</f>
        <v>0</v>
      </c>
      <c r="AR44" s="218">
        <f>SUMIFS(TB!AE:AE,TB!$F:$F,$B44,TB!$B:$B,$C44,TB!$C:$C,$D44,TB!$G:$G,$E44,TB!$J:$J,$A$4)</f>
        <v>0</v>
      </c>
      <c r="AS44" s="218">
        <f>SUMIFS(TB!AF:AF,TB!$F:$F,$B44,TB!$B:$B,$C44,TB!$C:$C,$D44,TB!$G:$G,$E44,TB!$J:$J,$A$4)</f>
        <v>0</v>
      </c>
      <c r="AT44" s="218">
        <f>SUMIFS(TB!AG:AG,TB!$F:$F,$B44,TB!$B:$B,$C44,TB!$C:$C,$D44,TB!$G:$G,$E44,TB!$J:$J,$A$4)</f>
        <v>0</v>
      </c>
      <c r="AU44" s="218">
        <f>SUMIFS(TB!AH:AH,TB!$F:$F,$B44,TB!$B:$B,$C44,TB!$C:$C,$D44,TB!$G:$G,$E44,TB!$J:$J,$A$4)</f>
        <v>0</v>
      </c>
      <c r="AV44" s="218">
        <f>SUMIFS(TB!AI:AI,TB!$F:$F,$B44,TB!$B:$B,$C44,TB!$C:$C,$D44,TB!$G:$G,$E44,TB!$J:$J,$A$4)</f>
        <v>0</v>
      </c>
      <c r="AW44" s="218">
        <f>SUMIFS(TB!AJ:AJ,TB!$F:$F,$B44,TB!$B:$B,$C44,TB!$C:$C,$D44,TB!$G:$G,$E44,TB!$J:$J,$A$4)</f>
        <v>0</v>
      </c>
      <c r="AX44" s="218">
        <f>SUMIFS(TB!AK:AK,TB!$F:$F,$B44,TB!$B:$B,$C44,TB!$C:$C,$D44,TB!$G:$G,$E44,TB!$J:$J,$A$4)</f>
        <v>0</v>
      </c>
      <c r="AY44" s="218">
        <f>SUMIFS(TB!AL:AL,TB!$F:$F,$B44,TB!$B:$B,$C44,TB!$C:$C,$D44,TB!$G:$G,$E44,TB!$J:$J,$A$4)</f>
        <v>0</v>
      </c>
      <c r="AZ44" s="218">
        <f>SUMIFS(TB!AM:AM,TB!$F:$F,$B44,TB!$B:$B,$C44,TB!$C:$C,$D44,TB!$G:$G,$E44,TB!$J:$J,$A$4)</f>
        <v>0</v>
      </c>
      <c r="BA44" s="218">
        <f>SUMIFS(TB!AN:AN,TB!$F:$F,$B44,TB!$B:$B,$C44,TB!$C:$C,$D44,TB!$G:$G,$E44,TB!$J:$J,$A$4)</f>
        <v>0</v>
      </c>
      <c r="BB44" s="218">
        <f>SUMIFS(TB!AO:AO,TB!$F:$F,$B44,TB!$B:$B,$C44,TB!$C:$C,$D44,TB!$G:$G,$E44,TB!$J:$J,$A$4)</f>
        <v>0</v>
      </c>
      <c r="BC44" s="218">
        <f>SUMIFS(TB!AP:AP,TB!$F:$F,$B44,TB!$B:$B,$C44,TB!$C:$C,$D44,TB!$G:$G,$E44,TB!$J:$J,$A$4)</f>
        <v>0</v>
      </c>
      <c r="BD44" s="218">
        <f>SUMIFS(TB!AQ:AQ,TB!$F:$F,$B44,TB!$B:$B,$C44,TB!$C:$C,$D44,TB!$G:$G,$E44,TB!$J:$J,$A$4)</f>
        <v>0</v>
      </c>
      <c r="BE44" s="218">
        <f>SUMIFS(TB!AR:AR,TB!$F:$F,$B44,TB!$B:$B,$C44,TB!$C:$C,$D44,TB!$G:$G,$E44,TB!$J:$J,$A$4)</f>
        <v>0</v>
      </c>
      <c r="BF44" s="218">
        <f>SUMIFS(TB!AS:AS,TB!$F:$F,$B44,TB!$B:$B,$C44,TB!$C:$C,$D44,TB!$G:$G,$E44,TB!$J:$J,$A$4)</f>
        <v>0</v>
      </c>
      <c r="BG44" s="218">
        <f>SUMIFS(TB!AT:AT,TB!$F:$F,$B44,TB!$B:$B,$C44,TB!$C:$C,$D44,TB!$G:$G,$E44,TB!$J:$J,$A$4)</f>
        <v>0</v>
      </c>
      <c r="BH44" s="218">
        <f>SUMIFS(TB!AU:AU,TB!$F:$F,$B44,TB!$B:$B,$C44,TB!$C:$C,$D44,TB!$G:$G,$E44,TB!$J:$J,$A$4)</f>
        <v>0</v>
      </c>
      <c r="BI44" s="218">
        <f>SUMIFS(TB!AV:AV,TB!$F:$F,$B44,TB!$B:$B,$C44,TB!$C:$C,$D44,TB!$G:$G,$E44,TB!$J:$J,$A$4)</f>
        <v>0</v>
      </c>
      <c r="BJ44" s="218">
        <f>SUMIFS(TB!AW:AW,TB!$F:$F,$B44,TB!$B:$B,$C44,TB!$C:$C,$D44,TB!$G:$G,$E44,TB!$J:$J,$A$4)</f>
        <v>0</v>
      </c>
      <c r="BK44" s="218">
        <f>SUMIFS(TB!AX:AX,TB!$F:$F,$B44,TB!$B:$B,$C44,TB!$C:$C,$D44,TB!$G:$G,$E44,TB!$J:$J,$A$4)</f>
        <v>0</v>
      </c>
      <c r="BL44" s="218">
        <f>SUMIFS(TB!AY:AY,TB!$F:$F,$B44,TB!$B:$B,$C44,TB!$C:$C,$D44,TB!$G:$G,$E44,TB!$J:$J,$A$4)</f>
        <v>0</v>
      </c>
      <c r="BM44" s="218">
        <f>SUMIFS(TB!AZ:AZ,TB!$F:$F,$B44,TB!$B:$B,$C44,TB!$C:$C,$D44,TB!$G:$G,$E44,TB!$J:$J,$A$4)</f>
        <v>0</v>
      </c>
      <c r="BN44" s="218">
        <f>SUMIFS(TB!BA:BA,TB!$F:$F,$B44,TB!$B:$B,$C44,TB!$C:$C,$D44,TB!$G:$G,$E44,TB!$J:$J,$A$4)</f>
        <v>0</v>
      </c>
      <c r="BO44" s="218">
        <f>SUMIFS(TB!BB:BB,TB!$F:$F,$B44,TB!$B:$B,$C44,TB!$C:$C,$D44,TB!$G:$G,$E44,TB!$J:$J,$A$4)</f>
        <v>0</v>
      </c>
      <c r="BP44" s="218">
        <f>SUMIFS(TB!BC:BC,TB!$F:$F,$B44,TB!$B:$B,$C44,TB!$C:$C,$D44,TB!$G:$G,$E44,TB!$J:$J,$A$4)</f>
        <v>0</v>
      </c>
      <c r="BQ44" s="218">
        <f>SUMIFS(TB!BD:BD,TB!$F:$F,$B44,TB!$B:$B,$C44,TB!$C:$C,$D44,TB!$G:$G,$E44,TB!$J:$J,$A$4)</f>
        <v>0</v>
      </c>
      <c r="BR44" s="218">
        <f>SUMIFS(TB!BE:BE,TB!$F:$F,$B44,TB!$B:$B,$C44,TB!$C:$C,$D44,TB!$G:$G,$E44,TB!$J:$J,$A$4)</f>
        <v>0</v>
      </c>
      <c r="BS44" s="218">
        <f>SUMIFS(TB!BF:BF,TB!$F:$F,$B44,TB!$B:$B,$C44,TB!$C:$C,$D44,TB!$G:$G,$E44,TB!$J:$J,$A$4)</f>
        <v>0</v>
      </c>
      <c r="BT44" s="218">
        <f>SUMIFS(TB!BG:BG,TB!$F:$F,$B44,TB!$B:$B,$C44,TB!$C:$C,$D44,TB!$G:$G,$E44,TB!$J:$J,$A$4)</f>
        <v>0</v>
      </c>
      <c r="BU44" s="218">
        <f>SUMIFS(TB!BH:BH,TB!$F:$F,$B44,TB!$B:$B,$C44,TB!$C:$C,$D44,TB!$G:$G,$E44,TB!$J:$J,$A$4)</f>
        <v>0</v>
      </c>
      <c r="BV44" s="218">
        <f>SUMIFS(TB!BI:BI,TB!$F:$F,$B44,TB!$B:$B,$C44,TB!$C:$C,$D44,TB!$G:$G,$E44,TB!$J:$J,$A$4)</f>
        <v>0</v>
      </c>
      <c r="BZ44" s="218"/>
      <c r="CA44" s="337"/>
    </row>
    <row r="45" spans="1:79" s="20" customFormat="1" ht="14.25" customHeight="1" outlineLevel="1" x14ac:dyDescent="0.3">
      <c r="B45" s="80" t="str">
        <f>BS!$B$13</f>
        <v>Blank</v>
      </c>
      <c r="C45" s="79"/>
      <c r="D45" s="80" t="str">
        <f>IFERROR(VLOOKUP($C45,TB!$B:$H,2,0),"-")</f>
        <v>-</v>
      </c>
      <c r="E45" s="80" t="str">
        <f>IFERROR(VLOOKUP($C45,TB!$B:$H,6,0),"-")</f>
        <v>-</v>
      </c>
      <c r="F45" s="218">
        <f>SUMIFS($AA45:$BJ45,$AA$7:$BJ$7,F$7)</f>
        <v>0</v>
      </c>
      <c r="G45" s="218">
        <f t="shared" si="48"/>
        <v>0</v>
      </c>
      <c r="H45" s="218">
        <f t="shared" si="48"/>
        <v>0</v>
      </c>
      <c r="I45" s="218">
        <f t="shared" si="48"/>
        <v>0</v>
      </c>
      <c r="J45" s="322"/>
      <c r="K45" s="218">
        <f t="shared" si="49"/>
        <v>0</v>
      </c>
      <c r="L45" s="218">
        <f t="shared" si="50"/>
        <v>0</v>
      </c>
      <c r="M45" s="218">
        <f>MIN(AY45:BJ45)</f>
        <v>0</v>
      </c>
      <c r="N45" s="218">
        <f ca="1">_xlfn.IFNA(MIN(OFFSET($AA45,0,MATCH(Periods!$D$15,$AA$7:$BY$7)-1):OFFSET($AA45,0,MATCH(Periods!$D$15,$AA$7:$BY$7,0)-12)),0)</f>
        <v>0</v>
      </c>
      <c r="O45" s="322"/>
      <c r="P45" s="218">
        <f>MAX(AA45:AL45)</f>
        <v>0</v>
      </c>
      <c r="Q45" s="218">
        <f>MAX(AM45:AX45)</f>
        <v>0</v>
      </c>
      <c r="R45" s="218">
        <f>MAX(AY45:BJ45)</f>
        <v>0</v>
      </c>
      <c r="S45" s="218">
        <f ca="1">_xlfn.IFNA(MAX(OFFSET($AA45,0,MATCH(Periods!$D$15,$AA$7:$BY$7)-1):OFFSET($AA45,0,MATCH(Periods!$D$15,$AA$7:$BY$7,0)-12)),0)</f>
        <v>0</v>
      </c>
      <c r="T45" s="322"/>
      <c r="U45" s="218">
        <f>AVERAGE(AA45:AL45)</f>
        <v>0</v>
      </c>
      <c r="V45" s="218">
        <f>AVERAGE(AM45:AX45)</f>
        <v>0</v>
      </c>
      <c r="W45" s="218">
        <f>AVERAGE(AY45:BJ45)</f>
        <v>0</v>
      </c>
      <c r="X45" s="218">
        <f ca="1">_xlfn.IFNA(AVERAGE(OFFSET($AA45,0,MATCH(Periods!$D$15,$AA$7:$BY$7)-1):OFFSET($AA45,0,MATCH(Periods!$D$15,$AA$7:$BY$7,0)-12)),0)</f>
        <v>0</v>
      </c>
      <c r="Y45" s="322"/>
      <c r="Z45" s="322"/>
      <c r="AA45" s="218">
        <f>SUMIFS(TB!N:N,TB!$F:$F,$B45,TB!$B:$B,$C45,TB!$C:$C,$D45,TB!$G:$G,$E45,TB!$J:$J,$A$4)</f>
        <v>0</v>
      </c>
      <c r="AB45" s="218">
        <f>SUMIFS(TB!O:O,TB!$F:$F,$B45,TB!$B:$B,$C45,TB!$C:$C,$D45,TB!$G:$G,$E45,TB!$J:$J,$A$4)</f>
        <v>0</v>
      </c>
      <c r="AC45" s="218">
        <f>SUMIFS(TB!P:P,TB!$F:$F,$B45,TB!$B:$B,$C45,TB!$C:$C,$D45,TB!$G:$G,$E45,TB!$J:$J,$A$4)</f>
        <v>0</v>
      </c>
      <c r="AD45" s="218">
        <f>SUMIFS(TB!Q:Q,TB!$F:$F,$B45,TB!$B:$B,$C45,TB!$C:$C,$D45,TB!$G:$G,$E45,TB!$J:$J,$A$4)</f>
        <v>0</v>
      </c>
      <c r="AE45" s="218">
        <f>SUMIFS(TB!R:R,TB!$F:$F,$B45,TB!$B:$B,$C45,TB!$C:$C,$D45,TB!$G:$G,$E45,TB!$J:$J,$A$4)</f>
        <v>0</v>
      </c>
      <c r="AF45" s="218">
        <f>SUMIFS(TB!S:S,TB!$F:$F,$B45,TB!$B:$B,$C45,TB!$C:$C,$D45,TB!$G:$G,$E45,TB!$J:$J,$A$4)</f>
        <v>0</v>
      </c>
      <c r="AG45" s="218">
        <f>SUMIFS(TB!T:T,TB!$F:$F,$B45,TB!$B:$B,$C45,TB!$C:$C,$D45,TB!$G:$G,$E45,TB!$J:$J,$A$4)</f>
        <v>0</v>
      </c>
      <c r="AH45" s="218">
        <f>SUMIFS(TB!U:U,TB!$F:$F,$B45,TB!$B:$B,$C45,TB!$C:$C,$D45,TB!$G:$G,$E45,TB!$J:$J,$A$4)</f>
        <v>0</v>
      </c>
      <c r="AI45" s="218">
        <f>SUMIFS(TB!V:V,TB!$F:$F,$B45,TB!$B:$B,$C45,TB!$C:$C,$D45,TB!$G:$G,$E45,TB!$J:$J,$A$4)</f>
        <v>0</v>
      </c>
      <c r="AJ45" s="218">
        <f>SUMIFS(TB!W:W,TB!$F:$F,$B45,TB!$B:$B,$C45,TB!$C:$C,$D45,TB!$G:$G,$E45,TB!$J:$J,$A$4)</f>
        <v>0</v>
      </c>
      <c r="AK45" s="218">
        <f>SUMIFS(TB!X:X,TB!$F:$F,$B45,TB!$B:$B,$C45,TB!$C:$C,$D45,TB!$G:$G,$E45,TB!$J:$J,$A$4)</f>
        <v>0</v>
      </c>
      <c r="AL45" s="218">
        <f>SUMIFS(TB!Y:Y,TB!$F:$F,$B45,TB!$B:$B,$C45,TB!$C:$C,$D45,TB!$G:$G,$E45,TB!$J:$J,$A$4)</f>
        <v>0</v>
      </c>
      <c r="AM45" s="218">
        <f>SUMIFS(TB!Z:Z,TB!$F:$F,$B45,TB!$B:$B,$C45,TB!$C:$C,$D45,TB!$G:$G,$E45,TB!$J:$J,$A$4)</f>
        <v>0</v>
      </c>
      <c r="AN45" s="218">
        <f>SUMIFS(TB!AA:AA,TB!$F:$F,$B45,TB!$B:$B,$C45,TB!$C:$C,$D45,TB!$G:$G,$E45,TB!$J:$J,$A$4)</f>
        <v>0</v>
      </c>
      <c r="AO45" s="218">
        <f>SUMIFS(TB!AB:AB,TB!$F:$F,$B45,TB!$B:$B,$C45,TB!$C:$C,$D45,TB!$G:$G,$E45,TB!$J:$J,$A$4)</f>
        <v>0</v>
      </c>
      <c r="AP45" s="218">
        <f>SUMIFS(TB!AC:AC,TB!$F:$F,$B45,TB!$B:$B,$C45,TB!$C:$C,$D45,TB!$G:$G,$E45,TB!$J:$J,$A$4)</f>
        <v>0</v>
      </c>
      <c r="AQ45" s="218">
        <f>SUMIFS(TB!AD:AD,TB!$F:$F,$B45,TB!$B:$B,$C45,TB!$C:$C,$D45,TB!$G:$G,$E45,TB!$J:$J,$A$4)</f>
        <v>0</v>
      </c>
      <c r="AR45" s="218">
        <f>SUMIFS(TB!AE:AE,TB!$F:$F,$B45,TB!$B:$B,$C45,TB!$C:$C,$D45,TB!$G:$G,$E45,TB!$J:$J,$A$4)</f>
        <v>0</v>
      </c>
      <c r="AS45" s="218">
        <f>SUMIFS(TB!AF:AF,TB!$F:$F,$B45,TB!$B:$B,$C45,TB!$C:$C,$D45,TB!$G:$G,$E45,TB!$J:$J,$A$4)</f>
        <v>0</v>
      </c>
      <c r="AT45" s="218">
        <f>SUMIFS(TB!AG:AG,TB!$F:$F,$B45,TB!$B:$B,$C45,TB!$C:$C,$D45,TB!$G:$G,$E45,TB!$J:$J,$A$4)</f>
        <v>0</v>
      </c>
      <c r="AU45" s="218">
        <f>SUMIFS(TB!AH:AH,TB!$F:$F,$B45,TB!$B:$B,$C45,TB!$C:$C,$D45,TB!$G:$G,$E45,TB!$J:$J,$A$4)</f>
        <v>0</v>
      </c>
      <c r="AV45" s="218">
        <f>SUMIFS(TB!AI:AI,TB!$F:$F,$B45,TB!$B:$B,$C45,TB!$C:$C,$D45,TB!$G:$G,$E45,TB!$J:$J,$A$4)</f>
        <v>0</v>
      </c>
      <c r="AW45" s="218">
        <f>SUMIFS(TB!AJ:AJ,TB!$F:$F,$B45,TB!$B:$B,$C45,TB!$C:$C,$D45,TB!$G:$G,$E45,TB!$J:$J,$A$4)</f>
        <v>0</v>
      </c>
      <c r="AX45" s="218">
        <f>SUMIFS(TB!AK:AK,TB!$F:$F,$B45,TB!$B:$B,$C45,TB!$C:$C,$D45,TB!$G:$G,$E45,TB!$J:$J,$A$4)</f>
        <v>0</v>
      </c>
      <c r="AY45" s="218">
        <f>SUMIFS(TB!AL:AL,TB!$F:$F,$B45,TB!$B:$B,$C45,TB!$C:$C,$D45,TB!$G:$G,$E45,TB!$J:$J,$A$4)</f>
        <v>0</v>
      </c>
      <c r="AZ45" s="218">
        <f>SUMIFS(TB!AM:AM,TB!$F:$F,$B45,TB!$B:$B,$C45,TB!$C:$C,$D45,TB!$G:$G,$E45,TB!$J:$J,$A$4)</f>
        <v>0</v>
      </c>
      <c r="BA45" s="218">
        <f>SUMIFS(TB!AN:AN,TB!$F:$F,$B45,TB!$B:$B,$C45,TB!$C:$C,$D45,TB!$G:$G,$E45,TB!$J:$J,$A$4)</f>
        <v>0</v>
      </c>
      <c r="BB45" s="218">
        <f>SUMIFS(TB!AO:AO,TB!$F:$F,$B45,TB!$B:$B,$C45,TB!$C:$C,$D45,TB!$G:$G,$E45,TB!$J:$J,$A$4)</f>
        <v>0</v>
      </c>
      <c r="BC45" s="218">
        <f>SUMIFS(TB!AP:AP,TB!$F:$F,$B45,TB!$B:$B,$C45,TB!$C:$C,$D45,TB!$G:$G,$E45,TB!$J:$J,$A$4)</f>
        <v>0</v>
      </c>
      <c r="BD45" s="218">
        <f>SUMIFS(TB!AQ:AQ,TB!$F:$F,$B45,TB!$B:$B,$C45,TB!$C:$C,$D45,TB!$G:$G,$E45,TB!$J:$J,$A$4)</f>
        <v>0</v>
      </c>
      <c r="BE45" s="218">
        <f>SUMIFS(TB!AR:AR,TB!$F:$F,$B45,TB!$B:$B,$C45,TB!$C:$C,$D45,TB!$G:$G,$E45,TB!$J:$J,$A$4)</f>
        <v>0</v>
      </c>
      <c r="BF45" s="218">
        <f>SUMIFS(TB!AS:AS,TB!$F:$F,$B45,TB!$B:$B,$C45,TB!$C:$C,$D45,TB!$G:$G,$E45,TB!$J:$J,$A$4)</f>
        <v>0</v>
      </c>
      <c r="BG45" s="218">
        <f>SUMIFS(TB!AT:AT,TB!$F:$F,$B45,TB!$B:$B,$C45,TB!$C:$C,$D45,TB!$G:$G,$E45,TB!$J:$J,$A$4)</f>
        <v>0</v>
      </c>
      <c r="BH45" s="218">
        <f>SUMIFS(TB!AU:AU,TB!$F:$F,$B45,TB!$B:$B,$C45,TB!$C:$C,$D45,TB!$G:$G,$E45,TB!$J:$J,$A$4)</f>
        <v>0</v>
      </c>
      <c r="BI45" s="218">
        <f>SUMIFS(TB!AV:AV,TB!$F:$F,$B45,TB!$B:$B,$C45,TB!$C:$C,$D45,TB!$G:$G,$E45,TB!$J:$J,$A$4)</f>
        <v>0</v>
      </c>
      <c r="BJ45" s="218">
        <f>SUMIFS(TB!AW:AW,TB!$F:$F,$B45,TB!$B:$B,$C45,TB!$C:$C,$D45,TB!$G:$G,$E45,TB!$J:$J,$A$4)</f>
        <v>0</v>
      </c>
      <c r="BK45" s="218">
        <f>SUMIFS(TB!AX:AX,TB!$F:$F,$B45,TB!$B:$B,$C45,TB!$C:$C,$D45,TB!$G:$G,$E45,TB!$J:$J,$A$4)</f>
        <v>0</v>
      </c>
      <c r="BL45" s="218">
        <f>SUMIFS(TB!AY:AY,TB!$F:$F,$B45,TB!$B:$B,$C45,TB!$C:$C,$D45,TB!$G:$G,$E45,TB!$J:$J,$A$4)</f>
        <v>0</v>
      </c>
      <c r="BM45" s="218">
        <f>SUMIFS(TB!AZ:AZ,TB!$F:$F,$B45,TB!$B:$B,$C45,TB!$C:$C,$D45,TB!$G:$G,$E45,TB!$J:$J,$A$4)</f>
        <v>0</v>
      </c>
      <c r="BN45" s="218">
        <f>SUMIFS(TB!BA:BA,TB!$F:$F,$B45,TB!$B:$B,$C45,TB!$C:$C,$D45,TB!$G:$G,$E45,TB!$J:$J,$A$4)</f>
        <v>0</v>
      </c>
      <c r="BO45" s="218">
        <f>SUMIFS(TB!BB:BB,TB!$F:$F,$B45,TB!$B:$B,$C45,TB!$C:$C,$D45,TB!$G:$G,$E45,TB!$J:$J,$A$4)</f>
        <v>0</v>
      </c>
      <c r="BP45" s="218">
        <f>SUMIFS(TB!BC:BC,TB!$F:$F,$B45,TB!$B:$B,$C45,TB!$C:$C,$D45,TB!$G:$G,$E45,TB!$J:$J,$A$4)</f>
        <v>0</v>
      </c>
      <c r="BQ45" s="218">
        <f>SUMIFS(TB!BD:BD,TB!$F:$F,$B45,TB!$B:$B,$C45,TB!$C:$C,$D45,TB!$G:$G,$E45,TB!$J:$J,$A$4)</f>
        <v>0</v>
      </c>
      <c r="BR45" s="218">
        <f>SUMIFS(TB!BE:BE,TB!$F:$F,$B45,TB!$B:$B,$C45,TB!$C:$C,$D45,TB!$G:$G,$E45,TB!$J:$J,$A$4)</f>
        <v>0</v>
      </c>
      <c r="BS45" s="218">
        <f>SUMIFS(TB!BF:BF,TB!$F:$F,$B45,TB!$B:$B,$C45,TB!$C:$C,$D45,TB!$G:$G,$E45,TB!$J:$J,$A$4)</f>
        <v>0</v>
      </c>
      <c r="BT45" s="218">
        <f>SUMIFS(TB!BG:BG,TB!$F:$F,$B45,TB!$B:$B,$C45,TB!$C:$C,$D45,TB!$G:$G,$E45,TB!$J:$J,$A$4)</f>
        <v>0</v>
      </c>
      <c r="BU45" s="218">
        <f>SUMIFS(TB!BH:BH,TB!$F:$F,$B45,TB!$B:$B,$C45,TB!$C:$C,$D45,TB!$G:$G,$E45,TB!$J:$J,$A$4)</f>
        <v>0</v>
      </c>
      <c r="BV45" s="218">
        <f>SUMIFS(TB!BI:BI,TB!$F:$F,$B45,TB!$B:$B,$C45,TB!$C:$C,$D45,TB!$G:$G,$E45,TB!$J:$J,$A$4)</f>
        <v>0</v>
      </c>
      <c r="BZ45" s="218"/>
      <c r="CA45" s="337"/>
    </row>
    <row r="46" spans="1:79" s="20" customFormat="1" ht="14.25" customHeight="1" outlineLevel="1" x14ac:dyDescent="0.3">
      <c r="B46" s="80" t="str">
        <f>BS!$B$13</f>
        <v>Blank</v>
      </c>
      <c r="C46" s="79"/>
      <c r="D46" s="80" t="str">
        <f>IFERROR(VLOOKUP($C46,TB!$B:$H,2,0),"-")</f>
        <v>-</v>
      </c>
      <c r="E46" s="80" t="str">
        <f>IFERROR(VLOOKUP($C46,TB!$B:$H,6,0),"-")</f>
        <v>-</v>
      </c>
      <c r="F46" s="218">
        <f>SUMIFS($AA46:$BJ46,$AA$7:$BJ$7,F$7)</f>
        <v>0</v>
      </c>
      <c r="G46" s="218">
        <f t="shared" si="48"/>
        <v>0</v>
      </c>
      <c r="H46" s="218">
        <f t="shared" si="48"/>
        <v>0</v>
      </c>
      <c r="I46" s="218">
        <f t="shared" si="48"/>
        <v>0</v>
      </c>
      <c r="J46" s="322"/>
      <c r="K46" s="218">
        <f t="shared" si="49"/>
        <v>0</v>
      </c>
      <c r="L46" s="218">
        <f t="shared" si="50"/>
        <v>0</v>
      </c>
      <c r="M46" s="218">
        <f>MIN(AY46:BJ46)</f>
        <v>0</v>
      </c>
      <c r="N46" s="218">
        <f ca="1">_xlfn.IFNA(MIN(OFFSET($AA46,0,MATCH(Periods!$D$15,$AA$7:$BY$7)-1):OFFSET($AA46,0,MATCH(Periods!$D$15,$AA$7:$BY$7,0)-12)),0)</f>
        <v>0</v>
      </c>
      <c r="O46" s="322"/>
      <c r="P46" s="218">
        <f>MAX(AA46:AL46)</f>
        <v>0</v>
      </c>
      <c r="Q46" s="218">
        <f>MAX(AM46:AX46)</f>
        <v>0</v>
      </c>
      <c r="R46" s="218">
        <f>MAX(AY46:BJ46)</f>
        <v>0</v>
      </c>
      <c r="S46" s="218">
        <f ca="1">_xlfn.IFNA(MAX(OFFSET($AA46,0,MATCH(Periods!$D$15,$AA$7:$BY$7)-1):OFFSET($AA46,0,MATCH(Periods!$D$15,$AA$7:$BY$7,0)-12)),0)</f>
        <v>0</v>
      </c>
      <c r="T46" s="322"/>
      <c r="U46" s="218">
        <f>AVERAGE(AA46:AL46)</f>
        <v>0</v>
      </c>
      <c r="V46" s="218">
        <f>AVERAGE(AM46:AX46)</f>
        <v>0</v>
      </c>
      <c r="W46" s="218">
        <f>AVERAGE(AY46:BJ46)</f>
        <v>0</v>
      </c>
      <c r="X46" s="218">
        <f ca="1">_xlfn.IFNA(AVERAGE(OFFSET($AA46,0,MATCH(Periods!$D$15,$AA$7:$BY$7)-1):OFFSET($AA46,0,MATCH(Periods!$D$15,$AA$7:$BY$7,0)-12)),0)</f>
        <v>0</v>
      </c>
      <c r="Y46" s="322"/>
      <c r="Z46" s="322"/>
      <c r="AA46" s="218">
        <f>SUMIFS(TB!N:N,TB!$F:$F,$B46,TB!$B:$B,$C46,TB!$C:$C,$D46,TB!$G:$G,$E46,TB!$J:$J,$A$4)</f>
        <v>0</v>
      </c>
      <c r="AB46" s="218">
        <f>SUMIFS(TB!O:O,TB!$F:$F,$B46,TB!$B:$B,$C46,TB!$C:$C,$D46,TB!$G:$G,$E46,TB!$J:$J,$A$4)</f>
        <v>0</v>
      </c>
      <c r="AC46" s="218">
        <f>SUMIFS(TB!P:P,TB!$F:$F,$B46,TB!$B:$B,$C46,TB!$C:$C,$D46,TB!$G:$G,$E46,TB!$J:$J,$A$4)</f>
        <v>0</v>
      </c>
      <c r="AD46" s="218">
        <f>SUMIFS(TB!Q:Q,TB!$F:$F,$B46,TB!$B:$B,$C46,TB!$C:$C,$D46,TB!$G:$G,$E46,TB!$J:$J,$A$4)</f>
        <v>0</v>
      </c>
      <c r="AE46" s="218">
        <f>SUMIFS(TB!R:R,TB!$F:$F,$B46,TB!$B:$B,$C46,TB!$C:$C,$D46,TB!$G:$G,$E46,TB!$J:$J,$A$4)</f>
        <v>0</v>
      </c>
      <c r="AF46" s="218">
        <f>SUMIFS(TB!S:S,TB!$F:$F,$B46,TB!$B:$B,$C46,TB!$C:$C,$D46,TB!$G:$G,$E46,TB!$J:$J,$A$4)</f>
        <v>0</v>
      </c>
      <c r="AG46" s="218">
        <f>SUMIFS(TB!T:T,TB!$F:$F,$B46,TB!$B:$B,$C46,TB!$C:$C,$D46,TB!$G:$G,$E46,TB!$J:$J,$A$4)</f>
        <v>0</v>
      </c>
      <c r="AH46" s="218">
        <f>SUMIFS(TB!U:U,TB!$F:$F,$B46,TB!$B:$B,$C46,TB!$C:$C,$D46,TB!$G:$G,$E46,TB!$J:$J,$A$4)</f>
        <v>0</v>
      </c>
      <c r="AI46" s="218">
        <f>SUMIFS(TB!V:V,TB!$F:$F,$B46,TB!$B:$B,$C46,TB!$C:$C,$D46,TB!$G:$G,$E46,TB!$J:$J,$A$4)</f>
        <v>0</v>
      </c>
      <c r="AJ46" s="218">
        <f>SUMIFS(TB!W:W,TB!$F:$F,$B46,TB!$B:$B,$C46,TB!$C:$C,$D46,TB!$G:$G,$E46,TB!$J:$J,$A$4)</f>
        <v>0</v>
      </c>
      <c r="AK46" s="218">
        <f>SUMIFS(TB!X:X,TB!$F:$F,$B46,TB!$B:$B,$C46,TB!$C:$C,$D46,TB!$G:$G,$E46,TB!$J:$J,$A$4)</f>
        <v>0</v>
      </c>
      <c r="AL46" s="218">
        <f>SUMIFS(TB!Y:Y,TB!$F:$F,$B46,TB!$B:$B,$C46,TB!$C:$C,$D46,TB!$G:$G,$E46,TB!$J:$J,$A$4)</f>
        <v>0</v>
      </c>
      <c r="AM46" s="218">
        <f>SUMIFS(TB!Z:Z,TB!$F:$F,$B46,TB!$B:$B,$C46,TB!$C:$C,$D46,TB!$G:$G,$E46,TB!$J:$J,$A$4)</f>
        <v>0</v>
      </c>
      <c r="AN46" s="218">
        <f>SUMIFS(TB!AA:AA,TB!$F:$F,$B46,TB!$B:$B,$C46,TB!$C:$C,$D46,TB!$G:$G,$E46,TB!$J:$J,$A$4)</f>
        <v>0</v>
      </c>
      <c r="AO46" s="218">
        <f>SUMIFS(TB!AB:AB,TB!$F:$F,$B46,TB!$B:$B,$C46,TB!$C:$C,$D46,TB!$G:$G,$E46,TB!$J:$J,$A$4)</f>
        <v>0</v>
      </c>
      <c r="AP46" s="218">
        <f>SUMIFS(TB!AC:AC,TB!$F:$F,$B46,TB!$B:$B,$C46,TB!$C:$C,$D46,TB!$G:$G,$E46,TB!$J:$J,$A$4)</f>
        <v>0</v>
      </c>
      <c r="AQ46" s="218">
        <f>SUMIFS(TB!AD:AD,TB!$F:$F,$B46,TB!$B:$B,$C46,TB!$C:$C,$D46,TB!$G:$G,$E46,TB!$J:$J,$A$4)</f>
        <v>0</v>
      </c>
      <c r="AR46" s="218">
        <f>SUMIFS(TB!AE:AE,TB!$F:$F,$B46,TB!$B:$B,$C46,TB!$C:$C,$D46,TB!$G:$G,$E46,TB!$J:$J,$A$4)</f>
        <v>0</v>
      </c>
      <c r="AS46" s="218">
        <f>SUMIFS(TB!AF:AF,TB!$F:$F,$B46,TB!$B:$B,$C46,TB!$C:$C,$D46,TB!$G:$G,$E46,TB!$J:$J,$A$4)</f>
        <v>0</v>
      </c>
      <c r="AT46" s="218">
        <f>SUMIFS(TB!AG:AG,TB!$F:$F,$B46,TB!$B:$B,$C46,TB!$C:$C,$D46,TB!$G:$G,$E46,TB!$J:$J,$A$4)</f>
        <v>0</v>
      </c>
      <c r="AU46" s="218">
        <f>SUMIFS(TB!AH:AH,TB!$F:$F,$B46,TB!$B:$B,$C46,TB!$C:$C,$D46,TB!$G:$G,$E46,TB!$J:$J,$A$4)</f>
        <v>0</v>
      </c>
      <c r="AV46" s="218">
        <f>SUMIFS(TB!AI:AI,TB!$F:$F,$B46,TB!$B:$B,$C46,TB!$C:$C,$D46,TB!$G:$G,$E46,TB!$J:$J,$A$4)</f>
        <v>0</v>
      </c>
      <c r="AW46" s="218">
        <f>SUMIFS(TB!AJ:AJ,TB!$F:$F,$B46,TB!$B:$B,$C46,TB!$C:$C,$D46,TB!$G:$G,$E46,TB!$J:$J,$A$4)</f>
        <v>0</v>
      </c>
      <c r="AX46" s="218">
        <f>SUMIFS(TB!AK:AK,TB!$F:$F,$B46,TB!$B:$B,$C46,TB!$C:$C,$D46,TB!$G:$G,$E46,TB!$J:$J,$A$4)</f>
        <v>0</v>
      </c>
      <c r="AY46" s="218">
        <f>SUMIFS(TB!AL:AL,TB!$F:$F,$B46,TB!$B:$B,$C46,TB!$C:$C,$D46,TB!$G:$G,$E46,TB!$J:$J,$A$4)</f>
        <v>0</v>
      </c>
      <c r="AZ46" s="218">
        <f>SUMIFS(TB!AM:AM,TB!$F:$F,$B46,TB!$B:$B,$C46,TB!$C:$C,$D46,TB!$G:$G,$E46,TB!$J:$J,$A$4)</f>
        <v>0</v>
      </c>
      <c r="BA46" s="218">
        <f>SUMIFS(TB!AN:AN,TB!$F:$F,$B46,TB!$B:$B,$C46,TB!$C:$C,$D46,TB!$G:$G,$E46,TB!$J:$J,$A$4)</f>
        <v>0</v>
      </c>
      <c r="BB46" s="218">
        <f>SUMIFS(TB!AO:AO,TB!$F:$F,$B46,TB!$B:$B,$C46,TB!$C:$C,$D46,TB!$G:$G,$E46,TB!$J:$J,$A$4)</f>
        <v>0</v>
      </c>
      <c r="BC46" s="218">
        <f>SUMIFS(TB!AP:AP,TB!$F:$F,$B46,TB!$B:$B,$C46,TB!$C:$C,$D46,TB!$G:$G,$E46,TB!$J:$J,$A$4)</f>
        <v>0</v>
      </c>
      <c r="BD46" s="218">
        <f>SUMIFS(TB!AQ:AQ,TB!$F:$F,$B46,TB!$B:$B,$C46,TB!$C:$C,$D46,TB!$G:$G,$E46,TB!$J:$J,$A$4)</f>
        <v>0</v>
      </c>
      <c r="BE46" s="218">
        <f>SUMIFS(TB!AR:AR,TB!$F:$F,$B46,TB!$B:$B,$C46,TB!$C:$C,$D46,TB!$G:$G,$E46,TB!$J:$J,$A$4)</f>
        <v>0</v>
      </c>
      <c r="BF46" s="218">
        <f>SUMIFS(TB!AS:AS,TB!$F:$F,$B46,TB!$B:$B,$C46,TB!$C:$C,$D46,TB!$G:$G,$E46,TB!$J:$J,$A$4)</f>
        <v>0</v>
      </c>
      <c r="BG46" s="218">
        <f>SUMIFS(TB!AT:AT,TB!$F:$F,$B46,TB!$B:$B,$C46,TB!$C:$C,$D46,TB!$G:$G,$E46,TB!$J:$J,$A$4)</f>
        <v>0</v>
      </c>
      <c r="BH46" s="218">
        <f>SUMIFS(TB!AU:AU,TB!$F:$F,$B46,TB!$B:$B,$C46,TB!$C:$C,$D46,TB!$G:$G,$E46,TB!$J:$J,$A$4)</f>
        <v>0</v>
      </c>
      <c r="BI46" s="218">
        <f>SUMIFS(TB!AV:AV,TB!$F:$F,$B46,TB!$B:$B,$C46,TB!$C:$C,$D46,TB!$G:$G,$E46,TB!$J:$J,$A$4)</f>
        <v>0</v>
      </c>
      <c r="BJ46" s="218">
        <f>SUMIFS(TB!AW:AW,TB!$F:$F,$B46,TB!$B:$B,$C46,TB!$C:$C,$D46,TB!$G:$G,$E46,TB!$J:$J,$A$4)</f>
        <v>0</v>
      </c>
      <c r="BK46" s="218">
        <f>SUMIFS(TB!AX:AX,TB!$F:$F,$B46,TB!$B:$B,$C46,TB!$C:$C,$D46,TB!$G:$G,$E46,TB!$J:$J,$A$4)</f>
        <v>0</v>
      </c>
      <c r="BL46" s="218">
        <f>SUMIFS(TB!AY:AY,TB!$F:$F,$B46,TB!$B:$B,$C46,TB!$C:$C,$D46,TB!$G:$G,$E46,TB!$J:$J,$A$4)</f>
        <v>0</v>
      </c>
      <c r="BM46" s="218">
        <f>SUMIFS(TB!AZ:AZ,TB!$F:$F,$B46,TB!$B:$B,$C46,TB!$C:$C,$D46,TB!$G:$G,$E46,TB!$J:$J,$A$4)</f>
        <v>0</v>
      </c>
      <c r="BN46" s="218">
        <f>SUMIFS(TB!BA:BA,TB!$F:$F,$B46,TB!$B:$B,$C46,TB!$C:$C,$D46,TB!$G:$G,$E46,TB!$J:$J,$A$4)</f>
        <v>0</v>
      </c>
      <c r="BO46" s="218">
        <f>SUMIFS(TB!BB:BB,TB!$F:$F,$B46,TB!$B:$B,$C46,TB!$C:$C,$D46,TB!$G:$G,$E46,TB!$J:$J,$A$4)</f>
        <v>0</v>
      </c>
      <c r="BP46" s="218">
        <f>SUMIFS(TB!BC:BC,TB!$F:$F,$B46,TB!$B:$B,$C46,TB!$C:$C,$D46,TB!$G:$G,$E46,TB!$J:$J,$A$4)</f>
        <v>0</v>
      </c>
      <c r="BQ46" s="218">
        <f>SUMIFS(TB!BD:BD,TB!$F:$F,$B46,TB!$B:$B,$C46,TB!$C:$C,$D46,TB!$G:$G,$E46,TB!$J:$J,$A$4)</f>
        <v>0</v>
      </c>
      <c r="BR46" s="218">
        <f>SUMIFS(TB!BE:BE,TB!$F:$F,$B46,TB!$B:$B,$C46,TB!$C:$C,$D46,TB!$G:$G,$E46,TB!$J:$J,$A$4)</f>
        <v>0</v>
      </c>
      <c r="BS46" s="218">
        <f>SUMIFS(TB!BF:BF,TB!$F:$F,$B46,TB!$B:$B,$C46,TB!$C:$C,$D46,TB!$G:$G,$E46,TB!$J:$J,$A$4)</f>
        <v>0</v>
      </c>
      <c r="BT46" s="218">
        <f>SUMIFS(TB!BG:BG,TB!$F:$F,$B46,TB!$B:$B,$C46,TB!$C:$C,$D46,TB!$G:$G,$E46,TB!$J:$J,$A$4)</f>
        <v>0</v>
      </c>
      <c r="BU46" s="218">
        <f>SUMIFS(TB!BH:BH,TB!$F:$F,$B46,TB!$B:$B,$C46,TB!$C:$C,$D46,TB!$G:$G,$E46,TB!$J:$J,$A$4)</f>
        <v>0</v>
      </c>
      <c r="BV46" s="218">
        <f>SUMIFS(TB!BI:BI,TB!$F:$F,$B46,TB!$B:$B,$C46,TB!$C:$C,$D46,TB!$G:$G,$E46,TB!$J:$J,$A$4)</f>
        <v>0</v>
      </c>
      <c r="BZ46" s="218"/>
      <c r="CA46" s="337"/>
    </row>
    <row r="47" spans="1:79" s="20" customFormat="1" ht="14.25" customHeight="1" outlineLevel="1" x14ac:dyDescent="0.3">
      <c r="B47" s="80" t="str">
        <f>BS!$B$13</f>
        <v>Blank</v>
      </c>
      <c r="C47" s="79"/>
      <c r="D47" s="80" t="str">
        <f>IFERROR(VLOOKUP($C47,TB!$B:$H,2,0),"-")</f>
        <v>-</v>
      </c>
      <c r="E47" s="80" t="str">
        <f>IFERROR(VLOOKUP($C47,TB!$B:$H,6,0),"-")</f>
        <v>-</v>
      </c>
      <c r="F47" s="218">
        <f>SUMIFS($AA47:$BJ47,$AA$7:$BJ$7,F$7)</f>
        <v>0</v>
      </c>
      <c r="G47" s="218">
        <f t="shared" si="48"/>
        <v>0</v>
      </c>
      <c r="H47" s="218">
        <f t="shared" si="48"/>
        <v>0</v>
      </c>
      <c r="I47" s="218">
        <f t="shared" si="48"/>
        <v>0</v>
      </c>
      <c r="J47" s="322"/>
      <c r="K47" s="218">
        <f t="shared" si="49"/>
        <v>0</v>
      </c>
      <c r="L47" s="218">
        <f t="shared" si="50"/>
        <v>0</v>
      </c>
      <c r="M47" s="218">
        <f>MIN(AY47:BJ47)</f>
        <v>0</v>
      </c>
      <c r="N47" s="218">
        <f ca="1">_xlfn.IFNA(MIN(OFFSET($AA47,0,MATCH(Periods!$D$15,$AA$7:$BY$7)-1):OFFSET($AA47,0,MATCH(Periods!$D$15,$AA$7:$BY$7,0)-12)),0)</f>
        <v>0</v>
      </c>
      <c r="O47" s="322"/>
      <c r="P47" s="218">
        <f>MAX(AA47:AL47)</f>
        <v>0</v>
      </c>
      <c r="Q47" s="218">
        <f>MAX(AM47:AX47)</f>
        <v>0</v>
      </c>
      <c r="R47" s="218">
        <f>MAX(AY47:BJ47)</f>
        <v>0</v>
      </c>
      <c r="S47" s="218">
        <f ca="1">_xlfn.IFNA(MAX(OFFSET($AA47,0,MATCH(Periods!$D$15,$AA$7:$BY$7)-1):OFFSET($AA47,0,MATCH(Periods!$D$15,$AA$7:$BY$7,0)-12)),0)</f>
        <v>0</v>
      </c>
      <c r="T47" s="322"/>
      <c r="U47" s="218">
        <f>AVERAGE(AA47:AL47)</f>
        <v>0</v>
      </c>
      <c r="V47" s="218">
        <f>AVERAGE(AM47:AX47)</f>
        <v>0</v>
      </c>
      <c r="W47" s="218">
        <f>AVERAGE(AY47:BJ47)</f>
        <v>0</v>
      </c>
      <c r="X47" s="218">
        <f ca="1">_xlfn.IFNA(AVERAGE(OFFSET($AA47,0,MATCH(Periods!$D$15,$AA$7:$BY$7)-1):OFFSET($AA47,0,MATCH(Periods!$D$15,$AA$7:$BY$7,0)-12)),0)</f>
        <v>0</v>
      </c>
      <c r="Y47" s="322"/>
      <c r="Z47" s="322"/>
      <c r="AA47" s="218">
        <f>SUMIFS(TB!N:N,TB!$F:$F,$B47,TB!$B:$B,$C47,TB!$C:$C,$D47,TB!$G:$G,$E47,TB!$J:$J,$A$4)</f>
        <v>0</v>
      </c>
      <c r="AB47" s="218">
        <f>SUMIFS(TB!O:O,TB!$F:$F,$B47,TB!$B:$B,$C47,TB!$C:$C,$D47,TB!$G:$G,$E47,TB!$J:$J,$A$4)</f>
        <v>0</v>
      </c>
      <c r="AC47" s="218">
        <f>SUMIFS(TB!P:P,TB!$F:$F,$B47,TB!$B:$B,$C47,TB!$C:$C,$D47,TB!$G:$G,$E47,TB!$J:$J,$A$4)</f>
        <v>0</v>
      </c>
      <c r="AD47" s="218">
        <f>SUMIFS(TB!Q:Q,TB!$F:$F,$B47,TB!$B:$B,$C47,TB!$C:$C,$D47,TB!$G:$G,$E47,TB!$J:$J,$A$4)</f>
        <v>0</v>
      </c>
      <c r="AE47" s="218">
        <f>SUMIFS(TB!R:R,TB!$F:$F,$B47,TB!$B:$B,$C47,TB!$C:$C,$D47,TB!$G:$G,$E47,TB!$J:$J,$A$4)</f>
        <v>0</v>
      </c>
      <c r="AF47" s="218">
        <f>SUMIFS(TB!S:S,TB!$F:$F,$B47,TB!$B:$B,$C47,TB!$C:$C,$D47,TB!$G:$G,$E47,TB!$J:$J,$A$4)</f>
        <v>0</v>
      </c>
      <c r="AG47" s="218">
        <f>SUMIFS(TB!T:T,TB!$F:$F,$B47,TB!$B:$B,$C47,TB!$C:$C,$D47,TB!$G:$G,$E47,TB!$J:$J,$A$4)</f>
        <v>0</v>
      </c>
      <c r="AH47" s="218">
        <f>SUMIFS(TB!U:U,TB!$F:$F,$B47,TB!$B:$B,$C47,TB!$C:$C,$D47,TB!$G:$G,$E47,TB!$J:$J,$A$4)</f>
        <v>0</v>
      </c>
      <c r="AI47" s="218">
        <f>SUMIFS(TB!V:V,TB!$F:$F,$B47,TB!$B:$B,$C47,TB!$C:$C,$D47,TB!$G:$G,$E47,TB!$J:$J,$A$4)</f>
        <v>0</v>
      </c>
      <c r="AJ47" s="218">
        <f>SUMIFS(TB!W:W,TB!$F:$F,$B47,TB!$B:$B,$C47,TB!$C:$C,$D47,TB!$G:$G,$E47,TB!$J:$J,$A$4)</f>
        <v>0</v>
      </c>
      <c r="AK47" s="218">
        <f>SUMIFS(TB!X:X,TB!$F:$F,$B47,TB!$B:$B,$C47,TB!$C:$C,$D47,TB!$G:$G,$E47,TB!$J:$J,$A$4)</f>
        <v>0</v>
      </c>
      <c r="AL47" s="218">
        <f>SUMIFS(TB!Y:Y,TB!$F:$F,$B47,TB!$B:$B,$C47,TB!$C:$C,$D47,TB!$G:$G,$E47,TB!$J:$J,$A$4)</f>
        <v>0</v>
      </c>
      <c r="AM47" s="218">
        <f>SUMIFS(TB!Z:Z,TB!$F:$F,$B47,TB!$B:$B,$C47,TB!$C:$C,$D47,TB!$G:$G,$E47,TB!$J:$J,$A$4)</f>
        <v>0</v>
      </c>
      <c r="AN47" s="218">
        <f>SUMIFS(TB!AA:AA,TB!$F:$F,$B47,TB!$B:$B,$C47,TB!$C:$C,$D47,TB!$G:$G,$E47,TB!$J:$J,$A$4)</f>
        <v>0</v>
      </c>
      <c r="AO47" s="218">
        <f>SUMIFS(TB!AB:AB,TB!$F:$F,$B47,TB!$B:$B,$C47,TB!$C:$C,$D47,TB!$G:$G,$E47,TB!$J:$J,$A$4)</f>
        <v>0</v>
      </c>
      <c r="AP47" s="218">
        <f>SUMIFS(TB!AC:AC,TB!$F:$F,$B47,TB!$B:$B,$C47,TB!$C:$C,$D47,TB!$G:$G,$E47,TB!$J:$J,$A$4)</f>
        <v>0</v>
      </c>
      <c r="AQ47" s="218">
        <f>SUMIFS(TB!AD:AD,TB!$F:$F,$B47,TB!$B:$B,$C47,TB!$C:$C,$D47,TB!$G:$G,$E47,TB!$J:$J,$A$4)</f>
        <v>0</v>
      </c>
      <c r="AR47" s="218">
        <f>SUMIFS(TB!AE:AE,TB!$F:$F,$B47,TB!$B:$B,$C47,TB!$C:$C,$D47,TB!$G:$G,$E47,TB!$J:$J,$A$4)</f>
        <v>0</v>
      </c>
      <c r="AS47" s="218">
        <f>SUMIFS(TB!AF:AF,TB!$F:$F,$B47,TB!$B:$B,$C47,TB!$C:$C,$D47,TB!$G:$G,$E47,TB!$J:$J,$A$4)</f>
        <v>0</v>
      </c>
      <c r="AT47" s="218">
        <f>SUMIFS(TB!AG:AG,TB!$F:$F,$B47,TB!$B:$B,$C47,TB!$C:$C,$D47,TB!$G:$G,$E47,TB!$J:$J,$A$4)</f>
        <v>0</v>
      </c>
      <c r="AU47" s="218">
        <f>SUMIFS(TB!AH:AH,TB!$F:$F,$B47,TB!$B:$B,$C47,TB!$C:$C,$D47,TB!$G:$G,$E47,TB!$J:$J,$A$4)</f>
        <v>0</v>
      </c>
      <c r="AV47" s="218">
        <f>SUMIFS(TB!AI:AI,TB!$F:$F,$B47,TB!$B:$B,$C47,TB!$C:$C,$D47,TB!$G:$G,$E47,TB!$J:$J,$A$4)</f>
        <v>0</v>
      </c>
      <c r="AW47" s="218">
        <f>SUMIFS(TB!AJ:AJ,TB!$F:$F,$B47,TB!$B:$B,$C47,TB!$C:$C,$D47,TB!$G:$G,$E47,TB!$J:$J,$A$4)</f>
        <v>0</v>
      </c>
      <c r="AX47" s="218">
        <f>SUMIFS(TB!AK:AK,TB!$F:$F,$B47,TB!$B:$B,$C47,TB!$C:$C,$D47,TB!$G:$G,$E47,TB!$J:$J,$A$4)</f>
        <v>0</v>
      </c>
      <c r="AY47" s="218">
        <f>SUMIFS(TB!AL:AL,TB!$F:$F,$B47,TB!$B:$B,$C47,TB!$C:$C,$D47,TB!$G:$G,$E47,TB!$J:$J,$A$4)</f>
        <v>0</v>
      </c>
      <c r="AZ47" s="218">
        <f>SUMIFS(TB!AM:AM,TB!$F:$F,$B47,TB!$B:$B,$C47,TB!$C:$C,$D47,TB!$G:$G,$E47,TB!$J:$J,$A$4)</f>
        <v>0</v>
      </c>
      <c r="BA47" s="218">
        <f>SUMIFS(TB!AN:AN,TB!$F:$F,$B47,TB!$B:$B,$C47,TB!$C:$C,$D47,TB!$G:$G,$E47,TB!$J:$J,$A$4)</f>
        <v>0</v>
      </c>
      <c r="BB47" s="218">
        <f>SUMIFS(TB!AO:AO,TB!$F:$F,$B47,TB!$B:$B,$C47,TB!$C:$C,$D47,TB!$G:$G,$E47,TB!$J:$J,$A$4)</f>
        <v>0</v>
      </c>
      <c r="BC47" s="218">
        <f>SUMIFS(TB!AP:AP,TB!$F:$F,$B47,TB!$B:$B,$C47,TB!$C:$C,$D47,TB!$G:$G,$E47,TB!$J:$J,$A$4)</f>
        <v>0</v>
      </c>
      <c r="BD47" s="218">
        <f>SUMIFS(TB!AQ:AQ,TB!$F:$F,$B47,TB!$B:$B,$C47,TB!$C:$C,$D47,TB!$G:$G,$E47,TB!$J:$J,$A$4)</f>
        <v>0</v>
      </c>
      <c r="BE47" s="218">
        <f>SUMIFS(TB!AR:AR,TB!$F:$F,$B47,TB!$B:$B,$C47,TB!$C:$C,$D47,TB!$G:$G,$E47,TB!$J:$J,$A$4)</f>
        <v>0</v>
      </c>
      <c r="BF47" s="218">
        <f>SUMIFS(TB!AS:AS,TB!$F:$F,$B47,TB!$B:$B,$C47,TB!$C:$C,$D47,TB!$G:$G,$E47,TB!$J:$J,$A$4)</f>
        <v>0</v>
      </c>
      <c r="BG47" s="218">
        <f>SUMIFS(TB!AT:AT,TB!$F:$F,$B47,TB!$B:$B,$C47,TB!$C:$C,$D47,TB!$G:$G,$E47,TB!$J:$J,$A$4)</f>
        <v>0</v>
      </c>
      <c r="BH47" s="218">
        <f>SUMIFS(TB!AU:AU,TB!$F:$F,$B47,TB!$B:$B,$C47,TB!$C:$C,$D47,TB!$G:$G,$E47,TB!$J:$J,$A$4)</f>
        <v>0</v>
      </c>
      <c r="BI47" s="218">
        <f>SUMIFS(TB!AV:AV,TB!$F:$F,$B47,TB!$B:$B,$C47,TB!$C:$C,$D47,TB!$G:$G,$E47,TB!$J:$J,$A$4)</f>
        <v>0</v>
      </c>
      <c r="BJ47" s="218">
        <f>SUMIFS(TB!AW:AW,TB!$F:$F,$B47,TB!$B:$B,$C47,TB!$C:$C,$D47,TB!$G:$G,$E47,TB!$J:$J,$A$4)</f>
        <v>0</v>
      </c>
      <c r="BK47" s="218">
        <f>SUMIFS(TB!AX:AX,TB!$F:$F,$B47,TB!$B:$B,$C47,TB!$C:$C,$D47,TB!$G:$G,$E47,TB!$J:$J,$A$4)</f>
        <v>0</v>
      </c>
      <c r="BL47" s="218">
        <f>SUMIFS(TB!AY:AY,TB!$F:$F,$B47,TB!$B:$B,$C47,TB!$C:$C,$D47,TB!$G:$G,$E47,TB!$J:$J,$A$4)</f>
        <v>0</v>
      </c>
      <c r="BM47" s="218">
        <f>SUMIFS(TB!AZ:AZ,TB!$F:$F,$B47,TB!$B:$B,$C47,TB!$C:$C,$D47,TB!$G:$G,$E47,TB!$J:$J,$A$4)</f>
        <v>0</v>
      </c>
      <c r="BN47" s="218">
        <f>SUMIFS(TB!BA:BA,TB!$F:$F,$B47,TB!$B:$B,$C47,TB!$C:$C,$D47,TB!$G:$G,$E47,TB!$J:$J,$A$4)</f>
        <v>0</v>
      </c>
      <c r="BO47" s="218">
        <f>SUMIFS(TB!BB:BB,TB!$F:$F,$B47,TB!$B:$B,$C47,TB!$C:$C,$D47,TB!$G:$G,$E47,TB!$J:$J,$A$4)</f>
        <v>0</v>
      </c>
      <c r="BP47" s="218">
        <f>SUMIFS(TB!BC:BC,TB!$F:$F,$B47,TB!$B:$B,$C47,TB!$C:$C,$D47,TB!$G:$G,$E47,TB!$J:$J,$A$4)</f>
        <v>0</v>
      </c>
      <c r="BQ47" s="218">
        <f>SUMIFS(TB!BD:BD,TB!$F:$F,$B47,TB!$B:$B,$C47,TB!$C:$C,$D47,TB!$G:$G,$E47,TB!$J:$J,$A$4)</f>
        <v>0</v>
      </c>
      <c r="BR47" s="218">
        <f>SUMIFS(TB!BE:BE,TB!$F:$F,$B47,TB!$B:$B,$C47,TB!$C:$C,$D47,TB!$G:$G,$E47,TB!$J:$J,$A$4)</f>
        <v>0</v>
      </c>
      <c r="BS47" s="218">
        <f>SUMIFS(TB!BF:BF,TB!$F:$F,$B47,TB!$B:$B,$C47,TB!$C:$C,$D47,TB!$G:$G,$E47,TB!$J:$J,$A$4)</f>
        <v>0</v>
      </c>
      <c r="BT47" s="218">
        <f>SUMIFS(TB!BG:BG,TB!$F:$F,$B47,TB!$B:$B,$C47,TB!$C:$C,$D47,TB!$G:$G,$E47,TB!$J:$J,$A$4)</f>
        <v>0</v>
      </c>
      <c r="BU47" s="218">
        <f>SUMIFS(TB!BH:BH,TB!$F:$F,$B47,TB!$B:$B,$C47,TB!$C:$C,$D47,TB!$G:$G,$E47,TB!$J:$J,$A$4)</f>
        <v>0</v>
      </c>
      <c r="BV47" s="218">
        <f>SUMIFS(TB!BI:BI,TB!$F:$F,$B47,TB!$B:$B,$C47,TB!$C:$C,$D47,TB!$G:$G,$E47,TB!$J:$J,$A$4)</f>
        <v>0</v>
      </c>
      <c r="BZ47" s="218"/>
      <c r="CA47" s="337"/>
    </row>
    <row r="48" spans="1:79" ht="14.25" customHeight="1" outlineLevel="1" x14ac:dyDescent="0.3">
      <c r="B48" s="92" t="str">
        <f>BS!$B$13</f>
        <v>Blank</v>
      </c>
      <c r="C48" s="93"/>
      <c r="D48" s="92" t="str">
        <f>IFERROR(VLOOKUP($C48,TB!$B:$H,2,0),"-")</f>
        <v>-</v>
      </c>
      <c r="E48" s="92" t="str">
        <f>IFERROR(VLOOKUP($C48,TB!$B:$H,6,0),"-")</f>
        <v>-</v>
      </c>
      <c r="F48" s="220">
        <f>SUMIFS($AA48:$BJ48,$AA$7:$BJ$7,F$7)</f>
        <v>0</v>
      </c>
      <c r="G48" s="220">
        <f t="shared" si="48"/>
        <v>0</v>
      </c>
      <c r="H48" s="220">
        <f t="shared" si="48"/>
        <v>0</v>
      </c>
      <c r="I48" s="220">
        <f t="shared" si="48"/>
        <v>0</v>
      </c>
      <c r="J48" s="293"/>
      <c r="K48" s="220">
        <f t="shared" si="49"/>
        <v>0</v>
      </c>
      <c r="L48" s="220">
        <f t="shared" si="50"/>
        <v>0</v>
      </c>
      <c r="M48" s="220">
        <f>MIN(AY48:BJ48)</f>
        <v>0</v>
      </c>
      <c r="N48" s="220">
        <f ca="1">_xlfn.IFNA(MIN(OFFSET($AA48,0,MATCH(Periods!$D$15,$AA$7:$BY$7)-1):OFFSET($AA48,0,MATCH(Periods!$D$15,$AA$7:$BY$7,0)-12)),0)</f>
        <v>0</v>
      </c>
      <c r="O48" s="293"/>
      <c r="P48" s="220">
        <f>MAX(AA48:AL48)</f>
        <v>0</v>
      </c>
      <c r="Q48" s="220">
        <f>MAX(AM48:AX48)</f>
        <v>0</v>
      </c>
      <c r="R48" s="220">
        <f>MAX(AY48:BJ48)</f>
        <v>0</v>
      </c>
      <c r="S48" s="220">
        <f ca="1">_xlfn.IFNA(MAX(OFFSET($AA48,0,MATCH(Periods!$D$15,$AA$7:$BY$7)-1):OFFSET($AA48,0,MATCH(Periods!$D$15,$AA$7:$BY$7,0)-12)),0)</f>
        <v>0</v>
      </c>
      <c r="T48" s="293"/>
      <c r="U48" s="220">
        <f>AVERAGE(AA48:AL48)</f>
        <v>0</v>
      </c>
      <c r="V48" s="220">
        <f>AVERAGE(AM48:AX48)</f>
        <v>0</v>
      </c>
      <c r="W48" s="220">
        <f>AVERAGE(AY48:BJ48)</f>
        <v>0</v>
      </c>
      <c r="X48" s="220">
        <f ca="1">_xlfn.IFNA(AVERAGE(OFFSET($AA48,0,MATCH(Periods!$D$15,$AA$7:$BY$7)-1):OFFSET($AA48,0,MATCH(Periods!$D$15,$AA$7:$BY$7,0)-12)),0)</f>
        <v>0</v>
      </c>
      <c r="Y48" s="293"/>
      <c r="Z48" s="293"/>
      <c r="AA48" s="220">
        <f>SUMIFS(TB!N:N,TB!$F:$F,$B48,TB!$B:$B,$C48,TB!$C:$C,$D48,TB!$G:$G,$E48,TB!$J:$J,$A$4)</f>
        <v>0</v>
      </c>
      <c r="AB48" s="220">
        <f>SUMIFS(TB!O:O,TB!$F:$F,$B48,TB!$B:$B,$C48,TB!$C:$C,$D48,TB!$G:$G,$E48,TB!$J:$J,$A$4)</f>
        <v>0</v>
      </c>
      <c r="AC48" s="220">
        <f>SUMIFS(TB!P:P,TB!$F:$F,$B48,TB!$B:$B,$C48,TB!$C:$C,$D48,TB!$G:$G,$E48,TB!$J:$J,$A$4)</f>
        <v>0</v>
      </c>
      <c r="AD48" s="220">
        <f>SUMIFS(TB!Q:Q,TB!$F:$F,$B48,TB!$B:$B,$C48,TB!$C:$C,$D48,TB!$G:$G,$E48,TB!$J:$J,$A$4)</f>
        <v>0</v>
      </c>
      <c r="AE48" s="220">
        <f>SUMIFS(TB!R:R,TB!$F:$F,$B48,TB!$B:$B,$C48,TB!$C:$C,$D48,TB!$G:$G,$E48,TB!$J:$J,$A$4)</f>
        <v>0</v>
      </c>
      <c r="AF48" s="220">
        <f>SUMIFS(TB!S:S,TB!$F:$F,$B48,TB!$B:$B,$C48,TB!$C:$C,$D48,TB!$G:$G,$E48,TB!$J:$J,$A$4)</f>
        <v>0</v>
      </c>
      <c r="AG48" s="220">
        <f>SUMIFS(TB!T:T,TB!$F:$F,$B48,TB!$B:$B,$C48,TB!$C:$C,$D48,TB!$G:$G,$E48,TB!$J:$J,$A$4)</f>
        <v>0</v>
      </c>
      <c r="AH48" s="220">
        <f>SUMIFS(TB!U:U,TB!$F:$F,$B48,TB!$B:$B,$C48,TB!$C:$C,$D48,TB!$G:$G,$E48,TB!$J:$J,$A$4)</f>
        <v>0</v>
      </c>
      <c r="AI48" s="220">
        <f>SUMIFS(TB!V:V,TB!$F:$F,$B48,TB!$B:$B,$C48,TB!$C:$C,$D48,TB!$G:$G,$E48,TB!$J:$J,$A$4)</f>
        <v>0</v>
      </c>
      <c r="AJ48" s="220">
        <f>SUMIFS(TB!W:W,TB!$F:$F,$B48,TB!$B:$B,$C48,TB!$C:$C,$D48,TB!$G:$G,$E48,TB!$J:$J,$A$4)</f>
        <v>0</v>
      </c>
      <c r="AK48" s="220">
        <f>SUMIFS(TB!X:X,TB!$F:$F,$B48,TB!$B:$B,$C48,TB!$C:$C,$D48,TB!$G:$G,$E48,TB!$J:$J,$A$4)</f>
        <v>0</v>
      </c>
      <c r="AL48" s="220">
        <f>SUMIFS(TB!Y:Y,TB!$F:$F,$B48,TB!$B:$B,$C48,TB!$C:$C,$D48,TB!$G:$G,$E48,TB!$J:$J,$A$4)</f>
        <v>0</v>
      </c>
      <c r="AM48" s="220">
        <f>SUMIFS(TB!Z:Z,TB!$F:$F,$B48,TB!$B:$B,$C48,TB!$C:$C,$D48,TB!$G:$G,$E48,TB!$J:$J,$A$4)</f>
        <v>0</v>
      </c>
      <c r="AN48" s="220">
        <f>SUMIFS(TB!AA:AA,TB!$F:$F,$B48,TB!$B:$B,$C48,TB!$C:$C,$D48,TB!$G:$G,$E48,TB!$J:$J,$A$4)</f>
        <v>0</v>
      </c>
      <c r="AO48" s="220">
        <f>SUMIFS(TB!AB:AB,TB!$F:$F,$B48,TB!$B:$B,$C48,TB!$C:$C,$D48,TB!$G:$G,$E48,TB!$J:$J,$A$4)</f>
        <v>0</v>
      </c>
      <c r="AP48" s="220">
        <f>SUMIFS(TB!AC:AC,TB!$F:$F,$B48,TB!$B:$B,$C48,TB!$C:$C,$D48,TB!$G:$G,$E48,TB!$J:$J,$A$4)</f>
        <v>0</v>
      </c>
      <c r="AQ48" s="220">
        <f>SUMIFS(TB!AD:AD,TB!$F:$F,$B48,TB!$B:$B,$C48,TB!$C:$C,$D48,TB!$G:$G,$E48,TB!$J:$J,$A$4)</f>
        <v>0</v>
      </c>
      <c r="AR48" s="220">
        <f>SUMIFS(TB!AE:AE,TB!$F:$F,$B48,TB!$B:$B,$C48,TB!$C:$C,$D48,TB!$G:$G,$E48,TB!$J:$J,$A$4)</f>
        <v>0</v>
      </c>
      <c r="AS48" s="220">
        <f>SUMIFS(TB!AF:AF,TB!$F:$F,$B48,TB!$B:$B,$C48,TB!$C:$C,$D48,TB!$G:$G,$E48,TB!$J:$J,$A$4)</f>
        <v>0</v>
      </c>
      <c r="AT48" s="220">
        <f>SUMIFS(TB!AG:AG,TB!$F:$F,$B48,TB!$B:$B,$C48,TB!$C:$C,$D48,TB!$G:$G,$E48,TB!$J:$J,$A$4)</f>
        <v>0</v>
      </c>
      <c r="AU48" s="220">
        <f>SUMIFS(TB!AH:AH,TB!$F:$F,$B48,TB!$B:$B,$C48,TB!$C:$C,$D48,TB!$G:$G,$E48,TB!$J:$J,$A$4)</f>
        <v>0</v>
      </c>
      <c r="AV48" s="220">
        <f>SUMIFS(TB!AI:AI,TB!$F:$F,$B48,TB!$B:$B,$C48,TB!$C:$C,$D48,TB!$G:$G,$E48,TB!$J:$J,$A$4)</f>
        <v>0</v>
      </c>
      <c r="AW48" s="220">
        <f>SUMIFS(TB!AJ:AJ,TB!$F:$F,$B48,TB!$B:$B,$C48,TB!$C:$C,$D48,TB!$G:$G,$E48,TB!$J:$J,$A$4)</f>
        <v>0</v>
      </c>
      <c r="AX48" s="220">
        <f>SUMIFS(TB!AK:AK,TB!$F:$F,$B48,TB!$B:$B,$C48,TB!$C:$C,$D48,TB!$G:$G,$E48,TB!$J:$J,$A$4)</f>
        <v>0</v>
      </c>
      <c r="AY48" s="220">
        <f>SUMIFS(TB!AL:AL,TB!$F:$F,$B48,TB!$B:$B,$C48,TB!$C:$C,$D48,TB!$G:$G,$E48,TB!$J:$J,$A$4)</f>
        <v>0</v>
      </c>
      <c r="AZ48" s="220">
        <f>SUMIFS(TB!AM:AM,TB!$F:$F,$B48,TB!$B:$B,$C48,TB!$C:$C,$D48,TB!$G:$G,$E48,TB!$J:$J,$A$4)</f>
        <v>0</v>
      </c>
      <c r="BA48" s="220">
        <f>SUMIFS(TB!AN:AN,TB!$F:$F,$B48,TB!$B:$B,$C48,TB!$C:$C,$D48,TB!$G:$G,$E48,TB!$J:$J,$A$4)</f>
        <v>0</v>
      </c>
      <c r="BB48" s="220">
        <f>SUMIFS(TB!AO:AO,TB!$F:$F,$B48,TB!$B:$B,$C48,TB!$C:$C,$D48,TB!$G:$G,$E48,TB!$J:$J,$A$4)</f>
        <v>0</v>
      </c>
      <c r="BC48" s="220">
        <f>SUMIFS(TB!AP:AP,TB!$F:$F,$B48,TB!$B:$B,$C48,TB!$C:$C,$D48,TB!$G:$G,$E48,TB!$J:$J,$A$4)</f>
        <v>0</v>
      </c>
      <c r="BD48" s="220">
        <f>SUMIFS(TB!AQ:AQ,TB!$F:$F,$B48,TB!$B:$B,$C48,TB!$C:$C,$D48,TB!$G:$G,$E48,TB!$J:$J,$A$4)</f>
        <v>0</v>
      </c>
      <c r="BE48" s="220">
        <f>SUMIFS(TB!AR:AR,TB!$F:$F,$B48,TB!$B:$B,$C48,TB!$C:$C,$D48,TB!$G:$G,$E48,TB!$J:$J,$A$4)</f>
        <v>0</v>
      </c>
      <c r="BF48" s="220">
        <f>SUMIFS(TB!AS:AS,TB!$F:$F,$B48,TB!$B:$B,$C48,TB!$C:$C,$D48,TB!$G:$G,$E48,TB!$J:$J,$A$4)</f>
        <v>0</v>
      </c>
      <c r="BG48" s="220">
        <f>SUMIFS(TB!AT:AT,TB!$F:$F,$B48,TB!$B:$B,$C48,TB!$C:$C,$D48,TB!$G:$G,$E48,TB!$J:$J,$A$4)</f>
        <v>0</v>
      </c>
      <c r="BH48" s="220">
        <f>SUMIFS(TB!AU:AU,TB!$F:$F,$B48,TB!$B:$B,$C48,TB!$C:$C,$D48,TB!$G:$G,$E48,TB!$J:$J,$A$4)</f>
        <v>0</v>
      </c>
      <c r="BI48" s="220">
        <f>SUMIFS(TB!AV:AV,TB!$F:$F,$B48,TB!$B:$B,$C48,TB!$C:$C,$D48,TB!$G:$G,$E48,TB!$J:$J,$A$4)</f>
        <v>0</v>
      </c>
      <c r="BJ48" s="220">
        <f>SUMIFS(TB!AW:AW,TB!$F:$F,$B48,TB!$B:$B,$C48,TB!$C:$C,$D48,TB!$G:$G,$E48,TB!$J:$J,$A$4)</f>
        <v>0</v>
      </c>
      <c r="BK48" s="220">
        <f>SUMIFS(TB!AX:AX,TB!$F:$F,$B48,TB!$B:$B,$C48,TB!$C:$C,$D48,TB!$G:$G,$E48,TB!$J:$J,$A$4)</f>
        <v>0</v>
      </c>
      <c r="BL48" s="220">
        <f>SUMIFS(TB!AY:AY,TB!$F:$F,$B48,TB!$B:$B,$C48,TB!$C:$C,$D48,TB!$G:$G,$E48,TB!$J:$J,$A$4)</f>
        <v>0</v>
      </c>
      <c r="BM48" s="220">
        <f>SUMIFS(TB!AZ:AZ,TB!$F:$F,$B48,TB!$B:$B,$C48,TB!$C:$C,$D48,TB!$G:$G,$E48,TB!$J:$J,$A$4)</f>
        <v>0</v>
      </c>
      <c r="BN48" s="220">
        <f>SUMIFS(TB!BA:BA,TB!$F:$F,$B48,TB!$B:$B,$C48,TB!$C:$C,$D48,TB!$G:$G,$E48,TB!$J:$J,$A$4)</f>
        <v>0</v>
      </c>
      <c r="BO48" s="220">
        <f>SUMIFS(TB!BB:BB,TB!$F:$F,$B48,TB!$B:$B,$C48,TB!$C:$C,$D48,TB!$G:$G,$E48,TB!$J:$J,$A$4)</f>
        <v>0</v>
      </c>
      <c r="BP48" s="220">
        <f>SUMIFS(TB!BC:BC,TB!$F:$F,$B48,TB!$B:$B,$C48,TB!$C:$C,$D48,TB!$G:$G,$E48,TB!$J:$J,$A$4)</f>
        <v>0</v>
      </c>
      <c r="BQ48" s="220">
        <f>SUMIFS(TB!BD:BD,TB!$F:$F,$B48,TB!$B:$B,$C48,TB!$C:$C,$D48,TB!$G:$G,$E48,TB!$J:$J,$A$4)</f>
        <v>0</v>
      </c>
      <c r="BR48" s="220">
        <f>SUMIFS(TB!BE:BE,TB!$F:$F,$B48,TB!$B:$B,$C48,TB!$C:$C,$D48,TB!$G:$G,$E48,TB!$J:$J,$A$4)</f>
        <v>0</v>
      </c>
      <c r="BS48" s="220">
        <f>SUMIFS(TB!BF:BF,TB!$F:$F,$B48,TB!$B:$B,$C48,TB!$C:$C,$D48,TB!$G:$G,$E48,TB!$J:$J,$A$4)</f>
        <v>0</v>
      </c>
      <c r="BT48" s="220">
        <f>SUMIFS(TB!BG:BG,TB!$F:$F,$B48,TB!$B:$B,$C48,TB!$C:$C,$D48,TB!$G:$G,$E48,TB!$J:$J,$A$4)</f>
        <v>0</v>
      </c>
      <c r="BU48" s="220">
        <f>SUMIFS(TB!BH:BH,TB!$F:$F,$B48,TB!$B:$B,$C48,TB!$C:$C,$D48,TB!$G:$G,$E48,TB!$J:$J,$A$4)</f>
        <v>0</v>
      </c>
      <c r="BV48" s="220">
        <f>SUMIFS(TB!BI:BI,TB!$F:$F,$B48,TB!$B:$B,$C48,TB!$C:$C,$D48,TB!$G:$G,$E48,TB!$J:$J,$A$4)</f>
        <v>0</v>
      </c>
      <c r="BZ48" s="220"/>
      <c r="CA48" s="337"/>
    </row>
    <row r="49" spans="2:79" ht="14.25" customHeight="1" outlineLevel="1" collapsed="1" x14ac:dyDescent="0.3">
      <c r="B49" s="71" t="str">
        <f>BS!$B$13</f>
        <v>Blank</v>
      </c>
      <c r="C49" s="197"/>
      <c r="D49" s="71" t="str">
        <f>BS!$B$13</f>
        <v>Blank</v>
      </c>
      <c r="E49" s="71"/>
      <c r="F49" s="219">
        <f>SUM(F44:F48)</f>
        <v>0</v>
      </c>
      <c r="G49" s="219">
        <f t="shared" ref="G49:H49" si="51">SUM(G44:G48)</f>
        <v>0</v>
      </c>
      <c r="H49" s="219">
        <f t="shared" si="51"/>
        <v>0</v>
      </c>
      <c r="I49" s="219">
        <f t="shared" ref="I49" si="52">SUM(I44:I48)</f>
        <v>0</v>
      </c>
      <c r="J49" s="293"/>
      <c r="K49" s="449"/>
      <c r="L49" s="449"/>
      <c r="M49" s="449"/>
      <c r="N49" s="449"/>
      <c r="O49" s="293"/>
      <c r="P49" s="449"/>
      <c r="Q49" s="449"/>
      <c r="R49" s="449"/>
      <c r="S49" s="449"/>
      <c r="T49" s="293"/>
      <c r="U49" s="449"/>
      <c r="V49" s="449"/>
      <c r="W49" s="449"/>
      <c r="X49" s="449"/>
      <c r="Y49" s="293"/>
      <c r="Z49" s="293"/>
      <c r="AA49" s="219">
        <f>SUM(AA44:AA48,TB!$J:$J,$A$4)</f>
        <v>0</v>
      </c>
      <c r="AB49" s="219">
        <f>SUM(AB44:AB48,TB!$J:$J,$A$4)</f>
        <v>0</v>
      </c>
      <c r="AC49" s="219">
        <f>SUM(AC44:AC48,TB!$J:$J,$A$4)</f>
        <v>0</v>
      </c>
      <c r="AD49" s="219">
        <f>SUM(AD44:AD48,TB!$J:$J,$A$4)</f>
        <v>0</v>
      </c>
      <c r="AE49" s="219">
        <f>SUM(AE44:AE48,TB!$J:$J,$A$4)</f>
        <v>0</v>
      </c>
      <c r="AF49" s="219">
        <f>SUM(AF44:AF48,TB!$J:$J,$A$4)</f>
        <v>0</v>
      </c>
      <c r="AG49" s="219">
        <f>SUM(AG44:AG48,TB!$J:$J,$A$4)</f>
        <v>0</v>
      </c>
      <c r="AH49" s="219">
        <f>SUM(AH44:AH48,TB!$J:$J,$A$4)</f>
        <v>0</v>
      </c>
      <c r="AI49" s="219">
        <f>SUM(AI44:AI48,TB!$J:$J,$A$4)</f>
        <v>0</v>
      </c>
      <c r="AJ49" s="219">
        <f>SUM(AJ44:AJ48,TB!$J:$J,$A$4)</f>
        <v>0</v>
      </c>
      <c r="AK49" s="219">
        <f>SUM(AK44:AK48,TB!$J:$J,$A$4)</f>
        <v>0</v>
      </c>
      <c r="AL49" s="219">
        <f>SUM(AL44:AL48,TB!$J:$J,$A$4)</f>
        <v>0</v>
      </c>
      <c r="AM49" s="219">
        <f>SUM(AM44:AM48,TB!$J:$J,$A$4)</f>
        <v>0</v>
      </c>
      <c r="AN49" s="219">
        <f>SUM(AN44:AN48,TB!$J:$J,$A$4)</f>
        <v>0</v>
      </c>
      <c r="AO49" s="219">
        <f>SUM(AO44:AO48,TB!$J:$J,$A$4)</f>
        <v>0</v>
      </c>
      <c r="AP49" s="219">
        <f>SUM(AP44:AP48,TB!$J:$J,$A$4)</f>
        <v>0</v>
      </c>
      <c r="AQ49" s="219">
        <f>SUM(AQ44:AQ48,TB!$J:$J,$A$4)</f>
        <v>0</v>
      </c>
      <c r="AR49" s="219">
        <f>SUM(AR44:AR48,TB!$J:$J,$A$4)</f>
        <v>0</v>
      </c>
      <c r="AS49" s="219">
        <f>SUM(AS44:AS48,TB!$J:$J,$A$4)</f>
        <v>0</v>
      </c>
      <c r="AT49" s="219">
        <f>SUM(AT44:AT48,TB!$J:$J,$A$4)</f>
        <v>0</v>
      </c>
      <c r="AU49" s="219">
        <f>SUM(AU44:AU48,TB!$J:$J,$A$4)</f>
        <v>0</v>
      </c>
      <c r="AV49" s="219">
        <f>SUM(AV44:AV48,TB!$J:$J,$A$4)</f>
        <v>0</v>
      </c>
      <c r="AW49" s="219">
        <f>SUM(AW44:AW48,TB!$J:$J,$A$4)</f>
        <v>0</v>
      </c>
      <c r="AX49" s="219">
        <f>SUM(AX44:AX48,TB!$J:$J,$A$4)</f>
        <v>0</v>
      </c>
      <c r="AY49" s="219">
        <f>SUM(AY44:AY48,TB!$J:$J,$A$4)</f>
        <v>0</v>
      </c>
      <c r="AZ49" s="219">
        <f>SUM(AZ44:AZ48,TB!$J:$J,$A$4)</f>
        <v>0</v>
      </c>
      <c r="BA49" s="219">
        <f>SUM(BA44:BA48,TB!$J:$J,$A$4)</f>
        <v>0</v>
      </c>
      <c r="BB49" s="219">
        <f>SUM(BB44:BB48,TB!$J:$J,$A$4)</f>
        <v>0</v>
      </c>
      <c r="BC49" s="219">
        <f>SUM(BC44:BC48,TB!$J:$J,$A$4)</f>
        <v>0</v>
      </c>
      <c r="BD49" s="219">
        <f>SUM(BD44:BD48,TB!$J:$J,$A$4)</f>
        <v>0</v>
      </c>
      <c r="BE49" s="219">
        <f>SUM(BE44:BE48,TB!$J:$J,$A$4)</f>
        <v>0</v>
      </c>
      <c r="BF49" s="219">
        <f>SUM(BF44:BF48,TB!$J:$J,$A$4)</f>
        <v>0</v>
      </c>
      <c r="BG49" s="219">
        <f>SUM(BG44:BG48,TB!$J:$J,$A$4)</f>
        <v>0</v>
      </c>
      <c r="BH49" s="219">
        <f>SUM(BH44:BH48,TB!$J:$J,$A$4)</f>
        <v>0</v>
      </c>
      <c r="BI49" s="219">
        <f>SUM(BI44:BI48,TB!$J:$J,$A$4)</f>
        <v>0</v>
      </c>
      <c r="BJ49" s="219">
        <f>SUM(BJ44:BJ48,TB!$J:$J,$A$4)</f>
        <v>0</v>
      </c>
      <c r="BK49" s="219">
        <f>SUM(BK44:BK48,TB!$J:$J,$A$4)</f>
        <v>0</v>
      </c>
      <c r="BL49" s="219">
        <f>SUM(BL44:BL48,TB!$J:$J,$A$4)</f>
        <v>0</v>
      </c>
      <c r="BM49" s="219">
        <f>SUM(BM44:BM48,TB!$J:$J,$A$4)</f>
        <v>0</v>
      </c>
      <c r="BN49" s="219">
        <f>SUM(BN44:BN48,TB!$J:$J,$A$4)</f>
        <v>0</v>
      </c>
      <c r="BO49" s="219">
        <f>SUM(BO44:BO48,TB!$J:$J,$A$4)</f>
        <v>0</v>
      </c>
      <c r="BP49" s="219">
        <f>SUM(BP44:BP48,TB!$J:$J,$A$4)</f>
        <v>0</v>
      </c>
      <c r="BQ49" s="219">
        <f>SUM(BQ44:BQ48,TB!$J:$J,$A$4)</f>
        <v>0</v>
      </c>
      <c r="BR49" s="219">
        <f>SUM(BR44:BR48,TB!$J:$J,$A$4)</f>
        <v>0</v>
      </c>
      <c r="BS49" s="219">
        <f>SUM(BS44:BS48,TB!$J:$J,$A$4)</f>
        <v>0</v>
      </c>
      <c r="BT49" s="219">
        <f>SUM(BT44:BT48,TB!$J:$J,$A$4)</f>
        <v>0</v>
      </c>
      <c r="BU49" s="219">
        <f>SUM(BU44:BU48,TB!$J:$J,$A$4)</f>
        <v>0</v>
      </c>
      <c r="BV49" s="219">
        <f>SUM(BV44:BV48,TB!$J:$J,$A$4)</f>
        <v>0</v>
      </c>
      <c r="BZ49" s="219"/>
      <c r="CA49" s="240"/>
    </row>
    <row r="50" spans="2:79" s="20" customFormat="1" ht="14.25" customHeight="1" outlineLevel="1" x14ac:dyDescent="0.3">
      <c r="B50" s="80" t="str">
        <f>BS!$B$14</f>
        <v>Blank</v>
      </c>
      <c r="C50" s="79"/>
      <c r="D50" s="80" t="str">
        <f>IFERROR(VLOOKUP($C50,TB!$B:$H,2,0),"-")</f>
        <v>-</v>
      </c>
      <c r="E50" s="80" t="str">
        <f>IFERROR(VLOOKUP($C50,TB!$B:$H,6,0),"-")</f>
        <v>-</v>
      </c>
      <c r="F50" s="218">
        <f>SUMIFS($AA50:$BJ50,$AA$7:$BJ$7,F$7)</f>
        <v>0</v>
      </c>
      <c r="G50" s="218">
        <f t="shared" ref="G50:I52" si="53">SUMIFS($AA50:$BY50,$AA$7:$BY$7,G$7)</f>
        <v>0</v>
      </c>
      <c r="H50" s="218">
        <f t="shared" si="53"/>
        <v>0</v>
      </c>
      <c r="I50" s="218">
        <f t="shared" si="53"/>
        <v>0</v>
      </c>
      <c r="J50" s="322"/>
      <c r="K50" s="218">
        <f t="shared" ref="K50:K52" si="54">MIN(AA50:AL50)</f>
        <v>0</v>
      </c>
      <c r="L50" s="218">
        <f t="shared" ref="L50:L52" si="55">MIN(AM50:AX50)</f>
        <v>0</v>
      </c>
      <c r="M50" s="218">
        <f>MIN(AY50:BJ50)</f>
        <v>0</v>
      </c>
      <c r="N50" s="218">
        <f ca="1">_xlfn.IFNA(MIN(OFFSET($AA50,0,MATCH(Periods!$D$15,$AA$7:$BY$7)-1):OFFSET($AA50,0,MATCH(Periods!$D$15,$AA$7:$BY$7,0)-12)),0)</f>
        <v>0</v>
      </c>
      <c r="O50" s="322"/>
      <c r="P50" s="218">
        <f>MAX(AA50:AL50)</f>
        <v>0</v>
      </c>
      <c r="Q50" s="218">
        <f>MAX(AM50:AX50)</f>
        <v>0</v>
      </c>
      <c r="R50" s="218">
        <f>MAX(AY50:BJ50)</f>
        <v>0</v>
      </c>
      <c r="S50" s="218">
        <f ca="1">_xlfn.IFNA(MAX(OFFSET($AA50,0,MATCH(Periods!$D$15,$AA$7:$BY$7)-1):OFFSET($AA50,0,MATCH(Periods!$D$15,$AA$7:$BY$7,0)-12)),0)</f>
        <v>0</v>
      </c>
      <c r="T50" s="322"/>
      <c r="U50" s="218">
        <f>AVERAGE(AA50:AL50)</f>
        <v>0</v>
      </c>
      <c r="V50" s="218">
        <f>AVERAGE(AM50:AX50)</f>
        <v>0</v>
      </c>
      <c r="W50" s="218">
        <f>AVERAGE(AY50:BJ50)</f>
        <v>0</v>
      </c>
      <c r="X50" s="218">
        <f ca="1">_xlfn.IFNA(AVERAGE(OFFSET($AA50,0,MATCH(Periods!$D$15,$AA$7:$BY$7)-1):OFFSET($AA50,0,MATCH(Periods!$D$15,$AA$7:$BY$7,0)-12)),0)</f>
        <v>0</v>
      </c>
      <c r="Y50" s="322"/>
      <c r="Z50" s="322"/>
      <c r="AA50" s="218">
        <f>SUMIFS(TB!N:N,TB!$F:$F,$B50,TB!$B:$B,$C50,TB!$C:$C,$D50,TB!$G:$G,$E50,TB!$J:$J,$A$4)</f>
        <v>0</v>
      </c>
      <c r="AB50" s="218">
        <f>SUMIFS(TB!O:O,TB!$F:$F,$B50,TB!$B:$B,$C50,TB!$C:$C,$D50,TB!$G:$G,$E50,TB!$J:$J,$A$4)</f>
        <v>0</v>
      </c>
      <c r="AC50" s="218">
        <f>SUMIFS(TB!P:P,TB!$F:$F,$B50,TB!$B:$B,$C50,TB!$C:$C,$D50,TB!$G:$G,$E50,TB!$J:$J,$A$4)</f>
        <v>0</v>
      </c>
      <c r="AD50" s="218">
        <f>SUMIFS(TB!Q:Q,TB!$F:$F,$B50,TB!$B:$B,$C50,TB!$C:$C,$D50,TB!$G:$G,$E50,TB!$J:$J,$A$4)</f>
        <v>0</v>
      </c>
      <c r="AE50" s="218">
        <f>SUMIFS(TB!R:R,TB!$F:$F,$B50,TB!$B:$B,$C50,TB!$C:$C,$D50,TB!$G:$G,$E50,TB!$J:$J,$A$4)</f>
        <v>0</v>
      </c>
      <c r="AF50" s="218">
        <f>SUMIFS(TB!S:S,TB!$F:$F,$B50,TB!$B:$B,$C50,TB!$C:$C,$D50,TB!$G:$G,$E50,TB!$J:$J,$A$4)</f>
        <v>0</v>
      </c>
      <c r="AG50" s="218">
        <f>SUMIFS(TB!T:T,TB!$F:$F,$B50,TB!$B:$B,$C50,TB!$C:$C,$D50,TB!$G:$G,$E50,TB!$J:$J,$A$4)</f>
        <v>0</v>
      </c>
      <c r="AH50" s="218">
        <f>SUMIFS(TB!U:U,TB!$F:$F,$B50,TB!$B:$B,$C50,TB!$C:$C,$D50,TB!$G:$G,$E50,TB!$J:$J,$A$4)</f>
        <v>0</v>
      </c>
      <c r="AI50" s="218">
        <f>SUMIFS(TB!V:V,TB!$F:$F,$B50,TB!$B:$B,$C50,TB!$C:$C,$D50,TB!$G:$G,$E50,TB!$J:$J,$A$4)</f>
        <v>0</v>
      </c>
      <c r="AJ50" s="218">
        <f>SUMIFS(TB!W:W,TB!$F:$F,$B50,TB!$B:$B,$C50,TB!$C:$C,$D50,TB!$G:$G,$E50,TB!$J:$J,$A$4)</f>
        <v>0</v>
      </c>
      <c r="AK50" s="218">
        <f>SUMIFS(TB!X:X,TB!$F:$F,$B50,TB!$B:$B,$C50,TB!$C:$C,$D50,TB!$G:$G,$E50,TB!$J:$J,$A$4)</f>
        <v>0</v>
      </c>
      <c r="AL50" s="218">
        <f>SUMIFS(TB!Y:Y,TB!$F:$F,$B50,TB!$B:$B,$C50,TB!$C:$C,$D50,TB!$G:$G,$E50,TB!$J:$J,$A$4)</f>
        <v>0</v>
      </c>
      <c r="AM50" s="218">
        <f>SUMIFS(TB!Z:Z,TB!$F:$F,$B50,TB!$B:$B,$C50,TB!$C:$C,$D50,TB!$G:$G,$E50,TB!$J:$J,$A$4)</f>
        <v>0</v>
      </c>
      <c r="AN50" s="218">
        <f>SUMIFS(TB!AA:AA,TB!$F:$F,$B50,TB!$B:$B,$C50,TB!$C:$C,$D50,TB!$G:$G,$E50,TB!$J:$J,$A$4)</f>
        <v>0</v>
      </c>
      <c r="AO50" s="218">
        <f>SUMIFS(TB!AB:AB,TB!$F:$F,$B50,TB!$B:$B,$C50,TB!$C:$C,$D50,TB!$G:$G,$E50,TB!$J:$J,$A$4)</f>
        <v>0</v>
      </c>
      <c r="AP50" s="218">
        <f>SUMIFS(TB!AC:AC,TB!$F:$F,$B50,TB!$B:$B,$C50,TB!$C:$C,$D50,TB!$G:$G,$E50,TB!$J:$J,$A$4)</f>
        <v>0</v>
      </c>
      <c r="AQ50" s="218">
        <f>SUMIFS(TB!AD:AD,TB!$F:$F,$B50,TB!$B:$B,$C50,TB!$C:$C,$D50,TB!$G:$G,$E50,TB!$J:$J,$A$4)</f>
        <v>0</v>
      </c>
      <c r="AR50" s="218">
        <f>SUMIFS(TB!AE:AE,TB!$F:$F,$B50,TB!$B:$B,$C50,TB!$C:$C,$D50,TB!$G:$G,$E50,TB!$J:$J,$A$4)</f>
        <v>0</v>
      </c>
      <c r="AS50" s="218">
        <f>SUMIFS(TB!AF:AF,TB!$F:$F,$B50,TB!$B:$B,$C50,TB!$C:$C,$D50,TB!$G:$G,$E50,TB!$J:$J,$A$4)</f>
        <v>0</v>
      </c>
      <c r="AT50" s="218">
        <f>SUMIFS(TB!AG:AG,TB!$F:$F,$B50,TB!$B:$B,$C50,TB!$C:$C,$D50,TB!$G:$G,$E50,TB!$J:$J,$A$4)</f>
        <v>0</v>
      </c>
      <c r="AU50" s="218">
        <f>SUMIFS(TB!AH:AH,TB!$F:$F,$B50,TB!$B:$B,$C50,TB!$C:$C,$D50,TB!$G:$G,$E50,TB!$J:$J,$A$4)</f>
        <v>0</v>
      </c>
      <c r="AV50" s="218">
        <f>SUMIFS(TB!AI:AI,TB!$F:$F,$B50,TB!$B:$B,$C50,TB!$C:$C,$D50,TB!$G:$G,$E50,TB!$J:$J,$A$4)</f>
        <v>0</v>
      </c>
      <c r="AW50" s="218">
        <f>SUMIFS(TB!AJ:AJ,TB!$F:$F,$B50,TB!$B:$B,$C50,TB!$C:$C,$D50,TB!$G:$G,$E50,TB!$J:$J,$A$4)</f>
        <v>0</v>
      </c>
      <c r="AX50" s="218">
        <f>SUMIFS(TB!AK:AK,TB!$F:$F,$B50,TB!$B:$B,$C50,TB!$C:$C,$D50,TB!$G:$G,$E50,TB!$J:$J,$A$4)</f>
        <v>0</v>
      </c>
      <c r="AY50" s="218">
        <f>SUMIFS(TB!AL:AL,TB!$F:$F,$B50,TB!$B:$B,$C50,TB!$C:$C,$D50,TB!$G:$G,$E50,TB!$J:$J,$A$4)</f>
        <v>0</v>
      </c>
      <c r="AZ50" s="218">
        <f>SUMIFS(TB!AM:AM,TB!$F:$F,$B50,TB!$B:$B,$C50,TB!$C:$C,$D50,TB!$G:$G,$E50,TB!$J:$J,$A$4)</f>
        <v>0</v>
      </c>
      <c r="BA50" s="218">
        <f>SUMIFS(TB!AN:AN,TB!$F:$F,$B50,TB!$B:$B,$C50,TB!$C:$C,$D50,TB!$G:$G,$E50,TB!$J:$J,$A$4)</f>
        <v>0</v>
      </c>
      <c r="BB50" s="218">
        <f>SUMIFS(TB!AO:AO,TB!$F:$F,$B50,TB!$B:$B,$C50,TB!$C:$C,$D50,TB!$G:$G,$E50,TB!$J:$J,$A$4)</f>
        <v>0</v>
      </c>
      <c r="BC50" s="218">
        <f>SUMIFS(TB!AP:AP,TB!$F:$F,$B50,TB!$B:$B,$C50,TB!$C:$C,$D50,TB!$G:$G,$E50,TB!$J:$J,$A$4)</f>
        <v>0</v>
      </c>
      <c r="BD50" s="218">
        <f>SUMIFS(TB!AQ:AQ,TB!$F:$F,$B50,TB!$B:$B,$C50,TB!$C:$C,$D50,TB!$G:$G,$E50,TB!$J:$J,$A$4)</f>
        <v>0</v>
      </c>
      <c r="BE50" s="218">
        <f>SUMIFS(TB!AR:AR,TB!$F:$F,$B50,TB!$B:$B,$C50,TB!$C:$C,$D50,TB!$G:$G,$E50,TB!$J:$J,$A$4)</f>
        <v>0</v>
      </c>
      <c r="BF50" s="218">
        <f>SUMIFS(TB!AS:AS,TB!$F:$F,$B50,TB!$B:$B,$C50,TB!$C:$C,$D50,TB!$G:$G,$E50,TB!$J:$J,$A$4)</f>
        <v>0</v>
      </c>
      <c r="BG50" s="218">
        <f>SUMIFS(TB!AT:AT,TB!$F:$F,$B50,TB!$B:$B,$C50,TB!$C:$C,$D50,TB!$G:$G,$E50,TB!$J:$J,$A$4)</f>
        <v>0</v>
      </c>
      <c r="BH50" s="218">
        <f>SUMIFS(TB!AU:AU,TB!$F:$F,$B50,TB!$B:$B,$C50,TB!$C:$C,$D50,TB!$G:$G,$E50,TB!$J:$J,$A$4)</f>
        <v>0</v>
      </c>
      <c r="BI50" s="218">
        <f>SUMIFS(TB!AV:AV,TB!$F:$F,$B50,TB!$B:$B,$C50,TB!$C:$C,$D50,TB!$G:$G,$E50,TB!$J:$J,$A$4)</f>
        <v>0</v>
      </c>
      <c r="BJ50" s="218">
        <f>SUMIFS(TB!AW:AW,TB!$F:$F,$B50,TB!$B:$B,$C50,TB!$C:$C,$D50,TB!$G:$G,$E50,TB!$J:$J,$A$4)</f>
        <v>0</v>
      </c>
      <c r="BK50" s="218">
        <f>SUMIFS(TB!AX:AX,TB!$F:$F,$B50,TB!$B:$B,$C50,TB!$C:$C,$D50,TB!$G:$G,$E50,TB!$J:$J,$A$4)</f>
        <v>0</v>
      </c>
      <c r="BL50" s="218">
        <f>SUMIFS(TB!AY:AY,TB!$F:$F,$B50,TB!$B:$B,$C50,TB!$C:$C,$D50,TB!$G:$G,$E50,TB!$J:$J,$A$4)</f>
        <v>0</v>
      </c>
      <c r="BM50" s="218">
        <f>SUMIFS(TB!AZ:AZ,TB!$F:$F,$B50,TB!$B:$B,$C50,TB!$C:$C,$D50,TB!$G:$G,$E50,TB!$J:$J,$A$4)</f>
        <v>0</v>
      </c>
      <c r="BN50" s="218">
        <f>SUMIFS(TB!BA:BA,TB!$F:$F,$B50,TB!$B:$B,$C50,TB!$C:$C,$D50,TB!$G:$G,$E50,TB!$J:$J,$A$4)</f>
        <v>0</v>
      </c>
      <c r="BO50" s="218">
        <f>SUMIFS(TB!BB:BB,TB!$F:$F,$B50,TB!$B:$B,$C50,TB!$C:$C,$D50,TB!$G:$G,$E50,TB!$J:$J,$A$4)</f>
        <v>0</v>
      </c>
      <c r="BP50" s="218">
        <f>SUMIFS(TB!BC:BC,TB!$F:$F,$B50,TB!$B:$B,$C50,TB!$C:$C,$D50,TB!$G:$G,$E50,TB!$J:$J,$A$4)</f>
        <v>0</v>
      </c>
      <c r="BQ50" s="218">
        <f>SUMIFS(TB!BD:BD,TB!$F:$F,$B50,TB!$B:$B,$C50,TB!$C:$C,$D50,TB!$G:$G,$E50,TB!$J:$J,$A$4)</f>
        <v>0</v>
      </c>
      <c r="BR50" s="218">
        <f>SUMIFS(TB!BE:BE,TB!$F:$F,$B50,TB!$B:$B,$C50,TB!$C:$C,$D50,TB!$G:$G,$E50,TB!$J:$J,$A$4)</f>
        <v>0</v>
      </c>
      <c r="BS50" s="218">
        <f>SUMIFS(TB!BF:BF,TB!$F:$F,$B50,TB!$B:$B,$C50,TB!$C:$C,$D50,TB!$G:$G,$E50,TB!$J:$J,$A$4)</f>
        <v>0</v>
      </c>
      <c r="BT50" s="218">
        <f>SUMIFS(TB!BG:BG,TB!$F:$F,$B50,TB!$B:$B,$C50,TB!$C:$C,$D50,TB!$G:$G,$E50,TB!$J:$J,$A$4)</f>
        <v>0</v>
      </c>
      <c r="BU50" s="218">
        <f>SUMIFS(TB!BH:BH,TB!$F:$F,$B50,TB!$B:$B,$C50,TB!$C:$C,$D50,TB!$G:$G,$E50,TB!$J:$J,$A$4)</f>
        <v>0</v>
      </c>
      <c r="BV50" s="218">
        <f>SUMIFS(TB!BI:BI,TB!$F:$F,$B50,TB!$B:$B,$C50,TB!$C:$C,$D50,TB!$G:$G,$E50,TB!$J:$J,$A$4)</f>
        <v>0</v>
      </c>
      <c r="BZ50" s="218"/>
      <c r="CA50" s="337"/>
    </row>
    <row r="51" spans="2:79" s="20" customFormat="1" ht="14.25" customHeight="1" outlineLevel="1" x14ac:dyDescent="0.3">
      <c r="B51" s="80" t="str">
        <f>BS!$B$14</f>
        <v>Blank</v>
      </c>
      <c r="C51" s="79"/>
      <c r="D51" s="80" t="str">
        <f>IFERROR(VLOOKUP($C51,TB!$B:$H,2,0),"-")</f>
        <v>-</v>
      </c>
      <c r="E51" s="80" t="str">
        <f>IFERROR(VLOOKUP($C51,TB!$B:$H,6,0),"-")</f>
        <v>-</v>
      </c>
      <c r="F51" s="218">
        <f>SUMIFS($AA51:$BJ51,$AA$7:$BJ$7,F$7)</f>
        <v>0</v>
      </c>
      <c r="G51" s="218">
        <f t="shared" si="53"/>
        <v>0</v>
      </c>
      <c r="H51" s="218">
        <f t="shared" si="53"/>
        <v>0</v>
      </c>
      <c r="I51" s="218">
        <f t="shared" si="53"/>
        <v>0</v>
      </c>
      <c r="J51" s="322"/>
      <c r="K51" s="218">
        <f t="shared" si="54"/>
        <v>0</v>
      </c>
      <c r="L51" s="218">
        <f t="shared" si="55"/>
        <v>0</v>
      </c>
      <c r="M51" s="218">
        <f>MIN(AY51:BJ51)</f>
        <v>0</v>
      </c>
      <c r="N51" s="218">
        <f ca="1">_xlfn.IFNA(MIN(OFFSET($AA51,0,MATCH(Periods!$D$15,$AA$7:$BY$7)-1):OFFSET($AA51,0,MATCH(Periods!$D$15,$AA$7:$BY$7,0)-12)),0)</f>
        <v>0</v>
      </c>
      <c r="O51" s="322"/>
      <c r="P51" s="218">
        <f>MAX(AA51:AL51)</f>
        <v>0</v>
      </c>
      <c r="Q51" s="218">
        <f>MAX(AM51:AX51)</f>
        <v>0</v>
      </c>
      <c r="R51" s="218">
        <f>MAX(AY51:BJ51)</f>
        <v>0</v>
      </c>
      <c r="S51" s="218">
        <f ca="1">_xlfn.IFNA(MAX(OFFSET($AA51,0,MATCH(Periods!$D$15,$AA$7:$BY$7)-1):OFFSET($AA51,0,MATCH(Periods!$D$15,$AA$7:$BY$7,0)-12)),0)</f>
        <v>0</v>
      </c>
      <c r="T51" s="322"/>
      <c r="U51" s="218">
        <f>AVERAGE(AA51:AL51)</f>
        <v>0</v>
      </c>
      <c r="V51" s="218">
        <f>AVERAGE(AM51:AX51)</f>
        <v>0</v>
      </c>
      <c r="W51" s="218">
        <f>AVERAGE(AY51:BJ51)</f>
        <v>0</v>
      </c>
      <c r="X51" s="218">
        <f ca="1">_xlfn.IFNA(AVERAGE(OFFSET($AA51,0,MATCH(Periods!$D$15,$AA$7:$BY$7)-1):OFFSET($AA51,0,MATCH(Periods!$D$15,$AA$7:$BY$7,0)-12)),0)</f>
        <v>0</v>
      </c>
      <c r="Y51" s="322"/>
      <c r="Z51" s="322"/>
      <c r="AA51" s="218">
        <f>SUMIFS(TB!N:N,TB!$F:$F,$B51,TB!$B:$B,$C51,TB!$C:$C,$D51,TB!$G:$G,$E51,TB!$J:$J,$A$4)</f>
        <v>0</v>
      </c>
      <c r="AB51" s="218">
        <f>SUMIFS(TB!O:O,TB!$F:$F,$B51,TB!$B:$B,$C51,TB!$C:$C,$D51,TB!$G:$G,$E51,TB!$J:$J,$A$4)</f>
        <v>0</v>
      </c>
      <c r="AC51" s="218">
        <f>SUMIFS(TB!P:P,TB!$F:$F,$B51,TB!$B:$B,$C51,TB!$C:$C,$D51,TB!$G:$G,$E51,TB!$J:$J,$A$4)</f>
        <v>0</v>
      </c>
      <c r="AD51" s="218">
        <f>SUMIFS(TB!Q:Q,TB!$F:$F,$B51,TB!$B:$B,$C51,TB!$C:$C,$D51,TB!$G:$G,$E51,TB!$J:$J,$A$4)</f>
        <v>0</v>
      </c>
      <c r="AE51" s="218">
        <f>SUMIFS(TB!R:R,TB!$F:$F,$B51,TB!$B:$B,$C51,TB!$C:$C,$D51,TB!$G:$G,$E51,TB!$J:$J,$A$4)</f>
        <v>0</v>
      </c>
      <c r="AF51" s="218">
        <f>SUMIFS(TB!S:S,TB!$F:$F,$B51,TB!$B:$B,$C51,TB!$C:$C,$D51,TB!$G:$G,$E51,TB!$J:$J,$A$4)</f>
        <v>0</v>
      </c>
      <c r="AG51" s="218">
        <f>SUMIFS(TB!T:T,TB!$F:$F,$B51,TB!$B:$B,$C51,TB!$C:$C,$D51,TB!$G:$G,$E51,TB!$J:$J,$A$4)</f>
        <v>0</v>
      </c>
      <c r="AH51" s="218">
        <f>SUMIFS(TB!U:U,TB!$F:$F,$B51,TB!$B:$B,$C51,TB!$C:$C,$D51,TB!$G:$G,$E51,TB!$J:$J,$A$4)</f>
        <v>0</v>
      </c>
      <c r="AI51" s="218">
        <f>SUMIFS(TB!V:V,TB!$F:$F,$B51,TB!$B:$B,$C51,TB!$C:$C,$D51,TB!$G:$G,$E51,TB!$J:$J,$A$4)</f>
        <v>0</v>
      </c>
      <c r="AJ51" s="218">
        <f>SUMIFS(TB!W:W,TB!$F:$F,$B51,TB!$B:$B,$C51,TB!$C:$C,$D51,TB!$G:$G,$E51,TB!$J:$J,$A$4)</f>
        <v>0</v>
      </c>
      <c r="AK51" s="218">
        <f>SUMIFS(TB!X:X,TB!$F:$F,$B51,TB!$B:$B,$C51,TB!$C:$C,$D51,TB!$G:$G,$E51,TB!$J:$J,$A$4)</f>
        <v>0</v>
      </c>
      <c r="AL51" s="218">
        <f>SUMIFS(TB!Y:Y,TB!$F:$F,$B51,TB!$B:$B,$C51,TB!$C:$C,$D51,TB!$G:$G,$E51,TB!$J:$J,$A$4)</f>
        <v>0</v>
      </c>
      <c r="AM51" s="218">
        <f>SUMIFS(TB!Z:Z,TB!$F:$F,$B51,TB!$B:$B,$C51,TB!$C:$C,$D51,TB!$G:$G,$E51,TB!$J:$J,$A$4)</f>
        <v>0</v>
      </c>
      <c r="AN51" s="218">
        <f>SUMIFS(TB!AA:AA,TB!$F:$F,$B51,TB!$B:$B,$C51,TB!$C:$C,$D51,TB!$G:$G,$E51,TB!$J:$J,$A$4)</f>
        <v>0</v>
      </c>
      <c r="AO51" s="218">
        <f>SUMIFS(TB!AB:AB,TB!$F:$F,$B51,TB!$B:$B,$C51,TB!$C:$C,$D51,TB!$G:$G,$E51,TB!$J:$J,$A$4)</f>
        <v>0</v>
      </c>
      <c r="AP51" s="218">
        <f>SUMIFS(TB!AC:AC,TB!$F:$F,$B51,TB!$B:$B,$C51,TB!$C:$C,$D51,TB!$G:$G,$E51,TB!$J:$J,$A$4)</f>
        <v>0</v>
      </c>
      <c r="AQ51" s="218">
        <f>SUMIFS(TB!AD:AD,TB!$F:$F,$B51,TB!$B:$B,$C51,TB!$C:$C,$D51,TB!$G:$G,$E51,TB!$J:$J,$A$4)</f>
        <v>0</v>
      </c>
      <c r="AR51" s="218">
        <f>SUMIFS(TB!AE:AE,TB!$F:$F,$B51,TB!$B:$B,$C51,TB!$C:$C,$D51,TB!$G:$G,$E51,TB!$J:$J,$A$4)</f>
        <v>0</v>
      </c>
      <c r="AS51" s="218">
        <f>SUMIFS(TB!AF:AF,TB!$F:$F,$B51,TB!$B:$B,$C51,TB!$C:$C,$D51,TB!$G:$G,$E51,TB!$J:$J,$A$4)</f>
        <v>0</v>
      </c>
      <c r="AT51" s="218">
        <f>SUMIFS(TB!AG:AG,TB!$F:$F,$B51,TB!$B:$B,$C51,TB!$C:$C,$D51,TB!$G:$G,$E51,TB!$J:$J,$A$4)</f>
        <v>0</v>
      </c>
      <c r="AU51" s="218">
        <f>SUMIFS(TB!AH:AH,TB!$F:$F,$B51,TB!$B:$B,$C51,TB!$C:$C,$D51,TB!$G:$G,$E51,TB!$J:$J,$A$4)</f>
        <v>0</v>
      </c>
      <c r="AV51" s="218">
        <f>SUMIFS(TB!AI:AI,TB!$F:$F,$B51,TB!$B:$B,$C51,TB!$C:$C,$D51,TB!$G:$G,$E51,TB!$J:$J,$A$4)</f>
        <v>0</v>
      </c>
      <c r="AW51" s="218">
        <f>SUMIFS(TB!AJ:AJ,TB!$F:$F,$B51,TB!$B:$B,$C51,TB!$C:$C,$D51,TB!$G:$G,$E51,TB!$J:$J,$A$4)</f>
        <v>0</v>
      </c>
      <c r="AX51" s="218">
        <f>SUMIFS(TB!AK:AK,TB!$F:$F,$B51,TB!$B:$B,$C51,TB!$C:$C,$D51,TB!$G:$G,$E51,TB!$J:$J,$A$4)</f>
        <v>0</v>
      </c>
      <c r="AY51" s="218">
        <f>SUMIFS(TB!AL:AL,TB!$F:$F,$B51,TB!$B:$B,$C51,TB!$C:$C,$D51,TB!$G:$G,$E51,TB!$J:$J,$A$4)</f>
        <v>0</v>
      </c>
      <c r="AZ51" s="218">
        <f>SUMIFS(TB!AM:AM,TB!$F:$F,$B51,TB!$B:$B,$C51,TB!$C:$C,$D51,TB!$G:$G,$E51,TB!$J:$J,$A$4)</f>
        <v>0</v>
      </c>
      <c r="BA51" s="218">
        <f>SUMIFS(TB!AN:AN,TB!$F:$F,$B51,TB!$B:$B,$C51,TB!$C:$C,$D51,TB!$G:$G,$E51,TB!$J:$J,$A$4)</f>
        <v>0</v>
      </c>
      <c r="BB51" s="218">
        <f>SUMIFS(TB!AO:AO,TB!$F:$F,$B51,TB!$B:$B,$C51,TB!$C:$C,$D51,TB!$G:$G,$E51,TB!$J:$J,$A$4)</f>
        <v>0</v>
      </c>
      <c r="BC51" s="218">
        <f>SUMIFS(TB!AP:AP,TB!$F:$F,$B51,TB!$B:$B,$C51,TB!$C:$C,$D51,TB!$G:$G,$E51,TB!$J:$J,$A$4)</f>
        <v>0</v>
      </c>
      <c r="BD51" s="218">
        <f>SUMIFS(TB!AQ:AQ,TB!$F:$F,$B51,TB!$B:$B,$C51,TB!$C:$C,$D51,TB!$G:$G,$E51,TB!$J:$J,$A$4)</f>
        <v>0</v>
      </c>
      <c r="BE51" s="218">
        <f>SUMIFS(TB!AR:AR,TB!$F:$F,$B51,TB!$B:$B,$C51,TB!$C:$C,$D51,TB!$G:$G,$E51,TB!$J:$J,$A$4)</f>
        <v>0</v>
      </c>
      <c r="BF51" s="218">
        <f>SUMIFS(TB!AS:AS,TB!$F:$F,$B51,TB!$B:$B,$C51,TB!$C:$C,$D51,TB!$G:$G,$E51,TB!$J:$J,$A$4)</f>
        <v>0</v>
      </c>
      <c r="BG51" s="218">
        <f>SUMIFS(TB!AT:AT,TB!$F:$F,$B51,TB!$B:$B,$C51,TB!$C:$C,$D51,TB!$G:$G,$E51,TB!$J:$J,$A$4)</f>
        <v>0</v>
      </c>
      <c r="BH51" s="218">
        <f>SUMIFS(TB!AU:AU,TB!$F:$F,$B51,TB!$B:$B,$C51,TB!$C:$C,$D51,TB!$G:$G,$E51,TB!$J:$J,$A$4)</f>
        <v>0</v>
      </c>
      <c r="BI51" s="218">
        <f>SUMIFS(TB!AV:AV,TB!$F:$F,$B51,TB!$B:$B,$C51,TB!$C:$C,$D51,TB!$G:$G,$E51,TB!$J:$J,$A$4)</f>
        <v>0</v>
      </c>
      <c r="BJ51" s="218">
        <f>SUMIFS(TB!AW:AW,TB!$F:$F,$B51,TB!$B:$B,$C51,TB!$C:$C,$D51,TB!$G:$G,$E51,TB!$J:$J,$A$4)</f>
        <v>0</v>
      </c>
      <c r="BK51" s="218">
        <f>SUMIFS(TB!AX:AX,TB!$F:$F,$B51,TB!$B:$B,$C51,TB!$C:$C,$D51,TB!$G:$G,$E51,TB!$J:$J,$A$4)</f>
        <v>0</v>
      </c>
      <c r="BL51" s="218">
        <f>SUMIFS(TB!AY:AY,TB!$F:$F,$B51,TB!$B:$B,$C51,TB!$C:$C,$D51,TB!$G:$G,$E51,TB!$J:$J,$A$4)</f>
        <v>0</v>
      </c>
      <c r="BM51" s="218">
        <f>SUMIFS(TB!AZ:AZ,TB!$F:$F,$B51,TB!$B:$B,$C51,TB!$C:$C,$D51,TB!$G:$G,$E51,TB!$J:$J,$A$4)</f>
        <v>0</v>
      </c>
      <c r="BN51" s="218">
        <f>SUMIFS(TB!BA:BA,TB!$F:$F,$B51,TB!$B:$B,$C51,TB!$C:$C,$D51,TB!$G:$G,$E51,TB!$J:$J,$A$4)</f>
        <v>0</v>
      </c>
      <c r="BO51" s="218">
        <f>SUMIFS(TB!BB:BB,TB!$F:$F,$B51,TB!$B:$B,$C51,TB!$C:$C,$D51,TB!$G:$G,$E51,TB!$J:$J,$A$4)</f>
        <v>0</v>
      </c>
      <c r="BP51" s="218">
        <f>SUMIFS(TB!BC:BC,TB!$F:$F,$B51,TB!$B:$B,$C51,TB!$C:$C,$D51,TB!$G:$G,$E51,TB!$J:$J,$A$4)</f>
        <v>0</v>
      </c>
      <c r="BQ51" s="218">
        <f>SUMIFS(TB!BD:BD,TB!$F:$F,$B51,TB!$B:$B,$C51,TB!$C:$C,$D51,TB!$G:$G,$E51,TB!$J:$J,$A$4)</f>
        <v>0</v>
      </c>
      <c r="BR51" s="218">
        <f>SUMIFS(TB!BE:BE,TB!$F:$F,$B51,TB!$B:$B,$C51,TB!$C:$C,$D51,TB!$G:$G,$E51,TB!$J:$J,$A$4)</f>
        <v>0</v>
      </c>
      <c r="BS51" s="218">
        <f>SUMIFS(TB!BF:BF,TB!$F:$F,$B51,TB!$B:$B,$C51,TB!$C:$C,$D51,TB!$G:$G,$E51,TB!$J:$J,$A$4)</f>
        <v>0</v>
      </c>
      <c r="BT51" s="218">
        <f>SUMIFS(TB!BG:BG,TB!$F:$F,$B51,TB!$B:$B,$C51,TB!$C:$C,$D51,TB!$G:$G,$E51,TB!$J:$J,$A$4)</f>
        <v>0</v>
      </c>
      <c r="BU51" s="218">
        <f>SUMIFS(TB!BH:BH,TB!$F:$F,$B51,TB!$B:$B,$C51,TB!$C:$C,$D51,TB!$G:$G,$E51,TB!$J:$J,$A$4)</f>
        <v>0</v>
      </c>
      <c r="BV51" s="218">
        <f>SUMIFS(TB!BI:BI,TB!$F:$F,$B51,TB!$B:$B,$C51,TB!$C:$C,$D51,TB!$G:$G,$E51,TB!$J:$J,$A$4)</f>
        <v>0</v>
      </c>
      <c r="BZ51" s="218"/>
      <c r="CA51" s="337"/>
    </row>
    <row r="52" spans="2:79" ht="14.25" customHeight="1" outlineLevel="1" x14ac:dyDescent="0.3">
      <c r="B52" s="92" t="str">
        <f>BS!$B$14</f>
        <v>Blank</v>
      </c>
      <c r="C52" s="93"/>
      <c r="D52" s="92" t="str">
        <f>IFERROR(VLOOKUP($C52,TB!$B:$H,2,0),"-")</f>
        <v>-</v>
      </c>
      <c r="E52" s="92" t="str">
        <f>IFERROR(VLOOKUP($C52,TB!$B:$H,6,0),"-")</f>
        <v>-</v>
      </c>
      <c r="F52" s="220">
        <f>SUMIFS($AA52:$BJ52,$AA$7:$BJ$7,F$7)</f>
        <v>0</v>
      </c>
      <c r="G52" s="220">
        <f t="shared" si="53"/>
        <v>0</v>
      </c>
      <c r="H52" s="220">
        <f t="shared" si="53"/>
        <v>0</v>
      </c>
      <c r="I52" s="220">
        <f t="shared" si="53"/>
        <v>0</v>
      </c>
      <c r="J52" s="293"/>
      <c r="K52" s="220">
        <f t="shared" si="54"/>
        <v>0</v>
      </c>
      <c r="L52" s="220">
        <f t="shared" si="55"/>
        <v>0</v>
      </c>
      <c r="M52" s="220">
        <f>MIN(AY52:BJ52)</f>
        <v>0</v>
      </c>
      <c r="N52" s="220">
        <f ca="1">_xlfn.IFNA(MIN(OFFSET($AA52,0,MATCH(Periods!$D$15,$AA$7:$BY$7)-1):OFFSET($AA52,0,MATCH(Periods!$D$15,$AA$7:$BY$7,0)-12)),0)</f>
        <v>0</v>
      </c>
      <c r="O52" s="293"/>
      <c r="P52" s="220">
        <f>MAX(AA52:AL52)</f>
        <v>0</v>
      </c>
      <c r="Q52" s="220">
        <f>MAX(AM52:AX52)</f>
        <v>0</v>
      </c>
      <c r="R52" s="220">
        <f>MAX(AY52:BJ52)</f>
        <v>0</v>
      </c>
      <c r="S52" s="220">
        <f ca="1">_xlfn.IFNA(MAX(OFFSET($AA52,0,MATCH(Periods!$D$15,$AA$7:$BY$7)-1):OFFSET($AA52,0,MATCH(Periods!$D$15,$AA$7:$BY$7,0)-12)),0)</f>
        <v>0</v>
      </c>
      <c r="T52" s="293"/>
      <c r="U52" s="220">
        <f>AVERAGE(AA52:AL52)</f>
        <v>0</v>
      </c>
      <c r="V52" s="220">
        <f>AVERAGE(AM52:AX52)</f>
        <v>0</v>
      </c>
      <c r="W52" s="220">
        <f>AVERAGE(AY52:BJ52)</f>
        <v>0</v>
      </c>
      <c r="X52" s="220">
        <f ca="1">_xlfn.IFNA(AVERAGE(OFFSET($AA52,0,MATCH(Periods!$D$15,$AA$7:$BY$7)-1):OFFSET($AA52,0,MATCH(Periods!$D$15,$AA$7:$BY$7,0)-12)),0)</f>
        <v>0</v>
      </c>
      <c r="Y52" s="293"/>
      <c r="Z52" s="293"/>
      <c r="AA52" s="220">
        <f>SUMIFS(TB!N:N,TB!$F:$F,$B52,TB!$B:$B,$C52,TB!$C:$C,$D52,TB!$G:$G,$E52,TB!$J:$J,$A$4)</f>
        <v>0</v>
      </c>
      <c r="AB52" s="220">
        <f>SUMIFS(TB!O:O,TB!$F:$F,$B52,TB!$B:$B,$C52,TB!$C:$C,$D52,TB!$G:$G,$E52,TB!$J:$J,$A$4)</f>
        <v>0</v>
      </c>
      <c r="AC52" s="220">
        <f>SUMIFS(TB!P:P,TB!$F:$F,$B52,TB!$B:$B,$C52,TB!$C:$C,$D52,TB!$G:$G,$E52,TB!$J:$J,$A$4)</f>
        <v>0</v>
      </c>
      <c r="AD52" s="220">
        <f>SUMIFS(TB!Q:Q,TB!$F:$F,$B52,TB!$B:$B,$C52,TB!$C:$C,$D52,TB!$G:$G,$E52,TB!$J:$J,$A$4)</f>
        <v>0</v>
      </c>
      <c r="AE52" s="220">
        <f>SUMIFS(TB!R:R,TB!$F:$F,$B52,TB!$B:$B,$C52,TB!$C:$C,$D52,TB!$G:$G,$E52,TB!$J:$J,$A$4)</f>
        <v>0</v>
      </c>
      <c r="AF52" s="220">
        <f>SUMIFS(TB!S:S,TB!$F:$F,$B52,TB!$B:$B,$C52,TB!$C:$C,$D52,TB!$G:$G,$E52,TB!$J:$J,$A$4)</f>
        <v>0</v>
      </c>
      <c r="AG52" s="220">
        <f>SUMIFS(TB!T:T,TB!$F:$F,$B52,TB!$B:$B,$C52,TB!$C:$C,$D52,TB!$G:$G,$E52,TB!$J:$J,$A$4)</f>
        <v>0</v>
      </c>
      <c r="AH52" s="220">
        <f>SUMIFS(TB!U:U,TB!$F:$F,$B52,TB!$B:$B,$C52,TB!$C:$C,$D52,TB!$G:$G,$E52,TB!$J:$J,$A$4)</f>
        <v>0</v>
      </c>
      <c r="AI52" s="220">
        <f>SUMIFS(TB!V:V,TB!$F:$F,$B52,TB!$B:$B,$C52,TB!$C:$C,$D52,TB!$G:$G,$E52,TB!$J:$J,$A$4)</f>
        <v>0</v>
      </c>
      <c r="AJ52" s="220">
        <f>SUMIFS(TB!W:W,TB!$F:$F,$B52,TB!$B:$B,$C52,TB!$C:$C,$D52,TB!$G:$G,$E52,TB!$J:$J,$A$4)</f>
        <v>0</v>
      </c>
      <c r="AK52" s="220">
        <f>SUMIFS(TB!X:X,TB!$F:$F,$B52,TB!$B:$B,$C52,TB!$C:$C,$D52,TB!$G:$G,$E52,TB!$J:$J,$A$4)</f>
        <v>0</v>
      </c>
      <c r="AL52" s="220">
        <f>SUMIFS(TB!Y:Y,TB!$F:$F,$B52,TB!$B:$B,$C52,TB!$C:$C,$D52,TB!$G:$G,$E52,TB!$J:$J,$A$4)</f>
        <v>0</v>
      </c>
      <c r="AM52" s="220">
        <f>SUMIFS(TB!Z:Z,TB!$F:$F,$B52,TB!$B:$B,$C52,TB!$C:$C,$D52,TB!$G:$G,$E52,TB!$J:$J,$A$4)</f>
        <v>0</v>
      </c>
      <c r="AN52" s="220">
        <f>SUMIFS(TB!AA:AA,TB!$F:$F,$B52,TB!$B:$B,$C52,TB!$C:$C,$D52,TB!$G:$G,$E52,TB!$J:$J,$A$4)</f>
        <v>0</v>
      </c>
      <c r="AO52" s="220">
        <f>SUMIFS(TB!AB:AB,TB!$F:$F,$B52,TB!$B:$B,$C52,TB!$C:$C,$D52,TB!$G:$G,$E52,TB!$J:$J,$A$4)</f>
        <v>0</v>
      </c>
      <c r="AP52" s="220">
        <f>SUMIFS(TB!AC:AC,TB!$F:$F,$B52,TB!$B:$B,$C52,TB!$C:$C,$D52,TB!$G:$G,$E52,TB!$J:$J,$A$4)</f>
        <v>0</v>
      </c>
      <c r="AQ52" s="220">
        <f>SUMIFS(TB!AD:AD,TB!$F:$F,$B52,TB!$B:$B,$C52,TB!$C:$C,$D52,TB!$G:$G,$E52,TB!$J:$J,$A$4)</f>
        <v>0</v>
      </c>
      <c r="AR52" s="220">
        <f>SUMIFS(TB!AE:AE,TB!$F:$F,$B52,TB!$B:$B,$C52,TB!$C:$C,$D52,TB!$G:$G,$E52,TB!$J:$J,$A$4)</f>
        <v>0</v>
      </c>
      <c r="AS52" s="220">
        <f>SUMIFS(TB!AF:AF,TB!$F:$F,$B52,TB!$B:$B,$C52,TB!$C:$C,$D52,TB!$G:$G,$E52,TB!$J:$J,$A$4)</f>
        <v>0</v>
      </c>
      <c r="AT52" s="220">
        <f>SUMIFS(TB!AG:AG,TB!$F:$F,$B52,TB!$B:$B,$C52,TB!$C:$C,$D52,TB!$G:$G,$E52,TB!$J:$J,$A$4)</f>
        <v>0</v>
      </c>
      <c r="AU52" s="220">
        <f>SUMIFS(TB!AH:AH,TB!$F:$F,$B52,TB!$B:$B,$C52,TB!$C:$C,$D52,TB!$G:$G,$E52,TB!$J:$J,$A$4)</f>
        <v>0</v>
      </c>
      <c r="AV52" s="220">
        <f>SUMIFS(TB!AI:AI,TB!$F:$F,$B52,TB!$B:$B,$C52,TB!$C:$C,$D52,TB!$G:$G,$E52,TB!$J:$J,$A$4)</f>
        <v>0</v>
      </c>
      <c r="AW52" s="220">
        <f>SUMIFS(TB!AJ:AJ,TB!$F:$F,$B52,TB!$B:$B,$C52,TB!$C:$C,$D52,TB!$G:$G,$E52,TB!$J:$J,$A$4)</f>
        <v>0</v>
      </c>
      <c r="AX52" s="220">
        <f>SUMIFS(TB!AK:AK,TB!$F:$F,$B52,TB!$B:$B,$C52,TB!$C:$C,$D52,TB!$G:$G,$E52,TB!$J:$J,$A$4)</f>
        <v>0</v>
      </c>
      <c r="AY52" s="220">
        <f>SUMIFS(TB!AL:AL,TB!$F:$F,$B52,TB!$B:$B,$C52,TB!$C:$C,$D52,TB!$G:$G,$E52,TB!$J:$J,$A$4)</f>
        <v>0</v>
      </c>
      <c r="AZ52" s="220">
        <f>SUMIFS(TB!AM:AM,TB!$F:$F,$B52,TB!$B:$B,$C52,TB!$C:$C,$D52,TB!$G:$G,$E52,TB!$J:$J,$A$4)</f>
        <v>0</v>
      </c>
      <c r="BA52" s="220">
        <f>SUMIFS(TB!AN:AN,TB!$F:$F,$B52,TB!$B:$B,$C52,TB!$C:$C,$D52,TB!$G:$G,$E52,TB!$J:$J,$A$4)</f>
        <v>0</v>
      </c>
      <c r="BB52" s="220">
        <f>SUMIFS(TB!AO:AO,TB!$F:$F,$B52,TB!$B:$B,$C52,TB!$C:$C,$D52,TB!$G:$G,$E52,TB!$J:$J,$A$4)</f>
        <v>0</v>
      </c>
      <c r="BC52" s="220">
        <f>SUMIFS(TB!AP:AP,TB!$F:$F,$B52,TB!$B:$B,$C52,TB!$C:$C,$D52,TB!$G:$G,$E52,TB!$J:$J,$A$4)</f>
        <v>0</v>
      </c>
      <c r="BD52" s="220">
        <f>SUMIFS(TB!AQ:AQ,TB!$F:$F,$B52,TB!$B:$B,$C52,TB!$C:$C,$D52,TB!$G:$G,$E52,TB!$J:$J,$A$4)</f>
        <v>0</v>
      </c>
      <c r="BE52" s="220">
        <f>SUMIFS(TB!AR:AR,TB!$F:$F,$B52,TB!$B:$B,$C52,TB!$C:$C,$D52,TB!$G:$G,$E52,TB!$J:$J,$A$4)</f>
        <v>0</v>
      </c>
      <c r="BF52" s="220">
        <f>SUMIFS(TB!AS:AS,TB!$F:$F,$B52,TB!$B:$B,$C52,TB!$C:$C,$D52,TB!$G:$G,$E52,TB!$J:$J,$A$4)</f>
        <v>0</v>
      </c>
      <c r="BG52" s="220">
        <f>SUMIFS(TB!AT:AT,TB!$F:$F,$B52,TB!$B:$B,$C52,TB!$C:$C,$D52,TB!$G:$G,$E52,TB!$J:$J,$A$4)</f>
        <v>0</v>
      </c>
      <c r="BH52" s="220">
        <f>SUMIFS(TB!AU:AU,TB!$F:$F,$B52,TB!$B:$B,$C52,TB!$C:$C,$D52,TB!$G:$G,$E52,TB!$J:$J,$A$4)</f>
        <v>0</v>
      </c>
      <c r="BI52" s="220">
        <f>SUMIFS(TB!AV:AV,TB!$F:$F,$B52,TB!$B:$B,$C52,TB!$C:$C,$D52,TB!$G:$G,$E52,TB!$J:$J,$A$4)</f>
        <v>0</v>
      </c>
      <c r="BJ52" s="220">
        <f>SUMIFS(TB!AW:AW,TB!$F:$F,$B52,TB!$B:$B,$C52,TB!$C:$C,$D52,TB!$G:$G,$E52,TB!$J:$J,$A$4)</f>
        <v>0</v>
      </c>
      <c r="BK52" s="220">
        <f>SUMIFS(TB!AX:AX,TB!$F:$F,$B52,TB!$B:$B,$C52,TB!$C:$C,$D52,TB!$G:$G,$E52,TB!$J:$J,$A$4)</f>
        <v>0</v>
      </c>
      <c r="BL52" s="220">
        <f>SUMIFS(TB!AY:AY,TB!$F:$F,$B52,TB!$B:$B,$C52,TB!$C:$C,$D52,TB!$G:$G,$E52,TB!$J:$J,$A$4)</f>
        <v>0</v>
      </c>
      <c r="BM52" s="220">
        <f>SUMIFS(TB!AZ:AZ,TB!$F:$F,$B52,TB!$B:$B,$C52,TB!$C:$C,$D52,TB!$G:$G,$E52,TB!$J:$J,$A$4)</f>
        <v>0</v>
      </c>
      <c r="BN52" s="220">
        <f>SUMIFS(TB!BA:BA,TB!$F:$F,$B52,TB!$B:$B,$C52,TB!$C:$C,$D52,TB!$G:$G,$E52,TB!$J:$J,$A$4)</f>
        <v>0</v>
      </c>
      <c r="BO52" s="220">
        <f>SUMIFS(TB!BB:BB,TB!$F:$F,$B52,TB!$B:$B,$C52,TB!$C:$C,$D52,TB!$G:$G,$E52,TB!$J:$J,$A$4)</f>
        <v>0</v>
      </c>
      <c r="BP52" s="220">
        <f>SUMIFS(TB!BC:BC,TB!$F:$F,$B52,TB!$B:$B,$C52,TB!$C:$C,$D52,TB!$G:$G,$E52,TB!$J:$J,$A$4)</f>
        <v>0</v>
      </c>
      <c r="BQ52" s="220">
        <f>SUMIFS(TB!BD:BD,TB!$F:$F,$B52,TB!$B:$B,$C52,TB!$C:$C,$D52,TB!$G:$G,$E52,TB!$J:$J,$A$4)</f>
        <v>0</v>
      </c>
      <c r="BR52" s="220">
        <f>SUMIFS(TB!BE:BE,TB!$F:$F,$B52,TB!$B:$B,$C52,TB!$C:$C,$D52,TB!$G:$G,$E52,TB!$J:$J,$A$4)</f>
        <v>0</v>
      </c>
      <c r="BS52" s="220">
        <f>SUMIFS(TB!BF:BF,TB!$F:$F,$B52,TB!$B:$B,$C52,TB!$C:$C,$D52,TB!$G:$G,$E52,TB!$J:$J,$A$4)</f>
        <v>0</v>
      </c>
      <c r="BT52" s="220">
        <f>SUMIFS(TB!BG:BG,TB!$F:$F,$B52,TB!$B:$B,$C52,TB!$C:$C,$D52,TB!$G:$G,$E52,TB!$J:$J,$A$4)</f>
        <v>0</v>
      </c>
      <c r="BU52" s="220">
        <f>SUMIFS(TB!BH:BH,TB!$F:$F,$B52,TB!$B:$B,$C52,TB!$C:$C,$D52,TB!$G:$G,$E52,TB!$J:$J,$A$4)</f>
        <v>0</v>
      </c>
      <c r="BV52" s="220">
        <f>SUMIFS(TB!BI:BI,TB!$F:$F,$B52,TB!$B:$B,$C52,TB!$C:$C,$D52,TB!$G:$G,$E52,TB!$J:$J,$A$4)</f>
        <v>0</v>
      </c>
      <c r="BZ52" s="220"/>
      <c r="CA52" s="337"/>
    </row>
    <row r="53" spans="2:79" ht="14.25" customHeight="1" outlineLevel="1" collapsed="1" x14ac:dyDescent="0.3">
      <c r="B53" s="71" t="str">
        <f>BS!$B$14</f>
        <v>Blank</v>
      </c>
      <c r="C53" s="197"/>
      <c r="D53" s="71" t="str">
        <f>BS!$B$14</f>
        <v>Blank</v>
      </c>
      <c r="E53" s="71"/>
      <c r="F53" s="219">
        <f>SUM(F50:F52)</f>
        <v>0</v>
      </c>
      <c r="G53" s="219">
        <f t="shared" ref="G53:H53" si="56">SUM(G50:G52)</f>
        <v>0</v>
      </c>
      <c r="H53" s="219">
        <f t="shared" si="56"/>
        <v>0</v>
      </c>
      <c r="I53" s="219">
        <f t="shared" ref="I53" si="57">SUM(I50:I52)</f>
        <v>0</v>
      </c>
      <c r="J53" s="293"/>
      <c r="K53" s="449"/>
      <c r="L53" s="449"/>
      <c r="M53" s="449"/>
      <c r="N53" s="449"/>
      <c r="O53" s="293"/>
      <c r="P53" s="449"/>
      <c r="Q53" s="449"/>
      <c r="R53" s="449"/>
      <c r="S53" s="449"/>
      <c r="T53" s="293"/>
      <c r="U53" s="449"/>
      <c r="V53" s="449"/>
      <c r="W53" s="449"/>
      <c r="X53" s="449"/>
      <c r="Y53" s="293"/>
      <c r="Z53" s="293"/>
      <c r="AA53" s="219">
        <f>SUM(AA50:AA52,TB!$J:$J,$A$4)</f>
        <v>0</v>
      </c>
      <c r="AB53" s="219">
        <f>SUM(AB50:AB52,TB!$J:$J,$A$4)</f>
        <v>0</v>
      </c>
      <c r="AC53" s="219">
        <f>SUM(AC50:AC52,TB!$J:$J,$A$4)</f>
        <v>0</v>
      </c>
      <c r="AD53" s="219">
        <f>SUM(AD50:AD52,TB!$J:$J,$A$4)</f>
        <v>0</v>
      </c>
      <c r="AE53" s="219">
        <f>SUM(AE50:AE52,TB!$J:$J,$A$4)</f>
        <v>0</v>
      </c>
      <c r="AF53" s="219">
        <f>SUM(AF50:AF52,TB!$J:$J,$A$4)</f>
        <v>0</v>
      </c>
      <c r="AG53" s="219">
        <f>SUM(AG50:AG52,TB!$J:$J,$A$4)</f>
        <v>0</v>
      </c>
      <c r="AH53" s="219">
        <f>SUM(AH50:AH52,TB!$J:$J,$A$4)</f>
        <v>0</v>
      </c>
      <c r="AI53" s="219">
        <f>SUM(AI50:AI52,TB!$J:$J,$A$4)</f>
        <v>0</v>
      </c>
      <c r="AJ53" s="219">
        <f>SUM(AJ50:AJ52,TB!$J:$J,$A$4)</f>
        <v>0</v>
      </c>
      <c r="AK53" s="219">
        <f>SUM(AK50:AK52,TB!$J:$J,$A$4)</f>
        <v>0</v>
      </c>
      <c r="AL53" s="219">
        <f>SUM(AL50:AL52,TB!$J:$J,$A$4)</f>
        <v>0</v>
      </c>
      <c r="AM53" s="219">
        <f>SUM(AM50:AM52,TB!$J:$J,$A$4)</f>
        <v>0</v>
      </c>
      <c r="AN53" s="219">
        <f>SUM(AN50:AN52,TB!$J:$J,$A$4)</f>
        <v>0</v>
      </c>
      <c r="AO53" s="219">
        <f>SUM(AO50:AO52,TB!$J:$J,$A$4)</f>
        <v>0</v>
      </c>
      <c r="AP53" s="219">
        <f>SUM(AP50:AP52,TB!$J:$J,$A$4)</f>
        <v>0</v>
      </c>
      <c r="AQ53" s="219">
        <f>SUM(AQ50:AQ52,TB!$J:$J,$A$4)</f>
        <v>0</v>
      </c>
      <c r="AR53" s="219">
        <f>SUM(AR50:AR52,TB!$J:$J,$A$4)</f>
        <v>0</v>
      </c>
      <c r="AS53" s="219">
        <f>SUM(AS50:AS52,TB!$J:$J,$A$4)</f>
        <v>0</v>
      </c>
      <c r="AT53" s="219">
        <f>SUM(AT50:AT52,TB!$J:$J,$A$4)</f>
        <v>0</v>
      </c>
      <c r="AU53" s="219">
        <f>SUM(AU50:AU52,TB!$J:$J,$A$4)</f>
        <v>0</v>
      </c>
      <c r="AV53" s="219">
        <f>SUM(AV50:AV52,TB!$J:$J,$A$4)</f>
        <v>0</v>
      </c>
      <c r="AW53" s="219">
        <f>SUM(AW50:AW52,TB!$J:$J,$A$4)</f>
        <v>0</v>
      </c>
      <c r="AX53" s="219">
        <f>SUM(AX50:AX52,TB!$J:$J,$A$4)</f>
        <v>0</v>
      </c>
      <c r="AY53" s="219">
        <f>SUM(AY50:AY52,TB!$J:$J,$A$4)</f>
        <v>0</v>
      </c>
      <c r="AZ53" s="219">
        <f>SUM(AZ50:AZ52,TB!$J:$J,$A$4)</f>
        <v>0</v>
      </c>
      <c r="BA53" s="219">
        <f>SUM(BA50:BA52,TB!$J:$J,$A$4)</f>
        <v>0</v>
      </c>
      <c r="BB53" s="219">
        <f>SUM(BB50:BB52,TB!$J:$J,$A$4)</f>
        <v>0</v>
      </c>
      <c r="BC53" s="219">
        <f>SUM(BC50:BC52,TB!$J:$J,$A$4)</f>
        <v>0</v>
      </c>
      <c r="BD53" s="219">
        <f>SUM(BD50:BD52,TB!$J:$J,$A$4)</f>
        <v>0</v>
      </c>
      <c r="BE53" s="219">
        <f>SUM(BE50:BE52,TB!$J:$J,$A$4)</f>
        <v>0</v>
      </c>
      <c r="BF53" s="219">
        <f>SUM(BF50:BF52,TB!$J:$J,$A$4)</f>
        <v>0</v>
      </c>
      <c r="BG53" s="219">
        <f>SUM(BG50:BG52,TB!$J:$J,$A$4)</f>
        <v>0</v>
      </c>
      <c r="BH53" s="219">
        <f>SUM(BH50:BH52,TB!$J:$J,$A$4)</f>
        <v>0</v>
      </c>
      <c r="BI53" s="219">
        <f>SUM(BI50:BI52,TB!$J:$J,$A$4)</f>
        <v>0</v>
      </c>
      <c r="BJ53" s="219">
        <f>SUM(BJ50:BJ52,TB!$J:$J,$A$4)</f>
        <v>0</v>
      </c>
      <c r="BK53" s="219">
        <f>SUM(BK50:BK52,TB!$J:$J,$A$4)</f>
        <v>0</v>
      </c>
      <c r="BL53" s="219">
        <f>SUM(BL50:BL52,TB!$J:$J,$A$4)</f>
        <v>0</v>
      </c>
      <c r="BM53" s="219">
        <f>SUM(BM50:BM52,TB!$J:$J,$A$4)</f>
        <v>0</v>
      </c>
      <c r="BN53" s="219">
        <f>SUM(BN50:BN52,TB!$J:$J,$A$4)</f>
        <v>0</v>
      </c>
      <c r="BO53" s="219">
        <f>SUM(BO50:BO52,TB!$J:$J,$A$4)</f>
        <v>0</v>
      </c>
      <c r="BP53" s="219">
        <f>SUM(BP50:BP52,TB!$J:$J,$A$4)</f>
        <v>0</v>
      </c>
      <c r="BQ53" s="219">
        <f>SUM(BQ50:BQ52,TB!$J:$J,$A$4)</f>
        <v>0</v>
      </c>
      <c r="BR53" s="219">
        <f>SUM(BR50:BR52,TB!$J:$J,$A$4)</f>
        <v>0</v>
      </c>
      <c r="BS53" s="219">
        <f>SUM(BS50:BS52,TB!$J:$J,$A$4)</f>
        <v>0</v>
      </c>
      <c r="BT53" s="219">
        <f>SUM(BT50:BT52,TB!$J:$J,$A$4)</f>
        <v>0</v>
      </c>
      <c r="BU53" s="219">
        <f>SUM(BU50:BU52,TB!$J:$J,$A$4)</f>
        <v>0</v>
      </c>
      <c r="BV53" s="219">
        <f>SUM(BV50:BV52,TB!$J:$J,$A$4)</f>
        <v>0</v>
      </c>
      <c r="BZ53" s="219"/>
      <c r="CA53" s="240"/>
    </row>
    <row r="54" spans="2:79" s="20" customFormat="1" ht="14.25" customHeight="1" outlineLevel="1" x14ac:dyDescent="0.3">
      <c r="B54" s="80" t="str">
        <f>BS!$B$15</f>
        <v>Blank</v>
      </c>
      <c r="C54" s="79"/>
      <c r="D54" s="80" t="str">
        <f>IFERROR(VLOOKUP($C54,TB!$B:$H,2,0),"-")</f>
        <v>-</v>
      </c>
      <c r="E54" s="80" t="str">
        <f>IFERROR(VLOOKUP($C54,TB!$B:$H,6,0),"-")</f>
        <v>-</v>
      </c>
      <c r="F54" s="218">
        <f>SUMIFS($AA54:$BJ54,$AA$7:$BJ$7,F$7)</f>
        <v>0</v>
      </c>
      <c r="G54" s="218">
        <f t="shared" ref="G54:I56" si="58">SUMIFS($AA54:$BY54,$AA$7:$BY$7,G$7)</f>
        <v>0</v>
      </c>
      <c r="H54" s="218">
        <f t="shared" si="58"/>
        <v>0</v>
      </c>
      <c r="I54" s="218">
        <f t="shared" si="58"/>
        <v>0</v>
      </c>
      <c r="J54" s="322"/>
      <c r="K54" s="218">
        <f t="shared" ref="K54:K56" si="59">MIN(AA54:AL54)</f>
        <v>0</v>
      </c>
      <c r="L54" s="218">
        <f t="shared" ref="L54:L56" si="60">MIN(AM54:AX54)</f>
        <v>0</v>
      </c>
      <c r="M54" s="218">
        <f>MIN(AY54:BJ54)</f>
        <v>0</v>
      </c>
      <c r="N54" s="218">
        <f ca="1">_xlfn.IFNA(MIN(OFFSET($AA54,0,MATCH(Periods!$D$15,$AA$7:$BY$7)-1):OFFSET($AA54,0,MATCH(Periods!$D$15,$AA$7:$BY$7,0)-12)),0)</f>
        <v>0</v>
      </c>
      <c r="O54" s="322"/>
      <c r="P54" s="218">
        <f>MAX(AA54:AL54)</f>
        <v>0</v>
      </c>
      <c r="Q54" s="218">
        <f>MAX(AM54:AX54)</f>
        <v>0</v>
      </c>
      <c r="R54" s="218">
        <f>MAX(AY54:BJ54)</f>
        <v>0</v>
      </c>
      <c r="S54" s="218">
        <f ca="1">_xlfn.IFNA(MAX(OFFSET($AA54,0,MATCH(Periods!$D$15,$AA$7:$BY$7)-1):OFFSET($AA54,0,MATCH(Periods!$D$15,$AA$7:$BY$7,0)-12)),0)</f>
        <v>0</v>
      </c>
      <c r="T54" s="322"/>
      <c r="U54" s="218">
        <f>AVERAGE(AA54:AL54)</f>
        <v>0</v>
      </c>
      <c r="V54" s="218">
        <f>AVERAGE(AM54:AX54)</f>
        <v>0</v>
      </c>
      <c r="W54" s="218">
        <f>AVERAGE(AY54:BJ54)</f>
        <v>0</v>
      </c>
      <c r="X54" s="218">
        <f ca="1">_xlfn.IFNA(AVERAGE(OFFSET($AA54,0,MATCH(Periods!$D$15,$AA$7:$BY$7)-1):OFFSET($AA54,0,MATCH(Periods!$D$15,$AA$7:$BY$7,0)-12)),0)</f>
        <v>0</v>
      </c>
      <c r="Y54" s="322"/>
      <c r="Z54" s="322"/>
      <c r="AA54" s="218">
        <f>SUMIFS(TB!N:N,TB!$F:$F,$B54,TB!$B:$B,$C54,TB!$C:$C,$D54,TB!$G:$G,$E54,TB!$J:$J,$A$4)</f>
        <v>0</v>
      </c>
      <c r="AB54" s="218">
        <f>SUMIFS(TB!O:O,TB!$F:$F,$B54,TB!$B:$B,$C54,TB!$C:$C,$D54,TB!$G:$G,$E54,TB!$J:$J,$A$4)</f>
        <v>0</v>
      </c>
      <c r="AC54" s="218">
        <f>SUMIFS(TB!P:P,TB!$F:$F,$B54,TB!$B:$B,$C54,TB!$C:$C,$D54,TB!$G:$G,$E54,TB!$J:$J,$A$4)</f>
        <v>0</v>
      </c>
      <c r="AD54" s="218">
        <f>SUMIFS(TB!Q:Q,TB!$F:$F,$B54,TB!$B:$B,$C54,TB!$C:$C,$D54,TB!$G:$G,$E54,TB!$J:$J,$A$4)</f>
        <v>0</v>
      </c>
      <c r="AE54" s="218">
        <f>SUMIFS(TB!R:R,TB!$F:$F,$B54,TB!$B:$B,$C54,TB!$C:$C,$D54,TB!$G:$G,$E54,TB!$J:$J,$A$4)</f>
        <v>0</v>
      </c>
      <c r="AF54" s="218">
        <f>SUMIFS(TB!S:S,TB!$F:$F,$B54,TB!$B:$B,$C54,TB!$C:$C,$D54,TB!$G:$G,$E54,TB!$J:$J,$A$4)</f>
        <v>0</v>
      </c>
      <c r="AG54" s="218">
        <f>SUMIFS(TB!T:T,TB!$F:$F,$B54,TB!$B:$B,$C54,TB!$C:$C,$D54,TB!$G:$G,$E54,TB!$J:$J,$A$4)</f>
        <v>0</v>
      </c>
      <c r="AH54" s="218">
        <f>SUMIFS(TB!U:U,TB!$F:$F,$B54,TB!$B:$B,$C54,TB!$C:$C,$D54,TB!$G:$G,$E54,TB!$J:$J,$A$4)</f>
        <v>0</v>
      </c>
      <c r="AI54" s="218">
        <f>SUMIFS(TB!V:V,TB!$F:$F,$B54,TB!$B:$B,$C54,TB!$C:$C,$D54,TB!$G:$G,$E54,TB!$J:$J,$A$4)</f>
        <v>0</v>
      </c>
      <c r="AJ54" s="218">
        <f>SUMIFS(TB!W:W,TB!$F:$F,$B54,TB!$B:$B,$C54,TB!$C:$C,$D54,TB!$G:$G,$E54,TB!$J:$J,$A$4)</f>
        <v>0</v>
      </c>
      <c r="AK54" s="218">
        <f>SUMIFS(TB!X:X,TB!$F:$F,$B54,TB!$B:$B,$C54,TB!$C:$C,$D54,TB!$G:$G,$E54,TB!$J:$J,$A$4)</f>
        <v>0</v>
      </c>
      <c r="AL54" s="218">
        <f>SUMIFS(TB!Y:Y,TB!$F:$F,$B54,TB!$B:$B,$C54,TB!$C:$C,$D54,TB!$G:$G,$E54,TB!$J:$J,$A$4)</f>
        <v>0</v>
      </c>
      <c r="AM54" s="218">
        <f>SUMIFS(TB!Z:Z,TB!$F:$F,$B54,TB!$B:$B,$C54,TB!$C:$C,$D54,TB!$G:$G,$E54,TB!$J:$J,$A$4)</f>
        <v>0</v>
      </c>
      <c r="AN54" s="218">
        <f>SUMIFS(TB!AA:AA,TB!$F:$F,$B54,TB!$B:$B,$C54,TB!$C:$C,$D54,TB!$G:$G,$E54,TB!$J:$J,$A$4)</f>
        <v>0</v>
      </c>
      <c r="AO54" s="218">
        <f>SUMIFS(TB!AB:AB,TB!$F:$F,$B54,TB!$B:$B,$C54,TB!$C:$C,$D54,TB!$G:$G,$E54,TB!$J:$J,$A$4)</f>
        <v>0</v>
      </c>
      <c r="AP54" s="218">
        <f>SUMIFS(TB!AC:AC,TB!$F:$F,$B54,TB!$B:$B,$C54,TB!$C:$C,$D54,TB!$G:$G,$E54,TB!$J:$J,$A$4)</f>
        <v>0</v>
      </c>
      <c r="AQ54" s="218">
        <f>SUMIFS(TB!AD:AD,TB!$F:$F,$B54,TB!$B:$B,$C54,TB!$C:$C,$D54,TB!$G:$G,$E54,TB!$J:$J,$A$4)</f>
        <v>0</v>
      </c>
      <c r="AR54" s="218">
        <f>SUMIFS(TB!AE:AE,TB!$F:$F,$B54,TB!$B:$B,$C54,TB!$C:$C,$D54,TB!$G:$G,$E54,TB!$J:$J,$A$4)</f>
        <v>0</v>
      </c>
      <c r="AS54" s="218">
        <f>SUMIFS(TB!AF:AF,TB!$F:$F,$B54,TB!$B:$B,$C54,TB!$C:$C,$D54,TB!$G:$G,$E54,TB!$J:$J,$A$4)</f>
        <v>0</v>
      </c>
      <c r="AT54" s="218">
        <f>SUMIFS(TB!AG:AG,TB!$F:$F,$B54,TB!$B:$B,$C54,TB!$C:$C,$D54,TB!$G:$G,$E54,TB!$J:$J,$A$4)</f>
        <v>0</v>
      </c>
      <c r="AU54" s="218">
        <f>SUMIFS(TB!AH:AH,TB!$F:$F,$B54,TB!$B:$B,$C54,TB!$C:$C,$D54,TB!$G:$G,$E54,TB!$J:$J,$A$4)</f>
        <v>0</v>
      </c>
      <c r="AV54" s="218">
        <f>SUMIFS(TB!AI:AI,TB!$F:$F,$B54,TB!$B:$B,$C54,TB!$C:$C,$D54,TB!$G:$G,$E54,TB!$J:$J,$A$4)</f>
        <v>0</v>
      </c>
      <c r="AW54" s="218">
        <f>SUMIFS(TB!AJ:AJ,TB!$F:$F,$B54,TB!$B:$B,$C54,TB!$C:$C,$D54,TB!$G:$G,$E54,TB!$J:$J,$A$4)</f>
        <v>0</v>
      </c>
      <c r="AX54" s="218">
        <f>SUMIFS(TB!AK:AK,TB!$F:$F,$B54,TB!$B:$B,$C54,TB!$C:$C,$D54,TB!$G:$G,$E54,TB!$J:$J,$A$4)</f>
        <v>0</v>
      </c>
      <c r="AY54" s="218">
        <f>SUMIFS(TB!AL:AL,TB!$F:$F,$B54,TB!$B:$B,$C54,TB!$C:$C,$D54,TB!$G:$G,$E54,TB!$J:$J,$A$4)</f>
        <v>0</v>
      </c>
      <c r="AZ54" s="218">
        <f>SUMIFS(TB!AM:AM,TB!$F:$F,$B54,TB!$B:$B,$C54,TB!$C:$C,$D54,TB!$G:$G,$E54,TB!$J:$J,$A$4)</f>
        <v>0</v>
      </c>
      <c r="BA54" s="218">
        <f>SUMIFS(TB!AN:AN,TB!$F:$F,$B54,TB!$B:$B,$C54,TB!$C:$C,$D54,TB!$G:$G,$E54,TB!$J:$J,$A$4)</f>
        <v>0</v>
      </c>
      <c r="BB54" s="218">
        <f>SUMIFS(TB!AO:AO,TB!$F:$F,$B54,TB!$B:$B,$C54,TB!$C:$C,$D54,TB!$G:$G,$E54,TB!$J:$J,$A$4)</f>
        <v>0</v>
      </c>
      <c r="BC54" s="218">
        <f>SUMIFS(TB!AP:AP,TB!$F:$F,$B54,TB!$B:$B,$C54,TB!$C:$C,$D54,TB!$G:$G,$E54,TB!$J:$J,$A$4)</f>
        <v>0</v>
      </c>
      <c r="BD54" s="218">
        <f>SUMIFS(TB!AQ:AQ,TB!$F:$F,$B54,TB!$B:$B,$C54,TB!$C:$C,$D54,TB!$G:$G,$E54,TB!$J:$J,$A$4)</f>
        <v>0</v>
      </c>
      <c r="BE54" s="218">
        <f>SUMIFS(TB!AR:AR,TB!$F:$F,$B54,TB!$B:$B,$C54,TB!$C:$C,$D54,TB!$G:$G,$E54,TB!$J:$J,$A$4)</f>
        <v>0</v>
      </c>
      <c r="BF54" s="218">
        <f>SUMIFS(TB!AS:AS,TB!$F:$F,$B54,TB!$B:$B,$C54,TB!$C:$C,$D54,TB!$G:$G,$E54,TB!$J:$J,$A$4)</f>
        <v>0</v>
      </c>
      <c r="BG54" s="218">
        <f>SUMIFS(TB!AT:AT,TB!$F:$F,$B54,TB!$B:$B,$C54,TB!$C:$C,$D54,TB!$G:$G,$E54,TB!$J:$J,$A$4)</f>
        <v>0</v>
      </c>
      <c r="BH54" s="218">
        <f>SUMIFS(TB!AU:AU,TB!$F:$F,$B54,TB!$B:$B,$C54,TB!$C:$C,$D54,TB!$G:$G,$E54,TB!$J:$J,$A$4)</f>
        <v>0</v>
      </c>
      <c r="BI54" s="218">
        <f>SUMIFS(TB!AV:AV,TB!$F:$F,$B54,TB!$B:$B,$C54,TB!$C:$C,$D54,TB!$G:$G,$E54,TB!$J:$J,$A$4)</f>
        <v>0</v>
      </c>
      <c r="BJ54" s="218">
        <f>SUMIFS(TB!AW:AW,TB!$F:$F,$B54,TB!$B:$B,$C54,TB!$C:$C,$D54,TB!$G:$G,$E54,TB!$J:$J,$A$4)</f>
        <v>0</v>
      </c>
      <c r="BK54" s="218">
        <f>SUMIFS(TB!AX:AX,TB!$F:$F,$B54,TB!$B:$B,$C54,TB!$C:$C,$D54,TB!$G:$G,$E54,TB!$J:$J,$A$4)</f>
        <v>0</v>
      </c>
      <c r="BL54" s="218">
        <f>SUMIFS(TB!AY:AY,TB!$F:$F,$B54,TB!$B:$B,$C54,TB!$C:$C,$D54,TB!$G:$G,$E54,TB!$J:$J,$A$4)</f>
        <v>0</v>
      </c>
      <c r="BM54" s="218">
        <f>SUMIFS(TB!AZ:AZ,TB!$F:$F,$B54,TB!$B:$B,$C54,TB!$C:$C,$D54,TB!$G:$G,$E54,TB!$J:$J,$A$4)</f>
        <v>0</v>
      </c>
      <c r="BN54" s="218">
        <f>SUMIFS(TB!BA:BA,TB!$F:$F,$B54,TB!$B:$B,$C54,TB!$C:$C,$D54,TB!$G:$G,$E54,TB!$J:$J,$A$4)</f>
        <v>0</v>
      </c>
      <c r="BO54" s="218">
        <f>SUMIFS(TB!BB:BB,TB!$F:$F,$B54,TB!$B:$B,$C54,TB!$C:$C,$D54,TB!$G:$G,$E54,TB!$J:$J,$A$4)</f>
        <v>0</v>
      </c>
      <c r="BP54" s="218">
        <f>SUMIFS(TB!BC:BC,TB!$F:$F,$B54,TB!$B:$B,$C54,TB!$C:$C,$D54,TB!$G:$G,$E54,TB!$J:$J,$A$4)</f>
        <v>0</v>
      </c>
      <c r="BQ54" s="218">
        <f>SUMIFS(TB!BD:BD,TB!$F:$F,$B54,TB!$B:$B,$C54,TB!$C:$C,$D54,TB!$G:$G,$E54,TB!$J:$J,$A$4)</f>
        <v>0</v>
      </c>
      <c r="BR54" s="218">
        <f>SUMIFS(TB!BE:BE,TB!$F:$F,$B54,TB!$B:$B,$C54,TB!$C:$C,$D54,TB!$G:$G,$E54,TB!$J:$J,$A$4)</f>
        <v>0</v>
      </c>
      <c r="BS54" s="218">
        <f>SUMIFS(TB!BF:BF,TB!$F:$F,$B54,TB!$B:$B,$C54,TB!$C:$C,$D54,TB!$G:$G,$E54,TB!$J:$J,$A$4)</f>
        <v>0</v>
      </c>
      <c r="BT54" s="218">
        <f>SUMIFS(TB!BG:BG,TB!$F:$F,$B54,TB!$B:$B,$C54,TB!$C:$C,$D54,TB!$G:$G,$E54,TB!$J:$J,$A$4)</f>
        <v>0</v>
      </c>
      <c r="BU54" s="218">
        <f>SUMIFS(TB!BH:BH,TB!$F:$F,$B54,TB!$B:$B,$C54,TB!$C:$C,$D54,TB!$G:$G,$E54,TB!$J:$J,$A$4)</f>
        <v>0</v>
      </c>
      <c r="BV54" s="218">
        <f>SUMIFS(TB!BI:BI,TB!$F:$F,$B54,TB!$B:$B,$C54,TB!$C:$C,$D54,TB!$G:$G,$E54,TB!$J:$J,$A$4)</f>
        <v>0</v>
      </c>
      <c r="BZ54" s="218"/>
      <c r="CA54" s="337"/>
    </row>
    <row r="55" spans="2:79" s="20" customFormat="1" ht="14.25" customHeight="1" outlineLevel="1" x14ac:dyDescent="0.3">
      <c r="B55" s="80" t="str">
        <f>BS!$B$15</f>
        <v>Blank</v>
      </c>
      <c r="C55" s="79"/>
      <c r="D55" s="80" t="str">
        <f>IFERROR(VLOOKUP($C55,TB!$B:$H,2,0),"-")</f>
        <v>-</v>
      </c>
      <c r="E55" s="80" t="str">
        <f>IFERROR(VLOOKUP($C55,TB!$B:$H,6,0),"-")</f>
        <v>-</v>
      </c>
      <c r="F55" s="218">
        <f>SUMIFS($AA55:$BJ55,$AA$7:$BJ$7,F$7)</f>
        <v>0</v>
      </c>
      <c r="G55" s="218">
        <f t="shared" si="58"/>
        <v>0</v>
      </c>
      <c r="H55" s="218">
        <f t="shared" si="58"/>
        <v>0</v>
      </c>
      <c r="I55" s="218">
        <f t="shared" si="58"/>
        <v>0</v>
      </c>
      <c r="J55" s="322"/>
      <c r="K55" s="218">
        <f t="shared" si="59"/>
        <v>0</v>
      </c>
      <c r="L55" s="218">
        <f t="shared" si="60"/>
        <v>0</v>
      </c>
      <c r="M55" s="218">
        <f>MIN(AY55:BJ55)</f>
        <v>0</v>
      </c>
      <c r="N55" s="218">
        <f ca="1">_xlfn.IFNA(MIN(OFFSET($AA55,0,MATCH(Periods!$D$15,$AA$7:$BY$7)-1):OFFSET($AA55,0,MATCH(Periods!$D$15,$AA$7:$BY$7,0)-12)),0)</f>
        <v>0</v>
      </c>
      <c r="O55" s="322"/>
      <c r="P55" s="218">
        <f>MAX(AA55:AL55)</f>
        <v>0</v>
      </c>
      <c r="Q55" s="218">
        <f>MAX(AM55:AX55)</f>
        <v>0</v>
      </c>
      <c r="R55" s="218">
        <f>MAX(AY55:BJ55)</f>
        <v>0</v>
      </c>
      <c r="S55" s="218">
        <f ca="1">_xlfn.IFNA(MAX(OFFSET($AA55,0,MATCH(Periods!$D$15,$AA$7:$BY$7)-1):OFFSET($AA55,0,MATCH(Periods!$D$15,$AA$7:$BY$7,0)-12)),0)</f>
        <v>0</v>
      </c>
      <c r="T55" s="322"/>
      <c r="U55" s="218">
        <f>AVERAGE(AA55:AL55)</f>
        <v>0</v>
      </c>
      <c r="V55" s="218">
        <f>AVERAGE(AM55:AX55)</f>
        <v>0</v>
      </c>
      <c r="W55" s="218">
        <f>AVERAGE(AY55:BJ55)</f>
        <v>0</v>
      </c>
      <c r="X55" s="218">
        <f ca="1">_xlfn.IFNA(AVERAGE(OFFSET($AA55,0,MATCH(Periods!$D$15,$AA$7:$BY$7)-1):OFFSET($AA55,0,MATCH(Periods!$D$15,$AA$7:$BY$7,0)-12)),0)</f>
        <v>0</v>
      </c>
      <c r="Y55" s="322"/>
      <c r="Z55" s="322"/>
      <c r="AA55" s="218">
        <f>SUMIFS(TB!N:N,TB!$F:$F,$B55,TB!$B:$B,$C55,TB!$C:$C,$D55,TB!$G:$G,$E55,TB!$J:$J,$A$4)</f>
        <v>0</v>
      </c>
      <c r="AB55" s="218">
        <f>SUMIFS(TB!O:O,TB!$F:$F,$B55,TB!$B:$B,$C55,TB!$C:$C,$D55,TB!$G:$G,$E55,TB!$J:$J,$A$4)</f>
        <v>0</v>
      </c>
      <c r="AC55" s="218">
        <f>SUMIFS(TB!P:P,TB!$F:$F,$B55,TB!$B:$B,$C55,TB!$C:$C,$D55,TB!$G:$G,$E55,TB!$J:$J,$A$4)</f>
        <v>0</v>
      </c>
      <c r="AD55" s="218">
        <f>SUMIFS(TB!Q:Q,TB!$F:$F,$B55,TB!$B:$B,$C55,TB!$C:$C,$D55,TB!$G:$G,$E55,TB!$J:$J,$A$4)</f>
        <v>0</v>
      </c>
      <c r="AE55" s="218">
        <f>SUMIFS(TB!R:R,TB!$F:$F,$B55,TB!$B:$B,$C55,TB!$C:$C,$D55,TB!$G:$G,$E55,TB!$J:$J,$A$4)</f>
        <v>0</v>
      </c>
      <c r="AF55" s="218">
        <f>SUMIFS(TB!S:S,TB!$F:$F,$B55,TB!$B:$B,$C55,TB!$C:$C,$D55,TB!$G:$G,$E55,TB!$J:$J,$A$4)</f>
        <v>0</v>
      </c>
      <c r="AG55" s="218">
        <f>SUMIFS(TB!T:T,TB!$F:$F,$B55,TB!$B:$B,$C55,TB!$C:$C,$D55,TB!$G:$G,$E55,TB!$J:$J,$A$4)</f>
        <v>0</v>
      </c>
      <c r="AH55" s="218">
        <f>SUMIFS(TB!U:U,TB!$F:$F,$B55,TB!$B:$B,$C55,TB!$C:$C,$D55,TB!$G:$G,$E55,TB!$J:$J,$A$4)</f>
        <v>0</v>
      </c>
      <c r="AI55" s="218">
        <f>SUMIFS(TB!V:V,TB!$F:$F,$B55,TB!$B:$B,$C55,TB!$C:$C,$D55,TB!$G:$G,$E55,TB!$J:$J,$A$4)</f>
        <v>0</v>
      </c>
      <c r="AJ55" s="218">
        <f>SUMIFS(TB!W:W,TB!$F:$F,$B55,TB!$B:$B,$C55,TB!$C:$C,$D55,TB!$G:$G,$E55,TB!$J:$J,$A$4)</f>
        <v>0</v>
      </c>
      <c r="AK55" s="218">
        <f>SUMIFS(TB!X:X,TB!$F:$F,$B55,TB!$B:$B,$C55,TB!$C:$C,$D55,TB!$G:$G,$E55,TB!$J:$J,$A$4)</f>
        <v>0</v>
      </c>
      <c r="AL55" s="218">
        <f>SUMIFS(TB!Y:Y,TB!$F:$F,$B55,TB!$B:$B,$C55,TB!$C:$C,$D55,TB!$G:$G,$E55,TB!$J:$J,$A$4)</f>
        <v>0</v>
      </c>
      <c r="AM55" s="218">
        <f>SUMIFS(TB!Z:Z,TB!$F:$F,$B55,TB!$B:$B,$C55,TB!$C:$C,$D55,TB!$G:$G,$E55,TB!$J:$J,$A$4)</f>
        <v>0</v>
      </c>
      <c r="AN55" s="218">
        <f>SUMIFS(TB!AA:AA,TB!$F:$F,$B55,TB!$B:$B,$C55,TB!$C:$C,$D55,TB!$G:$G,$E55,TB!$J:$J,$A$4)</f>
        <v>0</v>
      </c>
      <c r="AO55" s="218">
        <f>SUMIFS(TB!AB:AB,TB!$F:$F,$B55,TB!$B:$B,$C55,TB!$C:$C,$D55,TB!$G:$G,$E55,TB!$J:$J,$A$4)</f>
        <v>0</v>
      </c>
      <c r="AP55" s="218">
        <f>SUMIFS(TB!AC:AC,TB!$F:$F,$B55,TB!$B:$B,$C55,TB!$C:$C,$D55,TB!$G:$G,$E55,TB!$J:$J,$A$4)</f>
        <v>0</v>
      </c>
      <c r="AQ55" s="218">
        <f>SUMIFS(TB!AD:AD,TB!$F:$F,$B55,TB!$B:$B,$C55,TB!$C:$C,$D55,TB!$G:$G,$E55,TB!$J:$J,$A$4)</f>
        <v>0</v>
      </c>
      <c r="AR55" s="218">
        <f>SUMIFS(TB!AE:AE,TB!$F:$F,$B55,TB!$B:$B,$C55,TB!$C:$C,$D55,TB!$G:$G,$E55,TB!$J:$J,$A$4)</f>
        <v>0</v>
      </c>
      <c r="AS55" s="218">
        <f>SUMIFS(TB!AF:AF,TB!$F:$F,$B55,TB!$B:$B,$C55,TB!$C:$C,$D55,TB!$G:$G,$E55,TB!$J:$J,$A$4)</f>
        <v>0</v>
      </c>
      <c r="AT55" s="218">
        <f>SUMIFS(TB!AG:AG,TB!$F:$F,$B55,TB!$B:$B,$C55,TB!$C:$C,$D55,TB!$G:$G,$E55,TB!$J:$J,$A$4)</f>
        <v>0</v>
      </c>
      <c r="AU55" s="218">
        <f>SUMIFS(TB!AH:AH,TB!$F:$F,$B55,TB!$B:$B,$C55,TB!$C:$C,$D55,TB!$G:$G,$E55,TB!$J:$J,$A$4)</f>
        <v>0</v>
      </c>
      <c r="AV55" s="218">
        <f>SUMIFS(TB!AI:AI,TB!$F:$F,$B55,TB!$B:$B,$C55,TB!$C:$C,$D55,TB!$G:$G,$E55,TB!$J:$J,$A$4)</f>
        <v>0</v>
      </c>
      <c r="AW55" s="218">
        <f>SUMIFS(TB!AJ:AJ,TB!$F:$F,$B55,TB!$B:$B,$C55,TB!$C:$C,$D55,TB!$G:$G,$E55,TB!$J:$J,$A$4)</f>
        <v>0</v>
      </c>
      <c r="AX55" s="218">
        <f>SUMIFS(TB!AK:AK,TB!$F:$F,$B55,TB!$B:$B,$C55,TB!$C:$C,$D55,TB!$G:$G,$E55,TB!$J:$J,$A$4)</f>
        <v>0</v>
      </c>
      <c r="AY55" s="218">
        <f>SUMIFS(TB!AL:AL,TB!$F:$F,$B55,TB!$B:$B,$C55,TB!$C:$C,$D55,TB!$G:$G,$E55,TB!$J:$J,$A$4)</f>
        <v>0</v>
      </c>
      <c r="AZ55" s="218">
        <f>SUMIFS(TB!AM:AM,TB!$F:$F,$B55,TB!$B:$B,$C55,TB!$C:$C,$D55,TB!$G:$G,$E55,TB!$J:$J,$A$4)</f>
        <v>0</v>
      </c>
      <c r="BA55" s="218">
        <f>SUMIFS(TB!AN:AN,TB!$F:$F,$B55,TB!$B:$B,$C55,TB!$C:$C,$D55,TB!$G:$G,$E55,TB!$J:$J,$A$4)</f>
        <v>0</v>
      </c>
      <c r="BB55" s="218">
        <f>SUMIFS(TB!AO:AO,TB!$F:$F,$B55,TB!$B:$B,$C55,TB!$C:$C,$D55,TB!$G:$G,$E55,TB!$J:$J,$A$4)</f>
        <v>0</v>
      </c>
      <c r="BC55" s="218">
        <f>SUMIFS(TB!AP:AP,TB!$F:$F,$B55,TB!$B:$B,$C55,TB!$C:$C,$D55,TB!$G:$G,$E55,TB!$J:$J,$A$4)</f>
        <v>0</v>
      </c>
      <c r="BD55" s="218">
        <f>SUMIFS(TB!AQ:AQ,TB!$F:$F,$B55,TB!$B:$B,$C55,TB!$C:$C,$D55,TB!$G:$G,$E55,TB!$J:$J,$A$4)</f>
        <v>0</v>
      </c>
      <c r="BE55" s="218">
        <f>SUMIFS(TB!AR:AR,TB!$F:$F,$B55,TB!$B:$B,$C55,TB!$C:$C,$D55,TB!$G:$G,$E55,TB!$J:$J,$A$4)</f>
        <v>0</v>
      </c>
      <c r="BF55" s="218">
        <f>SUMIFS(TB!AS:AS,TB!$F:$F,$B55,TB!$B:$B,$C55,TB!$C:$C,$D55,TB!$G:$G,$E55,TB!$J:$J,$A$4)</f>
        <v>0</v>
      </c>
      <c r="BG55" s="218">
        <f>SUMIFS(TB!AT:AT,TB!$F:$F,$B55,TB!$B:$B,$C55,TB!$C:$C,$D55,TB!$G:$G,$E55,TB!$J:$J,$A$4)</f>
        <v>0</v>
      </c>
      <c r="BH55" s="218">
        <f>SUMIFS(TB!AU:AU,TB!$F:$F,$B55,TB!$B:$B,$C55,TB!$C:$C,$D55,TB!$G:$G,$E55,TB!$J:$J,$A$4)</f>
        <v>0</v>
      </c>
      <c r="BI55" s="218">
        <f>SUMIFS(TB!AV:AV,TB!$F:$F,$B55,TB!$B:$B,$C55,TB!$C:$C,$D55,TB!$G:$G,$E55,TB!$J:$J,$A$4)</f>
        <v>0</v>
      </c>
      <c r="BJ55" s="218">
        <f>SUMIFS(TB!AW:AW,TB!$F:$F,$B55,TB!$B:$B,$C55,TB!$C:$C,$D55,TB!$G:$G,$E55,TB!$J:$J,$A$4)</f>
        <v>0</v>
      </c>
      <c r="BK55" s="218">
        <f>SUMIFS(TB!AX:AX,TB!$F:$F,$B55,TB!$B:$B,$C55,TB!$C:$C,$D55,TB!$G:$G,$E55,TB!$J:$J,$A$4)</f>
        <v>0</v>
      </c>
      <c r="BL55" s="218">
        <f>SUMIFS(TB!AY:AY,TB!$F:$F,$B55,TB!$B:$B,$C55,TB!$C:$C,$D55,TB!$G:$G,$E55,TB!$J:$J,$A$4)</f>
        <v>0</v>
      </c>
      <c r="BM55" s="218">
        <f>SUMIFS(TB!AZ:AZ,TB!$F:$F,$B55,TB!$B:$B,$C55,TB!$C:$C,$D55,TB!$G:$G,$E55,TB!$J:$J,$A$4)</f>
        <v>0</v>
      </c>
      <c r="BN55" s="218">
        <f>SUMIFS(TB!BA:BA,TB!$F:$F,$B55,TB!$B:$B,$C55,TB!$C:$C,$D55,TB!$G:$G,$E55,TB!$J:$J,$A$4)</f>
        <v>0</v>
      </c>
      <c r="BO55" s="218">
        <f>SUMIFS(TB!BB:BB,TB!$F:$F,$B55,TB!$B:$B,$C55,TB!$C:$C,$D55,TB!$G:$G,$E55,TB!$J:$J,$A$4)</f>
        <v>0</v>
      </c>
      <c r="BP55" s="218">
        <f>SUMIFS(TB!BC:BC,TB!$F:$F,$B55,TB!$B:$B,$C55,TB!$C:$C,$D55,TB!$G:$G,$E55,TB!$J:$J,$A$4)</f>
        <v>0</v>
      </c>
      <c r="BQ55" s="218">
        <f>SUMIFS(TB!BD:BD,TB!$F:$F,$B55,TB!$B:$B,$C55,TB!$C:$C,$D55,TB!$G:$G,$E55,TB!$J:$J,$A$4)</f>
        <v>0</v>
      </c>
      <c r="BR55" s="218">
        <f>SUMIFS(TB!BE:BE,TB!$F:$F,$B55,TB!$B:$B,$C55,TB!$C:$C,$D55,TB!$G:$G,$E55,TB!$J:$J,$A$4)</f>
        <v>0</v>
      </c>
      <c r="BS55" s="218">
        <f>SUMIFS(TB!BF:BF,TB!$F:$F,$B55,TB!$B:$B,$C55,TB!$C:$C,$D55,TB!$G:$G,$E55,TB!$J:$J,$A$4)</f>
        <v>0</v>
      </c>
      <c r="BT55" s="218">
        <f>SUMIFS(TB!BG:BG,TB!$F:$F,$B55,TB!$B:$B,$C55,TB!$C:$C,$D55,TB!$G:$G,$E55,TB!$J:$J,$A$4)</f>
        <v>0</v>
      </c>
      <c r="BU55" s="218">
        <f>SUMIFS(TB!BH:BH,TB!$F:$F,$B55,TB!$B:$B,$C55,TB!$C:$C,$D55,TB!$G:$G,$E55,TB!$J:$J,$A$4)</f>
        <v>0</v>
      </c>
      <c r="BV55" s="218">
        <f>SUMIFS(TB!BI:BI,TB!$F:$F,$B55,TB!$B:$B,$C55,TB!$C:$C,$D55,TB!$G:$G,$E55,TB!$J:$J,$A$4)</f>
        <v>0</v>
      </c>
      <c r="BZ55" s="218"/>
      <c r="CA55" s="337"/>
    </row>
    <row r="56" spans="2:79" ht="14.25" customHeight="1" outlineLevel="1" x14ac:dyDescent="0.3">
      <c r="B56" s="92" t="str">
        <f>BS!$B$15</f>
        <v>Blank</v>
      </c>
      <c r="C56" s="93"/>
      <c r="D56" s="92" t="str">
        <f>IFERROR(VLOOKUP($C56,TB!$B:$H,2,0),"-")</f>
        <v>-</v>
      </c>
      <c r="E56" s="92" t="str">
        <f>IFERROR(VLOOKUP($C56,TB!$B:$H,6,0),"-")</f>
        <v>-</v>
      </c>
      <c r="F56" s="220">
        <f>SUMIFS($AA56:$BJ56,$AA$7:$BJ$7,F$7)</f>
        <v>0</v>
      </c>
      <c r="G56" s="220">
        <f t="shared" si="58"/>
        <v>0</v>
      </c>
      <c r="H56" s="220">
        <f t="shared" si="58"/>
        <v>0</v>
      </c>
      <c r="I56" s="220">
        <f t="shared" si="58"/>
        <v>0</v>
      </c>
      <c r="J56" s="293"/>
      <c r="K56" s="220">
        <f t="shared" si="59"/>
        <v>0</v>
      </c>
      <c r="L56" s="220">
        <f t="shared" si="60"/>
        <v>0</v>
      </c>
      <c r="M56" s="220">
        <f>MIN(AY56:BJ56)</f>
        <v>0</v>
      </c>
      <c r="N56" s="220">
        <f ca="1">_xlfn.IFNA(MIN(OFFSET($AA56,0,MATCH(Periods!$D$15,$AA$7:$BY$7)-1):OFFSET($AA56,0,MATCH(Periods!$D$15,$AA$7:$BY$7,0)-12)),0)</f>
        <v>0</v>
      </c>
      <c r="O56" s="293"/>
      <c r="P56" s="220">
        <f>MAX(AA56:AL56)</f>
        <v>0</v>
      </c>
      <c r="Q56" s="220">
        <f>MAX(AM56:AX56)</f>
        <v>0</v>
      </c>
      <c r="R56" s="220">
        <f>MAX(AY56:BJ56)</f>
        <v>0</v>
      </c>
      <c r="S56" s="220">
        <f ca="1">_xlfn.IFNA(MAX(OFFSET($AA56,0,MATCH(Periods!$D$15,$AA$7:$BY$7)-1):OFFSET($AA56,0,MATCH(Periods!$D$15,$AA$7:$BY$7,0)-12)),0)</f>
        <v>0</v>
      </c>
      <c r="T56" s="293"/>
      <c r="U56" s="220">
        <f>AVERAGE(AA56:AL56)</f>
        <v>0</v>
      </c>
      <c r="V56" s="220">
        <f>AVERAGE(AM56:AX56)</f>
        <v>0</v>
      </c>
      <c r="W56" s="220">
        <f>AVERAGE(AY56:BJ56)</f>
        <v>0</v>
      </c>
      <c r="X56" s="220">
        <f ca="1">_xlfn.IFNA(AVERAGE(OFFSET($AA56,0,MATCH(Periods!$D$15,$AA$7:$BY$7)-1):OFFSET($AA56,0,MATCH(Periods!$D$15,$AA$7:$BY$7,0)-12)),0)</f>
        <v>0</v>
      </c>
      <c r="Y56" s="293"/>
      <c r="Z56" s="293"/>
      <c r="AA56" s="220">
        <f>SUMIFS(TB!N:N,TB!$F:$F,$B56,TB!$B:$B,$C56,TB!$C:$C,$D56,TB!$G:$G,$E56,TB!$J:$J,$A$4)</f>
        <v>0</v>
      </c>
      <c r="AB56" s="220">
        <f>SUMIFS(TB!O:O,TB!$F:$F,$B56,TB!$B:$B,$C56,TB!$C:$C,$D56,TB!$G:$G,$E56,TB!$J:$J,$A$4)</f>
        <v>0</v>
      </c>
      <c r="AC56" s="220">
        <f>SUMIFS(TB!P:P,TB!$F:$F,$B56,TB!$B:$B,$C56,TB!$C:$C,$D56,TB!$G:$G,$E56,TB!$J:$J,$A$4)</f>
        <v>0</v>
      </c>
      <c r="AD56" s="220">
        <f>SUMIFS(TB!Q:Q,TB!$F:$F,$B56,TB!$B:$B,$C56,TB!$C:$C,$D56,TB!$G:$G,$E56,TB!$J:$J,$A$4)</f>
        <v>0</v>
      </c>
      <c r="AE56" s="220">
        <f>SUMIFS(TB!R:R,TB!$F:$F,$B56,TB!$B:$B,$C56,TB!$C:$C,$D56,TB!$G:$G,$E56,TB!$J:$J,$A$4)</f>
        <v>0</v>
      </c>
      <c r="AF56" s="220">
        <f>SUMIFS(TB!S:S,TB!$F:$F,$B56,TB!$B:$B,$C56,TB!$C:$C,$D56,TB!$G:$G,$E56,TB!$J:$J,$A$4)</f>
        <v>0</v>
      </c>
      <c r="AG56" s="220">
        <f>SUMIFS(TB!T:T,TB!$F:$F,$B56,TB!$B:$B,$C56,TB!$C:$C,$D56,TB!$G:$G,$E56,TB!$J:$J,$A$4)</f>
        <v>0</v>
      </c>
      <c r="AH56" s="220">
        <f>SUMIFS(TB!U:U,TB!$F:$F,$B56,TB!$B:$B,$C56,TB!$C:$C,$D56,TB!$G:$G,$E56,TB!$J:$J,$A$4)</f>
        <v>0</v>
      </c>
      <c r="AI56" s="220">
        <f>SUMIFS(TB!V:V,TB!$F:$F,$B56,TB!$B:$B,$C56,TB!$C:$C,$D56,TB!$G:$G,$E56,TB!$J:$J,$A$4)</f>
        <v>0</v>
      </c>
      <c r="AJ56" s="220">
        <f>SUMIFS(TB!W:W,TB!$F:$F,$B56,TB!$B:$B,$C56,TB!$C:$C,$D56,TB!$G:$G,$E56,TB!$J:$J,$A$4)</f>
        <v>0</v>
      </c>
      <c r="AK56" s="220">
        <f>SUMIFS(TB!X:X,TB!$F:$F,$B56,TB!$B:$B,$C56,TB!$C:$C,$D56,TB!$G:$G,$E56,TB!$J:$J,$A$4)</f>
        <v>0</v>
      </c>
      <c r="AL56" s="220">
        <f>SUMIFS(TB!Y:Y,TB!$F:$F,$B56,TB!$B:$B,$C56,TB!$C:$C,$D56,TB!$G:$G,$E56,TB!$J:$J,$A$4)</f>
        <v>0</v>
      </c>
      <c r="AM56" s="220">
        <f>SUMIFS(TB!Z:Z,TB!$F:$F,$B56,TB!$B:$B,$C56,TB!$C:$C,$D56,TB!$G:$G,$E56,TB!$J:$J,$A$4)</f>
        <v>0</v>
      </c>
      <c r="AN56" s="220">
        <f>SUMIFS(TB!AA:AA,TB!$F:$F,$B56,TB!$B:$B,$C56,TB!$C:$C,$D56,TB!$G:$G,$E56,TB!$J:$J,$A$4)</f>
        <v>0</v>
      </c>
      <c r="AO56" s="220">
        <f>SUMIFS(TB!AB:AB,TB!$F:$F,$B56,TB!$B:$B,$C56,TB!$C:$C,$D56,TB!$G:$G,$E56,TB!$J:$J,$A$4)</f>
        <v>0</v>
      </c>
      <c r="AP56" s="220">
        <f>SUMIFS(TB!AC:AC,TB!$F:$F,$B56,TB!$B:$B,$C56,TB!$C:$C,$D56,TB!$G:$G,$E56,TB!$J:$J,$A$4)</f>
        <v>0</v>
      </c>
      <c r="AQ56" s="220">
        <f>SUMIFS(TB!AD:AD,TB!$F:$F,$B56,TB!$B:$B,$C56,TB!$C:$C,$D56,TB!$G:$G,$E56,TB!$J:$J,$A$4)</f>
        <v>0</v>
      </c>
      <c r="AR56" s="220">
        <f>SUMIFS(TB!AE:AE,TB!$F:$F,$B56,TB!$B:$B,$C56,TB!$C:$C,$D56,TB!$G:$G,$E56,TB!$J:$J,$A$4)</f>
        <v>0</v>
      </c>
      <c r="AS56" s="220">
        <f>SUMIFS(TB!AF:AF,TB!$F:$F,$B56,TB!$B:$B,$C56,TB!$C:$C,$D56,TB!$G:$G,$E56,TB!$J:$J,$A$4)</f>
        <v>0</v>
      </c>
      <c r="AT56" s="220">
        <f>SUMIFS(TB!AG:AG,TB!$F:$F,$B56,TB!$B:$B,$C56,TB!$C:$C,$D56,TB!$G:$G,$E56,TB!$J:$J,$A$4)</f>
        <v>0</v>
      </c>
      <c r="AU56" s="220">
        <f>SUMIFS(TB!AH:AH,TB!$F:$F,$B56,TB!$B:$B,$C56,TB!$C:$C,$D56,TB!$G:$G,$E56,TB!$J:$J,$A$4)</f>
        <v>0</v>
      </c>
      <c r="AV56" s="220">
        <f>SUMIFS(TB!AI:AI,TB!$F:$F,$B56,TB!$B:$B,$C56,TB!$C:$C,$D56,TB!$G:$G,$E56,TB!$J:$J,$A$4)</f>
        <v>0</v>
      </c>
      <c r="AW56" s="220">
        <f>SUMIFS(TB!AJ:AJ,TB!$F:$F,$B56,TB!$B:$B,$C56,TB!$C:$C,$D56,TB!$G:$G,$E56,TB!$J:$J,$A$4)</f>
        <v>0</v>
      </c>
      <c r="AX56" s="220">
        <f>SUMIFS(TB!AK:AK,TB!$F:$F,$B56,TB!$B:$B,$C56,TB!$C:$C,$D56,TB!$G:$G,$E56,TB!$J:$J,$A$4)</f>
        <v>0</v>
      </c>
      <c r="AY56" s="220">
        <f>SUMIFS(TB!AL:AL,TB!$F:$F,$B56,TB!$B:$B,$C56,TB!$C:$C,$D56,TB!$G:$G,$E56,TB!$J:$J,$A$4)</f>
        <v>0</v>
      </c>
      <c r="AZ56" s="220">
        <f>SUMIFS(TB!AM:AM,TB!$F:$F,$B56,TB!$B:$B,$C56,TB!$C:$C,$D56,TB!$G:$G,$E56,TB!$J:$J,$A$4)</f>
        <v>0</v>
      </c>
      <c r="BA56" s="220">
        <f>SUMIFS(TB!AN:AN,TB!$F:$F,$B56,TB!$B:$B,$C56,TB!$C:$C,$D56,TB!$G:$G,$E56,TB!$J:$J,$A$4)</f>
        <v>0</v>
      </c>
      <c r="BB56" s="220">
        <f>SUMIFS(TB!AO:AO,TB!$F:$F,$B56,TB!$B:$B,$C56,TB!$C:$C,$D56,TB!$G:$G,$E56,TB!$J:$J,$A$4)</f>
        <v>0</v>
      </c>
      <c r="BC56" s="220">
        <f>SUMIFS(TB!AP:AP,TB!$F:$F,$B56,TB!$B:$B,$C56,TB!$C:$C,$D56,TB!$G:$G,$E56,TB!$J:$J,$A$4)</f>
        <v>0</v>
      </c>
      <c r="BD56" s="220">
        <f>SUMIFS(TB!AQ:AQ,TB!$F:$F,$B56,TB!$B:$B,$C56,TB!$C:$C,$D56,TB!$G:$G,$E56,TB!$J:$J,$A$4)</f>
        <v>0</v>
      </c>
      <c r="BE56" s="220">
        <f>SUMIFS(TB!AR:AR,TB!$F:$F,$B56,TB!$B:$B,$C56,TB!$C:$C,$D56,TB!$G:$G,$E56,TB!$J:$J,$A$4)</f>
        <v>0</v>
      </c>
      <c r="BF56" s="220">
        <f>SUMIFS(TB!AS:AS,TB!$F:$F,$B56,TB!$B:$B,$C56,TB!$C:$C,$D56,TB!$G:$G,$E56,TB!$J:$J,$A$4)</f>
        <v>0</v>
      </c>
      <c r="BG56" s="220">
        <f>SUMIFS(TB!AT:AT,TB!$F:$F,$B56,TB!$B:$B,$C56,TB!$C:$C,$D56,TB!$G:$G,$E56,TB!$J:$J,$A$4)</f>
        <v>0</v>
      </c>
      <c r="BH56" s="220">
        <f>SUMIFS(TB!AU:AU,TB!$F:$F,$B56,TB!$B:$B,$C56,TB!$C:$C,$D56,TB!$G:$G,$E56,TB!$J:$J,$A$4)</f>
        <v>0</v>
      </c>
      <c r="BI56" s="220">
        <f>SUMIFS(TB!AV:AV,TB!$F:$F,$B56,TB!$B:$B,$C56,TB!$C:$C,$D56,TB!$G:$G,$E56,TB!$J:$J,$A$4)</f>
        <v>0</v>
      </c>
      <c r="BJ56" s="220">
        <f>SUMIFS(TB!AW:AW,TB!$F:$F,$B56,TB!$B:$B,$C56,TB!$C:$C,$D56,TB!$G:$G,$E56,TB!$J:$J,$A$4)</f>
        <v>0</v>
      </c>
      <c r="BK56" s="220">
        <f>SUMIFS(TB!AX:AX,TB!$F:$F,$B56,TB!$B:$B,$C56,TB!$C:$C,$D56,TB!$G:$G,$E56,TB!$J:$J,$A$4)</f>
        <v>0</v>
      </c>
      <c r="BL56" s="220">
        <f>SUMIFS(TB!AY:AY,TB!$F:$F,$B56,TB!$B:$B,$C56,TB!$C:$C,$D56,TB!$G:$G,$E56,TB!$J:$J,$A$4)</f>
        <v>0</v>
      </c>
      <c r="BM56" s="220">
        <f>SUMIFS(TB!AZ:AZ,TB!$F:$F,$B56,TB!$B:$B,$C56,TB!$C:$C,$D56,TB!$G:$G,$E56,TB!$J:$J,$A$4)</f>
        <v>0</v>
      </c>
      <c r="BN56" s="220">
        <f>SUMIFS(TB!BA:BA,TB!$F:$F,$B56,TB!$B:$B,$C56,TB!$C:$C,$D56,TB!$G:$G,$E56,TB!$J:$J,$A$4)</f>
        <v>0</v>
      </c>
      <c r="BO56" s="220">
        <f>SUMIFS(TB!BB:BB,TB!$F:$F,$B56,TB!$B:$B,$C56,TB!$C:$C,$D56,TB!$G:$G,$E56,TB!$J:$J,$A$4)</f>
        <v>0</v>
      </c>
      <c r="BP56" s="220">
        <f>SUMIFS(TB!BC:BC,TB!$F:$F,$B56,TB!$B:$B,$C56,TB!$C:$C,$D56,TB!$G:$G,$E56,TB!$J:$J,$A$4)</f>
        <v>0</v>
      </c>
      <c r="BQ56" s="220">
        <f>SUMIFS(TB!BD:BD,TB!$F:$F,$B56,TB!$B:$B,$C56,TB!$C:$C,$D56,TB!$G:$G,$E56,TB!$J:$J,$A$4)</f>
        <v>0</v>
      </c>
      <c r="BR56" s="220">
        <f>SUMIFS(TB!BE:BE,TB!$F:$F,$B56,TB!$B:$B,$C56,TB!$C:$C,$D56,TB!$G:$G,$E56,TB!$J:$J,$A$4)</f>
        <v>0</v>
      </c>
      <c r="BS56" s="220">
        <f>SUMIFS(TB!BF:BF,TB!$F:$F,$B56,TB!$B:$B,$C56,TB!$C:$C,$D56,TB!$G:$G,$E56,TB!$J:$J,$A$4)</f>
        <v>0</v>
      </c>
      <c r="BT56" s="220">
        <f>SUMIFS(TB!BG:BG,TB!$F:$F,$B56,TB!$B:$B,$C56,TB!$C:$C,$D56,TB!$G:$G,$E56,TB!$J:$J,$A$4)</f>
        <v>0</v>
      </c>
      <c r="BU56" s="220">
        <f>SUMIFS(TB!BH:BH,TB!$F:$F,$B56,TB!$B:$B,$C56,TB!$C:$C,$D56,TB!$G:$G,$E56,TB!$J:$J,$A$4)</f>
        <v>0</v>
      </c>
      <c r="BV56" s="220">
        <f>SUMIFS(TB!BI:BI,TB!$F:$F,$B56,TB!$B:$B,$C56,TB!$C:$C,$D56,TB!$G:$G,$E56,TB!$J:$J,$A$4)</f>
        <v>0</v>
      </c>
      <c r="BZ56" s="220"/>
      <c r="CA56" s="337"/>
    </row>
    <row r="57" spans="2:79" ht="14.25" customHeight="1" outlineLevel="1" collapsed="1" x14ac:dyDescent="0.3">
      <c r="B57" s="71" t="str">
        <f>BS!$B$15</f>
        <v>Blank</v>
      </c>
      <c r="C57" s="197"/>
      <c r="D57" s="71" t="str">
        <f>BS!$B$15</f>
        <v>Blank</v>
      </c>
      <c r="E57" s="71"/>
      <c r="F57" s="219">
        <f>SUM(F54:F56)</f>
        <v>0</v>
      </c>
      <c r="G57" s="219">
        <f t="shared" ref="G57:H57" si="61">SUM(G54:G56)</f>
        <v>0</v>
      </c>
      <c r="H57" s="219">
        <f t="shared" si="61"/>
        <v>0</v>
      </c>
      <c r="I57" s="219">
        <f t="shared" ref="I57" si="62">SUM(I54:I56)</f>
        <v>0</v>
      </c>
      <c r="J57" s="293"/>
      <c r="K57" s="449"/>
      <c r="L57" s="449"/>
      <c r="M57" s="449"/>
      <c r="N57" s="449"/>
      <c r="O57" s="293"/>
      <c r="P57" s="449"/>
      <c r="Q57" s="449"/>
      <c r="R57" s="449"/>
      <c r="S57" s="449"/>
      <c r="T57" s="293"/>
      <c r="U57" s="449"/>
      <c r="V57" s="449"/>
      <c r="W57" s="449"/>
      <c r="X57" s="449"/>
      <c r="Y57" s="293"/>
      <c r="Z57" s="293"/>
      <c r="AA57" s="219">
        <f>SUM(AA54:AA56,TB!$J:$J,$A$4)</f>
        <v>0</v>
      </c>
      <c r="AB57" s="219">
        <f>SUM(AB54:AB56,TB!$J:$J,$A$4)</f>
        <v>0</v>
      </c>
      <c r="AC57" s="219">
        <f>SUM(AC54:AC56,TB!$J:$J,$A$4)</f>
        <v>0</v>
      </c>
      <c r="AD57" s="219">
        <f>SUM(AD54:AD56,TB!$J:$J,$A$4)</f>
        <v>0</v>
      </c>
      <c r="AE57" s="219">
        <f>SUM(AE54:AE56,TB!$J:$J,$A$4)</f>
        <v>0</v>
      </c>
      <c r="AF57" s="219">
        <f>SUM(AF54:AF56,TB!$J:$J,$A$4)</f>
        <v>0</v>
      </c>
      <c r="AG57" s="219">
        <f>SUM(AG54:AG56,TB!$J:$J,$A$4)</f>
        <v>0</v>
      </c>
      <c r="AH57" s="219">
        <f>SUM(AH54:AH56,TB!$J:$J,$A$4)</f>
        <v>0</v>
      </c>
      <c r="AI57" s="219">
        <f>SUM(AI54:AI56,TB!$J:$J,$A$4)</f>
        <v>0</v>
      </c>
      <c r="AJ57" s="219">
        <f>SUM(AJ54:AJ56,TB!$J:$J,$A$4)</f>
        <v>0</v>
      </c>
      <c r="AK57" s="219">
        <f>SUM(AK54:AK56,TB!$J:$J,$A$4)</f>
        <v>0</v>
      </c>
      <c r="AL57" s="219">
        <f>SUM(AL54:AL56,TB!$J:$J,$A$4)</f>
        <v>0</v>
      </c>
      <c r="AM57" s="219">
        <f>SUM(AM54:AM56,TB!$J:$J,$A$4)</f>
        <v>0</v>
      </c>
      <c r="AN57" s="219">
        <f>SUM(AN54:AN56,TB!$J:$J,$A$4)</f>
        <v>0</v>
      </c>
      <c r="AO57" s="219">
        <f>SUM(AO54:AO56,TB!$J:$J,$A$4)</f>
        <v>0</v>
      </c>
      <c r="AP57" s="219">
        <f>SUM(AP54:AP56,TB!$J:$J,$A$4)</f>
        <v>0</v>
      </c>
      <c r="AQ57" s="219">
        <f>SUM(AQ54:AQ56,TB!$J:$J,$A$4)</f>
        <v>0</v>
      </c>
      <c r="AR57" s="219">
        <f>SUM(AR54:AR56,TB!$J:$J,$A$4)</f>
        <v>0</v>
      </c>
      <c r="AS57" s="219">
        <f>SUM(AS54:AS56,TB!$J:$J,$A$4)</f>
        <v>0</v>
      </c>
      <c r="AT57" s="219">
        <f>SUM(AT54:AT56,TB!$J:$J,$A$4)</f>
        <v>0</v>
      </c>
      <c r="AU57" s="219">
        <f>SUM(AU54:AU56,TB!$J:$J,$A$4)</f>
        <v>0</v>
      </c>
      <c r="AV57" s="219">
        <f>SUM(AV54:AV56,TB!$J:$J,$A$4)</f>
        <v>0</v>
      </c>
      <c r="AW57" s="219">
        <f>SUM(AW54:AW56,TB!$J:$J,$A$4)</f>
        <v>0</v>
      </c>
      <c r="AX57" s="219">
        <f>SUM(AX54:AX56,TB!$J:$J,$A$4)</f>
        <v>0</v>
      </c>
      <c r="AY57" s="219">
        <f>SUM(AY54:AY56,TB!$J:$J,$A$4)</f>
        <v>0</v>
      </c>
      <c r="AZ57" s="219">
        <f>SUM(AZ54:AZ56,TB!$J:$J,$A$4)</f>
        <v>0</v>
      </c>
      <c r="BA57" s="219">
        <f>SUM(BA54:BA56,TB!$J:$J,$A$4)</f>
        <v>0</v>
      </c>
      <c r="BB57" s="219">
        <f>SUM(BB54:BB56,TB!$J:$J,$A$4)</f>
        <v>0</v>
      </c>
      <c r="BC57" s="219">
        <f>SUM(BC54:BC56,TB!$J:$J,$A$4)</f>
        <v>0</v>
      </c>
      <c r="BD57" s="219">
        <f>SUM(BD54:BD56,TB!$J:$J,$A$4)</f>
        <v>0</v>
      </c>
      <c r="BE57" s="219">
        <f>SUM(BE54:BE56,TB!$J:$J,$A$4)</f>
        <v>0</v>
      </c>
      <c r="BF57" s="219">
        <f>SUM(BF54:BF56,TB!$J:$J,$A$4)</f>
        <v>0</v>
      </c>
      <c r="BG57" s="219">
        <f>SUM(BG54:BG56,TB!$J:$J,$A$4)</f>
        <v>0</v>
      </c>
      <c r="BH57" s="219">
        <f>SUM(BH54:BH56,TB!$J:$J,$A$4)</f>
        <v>0</v>
      </c>
      <c r="BI57" s="219">
        <f>SUM(BI54:BI56,TB!$J:$J,$A$4)</f>
        <v>0</v>
      </c>
      <c r="BJ57" s="219">
        <f>SUM(BJ54:BJ56,TB!$J:$J,$A$4)</f>
        <v>0</v>
      </c>
      <c r="BK57" s="219">
        <f>SUM(BK54:BK56,TB!$J:$J,$A$4)</f>
        <v>0</v>
      </c>
      <c r="BL57" s="219">
        <f>SUM(BL54:BL56,TB!$J:$J,$A$4)</f>
        <v>0</v>
      </c>
      <c r="BM57" s="219">
        <f>SUM(BM54:BM56,TB!$J:$J,$A$4)</f>
        <v>0</v>
      </c>
      <c r="BN57" s="219">
        <f>SUM(BN54:BN56,TB!$J:$J,$A$4)</f>
        <v>0</v>
      </c>
      <c r="BO57" s="219">
        <f>SUM(BO54:BO56,TB!$J:$J,$A$4)</f>
        <v>0</v>
      </c>
      <c r="BP57" s="219">
        <f>SUM(BP54:BP56,TB!$J:$J,$A$4)</f>
        <v>0</v>
      </c>
      <c r="BQ57" s="219">
        <f>SUM(BQ54:BQ56,TB!$J:$J,$A$4)</f>
        <v>0</v>
      </c>
      <c r="BR57" s="219">
        <f>SUM(BR54:BR56,TB!$J:$J,$A$4)</f>
        <v>0</v>
      </c>
      <c r="BS57" s="219">
        <f>SUM(BS54:BS56,TB!$J:$J,$A$4)</f>
        <v>0</v>
      </c>
      <c r="BT57" s="219">
        <f>SUM(BT54:BT56,TB!$J:$J,$A$4)</f>
        <v>0</v>
      </c>
      <c r="BU57" s="219">
        <f>SUM(BU54:BU56,TB!$J:$J,$A$4)</f>
        <v>0</v>
      </c>
      <c r="BV57" s="219">
        <f>SUM(BV54:BV56,TB!$J:$J,$A$4)</f>
        <v>0</v>
      </c>
      <c r="BZ57" s="219"/>
      <c r="CA57" s="240"/>
    </row>
    <row r="58" spans="2:79" ht="14.25" customHeight="1" x14ac:dyDescent="0.3">
      <c r="B58" s="68" t="s">
        <v>35</v>
      </c>
      <c r="C58" s="68"/>
      <c r="D58" s="60"/>
      <c r="E58" s="60"/>
      <c r="F58" s="235">
        <f>F23+F26+F30+F34+F43+F49+F53+F57</f>
        <v>30379.993299999995</v>
      </c>
      <c r="G58" s="235">
        <f>G23+G26+G30+G34+G43+G49+G53+G57</f>
        <v>25033.816350000001</v>
      </c>
      <c r="H58" s="235">
        <f>H23+H26+H30+H34+H43+H49+H53+H57</f>
        <v>26704.470649999996</v>
      </c>
      <c r="I58" s="235">
        <f>I23+I26+I30+I34+I43+I49+I53+I57</f>
        <v>23828.940500000001</v>
      </c>
      <c r="J58" s="323"/>
      <c r="K58" s="450"/>
      <c r="L58" s="450"/>
      <c r="M58" s="450"/>
      <c r="N58" s="450"/>
      <c r="O58" s="323"/>
      <c r="P58" s="450"/>
      <c r="Q58" s="450"/>
      <c r="R58" s="450"/>
      <c r="S58" s="450"/>
      <c r="T58" s="323"/>
      <c r="U58" s="450"/>
      <c r="V58" s="450"/>
      <c r="W58" s="450"/>
      <c r="X58" s="450"/>
      <c r="Y58" s="323"/>
      <c r="Z58" s="323"/>
      <c r="AA58" s="235">
        <f t="shared" ref="AA58:BV58" si="63">AA23+AA26+AA30+AA34+AA43+AA49+AA53+AA57</f>
        <v>29838.171049999997</v>
      </c>
      <c r="AB58" s="235">
        <f t="shared" si="63"/>
        <v>29538.912960000001</v>
      </c>
      <c r="AC58" s="235">
        <f t="shared" si="63"/>
        <v>22161.522020000004</v>
      </c>
      <c r="AD58" s="235">
        <f t="shared" si="63"/>
        <v>20917.278900000005</v>
      </c>
      <c r="AE58" s="235">
        <f t="shared" si="63"/>
        <v>24730.455750000005</v>
      </c>
      <c r="AF58" s="235">
        <f t="shared" si="63"/>
        <v>26156.937580000002</v>
      </c>
      <c r="AG58" s="235">
        <f t="shared" si="63"/>
        <v>25882.104520000001</v>
      </c>
      <c r="AH58" s="235">
        <f t="shared" si="63"/>
        <v>34991.273979999998</v>
      </c>
      <c r="AI58" s="235">
        <f t="shared" si="63"/>
        <v>40946.724370000004</v>
      </c>
      <c r="AJ58" s="235">
        <f t="shared" si="63"/>
        <v>39487.27115</v>
      </c>
      <c r="AK58" s="235">
        <f t="shared" si="63"/>
        <v>43041.666089999999</v>
      </c>
      <c r="AL58" s="235">
        <f t="shared" si="63"/>
        <v>30379.993299999995</v>
      </c>
      <c r="AM58" s="235">
        <f t="shared" si="63"/>
        <v>27613.93017</v>
      </c>
      <c r="AN58" s="235">
        <f t="shared" si="63"/>
        <v>26411.12444</v>
      </c>
      <c r="AO58" s="235">
        <f t="shared" si="63"/>
        <v>15924.20974</v>
      </c>
      <c r="AP58" s="235">
        <f t="shared" si="63"/>
        <v>18566.335080000001</v>
      </c>
      <c r="AQ58" s="235">
        <f t="shared" si="63"/>
        <v>19383.184310000001</v>
      </c>
      <c r="AR58" s="235">
        <f t="shared" si="63"/>
        <v>21929.962</v>
      </c>
      <c r="AS58" s="235">
        <f t="shared" si="63"/>
        <v>26947.649280000001</v>
      </c>
      <c r="AT58" s="235">
        <f t="shared" si="63"/>
        <v>28015.178500000002</v>
      </c>
      <c r="AU58" s="235">
        <f t="shared" si="63"/>
        <v>28621.714220000002</v>
      </c>
      <c r="AV58" s="235">
        <f t="shared" si="63"/>
        <v>29479.416410000002</v>
      </c>
      <c r="AW58" s="235">
        <f t="shared" si="63"/>
        <v>26390.09807</v>
      </c>
      <c r="AX58" s="235">
        <f t="shared" si="63"/>
        <v>25033.816350000001</v>
      </c>
      <c r="AY58" s="235">
        <f t="shared" si="63"/>
        <v>27234.733260000001</v>
      </c>
      <c r="AZ58" s="235">
        <f t="shared" si="63"/>
        <v>32865.614509999999</v>
      </c>
      <c r="BA58" s="235">
        <f t="shared" si="63"/>
        <v>25930.952029999997</v>
      </c>
      <c r="BB58" s="235">
        <f t="shared" si="63"/>
        <v>28863.931489999999</v>
      </c>
      <c r="BC58" s="235">
        <f t="shared" si="63"/>
        <v>19201.943460000002</v>
      </c>
      <c r="BD58" s="235">
        <f t="shared" si="63"/>
        <v>17361.67108</v>
      </c>
      <c r="BE58" s="235">
        <f t="shared" si="63"/>
        <v>18743.886210000001</v>
      </c>
      <c r="BF58" s="235">
        <f t="shared" si="63"/>
        <v>26910.263549999996</v>
      </c>
      <c r="BG58" s="235">
        <f t="shared" si="63"/>
        <v>28191.103679999997</v>
      </c>
      <c r="BH58" s="235">
        <f t="shared" si="63"/>
        <v>32295.95636</v>
      </c>
      <c r="BI58" s="235">
        <f t="shared" si="63"/>
        <v>34175.855820000004</v>
      </c>
      <c r="BJ58" s="235">
        <f t="shared" si="63"/>
        <v>26704.470649999996</v>
      </c>
      <c r="BK58" s="235">
        <f t="shared" si="63"/>
        <v>23223.459709999999</v>
      </c>
      <c r="BL58" s="235">
        <f t="shared" si="63"/>
        <v>23828.940500000001</v>
      </c>
      <c r="BM58" s="235">
        <f t="shared" si="63"/>
        <v>0</v>
      </c>
      <c r="BN58" s="235">
        <f t="shared" si="63"/>
        <v>0</v>
      </c>
      <c r="BO58" s="235">
        <f t="shared" si="63"/>
        <v>0</v>
      </c>
      <c r="BP58" s="235">
        <f t="shared" si="63"/>
        <v>0</v>
      </c>
      <c r="BQ58" s="235">
        <f t="shared" si="63"/>
        <v>0</v>
      </c>
      <c r="BR58" s="235">
        <f t="shared" si="63"/>
        <v>0</v>
      </c>
      <c r="BS58" s="235">
        <f t="shared" si="63"/>
        <v>0</v>
      </c>
      <c r="BT58" s="235">
        <f t="shared" si="63"/>
        <v>0</v>
      </c>
      <c r="BU58" s="235">
        <f t="shared" si="63"/>
        <v>0</v>
      </c>
      <c r="BV58" s="235">
        <f t="shared" si="63"/>
        <v>0</v>
      </c>
      <c r="BZ58" s="235"/>
      <c r="CA58" s="417"/>
    </row>
    <row r="59" spans="2:79" ht="14.25" customHeight="1" outlineLevel="1" x14ac:dyDescent="0.3">
      <c r="B59" s="71" t="str">
        <f>BS!$B$17</f>
        <v>Fixed assets, net</v>
      </c>
      <c r="C59" s="197" t="s">
        <v>539</v>
      </c>
      <c r="D59" s="71" t="str">
        <f>IFERROR(VLOOKUP($C59,TB!$B:$H,2,0),"-")</f>
        <v>Leasehold Improvements</v>
      </c>
      <c r="E59" s="71" t="str">
        <f>IFERROR(VLOOKUP($C59,TB!$B:$H,6,0),"-")</f>
        <v>Leasehold improvements</v>
      </c>
      <c r="F59" s="219">
        <f>SUMIFS($AA59:$BJ59,$AA$7:$BJ$7,F$7)</f>
        <v>496.80174</v>
      </c>
      <c r="G59" s="219">
        <f t="shared" ref="G59:I62" si="64">SUMIFS($AA59:$BY59,$AA$7:$BY$7,G$7)</f>
        <v>496.80174</v>
      </c>
      <c r="H59" s="219">
        <f t="shared" si="64"/>
        <v>496.80174</v>
      </c>
      <c r="I59" s="219">
        <f t="shared" si="64"/>
        <v>496.80174</v>
      </c>
      <c r="J59" s="293"/>
      <c r="K59" s="219">
        <f>MIN(AA59:AL59)</f>
        <v>496.80174</v>
      </c>
      <c r="L59" s="219">
        <f>MIN(AM59:AX59)</f>
        <v>496.80174</v>
      </c>
      <c r="M59" s="219">
        <f>MIN(AY59:BJ59)</f>
        <v>496.80174</v>
      </c>
      <c r="N59" s="219">
        <f ca="1">_xlfn.IFNA(MIN(OFFSET($AA59,0,MATCH(Periods!$D$15,$AA$7:$BY$7)-1):OFFSET($AA59,0,MATCH(Periods!$D$15,$AA$7:$BY$7,0)-12)),0)</f>
        <v>496.80174</v>
      </c>
      <c r="O59" s="293"/>
      <c r="P59" s="219">
        <f>MAX(AA59:AL59)</f>
        <v>496.80174</v>
      </c>
      <c r="Q59" s="219">
        <f>MAX(AM59:AX59)</f>
        <v>496.80174</v>
      </c>
      <c r="R59" s="219">
        <f>MAX(AY59:BJ59)</f>
        <v>496.80174</v>
      </c>
      <c r="S59" s="219">
        <f ca="1">_xlfn.IFNA(MAX(OFFSET($AA59,0,MATCH(Periods!$D$15,$AA$7:$BY$7)-1):OFFSET($AA59,0,MATCH(Periods!$D$15,$AA$7:$BY$7,0)-12)),0)</f>
        <v>496.80174</v>
      </c>
      <c r="T59" s="293"/>
      <c r="U59" s="219">
        <f>AVERAGE(AA59:AL59)</f>
        <v>496.80173999999994</v>
      </c>
      <c r="V59" s="219">
        <f>AVERAGE(AM59:AX59)</f>
        <v>496.80173999999994</v>
      </c>
      <c r="W59" s="219">
        <f>AVERAGE(AY59:BJ59)</f>
        <v>496.80173999999994</v>
      </c>
      <c r="X59" s="219">
        <f ca="1">_xlfn.IFNA(AVERAGE(OFFSET($AA59,0,MATCH(Periods!$D$15,$AA$7:$BY$7)-1):OFFSET($AA59,0,MATCH(Periods!$D$15,$AA$7:$BY$7,0)-12)),0)</f>
        <v>496.80173999999994</v>
      </c>
      <c r="Y59" s="293"/>
      <c r="Z59" s="293"/>
      <c r="AA59" s="219">
        <f>SUMIFS(TB!N:N,TB!$F:$F,$B59,TB!$B:$B,$C59,TB!$C:$C,$D59,TB!$G:$G,$E59,TB!$J:$J,$A$4)</f>
        <v>496.80174</v>
      </c>
      <c r="AB59" s="219">
        <f>SUMIFS(TB!O:O,TB!$F:$F,$B59,TB!$B:$B,$C59,TB!$C:$C,$D59,TB!$G:$G,$E59,TB!$J:$J,$A$4)</f>
        <v>496.80174</v>
      </c>
      <c r="AC59" s="219">
        <f>SUMIFS(TB!P:P,TB!$F:$F,$B59,TB!$B:$B,$C59,TB!$C:$C,$D59,TB!$G:$G,$E59,TB!$J:$J,$A$4)</f>
        <v>496.80174</v>
      </c>
      <c r="AD59" s="219">
        <f>SUMIFS(TB!Q:Q,TB!$F:$F,$B59,TB!$B:$B,$C59,TB!$C:$C,$D59,TB!$G:$G,$E59,TB!$J:$J,$A$4)</f>
        <v>496.80174</v>
      </c>
      <c r="AE59" s="219">
        <f>SUMIFS(TB!R:R,TB!$F:$F,$B59,TB!$B:$B,$C59,TB!$C:$C,$D59,TB!$G:$G,$E59,TB!$J:$J,$A$4)</f>
        <v>496.80174</v>
      </c>
      <c r="AF59" s="219">
        <f>SUMIFS(TB!S:S,TB!$F:$F,$B59,TB!$B:$B,$C59,TB!$C:$C,$D59,TB!$G:$G,$E59,TB!$J:$J,$A$4)</f>
        <v>496.80174</v>
      </c>
      <c r="AG59" s="219">
        <f>SUMIFS(TB!T:T,TB!$F:$F,$B59,TB!$B:$B,$C59,TB!$C:$C,$D59,TB!$G:$G,$E59,TB!$J:$J,$A$4)</f>
        <v>496.80174</v>
      </c>
      <c r="AH59" s="219">
        <f>SUMIFS(TB!U:U,TB!$F:$F,$B59,TB!$B:$B,$C59,TB!$C:$C,$D59,TB!$G:$G,$E59,TB!$J:$J,$A$4)</f>
        <v>496.80174</v>
      </c>
      <c r="AI59" s="219">
        <f>SUMIFS(TB!V:V,TB!$F:$F,$B59,TB!$B:$B,$C59,TB!$C:$C,$D59,TB!$G:$G,$E59,TB!$J:$J,$A$4)</f>
        <v>496.80174</v>
      </c>
      <c r="AJ59" s="219">
        <f>SUMIFS(TB!W:W,TB!$F:$F,$B59,TB!$B:$B,$C59,TB!$C:$C,$D59,TB!$G:$G,$E59,TB!$J:$J,$A$4)</f>
        <v>496.80174</v>
      </c>
      <c r="AK59" s="219">
        <f>SUMIFS(TB!X:X,TB!$F:$F,$B59,TB!$B:$B,$C59,TB!$C:$C,$D59,TB!$G:$G,$E59,TB!$J:$J,$A$4)</f>
        <v>496.80174</v>
      </c>
      <c r="AL59" s="219">
        <f>SUMIFS(TB!Y:Y,TB!$F:$F,$B59,TB!$B:$B,$C59,TB!$C:$C,$D59,TB!$G:$G,$E59,TB!$J:$J,$A$4)</f>
        <v>496.80174</v>
      </c>
      <c r="AM59" s="219">
        <f>SUMIFS(TB!Z:Z,TB!$F:$F,$B59,TB!$B:$B,$C59,TB!$C:$C,$D59,TB!$G:$G,$E59,TB!$J:$J,$A$4)</f>
        <v>496.80174</v>
      </c>
      <c r="AN59" s="219">
        <f>SUMIFS(TB!AA:AA,TB!$F:$F,$B59,TB!$B:$B,$C59,TB!$C:$C,$D59,TB!$G:$G,$E59,TB!$J:$J,$A$4)</f>
        <v>496.80174</v>
      </c>
      <c r="AO59" s="219">
        <f>SUMIFS(TB!AB:AB,TB!$F:$F,$B59,TB!$B:$B,$C59,TB!$C:$C,$D59,TB!$G:$G,$E59,TB!$J:$J,$A$4)</f>
        <v>496.80174</v>
      </c>
      <c r="AP59" s="219">
        <f>SUMIFS(TB!AC:AC,TB!$F:$F,$B59,TB!$B:$B,$C59,TB!$C:$C,$D59,TB!$G:$G,$E59,TB!$J:$J,$A$4)</f>
        <v>496.80174</v>
      </c>
      <c r="AQ59" s="219">
        <f>SUMIFS(TB!AD:AD,TB!$F:$F,$B59,TB!$B:$B,$C59,TB!$C:$C,$D59,TB!$G:$G,$E59,TB!$J:$J,$A$4)</f>
        <v>496.80174</v>
      </c>
      <c r="AR59" s="219">
        <f>SUMIFS(TB!AE:AE,TB!$F:$F,$B59,TB!$B:$B,$C59,TB!$C:$C,$D59,TB!$G:$G,$E59,TB!$J:$J,$A$4)</f>
        <v>496.80174</v>
      </c>
      <c r="AS59" s="219">
        <f>SUMIFS(TB!AF:AF,TB!$F:$F,$B59,TB!$B:$B,$C59,TB!$C:$C,$D59,TB!$G:$G,$E59,TB!$J:$J,$A$4)</f>
        <v>496.80174</v>
      </c>
      <c r="AT59" s="219">
        <f>SUMIFS(TB!AG:AG,TB!$F:$F,$B59,TB!$B:$B,$C59,TB!$C:$C,$D59,TB!$G:$G,$E59,TB!$J:$J,$A$4)</f>
        <v>496.80174</v>
      </c>
      <c r="AU59" s="219">
        <f>SUMIFS(TB!AH:AH,TB!$F:$F,$B59,TB!$B:$B,$C59,TB!$C:$C,$D59,TB!$G:$G,$E59,TB!$J:$J,$A$4)</f>
        <v>496.80174</v>
      </c>
      <c r="AV59" s="219">
        <f>SUMIFS(TB!AI:AI,TB!$F:$F,$B59,TB!$B:$B,$C59,TB!$C:$C,$D59,TB!$G:$G,$E59,TB!$J:$J,$A$4)</f>
        <v>496.80174</v>
      </c>
      <c r="AW59" s="219">
        <f>SUMIFS(TB!AJ:AJ,TB!$F:$F,$B59,TB!$B:$B,$C59,TB!$C:$C,$D59,TB!$G:$G,$E59,TB!$J:$J,$A$4)</f>
        <v>496.80174</v>
      </c>
      <c r="AX59" s="219">
        <f>SUMIFS(TB!AK:AK,TB!$F:$F,$B59,TB!$B:$B,$C59,TB!$C:$C,$D59,TB!$G:$G,$E59,TB!$J:$J,$A$4)</f>
        <v>496.80174</v>
      </c>
      <c r="AY59" s="219">
        <f>SUMIFS(TB!AL:AL,TB!$F:$F,$B59,TB!$B:$B,$C59,TB!$C:$C,$D59,TB!$G:$G,$E59,TB!$J:$J,$A$4)</f>
        <v>496.80174</v>
      </c>
      <c r="AZ59" s="219">
        <f>SUMIFS(TB!AM:AM,TB!$F:$F,$B59,TB!$B:$B,$C59,TB!$C:$C,$D59,TB!$G:$G,$E59,TB!$J:$J,$A$4)</f>
        <v>496.80174</v>
      </c>
      <c r="BA59" s="219">
        <f>SUMIFS(TB!AN:AN,TB!$F:$F,$B59,TB!$B:$B,$C59,TB!$C:$C,$D59,TB!$G:$G,$E59,TB!$J:$J,$A$4)</f>
        <v>496.80174</v>
      </c>
      <c r="BB59" s="219">
        <f>SUMIFS(TB!AO:AO,TB!$F:$F,$B59,TB!$B:$B,$C59,TB!$C:$C,$D59,TB!$G:$G,$E59,TB!$J:$J,$A$4)</f>
        <v>496.80174</v>
      </c>
      <c r="BC59" s="219">
        <f>SUMIFS(TB!AP:AP,TB!$F:$F,$B59,TB!$B:$B,$C59,TB!$C:$C,$D59,TB!$G:$G,$E59,TB!$J:$J,$A$4)</f>
        <v>496.80174</v>
      </c>
      <c r="BD59" s="219">
        <f>SUMIFS(TB!AQ:AQ,TB!$F:$F,$B59,TB!$B:$B,$C59,TB!$C:$C,$D59,TB!$G:$G,$E59,TB!$J:$J,$A$4)</f>
        <v>496.80174</v>
      </c>
      <c r="BE59" s="219">
        <f>SUMIFS(TB!AR:AR,TB!$F:$F,$B59,TB!$B:$B,$C59,TB!$C:$C,$D59,TB!$G:$G,$E59,TB!$J:$J,$A$4)</f>
        <v>496.80174</v>
      </c>
      <c r="BF59" s="219">
        <f>SUMIFS(TB!AS:AS,TB!$F:$F,$B59,TB!$B:$B,$C59,TB!$C:$C,$D59,TB!$G:$G,$E59,TB!$J:$J,$A$4)</f>
        <v>496.80174</v>
      </c>
      <c r="BG59" s="219">
        <f>SUMIFS(TB!AT:AT,TB!$F:$F,$B59,TB!$B:$B,$C59,TB!$C:$C,$D59,TB!$G:$G,$E59,TB!$J:$J,$A$4)</f>
        <v>496.80174</v>
      </c>
      <c r="BH59" s="219">
        <f>SUMIFS(TB!AU:AU,TB!$F:$F,$B59,TB!$B:$B,$C59,TB!$C:$C,$D59,TB!$G:$G,$E59,TB!$J:$J,$A$4)</f>
        <v>496.80174</v>
      </c>
      <c r="BI59" s="219">
        <f>SUMIFS(TB!AV:AV,TB!$F:$F,$B59,TB!$B:$B,$C59,TB!$C:$C,$D59,TB!$G:$G,$E59,TB!$J:$J,$A$4)</f>
        <v>496.80174</v>
      </c>
      <c r="BJ59" s="219">
        <f>SUMIFS(TB!AW:AW,TB!$F:$F,$B59,TB!$B:$B,$C59,TB!$C:$C,$D59,TB!$G:$G,$E59,TB!$J:$J,$A$4)</f>
        <v>496.80174</v>
      </c>
      <c r="BK59" s="219">
        <f>SUMIFS(TB!AX:AX,TB!$F:$F,$B59,TB!$B:$B,$C59,TB!$C:$C,$D59,TB!$G:$G,$E59,TB!$J:$J,$A$4)</f>
        <v>496.80174</v>
      </c>
      <c r="BL59" s="219">
        <f>SUMIFS(TB!AY:AY,TB!$F:$F,$B59,TB!$B:$B,$C59,TB!$C:$C,$D59,TB!$G:$G,$E59,TB!$J:$J,$A$4)</f>
        <v>496.80174</v>
      </c>
      <c r="BM59" s="219">
        <f>SUMIFS(TB!AZ:AZ,TB!$F:$F,$B59,TB!$B:$B,$C59,TB!$C:$C,$D59,TB!$G:$G,$E59,TB!$J:$J,$A$4)</f>
        <v>0</v>
      </c>
      <c r="BN59" s="219">
        <f>SUMIFS(TB!BA:BA,TB!$F:$F,$B59,TB!$B:$B,$C59,TB!$C:$C,$D59,TB!$G:$G,$E59,TB!$J:$J,$A$4)</f>
        <v>0</v>
      </c>
      <c r="BO59" s="219">
        <f>SUMIFS(TB!BB:BB,TB!$F:$F,$B59,TB!$B:$B,$C59,TB!$C:$C,$D59,TB!$G:$G,$E59,TB!$J:$J,$A$4)</f>
        <v>0</v>
      </c>
      <c r="BP59" s="219">
        <f>SUMIFS(TB!BC:BC,TB!$F:$F,$B59,TB!$B:$B,$C59,TB!$C:$C,$D59,TB!$G:$G,$E59,TB!$J:$J,$A$4)</f>
        <v>0</v>
      </c>
      <c r="BQ59" s="219">
        <f>SUMIFS(TB!BD:BD,TB!$F:$F,$B59,TB!$B:$B,$C59,TB!$C:$C,$D59,TB!$G:$G,$E59,TB!$J:$J,$A$4)</f>
        <v>0</v>
      </c>
      <c r="BR59" s="219">
        <f>SUMIFS(TB!BE:BE,TB!$F:$F,$B59,TB!$B:$B,$C59,TB!$C:$C,$D59,TB!$G:$G,$E59,TB!$J:$J,$A$4)</f>
        <v>0</v>
      </c>
      <c r="BS59" s="219">
        <f>SUMIFS(TB!BF:BF,TB!$F:$F,$B59,TB!$B:$B,$C59,TB!$C:$C,$D59,TB!$G:$G,$E59,TB!$J:$J,$A$4)</f>
        <v>0</v>
      </c>
      <c r="BT59" s="219">
        <f>SUMIFS(TB!BG:BG,TB!$F:$F,$B59,TB!$B:$B,$C59,TB!$C:$C,$D59,TB!$G:$G,$E59,TB!$J:$J,$A$4)</f>
        <v>0</v>
      </c>
      <c r="BU59" s="219">
        <f>SUMIFS(TB!BH:BH,TB!$F:$F,$B59,TB!$B:$B,$C59,TB!$C:$C,$D59,TB!$G:$G,$E59,TB!$J:$J,$A$4)</f>
        <v>0</v>
      </c>
      <c r="BV59" s="219">
        <f>SUMIFS(TB!BI:BI,TB!$F:$F,$B59,TB!$B:$B,$C59,TB!$C:$C,$D59,TB!$G:$G,$E59,TB!$J:$J,$A$4)</f>
        <v>0</v>
      </c>
      <c r="BZ59" s="219"/>
      <c r="CA59" s="240"/>
    </row>
    <row r="60" spans="2:79" ht="14.25" customHeight="1" outlineLevel="1" x14ac:dyDescent="0.3">
      <c r="B60" s="80" t="str">
        <f>BS!$B$17</f>
        <v>Fixed assets, net</v>
      </c>
      <c r="C60" s="79" t="s">
        <v>540</v>
      </c>
      <c r="D60" s="80" t="str">
        <f>IFERROR(VLOOKUP($C60,TB!$B:$H,2,0),"-")</f>
        <v>Vehicles</v>
      </c>
      <c r="E60" s="80" t="str">
        <f>IFERROR(VLOOKUP($C60,TB!$B:$H,6,0),"-")</f>
        <v>Vehicles</v>
      </c>
      <c r="F60" s="218">
        <f>SUMIFS($AA60:$BJ60,$AA$7:$BJ$7,F$7)</f>
        <v>435.66123999999996</v>
      </c>
      <c r="G60" s="218">
        <f t="shared" si="64"/>
        <v>396.23124000000001</v>
      </c>
      <c r="H60" s="218">
        <f t="shared" si="64"/>
        <v>396.23124000000001</v>
      </c>
      <c r="I60" s="218">
        <f t="shared" si="64"/>
        <v>396.23124000000001</v>
      </c>
      <c r="J60" s="293"/>
      <c r="K60" s="218">
        <f>MIN(AA60:AL60)</f>
        <v>435.66123999999996</v>
      </c>
      <c r="L60" s="218">
        <f>MIN(AM60:AX60)</f>
        <v>396.23124000000001</v>
      </c>
      <c r="M60" s="218">
        <f>MIN(AY60:BJ60)</f>
        <v>396.23124000000001</v>
      </c>
      <c r="N60" s="218">
        <f ca="1">_xlfn.IFNA(MIN(OFFSET($AA60,0,MATCH(Periods!$D$15,$AA$7:$BY$7)-1):OFFSET($AA60,0,MATCH(Periods!$D$15,$AA$7:$BY$7,0)-12)),0)</f>
        <v>396.23124000000001</v>
      </c>
      <c r="O60" s="293"/>
      <c r="P60" s="218">
        <f>MAX(AA60:AL60)</f>
        <v>435.66123999999996</v>
      </c>
      <c r="Q60" s="218">
        <f>MAX(AM60:AX60)</f>
        <v>435.66123999999996</v>
      </c>
      <c r="R60" s="218">
        <f>MAX(AY60:BJ60)</f>
        <v>396.23124000000001</v>
      </c>
      <c r="S60" s="218">
        <f ca="1">_xlfn.IFNA(MAX(OFFSET($AA60,0,MATCH(Periods!$D$15,$AA$7:$BY$7)-1):OFFSET($AA60,0,MATCH(Periods!$D$15,$AA$7:$BY$7,0)-12)),0)</f>
        <v>396.23124000000001</v>
      </c>
      <c r="T60" s="293"/>
      <c r="U60" s="218">
        <f>AVERAGE(AA60:AL60)</f>
        <v>435.66124000000008</v>
      </c>
      <c r="V60" s="218">
        <f>AVERAGE(AM60:AX60)</f>
        <v>432.37540666666672</v>
      </c>
      <c r="W60" s="218">
        <f>AVERAGE(AY60:BJ60)</f>
        <v>396.23124000000001</v>
      </c>
      <c r="X60" s="218">
        <f ca="1">_xlfn.IFNA(AVERAGE(OFFSET($AA60,0,MATCH(Periods!$D$15,$AA$7:$BY$7)-1):OFFSET($AA60,0,MATCH(Periods!$D$15,$AA$7:$BY$7,0)-12)),0)</f>
        <v>396.23124000000001</v>
      </c>
      <c r="Y60" s="293"/>
      <c r="Z60" s="293"/>
      <c r="AA60" s="218">
        <f>SUMIFS(TB!N:N,TB!$F:$F,$B60,TB!$B:$B,$C60,TB!$C:$C,$D60,TB!$G:$G,$E60,TB!$J:$J,$A$4)</f>
        <v>435.66123999999996</v>
      </c>
      <c r="AB60" s="218">
        <f>SUMIFS(TB!O:O,TB!$F:$F,$B60,TB!$B:$B,$C60,TB!$C:$C,$D60,TB!$G:$G,$E60,TB!$J:$J,$A$4)</f>
        <v>435.66123999999996</v>
      </c>
      <c r="AC60" s="218">
        <f>SUMIFS(TB!P:P,TB!$F:$F,$B60,TB!$B:$B,$C60,TB!$C:$C,$D60,TB!$G:$G,$E60,TB!$J:$J,$A$4)</f>
        <v>435.66123999999996</v>
      </c>
      <c r="AD60" s="218">
        <f>SUMIFS(TB!Q:Q,TB!$F:$F,$B60,TB!$B:$B,$C60,TB!$C:$C,$D60,TB!$G:$G,$E60,TB!$J:$J,$A$4)</f>
        <v>435.66123999999996</v>
      </c>
      <c r="AE60" s="218">
        <f>SUMIFS(TB!R:R,TB!$F:$F,$B60,TB!$B:$B,$C60,TB!$C:$C,$D60,TB!$G:$G,$E60,TB!$J:$J,$A$4)</f>
        <v>435.66123999999996</v>
      </c>
      <c r="AF60" s="218">
        <f>SUMIFS(TB!S:S,TB!$F:$F,$B60,TB!$B:$B,$C60,TB!$C:$C,$D60,TB!$G:$G,$E60,TB!$J:$J,$A$4)</f>
        <v>435.66123999999996</v>
      </c>
      <c r="AG60" s="218">
        <f>SUMIFS(TB!T:T,TB!$F:$F,$B60,TB!$B:$B,$C60,TB!$C:$C,$D60,TB!$G:$G,$E60,TB!$J:$J,$A$4)</f>
        <v>435.66123999999996</v>
      </c>
      <c r="AH60" s="218">
        <f>SUMIFS(TB!U:U,TB!$F:$F,$B60,TB!$B:$B,$C60,TB!$C:$C,$D60,TB!$G:$G,$E60,TB!$J:$J,$A$4)</f>
        <v>435.66123999999996</v>
      </c>
      <c r="AI60" s="218">
        <f>SUMIFS(TB!V:V,TB!$F:$F,$B60,TB!$B:$B,$C60,TB!$C:$C,$D60,TB!$G:$G,$E60,TB!$J:$J,$A$4)</f>
        <v>435.66123999999996</v>
      </c>
      <c r="AJ60" s="218">
        <f>SUMIFS(TB!W:W,TB!$F:$F,$B60,TB!$B:$B,$C60,TB!$C:$C,$D60,TB!$G:$G,$E60,TB!$J:$J,$A$4)</f>
        <v>435.66123999999996</v>
      </c>
      <c r="AK60" s="218">
        <f>SUMIFS(TB!X:X,TB!$F:$F,$B60,TB!$B:$B,$C60,TB!$C:$C,$D60,TB!$G:$G,$E60,TB!$J:$J,$A$4)</f>
        <v>435.66123999999996</v>
      </c>
      <c r="AL60" s="218">
        <f>SUMIFS(TB!Y:Y,TB!$F:$F,$B60,TB!$B:$B,$C60,TB!$C:$C,$D60,TB!$G:$G,$E60,TB!$J:$J,$A$4)</f>
        <v>435.66123999999996</v>
      </c>
      <c r="AM60" s="218">
        <f>SUMIFS(TB!Z:Z,TB!$F:$F,$B60,TB!$B:$B,$C60,TB!$C:$C,$D60,TB!$G:$G,$E60,TB!$J:$J,$A$4)</f>
        <v>435.66123999999996</v>
      </c>
      <c r="AN60" s="218">
        <f>SUMIFS(TB!AA:AA,TB!$F:$F,$B60,TB!$B:$B,$C60,TB!$C:$C,$D60,TB!$G:$G,$E60,TB!$J:$J,$A$4)</f>
        <v>435.66123999999996</v>
      </c>
      <c r="AO60" s="218">
        <f>SUMIFS(TB!AB:AB,TB!$F:$F,$B60,TB!$B:$B,$C60,TB!$C:$C,$D60,TB!$G:$G,$E60,TB!$J:$J,$A$4)</f>
        <v>435.66123999999996</v>
      </c>
      <c r="AP60" s="218">
        <f>SUMIFS(TB!AC:AC,TB!$F:$F,$B60,TB!$B:$B,$C60,TB!$C:$C,$D60,TB!$G:$G,$E60,TB!$J:$J,$A$4)</f>
        <v>435.66123999999996</v>
      </c>
      <c r="AQ60" s="218">
        <f>SUMIFS(TB!AD:AD,TB!$F:$F,$B60,TB!$B:$B,$C60,TB!$C:$C,$D60,TB!$G:$G,$E60,TB!$J:$J,$A$4)</f>
        <v>435.66123999999996</v>
      </c>
      <c r="AR60" s="218">
        <f>SUMIFS(TB!AE:AE,TB!$F:$F,$B60,TB!$B:$B,$C60,TB!$C:$C,$D60,TB!$G:$G,$E60,TB!$J:$J,$A$4)</f>
        <v>435.66123999999996</v>
      </c>
      <c r="AS60" s="218">
        <f>SUMIFS(TB!AF:AF,TB!$F:$F,$B60,TB!$B:$B,$C60,TB!$C:$C,$D60,TB!$G:$G,$E60,TB!$J:$J,$A$4)</f>
        <v>435.66123999999996</v>
      </c>
      <c r="AT60" s="218">
        <f>SUMIFS(TB!AG:AG,TB!$F:$F,$B60,TB!$B:$B,$C60,TB!$C:$C,$D60,TB!$G:$G,$E60,TB!$J:$J,$A$4)</f>
        <v>435.66123999999996</v>
      </c>
      <c r="AU60" s="218">
        <f>SUMIFS(TB!AH:AH,TB!$F:$F,$B60,TB!$B:$B,$C60,TB!$C:$C,$D60,TB!$G:$G,$E60,TB!$J:$J,$A$4)</f>
        <v>435.66123999999996</v>
      </c>
      <c r="AV60" s="218">
        <f>SUMIFS(TB!AI:AI,TB!$F:$F,$B60,TB!$B:$B,$C60,TB!$C:$C,$D60,TB!$G:$G,$E60,TB!$J:$J,$A$4)</f>
        <v>435.66123999999996</v>
      </c>
      <c r="AW60" s="218">
        <f>SUMIFS(TB!AJ:AJ,TB!$F:$F,$B60,TB!$B:$B,$C60,TB!$C:$C,$D60,TB!$G:$G,$E60,TB!$J:$J,$A$4)</f>
        <v>435.66123999999996</v>
      </c>
      <c r="AX60" s="218">
        <f>SUMIFS(TB!AK:AK,TB!$F:$F,$B60,TB!$B:$B,$C60,TB!$C:$C,$D60,TB!$G:$G,$E60,TB!$J:$J,$A$4)</f>
        <v>396.23124000000001</v>
      </c>
      <c r="AY60" s="218">
        <f>SUMIFS(TB!AL:AL,TB!$F:$F,$B60,TB!$B:$B,$C60,TB!$C:$C,$D60,TB!$G:$G,$E60,TB!$J:$J,$A$4)</f>
        <v>396.23124000000001</v>
      </c>
      <c r="AZ60" s="218">
        <f>SUMIFS(TB!AM:AM,TB!$F:$F,$B60,TB!$B:$B,$C60,TB!$C:$C,$D60,TB!$G:$G,$E60,TB!$J:$J,$A$4)</f>
        <v>396.23124000000001</v>
      </c>
      <c r="BA60" s="218">
        <f>SUMIFS(TB!AN:AN,TB!$F:$F,$B60,TB!$B:$B,$C60,TB!$C:$C,$D60,TB!$G:$G,$E60,TB!$J:$J,$A$4)</f>
        <v>396.23124000000001</v>
      </c>
      <c r="BB60" s="218">
        <f>SUMIFS(TB!AO:AO,TB!$F:$F,$B60,TB!$B:$B,$C60,TB!$C:$C,$D60,TB!$G:$G,$E60,TB!$J:$J,$A$4)</f>
        <v>396.23124000000001</v>
      </c>
      <c r="BC60" s="218">
        <f>SUMIFS(TB!AP:AP,TB!$F:$F,$B60,TB!$B:$B,$C60,TB!$C:$C,$D60,TB!$G:$G,$E60,TB!$J:$J,$A$4)</f>
        <v>396.23124000000001</v>
      </c>
      <c r="BD60" s="218">
        <f>SUMIFS(TB!AQ:AQ,TB!$F:$F,$B60,TB!$B:$B,$C60,TB!$C:$C,$D60,TB!$G:$G,$E60,TB!$J:$J,$A$4)</f>
        <v>396.23124000000001</v>
      </c>
      <c r="BE60" s="218">
        <f>SUMIFS(TB!AR:AR,TB!$F:$F,$B60,TB!$B:$B,$C60,TB!$C:$C,$D60,TB!$G:$G,$E60,TB!$J:$J,$A$4)</f>
        <v>396.23124000000001</v>
      </c>
      <c r="BF60" s="218">
        <f>SUMIFS(TB!AS:AS,TB!$F:$F,$B60,TB!$B:$B,$C60,TB!$C:$C,$D60,TB!$G:$G,$E60,TB!$J:$J,$A$4)</f>
        <v>396.23124000000001</v>
      </c>
      <c r="BG60" s="218">
        <f>SUMIFS(TB!AT:AT,TB!$F:$F,$B60,TB!$B:$B,$C60,TB!$C:$C,$D60,TB!$G:$G,$E60,TB!$J:$J,$A$4)</f>
        <v>396.23124000000001</v>
      </c>
      <c r="BH60" s="218">
        <f>SUMIFS(TB!AU:AU,TB!$F:$F,$B60,TB!$B:$B,$C60,TB!$C:$C,$D60,TB!$G:$G,$E60,TB!$J:$J,$A$4)</f>
        <v>396.23124000000001</v>
      </c>
      <c r="BI60" s="218">
        <f>SUMIFS(TB!AV:AV,TB!$F:$F,$B60,TB!$B:$B,$C60,TB!$C:$C,$D60,TB!$G:$G,$E60,TB!$J:$J,$A$4)</f>
        <v>396.23124000000001</v>
      </c>
      <c r="BJ60" s="218">
        <f>SUMIFS(TB!AW:AW,TB!$F:$F,$B60,TB!$B:$B,$C60,TB!$C:$C,$D60,TB!$G:$G,$E60,TB!$J:$J,$A$4)</f>
        <v>396.23124000000001</v>
      </c>
      <c r="BK60" s="218">
        <f>SUMIFS(TB!AX:AX,TB!$F:$F,$B60,TB!$B:$B,$C60,TB!$C:$C,$D60,TB!$G:$G,$E60,TB!$J:$J,$A$4)</f>
        <v>396.23124000000001</v>
      </c>
      <c r="BL60" s="218">
        <f>SUMIFS(TB!AY:AY,TB!$F:$F,$B60,TB!$B:$B,$C60,TB!$C:$C,$D60,TB!$G:$G,$E60,TB!$J:$J,$A$4)</f>
        <v>396.23124000000001</v>
      </c>
      <c r="BM60" s="218">
        <f>SUMIFS(TB!AZ:AZ,TB!$F:$F,$B60,TB!$B:$B,$C60,TB!$C:$C,$D60,TB!$G:$G,$E60,TB!$J:$J,$A$4)</f>
        <v>0</v>
      </c>
      <c r="BN60" s="218">
        <f>SUMIFS(TB!BA:BA,TB!$F:$F,$B60,TB!$B:$B,$C60,TB!$C:$C,$D60,TB!$G:$G,$E60,TB!$J:$J,$A$4)</f>
        <v>0</v>
      </c>
      <c r="BO60" s="218">
        <f>SUMIFS(TB!BB:BB,TB!$F:$F,$B60,TB!$B:$B,$C60,TB!$C:$C,$D60,TB!$G:$G,$E60,TB!$J:$J,$A$4)</f>
        <v>0</v>
      </c>
      <c r="BP60" s="218">
        <f>SUMIFS(TB!BC:BC,TB!$F:$F,$B60,TB!$B:$B,$C60,TB!$C:$C,$D60,TB!$G:$G,$E60,TB!$J:$J,$A$4)</f>
        <v>0</v>
      </c>
      <c r="BQ60" s="218">
        <f>SUMIFS(TB!BD:BD,TB!$F:$F,$B60,TB!$B:$B,$C60,TB!$C:$C,$D60,TB!$G:$G,$E60,TB!$J:$J,$A$4)</f>
        <v>0</v>
      </c>
      <c r="BR60" s="218">
        <f>SUMIFS(TB!BE:BE,TB!$F:$F,$B60,TB!$B:$B,$C60,TB!$C:$C,$D60,TB!$G:$G,$E60,TB!$J:$J,$A$4)</f>
        <v>0</v>
      </c>
      <c r="BS60" s="218">
        <f>SUMIFS(TB!BF:BF,TB!$F:$F,$B60,TB!$B:$B,$C60,TB!$C:$C,$D60,TB!$G:$G,$E60,TB!$J:$J,$A$4)</f>
        <v>0</v>
      </c>
      <c r="BT60" s="218">
        <f>SUMIFS(TB!BG:BG,TB!$F:$F,$B60,TB!$B:$B,$C60,TB!$C:$C,$D60,TB!$G:$G,$E60,TB!$J:$J,$A$4)</f>
        <v>0</v>
      </c>
      <c r="BU60" s="218">
        <f>SUMIFS(TB!BH:BH,TB!$F:$F,$B60,TB!$B:$B,$C60,TB!$C:$C,$D60,TB!$G:$G,$E60,TB!$J:$J,$A$4)</f>
        <v>0</v>
      </c>
      <c r="BV60" s="218">
        <f>SUMIFS(TB!BI:BI,TB!$F:$F,$B60,TB!$B:$B,$C60,TB!$C:$C,$D60,TB!$G:$G,$E60,TB!$J:$J,$A$4)</f>
        <v>0</v>
      </c>
      <c r="BZ60" s="218"/>
      <c r="CA60" s="337"/>
    </row>
    <row r="61" spans="2:79" ht="14.25" customHeight="1" outlineLevel="1" x14ac:dyDescent="0.3">
      <c r="B61" s="71" t="str">
        <f>BS!$B$17</f>
        <v>Fixed assets, net</v>
      </c>
      <c r="C61" s="197" t="s">
        <v>538</v>
      </c>
      <c r="D61" s="71" t="str">
        <f>IFERROR(VLOOKUP($C61,TB!$B:$H,2,0),"-")</f>
        <v>Furniture and Equipment</v>
      </c>
      <c r="E61" s="71" t="str">
        <f>IFERROR(VLOOKUP($C61,TB!$B:$H,6,0),"-")</f>
        <v>Furniture and equipment</v>
      </c>
      <c r="F61" s="219">
        <f>SUMIFS($AA61:$BJ61,$AA$7:$BJ$7,F$7)</f>
        <v>94.467770000000002</v>
      </c>
      <c r="G61" s="219">
        <f t="shared" si="64"/>
        <v>94.467770000000002</v>
      </c>
      <c r="H61" s="219">
        <f t="shared" si="64"/>
        <v>94.467770000000002</v>
      </c>
      <c r="I61" s="219">
        <f t="shared" si="64"/>
        <v>94.467770000000002</v>
      </c>
      <c r="J61" s="293"/>
      <c r="K61" s="219">
        <f>MIN(AA61:AL61)</f>
        <v>94.467770000000002</v>
      </c>
      <c r="L61" s="219">
        <f>MIN(AM61:AX61)</f>
        <v>94.467770000000002</v>
      </c>
      <c r="M61" s="219">
        <f>MIN(AY61:BJ61)</f>
        <v>94.467770000000002</v>
      </c>
      <c r="N61" s="219">
        <f ca="1">_xlfn.IFNA(MIN(OFFSET($AA61,0,MATCH(Periods!$D$15,$AA$7:$BY$7)-1):OFFSET($AA61,0,MATCH(Periods!$D$15,$AA$7:$BY$7,0)-12)),0)</f>
        <v>94.467770000000002</v>
      </c>
      <c r="O61" s="293"/>
      <c r="P61" s="219">
        <f>MAX(AA61:AL61)</f>
        <v>94.467770000000002</v>
      </c>
      <c r="Q61" s="219">
        <f>MAX(AM61:AX61)</f>
        <v>94.467770000000002</v>
      </c>
      <c r="R61" s="219">
        <f>MAX(AY61:BJ61)</f>
        <v>94.467770000000002</v>
      </c>
      <c r="S61" s="219">
        <f ca="1">_xlfn.IFNA(MAX(OFFSET($AA61,0,MATCH(Periods!$D$15,$AA$7:$BY$7)-1):OFFSET($AA61,0,MATCH(Periods!$D$15,$AA$7:$BY$7,0)-12)),0)</f>
        <v>94.467770000000002</v>
      </c>
      <c r="T61" s="293"/>
      <c r="U61" s="219">
        <f>AVERAGE(AA61:AL61)</f>
        <v>94.467769999999987</v>
      </c>
      <c r="V61" s="219">
        <f>AVERAGE(AM61:AX61)</f>
        <v>94.467769999999987</v>
      </c>
      <c r="W61" s="219">
        <f>AVERAGE(AY61:BJ61)</f>
        <v>94.467769999999987</v>
      </c>
      <c r="X61" s="219">
        <f ca="1">_xlfn.IFNA(AVERAGE(OFFSET($AA61,0,MATCH(Periods!$D$15,$AA$7:$BY$7)-1):OFFSET($AA61,0,MATCH(Periods!$D$15,$AA$7:$BY$7,0)-12)),0)</f>
        <v>94.467769999999987</v>
      </c>
      <c r="Y61" s="293"/>
      <c r="Z61" s="293"/>
      <c r="AA61" s="219">
        <f>SUMIFS(TB!N:N,TB!$F:$F,$B61,TB!$B:$B,$C61,TB!$C:$C,$D61,TB!$G:$G,$E61,TB!$J:$J,$A$4)</f>
        <v>94.467770000000002</v>
      </c>
      <c r="AB61" s="219">
        <f>SUMIFS(TB!O:O,TB!$F:$F,$B61,TB!$B:$B,$C61,TB!$C:$C,$D61,TB!$G:$G,$E61,TB!$J:$J,$A$4)</f>
        <v>94.467770000000002</v>
      </c>
      <c r="AC61" s="219">
        <f>SUMIFS(TB!P:P,TB!$F:$F,$B61,TB!$B:$B,$C61,TB!$C:$C,$D61,TB!$G:$G,$E61,TB!$J:$J,$A$4)</f>
        <v>94.467770000000002</v>
      </c>
      <c r="AD61" s="219">
        <f>SUMIFS(TB!Q:Q,TB!$F:$F,$B61,TB!$B:$B,$C61,TB!$C:$C,$D61,TB!$G:$G,$E61,TB!$J:$J,$A$4)</f>
        <v>94.467770000000002</v>
      </c>
      <c r="AE61" s="219">
        <f>SUMIFS(TB!R:R,TB!$F:$F,$B61,TB!$B:$B,$C61,TB!$C:$C,$D61,TB!$G:$G,$E61,TB!$J:$J,$A$4)</f>
        <v>94.467770000000002</v>
      </c>
      <c r="AF61" s="219">
        <f>SUMIFS(TB!S:S,TB!$F:$F,$B61,TB!$B:$B,$C61,TB!$C:$C,$D61,TB!$G:$G,$E61,TB!$J:$J,$A$4)</f>
        <v>94.467770000000002</v>
      </c>
      <c r="AG61" s="219">
        <f>SUMIFS(TB!T:T,TB!$F:$F,$B61,TB!$B:$B,$C61,TB!$C:$C,$D61,TB!$G:$G,$E61,TB!$J:$J,$A$4)</f>
        <v>94.467770000000002</v>
      </c>
      <c r="AH61" s="219">
        <f>SUMIFS(TB!U:U,TB!$F:$F,$B61,TB!$B:$B,$C61,TB!$C:$C,$D61,TB!$G:$G,$E61,TB!$J:$J,$A$4)</f>
        <v>94.467770000000002</v>
      </c>
      <c r="AI61" s="219">
        <f>SUMIFS(TB!V:V,TB!$F:$F,$B61,TB!$B:$B,$C61,TB!$C:$C,$D61,TB!$G:$G,$E61,TB!$J:$J,$A$4)</f>
        <v>94.467770000000002</v>
      </c>
      <c r="AJ61" s="219">
        <f>SUMIFS(TB!W:W,TB!$F:$F,$B61,TB!$B:$B,$C61,TB!$C:$C,$D61,TB!$G:$G,$E61,TB!$J:$J,$A$4)</f>
        <v>94.467770000000002</v>
      </c>
      <c r="AK61" s="219">
        <f>SUMIFS(TB!X:X,TB!$F:$F,$B61,TB!$B:$B,$C61,TB!$C:$C,$D61,TB!$G:$G,$E61,TB!$J:$J,$A$4)</f>
        <v>94.467770000000002</v>
      </c>
      <c r="AL61" s="219">
        <f>SUMIFS(TB!Y:Y,TB!$F:$F,$B61,TB!$B:$B,$C61,TB!$C:$C,$D61,TB!$G:$G,$E61,TB!$J:$J,$A$4)</f>
        <v>94.467770000000002</v>
      </c>
      <c r="AM61" s="219">
        <f>SUMIFS(TB!Z:Z,TB!$F:$F,$B61,TB!$B:$B,$C61,TB!$C:$C,$D61,TB!$G:$G,$E61,TB!$J:$J,$A$4)</f>
        <v>94.467770000000002</v>
      </c>
      <c r="AN61" s="219">
        <f>SUMIFS(TB!AA:AA,TB!$F:$F,$B61,TB!$B:$B,$C61,TB!$C:$C,$D61,TB!$G:$G,$E61,TB!$J:$J,$A$4)</f>
        <v>94.467770000000002</v>
      </c>
      <c r="AO61" s="219">
        <f>SUMIFS(TB!AB:AB,TB!$F:$F,$B61,TB!$B:$B,$C61,TB!$C:$C,$D61,TB!$G:$G,$E61,TB!$J:$J,$A$4)</f>
        <v>94.467770000000002</v>
      </c>
      <c r="AP61" s="219">
        <f>SUMIFS(TB!AC:AC,TB!$F:$F,$B61,TB!$B:$B,$C61,TB!$C:$C,$D61,TB!$G:$G,$E61,TB!$J:$J,$A$4)</f>
        <v>94.467770000000002</v>
      </c>
      <c r="AQ61" s="219">
        <f>SUMIFS(TB!AD:AD,TB!$F:$F,$B61,TB!$B:$B,$C61,TB!$C:$C,$D61,TB!$G:$G,$E61,TB!$J:$J,$A$4)</f>
        <v>94.467770000000002</v>
      </c>
      <c r="AR61" s="219">
        <f>SUMIFS(TB!AE:AE,TB!$F:$F,$B61,TB!$B:$B,$C61,TB!$C:$C,$D61,TB!$G:$G,$E61,TB!$J:$J,$A$4)</f>
        <v>94.467770000000002</v>
      </c>
      <c r="AS61" s="219">
        <f>SUMIFS(TB!AF:AF,TB!$F:$F,$B61,TB!$B:$B,$C61,TB!$C:$C,$D61,TB!$G:$G,$E61,TB!$J:$J,$A$4)</f>
        <v>94.467770000000002</v>
      </c>
      <c r="AT61" s="219">
        <f>SUMIFS(TB!AG:AG,TB!$F:$F,$B61,TB!$B:$B,$C61,TB!$C:$C,$D61,TB!$G:$G,$E61,TB!$J:$J,$A$4)</f>
        <v>94.467770000000002</v>
      </c>
      <c r="AU61" s="219">
        <f>SUMIFS(TB!AH:AH,TB!$F:$F,$B61,TB!$B:$B,$C61,TB!$C:$C,$D61,TB!$G:$G,$E61,TB!$J:$J,$A$4)</f>
        <v>94.467770000000002</v>
      </c>
      <c r="AV61" s="219">
        <f>SUMIFS(TB!AI:AI,TB!$F:$F,$B61,TB!$B:$B,$C61,TB!$C:$C,$D61,TB!$G:$G,$E61,TB!$J:$J,$A$4)</f>
        <v>94.467770000000002</v>
      </c>
      <c r="AW61" s="219">
        <f>SUMIFS(TB!AJ:AJ,TB!$F:$F,$B61,TB!$B:$B,$C61,TB!$C:$C,$D61,TB!$G:$G,$E61,TB!$J:$J,$A$4)</f>
        <v>94.467770000000002</v>
      </c>
      <c r="AX61" s="219">
        <f>SUMIFS(TB!AK:AK,TB!$F:$F,$B61,TB!$B:$B,$C61,TB!$C:$C,$D61,TB!$G:$G,$E61,TB!$J:$J,$A$4)</f>
        <v>94.467770000000002</v>
      </c>
      <c r="AY61" s="219">
        <f>SUMIFS(TB!AL:AL,TB!$F:$F,$B61,TB!$B:$B,$C61,TB!$C:$C,$D61,TB!$G:$G,$E61,TB!$J:$J,$A$4)</f>
        <v>94.467770000000002</v>
      </c>
      <c r="AZ61" s="219">
        <f>SUMIFS(TB!AM:AM,TB!$F:$F,$B61,TB!$B:$B,$C61,TB!$C:$C,$D61,TB!$G:$G,$E61,TB!$J:$J,$A$4)</f>
        <v>94.467770000000002</v>
      </c>
      <c r="BA61" s="219">
        <f>SUMIFS(TB!AN:AN,TB!$F:$F,$B61,TB!$B:$B,$C61,TB!$C:$C,$D61,TB!$G:$G,$E61,TB!$J:$J,$A$4)</f>
        <v>94.467770000000002</v>
      </c>
      <c r="BB61" s="219">
        <f>SUMIFS(TB!AO:AO,TB!$F:$F,$B61,TB!$B:$B,$C61,TB!$C:$C,$D61,TB!$G:$G,$E61,TB!$J:$J,$A$4)</f>
        <v>94.467770000000002</v>
      </c>
      <c r="BC61" s="219">
        <f>SUMIFS(TB!AP:AP,TB!$F:$F,$B61,TB!$B:$B,$C61,TB!$C:$C,$D61,TB!$G:$G,$E61,TB!$J:$J,$A$4)</f>
        <v>94.467770000000002</v>
      </c>
      <c r="BD61" s="219">
        <f>SUMIFS(TB!AQ:AQ,TB!$F:$F,$B61,TB!$B:$B,$C61,TB!$C:$C,$D61,TB!$G:$G,$E61,TB!$J:$J,$A$4)</f>
        <v>94.467770000000002</v>
      </c>
      <c r="BE61" s="219">
        <f>SUMIFS(TB!AR:AR,TB!$F:$F,$B61,TB!$B:$B,$C61,TB!$C:$C,$D61,TB!$G:$G,$E61,TB!$J:$J,$A$4)</f>
        <v>94.467770000000002</v>
      </c>
      <c r="BF61" s="219">
        <f>SUMIFS(TB!AS:AS,TB!$F:$F,$B61,TB!$B:$B,$C61,TB!$C:$C,$D61,TB!$G:$G,$E61,TB!$J:$J,$A$4)</f>
        <v>94.467770000000002</v>
      </c>
      <c r="BG61" s="219">
        <f>SUMIFS(TB!AT:AT,TB!$F:$F,$B61,TB!$B:$B,$C61,TB!$C:$C,$D61,TB!$G:$G,$E61,TB!$J:$J,$A$4)</f>
        <v>94.467770000000002</v>
      </c>
      <c r="BH61" s="219">
        <f>SUMIFS(TB!AU:AU,TB!$F:$F,$B61,TB!$B:$B,$C61,TB!$C:$C,$D61,TB!$G:$G,$E61,TB!$J:$J,$A$4)</f>
        <v>94.467770000000002</v>
      </c>
      <c r="BI61" s="219">
        <f>SUMIFS(TB!AV:AV,TB!$F:$F,$B61,TB!$B:$B,$C61,TB!$C:$C,$D61,TB!$G:$G,$E61,TB!$J:$J,$A$4)</f>
        <v>94.467770000000002</v>
      </c>
      <c r="BJ61" s="219">
        <f>SUMIFS(TB!AW:AW,TB!$F:$F,$B61,TB!$B:$B,$C61,TB!$C:$C,$D61,TB!$G:$G,$E61,TB!$J:$J,$A$4)</f>
        <v>94.467770000000002</v>
      </c>
      <c r="BK61" s="219">
        <f>SUMIFS(TB!AX:AX,TB!$F:$F,$B61,TB!$B:$B,$C61,TB!$C:$C,$D61,TB!$G:$G,$E61,TB!$J:$J,$A$4)</f>
        <v>94.467770000000002</v>
      </c>
      <c r="BL61" s="219">
        <f>SUMIFS(TB!AY:AY,TB!$F:$F,$B61,TB!$B:$B,$C61,TB!$C:$C,$D61,TB!$G:$G,$E61,TB!$J:$J,$A$4)</f>
        <v>94.467770000000002</v>
      </c>
      <c r="BM61" s="219">
        <f>SUMIFS(TB!AZ:AZ,TB!$F:$F,$B61,TB!$B:$B,$C61,TB!$C:$C,$D61,TB!$G:$G,$E61,TB!$J:$J,$A$4)</f>
        <v>0</v>
      </c>
      <c r="BN61" s="219">
        <f>SUMIFS(TB!BA:BA,TB!$F:$F,$B61,TB!$B:$B,$C61,TB!$C:$C,$D61,TB!$G:$G,$E61,TB!$J:$J,$A$4)</f>
        <v>0</v>
      </c>
      <c r="BO61" s="219">
        <f>SUMIFS(TB!BB:BB,TB!$F:$F,$B61,TB!$B:$B,$C61,TB!$C:$C,$D61,TB!$G:$G,$E61,TB!$J:$J,$A$4)</f>
        <v>0</v>
      </c>
      <c r="BP61" s="219">
        <f>SUMIFS(TB!BC:BC,TB!$F:$F,$B61,TB!$B:$B,$C61,TB!$C:$C,$D61,TB!$G:$G,$E61,TB!$J:$J,$A$4)</f>
        <v>0</v>
      </c>
      <c r="BQ61" s="219">
        <f>SUMIFS(TB!BD:BD,TB!$F:$F,$B61,TB!$B:$B,$C61,TB!$C:$C,$D61,TB!$G:$G,$E61,TB!$J:$J,$A$4)</f>
        <v>0</v>
      </c>
      <c r="BR61" s="219">
        <f>SUMIFS(TB!BE:BE,TB!$F:$F,$B61,TB!$B:$B,$C61,TB!$C:$C,$D61,TB!$G:$G,$E61,TB!$J:$J,$A$4)</f>
        <v>0</v>
      </c>
      <c r="BS61" s="219">
        <f>SUMIFS(TB!BF:BF,TB!$F:$F,$B61,TB!$B:$B,$C61,TB!$C:$C,$D61,TB!$G:$G,$E61,TB!$J:$J,$A$4)</f>
        <v>0</v>
      </c>
      <c r="BT61" s="219">
        <f>SUMIFS(TB!BG:BG,TB!$F:$F,$B61,TB!$B:$B,$C61,TB!$C:$C,$D61,TB!$G:$G,$E61,TB!$J:$J,$A$4)</f>
        <v>0</v>
      </c>
      <c r="BU61" s="219">
        <f>SUMIFS(TB!BH:BH,TB!$F:$F,$B61,TB!$B:$B,$C61,TB!$C:$C,$D61,TB!$G:$G,$E61,TB!$J:$J,$A$4)</f>
        <v>0</v>
      </c>
      <c r="BV61" s="219">
        <f>SUMIFS(TB!BI:BI,TB!$F:$F,$B61,TB!$B:$B,$C61,TB!$C:$C,$D61,TB!$G:$G,$E61,TB!$J:$J,$A$4)</f>
        <v>0</v>
      </c>
      <c r="BZ61" s="219"/>
      <c r="CA61" s="240"/>
    </row>
    <row r="62" spans="2:79" ht="14.25" customHeight="1" outlineLevel="1" x14ac:dyDescent="0.3">
      <c r="B62" s="542" t="str">
        <f>BS!$B$17</f>
        <v>Fixed assets, net</v>
      </c>
      <c r="C62" s="543" t="s">
        <v>537</v>
      </c>
      <c r="D62" s="542" t="str">
        <f>IFERROR(VLOOKUP($C62,TB!$B:$H,2,0),"-")</f>
        <v>Accumulated Depreciation</v>
      </c>
      <c r="E62" s="542" t="str">
        <f>IFERROR(VLOOKUP($C62,TB!$B:$H,6,0),"-")</f>
        <v>Accumulated depreciation</v>
      </c>
      <c r="F62" s="220">
        <f>SUMIFS($AA62:$BJ62,$AA$7:$BJ$7,F$7)</f>
        <v>-509.94578999999999</v>
      </c>
      <c r="G62" s="220">
        <f t="shared" si="64"/>
        <v>-585.16379000000006</v>
      </c>
      <c r="H62" s="220">
        <f t="shared" si="64"/>
        <v>-699.43979000000002</v>
      </c>
      <c r="I62" s="220">
        <f t="shared" si="64"/>
        <v>-716.83779000000004</v>
      </c>
      <c r="J62" s="293"/>
      <c r="K62" s="220">
        <f>MIN(AA62:AL62)</f>
        <v>-509.94578999999999</v>
      </c>
      <c r="L62" s="220">
        <f>MIN(AM62:AX62)</f>
        <v>-615.03979000000004</v>
      </c>
      <c r="M62" s="220">
        <f>MIN(AY62:BJ62)</f>
        <v>-699.43979000000002</v>
      </c>
      <c r="N62" s="220">
        <f ca="1">_xlfn.IFNA(MIN(OFFSET($AA62,0,MATCH(Periods!$D$15,$AA$7:$BY$7)-1):OFFSET($AA62,0,MATCH(Periods!$D$15,$AA$7:$BY$7,0)-12)),0)</f>
        <v>-716.83779000000004</v>
      </c>
      <c r="O62" s="293"/>
      <c r="P62" s="220">
        <f>MAX(AA62:AL62)</f>
        <v>-394.88961999999998</v>
      </c>
      <c r="Q62" s="220">
        <f>MAX(AM62:AX62)</f>
        <v>-519.49978999999996</v>
      </c>
      <c r="R62" s="220">
        <f>MAX(AY62:BJ62)</f>
        <v>-594.68679000000009</v>
      </c>
      <c r="S62" s="220">
        <f ca="1">_xlfn.IFNA(MAX(OFFSET($AA62,0,MATCH(Periods!$D$15,$AA$7:$BY$7)-1):OFFSET($AA62,0,MATCH(Periods!$D$15,$AA$7:$BY$7,0)-12)),0)</f>
        <v>-613.73279000000002</v>
      </c>
      <c r="T62" s="293"/>
      <c r="U62" s="220">
        <f>AVERAGE(AA62:AL62)</f>
        <v>-452.51024750000005</v>
      </c>
      <c r="V62" s="220">
        <f>AVERAGE(AM62:AX62)</f>
        <v>-568.76095666666663</v>
      </c>
      <c r="W62" s="220">
        <f>AVERAGE(AY62:BJ62)</f>
        <v>-647.06329000000005</v>
      </c>
      <c r="X62" s="220">
        <f ca="1">_xlfn.IFNA(AVERAGE(OFFSET($AA62,0,MATCH(Periods!$D$15,$AA$7:$BY$7)-1):OFFSET($AA62,0,MATCH(Periods!$D$15,$AA$7:$BY$7,0)-12)),0)</f>
        <v>-665.90329000000008</v>
      </c>
      <c r="Y62" s="293"/>
      <c r="Z62" s="293"/>
      <c r="AA62" s="220">
        <f>SUMIFS(TB!N:N,TB!$F:$F,$B62,TB!$B:$B,$C62,TB!$C:$C,$D62,TB!$G:$G,$E62,TB!$J:$J,$A$4)</f>
        <v>-394.88961999999998</v>
      </c>
      <c r="AB62" s="220">
        <f>SUMIFS(TB!O:O,TB!$F:$F,$B62,TB!$B:$B,$C62,TB!$C:$C,$D62,TB!$G:$G,$E62,TB!$J:$J,$A$4)</f>
        <v>-404.94544999999999</v>
      </c>
      <c r="AC62" s="220">
        <f>SUMIFS(TB!P:P,TB!$F:$F,$B62,TB!$B:$B,$C62,TB!$C:$C,$D62,TB!$G:$G,$E62,TB!$J:$J,$A$4)</f>
        <v>-416.11178999999998</v>
      </c>
      <c r="AD62" s="220">
        <f>SUMIFS(TB!Q:Q,TB!$F:$F,$B62,TB!$B:$B,$C62,TB!$C:$C,$D62,TB!$G:$G,$E62,TB!$J:$J,$A$4)</f>
        <v>-426.53778999999997</v>
      </c>
      <c r="AE62" s="220">
        <f>SUMIFS(TB!R:R,TB!$F:$F,$B62,TB!$B:$B,$C62,TB!$C:$C,$D62,TB!$G:$G,$E62,TB!$J:$J,$A$4)</f>
        <v>-436.96378999999996</v>
      </c>
      <c r="AF62" s="220">
        <f>SUMIFS(TB!S:S,TB!$F:$F,$B62,TB!$B:$B,$C62,TB!$C:$C,$D62,TB!$G:$G,$E62,TB!$J:$J,$A$4)</f>
        <v>-447.38979</v>
      </c>
      <c r="AG62" s="220">
        <f>SUMIFS(TB!T:T,TB!$F:$F,$B62,TB!$B:$B,$C62,TB!$C:$C,$D62,TB!$G:$G,$E62,TB!$J:$J,$A$4)</f>
        <v>-457.81578999999999</v>
      </c>
      <c r="AH62" s="220">
        <f>SUMIFS(TB!U:U,TB!$F:$F,$B62,TB!$B:$B,$C62,TB!$C:$C,$D62,TB!$G:$G,$E62,TB!$J:$J,$A$4)</f>
        <v>-468.24178999999998</v>
      </c>
      <c r="AI62" s="220">
        <f>SUMIFS(TB!V:V,TB!$F:$F,$B62,TB!$B:$B,$C62,TB!$C:$C,$D62,TB!$G:$G,$E62,TB!$J:$J,$A$4)</f>
        <v>-478.66778999999997</v>
      </c>
      <c r="AJ62" s="220">
        <f>SUMIFS(TB!W:W,TB!$F:$F,$B62,TB!$B:$B,$C62,TB!$C:$C,$D62,TB!$G:$G,$E62,TB!$J:$J,$A$4)</f>
        <v>-489.09378999999996</v>
      </c>
      <c r="AK62" s="220">
        <f>SUMIFS(TB!X:X,TB!$F:$F,$B62,TB!$B:$B,$C62,TB!$C:$C,$D62,TB!$G:$G,$E62,TB!$J:$J,$A$4)</f>
        <v>-499.51979</v>
      </c>
      <c r="AL62" s="220">
        <f>SUMIFS(TB!Y:Y,TB!$F:$F,$B62,TB!$B:$B,$C62,TB!$C:$C,$D62,TB!$G:$G,$E62,TB!$J:$J,$A$4)</f>
        <v>-509.94578999999999</v>
      </c>
      <c r="AM62" s="220">
        <f>SUMIFS(TB!Z:Z,TB!$F:$F,$B62,TB!$B:$B,$C62,TB!$C:$C,$D62,TB!$G:$G,$E62,TB!$J:$J,$A$4)</f>
        <v>-519.49978999999996</v>
      </c>
      <c r="AN62" s="220">
        <f>SUMIFS(TB!AA:AA,TB!$F:$F,$B62,TB!$B:$B,$C62,TB!$C:$C,$D62,TB!$G:$G,$E62,TB!$J:$J,$A$4)</f>
        <v>-529.05379000000005</v>
      </c>
      <c r="AO62" s="220">
        <f>SUMIFS(TB!AB:AB,TB!$F:$F,$B62,TB!$B:$B,$C62,TB!$C:$C,$D62,TB!$G:$G,$E62,TB!$J:$J,$A$4)</f>
        <v>-538.60779000000002</v>
      </c>
      <c r="AP62" s="220">
        <f>SUMIFS(TB!AC:AC,TB!$F:$F,$B62,TB!$B:$B,$C62,TB!$C:$C,$D62,TB!$G:$G,$E62,TB!$J:$J,$A$4)</f>
        <v>-548.16179</v>
      </c>
      <c r="AQ62" s="220">
        <f>SUMIFS(TB!AD:AD,TB!$F:$F,$B62,TB!$B:$B,$C62,TB!$C:$C,$D62,TB!$G:$G,$E62,TB!$J:$J,$A$4)</f>
        <v>-557.71579000000008</v>
      </c>
      <c r="AR62" s="220">
        <f>SUMIFS(TB!AE:AE,TB!$F:$F,$B62,TB!$B:$B,$C62,TB!$C:$C,$D62,TB!$G:$G,$E62,TB!$J:$J,$A$4)</f>
        <v>-567.26979000000006</v>
      </c>
      <c r="AS62" s="220">
        <f>SUMIFS(TB!AF:AF,TB!$F:$F,$B62,TB!$B:$B,$C62,TB!$C:$C,$D62,TB!$G:$G,$E62,TB!$J:$J,$A$4)</f>
        <v>-576.82379000000003</v>
      </c>
      <c r="AT62" s="220">
        <f>SUMIFS(TB!AG:AG,TB!$F:$F,$B62,TB!$B:$B,$C62,TB!$C:$C,$D62,TB!$G:$G,$E62,TB!$J:$J,$A$4)</f>
        <v>-586.37779</v>
      </c>
      <c r="AU62" s="220">
        <f>SUMIFS(TB!AH:AH,TB!$F:$F,$B62,TB!$B:$B,$C62,TB!$C:$C,$D62,TB!$G:$G,$E62,TB!$J:$J,$A$4)</f>
        <v>-595.93179000000009</v>
      </c>
      <c r="AV62" s="220">
        <f>SUMIFS(TB!AI:AI,TB!$F:$F,$B62,TB!$B:$B,$C62,TB!$C:$C,$D62,TB!$G:$G,$E62,TB!$J:$J,$A$4)</f>
        <v>-605.48579000000007</v>
      </c>
      <c r="AW62" s="220">
        <f>SUMIFS(TB!AJ:AJ,TB!$F:$F,$B62,TB!$B:$B,$C62,TB!$C:$C,$D62,TB!$G:$G,$E62,TB!$J:$J,$A$4)</f>
        <v>-615.03979000000004</v>
      </c>
      <c r="AX62" s="220">
        <f>SUMIFS(TB!AK:AK,TB!$F:$F,$B62,TB!$B:$B,$C62,TB!$C:$C,$D62,TB!$G:$G,$E62,TB!$J:$J,$A$4)</f>
        <v>-585.16379000000006</v>
      </c>
      <c r="AY62" s="220">
        <f>SUMIFS(TB!AL:AL,TB!$F:$F,$B62,TB!$B:$B,$C62,TB!$C:$C,$D62,TB!$G:$G,$E62,TB!$J:$J,$A$4)</f>
        <v>-594.68679000000009</v>
      </c>
      <c r="AZ62" s="220">
        <f>SUMIFS(TB!AM:AM,TB!$F:$F,$B62,TB!$B:$B,$C62,TB!$C:$C,$D62,TB!$G:$G,$E62,TB!$J:$J,$A$4)</f>
        <v>-604.20979</v>
      </c>
      <c r="BA62" s="220">
        <f>SUMIFS(TB!AN:AN,TB!$F:$F,$B62,TB!$B:$B,$C62,TB!$C:$C,$D62,TB!$G:$G,$E62,TB!$J:$J,$A$4)</f>
        <v>-613.73279000000002</v>
      </c>
      <c r="BB62" s="220">
        <f>SUMIFS(TB!AO:AO,TB!$F:$F,$B62,TB!$B:$B,$C62,TB!$C:$C,$D62,TB!$G:$G,$E62,TB!$J:$J,$A$4)</f>
        <v>-623.25579000000005</v>
      </c>
      <c r="BC62" s="220">
        <f>SUMIFS(TB!AP:AP,TB!$F:$F,$B62,TB!$B:$B,$C62,TB!$C:$C,$D62,TB!$G:$G,$E62,TB!$J:$J,$A$4)</f>
        <v>-632.77879000000007</v>
      </c>
      <c r="BD62" s="220">
        <f>SUMIFS(TB!AQ:AQ,TB!$F:$F,$B62,TB!$B:$B,$C62,TB!$C:$C,$D62,TB!$G:$G,$E62,TB!$J:$J,$A$4)</f>
        <v>-642.30178999999998</v>
      </c>
      <c r="BE62" s="220">
        <f>SUMIFS(TB!AR:AR,TB!$F:$F,$B62,TB!$B:$B,$C62,TB!$C:$C,$D62,TB!$G:$G,$E62,TB!$J:$J,$A$4)</f>
        <v>-651.82479000000001</v>
      </c>
      <c r="BF62" s="220">
        <f>SUMIFS(TB!AS:AS,TB!$F:$F,$B62,TB!$B:$B,$C62,TB!$C:$C,$D62,TB!$G:$G,$E62,TB!$J:$J,$A$4)</f>
        <v>-661.34779000000003</v>
      </c>
      <c r="BG62" s="220">
        <f>SUMIFS(TB!AT:AT,TB!$F:$F,$B62,TB!$B:$B,$C62,TB!$C:$C,$D62,TB!$G:$G,$E62,TB!$J:$J,$A$4)</f>
        <v>-670.87079000000006</v>
      </c>
      <c r="BH62" s="220">
        <f>SUMIFS(TB!AU:AU,TB!$F:$F,$B62,TB!$B:$B,$C62,TB!$C:$C,$D62,TB!$G:$G,$E62,TB!$J:$J,$A$4)</f>
        <v>-680.39379000000008</v>
      </c>
      <c r="BI62" s="220">
        <f>SUMIFS(TB!AV:AV,TB!$F:$F,$B62,TB!$B:$B,$C62,TB!$C:$C,$D62,TB!$G:$G,$E62,TB!$J:$J,$A$4)</f>
        <v>-689.91678999999999</v>
      </c>
      <c r="BJ62" s="220">
        <f>SUMIFS(TB!AW:AW,TB!$F:$F,$B62,TB!$B:$B,$C62,TB!$C:$C,$D62,TB!$G:$G,$E62,TB!$J:$J,$A$4)</f>
        <v>-699.43979000000002</v>
      </c>
      <c r="BK62" s="220">
        <f>SUMIFS(TB!AX:AX,TB!$F:$F,$B62,TB!$B:$B,$C62,TB!$C:$C,$D62,TB!$G:$G,$E62,TB!$J:$J,$A$4)</f>
        <v>-708.13879000000009</v>
      </c>
      <c r="BL62" s="220">
        <f>SUMIFS(TB!AY:AY,TB!$F:$F,$B62,TB!$B:$B,$C62,TB!$C:$C,$D62,TB!$G:$G,$E62,TB!$J:$J,$A$4)</f>
        <v>-716.83779000000004</v>
      </c>
      <c r="BM62" s="220">
        <f>SUMIFS(TB!AZ:AZ,TB!$F:$F,$B62,TB!$B:$B,$C62,TB!$C:$C,$D62,TB!$G:$G,$E62,TB!$J:$J,$A$4)</f>
        <v>0</v>
      </c>
      <c r="BN62" s="220">
        <f>SUMIFS(TB!BA:BA,TB!$F:$F,$B62,TB!$B:$B,$C62,TB!$C:$C,$D62,TB!$G:$G,$E62,TB!$J:$J,$A$4)</f>
        <v>0</v>
      </c>
      <c r="BO62" s="220">
        <f>SUMIFS(TB!BB:BB,TB!$F:$F,$B62,TB!$B:$B,$C62,TB!$C:$C,$D62,TB!$G:$G,$E62,TB!$J:$J,$A$4)</f>
        <v>0</v>
      </c>
      <c r="BP62" s="220">
        <f>SUMIFS(TB!BC:BC,TB!$F:$F,$B62,TB!$B:$B,$C62,TB!$C:$C,$D62,TB!$G:$G,$E62,TB!$J:$J,$A$4)</f>
        <v>0</v>
      </c>
      <c r="BQ62" s="220">
        <f>SUMIFS(TB!BD:BD,TB!$F:$F,$B62,TB!$B:$B,$C62,TB!$C:$C,$D62,TB!$G:$G,$E62,TB!$J:$J,$A$4)</f>
        <v>0</v>
      </c>
      <c r="BR62" s="220">
        <f>SUMIFS(TB!BE:BE,TB!$F:$F,$B62,TB!$B:$B,$C62,TB!$C:$C,$D62,TB!$G:$G,$E62,TB!$J:$J,$A$4)</f>
        <v>0</v>
      </c>
      <c r="BS62" s="220">
        <f>SUMIFS(TB!BF:BF,TB!$F:$F,$B62,TB!$B:$B,$C62,TB!$C:$C,$D62,TB!$G:$G,$E62,TB!$J:$J,$A$4)</f>
        <v>0</v>
      </c>
      <c r="BT62" s="220">
        <f>SUMIFS(TB!BG:BG,TB!$F:$F,$B62,TB!$B:$B,$C62,TB!$C:$C,$D62,TB!$G:$G,$E62,TB!$J:$J,$A$4)</f>
        <v>0</v>
      </c>
      <c r="BU62" s="220">
        <f>SUMIFS(TB!BH:BH,TB!$F:$F,$B62,TB!$B:$B,$C62,TB!$C:$C,$D62,TB!$G:$G,$E62,TB!$J:$J,$A$4)</f>
        <v>0</v>
      </c>
      <c r="BV62" s="220">
        <f>SUMIFS(TB!BI:BI,TB!$F:$F,$B62,TB!$B:$B,$C62,TB!$C:$C,$D62,TB!$G:$G,$E62,TB!$J:$J,$A$4)</f>
        <v>0</v>
      </c>
      <c r="BZ62" s="220"/>
      <c r="CA62" s="240"/>
    </row>
    <row r="63" spans="2:79" ht="14.25" customHeight="1" x14ac:dyDescent="0.3">
      <c r="B63" s="71" t="str">
        <f>BS!$B$17</f>
        <v>Fixed assets, net</v>
      </c>
      <c r="C63" s="197"/>
      <c r="D63" s="71" t="str">
        <f>BS!$B$17</f>
        <v>Fixed assets, net</v>
      </c>
      <c r="E63" s="71"/>
      <c r="F63" s="219">
        <f>SUM(F59:F62)</f>
        <v>516.98496</v>
      </c>
      <c r="G63" s="219">
        <f>SUM(G59:G62)</f>
        <v>402.33695999999986</v>
      </c>
      <c r="H63" s="219">
        <f>SUM(H59:H62)</f>
        <v>288.06095999999991</v>
      </c>
      <c r="I63" s="219">
        <f>SUM(I59:I62)</f>
        <v>270.66295999999988</v>
      </c>
      <c r="J63" s="293"/>
      <c r="K63" s="449"/>
      <c r="L63" s="449"/>
      <c r="M63" s="449"/>
      <c r="N63" s="449"/>
      <c r="O63" s="293"/>
      <c r="P63" s="449"/>
      <c r="Q63" s="449"/>
      <c r="R63" s="449"/>
      <c r="S63" s="449"/>
      <c r="T63" s="293"/>
      <c r="U63" s="449"/>
      <c r="V63" s="449"/>
      <c r="W63" s="449"/>
      <c r="X63" s="449"/>
      <c r="Y63" s="293"/>
      <c r="Z63" s="293"/>
      <c r="AA63" s="219">
        <f>SUM(AA59:AA62,TB!$J:$J,$A$4)</f>
        <v>632.04113000000007</v>
      </c>
      <c r="AB63" s="219">
        <f>SUM(AB59:AB62,TB!$J:$J,$A$4)</f>
        <v>621.98530000000005</v>
      </c>
      <c r="AC63" s="219">
        <f>SUM(AC59:AC62,TB!$J:$J,$A$4)</f>
        <v>610.81896000000006</v>
      </c>
      <c r="AD63" s="219">
        <f>SUM(AD59:AD62,TB!$J:$J,$A$4)</f>
        <v>600.39296000000002</v>
      </c>
      <c r="AE63" s="219">
        <f>SUM(AE59:AE62,TB!$J:$J,$A$4)</f>
        <v>589.96695999999997</v>
      </c>
      <c r="AF63" s="219">
        <f>SUM(AF59:AF62,TB!$J:$J,$A$4)</f>
        <v>579.54096000000004</v>
      </c>
      <c r="AG63" s="219">
        <f>SUM(AG59:AG62,TB!$J:$J,$A$4)</f>
        <v>569.11496</v>
      </c>
      <c r="AH63" s="219">
        <f>SUM(AH59:AH62,TB!$J:$J,$A$4)</f>
        <v>558.68895999999995</v>
      </c>
      <c r="AI63" s="219">
        <f>SUM(AI59:AI62,TB!$J:$J,$A$4)</f>
        <v>548.26296000000002</v>
      </c>
      <c r="AJ63" s="219">
        <f>SUM(AJ59:AJ62,TB!$J:$J,$A$4)</f>
        <v>537.83696000000009</v>
      </c>
      <c r="AK63" s="219">
        <f>SUM(AK59:AK62,TB!$J:$J,$A$4)</f>
        <v>527.41095999999993</v>
      </c>
      <c r="AL63" s="219">
        <f>SUM(AL59:AL62,TB!$J:$J,$A$4)</f>
        <v>516.98496</v>
      </c>
      <c r="AM63" s="219">
        <f>SUM(AM59:AM62,TB!$J:$J,$A$4)</f>
        <v>507.43096000000003</v>
      </c>
      <c r="AN63" s="219">
        <f>SUM(AN59:AN62,TB!$J:$J,$A$4)</f>
        <v>497.87695999999994</v>
      </c>
      <c r="AO63" s="219">
        <f>SUM(AO59:AO62,TB!$J:$J,$A$4)</f>
        <v>488.32295999999997</v>
      </c>
      <c r="AP63" s="219">
        <f>SUM(AP59:AP62,TB!$J:$J,$A$4)</f>
        <v>478.76895999999999</v>
      </c>
      <c r="AQ63" s="219">
        <f>SUM(AQ59:AQ62,TB!$J:$J,$A$4)</f>
        <v>469.21495999999991</v>
      </c>
      <c r="AR63" s="219">
        <f>SUM(AR59:AR62,TB!$J:$J,$A$4)</f>
        <v>459.66095999999993</v>
      </c>
      <c r="AS63" s="219">
        <f>SUM(AS59:AS62,TB!$J:$J,$A$4)</f>
        <v>450.10695999999996</v>
      </c>
      <c r="AT63" s="219">
        <f>SUM(AT59:AT62,TB!$J:$J,$A$4)</f>
        <v>440.55295999999998</v>
      </c>
      <c r="AU63" s="219">
        <f>SUM(AU59:AU62,TB!$J:$J,$A$4)</f>
        <v>430.9989599999999</v>
      </c>
      <c r="AV63" s="219">
        <f>SUM(AV59:AV62,TB!$J:$J,$A$4)</f>
        <v>421.44495999999992</v>
      </c>
      <c r="AW63" s="219">
        <f>SUM(AW59:AW62,TB!$J:$J,$A$4)</f>
        <v>411.89095999999995</v>
      </c>
      <c r="AX63" s="219">
        <f>SUM(AX59:AX62,TB!$J:$J,$A$4)</f>
        <v>402.33695999999986</v>
      </c>
      <c r="AY63" s="219">
        <f>SUM(AY59:AY62,TB!$J:$J,$A$4)</f>
        <v>392.81395999999984</v>
      </c>
      <c r="AZ63" s="219">
        <f>SUM(AZ59:AZ62,TB!$J:$J,$A$4)</f>
        <v>383.29095999999993</v>
      </c>
      <c r="BA63" s="219">
        <f>SUM(BA59:BA62,TB!$J:$J,$A$4)</f>
        <v>373.7679599999999</v>
      </c>
      <c r="BB63" s="219">
        <f>SUM(BB59:BB62,TB!$J:$J,$A$4)</f>
        <v>364.24495999999988</v>
      </c>
      <c r="BC63" s="219">
        <f>SUM(BC59:BC62,TB!$J:$J,$A$4)</f>
        <v>354.72195999999985</v>
      </c>
      <c r="BD63" s="219">
        <f>SUM(BD59:BD62,TB!$J:$J,$A$4)</f>
        <v>345.19895999999994</v>
      </c>
      <c r="BE63" s="219">
        <f>SUM(BE59:BE62,TB!$J:$J,$A$4)</f>
        <v>335.67595999999992</v>
      </c>
      <c r="BF63" s="219">
        <f>SUM(BF59:BF62,TB!$J:$J,$A$4)</f>
        <v>326.15295999999989</v>
      </c>
      <c r="BG63" s="219">
        <f>SUM(BG59:BG62,TB!$J:$J,$A$4)</f>
        <v>316.62995999999987</v>
      </c>
      <c r="BH63" s="219">
        <f>SUM(BH59:BH62,TB!$J:$J,$A$4)</f>
        <v>307.10695999999984</v>
      </c>
      <c r="BI63" s="219">
        <f>SUM(BI59:BI62,TB!$J:$J,$A$4)</f>
        <v>297.58395999999993</v>
      </c>
      <c r="BJ63" s="219">
        <f>SUM(BJ59:BJ62,TB!$J:$J,$A$4)</f>
        <v>288.06095999999991</v>
      </c>
      <c r="BK63" s="219">
        <f>SUM(BK59:BK62,TB!$J:$J,$A$4)</f>
        <v>279.36195999999984</v>
      </c>
      <c r="BL63" s="219">
        <f>SUM(BL59:BL62,TB!$J:$J,$A$4)</f>
        <v>270.66295999999988</v>
      </c>
      <c r="BM63" s="219">
        <f>SUM(BM59:BM62,TB!$J:$J,$A$4)</f>
        <v>0</v>
      </c>
      <c r="BN63" s="219">
        <f>SUM(BN59:BN62,TB!$J:$J,$A$4)</f>
        <v>0</v>
      </c>
      <c r="BO63" s="219">
        <f>SUM(BO59:BO62,TB!$J:$J,$A$4)</f>
        <v>0</v>
      </c>
      <c r="BP63" s="219">
        <f>SUM(BP59:BP62,TB!$J:$J,$A$4)</f>
        <v>0</v>
      </c>
      <c r="BQ63" s="219">
        <f>SUM(BQ59:BQ62,TB!$J:$J,$A$4)</f>
        <v>0</v>
      </c>
      <c r="BR63" s="219">
        <f>SUM(BR59:BR62,TB!$J:$J,$A$4)</f>
        <v>0</v>
      </c>
      <c r="BS63" s="219">
        <f>SUM(BS59:BS62,TB!$J:$J,$A$4)</f>
        <v>0</v>
      </c>
      <c r="BT63" s="219">
        <f>SUM(BT59:BT62,TB!$J:$J,$A$4)</f>
        <v>0</v>
      </c>
      <c r="BU63" s="219">
        <f>SUM(BU59:BU62,TB!$J:$J,$A$4)</f>
        <v>0</v>
      </c>
      <c r="BV63" s="219">
        <f>SUM(BV59:BV62,TB!$J:$J,$A$4)</f>
        <v>0</v>
      </c>
      <c r="BZ63" s="219"/>
      <c r="CA63" s="240"/>
    </row>
    <row r="64" spans="2:79" ht="14.25" customHeight="1" outlineLevel="1" x14ac:dyDescent="0.3">
      <c r="B64" s="92" t="str">
        <f>BS!$B$18</f>
        <v>Intangible assets, net</v>
      </c>
      <c r="C64" s="93" t="s">
        <v>541</v>
      </c>
      <c r="D64" s="92" t="str">
        <f>IFERROR(VLOOKUP($C64,TB!$B:$H,2,0),"-")</f>
        <v>Website</v>
      </c>
      <c r="E64" s="92" t="str">
        <f>IFERROR(VLOOKUP($C64,TB!$B:$H,6,0),"-")</f>
        <v>Website</v>
      </c>
      <c r="F64" s="220">
        <f>SUMIFS($AA64:$BJ64,$AA$7:$BJ$7,F$7)</f>
        <v>222.99</v>
      </c>
      <c r="G64" s="220">
        <f t="shared" ref="G64:I64" si="65">SUMIFS($AA64:$BY64,$AA$7:$BY$7,G$7)</f>
        <v>222.99</v>
      </c>
      <c r="H64" s="220">
        <f t="shared" si="65"/>
        <v>222.99</v>
      </c>
      <c r="I64" s="220">
        <f t="shared" si="65"/>
        <v>222.99</v>
      </c>
      <c r="J64" s="293"/>
      <c r="K64" s="220">
        <f t="shared" ref="K64" si="66">MIN(AA64:AL64)</f>
        <v>222.99</v>
      </c>
      <c r="L64" s="220">
        <f t="shared" ref="L64" si="67">MIN(AM64:AX64)</f>
        <v>222.99</v>
      </c>
      <c r="M64" s="220">
        <f>MIN(AY64:BJ64)</f>
        <v>222.99</v>
      </c>
      <c r="N64" s="220">
        <f ca="1">_xlfn.IFNA(MIN(OFFSET($AA64,0,MATCH(Periods!$D$15,$AA$7:$BY$7)-1):OFFSET($AA64,0,MATCH(Periods!$D$15,$AA$7:$BY$7,0)-12)),0)</f>
        <v>222.99</v>
      </c>
      <c r="O64" s="293"/>
      <c r="P64" s="220">
        <f>MAX(AA64:AL64)</f>
        <v>222.99</v>
      </c>
      <c r="Q64" s="220">
        <f>MAX(AM64:AX64)</f>
        <v>222.99</v>
      </c>
      <c r="R64" s="220">
        <f>MAX(AY64:BJ64)</f>
        <v>222.99</v>
      </c>
      <c r="S64" s="220">
        <f ca="1">_xlfn.IFNA(MAX(OFFSET($AA64,0,MATCH(Periods!$D$15,$AA$7:$BY$7)-1):OFFSET($AA64,0,MATCH(Periods!$D$15,$AA$7:$BY$7,0)-12)),0)</f>
        <v>222.99</v>
      </c>
      <c r="T64" s="293"/>
      <c r="U64" s="220">
        <f>AVERAGE(AA64:AL64)</f>
        <v>222.99</v>
      </c>
      <c r="V64" s="220">
        <f>AVERAGE(AM64:AX64)</f>
        <v>222.99</v>
      </c>
      <c r="W64" s="220">
        <f>AVERAGE(AY64:BJ64)</f>
        <v>222.99</v>
      </c>
      <c r="X64" s="220">
        <f ca="1">_xlfn.IFNA(AVERAGE(OFFSET($AA64,0,MATCH(Periods!$D$15,$AA$7:$BY$7)-1):OFFSET($AA64,0,MATCH(Periods!$D$15,$AA$7:$BY$7,0)-12)),0)</f>
        <v>222.99</v>
      </c>
      <c r="Y64" s="293"/>
      <c r="Z64" s="293"/>
      <c r="AA64" s="220">
        <f>SUMIFS(TB!N:N,TB!$F:$F,$B64,TB!$B:$B,$C64,TB!$C:$C,$D64,TB!$G:$G,$E64,TB!$J:$J,$A$4)</f>
        <v>222.99</v>
      </c>
      <c r="AB64" s="220">
        <f>SUMIFS(TB!O:O,TB!$F:$F,$B64,TB!$B:$B,$C64,TB!$C:$C,$D64,TB!$G:$G,$E64,TB!$J:$J,$A$4)</f>
        <v>222.99</v>
      </c>
      <c r="AC64" s="220">
        <f>SUMIFS(TB!P:P,TB!$F:$F,$B64,TB!$B:$B,$C64,TB!$C:$C,$D64,TB!$G:$G,$E64,TB!$J:$J,$A$4)</f>
        <v>222.99</v>
      </c>
      <c r="AD64" s="220">
        <f>SUMIFS(TB!Q:Q,TB!$F:$F,$B64,TB!$B:$B,$C64,TB!$C:$C,$D64,TB!$G:$G,$E64,TB!$J:$J,$A$4)</f>
        <v>222.99</v>
      </c>
      <c r="AE64" s="220">
        <f>SUMIFS(TB!R:R,TB!$F:$F,$B64,TB!$B:$B,$C64,TB!$C:$C,$D64,TB!$G:$G,$E64,TB!$J:$J,$A$4)</f>
        <v>222.99</v>
      </c>
      <c r="AF64" s="220">
        <f>SUMIFS(TB!S:S,TB!$F:$F,$B64,TB!$B:$B,$C64,TB!$C:$C,$D64,TB!$G:$G,$E64,TB!$J:$J,$A$4)</f>
        <v>222.99</v>
      </c>
      <c r="AG64" s="220">
        <f>SUMIFS(TB!T:T,TB!$F:$F,$B64,TB!$B:$B,$C64,TB!$C:$C,$D64,TB!$G:$G,$E64,TB!$J:$J,$A$4)</f>
        <v>222.99</v>
      </c>
      <c r="AH64" s="220">
        <f>SUMIFS(TB!U:U,TB!$F:$F,$B64,TB!$B:$B,$C64,TB!$C:$C,$D64,TB!$G:$G,$E64,TB!$J:$J,$A$4)</f>
        <v>222.99</v>
      </c>
      <c r="AI64" s="220">
        <f>SUMIFS(TB!V:V,TB!$F:$F,$B64,TB!$B:$B,$C64,TB!$C:$C,$D64,TB!$G:$G,$E64,TB!$J:$J,$A$4)</f>
        <v>222.99</v>
      </c>
      <c r="AJ64" s="220">
        <f>SUMIFS(TB!W:W,TB!$F:$F,$B64,TB!$B:$B,$C64,TB!$C:$C,$D64,TB!$G:$G,$E64,TB!$J:$J,$A$4)</f>
        <v>222.99</v>
      </c>
      <c r="AK64" s="220">
        <f>SUMIFS(TB!X:X,TB!$F:$F,$B64,TB!$B:$B,$C64,TB!$C:$C,$D64,TB!$G:$G,$E64,TB!$J:$J,$A$4)</f>
        <v>222.99</v>
      </c>
      <c r="AL64" s="220">
        <f>SUMIFS(TB!Y:Y,TB!$F:$F,$B64,TB!$B:$B,$C64,TB!$C:$C,$D64,TB!$G:$G,$E64,TB!$J:$J,$A$4)</f>
        <v>222.99</v>
      </c>
      <c r="AM64" s="220">
        <f>SUMIFS(TB!Z:Z,TB!$F:$F,$B64,TB!$B:$B,$C64,TB!$C:$C,$D64,TB!$G:$G,$E64,TB!$J:$J,$A$4)</f>
        <v>222.99</v>
      </c>
      <c r="AN64" s="220">
        <f>SUMIFS(TB!AA:AA,TB!$F:$F,$B64,TB!$B:$B,$C64,TB!$C:$C,$D64,TB!$G:$G,$E64,TB!$J:$J,$A$4)</f>
        <v>222.99</v>
      </c>
      <c r="AO64" s="220">
        <f>SUMIFS(TB!AB:AB,TB!$F:$F,$B64,TB!$B:$B,$C64,TB!$C:$C,$D64,TB!$G:$G,$E64,TB!$J:$J,$A$4)</f>
        <v>222.99</v>
      </c>
      <c r="AP64" s="220">
        <f>SUMIFS(TB!AC:AC,TB!$F:$F,$B64,TB!$B:$B,$C64,TB!$C:$C,$D64,TB!$G:$G,$E64,TB!$J:$J,$A$4)</f>
        <v>222.99</v>
      </c>
      <c r="AQ64" s="220">
        <f>SUMIFS(TB!AD:AD,TB!$F:$F,$B64,TB!$B:$B,$C64,TB!$C:$C,$D64,TB!$G:$G,$E64,TB!$J:$J,$A$4)</f>
        <v>222.99</v>
      </c>
      <c r="AR64" s="220">
        <f>SUMIFS(TB!AE:AE,TB!$F:$F,$B64,TB!$B:$B,$C64,TB!$C:$C,$D64,TB!$G:$G,$E64,TB!$J:$J,$A$4)</f>
        <v>222.99</v>
      </c>
      <c r="AS64" s="220">
        <f>SUMIFS(TB!AF:AF,TB!$F:$F,$B64,TB!$B:$B,$C64,TB!$C:$C,$D64,TB!$G:$G,$E64,TB!$J:$J,$A$4)</f>
        <v>222.99</v>
      </c>
      <c r="AT64" s="220">
        <f>SUMIFS(TB!AG:AG,TB!$F:$F,$B64,TB!$B:$B,$C64,TB!$C:$C,$D64,TB!$G:$G,$E64,TB!$J:$J,$A$4)</f>
        <v>222.99</v>
      </c>
      <c r="AU64" s="220">
        <f>SUMIFS(TB!AH:AH,TB!$F:$F,$B64,TB!$B:$B,$C64,TB!$C:$C,$D64,TB!$G:$G,$E64,TB!$J:$J,$A$4)</f>
        <v>222.99</v>
      </c>
      <c r="AV64" s="220">
        <f>SUMIFS(TB!AI:AI,TB!$F:$F,$B64,TB!$B:$B,$C64,TB!$C:$C,$D64,TB!$G:$G,$E64,TB!$J:$J,$A$4)</f>
        <v>222.99</v>
      </c>
      <c r="AW64" s="220">
        <f>SUMIFS(TB!AJ:AJ,TB!$F:$F,$B64,TB!$B:$B,$C64,TB!$C:$C,$D64,TB!$G:$G,$E64,TB!$J:$J,$A$4)</f>
        <v>222.99</v>
      </c>
      <c r="AX64" s="220">
        <f>SUMIFS(TB!AK:AK,TB!$F:$F,$B64,TB!$B:$B,$C64,TB!$C:$C,$D64,TB!$G:$G,$E64,TB!$J:$J,$A$4)</f>
        <v>222.99</v>
      </c>
      <c r="AY64" s="220">
        <f>SUMIFS(TB!AL:AL,TB!$F:$F,$B64,TB!$B:$B,$C64,TB!$C:$C,$D64,TB!$G:$G,$E64,TB!$J:$J,$A$4)</f>
        <v>222.99</v>
      </c>
      <c r="AZ64" s="220">
        <f>SUMIFS(TB!AM:AM,TB!$F:$F,$B64,TB!$B:$B,$C64,TB!$C:$C,$D64,TB!$G:$G,$E64,TB!$J:$J,$A$4)</f>
        <v>222.99</v>
      </c>
      <c r="BA64" s="220">
        <f>SUMIFS(TB!AN:AN,TB!$F:$F,$B64,TB!$B:$B,$C64,TB!$C:$C,$D64,TB!$G:$G,$E64,TB!$J:$J,$A$4)</f>
        <v>222.99</v>
      </c>
      <c r="BB64" s="220">
        <f>SUMIFS(TB!AO:AO,TB!$F:$F,$B64,TB!$B:$B,$C64,TB!$C:$C,$D64,TB!$G:$G,$E64,TB!$J:$J,$A$4)</f>
        <v>222.99</v>
      </c>
      <c r="BC64" s="220">
        <f>SUMIFS(TB!AP:AP,TB!$F:$F,$B64,TB!$B:$B,$C64,TB!$C:$C,$D64,TB!$G:$G,$E64,TB!$J:$J,$A$4)</f>
        <v>222.99</v>
      </c>
      <c r="BD64" s="220">
        <f>SUMIFS(TB!AQ:AQ,TB!$F:$F,$B64,TB!$B:$B,$C64,TB!$C:$C,$D64,TB!$G:$G,$E64,TB!$J:$J,$A$4)</f>
        <v>222.99</v>
      </c>
      <c r="BE64" s="220">
        <f>SUMIFS(TB!AR:AR,TB!$F:$F,$B64,TB!$B:$B,$C64,TB!$C:$C,$D64,TB!$G:$G,$E64,TB!$J:$J,$A$4)</f>
        <v>222.99</v>
      </c>
      <c r="BF64" s="220">
        <f>SUMIFS(TB!AS:AS,TB!$F:$F,$B64,TB!$B:$B,$C64,TB!$C:$C,$D64,TB!$G:$G,$E64,TB!$J:$J,$A$4)</f>
        <v>222.99</v>
      </c>
      <c r="BG64" s="220">
        <f>SUMIFS(TB!AT:AT,TB!$F:$F,$B64,TB!$B:$B,$C64,TB!$C:$C,$D64,TB!$G:$G,$E64,TB!$J:$J,$A$4)</f>
        <v>222.99</v>
      </c>
      <c r="BH64" s="220">
        <f>SUMIFS(TB!AU:AU,TB!$F:$F,$B64,TB!$B:$B,$C64,TB!$C:$C,$D64,TB!$G:$G,$E64,TB!$J:$J,$A$4)</f>
        <v>222.99</v>
      </c>
      <c r="BI64" s="220">
        <f>SUMIFS(TB!AV:AV,TB!$F:$F,$B64,TB!$B:$B,$C64,TB!$C:$C,$D64,TB!$G:$G,$E64,TB!$J:$J,$A$4)</f>
        <v>222.99</v>
      </c>
      <c r="BJ64" s="220">
        <f>SUMIFS(TB!AW:AW,TB!$F:$F,$B64,TB!$B:$B,$C64,TB!$C:$C,$D64,TB!$G:$G,$E64,TB!$J:$J,$A$4)</f>
        <v>222.99</v>
      </c>
      <c r="BK64" s="220">
        <f>SUMIFS(TB!AX:AX,TB!$F:$F,$B64,TB!$B:$B,$C64,TB!$C:$C,$D64,TB!$G:$G,$E64,TB!$J:$J,$A$4)</f>
        <v>222.99</v>
      </c>
      <c r="BL64" s="220">
        <f>SUMIFS(TB!AY:AY,TB!$F:$F,$B64,TB!$B:$B,$C64,TB!$C:$C,$D64,TB!$G:$G,$E64,TB!$J:$J,$A$4)</f>
        <v>222.99</v>
      </c>
      <c r="BM64" s="220">
        <f>SUMIFS(TB!AZ:AZ,TB!$F:$F,$B64,TB!$B:$B,$C64,TB!$C:$C,$D64,TB!$G:$G,$E64,TB!$J:$J,$A$4)</f>
        <v>0</v>
      </c>
      <c r="BN64" s="220">
        <f>SUMIFS(TB!BA:BA,TB!$F:$F,$B64,TB!$B:$B,$C64,TB!$C:$C,$D64,TB!$G:$G,$E64,TB!$J:$J,$A$4)</f>
        <v>0</v>
      </c>
      <c r="BO64" s="220">
        <f>SUMIFS(TB!BB:BB,TB!$F:$F,$B64,TB!$B:$B,$C64,TB!$C:$C,$D64,TB!$G:$G,$E64,TB!$J:$J,$A$4)</f>
        <v>0</v>
      </c>
      <c r="BP64" s="220">
        <f>SUMIFS(TB!BC:BC,TB!$F:$F,$B64,TB!$B:$B,$C64,TB!$C:$C,$D64,TB!$G:$G,$E64,TB!$J:$J,$A$4)</f>
        <v>0</v>
      </c>
      <c r="BQ64" s="220">
        <f>SUMIFS(TB!BD:BD,TB!$F:$F,$B64,TB!$B:$B,$C64,TB!$C:$C,$D64,TB!$G:$G,$E64,TB!$J:$J,$A$4)</f>
        <v>0</v>
      </c>
      <c r="BR64" s="220">
        <f>SUMIFS(TB!BE:BE,TB!$F:$F,$B64,TB!$B:$B,$C64,TB!$C:$C,$D64,TB!$G:$G,$E64,TB!$J:$J,$A$4)</f>
        <v>0</v>
      </c>
      <c r="BS64" s="220">
        <f>SUMIFS(TB!BF:BF,TB!$F:$F,$B64,TB!$B:$B,$C64,TB!$C:$C,$D64,TB!$G:$G,$E64,TB!$J:$J,$A$4)</f>
        <v>0</v>
      </c>
      <c r="BT64" s="220">
        <f>SUMIFS(TB!BG:BG,TB!$F:$F,$B64,TB!$B:$B,$C64,TB!$C:$C,$D64,TB!$G:$G,$E64,TB!$J:$J,$A$4)</f>
        <v>0</v>
      </c>
      <c r="BU64" s="220">
        <f>SUMIFS(TB!BH:BH,TB!$F:$F,$B64,TB!$B:$B,$C64,TB!$C:$C,$D64,TB!$G:$G,$E64,TB!$J:$J,$A$4)</f>
        <v>0</v>
      </c>
      <c r="BV64" s="220">
        <f>SUMIFS(TB!BI:BI,TB!$F:$F,$B64,TB!$B:$B,$C64,TB!$C:$C,$D64,TB!$G:$G,$E64,TB!$J:$J,$A$4)</f>
        <v>0</v>
      </c>
      <c r="BZ64" s="220"/>
      <c r="CA64" s="337"/>
    </row>
    <row r="65" spans="2:79" ht="14.25" customHeight="1" x14ac:dyDescent="0.3">
      <c r="B65" s="71" t="str">
        <f>BS!$B$18</f>
        <v>Intangible assets, net</v>
      </c>
      <c r="C65" s="197"/>
      <c r="D65" s="71" t="str">
        <f>BS!$B$18</f>
        <v>Intangible assets, net</v>
      </c>
      <c r="E65" s="71"/>
      <c r="F65" s="219">
        <f>SUM(F64:F64)</f>
        <v>222.99</v>
      </c>
      <c r="G65" s="219">
        <f>SUM(G64:G64)</f>
        <v>222.99</v>
      </c>
      <c r="H65" s="219">
        <f>SUM(H64:H64)</f>
        <v>222.99</v>
      </c>
      <c r="I65" s="219">
        <f>SUM(I64:I64)</f>
        <v>222.99</v>
      </c>
      <c r="J65" s="293"/>
      <c r="K65" s="449"/>
      <c r="L65" s="449"/>
      <c r="M65" s="449"/>
      <c r="N65" s="449"/>
      <c r="O65" s="293"/>
      <c r="P65" s="449"/>
      <c r="Q65" s="449"/>
      <c r="R65" s="449"/>
      <c r="S65" s="449"/>
      <c r="T65" s="293"/>
      <c r="U65" s="449"/>
      <c r="V65" s="449"/>
      <c r="W65" s="449"/>
      <c r="X65" s="449"/>
      <c r="Y65" s="293"/>
      <c r="Z65" s="293"/>
      <c r="AA65" s="219">
        <f>SUM(AA64:AA64,TB!$J:$J,$A$4)</f>
        <v>222.99</v>
      </c>
      <c r="AB65" s="219">
        <f>SUM(AB64:AB64,TB!$J:$J,$A$4)</f>
        <v>222.99</v>
      </c>
      <c r="AC65" s="219">
        <f>SUM(AC64:AC64,TB!$J:$J,$A$4)</f>
        <v>222.99</v>
      </c>
      <c r="AD65" s="219">
        <f>SUM(AD64:AD64,TB!$J:$J,$A$4)</f>
        <v>222.99</v>
      </c>
      <c r="AE65" s="219">
        <f>SUM(AE64:AE64,TB!$J:$J,$A$4)</f>
        <v>222.99</v>
      </c>
      <c r="AF65" s="219">
        <f>SUM(AF64:AF64,TB!$J:$J,$A$4)</f>
        <v>222.99</v>
      </c>
      <c r="AG65" s="219">
        <f>SUM(AG64:AG64,TB!$J:$J,$A$4)</f>
        <v>222.99</v>
      </c>
      <c r="AH65" s="219">
        <f>SUM(AH64:AH64,TB!$J:$J,$A$4)</f>
        <v>222.99</v>
      </c>
      <c r="AI65" s="219">
        <f>SUM(AI64:AI64,TB!$J:$J,$A$4)</f>
        <v>222.99</v>
      </c>
      <c r="AJ65" s="219">
        <f>SUM(AJ64:AJ64,TB!$J:$J,$A$4)</f>
        <v>222.99</v>
      </c>
      <c r="AK65" s="219">
        <f>SUM(AK64:AK64,TB!$J:$J,$A$4)</f>
        <v>222.99</v>
      </c>
      <c r="AL65" s="219">
        <f>SUM(AL64:AL64,TB!$J:$J,$A$4)</f>
        <v>222.99</v>
      </c>
      <c r="AM65" s="219">
        <f>SUM(AM64:AM64,TB!$J:$J,$A$4)</f>
        <v>222.99</v>
      </c>
      <c r="AN65" s="219">
        <f>SUM(AN64:AN64,TB!$J:$J,$A$4)</f>
        <v>222.99</v>
      </c>
      <c r="AO65" s="219">
        <f>SUM(AO64:AO64,TB!$J:$J,$A$4)</f>
        <v>222.99</v>
      </c>
      <c r="AP65" s="219">
        <f>SUM(AP64:AP64,TB!$J:$J,$A$4)</f>
        <v>222.99</v>
      </c>
      <c r="AQ65" s="219">
        <f>SUM(AQ64:AQ64,TB!$J:$J,$A$4)</f>
        <v>222.99</v>
      </c>
      <c r="AR65" s="219">
        <f>SUM(AR64:AR64,TB!$J:$J,$A$4)</f>
        <v>222.99</v>
      </c>
      <c r="AS65" s="219">
        <f>SUM(AS64:AS64,TB!$J:$J,$A$4)</f>
        <v>222.99</v>
      </c>
      <c r="AT65" s="219">
        <f>SUM(AT64:AT64,TB!$J:$J,$A$4)</f>
        <v>222.99</v>
      </c>
      <c r="AU65" s="219">
        <f>SUM(AU64:AU64,TB!$J:$J,$A$4)</f>
        <v>222.99</v>
      </c>
      <c r="AV65" s="219">
        <f>SUM(AV64:AV64,TB!$J:$J,$A$4)</f>
        <v>222.99</v>
      </c>
      <c r="AW65" s="219">
        <f>SUM(AW64:AW64,TB!$J:$J,$A$4)</f>
        <v>222.99</v>
      </c>
      <c r="AX65" s="219">
        <f>SUM(AX64:AX64,TB!$J:$J,$A$4)</f>
        <v>222.99</v>
      </c>
      <c r="AY65" s="219">
        <f>SUM(AY64:AY64,TB!$J:$J,$A$4)</f>
        <v>222.99</v>
      </c>
      <c r="AZ65" s="219">
        <f>SUM(AZ64:AZ64,TB!$J:$J,$A$4)</f>
        <v>222.99</v>
      </c>
      <c r="BA65" s="219">
        <f>SUM(BA64:BA64,TB!$J:$J,$A$4)</f>
        <v>222.99</v>
      </c>
      <c r="BB65" s="219">
        <f>SUM(BB64:BB64,TB!$J:$J,$A$4)</f>
        <v>222.99</v>
      </c>
      <c r="BC65" s="219">
        <f>SUM(BC64:BC64,TB!$J:$J,$A$4)</f>
        <v>222.99</v>
      </c>
      <c r="BD65" s="219">
        <f>SUM(BD64:BD64,TB!$J:$J,$A$4)</f>
        <v>222.99</v>
      </c>
      <c r="BE65" s="219">
        <f>SUM(BE64:BE64,TB!$J:$J,$A$4)</f>
        <v>222.99</v>
      </c>
      <c r="BF65" s="219">
        <f>SUM(BF64:BF64,TB!$J:$J,$A$4)</f>
        <v>222.99</v>
      </c>
      <c r="BG65" s="219">
        <f>SUM(BG64:BG64,TB!$J:$J,$A$4)</f>
        <v>222.99</v>
      </c>
      <c r="BH65" s="219">
        <f>SUM(BH64:BH64,TB!$J:$J,$A$4)</f>
        <v>222.99</v>
      </c>
      <c r="BI65" s="219">
        <f>SUM(BI64:BI64,TB!$J:$J,$A$4)</f>
        <v>222.99</v>
      </c>
      <c r="BJ65" s="219">
        <f>SUM(BJ64:BJ64,TB!$J:$J,$A$4)</f>
        <v>222.99</v>
      </c>
      <c r="BK65" s="219">
        <f>SUM(BK64:BK64,TB!$J:$J,$A$4)</f>
        <v>222.99</v>
      </c>
      <c r="BL65" s="219">
        <f>SUM(BL64:BL64,TB!$J:$J,$A$4)</f>
        <v>222.99</v>
      </c>
      <c r="BM65" s="219">
        <f>SUM(BM64:BM64,TB!$J:$J,$A$4)</f>
        <v>0</v>
      </c>
      <c r="BN65" s="219">
        <f>SUM(BN64:BN64,TB!$J:$J,$A$4)</f>
        <v>0</v>
      </c>
      <c r="BO65" s="219">
        <f>SUM(BO64:BO64,TB!$J:$J,$A$4)</f>
        <v>0</v>
      </c>
      <c r="BP65" s="219">
        <f>SUM(BP64:BP64,TB!$J:$J,$A$4)</f>
        <v>0</v>
      </c>
      <c r="BQ65" s="219">
        <f>SUM(BQ64:BQ64,TB!$J:$J,$A$4)</f>
        <v>0</v>
      </c>
      <c r="BR65" s="219">
        <f>SUM(BR64:BR64,TB!$J:$J,$A$4)</f>
        <v>0</v>
      </c>
      <c r="BS65" s="219">
        <f>SUM(BS64:BS64,TB!$J:$J,$A$4)</f>
        <v>0</v>
      </c>
      <c r="BT65" s="219">
        <f>SUM(BT64:BT64,TB!$J:$J,$A$4)</f>
        <v>0</v>
      </c>
      <c r="BU65" s="219">
        <f>SUM(BU64:BU64,TB!$J:$J,$A$4)</f>
        <v>0</v>
      </c>
      <c r="BV65" s="219">
        <f>SUM(BV64:BV64,TB!$J:$J,$A$4)</f>
        <v>0</v>
      </c>
      <c r="BZ65" s="219"/>
      <c r="CA65" s="240"/>
    </row>
    <row r="66" spans="2:79" s="20" customFormat="1" ht="14.25" customHeight="1" outlineLevel="1" x14ac:dyDescent="0.3">
      <c r="B66" s="80" t="str">
        <f>BS!$B$19</f>
        <v>Other assets</v>
      </c>
      <c r="C66" s="79" t="s">
        <v>542</v>
      </c>
      <c r="D66" s="80" t="str">
        <f>IFERROR(VLOOKUP($C66,TB!$B:$H,2,0),"-")</f>
        <v>Loan Costs</v>
      </c>
      <c r="E66" s="80" t="str">
        <f>IFERROR(VLOOKUP($C66,TB!$B:$H,6,0),"-")</f>
        <v>Loan costs</v>
      </c>
      <c r="F66" s="218">
        <f>SUMIFS($AA66:$BJ66,$AA$7:$BJ$7,F$7)</f>
        <v>0</v>
      </c>
      <c r="G66" s="218">
        <f t="shared" ref="G66:I67" si="68">SUMIFS($AA66:$BY66,$AA$7:$BY$7,G$7)</f>
        <v>0</v>
      </c>
      <c r="H66" s="218">
        <f t="shared" si="68"/>
        <v>0</v>
      </c>
      <c r="I66" s="218">
        <f t="shared" si="68"/>
        <v>0</v>
      </c>
      <c r="J66" s="322"/>
      <c r="K66" s="218">
        <f t="shared" ref="K66" si="69">MIN(AA66:AL66)</f>
        <v>0</v>
      </c>
      <c r="L66" s="218">
        <f t="shared" ref="L66" si="70">MIN(AM66:AX66)</f>
        <v>0</v>
      </c>
      <c r="M66" s="218">
        <f>MIN(AY66:BJ66)</f>
        <v>0</v>
      </c>
      <c r="N66" s="218">
        <f ca="1">_xlfn.IFNA(MIN(OFFSET($AA66,0,MATCH(Periods!$D$15,$AA$7:$BY$7)-1):OFFSET($AA66,0,MATCH(Periods!$D$15,$AA$7:$BY$7,0)-12)),0)</f>
        <v>0</v>
      </c>
      <c r="O66" s="322"/>
      <c r="P66" s="218">
        <f>MAX(AA66:AL66)</f>
        <v>0</v>
      </c>
      <c r="Q66" s="218">
        <f>MAX(AM66:AX66)</f>
        <v>0</v>
      </c>
      <c r="R66" s="218">
        <f>MAX(AY66:BJ66)</f>
        <v>0</v>
      </c>
      <c r="S66" s="218">
        <f ca="1">_xlfn.IFNA(MAX(OFFSET($AA66,0,MATCH(Periods!$D$15,$AA$7:$BY$7)-1):OFFSET($AA66,0,MATCH(Periods!$D$15,$AA$7:$BY$7,0)-12)),0)</f>
        <v>0</v>
      </c>
      <c r="T66" s="322"/>
      <c r="U66" s="218">
        <f>AVERAGE(AA66:AL66)</f>
        <v>0</v>
      </c>
      <c r="V66" s="218">
        <f>AVERAGE(AM66:AX66)</f>
        <v>0</v>
      </c>
      <c r="W66" s="218">
        <f>AVERAGE(AY66:BJ66)</f>
        <v>0</v>
      </c>
      <c r="X66" s="218">
        <f ca="1">_xlfn.IFNA(AVERAGE(OFFSET($AA66,0,MATCH(Periods!$D$15,$AA$7:$BY$7)-1):OFFSET($AA66,0,MATCH(Periods!$D$15,$AA$7:$BY$7,0)-12)),0)</f>
        <v>0</v>
      </c>
      <c r="Y66" s="322"/>
      <c r="Z66" s="322"/>
      <c r="AA66" s="218">
        <f>SUMIFS(TB!N:N,TB!$F:$F,$B66,TB!$B:$B,$C66,TB!$C:$C,$D66,TB!$G:$G,$E66,TB!$J:$J,$A$4)</f>
        <v>0</v>
      </c>
      <c r="AB66" s="218">
        <f>SUMIFS(TB!O:O,TB!$F:$F,$B66,TB!$B:$B,$C66,TB!$C:$C,$D66,TB!$G:$G,$E66,TB!$J:$J,$A$4)</f>
        <v>0</v>
      </c>
      <c r="AC66" s="218">
        <f>SUMIFS(TB!P:P,TB!$F:$F,$B66,TB!$B:$B,$C66,TB!$C:$C,$D66,TB!$G:$G,$E66,TB!$J:$J,$A$4)</f>
        <v>0</v>
      </c>
      <c r="AD66" s="218">
        <f>SUMIFS(TB!Q:Q,TB!$F:$F,$B66,TB!$B:$B,$C66,TB!$C:$C,$D66,TB!$G:$G,$E66,TB!$J:$J,$A$4)</f>
        <v>0</v>
      </c>
      <c r="AE66" s="218">
        <f>SUMIFS(TB!R:R,TB!$F:$F,$B66,TB!$B:$B,$C66,TB!$C:$C,$D66,TB!$G:$G,$E66,TB!$J:$J,$A$4)</f>
        <v>0</v>
      </c>
      <c r="AF66" s="218">
        <f>SUMIFS(TB!S:S,TB!$F:$F,$B66,TB!$B:$B,$C66,TB!$C:$C,$D66,TB!$G:$G,$E66,TB!$J:$J,$A$4)</f>
        <v>0</v>
      </c>
      <c r="AG66" s="218">
        <f>SUMIFS(TB!T:T,TB!$F:$F,$B66,TB!$B:$B,$C66,TB!$C:$C,$D66,TB!$G:$G,$E66,TB!$J:$J,$A$4)</f>
        <v>0</v>
      </c>
      <c r="AH66" s="218">
        <f>SUMIFS(TB!U:U,TB!$F:$F,$B66,TB!$B:$B,$C66,TB!$C:$C,$D66,TB!$G:$G,$E66,TB!$J:$J,$A$4)</f>
        <v>0</v>
      </c>
      <c r="AI66" s="218">
        <f>SUMIFS(TB!V:V,TB!$F:$F,$B66,TB!$B:$B,$C66,TB!$C:$C,$D66,TB!$G:$G,$E66,TB!$J:$J,$A$4)</f>
        <v>0</v>
      </c>
      <c r="AJ66" s="218">
        <f>SUMIFS(TB!W:W,TB!$F:$F,$B66,TB!$B:$B,$C66,TB!$C:$C,$D66,TB!$G:$G,$E66,TB!$J:$J,$A$4)</f>
        <v>0</v>
      </c>
      <c r="AK66" s="218">
        <f>SUMIFS(TB!X:X,TB!$F:$F,$B66,TB!$B:$B,$C66,TB!$C:$C,$D66,TB!$G:$G,$E66,TB!$J:$J,$A$4)</f>
        <v>0</v>
      </c>
      <c r="AL66" s="218">
        <f>SUMIFS(TB!Y:Y,TB!$F:$F,$B66,TB!$B:$B,$C66,TB!$C:$C,$D66,TB!$G:$G,$E66,TB!$J:$J,$A$4)</f>
        <v>0</v>
      </c>
      <c r="AM66" s="218">
        <f>SUMIFS(TB!Z:Z,TB!$F:$F,$B66,TB!$B:$B,$C66,TB!$C:$C,$D66,TB!$G:$G,$E66,TB!$J:$J,$A$4)</f>
        <v>0</v>
      </c>
      <c r="AN66" s="218">
        <f>SUMIFS(TB!AA:AA,TB!$F:$F,$B66,TB!$B:$B,$C66,TB!$C:$C,$D66,TB!$G:$G,$E66,TB!$J:$J,$A$4)</f>
        <v>0</v>
      </c>
      <c r="AO66" s="218">
        <f>SUMIFS(TB!AB:AB,TB!$F:$F,$B66,TB!$B:$B,$C66,TB!$C:$C,$D66,TB!$G:$G,$E66,TB!$J:$J,$A$4)</f>
        <v>0</v>
      </c>
      <c r="AP66" s="218">
        <f>SUMIFS(TB!AC:AC,TB!$F:$F,$B66,TB!$B:$B,$C66,TB!$C:$C,$D66,TB!$G:$G,$E66,TB!$J:$J,$A$4)</f>
        <v>0</v>
      </c>
      <c r="AQ66" s="218">
        <f>SUMIFS(TB!AD:AD,TB!$F:$F,$B66,TB!$B:$B,$C66,TB!$C:$C,$D66,TB!$G:$G,$E66,TB!$J:$J,$A$4)</f>
        <v>0</v>
      </c>
      <c r="AR66" s="218">
        <f>SUMIFS(TB!AE:AE,TB!$F:$F,$B66,TB!$B:$B,$C66,TB!$C:$C,$D66,TB!$G:$G,$E66,TB!$J:$J,$A$4)</f>
        <v>0</v>
      </c>
      <c r="AS66" s="218">
        <f>SUMIFS(TB!AF:AF,TB!$F:$F,$B66,TB!$B:$B,$C66,TB!$C:$C,$D66,TB!$G:$G,$E66,TB!$J:$J,$A$4)</f>
        <v>0</v>
      </c>
      <c r="AT66" s="218">
        <f>SUMIFS(TB!AG:AG,TB!$F:$F,$B66,TB!$B:$B,$C66,TB!$C:$C,$D66,TB!$G:$G,$E66,TB!$J:$J,$A$4)</f>
        <v>0</v>
      </c>
      <c r="AU66" s="218">
        <f>SUMIFS(TB!AH:AH,TB!$F:$F,$B66,TB!$B:$B,$C66,TB!$C:$C,$D66,TB!$G:$G,$E66,TB!$J:$J,$A$4)</f>
        <v>0</v>
      </c>
      <c r="AV66" s="218">
        <f>SUMIFS(TB!AI:AI,TB!$F:$F,$B66,TB!$B:$B,$C66,TB!$C:$C,$D66,TB!$G:$G,$E66,TB!$J:$J,$A$4)</f>
        <v>0</v>
      </c>
      <c r="AW66" s="218">
        <f>SUMIFS(TB!AJ:AJ,TB!$F:$F,$B66,TB!$B:$B,$C66,TB!$C:$C,$D66,TB!$G:$G,$E66,TB!$J:$J,$A$4)</f>
        <v>0</v>
      </c>
      <c r="AX66" s="218">
        <f>SUMIFS(TB!AK:AK,TB!$F:$F,$B66,TB!$B:$B,$C66,TB!$C:$C,$D66,TB!$G:$G,$E66,TB!$J:$J,$A$4)</f>
        <v>0</v>
      </c>
      <c r="AY66" s="218">
        <f>SUMIFS(TB!AL:AL,TB!$F:$F,$B66,TB!$B:$B,$C66,TB!$C:$C,$D66,TB!$G:$G,$E66,TB!$J:$J,$A$4)</f>
        <v>0</v>
      </c>
      <c r="AZ66" s="218">
        <f>SUMIFS(TB!AM:AM,TB!$F:$F,$B66,TB!$B:$B,$C66,TB!$C:$C,$D66,TB!$G:$G,$E66,TB!$J:$J,$A$4)</f>
        <v>0</v>
      </c>
      <c r="BA66" s="218">
        <f>SUMIFS(TB!AN:AN,TB!$F:$F,$B66,TB!$B:$B,$C66,TB!$C:$C,$D66,TB!$G:$G,$E66,TB!$J:$J,$A$4)</f>
        <v>0</v>
      </c>
      <c r="BB66" s="218">
        <f>SUMIFS(TB!AO:AO,TB!$F:$F,$B66,TB!$B:$B,$C66,TB!$C:$C,$D66,TB!$G:$G,$E66,TB!$J:$J,$A$4)</f>
        <v>0</v>
      </c>
      <c r="BC66" s="218">
        <f>SUMIFS(TB!AP:AP,TB!$F:$F,$B66,TB!$B:$B,$C66,TB!$C:$C,$D66,TB!$G:$G,$E66,TB!$J:$J,$A$4)</f>
        <v>0</v>
      </c>
      <c r="BD66" s="218">
        <f>SUMIFS(TB!AQ:AQ,TB!$F:$F,$B66,TB!$B:$B,$C66,TB!$C:$C,$D66,TB!$G:$G,$E66,TB!$J:$J,$A$4)</f>
        <v>0</v>
      </c>
      <c r="BE66" s="218">
        <f>SUMIFS(TB!AR:AR,TB!$F:$F,$B66,TB!$B:$B,$C66,TB!$C:$C,$D66,TB!$G:$G,$E66,TB!$J:$J,$A$4)</f>
        <v>0</v>
      </c>
      <c r="BF66" s="218">
        <f>SUMIFS(TB!AS:AS,TB!$F:$F,$B66,TB!$B:$B,$C66,TB!$C:$C,$D66,TB!$G:$G,$E66,TB!$J:$J,$A$4)</f>
        <v>0</v>
      </c>
      <c r="BG66" s="218">
        <f>SUMIFS(TB!AT:AT,TB!$F:$F,$B66,TB!$B:$B,$C66,TB!$C:$C,$D66,TB!$G:$G,$E66,TB!$J:$J,$A$4)</f>
        <v>0</v>
      </c>
      <c r="BH66" s="218">
        <f>SUMIFS(TB!AU:AU,TB!$F:$F,$B66,TB!$B:$B,$C66,TB!$C:$C,$D66,TB!$G:$G,$E66,TB!$J:$J,$A$4)</f>
        <v>0</v>
      </c>
      <c r="BI66" s="218">
        <f>SUMIFS(TB!AV:AV,TB!$F:$F,$B66,TB!$B:$B,$C66,TB!$C:$C,$D66,TB!$G:$G,$E66,TB!$J:$J,$A$4)</f>
        <v>0</v>
      </c>
      <c r="BJ66" s="218">
        <f>SUMIFS(TB!AW:AW,TB!$F:$F,$B66,TB!$B:$B,$C66,TB!$C:$C,$D66,TB!$G:$G,$E66,TB!$J:$J,$A$4)</f>
        <v>0</v>
      </c>
      <c r="BK66" s="218">
        <f>SUMIFS(TB!AX:AX,TB!$F:$F,$B66,TB!$B:$B,$C66,TB!$C:$C,$D66,TB!$G:$G,$E66,TB!$J:$J,$A$4)</f>
        <v>0</v>
      </c>
      <c r="BL66" s="218">
        <f>SUMIFS(TB!AY:AY,TB!$F:$F,$B66,TB!$B:$B,$C66,TB!$C:$C,$D66,TB!$G:$G,$E66,TB!$J:$J,$A$4)</f>
        <v>0</v>
      </c>
      <c r="BM66" s="218">
        <f>SUMIFS(TB!AZ:AZ,TB!$F:$F,$B66,TB!$B:$B,$C66,TB!$C:$C,$D66,TB!$G:$G,$E66,TB!$J:$J,$A$4)</f>
        <v>0</v>
      </c>
      <c r="BN66" s="218">
        <f>SUMIFS(TB!BA:BA,TB!$F:$F,$B66,TB!$B:$B,$C66,TB!$C:$C,$D66,TB!$G:$G,$E66,TB!$J:$J,$A$4)</f>
        <v>0</v>
      </c>
      <c r="BO66" s="218">
        <f>SUMIFS(TB!BB:BB,TB!$F:$F,$B66,TB!$B:$B,$C66,TB!$C:$C,$D66,TB!$G:$G,$E66,TB!$J:$J,$A$4)</f>
        <v>0</v>
      </c>
      <c r="BP66" s="218">
        <f>SUMIFS(TB!BC:BC,TB!$F:$F,$B66,TB!$B:$B,$C66,TB!$C:$C,$D66,TB!$G:$G,$E66,TB!$J:$J,$A$4)</f>
        <v>0</v>
      </c>
      <c r="BQ66" s="218">
        <f>SUMIFS(TB!BD:BD,TB!$F:$F,$B66,TB!$B:$B,$C66,TB!$C:$C,$D66,TB!$G:$G,$E66,TB!$J:$J,$A$4)</f>
        <v>0</v>
      </c>
      <c r="BR66" s="218">
        <f>SUMIFS(TB!BE:BE,TB!$F:$F,$B66,TB!$B:$B,$C66,TB!$C:$C,$D66,TB!$G:$G,$E66,TB!$J:$J,$A$4)</f>
        <v>0</v>
      </c>
      <c r="BS66" s="218">
        <f>SUMIFS(TB!BF:BF,TB!$F:$F,$B66,TB!$B:$B,$C66,TB!$C:$C,$D66,TB!$G:$G,$E66,TB!$J:$J,$A$4)</f>
        <v>0</v>
      </c>
      <c r="BT66" s="218">
        <f>SUMIFS(TB!BG:BG,TB!$F:$F,$B66,TB!$B:$B,$C66,TB!$C:$C,$D66,TB!$G:$G,$E66,TB!$J:$J,$A$4)</f>
        <v>0</v>
      </c>
      <c r="BU66" s="218">
        <f>SUMIFS(TB!BH:BH,TB!$F:$F,$B66,TB!$B:$B,$C66,TB!$C:$C,$D66,TB!$G:$G,$E66,TB!$J:$J,$A$4)</f>
        <v>0</v>
      </c>
      <c r="BV66" s="218">
        <f>SUMIFS(TB!BI:BI,TB!$F:$F,$B66,TB!$B:$B,$C66,TB!$C:$C,$D66,TB!$G:$G,$E66,TB!$J:$J,$A$4)</f>
        <v>0</v>
      </c>
      <c r="BZ66" s="218"/>
      <c r="CA66" s="337"/>
    </row>
    <row r="67" spans="2:79" ht="14.25" customHeight="1" outlineLevel="1" x14ac:dyDescent="0.3">
      <c r="B67" s="92" t="str">
        <f>BS!$B$19</f>
        <v>Other assets</v>
      </c>
      <c r="C67" s="93" t="s">
        <v>543</v>
      </c>
      <c r="D67" s="92" t="str">
        <f>IFERROR(VLOOKUP($C67,TB!$B:$H,2,0),"-")</f>
        <v>Loan Costs:Amortization - Loan Costs</v>
      </c>
      <c r="E67" s="92" t="str">
        <f>IFERROR(VLOOKUP($C67,TB!$B:$H,6,0),"-")</f>
        <v>Amortization - loan costs</v>
      </c>
      <c r="F67" s="220">
        <f>SUMIFS($AA67:$BJ67,$AA$7:$BJ$7,F$7)</f>
        <v>0</v>
      </c>
      <c r="G67" s="220">
        <f t="shared" si="68"/>
        <v>0</v>
      </c>
      <c r="H67" s="220">
        <f t="shared" si="68"/>
        <v>0</v>
      </c>
      <c r="I67" s="220">
        <f t="shared" si="68"/>
        <v>0</v>
      </c>
      <c r="J67" s="293"/>
      <c r="K67" s="220">
        <f t="shared" ref="K67" si="71">MIN(AA67:AL67)</f>
        <v>0</v>
      </c>
      <c r="L67" s="220">
        <f t="shared" ref="L67" si="72">MIN(AM67:AX67)</f>
        <v>0</v>
      </c>
      <c r="M67" s="220">
        <f>MIN(AY67:BJ67)</f>
        <v>0</v>
      </c>
      <c r="N67" s="220">
        <f ca="1">_xlfn.IFNA(MIN(OFFSET($AA67,0,MATCH(Periods!$D$15,$AA$7:$BY$7)-1):OFFSET($AA67,0,MATCH(Periods!$D$15,$AA$7:$BY$7,0)-12)),0)</f>
        <v>0</v>
      </c>
      <c r="O67" s="293"/>
      <c r="P67" s="220">
        <f>MAX(AA67:AL67)</f>
        <v>0</v>
      </c>
      <c r="Q67" s="220">
        <f>MAX(AM67:AX67)</f>
        <v>0</v>
      </c>
      <c r="R67" s="220">
        <f>MAX(AY67:BJ67)</f>
        <v>0</v>
      </c>
      <c r="S67" s="220">
        <f ca="1">_xlfn.IFNA(MAX(OFFSET($AA67,0,MATCH(Periods!$D$15,$AA$7:$BY$7)-1):OFFSET($AA67,0,MATCH(Periods!$D$15,$AA$7:$BY$7,0)-12)),0)</f>
        <v>0</v>
      </c>
      <c r="T67" s="293"/>
      <c r="U67" s="220">
        <f>AVERAGE(AA67:AL67)</f>
        <v>0</v>
      </c>
      <c r="V67" s="220">
        <f>AVERAGE(AM67:AX67)</f>
        <v>0</v>
      </c>
      <c r="W67" s="220">
        <f>AVERAGE(AY67:BJ67)</f>
        <v>0</v>
      </c>
      <c r="X67" s="220">
        <f ca="1">_xlfn.IFNA(AVERAGE(OFFSET($AA67,0,MATCH(Periods!$D$15,$AA$7:$BY$7)-1):OFFSET($AA67,0,MATCH(Periods!$D$15,$AA$7:$BY$7,0)-12)),0)</f>
        <v>0</v>
      </c>
      <c r="Y67" s="293"/>
      <c r="Z67" s="293"/>
      <c r="AA67" s="220">
        <f>SUMIFS(TB!N:N,TB!$F:$F,$B67,TB!$B:$B,$C67,TB!$C:$C,$D67,TB!$G:$G,$E67,TB!$J:$J,$A$4)</f>
        <v>0</v>
      </c>
      <c r="AB67" s="220">
        <f>SUMIFS(TB!O:O,TB!$F:$F,$B67,TB!$B:$B,$C67,TB!$C:$C,$D67,TB!$G:$G,$E67,TB!$J:$J,$A$4)</f>
        <v>0</v>
      </c>
      <c r="AC67" s="220">
        <f>SUMIFS(TB!P:P,TB!$F:$F,$B67,TB!$B:$B,$C67,TB!$C:$C,$D67,TB!$G:$G,$E67,TB!$J:$J,$A$4)</f>
        <v>0</v>
      </c>
      <c r="AD67" s="220">
        <f>SUMIFS(TB!Q:Q,TB!$F:$F,$B67,TB!$B:$B,$C67,TB!$C:$C,$D67,TB!$G:$G,$E67,TB!$J:$J,$A$4)</f>
        <v>0</v>
      </c>
      <c r="AE67" s="220">
        <f>SUMIFS(TB!R:R,TB!$F:$F,$B67,TB!$B:$B,$C67,TB!$C:$C,$D67,TB!$G:$G,$E67,TB!$J:$J,$A$4)</f>
        <v>0</v>
      </c>
      <c r="AF67" s="220">
        <f>SUMIFS(TB!S:S,TB!$F:$F,$B67,TB!$B:$B,$C67,TB!$C:$C,$D67,TB!$G:$G,$E67,TB!$J:$J,$A$4)</f>
        <v>0</v>
      </c>
      <c r="AG67" s="220">
        <f>SUMIFS(TB!T:T,TB!$F:$F,$B67,TB!$B:$B,$C67,TB!$C:$C,$D67,TB!$G:$G,$E67,TB!$J:$J,$A$4)</f>
        <v>0</v>
      </c>
      <c r="AH67" s="220">
        <f>SUMIFS(TB!U:U,TB!$F:$F,$B67,TB!$B:$B,$C67,TB!$C:$C,$D67,TB!$G:$G,$E67,TB!$J:$J,$A$4)</f>
        <v>0</v>
      </c>
      <c r="AI67" s="220">
        <f>SUMIFS(TB!V:V,TB!$F:$F,$B67,TB!$B:$B,$C67,TB!$C:$C,$D67,TB!$G:$G,$E67,TB!$J:$J,$A$4)</f>
        <v>0</v>
      </c>
      <c r="AJ67" s="220">
        <f>SUMIFS(TB!W:W,TB!$F:$F,$B67,TB!$B:$B,$C67,TB!$C:$C,$D67,TB!$G:$G,$E67,TB!$J:$J,$A$4)</f>
        <v>0</v>
      </c>
      <c r="AK67" s="220">
        <f>SUMIFS(TB!X:X,TB!$F:$F,$B67,TB!$B:$B,$C67,TB!$C:$C,$D67,TB!$G:$G,$E67,TB!$J:$J,$A$4)</f>
        <v>0</v>
      </c>
      <c r="AL67" s="220">
        <f>SUMIFS(TB!Y:Y,TB!$F:$F,$B67,TB!$B:$B,$C67,TB!$C:$C,$D67,TB!$G:$G,$E67,TB!$J:$J,$A$4)</f>
        <v>0</v>
      </c>
      <c r="AM67" s="220">
        <f>SUMIFS(TB!Z:Z,TB!$F:$F,$B67,TB!$B:$B,$C67,TB!$C:$C,$D67,TB!$G:$G,$E67,TB!$J:$J,$A$4)</f>
        <v>0</v>
      </c>
      <c r="AN67" s="220">
        <f>SUMIFS(TB!AA:AA,TB!$F:$F,$B67,TB!$B:$B,$C67,TB!$C:$C,$D67,TB!$G:$G,$E67,TB!$J:$J,$A$4)</f>
        <v>0</v>
      </c>
      <c r="AO67" s="220">
        <f>SUMIFS(TB!AB:AB,TB!$F:$F,$B67,TB!$B:$B,$C67,TB!$C:$C,$D67,TB!$G:$G,$E67,TB!$J:$J,$A$4)</f>
        <v>0</v>
      </c>
      <c r="AP67" s="220">
        <f>SUMIFS(TB!AC:AC,TB!$F:$F,$B67,TB!$B:$B,$C67,TB!$C:$C,$D67,TB!$G:$G,$E67,TB!$J:$J,$A$4)</f>
        <v>0</v>
      </c>
      <c r="AQ67" s="220">
        <f>SUMIFS(TB!AD:AD,TB!$F:$F,$B67,TB!$B:$B,$C67,TB!$C:$C,$D67,TB!$G:$G,$E67,TB!$J:$J,$A$4)</f>
        <v>0</v>
      </c>
      <c r="AR67" s="220">
        <f>SUMIFS(TB!AE:AE,TB!$F:$F,$B67,TB!$B:$B,$C67,TB!$C:$C,$D67,TB!$G:$G,$E67,TB!$J:$J,$A$4)</f>
        <v>0</v>
      </c>
      <c r="AS67" s="220">
        <f>SUMIFS(TB!AF:AF,TB!$F:$F,$B67,TB!$B:$B,$C67,TB!$C:$C,$D67,TB!$G:$G,$E67,TB!$J:$J,$A$4)</f>
        <v>0</v>
      </c>
      <c r="AT67" s="220">
        <f>SUMIFS(TB!AG:AG,TB!$F:$F,$B67,TB!$B:$B,$C67,TB!$C:$C,$D67,TB!$G:$G,$E67,TB!$J:$J,$A$4)</f>
        <v>0</v>
      </c>
      <c r="AU67" s="220">
        <f>SUMIFS(TB!AH:AH,TB!$F:$F,$B67,TB!$B:$B,$C67,TB!$C:$C,$D67,TB!$G:$G,$E67,TB!$J:$J,$A$4)</f>
        <v>0</v>
      </c>
      <c r="AV67" s="220">
        <f>SUMIFS(TB!AI:AI,TB!$F:$F,$B67,TB!$B:$B,$C67,TB!$C:$C,$D67,TB!$G:$G,$E67,TB!$J:$J,$A$4)</f>
        <v>0</v>
      </c>
      <c r="AW67" s="220">
        <f>SUMIFS(TB!AJ:AJ,TB!$F:$F,$B67,TB!$B:$B,$C67,TB!$C:$C,$D67,TB!$G:$G,$E67,TB!$J:$J,$A$4)</f>
        <v>0</v>
      </c>
      <c r="AX67" s="220">
        <f>SUMIFS(TB!AK:AK,TB!$F:$F,$B67,TB!$B:$B,$C67,TB!$C:$C,$D67,TB!$G:$G,$E67,TB!$J:$J,$A$4)</f>
        <v>0</v>
      </c>
      <c r="AY67" s="220">
        <f>SUMIFS(TB!AL:AL,TB!$F:$F,$B67,TB!$B:$B,$C67,TB!$C:$C,$D67,TB!$G:$G,$E67,TB!$J:$J,$A$4)</f>
        <v>0</v>
      </c>
      <c r="AZ67" s="220">
        <f>SUMIFS(TB!AM:AM,TB!$F:$F,$B67,TB!$B:$B,$C67,TB!$C:$C,$D67,TB!$G:$G,$E67,TB!$J:$J,$A$4)</f>
        <v>0</v>
      </c>
      <c r="BA67" s="220">
        <f>SUMIFS(TB!AN:AN,TB!$F:$F,$B67,TB!$B:$B,$C67,TB!$C:$C,$D67,TB!$G:$G,$E67,TB!$J:$J,$A$4)</f>
        <v>0</v>
      </c>
      <c r="BB67" s="220">
        <f>SUMIFS(TB!AO:AO,TB!$F:$F,$B67,TB!$B:$B,$C67,TB!$C:$C,$D67,TB!$G:$G,$E67,TB!$J:$J,$A$4)</f>
        <v>0</v>
      </c>
      <c r="BC67" s="220">
        <f>SUMIFS(TB!AP:AP,TB!$F:$F,$B67,TB!$B:$B,$C67,TB!$C:$C,$D67,TB!$G:$G,$E67,TB!$J:$J,$A$4)</f>
        <v>0</v>
      </c>
      <c r="BD67" s="220">
        <f>SUMIFS(TB!AQ:AQ,TB!$F:$F,$B67,TB!$B:$B,$C67,TB!$C:$C,$D67,TB!$G:$G,$E67,TB!$J:$J,$A$4)</f>
        <v>0</v>
      </c>
      <c r="BE67" s="220">
        <f>SUMIFS(TB!AR:AR,TB!$F:$F,$B67,TB!$B:$B,$C67,TB!$C:$C,$D67,TB!$G:$G,$E67,TB!$J:$J,$A$4)</f>
        <v>0</v>
      </c>
      <c r="BF67" s="220">
        <f>SUMIFS(TB!AS:AS,TB!$F:$F,$B67,TB!$B:$B,$C67,TB!$C:$C,$D67,TB!$G:$G,$E67,TB!$J:$J,$A$4)</f>
        <v>0</v>
      </c>
      <c r="BG67" s="220">
        <f>SUMIFS(TB!AT:AT,TB!$F:$F,$B67,TB!$B:$B,$C67,TB!$C:$C,$D67,TB!$G:$G,$E67,TB!$J:$J,$A$4)</f>
        <v>0</v>
      </c>
      <c r="BH67" s="220">
        <f>SUMIFS(TB!AU:AU,TB!$F:$F,$B67,TB!$B:$B,$C67,TB!$C:$C,$D67,TB!$G:$G,$E67,TB!$J:$J,$A$4)</f>
        <v>0</v>
      </c>
      <c r="BI67" s="220">
        <f>SUMIFS(TB!AV:AV,TB!$F:$F,$B67,TB!$B:$B,$C67,TB!$C:$C,$D67,TB!$G:$G,$E67,TB!$J:$J,$A$4)</f>
        <v>0</v>
      </c>
      <c r="BJ67" s="220">
        <f>SUMIFS(TB!AW:AW,TB!$F:$F,$B67,TB!$B:$B,$C67,TB!$C:$C,$D67,TB!$G:$G,$E67,TB!$J:$J,$A$4)</f>
        <v>0</v>
      </c>
      <c r="BK67" s="220">
        <f>SUMIFS(TB!AX:AX,TB!$F:$F,$B67,TB!$B:$B,$C67,TB!$C:$C,$D67,TB!$G:$G,$E67,TB!$J:$J,$A$4)</f>
        <v>0</v>
      </c>
      <c r="BL67" s="220">
        <f>SUMIFS(TB!AY:AY,TB!$F:$F,$B67,TB!$B:$B,$C67,TB!$C:$C,$D67,TB!$G:$G,$E67,TB!$J:$J,$A$4)</f>
        <v>0</v>
      </c>
      <c r="BM67" s="220">
        <f>SUMIFS(TB!AZ:AZ,TB!$F:$F,$B67,TB!$B:$B,$C67,TB!$C:$C,$D67,TB!$G:$G,$E67,TB!$J:$J,$A$4)</f>
        <v>0</v>
      </c>
      <c r="BN67" s="220">
        <f>SUMIFS(TB!BA:BA,TB!$F:$F,$B67,TB!$B:$B,$C67,TB!$C:$C,$D67,TB!$G:$G,$E67,TB!$J:$J,$A$4)</f>
        <v>0</v>
      </c>
      <c r="BO67" s="220">
        <f>SUMIFS(TB!BB:BB,TB!$F:$F,$B67,TB!$B:$B,$C67,TB!$C:$C,$D67,TB!$G:$G,$E67,TB!$J:$J,$A$4)</f>
        <v>0</v>
      </c>
      <c r="BP67" s="220">
        <f>SUMIFS(TB!BC:BC,TB!$F:$F,$B67,TB!$B:$B,$C67,TB!$C:$C,$D67,TB!$G:$G,$E67,TB!$J:$J,$A$4)</f>
        <v>0</v>
      </c>
      <c r="BQ67" s="220">
        <f>SUMIFS(TB!BD:BD,TB!$F:$F,$B67,TB!$B:$B,$C67,TB!$C:$C,$D67,TB!$G:$G,$E67,TB!$J:$J,$A$4)</f>
        <v>0</v>
      </c>
      <c r="BR67" s="220">
        <f>SUMIFS(TB!BE:BE,TB!$F:$F,$B67,TB!$B:$B,$C67,TB!$C:$C,$D67,TB!$G:$G,$E67,TB!$J:$J,$A$4)</f>
        <v>0</v>
      </c>
      <c r="BS67" s="220">
        <f>SUMIFS(TB!BF:BF,TB!$F:$F,$B67,TB!$B:$B,$C67,TB!$C:$C,$D67,TB!$G:$G,$E67,TB!$J:$J,$A$4)</f>
        <v>0</v>
      </c>
      <c r="BT67" s="220">
        <f>SUMIFS(TB!BG:BG,TB!$F:$F,$B67,TB!$B:$B,$C67,TB!$C:$C,$D67,TB!$G:$G,$E67,TB!$J:$J,$A$4)</f>
        <v>0</v>
      </c>
      <c r="BU67" s="220">
        <f>SUMIFS(TB!BH:BH,TB!$F:$F,$B67,TB!$B:$B,$C67,TB!$C:$C,$D67,TB!$G:$G,$E67,TB!$J:$J,$A$4)</f>
        <v>0</v>
      </c>
      <c r="BV67" s="220">
        <f>SUMIFS(TB!BI:BI,TB!$F:$F,$B67,TB!$B:$B,$C67,TB!$C:$C,$D67,TB!$G:$G,$E67,TB!$J:$J,$A$4)</f>
        <v>0</v>
      </c>
      <c r="BZ67" s="220"/>
      <c r="CA67" s="337"/>
    </row>
    <row r="68" spans="2:79" ht="14.25" customHeight="1" x14ac:dyDescent="0.3">
      <c r="B68" s="71" t="str">
        <f>BS!$B$19</f>
        <v>Other assets</v>
      </c>
      <c r="C68" s="197"/>
      <c r="D68" s="71" t="str">
        <f>BS!$B$19</f>
        <v>Other assets</v>
      </c>
      <c r="E68" s="71"/>
      <c r="F68" s="219">
        <f>SUM(F66:F67)</f>
        <v>0</v>
      </c>
      <c r="G68" s="219">
        <f>SUM(G66:G67)</f>
        <v>0</v>
      </c>
      <c r="H68" s="219">
        <f>SUM(H66:H67)</f>
        <v>0</v>
      </c>
      <c r="I68" s="219">
        <f>SUM(I66:I67)</f>
        <v>0</v>
      </c>
      <c r="J68" s="293"/>
      <c r="K68" s="449"/>
      <c r="L68" s="449"/>
      <c r="M68" s="449"/>
      <c r="N68" s="449"/>
      <c r="O68" s="293"/>
      <c r="P68" s="449"/>
      <c r="Q68" s="449"/>
      <c r="R68" s="449"/>
      <c r="S68" s="449"/>
      <c r="T68" s="293"/>
      <c r="U68" s="449"/>
      <c r="V68" s="449"/>
      <c r="W68" s="449"/>
      <c r="X68" s="449"/>
      <c r="Y68" s="293"/>
      <c r="Z68" s="293"/>
      <c r="AA68" s="219">
        <f>SUM(AA66:AA67,TB!$J:$J,$A$4)</f>
        <v>0</v>
      </c>
      <c r="AB68" s="219">
        <f>SUM(AB66:AB67,TB!$J:$J,$A$4)</f>
        <v>0</v>
      </c>
      <c r="AC68" s="219">
        <f>SUM(AC66:AC67,TB!$J:$J,$A$4)</f>
        <v>0</v>
      </c>
      <c r="AD68" s="219">
        <f>SUM(AD66:AD67,TB!$J:$J,$A$4)</f>
        <v>0</v>
      </c>
      <c r="AE68" s="219">
        <f>SUM(AE66:AE67,TB!$J:$J,$A$4)</f>
        <v>0</v>
      </c>
      <c r="AF68" s="219">
        <f>SUM(AF66:AF67,TB!$J:$J,$A$4)</f>
        <v>0</v>
      </c>
      <c r="AG68" s="219">
        <f>SUM(AG66:AG67,TB!$J:$J,$A$4)</f>
        <v>0</v>
      </c>
      <c r="AH68" s="219">
        <f>SUM(AH66:AH67,TB!$J:$J,$A$4)</f>
        <v>0</v>
      </c>
      <c r="AI68" s="219">
        <f>SUM(AI66:AI67,TB!$J:$J,$A$4)</f>
        <v>0</v>
      </c>
      <c r="AJ68" s="219">
        <f>SUM(AJ66:AJ67,TB!$J:$J,$A$4)</f>
        <v>0</v>
      </c>
      <c r="AK68" s="219">
        <f>SUM(AK66:AK67,TB!$J:$J,$A$4)</f>
        <v>0</v>
      </c>
      <c r="AL68" s="219">
        <f>SUM(AL66:AL67,TB!$J:$J,$A$4)</f>
        <v>0</v>
      </c>
      <c r="AM68" s="219">
        <f>SUM(AM66:AM67,TB!$J:$J,$A$4)</f>
        <v>0</v>
      </c>
      <c r="AN68" s="219">
        <f>SUM(AN66:AN67,TB!$J:$J,$A$4)</f>
        <v>0</v>
      </c>
      <c r="AO68" s="219">
        <f>SUM(AO66:AO67,TB!$J:$J,$A$4)</f>
        <v>0</v>
      </c>
      <c r="AP68" s="219">
        <f>SUM(AP66:AP67,TB!$J:$J,$A$4)</f>
        <v>0</v>
      </c>
      <c r="AQ68" s="219">
        <f>SUM(AQ66:AQ67,TB!$J:$J,$A$4)</f>
        <v>0</v>
      </c>
      <c r="AR68" s="219">
        <f>SUM(AR66:AR67,TB!$J:$J,$A$4)</f>
        <v>0</v>
      </c>
      <c r="AS68" s="219">
        <f>SUM(AS66:AS67,TB!$J:$J,$A$4)</f>
        <v>0</v>
      </c>
      <c r="AT68" s="219">
        <f>SUM(AT66:AT67,TB!$J:$J,$A$4)</f>
        <v>0</v>
      </c>
      <c r="AU68" s="219">
        <f>SUM(AU66:AU67,TB!$J:$J,$A$4)</f>
        <v>0</v>
      </c>
      <c r="AV68" s="219">
        <f>SUM(AV66:AV67,TB!$J:$J,$A$4)</f>
        <v>0</v>
      </c>
      <c r="AW68" s="219">
        <f>SUM(AW66:AW67,TB!$J:$J,$A$4)</f>
        <v>0</v>
      </c>
      <c r="AX68" s="219">
        <f>SUM(AX66:AX67,TB!$J:$J,$A$4)</f>
        <v>0</v>
      </c>
      <c r="AY68" s="219">
        <f>SUM(AY66:AY67,TB!$J:$J,$A$4)</f>
        <v>0</v>
      </c>
      <c r="AZ68" s="219">
        <f>SUM(AZ66:AZ67,TB!$J:$J,$A$4)</f>
        <v>0</v>
      </c>
      <c r="BA68" s="219">
        <f>SUM(BA66:BA67,TB!$J:$J,$A$4)</f>
        <v>0</v>
      </c>
      <c r="BB68" s="219">
        <f>SUM(BB66:BB67,TB!$J:$J,$A$4)</f>
        <v>0</v>
      </c>
      <c r="BC68" s="219">
        <f>SUM(BC66:BC67,TB!$J:$J,$A$4)</f>
        <v>0</v>
      </c>
      <c r="BD68" s="219">
        <f>SUM(BD66:BD67,TB!$J:$J,$A$4)</f>
        <v>0</v>
      </c>
      <c r="BE68" s="219">
        <f>SUM(BE66:BE67,TB!$J:$J,$A$4)</f>
        <v>0</v>
      </c>
      <c r="BF68" s="219">
        <f>SUM(BF66:BF67,TB!$J:$J,$A$4)</f>
        <v>0</v>
      </c>
      <c r="BG68" s="219">
        <f>SUM(BG66:BG67,TB!$J:$J,$A$4)</f>
        <v>0</v>
      </c>
      <c r="BH68" s="219">
        <f>SUM(BH66:BH67,TB!$J:$J,$A$4)</f>
        <v>0</v>
      </c>
      <c r="BI68" s="219">
        <f>SUM(BI66:BI67,TB!$J:$J,$A$4)</f>
        <v>0</v>
      </c>
      <c r="BJ68" s="219">
        <f>SUM(BJ66:BJ67,TB!$J:$J,$A$4)</f>
        <v>0</v>
      </c>
      <c r="BK68" s="219">
        <f>SUM(BK66:BK67,TB!$J:$J,$A$4)</f>
        <v>0</v>
      </c>
      <c r="BL68" s="219">
        <f>SUM(BL66:BL67,TB!$J:$J,$A$4)</f>
        <v>0</v>
      </c>
      <c r="BM68" s="219">
        <f>SUM(BM66:BM67,TB!$J:$J,$A$4)</f>
        <v>0</v>
      </c>
      <c r="BN68" s="219">
        <f>SUM(BN66:BN67,TB!$J:$J,$A$4)</f>
        <v>0</v>
      </c>
      <c r="BO68" s="219">
        <f>SUM(BO66:BO67,TB!$J:$J,$A$4)</f>
        <v>0</v>
      </c>
      <c r="BP68" s="219">
        <f>SUM(BP66:BP67,TB!$J:$J,$A$4)</f>
        <v>0</v>
      </c>
      <c r="BQ68" s="219">
        <f>SUM(BQ66:BQ67,TB!$J:$J,$A$4)</f>
        <v>0</v>
      </c>
      <c r="BR68" s="219">
        <f>SUM(BR66:BR67,TB!$J:$J,$A$4)</f>
        <v>0</v>
      </c>
      <c r="BS68" s="219">
        <f>SUM(BS66:BS67,TB!$J:$J,$A$4)</f>
        <v>0</v>
      </c>
      <c r="BT68" s="219">
        <f>SUM(BT66:BT67,TB!$J:$J,$A$4)</f>
        <v>0</v>
      </c>
      <c r="BU68" s="219">
        <f>SUM(BU66:BU67,TB!$J:$J,$A$4)</f>
        <v>0</v>
      </c>
      <c r="BV68" s="219">
        <f>SUM(BV66:BV67,TB!$J:$J,$A$4)</f>
        <v>0</v>
      </c>
      <c r="BZ68" s="219"/>
      <c r="CA68" s="240"/>
    </row>
    <row r="69" spans="2:79" ht="14.25" customHeight="1" thickBot="1" x14ac:dyDescent="0.35">
      <c r="B69" s="66" t="s">
        <v>37</v>
      </c>
      <c r="C69" s="66"/>
      <c r="D69" s="53"/>
      <c r="E69" s="53"/>
      <c r="F69" s="213">
        <f>F65+F58+F63+F68</f>
        <v>31119.968259999998</v>
      </c>
      <c r="G69" s="213">
        <f>G65+G58+G63+G68</f>
        <v>25659.143310000003</v>
      </c>
      <c r="H69" s="213">
        <f>H65+H58+H63+H68</f>
        <v>27215.521609999996</v>
      </c>
      <c r="I69" s="213">
        <f>I65+I58+I63+I68</f>
        <v>24322.593460000004</v>
      </c>
      <c r="J69" s="323"/>
      <c r="K69" s="451"/>
      <c r="L69" s="451"/>
      <c r="M69" s="451"/>
      <c r="N69" s="451"/>
      <c r="O69" s="323"/>
      <c r="P69" s="451"/>
      <c r="Q69" s="451"/>
      <c r="R69" s="451"/>
      <c r="S69" s="451"/>
      <c r="T69" s="323"/>
      <c r="U69" s="451"/>
      <c r="V69" s="451"/>
      <c r="W69" s="451"/>
      <c r="X69" s="451"/>
      <c r="Y69" s="323"/>
      <c r="Z69" s="323"/>
      <c r="AA69" s="213">
        <f t="shared" ref="AA69:BV69" si="73">AA65+AA58+AA63+AA68</f>
        <v>30693.20218</v>
      </c>
      <c r="AB69" s="213">
        <f t="shared" si="73"/>
        <v>30383.888260000003</v>
      </c>
      <c r="AC69" s="213">
        <f t="shared" si="73"/>
        <v>22995.330980000006</v>
      </c>
      <c r="AD69" s="213">
        <f t="shared" si="73"/>
        <v>21740.661860000007</v>
      </c>
      <c r="AE69" s="213">
        <f t="shared" si="73"/>
        <v>25543.412710000008</v>
      </c>
      <c r="AF69" s="213">
        <f t="shared" si="73"/>
        <v>26959.468540000002</v>
      </c>
      <c r="AG69" s="213">
        <f t="shared" si="73"/>
        <v>26674.209480000001</v>
      </c>
      <c r="AH69" s="213">
        <f t="shared" si="73"/>
        <v>35772.952939999996</v>
      </c>
      <c r="AI69" s="213">
        <f t="shared" si="73"/>
        <v>41717.977330000002</v>
      </c>
      <c r="AJ69" s="213">
        <f t="shared" si="73"/>
        <v>40248.098109999999</v>
      </c>
      <c r="AK69" s="213">
        <f t="shared" si="73"/>
        <v>43792.067049999998</v>
      </c>
      <c r="AL69" s="213">
        <f t="shared" si="73"/>
        <v>31119.968259999998</v>
      </c>
      <c r="AM69" s="213">
        <f t="shared" si="73"/>
        <v>28344.351130000003</v>
      </c>
      <c r="AN69" s="213">
        <f t="shared" si="73"/>
        <v>27131.991400000003</v>
      </c>
      <c r="AO69" s="213">
        <f t="shared" si="73"/>
        <v>16635.522700000001</v>
      </c>
      <c r="AP69" s="213">
        <f t="shared" si="73"/>
        <v>19268.094040000004</v>
      </c>
      <c r="AQ69" s="213">
        <f t="shared" si="73"/>
        <v>20075.389270000003</v>
      </c>
      <c r="AR69" s="213">
        <f t="shared" si="73"/>
        <v>22612.612960000002</v>
      </c>
      <c r="AS69" s="213">
        <f t="shared" si="73"/>
        <v>27620.746240000004</v>
      </c>
      <c r="AT69" s="213">
        <f t="shared" si="73"/>
        <v>28678.721460000004</v>
      </c>
      <c r="AU69" s="213">
        <f t="shared" si="73"/>
        <v>29275.703180000004</v>
      </c>
      <c r="AV69" s="213">
        <f t="shared" si="73"/>
        <v>30123.851370000004</v>
      </c>
      <c r="AW69" s="213">
        <f t="shared" si="73"/>
        <v>27024.979030000002</v>
      </c>
      <c r="AX69" s="213">
        <f t="shared" si="73"/>
        <v>25659.143310000003</v>
      </c>
      <c r="AY69" s="213">
        <f t="shared" si="73"/>
        <v>27850.537220000002</v>
      </c>
      <c r="AZ69" s="213">
        <f t="shared" si="73"/>
        <v>33471.895469999996</v>
      </c>
      <c r="BA69" s="213">
        <f t="shared" si="73"/>
        <v>26527.709989999999</v>
      </c>
      <c r="BB69" s="213">
        <f t="shared" si="73"/>
        <v>29451.166450000001</v>
      </c>
      <c r="BC69" s="213">
        <f t="shared" si="73"/>
        <v>19779.655420000003</v>
      </c>
      <c r="BD69" s="213">
        <f t="shared" si="73"/>
        <v>17929.860040000003</v>
      </c>
      <c r="BE69" s="213">
        <f t="shared" si="73"/>
        <v>19302.552170000003</v>
      </c>
      <c r="BF69" s="213">
        <f t="shared" si="73"/>
        <v>27459.406509999997</v>
      </c>
      <c r="BG69" s="213">
        <f t="shared" si="73"/>
        <v>28730.723639999997</v>
      </c>
      <c r="BH69" s="213">
        <f t="shared" si="73"/>
        <v>32826.053319999999</v>
      </c>
      <c r="BI69" s="213">
        <f t="shared" si="73"/>
        <v>34696.429780000006</v>
      </c>
      <c r="BJ69" s="213">
        <f t="shared" si="73"/>
        <v>27215.521609999996</v>
      </c>
      <c r="BK69" s="213">
        <f t="shared" si="73"/>
        <v>23725.811669999999</v>
      </c>
      <c r="BL69" s="213">
        <f t="shared" si="73"/>
        <v>24322.593460000004</v>
      </c>
      <c r="BM69" s="213">
        <f t="shared" si="73"/>
        <v>0</v>
      </c>
      <c r="BN69" s="213">
        <f t="shared" si="73"/>
        <v>0</v>
      </c>
      <c r="BO69" s="213">
        <f t="shared" si="73"/>
        <v>0</v>
      </c>
      <c r="BP69" s="213">
        <f t="shared" si="73"/>
        <v>0</v>
      </c>
      <c r="BQ69" s="213">
        <f t="shared" si="73"/>
        <v>0</v>
      </c>
      <c r="BR69" s="213">
        <f t="shared" si="73"/>
        <v>0</v>
      </c>
      <c r="BS69" s="213">
        <f t="shared" si="73"/>
        <v>0</v>
      </c>
      <c r="BT69" s="213">
        <f t="shared" si="73"/>
        <v>0</v>
      </c>
      <c r="BU69" s="213">
        <f t="shared" si="73"/>
        <v>0</v>
      </c>
      <c r="BV69" s="213">
        <f t="shared" si="73"/>
        <v>0</v>
      </c>
      <c r="BZ69" s="213"/>
      <c r="CA69" s="417"/>
    </row>
    <row r="70" spans="2:79" ht="14.25" customHeight="1" outlineLevel="1" x14ac:dyDescent="0.3">
      <c r="B70" s="92" t="str">
        <f>BS!$B$21</f>
        <v>Accounts payable</v>
      </c>
      <c r="C70" s="93" t="s">
        <v>544</v>
      </c>
      <c r="D70" s="92" t="str">
        <f>IFERROR(VLOOKUP($C70,TB!$B:$H,2,0),"-")</f>
        <v>Accounts Payable</v>
      </c>
      <c r="E70" s="92" t="str">
        <f>IFERROR(VLOOKUP($C70,TB!$B:$H,6,0),"-")</f>
        <v>Trade payables</v>
      </c>
      <c r="F70" s="220">
        <f>SUMIFS($AA70:$BJ70,$AA$7:$BJ$7,F$7)</f>
        <v>17764.706440000002</v>
      </c>
      <c r="G70" s="220">
        <f t="shared" ref="G70:I70" si="74">SUMIFS($AA70:$BY70,$AA$7:$BY$7,G$7)</f>
        <v>10775.311099999999</v>
      </c>
      <c r="H70" s="220">
        <f t="shared" si="74"/>
        <v>8136.8805899999998</v>
      </c>
      <c r="I70" s="220">
        <f t="shared" si="74"/>
        <v>2974.1195299999999</v>
      </c>
      <c r="J70" s="293"/>
      <c r="K70" s="220">
        <f t="shared" ref="K70" si="75">MIN(AA70:AL70)</f>
        <v>9373.9459700000007</v>
      </c>
      <c r="L70" s="220">
        <f t="shared" ref="L70" si="76">MIN(AM70:AX70)</f>
        <v>4147.0941800000001</v>
      </c>
      <c r="M70" s="220">
        <f>MIN(AY70:BJ70)</f>
        <v>4785.4600599999994</v>
      </c>
      <c r="N70" s="220">
        <f ca="1">_xlfn.IFNA(MIN(OFFSET($AA70,0,MATCH(Periods!$D$15,$AA$7:$BY$7)-1):OFFSET($AA70,0,MATCH(Periods!$D$15,$AA$7:$BY$7,0)-12)),0)</f>
        <v>2258.7028700000001</v>
      </c>
      <c r="O70" s="293"/>
      <c r="P70" s="220">
        <f>MAX(AA70:AL70)</f>
        <v>30902.224440000002</v>
      </c>
      <c r="Q70" s="220">
        <f>MAX(AM70:AX70)</f>
        <v>16657.836500000001</v>
      </c>
      <c r="R70" s="220">
        <f>MAX(AY70:BJ70)</f>
        <v>18199.724630000001</v>
      </c>
      <c r="S70" s="220">
        <f ca="1">_xlfn.IFNA(MAX(OFFSET($AA70,0,MATCH(Periods!$D$15,$AA$7:$BY$7)-1):OFFSET($AA70,0,MATCH(Periods!$D$15,$AA$7:$BY$7,0)-12)),0)</f>
        <v>18199.724630000001</v>
      </c>
      <c r="T70" s="293"/>
      <c r="U70" s="220">
        <f>AVERAGE(AA70:AL70)</f>
        <v>18091.404171666665</v>
      </c>
      <c r="V70" s="220">
        <f>AVERAGE(AM70:AX70)</f>
        <v>12168.654758333332</v>
      </c>
      <c r="W70" s="220">
        <f>AVERAGE(AY70:BJ70)</f>
        <v>12233.371475</v>
      </c>
      <c r="X70" s="220">
        <f ca="1">_xlfn.IFNA(AVERAGE(OFFSET($AA70,0,MATCH(Periods!$D$15,$AA$7:$BY$7)-1):OFFSET($AA70,0,MATCH(Periods!$D$15,$AA$7:$BY$7,0)-12)),0)</f>
        <v>10136.840511666664</v>
      </c>
      <c r="Y70" s="293"/>
      <c r="Z70" s="293"/>
      <c r="AA70" s="220">
        <f>-SUMIFS(TB!N:N,TB!$F:$F,$B70,TB!$B:$B,$C70,TB!$C:$C,$D70,TB!$G:$G,$E70,TB!$J:$J,$A$4)</f>
        <v>16432.822029999999</v>
      </c>
      <c r="AB70" s="220">
        <f>-SUMIFS(TB!O:O,TB!$F:$F,$B70,TB!$B:$B,$C70,TB!$C:$C,$D70,TB!$G:$G,$E70,TB!$J:$J,$A$4)</f>
        <v>15352.960300000001</v>
      </c>
      <c r="AC70" s="220">
        <f>-SUMIFS(TB!P:P,TB!$F:$F,$B70,TB!$B:$B,$C70,TB!$C:$C,$D70,TB!$G:$G,$E70,TB!$J:$J,$A$4)</f>
        <v>10287.760400000001</v>
      </c>
      <c r="AD70" s="220">
        <f>-SUMIFS(TB!Q:Q,TB!$F:$F,$B70,TB!$B:$B,$C70,TB!$C:$C,$D70,TB!$G:$G,$E70,TB!$J:$J,$A$4)</f>
        <v>9373.9459700000007</v>
      </c>
      <c r="AE70" s="220">
        <f>-SUMIFS(TB!R:R,TB!$F:$F,$B70,TB!$B:$B,$C70,TB!$C:$C,$D70,TB!$G:$G,$E70,TB!$J:$J,$A$4)</f>
        <v>12368.37653</v>
      </c>
      <c r="AF70" s="220">
        <f>-SUMIFS(TB!S:S,TB!$F:$F,$B70,TB!$B:$B,$C70,TB!$C:$C,$D70,TB!$G:$G,$E70,TB!$J:$J,$A$4)</f>
        <v>13867.3765</v>
      </c>
      <c r="AG70" s="220">
        <f>-SUMIFS(TB!T:T,TB!$F:$F,$B70,TB!$B:$B,$C70,TB!$C:$C,$D70,TB!$G:$G,$E70,TB!$J:$J,$A$4)</f>
        <v>13705.861550000001</v>
      </c>
      <c r="AH70" s="220">
        <f>-SUMIFS(TB!U:U,TB!$F:$F,$B70,TB!$B:$B,$C70,TB!$C:$C,$D70,TB!$G:$G,$E70,TB!$J:$J,$A$4)</f>
        <v>21763.496879999999</v>
      </c>
      <c r="AI70" s="220">
        <f>-SUMIFS(TB!V:V,TB!$F:$F,$B70,TB!$B:$B,$C70,TB!$C:$C,$D70,TB!$G:$G,$E70,TB!$J:$J,$A$4)</f>
        <v>27659.042300000001</v>
      </c>
      <c r="AJ70" s="220">
        <f>-SUMIFS(TB!W:W,TB!$F:$F,$B70,TB!$B:$B,$C70,TB!$C:$C,$D70,TB!$G:$G,$E70,TB!$J:$J,$A$4)</f>
        <v>27618.276719999998</v>
      </c>
      <c r="AK70" s="220">
        <f>-SUMIFS(TB!X:X,TB!$F:$F,$B70,TB!$B:$B,$C70,TB!$C:$C,$D70,TB!$G:$G,$E70,TB!$J:$J,$A$4)</f>
        <v>30902.224440000002</v>
      </c>
      <c r="AL70" s="220">
        <f>-SUMIFS(TB!Y:Y,TB!$F:$F,$B70,TB!$B:$B,$C70,TB!$C:$C,$D70,TB!$G:$G,$E70,TB!$J:$J,$A$4)</f>
        <v>17764.706440000002</v>
      </c>
      <c r="AM70" s="220">
        <f>-SUMIFS(TB!Z:Z,TB!$F:$F,$B70,TB!$B:$B,$C70,TB!$C:$C,$D70,TB!$G:$G,$E70,TB!$J:$J,$A$4)</f>
        <v>16657.836500000001</v>
      </c>
      <c r="AN70" s="220">
        <f>-SUMIFS(TB!AA:AA,TB!$F:$F,$B70,TB!$B:$B,$C70,TB!$C:$C,$D70,TB!$G:$G,$E70,TB!$J:$J,$A$4)</f>
        <v>15480.416660000001</v>
      </c>
      <c r="AO70" s="220">
        <f>-SUMIFS(TB!AB:AB,TB!$F:$F,$B70,TB!$B:$B,$C70,TB!$C:$C,$D70,TB!$G:$G,$E70,TB!$J:$J,$A$4)</f>
        <v>4147.0941800000001</v>
      </c>
      <c r="AP70" s="220">
        <f>-SUMIFS(TB!AC:AC,TB!$F:$F,$B70,TB!$B:$B,$C70,TB!$C:$C,$D70,TB!$G:$G,$E70,TB!$J:$J,$A$4)</f>
        <v>6767.2847699999993</v>
      </c>
      <c r="AQ70" s="220">
        <f>-SUMIFS(TB!AD:AD,TB!$F:$F,$B70,TB!$B:$B,$C70,TB!$C:$C,$D70,TB!$G:$G,$E70,TB!$J:$J,$A$4)</f>
        <v>7438.2427699999998</v>
      </c>
      <c r="AR70" s="220">
        <f>-SUMIFS(TB!AE:AE,TB!$F:$F,$B70,TB!$B:$B,$C70,TB!$C:$C,$D70,TB!$G:$G,$E70,TB!$J:$J,$A$4)</f>
        <v>9997.4734100000005</v>
      </c>
      <c r="AS70" s="220">
        <f>-SUMIFS(TB!AF:AF,TB!$F:$F,$B70,TB!$B:$B,$C70,TB!$C:$C,$D70,TB!$G:$G,$E70,TB!$J:$J,$A$4)</f>
        <v>15041.78181</v>
      </c>
      <c r="AT70" s="220">
        <f>-SUMIFS(TB!AG:AG,TB!$F:$F,$B70,TB!$B:$B,$C70,TB!$C:$C,$D70,TB!$G:$G,$E70,TB!$J:$J,$A$4)</f>
        <v>15599.234359999999</v>
      </c>
      <c r="AU70" s="220">
        <f>-SUMIFS(TB!AH:AH,TB!$F:$F,$B70,TB!$B:$B,$C70,TB!$C:$C,$D70,TB!$G:$G,$E70,TB!$J:$J,$A$4)</f>
        <v>15674.22394</v>
      </c>
      <c r="AV70" s="220">
        <f>-SUMIFS(TB!AI:AI,TB!$F:$F,$B70,TB!$B:$B,$C70,TB!$C:$C,$D70,TB!$G:$G,$E70,TB!$J:$J,$A$4)</f>
        <v>15927.333859999999</v>
      </c>
      <c r="AW70" s="220">
        <f>-SUMIFS(TB!AJ:AJ,TB!$F:$F,$B70,TB!$B:$B,$C70,TB!$C:$C,$D70,TB!$G:$G,$E70,TB!$J:$J,$A$4)</f>
        <v>12517.623740000001</v>
      </c>
      <c r="AX70" s="220">
        <f>-SUMIFS(TB!AK:AK,TB!$F:$F,$B70,TB!$B:$B,$C70,TB!$C:$C,$D70,TB!$G:$G,$E70,TB!$J:$J,$A$4)</f>
        <v>10775.311099999999</v>
      </c>
      <c r="AY70" s="220">
        <f>-SUMIFS(TB!AL:AL,TB!$F:$F,$B70,TB!$B:$B,$C70,TB!$C:$C,$D70,TB!$G:$G,$E70,TB!$J:$J,$A$4)</f>
        <v>12921.092980000001</v>
      </c>
      <c r="AZ70" s="220">
        <f>-SUMIFS(TB!AM:AM,TB!$F:$F,$B70,TB!$B:$B,$C70,TB!$C:$C,$D70,TB!$G:$G,$E70,TB!$J:$J,$A$4)</f>
        <v>17470.100979999999</v>
      </c>
      <c r="BA70" s="220">
        <f>-SUMIFS(TB!AN:AN,TB!$F:$F,$B70,TB!$B:$B,$C70,TB!$C:$C,$D70,TB!$G:$G,$E70,TB!$J:$J,$A$4)</f>
        <v>12324.537259999999</v>
      </c>
      <c r="BB70" s="220">
        <f>-SUMIFS(TB!AO:AO,TB!$F:$F,$B70,TB!$B:$B,$C70,TB!$C:$C,$D70,TB!$G:$G,$E70,TB!$J:$J,$A$4)</f>
        <v>14974.246859999999</v>
      </c>
      <c r="BC70" s="220">
        <f>-SUMIFS(TB!AP:AP,TB!$F:$F,$B70,TB!$B:$B,$C70,TB!$C:$C,$D70,TB!$G:$G,$E70,TB!$J:$J,$A$4)</f>
        <v>6077.9640999999992</v>
      </c>
      <c r="BD70" s="220">
        <f>-SUMIFS(TB!AQ:AQ,TB!$F:$F,$B70,TB!$B:$B,$C70,TB!$C:$C,$D70,TB!$G:$G,$E70,TB!$J:$J,$A$4)</f>
        <v>4785.4600599999994</v>
      </c>
      <c r="BE70" s="220">
        <f>-SUMIFS(TB!AR:AR,TB!$F:$F,$B70,TB!$B:$B,$C70,TB!$C:$C,$D70,TB!$G:$G,$E70,TB!$J:$J,$A$4)</f>
        <v>6563.5036500000006</v>
      </c>
      <c r="BF70" s="220">
        <f>-SUMIFS(TB!AS:AS,TB!$F:$F,$B70,TB!$B:$B,$C70,TB!$C:$C,$D70,TB!$G:$G,$E70,TB!$J:$J,$A$4)</f>
        <v>13705.4995</v>
      </c>
      <c r="BG70" s="220">
        <f>-SUMIFS(TB!AT:AT,TB!$F:$F,$B70,TB!$B:$B,$C70,TB!$C:$C,$D70,TB!$G:$G,$E70,TB!$J:$J,$A$4)</f>
        <v>14122.1441</v>
      </c>
      <c r="BH70" s="220">
        <f>-SUMIFS(TB!AU:AU,TB!$F:$F,$B70,TB!$B:$B,$C70,TB!$C:$C,$D70,TB!$G:$G,$E70,TB!$J:$J,$A$4)</f>
        <v>17519.30299</v>
      </c>
      <c r="BI70" s="220">
        <f>-SUMIFS(TB!AV:AV,TB!$F:$F,$B70,TB!$B:$B,$C70,TB!$C:$C,$D70,TB!$G:$G,$E70,TB!$J:$J,$A$4)</f>
        <v>18199.724630000001</v>
      </c>
      <c r="BJ70" s="220">
        <f>-SUMIFS(TB!AW:AW,TB!$F:$F,$B70,TB!$B:$B,$C70,TB!$C:$C,$D70,TB!$G:$G,$E70,TB!$J:$J,$A$4)</f>
        <v>8136.8805899999998</v>
      </c>
      <c r="BK70" s="220">
        <f>-SUMIFS(TB!AX:AX,TB!$F:$F,$B70,TB!$B:$B,$C70,TB!$C:$C,$D70,TB!$G:$G,$E70,TB!$J:$J,$A$4)</f>
        <v>2258.7028700000001</v>
      </c>
      <c r="BL70" s="220">
        <f>-SUMIFS(TB!AY:AY,TB!$F:$F,$B70,TB!$B:$B,$C70,TB!$C:$C,$D70,TB!$G:$G,$E70,TB!$J:$J,$A$4)</f>
        <v>2974.1195299999999</v>
      </c>
      <c r="BM70" s="220">
        <f>-SUMIFS(TB!AZ:AZ,TB!$F:$F,$B70,TB!$B:$B,$C70,TB!$C:$C,$D70,TB!$G:$G,$E70,TB!$J:$J,$A$4)</f>
        <v>0</v>
      </c>
      <c r="BN70" s="220">
        <f>-SUMIFS(TB!BA:BA,TB!$F:$F,$B70,TB!$B:$B,$C70,TB!$C:$C,$D70,TB!$G:$G,$E70,TB!$J:$J,$A$4)</f>
        <v>0</v>
      </c>
      <c r="BO70" s="220">
        <f>-SUMIFS(TB!BB:BB,TB!$F:$F,$B70,TB!$B:$B,$C70,TB!$C:$C,$D70,TB!$G:$G,$E70,TB!$J:$J,$A$4)</f>
        <v>0</v>
      </c>
      <c r="BP70" s="220">
        <f>-SUMIFS(TB!BC:BC,TB!$F:$F,$B70,TB!$B:$B,$C70,TB!$C:$C,$D70,TB!$G:$G,$E70,TB!$J:$J,$A$4)</f>
        <v>0</v>
      </c>
      <c r="BQ70" s="220">
        <f>-SUMIFS(TB!BD:BD,TB!$F:$F,$B70,TB!$B:$B,$C70,TB!$C:$C,$D70,TB!$G:$G,$E70,TB!$J:$J,$A$4)</f>
        <v>0</v>
      </c>
      <c r="BR70" s="220">
        <f>-SUMIFS(TB!BE:BE,TB!$F:$F,$B70,TB!$B:$B,$C70,TB!$C:$C,$D70,TB!$G:$G,$E70,TB!$J:$J,$A$4)</f>
        <v>0</v>
      </c>
      <c r="BS70" s="220">
        <f>-SUMIFS(TB!BF:BF,TB!$F:$F,$B70,TB!$B:$B,$C70,TB!$C:$C,$D70,TB!$G:$G,$E70,TB!$J:$J,$A$4)</f>
        <v>0</v>
      </c>
      <c r="BT70" s="220">
        <f>-SUMIFS(TB!BG:BG,TB!$F:$F,$B70,TB!$B:$B,$C70,TB!$C:$C,$D70,TB!$G:$G,$E70,TB!$J:$J,$A$4)</f>
        <v>0</v>
      </c>
      <c r="BU70" s="220">
        <f>-SUMIFS(TB!BH:BH,TB!$F:$F,$B70,TB!$B:$B,$C70,TB!$C:$C,$D70,TB!$G:$G,$E70,TB!$J:$J,$A$4)</f>
        <v>0</v>
      </c>
      <c r="BV70" s="220">
        <f>-SUMIFS(TB!BI:BI,TB!$F:$F,$B70,TB!$B:$B,$C70,TB!$C:$C,$D70,TB!$G:$G,$E70,TB!$J:$J,$A$4)</f>
        <v>0</v>
      </c>
      <c r="BZ70" s="220"/>
      <c r="CA70" s="337"/>
    </row>
    <row r="71" spans="2:79" ht="14.25" customHeight="1" x14ac:dyDescent="0.3">
      <c r="B71" s="71" t="str">
        <f>BS!$B$21</f>
        <v>Accounts payable</v>
      </c>
      <c r="C71" s="197"/>
      <c r="D71" s="71" t="str">
        <f>BS!$B$21</f>
        <v>Accounts payable</v>
      </c>
      <c r="E71" s="71"/>
      <c r="F71" s="219">
        <f>SUM(F70:F70)</f>
        <v>17764.706440000002</v>
      </c>
      <c r="G71" s="219">
        <f>SUM(G70:G70)</f>
        <v>10775.311099999999</v>
      </c>
      <c r="H71" s="219">
        <f>SUM(H70:H70)</f>
        <v>8136.8805899999998</v>
      </c>
      <c r="I71" s="219">
        <f>SUM(I70:I70)</f>
        <v>2974.1195299999999</v>
      </c>
      <c r="J71" s="293"/>
      <c r="K71" s="449"/>
      <c r="L71" s="449"/>
      <c r="M71" s="449"/>
      <c r="N71" s="449"/>
      <c r="O71" s="293"/>
      <c r="P71" s="449"/>
      <c r="Q71" s="449"/>
      <c r="R71" s="449"/>
      <c r="S71" s="449"/>
      <c r="T71" s="293"/>
      <c r="U71" s="449"/>
      <c r="V71" s="449"/>
      <c r="W71" s="449"/>
      <c r="X71" s="449"/>
      <c r="Y71" s="293"/>
      <c r="Z71" s="293"/>
      <c r="AA71" s="219">
        <f>SUM(AA70:AA70,TB!$J:$J,$A$4)</f>
        <v>16432.822029999999</v>
      </c>
      <c r="AB71" s="219">
        <f>SUM(AB70:AB70,TB!$J:$J,$A$4)</f>
        <v>15352.960300000001</v>
      </c>
      <c r="AC71" s="219">
        <f>SUM(AC70:AC70,TB!$J:$J,$A$4)</f>
        <v>10287.760400000001</v>
      </c>
      <c r="AD71" s="219">
        <f>SUM(AD70:AD70,TB!$J:$J,$A$4)</f>
        <v>9373.9459700000007</v>
      </c>
      <c r="AE71" s="219">
        <f>SUM(AE70:AE70,TB!$J:$J,$A$4)</f>
        <v>12368.37653</v>
      </c>
      <c r="AF71" s="219">
        <f>SUM(AF70:AF70,TB!$J:$J,$A$4)</f>
        <v>13867.3765</v>
      </c>
      <c r="AG71" s="219">
        <f>SUM(AG70:AG70,TB!$J:$J,$A$4)</f>
        <v>13705.861550000001</v>
      </c>
      <c r="AH71" s="219">
        <f>SUM(AH70:AH70,TB!$J:$J,$A$4)</f>
        <v>21763.496879999999</v>
      </c>
      <c r="AI71" s="219">
        <f>SUM(AI70:AI70,TB!$J:$J,$A$4)</f>
        <v>27659.042300000001</v>
      </c>
      <c r="AJ71" s="219">
        <f>SUM(AJ70:AJ70,TB!$J:$J,$A$4)</f>
        <v>27618.276719999998</v>
      </c>
      <c r="AK71" s="219">
        <f>SUM(AK70:AK70,TB!$J:$J,$A$4)</f>
        <v>30902.224440000002</v>
      </c>
      <c r="AL71" s="219">
        <f>SUM(AL70:AL70,TB!$J:$J,$A$4)</f>
        <v>17764.706440000002</v>
      </c>
      <c r="AM71" s="219">
        <f>SUM(AM70:AM70,TB!$J:$J,$A$4)</f>
        <v>16657.836500000001</v>
      </c>
      <c r="AN71" s="219">
        <f>SUM(AN70:AN70,TB!$J:$J,$A$4)</f>
        <v>15480.416660000001</v>
      </c>
      <c r="AO71" s="219">
        <f>SUM(AO70:AO70,TB!$J:$J,$A$4)</f>
        <v>4147.0941800000001</v>
      </c>
      <c r="AP71" s="219">
        <f>SUM(AP70:AP70,TB!$J:$J,$A$4)</f>
        <v>6767.2847699999993</v>
      </c>
      <c r="AQ71" s="219">
        <f>SUM(AQ70:AQ70,TB!$J:$J,$A$4)</f>
        <v>7438.2427699999998</v>
      </c>
      <c r="AR71" s="219">
        <f>SUM(AR70:AR70,TB!$J:$J,$A$4)</f>
        <v>9997.4734100000005</v>
      </c>
      <c r="AS71" s="219">
        <f>SUM(AS70:AS70,TB!$J:$J,$A$4)</f>
        <v>15041.78181</v>
      </c>
      <c r="AT71" s="219">
        <f>SUM(AT70:AT70,TB!$J:$J,$A$4)</f>
        <v>15599.234359999999</v>
      </c>
      <c r="AU71" s="219">
        <f>SUM(AU70:AU70,TB!$J:$J,$A$4)</f>
        <v>15674.22394</v>
      </c>
      <c r="AV71" s="219">
        <f>SUM(AV70:AV70,TB!$J:$J,$A$4)</f>
        <v>15927.333859999999</v>
      </c>
      <c r="AW71" s="219">
        <f>SUM(AW70:AW70,TB!$J:$J,$A$4)</f>
        <v>12517.623740000001</v>
      </c>
      <c r="AX71" s="219">
        <f>SUM(AX70:AX70,TB!$J:$J,$A$4)</f>
        <v>10775.311099999999</v>
      </c>
      <c r="AY71" s="219">
        <f>SUM(AY70:AY70,TB!$J:$J,$A$4)</f>
        <v>12921.092980000001</v>
      </c>
      <c r="AZ71" s="219">
        <f>SUM(AZ70:AZ70,TB!$J:$J,$A$4)</f>
        <v>17470.100979999999</v>
      </c>
      <c r="BA71" s="219">
        <f>SUM(BA70:BA70,TB!$J:$J,$A$4)</f>
        <v>12324.537259999999</v>
      </c>
      <c r="BB71" s="219">
        <f>SUM(BB70:BB70,TB!$J:$J,$A$4)</f>
        <v>14974.246859999999</v>
      </c>
      <c r="BC71" s="219">
        <f>SUM(BC70:BC70,TB!$J:$J,$A$4)</f>
        <v>6077.9640999999992</v>
      </c>
      <c r="BD71" s="219">
        <f>SUM(BD70:BD70,TB!$J:$J,$A$4)</f>
        <v>4785.4600599999994</v>
      </c>
      <c r="BE71" s="219">
        <f>SUM(BE70:BE70,TB!$J:$J,$A$4)</f>
        <v>6563.5036500000006</v>
      </c>
      <c r="BF71" s="219">
        <f>SUM(BF70:BF70,TB!$J:$J,$A$4)</f>
        <v>13705.4995</v>
      </c>
      <c r="BG71" s="219">
        <f>SUM(BG70:BG70,TB!$J:$J,$A$4)</f>
        <v>14122.1441</v>
      </c>
      <c r="BH71" s="219">
        <f>SUM(BH70:BH70,TB!$J:$J,$A$4)</f>
        <v>17519.30299</v>
      </c>
      <c r="BI71" s="219">
        <f>SUM(BI70:BI70,TB!$J:$J,$A$4)</f>
        <v>18199.724630000001</v>
      </c>
      <c r="BJ71" s="219">
        <f>SUM(BJ70:BJ70,TB!$J:$J,$A$4)</f>
        <v>8136.8805899999998</v>
      </c>
      <c r="BK71" s="219">
        <f>SUM(BK70:BK70,TB!$J:$J,$A$4)</f>
        <v>2258.7028700000001</v>
      </c>
      <c r="BL71" s="219">
        <f>SUM(BL70:BL70,TB!$J:$J,$A$4)</f>
        <v>2974.1195299999999</v>
      </c>
      <c r="BM71" s="219">
        <f>SUM(BM70:BM70,TB!$J:$J,$A$4)</f>
        <v>0</v>
      </c>
      <c r="BN71" s="219">
        <f>SUM(BN70:BN70,TB!$J:$J,$A$4)</f>
        <v>0</v>
      </c>
      <c r="BO71" s="219">
        <f>SUM(BO70:BO70,TB!$J:$J,$A$4)</f>
        <v>0</v>
      </c>
      <c r="BP71" s="219">
        <f>SUM(BP70:BP70,TB!$J:$J,$A$4)</f>
        <v>0</v>
      </c>
      <c r="BQ71" s="219">
        <f>SUM(BQ70:BQ70,TB!$J:$J,$A$4)</f>
        <v>0</v>
      </c>
      <c r="BR71" s="219">
        <f>SUM(BR70:BR70,TB!$J:$J,$A$4)</f>
        <v>0</v>
      </c>
      <c r="BS71" s="219">
        <f>SUM(BS70:BS70,TB!$J:$J,$A$4)</f>
        <v>0</v>
      </c>
      <c r="BT71" s="219">
        <f>SUM(BT70:BT70,TB!$J:$J,$A$4)</f>
        <v>0</v>
      </c>
      <c r="BU71" s="219">
        <f>SUM(BU70:BU70,TB!$J:$J,$A$4)</f>
        <v>0</v>
      </c>
      <c r="BV71" s="219">
        <f>SUM(BV70:BV70,TB!$J:$J,$A$4)</f>
        <v>0</v>
      </c>
      <c r="BZ71" s="219"/>
      <c r="CA71" s="240"/>
    </row>
    <row r="72" spans="2:79" ht="14.25" customHeight="1" outlineLevel="1" x14ac:dyDescent="0.3">
      <c r="B72" s="71" t="str">
        <f>BS!$B$22</f>
        <v>Accrued expenses</v>
      </c>
      <c r="C72" s="197" t="s">
        <v>545</v>
      </c>
      <c r="D72" s="71" t="str">
        <f>IFERROR(VLOOKUP($C72,TB!$B:$H,2,0),"-")</f>
        <v>Accrued Expenses</v>
      </c>
      <c r="E72" s="71" t="str">
        <f>IFERROR(VLOOKUP($C72,TB!$B:$H,6,0),"-")</f>
        <v>Accrued expenses</v>
      </c>
      <c r="F72" s="219">
        <f>SUMIFS($AA72:$BJ72,$AA$7:$BJ$7,F$7)</f>
        <v>97.553490000000011</v>
      </c>
      <c r="G72" s="219">
        <f t="shared" ref="G72:I73" si="77">SUMIFS($AA72:$BY72,$AA$7:$BY$7,G$7)</f>
        <v>163.58255</v>
      </c>
      <c r="H72" s="219">
        <f t="shared" si="77"/>
        <v>56.076059999999998</v>
      </c>
      <c r="I72" s="219">
        <f t="shared" si="77"/>
        <v>60</v>
      </c>
      <c r="J72" s="293"/>
      <c r="K72" s="219">
        <f t="shared" ref="K72:K73" si="78">MIN(AA72:AL72)</f>
        <v>3.5257399999999999</v>
      </c>
      <c r="L72" s="219">
        <f t="shared" ref="L72:L73" si="79">MIN(AM72:AX72)</f>
        <v>18.096310000000003</v>
      </c>
      <c r="M72" s="219">
        <f>MIN(AY72:BJ72)</f>
        <v>45.486440000000002</v>
      </c>
      <c r="N72" s="219">
        <f ca="1">_xlfn.IFNA(MIN(OFFSET($AA72,0,MATCH(Periods!$D$15,$AA$7:$BY$7)-1):OFFSET($AA72,0,MATCH(Periods!$D$15,$AA$7:$BY$7,0)-12)),0)</f>
        <v>45.486440000000002</v>
      </c>
      <c r="O72" s="293"/>
      <c r="P72" s="219">
        <f>MAX(AA72:AL72)</f>
        <v>392.78305999999998</v>
      </c>
      <c r="Q72" s="219">
        <f>MAX(AM72:AX72)</f>
        <v>179.52615</v>
      </c>
      <c r="R72" s="219">
        <f>MAX(AY72:BJ72)</f>
        <v>104.67755</v>
      </c>
      <c r="S72" s="219">
        <f ca="1">_xlfn.IFNA(MAX(OFFSET($AA72,0,MATCH(Periods!$D$15,$AA$7:$BY$7)-1):OFFSET($AA72,0,MATCH(Periods!$D$15,$AA$7:$BY$7,0)-12)),0)</f>
        <v>79.690839999999994</v>
      </c>
      <c r="T72" s="293"/>
      <c r="U72" s="219">
        <f>AVERAGE(AA72:AL72)</f>
        <v>123.59495333333332</v>
      </c>
      <c r="V72" s="219">
        <f>AVERAGE(AM72:AX72)</f>
        <v>98.204380833333346</v>
      </c>
      <c r="W72" s="219">
        <f>AVERAGE(AY72:BJ72)</f>
        <v>66.283580000000001</v>
      </c>
      <c r="X72" s="219">
        <f ca="1">_xlfn.IFNA(AVERAGE(OFFSET($AA72,0,MATCH(Periods!$D$15,$AA$7:$BY$7)-1):OFFSET($AA72,0,MATCH(Periods!$D$15,$AA$7:$BY$7,0)-12)),0)</f>
        <v>59.770412499999992</v>
      </c>
      <c r="Y72" s="293"/>
      <c r="Z72" s="293"/>
      <c r="AA72" s="219">
        <f>-SUMIFS(TB!N:N,TB!$F:$F,$B72,TB!$B:$B,$C72,TB!$C:$C,$D72,TB!$G:$G,$E72,TB!$J:$J,$A$4)</f>
        <v>226.26067999999998</v>
      </c>
      <c r="AB72" s="219">
        <f>-SUMIFS(TB!O:O,TB!$F:$F,$B72,TB!$B:$B,$C72,TB!$C:$C,$D72,TB!$G:$G,$E72,TB!$J:$J,$A$4)</f>
        <v>294.33294000000001</v>
      </c>
      <c r="AC72" s="219">
        <f>-SUMIFS(TB!P:P,TB!$F:$F,$B72,TB!$B:$B,$C72,TB!$C:$C,$D72,TB!$G:$G,$E72,TB!$J:$J,$A$4)</f>
        <v>392.78305999999998</v>
      </c>
      <c r="AD72" s="219">
        <f>-SUMIFS(TB!Q:Q,TB!$F:$F,$B72,TB!$B:$B,$C72,TB!$C:$C,$D72,TB!$G:$G,$E72,TB!$J:$J,$A$4)</f>
        <v>121.06832</v>
      </c>
      <c r="AE72" s="219">
        <f>-SUMIFS(TB!R:R,TB!$F:$F,$B72,TB!$B:$B,$C72,TB!$C:$C,$D72,TB!$G:$G,$E72,TB!$J:$J,$A$4)</f>
        <v>4.0621599999999995</v>
      </c>
      <c r="AF72" s="219">
        <f>-SUMIFS(TB!S:S,TB!$F:$F,$B72,TB!$B:$B,$C72,TB!$C:$C,$D72,TB!$G:$G,$E72,TB!$J:$J,$A$4)</f>
        <v>13.488209999999999</v>
      </c>
      <c r="AG72" s="219">
        <f>-SUMIFS(TB!T:T,TB!$F:$F,$B72,TB!$B:$B,$C72,TB!$C:$C,$D72,TB!$G:$G,$E72,TB!$J:$J,$A$4)</f>
        <v>3.5257399999999999</v>
      </c>
      <c r="AH72" s="219">
        <f>-SUMIFS(TB!U:U,TB!$F:$F,$B72,TB!$B:$B,$C72,TB!$C:$C,$D72,TB!$G:$G,$E72,TB!$J:$J,$A$4)</f>
        <v>33.508629999999997</v>
      </c>
      <c r="AI72" s="219">
        <f>-SUMIFS(TB!V:V,TB!$F:$F,$B72,TB!$B:$B,$C72,TB!$C:$C,$D72,TB!$G:$G,$E72,TB!$J:$J,$A$4)</f>
        <v>62.569279999999999</v>
      </c>
      <c r="AJ72" s="219">
        <f>-SUMIFS(TB!W:W,TB!$F:$F,$B72,TB!$B:$B,$C72,TB!$C:$C,$D72,TB!$G:$G,$E72,TB!$J:$J,$A$4)</f>
        <v>69.160210000000006</v>
      </c>
      <c r="AK72" s="219">
        <f>-SUMIFS(TB!X:X,TB!$F:$F,$B72,TB!$B:$B,$C72,TB!$C:$C,$D72,TB!$G:$G,$E72,TB!$J:$J,$A$4)</f>
        <v>164.82671999999999</v>
      </c>
      <c r="AL72" s="219">
        <f>-SUMIFS(TB!Y:Y,TB!$F:$F,$B72,TB!$B:$B,$C72,TB!$C:$C,$D72,TB!$G:$G,$E72,TB!$J:$J,$A$4)</f>
        <v>97.553490000000011</v>
      </c>
      <c r="AM72" s="219">
        <f>-SUMIFS(TB!Z:Z,TB!$F:$F,$B72,TB!$B:$B,$C72,TB!$C:$C,$D72,TB!$G:$G,$E72,TB!$J:$J,$A$4)</f>
        <v>27.600930000000002</v>
      </c>
      <c r="AN72" s="219">
        <f>-SUMIFS(TB!AA:AA,TB!$F:$F,$B72,TB!$B:$B,$C72,TB!$C:$C,$D72,TB!$G:$G,$E72,TB!$J:$J,$A$4)</f>
        <v>18.096310000000003</v>
      </c>
      <c r="AO72" s="219">
        <f>-SUMIFS(TB!AB:AB,TB!$F:$F,$B72,TB!$B:$B,$C72,TB!$C:$C,$D72,TB!$G:$G,$E72,TB!$J:$J,$A$4)</f>
        <v>80.132530000000003</v>
      </c>
      <c r="AP72" s="219">
        <f>-SUMIFS(TB!AC:AC,TB!$F:$F,$B72,TB!$B:$B,$C72,TB!$C:$C,$D72,TB!$G:$G,$E72,TB!$J:$J,$A$4)</f>
        <v>55.877760000000002</v>
      </c>
      <c r="AQ72" s="219">
        <f>-SUMIFS(TB!AD:AD,TB!$F:$F,$B72,TB!$B:$B,$C72,TB!$C:$C,$D72,TB!$G:$G,$E72,TB!$J:$J,$A$4)</f>
        <v>65.966440000000006</v>
      </c>
      <c r="AR72" s="219">
        <f>-SUMIFS(TB!AE:AE,TB!$F:$F,$B72,TB!$B:$B,$C72,TB!$C:$C,$D72,TB!$G:$G,$E72,TB!$J:$J,$A$4)</f>
        <v>96.675560000000004</v>
      </c>
      <c r="AS72" s="219">
        <f>-SUMIFS(TB!AF:AF,TB!$F:$F,$B72,TB!$B:$B,$C72,TB!$C:$C,$D72,TB!$G:$G,$E72,TB!$J:$J,$A$4)</f>
        <v>96.827570000000009</v>
      </c>
      <c r="AT72" s="219">
        <f>-SUMIFS(TB!AG:AG,TB!$F:$F,$B72,TB!$B:$B,$C72,TB!$C:$C,$D72,TB!$G:$G,$E72,TB!$J:$J,$A$4)</f>
        <v>110.15763000000001</v>
      </c>
      <c r="AU72" s="219">
        <f>-SUMIFS(TB!AH:AH,TB!$F:$F,$B72,TB!$B:$B,$C72,TB!$C:$C,$D72,TB!$G:$G,$E72,TB!$J:$J,$A$4)</f>
        <v>121.62428</v>
      </c>
      <c r="AV72" s="219">
        <f>-SUMIFS(TB!AI:AI,TB!$F:$F,$B72,TB!$B:$B,$C72,TB!$C:$C,$D72,TB!$G:$G,$E72,TB!$J:$J,$A$4)</f>
        <v>162.38485999999997</v>
      </c>
      <c r="AW72" s="219">
        <f>-SUMIFS(TB!AJ:AJ,TB!$F:$F,$B72,TB!$B:$B,$C72,TB!$C:$C,$D72,TB!$G:$G,$E72,TB!$J:$J,$A$4)</f>
        <v>179.52615</v>
      </c>
      <c r="AX72" s="219">
        <f>-SUMIFS(TB!AK:AK,TB!$F:$F,$B72,TB!$B:$B,$C72,TB!$C:$C,$D72,TB!$G:$G,$E72,TB!$J:$J,$A$4)</f>
        <v>163.58255</v>
      </c>
      <c r="AY72" s="219">
        <f>-SUMIFS(TB!AL:AL,TB!$F:$F,$B72,TB!$B:$B,$C72,TB!$C:$C,$D72,TB!$G:$G,$E72,TB!$J:$J,$A$4)</f>
        <v>85.980460000000008</v>
      </c>
      <c r="AZ72" s="219">
        <f>-SUMIFS(TB!AM:AM,TB!$F:$F,$B72,TB!$B:$B,$C72,TB!$C:$C,$D72,TB!$G:$G,$E72,TB!$J:$J,$A$4)</f>
        <v>104.67755</v>
      </c>
      <c r="BA72" s="219">
        <f>-SUMIFS(TB!AN:AN,TB!$F:$F,$B72,TB!$B:$B,$C72,TB!$C:$C,$D72,TB!$G:$G,$E72,TB!$J:$J,$A$4)</f>
        <v>52.833100000000002</v>
      </c>
      <c r="BB72" s="219">
        <f>-SUMIFS(TB!AO:AO,TB!$F:$F,$B72,TB!$B:$B,$C72,TB!$C:$C,$D72,TB!$G:$G,$E72,TB!$J:$J,$A$4)</f>
        <v>51.593129999999995</v>
      </c>
      <c r="BC72" s="219">
        <f>-SUMIFS(TB!AP:AP,TB!$F:$F,$B72,TB!$B:$B,$C72,TB!$C:$C,$D72,TB!$G:$G,$E72,TB!$J:$J,$A$4)</f>
        <v>45.486440000000002</v>
      </c>
      <c r="BD72" s="219">
        <f>-SUMIFS(TB!AQ:AQ,TB!$F:$F,$B72,TB!$B:$B,$C72,TB!$C:$C,$D72,TB!$G:$G,$E72,TB!$J:$J,$A$4)</f>
        <v>69.253869999999992</v>
      </c>
      <c r="BE72" s="219">
        <f>-SUMIFS(TB!AR:AR,TB!$F:$F,$B72,TB!$B:$B,$C72,TB!$C:$C,$D72,TB!$G:$G,$E72,TB!$J:$J,$A$4)</f>
        <v>79.187910000000002</v>
      </c>
      <c r="BF72" s="219">
        <f>-SUMIFS(TB!AS:AS,TB!$F:$F,$B72,TB!$B:$B,$C72,TB!$C:$C,$D72,TB!$G:$G,$E72,TB!$J:$J,$A$4)</f>
        <v>46.769260000000003</v>
      </c>
      <c r="BG72" s="219">
        <f>-SUMIFS(TB!AT:AT,TB!$F:$F,$B72,TB!$B:$B,$C72,TB!$C:$C,$D72,TB!$G:$G,$E72,TB!$J:$J,$A$4)</f>
        <v>63.652540000000002</v>
      </c>
      <c r="BH72" s="219">
        <f>-SUMIFS(TB!AU:AU,TB!$F:$F,$B72,TB!$B:$B,$C72,TB!$C:$C,$D72,TB!$G:$G,$E72,TB!$J:$J,$A$4)</f>
        <v>60.201800000000006</v>
      </c>
      <c r="BI72" s="219">
        <f>-SUMIFS(TB!AV:AV,TB!$F:$F,$B72,TB!$B:$B,$C72,TB!$C:$C,$D72,TB!$G:$G,$E72,TB!$J:$J,$A$4)</f>
        <v>79.690839999999994</v>
      </c>
      <c r="BJ72" s="219">
        <f>-SUMIFS(TB!AW:AW,TB!$F:$F,$B72,TB!$B:$B,$C72,TB!$C:$C,$D72,TB!$G:$G,$E72,TB!$J:$J,$A$4)</f>
        <v>56.076059999999998</v>
      </c>
      <c r="BK72" s="219">
        <f>-SUMIFS(TB!AX:AX,TB!$F:$F,$B72,TB!$B:$B,$C72,TB!$C:$C,$D72,TB!$G:$G,$E72,TB!$J:$J,$A$4)</f>
        <v>52.5</v>
      </c>
      <c r="BL72" s="219">
        <f>-SUMIFS(TB!AY:AY,TB!$F:$F,$B72,TB!$B:$B,$C72,TB!$C:$C,$D72,TB!$G:$G,$E72,TB!$J:$J,$A$4)</f>
        <v>60</v>
      </c>
      <c r="BM72" s="219">
        <f>-SUMIFS(TB!AZ:AZ,TB!$F:$F,$B72,TB!$B:$B,$C72,TB!$C:$C,$D72,TB!$G:$G,$E72,TB!$J:$J,$A$4)</f>
        <v>0</v>
      </c>
      <c r="BN72" s="219">
        <f>-SUMIFS(TB!BA:BA,TB!$F:$F,$B72,TB!$B:$B,$C72,TB!$C:$C,$D72,TB!$G:$G,$E72,TB!$J:$J,$A$4)</f>
        <v>0</v>
      </c>
      <c r="BO72" s="219">
        <f>-SUMIFS(TB!BB:BB,TB!$F:$F,$B72,TB!$B:$B,$C72,TB!$C:$C,$D72,TB!$G:$G,$E72,TB!$J:$J,$A$4)</f>
        <v>0</v>
      </c>
      <c r="BP72" s="219">
        <f>-SUMIFS(TB!BC:BC,TB!$F:$F,$B72,TB!$B:$B,$C72,TB!$C:$C,$D72,TB!$G:$G,$E72,TB!$J:$J,$A$4)</f>
        <v>0</v>
      </c>
      <c r="BQ72" s="219">
        <f>-SUMIFS(TB!BD:BD,TB!$F:$F,$B72,TB!$B:$B,$C72,TB!$C:$C,$D72,TB!$G:$G,$E72,TB!$J:$J,$A$4)</f>
        <v>0</v>
      </c>
      <c r="BR72" s="219">
        <f>-SUMIFS(TB!BE:BE,TB!$F:$F,$B72,TB!$B:$B,$C72,TB!$C:$C,$D72,TB!$G:$G,$E72,TB!$J:$J,$A$4)</f>
        <v>0</v>
      </c>
      <c r="BS72" s="219">
        <f>-SUMIFS(TB!BF:BF,TB!$F:$F,$B72,TB!$B:$B,$C72,TB!$C:$C,$D72,TB!$G:$G,$E72,TB!$J:$J,$A$4)</f>
        <v>0</v>
      </c>
      <c r="BT72" s="219">
        <f>-SUMIFS(TB!BG:BG,TB!$F:$F,$B72,TB!$B:$B,$C72,TB!$C:$C,$D72,TB!$G:$G,$E72,TB!$J:$J,$A$4)</f>
        <v>0</v>
      </c>
      <c r="BU72" s="219">
        <f>-SUMIFS(TB!BH:BH,TB!$F:$F,$B72,TB!$B:$B,$C72,TB!$C:$C,$D72,TB!$G:$G,$E72,TB!$J:$J,$A$4)</f>
        <v>0</v>
      </c>
      <c r="BV72" s="219">
        <f>-SUMIFS(TB!BI:BI,TB!$F:$F,$B72,TB!$B:$B,$C72,TB!$C:$C,$D72,TB!$G:$G,$E72,TB!$J:$J,$A$4)</f>
        <v>0</v>
      </c>
      <c r="BZ72" s="219"/>
      <c r="CA72" s="240"/>
    </row>
    <row r="73" spans="2:79" ht="14.25" customHeight="1" outlineLevel="1" x14ac:dyDescent="0.3">
      <c r="B73" s="540" t="str">
        <f>BS!$B$22</f>
        <v>Accrued expenses</v>
      </c>
      <c r="C73" s="541" t="s">
        <v>546</v>
      </c>
      <c r="D73" s="540" t="str">
        <f>IFERROR(VLOOKUP($C73,TB!$B:$H,2,0),"-")</f>
        <v>Accrued Purchase Receipts</v>
      </c>
      <c r="E73" s="540" t="str">
        <f>IFERROR(VLOOKUP($C73,TB!$B:$H,6,0),"-")</f>
        <v>Accrued purchase receipts</v>
      </c>
      <c r="F73" s="220">
        <f>SUMIFS($AA73:$BJ73,$AA$7:$BJ$7,F$7)</f>
        <v>4.5179999999999998E-2</v>
      </c>
      <c r="G73" s="220">
        <f t="shared" si="77"/>
        <v>-3.2283200000000001</v>
      </c>
      <c r="H73" s="220">
        <f t="shared" si="77"/>
        <v>0.71896000000000004</v>
      </c>
      <c r="I73" s="220">
        <f t="shared" si="77"/>
        <v>0</v>
      </c>
      <c r="J73" s="293"/>
      <c r="K73" s="220">
        <f t="shared" si="78"/>
        <v>4.5179999999999998E-2</v>
      </c>
      <c r="L73" s="220">
        <f t="shared" si="79"/>
        <v>-5.7021899999999999</v>
      </c>
      <c r="M73" s="220">
        <f>MIN(AY73:BJ73)</f>
        <v>-3.2283200000000001</v>
      </c>
      <c r="N73" s="220">
        <f ca="1">_xlfn.IFNA(MIN(OFFSET($AA73,0,MATCH(Periods!$D$15,$AA$7:$BY$7)-1):OFFSET($AA73,0,MATCH(Periods!$D$15,$AA$7:$BY$7,0)-12)),0)</f>
        <v>-3.2283200000000001</v>
      </c>
      <c r="O73" s="293"/>
      <c r="P73" s="220">
        <f>MAX(AA73:AL73)</f>
        <v>28.502369999999999</v>
      </c>
      <c r="Q73" s="220">
        <f>MAX(AM73:AX73)</f>
        <v>116.98877</v>
      </c>
      <c r="R73" s="220">
        <f>MAX(AY73:BJ73)</f>
        <v>179.65951000000001</v>
      </c>
      <c r="S73" s="220">
        <f ca="1">_xlfn.IFNA(MAX(OFFSET($AA73,0,MATCH(Periods!$D$15,$AA$7:$BY$7)-1):OFFSET($AA73,0,MATCH(Periods!$D$15,$AA$7:$BY$7,0)-12)),0)</f>
        <v>179.65951000000001</v>
      </c>
      <c r="T73" s="293"/>
      <c r="U73" s="220">
        <f>AVERAGE(AA73:AL73)</f>
        <v>4.5405950000000015</v>
      </c>
      <c r="V73" s="220">
        <f>AVERAGE(AM73:AX73)</f>
        <v>18.18959666666667</v>
      </c>
      <c r="W73" s="220">
        <f>AVERAGE(AY73:BJ73)</f>
        <v>26.414249166666664</v>
      </c>
      <c r="X73" s="220">
        <f ca="1">_xlfn.IFNA(AVERAGE(OFFSET($AA73,0,MATCH(Periods!$D$15,$AA$7:$BY$7)-1):OFFSET($AA73,0,MATCH(Periods!$D$15,$AA$7:$BY$7,0)-12)),0)</f>
        <v>23.861109166666665</v>
      </c>
      <c r="Y73" s="293"/>
      <c r="Z73" s="293"/>
      <c r="AA73" s="220">
        <f>-SUMIFS(TB!N:N,TB!$F:$F,$B73,TB!$B:$B,$C73,TB!$C:$C,$D73,TB!$G:$G,$E73,TB!$J:$J,$A$4)</f>
        <v>6.6001799999999999</v>
      </c>
      <c r="AB73" s="220">
        <f>-SUMIFS(TB!O:O,TB!$F:$F,$B73,TB!$B:$B,$C73,TB!$C:$C,$D73,TB!$G:$G,$E73,TB!$J:$J,$A$4)</f>
        <v>28.502369999999999</v>
      </c>
      <c r="AC73" s="220">
        <f>-SUMIFS(TB!P:P,TB!$F:$F,$B73,TB!$B:$B,$C73,TB!$C:$C,$D73,TB!$G:$G,$E73,TB!$J:$J,$A$4)</f>
        <v>4.5179999999999998E-2</v>
      </c>
      <c r="AD73" s="220">
        <f>-SUMIFS(TB!Q:Q,TB!$F:$F,$B73,TB!$B:$B,$C73,TB!$C:$C,$D73,TB!$G:$G,$E73,TB!$J:$J,$A$4)</f>
        <v>4.5179999999999998E-2</v>
      </c>
      <c r="AE73" s="220">
        <f>-SUMIFS(TB!R:R,TB!$F:$F,$B73,TB!$B:$B,$C73,TB!$C:$C,$D73,TB!$G:$G,$E73,TB!$J:$J,$A$4)</f>
        <v>4.5179999999999998E-2</v>
      </c>
      <c r="AF73" s="220">
        <f>-SUMIFS(TB!S:S,TB!$F:$F,$B73,TB!$B:$B,$C73,TB!$C:$C,$D73,TB!$G:$G,$E73,TB!$J:$J,$A$4)</f>
        <v>4.5179999999999998E-2</v>
      </c>
      <c r="AG73" s="220">
        <f>-SUMIFS(TB!T:T,TB!$F:$F,$B73,TB!$B:$B,$C73,TB!$C:$C,$D73,TB!$G:$G,$E73,TB!$J:$J,$A$4)</f>
        <v>4.5179999999999998E-2</v>
      </c>
      <c r="AH73" s="220">
        <f>-SUMIFS(TB!U:U,TB!$F:$F,$B73,TB!$B:$B,$C73,TB!$C:$C,$D73,TB!$G:$G,$E73,TB!$J:$J,$A$4)</f>
        <v>4.5179999999999998E-2</v>
      </c>
      <c r="AI73" s="220">
        <f>-SUMIFS(TB!V:V,TB!$F:$F,$B73,TB!$B:$B,$C73,TB!$C:$C,$D73,TB!$G:$G,$E73,TB!$J:$J,$A$4)</f>
        <v>6.3561099999999993</v>
      </c>
      <c r="AJ73" s="220">
        <f>-SUMIFS(TB!W:W,TB!$F:$F,$B73,TB!$B:$B,$C73,TB!$C:$C,$D73,TB!$G:$G,$E73,TB!$J:$J,$A$4)</f>
        <v>6.3561099999999993</v>
      </c>
      <c r="AK73" s="220">
        <f>-SUMIFS(TB!X:X,TB!$F:$F,$B73,TB!$B:$B,$C73,TB!$C:$C,$D73,TB!$G:$G,$E73,TB!$J:$J,$A$4)</f>
        <v>6.3561099999999993</v>
      </c>
      <c r="AL73" s="220">
        <f>-SUMIFS(TB!Y:Y,TB!$F:$F,$B73,TB!$B:$B,$C73,TB!$C:$C,$D73,TB!$G:$G,$E73,TB!$J:$J,$A$4)</f>
        <v>4.5179999999999998E-2</v>
      </c>
      <c r="AM73" s="220">
        <f>-SUMIFS(TB!Z:Z,TB!$F:$F,$B73,TB!$B:$B,$C73,TB!$C:$C,$D73,TB!$G:$G,$E73,TB!$J:$J,$A$4)</f>
        <v>10.18192</v>
      </c>
      <c r="AN73" s="220">
        <f>-SUMIFS(TB!AA:AA,TB!$F:$F,$B73,TB!$B:$B,$C73,TB!$C:$C,$D73,TB!$G:$G,$E73,TB!$J:$J,$A$4)</f>
        <v>9.5116599999999991</v>
      </c>
      <c r="AO73" s="220">
        <f>-SUMIFS(TB!AB:AB,TB!$F:$F,$B73,TB!$B:$B,$C73,TB!$C:$C,$D73,TB!$G:$G,$E73,TB!$J:$J,$A$4)</f>
        <v>-0.39831</v>
      </c>
      <c r="AP73" s="220">
        <f>-SUMIFS(TB!AC:AC,TB!$F:$F,$B73,TB!$B:$B,$C73,TB!$C:$C,$D73,TB!$G:$G,$E73,TB!$J:$J,$A$4)</f>
        <v>13.845870000000001</v>
      </c>
      <c r="AQ73" s="220">
        <f>-SUMIFS(TB!AD:AD,TB!$F:$F,$B73,TB!$B:$B,$C73,TB!$C:$C,$D73,TB!$G:$G,$E73,TB!$J:$J,$A$4)</f>
        <v>3.2007300000000001</v>
      </c>
      <c r="AR73" s="220">
        <f>-SUMIFS(TB!AE:AE,TB!$F:$F,$B73,TB!$B:$B,$C73,TB!$C:$C,$D73,TB!$G:$G,$E73,TB!$J:$J,$A$4)</f>
        <v>-0.39831</v>
      </c>
      <c r="AS73" s="528">
        <f>-SUMIFS(TB!AF:AF,TB!$F:$F,$B73,TB!$B:$B,$C73,TB!$C:$C,$D73,TB!$G:$G,$E73,TB!$J:$J,$A$4)</f>
        <v>-5.7021899999999999</v>
      </c>
      <c r="AT73" s="220">
        <f>-SUMIFS(TB!AG:AG,TB!$F:$F,$B73,TB!$B:$B,$C73,TB!$C:$C,$D73,TB!$G:$G,$E73,TB!$J:$J,$A$4)</f>
        <v>31.921099999999999</v>
      </c>
      <c r="AU73" s="220">
        <f>-SUMIFS(TB!AH:AH,TB!$F:$F,$B73,TB!$B:$B,$C73,TB!$C:$C,$D73,TB!$G:$G,$E73,TB!$J:$J,$A$4)</f>
        <v>22.29026</v>
      </c>
      <c r="AV73" s="220">
        <f>-SUMIFS(TB!AI:AI,TB!$F:$F,$B73,TB!$B:$B,$C73,TB!$C:$C,$D73,TB!$G:$G,$E73,TB!$J:$J,$A$4)</f>
        <v>20.061979999999998</v>
      </c>
      <c r="AW73" s="220">
        <f>-SUMIFS(TB!AJ:AJ,TB!$F:$F,$B73,TB!$B:$B,$C73,TB!$C:$C,$D73,TB!$G:$G,$E73,TB!$J:$J,$A$4)</f>
        <v>116.98877</v>
      </c>
      <c r="AX73" s="528">
        <f>-SUMIFS(TB!AK:AK,TB!$F:$F,$B73,TB!$B:$B,$C73,TB!$C:$C,$D73,TB!$G:$G,$E73,TB!$J:$J,$A$4)</f>
        <v>-3.2283200000000001</v>
      </c>
      <c r="AY73" s="220">
        <f>-SUMIFS(TB!AL:AL,TB!$F:$F,$B73,TB!$B:$B,$C73,TB!$C:$C,$D73,TB!$G:$G,$E73,TB!$J:$J,$A$4)</f>
        <v>15.31884</v>
      </c>
      <c r="AZ73" s="220">
        <f>-SUMIFS(TB!AM:AM,TB!$F:$F,$B73,TB!$B:$B,$C73,TB!$C:$C,$D73,TB!$G:$G,$E73,TB!$J:$J,$A$4)</f>
        <v>15.31884</v>
      </c>
      <c r="BA73" s="528">
        <f>-SUMIFS(TB!AN:AN,TB!$F:$F,$B73,TB!$B:$B,$C73,TB!$C:$C,$D73,TB!$G:$G,$E73,TB!$J:$J,$A$4)</f>
        <v>-3.2283200000000001</v>
      </c>
      <c r="BB73" s="220">
        <f>-SUMIFS(TB!AO:AO,TB!$F:$F,$B73,TB!$B:$B,$C73,TB!$C:$C,$D73,TB!$G:$G,$E73,TB!$J:$J,$A$4)</f>
        <v>-0.6335599999999999</v>
      </c>
      <c r="BC73" s="220">
        <f>-SUMIFS(TB!AP:AP,TB!$F:$F,$B73,TB!$B:$B,$C73,TB!$C:$C,$D73,TB!$G:$G,$E73,TB!$J:$J,$A$4)</f>
        <v>27.14621</v>
      </c>
      <c r="BD73" s="220">
        <f>-SUMIFS(TB!AQ:AQ,TB!$F:$F,$B73,TB!$B:$B,$C73,TB!$C:$C,$D73,TB!$G:$G,$E73,TB!$J:$J,$A$4)</f>
        <v>179.65951000000001</v>
      </c>
      <c r="BE73" s="220">
        <f>-SUMIFS(TB!AR:AR,TB!$F:$F,$B73,TB!$B:$B,$C73,TB!$C:$C,$D73,TB!$G:$G,$E73,TB!$J:$J,$A$4)</f>
        <v>21.89471</v>
      </c>
      <c r="BF73" s="220">
        <f>-SUMIFS(TB!AS:AS,TB!$F:$F,$B73,TB!$B:$B,$C73,TB!$C:$C,$D73,TB!$G:$G,$E73,TB!$J:$J,$A$4)</f>
        <v>21.024799999999999</v>
      </c>
      <c r="BG73" s="220">
        <f>-SUMIFS(TB!AT:AT,TB!$F:$F,$B73,TB!$B:$B,$C73,TB!$C:$C,$D73,TB!$G:$G,$E73,TB!$J:$J,$A$4)</f>
        <v>20.562470000000001</v>
      </c>
      <c r="BH73" s="220">
        <f>-SUMIFS(TB!AU:AU,TB!$F:$F,$B73,TB!$B:$B,$C73,TB!$C:$C,$D73,TB!$G:$G,$E73,TB!$J:$J,$A$4)</f>
        <v>9.7277199999999997</v>
      </c>
      <c r="BI73" s="220">
        <f>-SUMIFS(TB!AV:AV,TB!$F:$F,$B73,TB!$B:$B,$C73,TB!$C:$C,$D73,TB!$G:$G,$E73,TB!$J:$J,$A$4)</f>
        <v>9.4608099999999986</v>
      </c>
      <c r="BJ73" s="220">
        <f>-SUMIFS(TB!AW:AW,TB!$F:$F,$B73,TB!$B:$B,$C73,TB!$C:$C,$D73,TB!$G:$G,$E73,TB!$J:$J,$A$4)</f>
        <v>0.71896000000000004</v>
      </c>
      <c r="BK73" s="220">
        <f>-SUMIFS(TB!AX:AX,TB!$F:$F,$B73,TB!$B:$B,$C73,TB!$C:$C,$D73,TB!$G:$G,$E73,TB!$J:$J,$A$4)</f>
        <v>0</v>
      </c>
      <c r="BL73" s="220">
        <f>-SUMIFS(TB!AY:AY,TB!$F:$F,$B73,TB!$B:$B,$C73,TB!$C:$C,$D73,TB!$G:$G,$E73,TB!$J:$J,$A$4)</f>
        <v>0</v>
      </c>
      <c r="BM73" s="220">
        <f>-SUMIFS(TB!AZ:AZ,TB!$F:$F,$B73,TB!$B:$B,$C73,TB!$C:$C,$D73,TB!$G:$G,$E73,TB!$J:$J,$A$4)</f>
        <v>0</v>
      </c>
      <c r="BN73" s="220">
        <f>-SUMIFS(TB!BA:BA,TB!$F:$F,$B73,TB!$B:$B,$C73,TB!$C:$C,$D73,TB!$G:$G,$E73,TB!$J:$J,$A$4)</f>
        <v>0</v>
      </c>
      <c r="BO73" s="220">
        <f>-SUMIFS(TB!BB:BB,TB!$F:$F,$B73,TB!$B:$B,$C73,TB!$C:$C,$D73,TB!$G:$G,$E73,TB!$J:$J,$A$4)</f>
        <v>0</v>
      </c>
      <c r="BP73" s="220">
        <f>-SUMIFS(TB!BC:BC,TB!$F:$F,$B73,TB!$B:$B,$C73,TB!$C:$C,$D73,TB!$G:$G,$E73,TB!$J:$J,$A$4)</f>
        <v>0</v>
      </c>
      <c r="BQ73" s="220">
        <f>-SUMIFS(TB!BD:BD,TB!$F:$F,$B73,TB!$B:$B,$C73,TB!$C:$C,$D73,TB!$G:$G,$E73,TB!$J:$J,$A$4)</f>
        <v>0</v>
      </c>
      <c r="BR73" s="220">
        <f>-SUMIFS(TB!BE:BE,TB!$F:$F,$B73,TB!$B:$B,$C73,TB!$C:$C,$D73,TB!$G:$G,$E73,TB!$J:$J,$A$4)</f>
        <v>0</v>
      </c>
      <c r="BS73" s="220">
        <f>-SUMIFS(TB!BF:BF,TB!$F:$F,$B73,TB!$B:$B,$C73,TB!$C:$C,$D73,TB!$G:$G,$E73,TB!$J:$J,$A$4)</f>
        <v>0</v>
      </c>
      <c r="BT73" s="220">
        <f>-SUMIFS(TB!BG:BG,TB!$F:$F,$B73,TB!$B:$B,$C73,TB!$C:$C,$D73,TB!$G:$G,$E73,TB!$J:$J,$A$4)</f>
        <v>0</v>
      </c>
      <c r="BU73" s="220">
        <f>-SUMIFS(TB!BH:BH,TB!$F:$F,$B73,TB!$B:$B,$C73,TB!$C:$C,$D73,TB!$G:$G,$E73,TB!$J:$J,$A$4)</f>
        <v>0</v>
      </c>
      <c r="BV73" s="220">
        <f>-SUMIFS(TB!BI:BI,TB!$F:$F,$B73,TB!$B:$B,$C73,TB!$C:$C,$D73,TB!$G:$G,$E73,TB!$J:$J,$A$4)</f>
        <v>0</v>
      </c>
      <c r="BZ73" s="220" t="s">
        <v>688</v>
      </c>
      <c r="CA73" s="337"/>
    </row>
    <row r="74" spans="2:79" ht="14.25" customHeight="1" x14ac:dyDescent="0.3">
      <c r="B74" s="71" t="str">
        <f>BS!$B$22</f>
        <v>Accrued expenses</v>
      </c>
      <c r="C74" s="197"/>
      <c r="D74" s="71" t="str">
        <f>BS!$B$22</f>
        <v>Accrued expenses</v>
      </c>
      <c r="E74" s="71"/>
      <c r="F74" s="219">
        <f>SUM(F72:F73)</f>
        <v>97.598670000000013</v>
      </c>
      <c r="G74" s="219">
        <f>SUM(G72:G73)</f>
        <v>160.35423</v>
      </c>
      <c r="H74" s="219">
        <f>SUM(H72:H73)</f>
        <v>56.795020000000001</v>
      </c>
      <c r="I74" s="219">
        <f>SUM(I72:I73)</f>
        <v>60</v>
      </c>
      <c r="J74" s="293"/>
      <c r="K74" s="449"/>
      <c r="L74" s="449"/>
      <c r="M74" s="449"/>
      <c r="N74" s="449"/>
      <c r="O74" s="293"/>
      <c r="P74" s="449"/>
      <c r="Q74" s="449"/>
      <c r="R74" s="449"/>
      <c r="S74" s="449"/>
      <c r="T74" s="293"/>
      <c r="U74" s="449"/>
      <c r="V74" s="449"/>
      <c r="W74" s="449"/>
      <c r="X74" s="449"/>
      <c r="Y74" s="293"/>
      <c r="Z74" s="293"/>
      <c r="AA74" s="219">
        <f>SUM(AA72:AA73,TB!$J:$J,$A$4)</f>
        <v>232.86085999999997</v>
      </c>
      <c r="AB74" s="219">
        <f>SUM(AB72:AB73,TB!$J:$J,$A$4)</f>
        <v>322.83530999999999</v>
      </c>
      <c r="AC74" s="219">
        <f>SUM(AC72:AC73,TB!$J:$J,$A$4)</f>
        <v>392.82823999999999</v>
      </c>
      <c r="AD74" s="219">
        <f>SUM(AD72:AD73,TB!$J:$J,$A$4)</f>
        <v>121.1135</v>
      </c>
      <c r="AE74" s="219">
        <f>SUM(AE72:AE73,TB!$J:$J,$A$4)</f>
        <v>4.1073399999999998</v>
      </c>
      <c r="AF74" s="219">
        <f>SUM(AF72:AF73,TB!$J:$J,$A$4)</f>
        <v>13.533389999999999</v>
      </c>
      <c r="AG74" s="219">
        <f>SUM(AG72:AG73,TB!$J:$J,$A$4)</f>
        <v>3.5709200000000001</v>
      </c>
      <c r="AH74" s="219">
        <f>SUM(AH72:AH73,TB!$J:$J,$A$4)</f>
        <v>33.553809999999999</v>
      </c>
      <c r="AI74" s="219">
        <f>SUM(AI72:AI73,TB!$J:$J,$A$4)</f>
        <v>68.925389999999993</v>
      </c>
      <c r="AJ74" s="219">
        <f>SUM(AJ72:AJ73,TB!$J:$J,$A$4)</f>
        <v>75.516320000000007</v>
      </c>
      <c r="AK74" s="219">
        <f>SUM(AK72:AK73,TB!$J:$J,$A$4)</f>
        <v>171.18283</v>
      </c>
      <c r="AL74" s="219">
        <f>SUM(AL72:AL73,TB!$J:$J,$A$4)</f>
        <v>97.598670000000013</v>
      </c>
      <c r="AM74" s="219">
        <f>SUM(AM72:AM73,TB!$J:$J,$A$4)</f>
        <v>37.782850000000003</v>
      </c>
      <c r="AN74" s="219">
        <f>SUM(AN72:AN73,TB!$J:$J,$A$4)</f>
        <v>27.607970000000002</v>
      </c>
      <c r="AO74" s="219">
        <f>SUM(AO72:AO73,TB!$J:$J,$A$4)</f>
        <v>79.734220000000008</v>
      </c>
      <c r="AP74" s="219">
        <f>SUM(AP72:AP73,TB!$J:$J,$A$4)</f>
        <v>69.72363</v>
      </c>
      <c r="AQ74" s="219">
        <f>SUM(AQ72:AQ73,TB!$J:$J,$A$4)</f>
        <v>69.167169999999999</v>
      </c>
      <c r="AR74" s="219">
        <f>SUM(AR72:AR73,TB!$J:$J,$A$4)</f>
        <v>96.277250000000009</v>
      </c>
      <c r="AS74" s="219">
        <f>SUM(AS72:AS73,TB!$J:$J,$A$4)</f>
        <v>91.125380000000007</v>
      </c>
      <c r="AT74" s="219">
        <f>SUM(AT72:AT73,TB!$J:$J,$A$4)</f>
        <v>142.07873000000001</v>
      </c>
      <c r="AU74" s="219">
        <f>SUM(AU72:AU73,TB!$J:$J,$A$4)</f>
        <v>143.91453999999999</v>
      </c>
      <c r="AV74" s="219">
        <f>SUM(AV72:AV73,TB!$J:$J,$A$4)</f>
        <v>182.44683999999998</v>
      </c>
      <c r="AW74" s="219">
        <f>SUM(AW72:AW73,TB!$J:$J,$A$4)</f>
        <v>296.51492000000002</v>
      </c>
      <c r="AX74" s="219">
        <f>SUM(AX72:AX73,TB!$J:$J,$A$4)</f>
        <v>160.35423</v>
      </c>
      <c r="AY74" s="219">
        <f>SUM(AY72:AY73,TB!$J:$J,$A$4)</f>
        <v>101.2993</v>
      </c>
      <c r="AZ74" s="219">
        <f>SUM(AZ72:AZ73,TB!$J:$J,$A$4)</f>
        <v>119.99638999999999</v>
      </c>
      <c r="BA74" s="219">
        <f>SUM(BA72:BA73,TB!$J:$J,$A$4)</f>
        <v>49.604780000000005</v>
      </c>
      <c r="BB74" s="219">
        <f>SUM(BB72:BB73,TB!$J:$J,$A$4)</f>
        <v>50.959569999999992</v>
      </c>
      <c r="BC74" s="219">
        <f>SUM(BC72:BC73,TB!$J:$J,$A$4)</f>
        <v>72.632649999999998</v>
      </c>
      <c r="BD74" s="219">
        <f>SUM(BD72:BD73,TB!$J:$J,$A$4)</f>
        <v>248.91338000000002</v>
      </c>
      <c r="BE74" s="219">
        <f>SUM(BE72:BE73,TB!$J:$J,$A$4)</f>
        <v>101.08262000000001</v>
      </c>
      <c r="BF74" s="219">
        <f>SUM(BF72:BF73,TB!$J:$J,$A$4)</f>
        <v>67.794060000000002</v>
      </c>
      <c r="BG74" s="219">
        <f>SUM(BG72:BG73,TB!$J:$J,$A$4)</f>
        <v>84.215010000000007</v>
      </c>
      <c r="BH74" s="219">
        <f>SUM(BH72:BH73,TB!$J:$J,$A$4)</f>
        <v>69.929520000000011</v>
      </c>
      <c r="BI74" s="219">
        <f>SUM(BI72:BI73,TB!$J:$J,$A$4)</f>
        <v>89.151649999999989</v>
      </c>
      <c r="BJ74" s="219">
        <f>SUM(BJ72:BJ73,TB!$J:$J,$A$4)</f>
        <v>56.795020000000001</v>
      </c>
      <c r="BK74" s="219">
        <f>SUM(BK72:BK73,TB!$J:$J,$A$4)</f>
        <v>52.5</v>
      </c>
      <c r="BL74" s="219">
        <f>SUM(BL72:BL73,TB!$J:$J,$A$4)</f>
        <v>60</v>
      </c>
      <c r="BM74" s="219">
        <f>SUM(BM72:BM73,TB!$J:$J,$A$4)</f>
        <v>0</v>
      </c>
      <c r="BN74" s="219">
        <f>SUM(BN72:BN73,TB!$J:$J,$A$4)</f>
        <v>0</v>
      </c>
      <c r="BO74" s="219">
        <f>SUM(BO72:BO73,TB!$J:$J,$A$4)</f>
        <v>0</v>
      </c>
      <c r="BP74" s="219">
        <f>SUM(BP72:BP73,TB!$J:$J,$A$4)</f>
        <v>0</v>
      </c>
      <c r="BQ74" s="219">
        <f>SUM(BQ72:BQ73,TB!$J:$J,$A$4)</f>
        <v>0</v>
      </c>
      <c r="BR74" s="219">
        <f>SUM(BR72:BR73,TB!$J:$J,$A$4)</f>
        <v>0</v>
      </c>
      <c r="BS74" s="219">
        <f>SUM(BS72:BS73,TB!$J:$J,$A$4)</f>
        <v>0</v>
      </c>
      <c r="BT74" s="219">
        <f>SUM(BT72:BT73,TB!$J:$J,$A$4)</f>
        <v>0</v>
      </c>
      <c r="BU74" s="219">
        <f>SUM(BU72:BU73,TB!$J:$J,$A$4)</f>
        <v>0</v>
      </c>
      <c r="BV74" s="219">
        <f>SUM(BV72:BV73,TB!$J:$J,$A$4)</f>
        <v>0</v>
      </c>
      <c r="BZ74" s="219"/>
      <c r="CA74" s="240"/>
    </row>
    <row r="75" spans="2:79" s="20" customFormat="1" ht="14.25" customHeight="1" outlineLevel="1" x14ac:dyDescent="0.3">
      <c r="B75" s="80" t="str">
        <f>BS!$B$23</f>
        <v>Blank</v>
      </c>
      <c r="C75" s="79"/>
      <c r="D75" s="80" t="str">
        <f>IFERROR(VLOOKUP($C75,TB!$B:$H,2,0),"-")</f>
        <v>-</v>
      </c>
      <c r="E75" s="80" t="str">
        <f>IFERROR(VLOOKUP($C75,TB!$B:$H,6,0),"-")</f>
        <v>-</v>
      </c>
      <c r="F75" s="218">
        <f>SUMIFS($AA75:$BJ75,$AA$7:$BJ$7,F$7)</f>
        <v>0</v>
      </c>
      <c r="G75" s="218">
        <f t="shared" ref="G75:I77" si="80">SUMIFS($AA75:$BY75,$AA$7:$BY$7,G$7)</f>
        <v>0</v>
      </c>
      <c r="H75" s="218">
        <f t="shared" si="80"/>
        <v>0</v>
      </c>
      <c r="I75" s="218">
        <f t="shared" si="80"/>
        <v>0</v>
      </c>
      <c r="J75" s="322"/>
      <c r="K75" s="218">
        <f t="shared" ref="K75:K77" si="81">MIN(AA75:AL75)</f>
        <v>0</v>
      </c>
      <c r="L75" s="218">
        <f t="shared" ref="L75:L77" si="82">MIN(AM75:AX75)</f>
        <v>0</v>
      </c>
      <c r="M75" s="218">
        <f>MIN(AY75:BJ75)</f>
        <v>0</v>
      </c>
      <c r="N75" s="218">
        <f ca="1">_xlfn.IFNA(MIN(OFFSET($AA75,0,MATCH(Periods!$D$15,$AA$7:$BY$7)-1):OFFSET($AA75,0,MATCH(Periods!$D$15,$AA$7:$BY$7,0)-12)),0)</f>
        <v>0</v>
      </c>
      <c r="O75" s="322"/>
      <c r="P75" s="218">
        <f>MAX(AA75:AL75)</f>
        <v>0</v>
      </c>
      <c r="Q75" s="218">
        <f>MAX(AM75:AX75)</f>
        <v>0</v>
      </c>
      <c r="R75" s="218">
        <f>MAX(AY75:BJ75)</f>
        <v>0</v>
      </c>
      <c r="S75" s="218">
        <f ca="1">_xlfn.IFNA(MAX(OFFSET($AA75,0,MATCH(Periods!$D$15,$AA$7:$BY$7)-1):OFFSET($AA75,0,MATCH(Periods!$D$15,$AA$7:$BY$7,0)-12)),0)</f>
        <v>0</v>
      </c>
      <c r="T75" s="322"/>
      <c r="U75" s="218">
        <f>AVERAGE(AA75:AL75)</f>
        <v>0</v>
      </c>
      <c r="V75" s="218">
        <f>AVERAGE(AM75:AX75)</f>
        <v>0</v>
      </c>
      <c r="W75" s="218">
        <f>AVERAGE(AY75:BJ75)</f>
        <v>0</v>
      </c>
      <c r="X75" s="218">
        <f ca="1">_xlfn.IFNA(AVERAGE(OFFSET($AA75,0,MATCH(Periods!$D$15,$AA$7:$BY$7)-1):OFFSET($AA75,0,MATCH(Periods!$D$15,$AA$7:$BY$7,0)-12)),0)</f>
        <v>0</v>
      </c>
      <c r="Y75" s="322"/>
      <c r="Z75" s="322"/>
      <c r="AA75" s="218">
        <f>-SUMIFS(TB!N:N,TB!$F:$F,$B75,TB!$B:$B,$C75,TB!$C:$C,$D75,TB!$G:$G,$E75,TB!$J:$J,$A$4)</f>
        <v>0</v>
      </c>
      <c r="AB75" s="218">
        <f>-SUMIFS(TB!O:O,TB!$F:$F,$B75,TB!$B:$B,$C75,TB!$C:$C,$D75,TB!$G:$G,$E75,TB!$J:$J,$A$4)</f>
        <v>0</v>
      </c>
      <c r="AC75" s="218">
        <f>-SUMIFS(TB!P:P,TB!$F:$F,$B75,TB!$B:$B,$C75,TB!$C:$C,$D75,TB!$G:$G,$E75,TB!$J:$J,$A$4)</f>
        <v>0</v>
      </c>
      <c r="AD75" s="218">
        <f>-SUMIFS(TB!Q:Q,TB!$F:$F,$B75,TB!$B:$B,$C75,TB!$C:$C,$D75,TB!$G:$G,$E75,TB!$J:$J,$A$4)</f>
        <v>0</v>
      </c>
      <c r="AE75" s="218">
        <f>-SUMIFS(TB!R:R,TB!$F:$F,$B75,TB!$B:$B,$C75,TB!$C:$C,$D75,TB!$G:$G,$E75,TB!$J:$J,$A$4)</f>
        <v>0</v>
      </c>
      <c r="AF75" s="218">
        <f>-SUMIFS(TB!S:S,TB!$F:$F,$B75,TB!$B:$B,$C75,TB!$C:$C,$D75,TB!$G:$G,$E75,TB!$J:$J,$A$4)</f>
        <v>0</v>
      </c>
      <c r="AG75" s="218">
        <f>-SUMIFS(TB!T:T,TB!$F:$F,$B75,TB!$B:$B,$C75,TB!$C:$C,$D75,TB!$G:$G,$E75,TB!$J:$J,$A$4)</f>
        <v>0</v>
      </c>
      <c r="AH75" s="218">
        <f>-SUMIFS(TB!U:U,TB!$F:$F,$B75,TB!$B:$B,$C75,TB!$C:$C,$D75,TB!$G:$G,$E75,TB!$J:$J,$A$4)</f>
        <v>0</v>
      </c>
      <c r="AI75" s="218">
        <f>-SUMIFS(TB!V:V,TB!$F:$F,$B75,TB!$B:$B,$C75,TB!$C:$C,$D75,TB!$G:$G,$E75,TB!$J:$J,$A$4)</f>
        <v>0</v>
      </c>
      <c r="AJ75" s="218">
        <f>-SUMIFS(TB!W:W,TB!$F:$F,$B75,TB!$B:$B,$C75,TB!$C:$C,$D75,TB!$G:$G,$E75,TB!$J:$J,$A$4)</f>
        <v>0</v>
      </c>
      <c r="AK75" s="218">
        <f>-SUMIFS(TB!X:X,TB!$F:$F,$B75,TB!$B:$B,$C75,TB!$C:$C,$D75,TB!$G:$G,$E75,TB!$J:$J,$A$4)</f>
        <v>0</v>
      </c>
      <c r="AL75" s="218">
        <f>-SUMIFS(TB!Y:Y,TB!$F:$F,$B75,TB!$B:$B,$C75,TB!$C:$C,$D75,TB!$G:$G,$E75,TB!$J:$J,$A$4)</f>
        <v>0</v>
      </c>
      <c r="AM75" s="218">
        <f>-SUMIFS(TB!Z:Z,TB!$F:$F,$B75,TB!$B:$B,$C75,TB!$C:$C,$D75,TB!$G:$G,$E75,TB!$J:$J,$A$4)</f>
        <v>0</v>
      </c>
      <c r="AN75" s="218">
        <f>-SUMIFS(TB!AA:AA,TB!$F:$F,$B75,TB!$B:$B,$C75,TB!$C:$C,$D75,TB!$G:$G,$E75,TB!$J:$J,$A$4)</f>
        <v>0</v>
      </c>
      <c r="AO75" s="218">
        <f>-SUMIFS(TB!AB:AB,TB!$F:$F,$B75,TB!$B:$B,$C75,TB!$C:$C,$D75,TB!$G:$G,$E75,TB!$J:$J,$A$4)</f>
        <v>0</v>
      </c>
      <c r="AP75" s="218">
        <f>-SUMIFS(TB!AC:AC,TB!$F:$F,$B75,TB!$B:$B,$C75,TB!$C:$C,$D75,TB!$G:$G,$E75,TB!$J:$J,$A$4)</f>
        <v>0</v>
      </c>
      <c r="AQ75" s="218">
        <f>-SUMIFS(TB!AD:AD,TB!$F:$F,$B75,TB!$B:$B,$C75,TB!$C:$C,$D75,TB!$G:$G,$E75,TB!$J:$J,$A$4)</f>
        <v>0</v>
      </c>
      <c r="AR75" s="218">
        <f>-SUMIFS(TB!AE:AE,TB!$F:$F,$B75,TB!$B:$B,$C75,TB!$C:$C,$D75,TB!$G:$G,$E75,TB!$J:$J,$A$4)</f>
        <v>0</v>
      </c>
      <c r="AS75" s="218">
        <f>-SUMIFS(TB!AF:AF,TB!$F:$F,$B75,TB!$B:$B,$C75,TB!$C:$C,$D75,TB!$G:$G,$E75,TB!$J:$J,$A$4)</f>
        <v>0</v>
      </c>
      <c r="AT75" s="218">
        <f>-SUMIFS(TB!AG:AG,TB!$F:$F,$B75,TB!$B:$B,$C75,TB!$C:$C,$D75,TB!$G:$G,$E75,TB!$J:$J,$A$4)</f>
        <v>0</v>
      </c>
      <c r="AU75" s="218">
        <f>-SUMIFS(TB!AH:AH,TB!$F:$F,$B75,TB!$B:$B,$C75,TB!$C:$C,$D75,TB!$G:$G,$E75,TB!$J:$J,$A$4)</f>
        <v>0</v>
      </c>
      <c r="AV75" s="218">
        <f>-SUMIFS(TB!AI:AI,TB!$F:$F,$B75,TB!$B:$B,$C75,TB!$C:$C,$D75,TB!$G:$G,$E75,TB!$J:$J,$A$4)</f>
        <v>0</v>
      </c>
      <c r="AW75" s="218">
        <f>-SUMIFS(TB!AJ:AJ,TB!$F:$F,$B75,TB!$B:$B,$C75,TB!$C:$C,$D75,TB!$G:$G,$E75,TB!$J:$J,$A$4)</f>
        <v>0</v>
      </c>
      <c r="AX75" s="218">
        <f>-SUMIFS(TB!AK:AK,TB!$F:$F,$B75,TB!$B:$B,$C75,TB!$C:$C,$D75,TB!$G:$G,$E75,TB!$J:$J,$A$4)</f>
        <v>0</v>
      </c>
      <c r="AY75" s="218">
        <f>-SUMIFS(TB!AL:AL,TB!$F:$F,$B75,TB!$B:$B,$C75,TB!$C:$C,$D75,TB!$G:$G,$E75,TB!$J:$J,$A$4)</f>
        <v>0</v>
      </c>
      <c r="AZ75" s="218">
        <f>-SUMIFS(TB!AM:AM,TB!$F:$F,$B75,TB!$B:$B,$C75,TB!$C:$C,$D75,TB!$G:$G,$E75,TB!$J:$J,$A$4)</f>
        <v>0</v>
      </c>
      <c r="BA75" s="218">
        <f>-SUMIFS(TB!AN:AN,TB!$F:$F,$B75,TB!$B:$B,$C75,TB!$C:$C,$D75,TB!$G:$G,$E75,TB!$J:$J,$A$4)</f>
        <v>0</v>
      </c>
      <c r="BB75" s="218">
        <f>-SUMIFS(TB!AO:AO,TB!$F:$F,$B75,TB!$B:$B,$C75,TB!$C:$C,$D75,TB!$G:$G,$E75,TB!$J:$J,$A$4)</f>
        <v>0</v>
      </c>
      <c r="BC75" s="218">
        <f>-SUMIFS(TB!AP:AP,TB!$F:$F,$B75,TB!$B:$B,$C75,TB!$C:$C,$D75,TB!$G:$G,$E75,TB!$J:$J,$A$4)</f>
        <v>0</v>
      </c>
      <c r="BD75" s="218">
        <f>-SUMIFS(TB!AQ:AQ,TB!$F:$F,$B75,TB!$B:$B,$C75,TB!$C:$C,$D75,TB!$G:$G,$E75,TB!$J:$J,$A$4)</f>
        <v>0</v>
      </c>
      <c r="BE75" s="218">
        <f>-SUMIFS(TB!AR:AR,TB!$F:$F,$B75,TB!$B:$B,$C75,TB!$C:$C,$D75,TB!$G:$G,$E75,TB!$J:$J,$A$4)</f>
        <v>0</v>
      </c>
      <c r="BF75" s="218">
        <f>-SUMIFS(TB!AS:AS,TB!$F:$F,$B75,TB!$B:$B,$C75,TB!$C:$C,$D75,TB!$G:$G,$E75,TB!$J:$J,$A$4)</f>
        <v>0</v>
      </c>
      <c r="BG75" s="218">
        <f>-SUMIFS(TB!AT:AT,TB!$F:$F,$B75,TB!$B:$B,$C75,TB!$C:$C,$D75,TB!$G:$G,$E75,TB!$J:$J,$A$4)</f>
        <v>0</v>
      </c>
      <c r="BH75" s="218">
        <f>-SUMIFS(TB!AU:AU,TB!$F:$F,$B75,TB!$B:$B,$C75,TB!$C:$C,$D75,TB!$G:$G,$E75,TB!$J:$J,$A$4)</f>
        <v>0</v>
      </c>
      <c r="BI75" s="218">
        <f>-SUMIFS(TB!AV:AV,TB!$F:$F,$B75,TB!$B:$B,$C75,TB!$C:$C,$D75,TB!$G:$G,$E75,TB!$J:$J,$A$4)</f>
        <v>0</v>
      </c>
      <c r="BJ75" s="218">
        <f>-SUMIFS(TB!AW:AW,TB!$F:$F,$B75,TB!$B:$B,$C75,TB!$C:$C,$D75,TB!$G:$G,$E75,TB!$J:$J,$A$4)</f>
        <v>0</v>
      </c>
      <c r="BK75" s="218">
        <f>-SUMIFS(TB!AX:AX,TB!$F:$F,$B75,TB!$B:$B,$C75,TB!$C:$C,$D75,TB!$G:$G,$E75,TB!$J:$J,$A$4)</f>
        <v>0</v>
      </c>
      <c r="BL75" s="218">
        <f>-SUMIFS(TB!AY:AY,TB!$F:$F,$B75,TB!$B:$B,$C75,TB!$C:$C,$D75,TB!$G:$G,$E75,TB!$J:$J,$A$4)</f>
        <v>0</v>
      </c>
      <c r="BM75" s="218">
        <f>-SUMIFS(TB!AZ:AZ,TB!$F:$F,$B75,TB!$B:$B,$C75,TB!$C:$C,$D75,TB!$G:$G,$E75,TB!$J:$J,$A$4)</f>
        <v>0</v>
      </c>
      <c r="BN75" s="218">
        <f>-SUMIFS(TB!BA:BA,TB!$F:$F,$B75,TB!$B:$B,$C75,TB!$C:$C,$D75,TB!$G:$G,$E75,TB!$J:$J,$A$4)</f>
        <v>0</v>
      </c>
      <c r="BO75" s="218">
        <f>-SUMIFS(TB!BB:BB,TB!$F:$F,$B75,TB!$B:$B,$C75,TB!$C:$C,$D75,TB!$G:$G,$E75,TB!$J:$J,$A$4)</f>
        <v>0</v>
      </c>
      <c r="BP75" s="218">
        <f>-SUMIFS(TB!BC:BC,TB!$F:$F,$B75,TB!$B:$B,$C75,TB!$C:$C,$D75,TB!$G:$G,$E75,TB!$J:$J,$A$4)</f>
        <v>0</v>
      </c>
      <c r="BQ75" s="218">
        <f>-SUMIFS(TB!BD:BD,TB!$F:$F,$B75,TB!$B:$B,$C75,TB!$C:$C,$D75,TB!$G:$G,$E75,TB!$J:$J,$A$4)</f>
        <v>0</v>
      </c>
      <c r="BR75" s="218">
        <f>-SUMIFS(TB!BE:BE,TB!$F:$F,$B75,TB!$B:$B,$C75,TB!$C:$C,$D75,TB!$G:$G,$E75,TB!$J:$J,$A$4)</f>
        <v>0</v>
      </c>
      <c r="BS75" s="218">
        <f>-SUMIFS(TB!BF:BF,TB!$F:$F,$B75,TB!$B:$B,$C75,TB!$C:$C,$D75,TB!$G:$G,$E75,TB!$J:$J,$A$4)</f>
        <v>0</v>
      </c>
      <c r="BT75" s="218">
        <f>-SUMIFS(TB!BG:BG,TB!$F:$F,$B75,TB!$B:$B,$C75,TB!$C:$C,$D75,TB!$G:$G,$E75,TB!$J:$J,$A$4)</f>
        <v>0</v>
      </c>
      <c r="BU75" s="218">
        <f>-SUMIFS(TB!BH:BH,TB!$F:$F,$B75,TB!$B:$B,$C75,TB!$C:$C,$D75,TB!$G:$G,$E75,TB!$J:$J,$A$4)</f>
        <v>0</v>
      </c>
      <c r="BV75" s="218">
        <f>-SUMIFS(TB!BI:BI,TB!$F:$F,$B75,TB!$B:$B,$C75,TB!$C:$C,$D75,TB!$G:$G,$E75,TB!$J:$J,$A$4)</f>
        <v>0</v>
      </c>
      <c r="BZ75" s="218"/>
      <c r="CA75" s="337"/>
    </row>
    <row r="76" spans="2:79" s="20" customFormat="1" ht="14.25" customHeight="1" outlineLevel="1" x14ac:dyDescent="0.3">
      <c r="B76" s="80" t="str">
        <f>BS!$B$23</f>
        <v>Blank</v>
      </c>
      <c r="C76" s="79"/>
      <c r="D76" s="80" t="str">
        <f>IFERROR(VLOOKUP($C76,TB!$B:$H,2,0),"-")</f>
        <v>-</v>
      </c>
      <c r="E76" s="80" t="str">
        <f>IFERROR(VLOOKUP($C76,TB!$B:$H,6,0),"-")</f>
        <v>-</v>
      </c>
      <c r="F76" s="218">
        <f>SUMIFS($AA76:$BJ76,$AA$7:$BJ$7,F$7)</f>
        <v>0</v>
      </c>
      <c r="G76" s="218">
        <f t="shared" si="80"/>
        <v>0</v>
      </c>
      <c r="H76" s="218">
        <f t="shared" si="80"/>
        <v>0</v>
      </c>
      <c r="I76" s="218">
        <f t="shared" si="80"/>
        <v>0</v>
      </c>
      <c r="J76" s="322"/>
      <c r="K76" s="218">
        <f t="shared" si="81"/>
        <v>0</v>
      </c>
      <c r="L76" s="218">
        <f t="shared" si="82"/>
        <v>0</v>
      </c>
      <c r="M76" s="218">
        <f>MIN(AY76:BJ76)</f>
        <v>0</v>
      </c>
      <c r="N76" s="218">
        <f ca="1">_xlfn.IFNA(MIN(OFFSET($AA76,0,MATCH(Periods!$D$15,$AA$7:$BY$7)-1):OFFSET($AA76,0,MATCH(Periods!$D$15,$AA$7:$BY$7,0)-12)),0)</f>
        <v>0</v>
      </c>
      <c r="O76" s="322"/>
      <c r="P76" s="218">
        <f>MAX(AA76:AL76)</f>
        <v>0</v>
      </c>
      <c r="Q76" s="218">
        <f>MAX(AM76:AX76)</f>
        <v>0</v>
      </c>
      <c r="R76" s="218">
        <f>MAX(AY76:BJ76)</f>
        <v>0</v>
      </c>
      <c r="S76" s="218">
        <f ca="1">_xlfn.IFNA(MAX(OFFSET($AA76,0,MATCH(Periods!$D$15,$AA$7:$BY$7)-1):OFFSET($AA76,0,MATCH(Periods!$D$15,$AA$7:$BY$7,0)-12)),0)</f>
        <v>0</v>
      </c>
      <c r="T76" s="322"/>
      <c r="U76" s="218">
        <f>AVERAGE(AA76:AL76)</f>
        <v>0</v>
      </c>
      <c r="V76" s="218">
        <f>AVERAGE(AM76:AX76)</f>
        <v>0</v>
      </c>
      <c r="W76" s="218">
        <f>AVERAGE(AY76:BJ76)</f>
        <v>0</v>
      </c>
      <c r="X76" s="218">
        <f ca="1">_xlfn.IFNA(AVERAGE(OFFSET($AA76,0,MATCH(Periods!$D$15,$AA$7:$BY$7)-1):OFFSET($AA76,0,MATCH(Periods!$D$15,$AA$7:$BY$7,0)-12)),0)</f>
        <v>0</v>
      </c>
      <c r="Y76" s="322"/>
      <c r="Z76" s="322"/>
      <c r="AA76" s="218">
        <f>-SUMIFS(TB!N:N,TB!$F:$F,$B76,TB!$B:$B,$C76,TB!$C:$C,$D76,TB!$G:$G,$E76,TB!$J:$J,$A$4)</f>
        <v>0</v>
      </c>
      <c r="AB76" s="218">
        <f>-SUMIFS(TB!O:O,TB!$F:$F,$B76,TB!$B:$B,$C76,TB!$C:$C,$D76,TB!$G:$G,$E76,TB!$J:$J,$A$4)</f>
        <v>0</v>
      </c>
      <c r="AC76" s="218">
        <f>-SUMIFS(TB!P:P,TB!$F:$F,$B76,TB!$B:$B,$C76,TB!$C:$C,$D76,TB!$G:$G,$E76,TB!$J:$J,$A$4)</f>
        <v>0</v>
      </c>
      <c r="AD76" s="218">
        <f>-SUMIFS(TB!Q:Q,TB!$F:$F,$B76,TB!$B:$B,$C76,TB!$C:$C,$D76,TB!$G:$G,$E76,TB!$J:$J,$A$4)</f>
        <v>0</v>
      </c>
      <c r="AE76" s="218">
        <f>-SUMIFS(TB!R:R,TB!$F:$F,$B76,TB!$B:$B,$C76,TB!$C:$C,$D76,TB!$G:$G,$E76,TB!$J:$J,$A$4)</f>
        <v>0</v>
      </c>
      <c r="AF76" s="218">
        <f>-SUMIFS(TB!S:S,TB!$F:$F,$B76,TB!$B:$B,$C76,TB!$C:$C,$D76,TB!$G:$G,$E76,TB!$J:$J,$A$4)</f>
        <v>0</v>
      </c>
      <c r="AG76" s="218">
        <f>-SUMIFS(TB!T:T,TB!$F:$F,$B76,TB!$B:$B,$C76,TB!$C:$C,$D76,TB!$G:$G,$E76,TB!$J:$J,$A$4)</f>
        <v>0</v>
      </c>
      <c r="AH76" s="218">
        <f>-SUMIFS(TB!U:U,TB!$F:$F,$B76,TB!$B:$B,$C76,TB!$C:$C,$D76,TB!$G:$G,$E76,TB!$J:$J,$A$4)</f>
        <v>0</v>
      </c>
      <c r="AI76" s="218">
        <f>-SUMIFS(TB!V:V,TB!$F:$F,$B76,TB!$B:$B,$C76,TB!$C:$C,$D76,TB!$G:$G,$E76,TB!$J:$J,$A$4)</f>
        <v>0</v>
      </c>
      <c r="AJ76" s="218">
        <f>-SUMIFS(TB!W:W,TB!$F:$F,$B76,TB!$B:$B,$C76,TB!$C:$C,$D76,TB!$G:$G,$E76,TB!$J:$J,$A$4)</f>
        <v>0</v>
      </c>
      <c r="AK76" s="218">
        <f>-SUMIFS(TB!X:X,TB!$F:$F,$B76,TB!$B:$B,$C76,TB!$C:$C,$D76,TB!$G:$G,$E76,TB!$J:$J,$A$4)</f>
        <v>0</v>
      </c>
      <c r="AL76" s="218">
        <f>-SUMIFS(TB!Y:Y,TB!$F:$F,$B76,TB!$B:$B,$C76,TB!$C:$C,$D76,TB!$G:$G,$E76,TB!$J:$J,$A$4)</f>
        <v>0</v>
      </c>
      <c r="AM76" s="218">
        <f>-SUMIFS(TB!Z:Z,TB!$F:$F,$B76,TB!$B:$B,$C76,TB!$C:$C,$D76,TB!$G:$G,$E76,TB!$J:$J,$A$4)</f>
        <v>0</v>
      </c>
      <c r="AN76" s="218">
        <f>-SUMIFS(TB!AA:AA,TB!$F:$F,$B76,TB!$B:$B,$C76,TB!$C:$C,$D76,TB!$G:$G,$E76,TB!$J:$J,$A$4)</f>
        <v>0</v>
      </c>
      <c r="AO76" s="218">
        <f>-SUMIFS(TB!AB:AB,TB!$F:$F,$B76,TB!$B:$B,$C76,TB!$C:$C,$D76,TB!$G:$G,$E76,TB!$J:$J,$A$4)</f>
        <v>0</v>
      </c>
      <c r="AP76" s="218">
        <f>-SUMIFS(TB!AC:AC,TB!$F:$F,$B76,TB!$B:$B,$C76,TB!$C:$C,$D76,TB!$G:$G,$E76,TB!$J:$J,$A$4)</f>
        <v>0</v>
      </c>
      <c r="AQ76" s="218">
        <f>-SUMIFS(TB!AD:AD,TB!$F:$F,$B76,TB!$B:$B,$C76,TB!$C:$C,$D76,TB!$G:$G,$E76,TB!$J:$J,$A$4)</f>
        <v>0</v>
      </c>
      <c r="AR76" s="218">
        <f>-SUMIFS(TB!AE:AE,TB!$F:$F,$B76,TB!$B:$B,$C76,TB!$C:$C,$D76,TB!$G:$G,$E76,TB!$J:$J,$A$4)</f>
        <v>0</v>
      </c>
      <c r="AS76" s="218">
        <f>-SUMIFS(TB!AF:AF,TB!$F:$F,$B76,TB!$B:$B,$C76,TB!$C:$C,$D76,TB!$G:$G,$E76,TB!$J:$J,$A$4)</f>
        <v>0</v>
      </c>
      <c r="AT76" s="218">
        <f>-SUMIFS(TB!AG:AG,TB!$F:$F,$B76,TB!$B:$B,$C76,TB!$C:$C,$D76,TB!$G:$G,$E76,TB!$J:$J,$A$4)</f>
        <v>0</v>
      </c>
      <c r="AU76" s="218">
        <f>-SUMIFS(TB!AH:AH,TB!$F:$F,$B76,TB!$B:$B,$C76,TB!$C:$C,$D76,TB!$G:$G,$E76,TB!$J:$J,$A$4)</f>
        <v>0</v>
      </c>
      <c r="AV76" s="218">
        <f>-SUMIFS(TB!AI:AI,TB!$F:$F,$B76,TB!$B:$B,$C76,TB!$C:$C,$D76,TB!$G:$G,$E76,TB!$J:$J,$A$4)</f>
        <v>0</v>
      </c>
      <c r="AW76" s="218">
        <f>-SUMIFS(TB!AJ:AJ,TB!$F:$F,$B76,TB!$B:$B,$C76,TB!$C:$C,$D76,TB!$G:$G,$E76,TB!$J:$J,$A$4)</f>
        <v>0</v>
      </c>
      <c r="AX76" s="218">
        <f>-SUMIFS(TB!AK:AK,TB!$F:$F,$B76,TB!$B:$B,$C76,TB!$C:$C,$D76,TB!$G:$G,$E76,TB!$J:$J,$A$4)</f>
        <v>0</v>
      </c>
      <c r="AY76" s="218">
        <f>-SUMIFS(TB!AL:AL,TB!$F:$F,$B76,TB!$B:$B,$C76,TB!$C:$C,$D76,TB!$G:$G,$E76,TB!$J:$J,$A$4)</f>
        <v>0</v>
      </c>
      <c r="AZ76" s="218">
        <f>-SUMIFS(TB!AM:AM,TB!$F:$F,$B76,TB!$B:$B,$C76,TB!$C:$C,$D76,TB!$G:$G,$E76,TB!$J:$J,$A$4)</f>
        <v>0</v>
      </c>
      <c r="BA76" s="218">
        <f>-SUMIFS(TB!AN:AN,TB!$F:$F,$B76,TB!$B:$B,$C76,TB!$C:$C,$D76,TB!$G:$G,$E76,TB!$J:$J,$A$4)</f>
        <v>0</v>
      </c>
      <c r="BB76" s="218">
        <f>-SUMIFS(TB!AO:AO,TB!$F:$F,$B76,TB!$B:$B,$C76,TB!$C:$C,$D76,TB!$G:$G,$E76,TB!$J:$J,$A$4)</f>
        <v>0</v>
      </c>
      <c r="BC76" s="218">
        <f>-SUMIFS(TB!AP:AP,TB!$F:$F,$B76,TB!$B:$B,$C76,TB!$C:$C,$D76,TB!$G:$G,$E76,TB!$J:$J,$A$4)</f>
        <v>0</v>
      </c>
      <c r="BD76" s="218">
        <f>-SUMIFS(TB!AQ:AQ,TB!$F:$F,$B76,TB!$B:$B,$C76,TB!$C:$C,$D76,TB!$G:$G,$E76,TB!$J:$J,$A$4)</f>
        <v>0</v>
      </c>
      <c r="BE76" s="218">
        <f>-SUMIFS(TB!AR:AR,TB!$F:$F,$B76,TB!$B:$B,$C76,TB!$C:$C,$D76,TB!$G:$G,$E76,TB!$J:$J,$A$4)</f>
        <v>0</v>
      </c>
      <c r="BF76" s="218">
        <f>-SUMIFS(TB!AS:AS,TB!$F:$F,$B76,TB!$B:$B,$C76,TB!$C:$C,$D76,TB!$G:$G,$E76,TB!$J:$J,$A$4)</f>
        <v>0</v>
      </c>
      <c r="BG76" s="218">
        <f>-SUMIFS(TB!AT:AT,TB!$F:$F,$B76,TB!$B:$B,$C76,TB!$C:$C,$D76,TB!$G:$G,$E76,TB!$J:$J,$A$4)</f>
        <v>0</v>
      </c>
      <c r="BH76" s="218">
        <f>-SUMIFS(TB!AU:AU,TB!$F:$F,$B76,TB!$B:$B,$C76,TB!$C:$C,$D76,TB!$G:$G,$E76,TB!$J:$J,$A$4)</f>
        <v>0</v>
      </c>
      <c r="BI76" s="218">
        <f>-SUMIFS(TB!AV:AV,TB!$F:$F,$B76,TB!$B:$B,$C76,TB!$C:$C,$D76,TB!$G:$G,$E76,TB!$J:$J,$A$4)</f>
        <v>0</v>
      </c>
      <c r="BJ76" s="218">
        <f>-SUMIFS(TB!AW:AW,TB!$F:$F,$B76,TB!$B:$B,$C76,TB!$C:$C,$D76,TB!$G:$G,$E76,TB!$J:$J,$A$4)</f>
        <v>0</v>
      </c>
      <c r="BK76" s="218">
        <f>-SUMIFS(TB!AX:AX,TB!$F:$F,$B76,TB!$B:$B,$C76,TB!$C:$C,$D76,TB!$G:$G,$E76,TB!$J:$J,$A$4)</f>
        <v>0</v>
      </c>
      <c r="BL76" s="218">
        <f>-SUMIFS(TB!AY:AY,TB!$F:$F,$B76,TB!$B:$B,$C76,TB!$C:$C,$D76,TB!$G:$G,$E76,TB!$J:$J,$A$4)</f>
        <v>0</v>
      </c>
      <c r="BM76" s="218">
        <f>-SUMIFS(TB!AZ:AZ,TB!$F:$F,$B76,TB!$B:$B,$C76,TB!$C:$C,$D76,TB!$G:$G,$E76,TB!$J:$J,$A$4)</f>
        <v>0</v>
      </c>
      <c r="BN76" s="218">
        <f>-SUMIFS(TB!BA:BA,TB!$F:$F,$B76,TB!$B:$B,$C76,TB!$C:$C,$D76,TB!$G:$G,$E76,TB!$J:$J,$A$4)</f>
        <v>0</v>
      </c>
      <c r="BO76" s="218">
        <f>-SUMIFS(TB!BB:BB,TB!$F:$F,$B76,TB!$B:$B,$C76,TB!$C:$C,$D76,TB!$G:$G,$E76,TB!$J:$J,$A$4)</f>
        <v>0</v>
      </c>
      <c r="BP76" s="218">
        <f>-SUMIFS(TB!BC:BC,TB!$F:$F,$B76,TB!$B:$B,$C76,TB!$C:$C,$D76,TB!$G:$G,$E76,TB!$J:$J,$A$4)</f>
        <v>0</v>
      </c>
      <c r="BQ76" s="218">
        <f>-SUMIFS(TB!BD:BD,TB!$F:$F,$B76,TB!$B:$B,$C76,TB!$C:$C,$D76,TB!$G:$G,$E76,TB!$J:$J,$A$4)</f>
        <v>0</v>
      </c>
      <c r="BR76" s="218">
        <f>-SUMIFS(TB!BE:BE,TB!$F:$F,$B76,TB!$B:$B,$C76,TB!$C:$C,$D76,TB!$G:$G,$E76,TB!$J:$J,$A$4)</f>
        <v>0</v>
      </c>
      <c r="BS76" s="218">
        <f>-SUMIFS(TB!BF:BF,TB!$F:$F,$B76,TB!$B:$B,$C76,TB!$C:$C,$D76,TB!$G:$G,$E76,TB!$J:$J,$A$4)</f>
        <v>0</v>
      </c>
      <c r="BT76" s="218">
        <f>-SUMIFS(TB!BG:BG,TB!$F:$F,$B76,TB!$B:$B,$C76,TB!$C:$C,$D76,TB!$G:$G,$E76,TB!$J:$J,$A$4)</f>
        <v>0</v>
      </c>
      <c r="BU76" s="218">
        <f>-SUMIFS(TB!BH:BH,TB!$F:$F,$B76,TB!$B:$B,$C76,TB!$C:$C,$D76,TB!$G:$G,$E76,TB!$J:$J,$A$4)</f>
        <v>0</v>
      </c>
      <c r="BV76" s="218">
        <f>-SUMIFS(TB!BI:BI,TB!$F:$F,$B76,TB!$B:$B,$C76,TB!$C:$C,$D76,TB!$G:$G,$E76,TB!$J:$J,$A$4)</f>
        <v>0</v>
      </c>
      <c r="BZ76" s="218"/>
      <c r="CA76" s="337"/>
    </row>
    <row r="77" spans="2:79" s="20" customFormat="1" ht="14.25" customHeight="1" outlineLevel="1" x14ac:dyDescent="0.3">
      <c r="B77" s="92" t="str">
        <f>BS!$B$23</f>
        <v>Blank</v>
      </c>
      <c r="C77" s="93"/>
      <c r="D77" s="92" t="str">
        <f>IFERROR(VLOOKUP($C77,TB!$B:$H,2,0),"-")</f>
        <v>-</v>
      </c>
      <c r="E77" s="92" t="str">
        <f>IFERROR(VLOOKUP($C77,TB!$B:$H,6,0),"-")</f>
        <v>-</v>
      </c>
      <c r="F77" s="220">
        <f>SUMIFS($AA77:$BJ77,$AA$7:$BJ$7,F$7)</f>
        <v>0</v>
      </c>
      <c r="G77" s="220">
        <f t="shared" si="80"/>
        <v>0</v>
      </c>
      <c r="H77" s="220">
        <f t="shared" si="80"/>
        <v>0</v>
      </c>
      <c r="I77" s="220">
        <f t="shared" si="80"/>
        <v>0</v>
      </c>
      <c r="J77" s="322"/>
      <c r="K77" s="220">
        <f t="shared" si="81"/>
        <v>0</v>
      </c>
      <c r="L77" s="220">
        <f t="shared" si="82"/>
        <v>0</v>
      </c>
      <c r="M77" s="220">
        <f>MIN(AY77:BJ77)</f>
        <v>0</v>
      </c>
      <c r="N77" s="220">
        <f ca="1">_xlfn.IFNA(MIN(OFFSET($AA77,0,MATCH(Periods!$D$15,$AA$7:$BY$7)-1):OFFSET($AA77,0,MATCH(Periods!$D$15,$AA$7:$BY$7,0)-12)),0)</f>
        <v>0</v>
      </c>
      <c r="O77" s="322"/>
      <c r="P77" s="220">
        <f>MAX(AA77:AL77)</f>
        <v>0</v>
      </c>
      <c r="Q77" s="220">
        <f>MAX(AM77:AX77)</f>
        <v>0</v>
      </c>
      <c r="R77" s="220">
        <f>MAX(AY77:BJ77)</f>
        <v>0</v>
      </c>
      <c r="S77" s="220">
        <f ca="1">_xlfn.IFNA(MAX(OFFSET($AA77,0,MATCH(Periods!$D$15,$AA$7:$BY$7)-1):OFFSET($AA77,0,MATCH(Periods!$D$15,$AA$7:$BY$7,0)-12)),0)</f>
        <v>0</v>
      </c>
      <c r="T77" s="322"/>
      <c r="U77" s="220">
        <f>AVERAGE(AA77:AL77)</f>
        <v>0</v>
      </c>
      <c r="V77" s="220">
        <f>AVERAGE(AM77:AX77)</f>
        <v>0</v>
      </c>
      <c r="W77" s="220">
        <f>AVERAGE(AY77:BJ77)</f>
        <v>0</v>
      </c>
      <c r="X77" s="220">
        <f ca="1">_xlfn.IFNA(AVERAGE(OFFSET($AA77,0,MATCH(Periods!$D$15,$AA$7:$BY$7)-1):OFFSET($AA77,0,MATCH(Periods!$D$15,$AA$7:$BY$7,0)-12)),0)</f>
        <v>0</v>
      </c>
      <c r="Y77" s="322"/>
      <c r="Z77" s="322"/>
      <c r="AA77" s="220">
        <f>-SUMIFS(TB!N:N,TB!$F:$F,$B77,TB!$B:$B,$C77,TB!$C:$C,$D77,TB!$G:$G,$E77,TB!$J:$J,$A$4)</f>
        <v>0</v>
      </c>
      <c r="AB77" s="220">
        <f>-SUMIFS(TB!O:O,TB!$F:$F,$B77,TB!$B:$B,$C77,TB!$C:$C,$D77,TB!$G:$G,$E77,TB!$J:$J,$A$4)</f>
        <v>0</v>
      </c>
      <c r="AC77" s="220">
        <f>-SUMIFS(TB!P:P,TB!$F:$F,$B77,TB!$B:$B,$C77,TB!$C:$C,$D77,TB!$G:$G,$E77,TB!$J:$J,$A$4)</f>
        <v>0</v>
      </c>
      <c r="AD77" s="220">
        <f>-SUMIFS(TB!Q:Q,TB!$F:$F,$B77,TB!$B:$B,$C77,TB!$C:$C,$D77,TB!$G:$G,$E77,TB!$J:$J,$A$4)</f>
        <v>0</v>
      </c>
      <c r="AE77" s="220">
        <f>-SUMIFS(TB!R:R,TB!$F:$F,$B77,TB!$B:$B,$C77,TB!$C:$C,$D77,TB!$G:$G,$E77,TB!$J:$J,$A$4)</f>
        <v>0</v>
      </c>
      <c r="AF77" s="220">
        <f>-SUMIFS(TB!S:S,TB!$F:$F,$B77,TB!$B:$B,$C77,TB!$C:$C,$D77,TB!$G:$G,$E77,TB!$J:$J,$A$4)</f>
        <v>0</v>
      </c>
      <c r="AG77" s="220">
        <f>-SUMIFS(TB!T:T,TB!$F:$F,$B77,TB!$B:$B,$C77,TB!$C:$C,$D77,TB!$G:$G,$E77,TB!$J:$J,$A$4)</f>
        <v>0</v>
      </c>
      <c r="AH77" s="220">
        <f>-SUMIFS(TB!U:U,TB!$F:$F,$B77,TB!$B:$B,$C77,TB!$C:$C,$D77,TB!$G:$G,$E77,TB!$J:$J,$A$4)</f>
        <v>0</v>
      </c>
      <c r="AI77" s="220">
        <f>-SUMIFS(TB!V:V,TB!$F:$F,$B77,TB!$B:$B,$C77,TB!$C:$C,$D77,TB!$G:$G,$E77,TB!$J:$J,$A$4)</f>
        <v>0</v>
      </c>
      <c r="AJ77" s="220">
        <f>-SUMIFS(TB!W:W,TB!$F:$F,$B77,TB!$B:$B,$C77,TB!$C:$C,$D77,TB!$G:$G,$E77,TB!$J:$J,$A$4)</f>
        <v>0</v>
      </c>
      <c r="AK77" s="220">
        <f>-SUMIFS(TB!X:X,TB!$F:$F,$B77,TB!$B:$B,$C77,TB!$C:$C,$D77,TB!$G:$G,$E77,TB!$J:$J,$A$4)</f>
        <v>0</v>
      </c>
      <c r="AL77" s="220">
        <f>-SUMIFS(TB!Y:Y,TB!$F:$F,$B77,TB!$B:$B,$C77,TB!$C:$C,$D77,TB!$G:$G,$E77,TB!$J:$J,$A$4)</f>
        <v>0</v>
      </c>
      <c r="AM77" s="220">
        <f>-SUMIFS(TB!Z:Z,TB!$F:$F,$B77,TB!$B:$B,$C77,TB!$C:$C,$D77,TB!$G:$G,$E77,TB!$J:$J,$A$4)</f>
        <v>0</v>
      </c>
      <c r="AN77" s="220">
        <f>-SUMIFS(TB!AA:AA,TB!$F:$F,$B77,TB!$B:$B,$C77,TB!$C:$C,$D77,TB!$G:$G,$E77,TB!$J:$J,$A$4)</f>
        <v>0</v>
      </c>
      <c r="AO77" s="220">
        <f>-SUMIFS(TB!AB:AB,TB!$F:$F,$B77,TB!$B:$B,$C77,TB!$C:$C,$D77,TB!$G:$G,$E77,TB!$J:$J,$A$4)</f>
        <v>0</v>
      </c>
      <c r="AP77" s="220">
        <f>-SUMIFS(TB!AC:AC,TB!$F:$F,$B77,TB!$B:$B,$C77,TB!$C:$C,$D77,TB!$G:$G,$E77,TB!$J:$J,$A$4)</f>
        <v>0</v>
      </c>
      <c r="AQ77" s="220">
        <f>-SUMIFS(TB!AD:AD,TB!$F:$F,$B77,TB!$B:$B,$C77,TB!$C:$C,$D77,TB!$G:$G,$E77,TB!$J:$J,$A$4)</f>
        <v>0</v>
      </c>
      <c r="AR77" s="220">
        <f>-SUMIFS(TB!AE:AE,TB!$F:$F,$B77,TB!$B:$B,$C77,TB!$C:$C,$D77,TB!$G:$G,$E77,TB!$J:$J,$A$4)</f>
        <v>0</v>
      </c>
      <c r="AS77" s="220">
        <f>-SUMIFS(TB!AF:AF,TB!$F:$F,$B77,TB!$B:$B,$C77,TB!$C:$C,$D77,TB!$G:$G,$E77,TB!$J:$J,$A$4)</f>
        <v>0</v>
      </c>
      <c r="AT77" s="220">
        <f>-SUMIFS(TB!AG:AG,TB!$F:$F,$B77,TB!$B:$B,$C77,TB!$C:$C,$D77,TB!$G:$G,$E77,TB!$J:$J,$A$4)</f>
        <v>0</v>
      </c>
      <c r="AU77" s="220">
        <f>-SUMIFS(TB!AH:AH,TB!$F:$F,$B77,TB!$B:$B,$C77,TB!$C:$C,$D77,TB!$G:$G,$E77,TB!$J:$J,$A$4)</f>
        <v>0</v>
      </c>
      <c r="AV77" s="220">
        <f>-SUMIFS(TB!AI:AI,TB!$F:$F,$B77,TB!$B:$B,$C77,TB!$C:$C,$D77,TB!$G:$G,$E77,TB!$J:$J,$A$4)</f>
        <v>0</v>
      </c>
      <c r="AW77" s="220">
        <f>-SUMIFS(TB!AJ:AJ,TB!$F:$F,$B77,TB!$B:$B,$C77,TB!$C:$C,$D77,TB!$G:$G,$E77,TB!$J:$J,$A$4)</f>
        <v>0</v>
      </c>
      <c r="AX77" s="220">
        <f>-SUMIFS(TB!AK:AK,TB!$F:$F,$B77,TB!$B:$B,$C77,TB!$C:$C,$D77,TB!$G:$G,$E77,TB!$J:$J,$A$4)</f>
        <v>0</v>
      </c>
      <c r="AY77" s="220">
        <f>-SUMIFS(TB!AL:AL,TB!$F:$F,$B77,TB!$B:$B,$C77,TB!$C:$C,$D77,TB!$G:$G,$E77,TB!$J:$J,$A$4)</f>
        <v>0</v>
      </c>
      <c r="AZ77" s="220">
        <f>-SUMIFS(TB!AM:AM,TB!$F:$F,$B77,TB!$B:$B,$C77,TB!$C:$C,$D77,TB!$G:$G,$E77,TB!$J:$J,$A$4)</f>
        <v>0</v>
      </c>
      <c r="BA77" s="220">
        <f>-SUMIFS(TB!AN:AN,TB!$F:$F,$B77,TB!$B:$B,$C77,TB!$C:$C,$D77,TB!$G:$G,$E77,TB!$J:$J,$A$4)</f>
        <v>0</v>
      </c>
      <c r="BB77" s="220">
        <f>-SUMIFS(TB!AO:AO,TB!$F:$F,$B77,TB!$B:$B,$C77,TB!$C:$C,$D77,TB!$G:$G,$E77,TB!$J:$J,$A$4)</f>
        <v>0</v>
      </c>
      <c r="BC77" s="220">
        <f>-SUMIFS(TB!AP:AP,TB!$F:$F,$B77,TB!$B:$B,$C77,TB!$C:$C,$D77,TB!$G:$G,$E77,TB!$J:$J,$A$4)</f>
        <v>0</v>
      </c>
      <c r="BD77" s="220">
        <f>-SUMIFS(TB!AQ:AQ,TB!$F:$F,$B77,TB!$B:$B,$C77,TB!$C:$C,$D77,TB!$G:$G,$E77,TB!$J:$J,$A$4)</f>
        <v>0</v>
      </c>
      <c r="BE77" s="220">
        <f>-SUMIFS(TB!AR:AR,TB!$F:$F,$B77,TB!$B:$B,$C77,TB!$C:$C,$D77,TB!$G:$G,$E77,TB!$J:$J,$A$4)</f>
        <v>0</v>
      </c>
      <c r="BF77" s="220">
        <f>-SUMIFS(TB!AS:AS,TB!$F:$F,$B77,TB!$B:$B,$C77,TB!$C:$C,$D77,TB!$G:$G,$E77,TB!$J:$J,$A$4)</f>
        <v>0</v>
      </c>
      <c r="BG77" s="220">
        <f>-SUMIFS(TB!AT:AT,TB!$F:$F,$B77,TB!$B:$B,$C77,TB!$C:$C,$D77,TB!$G:$G,$E77,TB!$J:$J,$A$4)</f>
        <v>0</v>
      </c>
      <c r="BH77" s="220">
        <f>-SUMIFS(TB!AU:AU,TB!$F:$F,$B77,TB!$B:$B,$C77,TB!$C:$C,$D77,TB!$G:$G,$E77,TB!$J:$J,$A$4)</f>
        <v>0</v>
      </c>
      <c r="BI77" s="220">
        <f>-SUMIFS(TB!AV:AV,TB!$F:$F,$B77,TB!$B:$B,$C77,TB!$C:$C,$D77,TB!$G:$G,$E77,TB!$J:$J,$A$4)</f>
        <v>0</v>
      </c>
      <c r="BJ77" s="220">
        <f>-SUMIFS(TB!AW:AW,TB!$F:$F,$B77,TB!$B:$B,$C77,TB!$C:$C,$D77,TB!$G:$G,$E77,TB!$J:$J,$A$4)</f>
        <v>0</v>
      </c>
      <c r="BK77" s="220">
        <f>-SUMIFS(TB!AX:AX,TB!$F:$F,$B77,TB!$B:$B,$C77,TB!$C:$C,$D77,TB!$G:$G,$E77,TB!$J:$J,$A$4)</f>
        <v>0</v>
      </c>
      <c r="BL77" s="220">
        <f>-SUMIFS(TB!AY:AY,TB!$F:$F,$B77,TB!$B:$B,$C77,TB!$C:$C,$D77,TB!$G:$G,$E77,TB!$J:$J,$A$4)</f>
        <v>0</v>
      </c>
      <c r="BM77" s="220">
        <f>-SUMIFS(TB!AZ:AZ,TB!$F:$F,$B77,TB!$B:$B,$C77,TB!$C:$C,$D77,TB!$G:$G,$E77,TB!$J:$J,$A$4)</f>
        <v>0</v>
      </c>
      <c r="BN77" s="220">
        <f>-SUMIFS(TB!BA:BA,TB!$F:$F,$B77,TB!$B:$B,$C77,TB!$C:$C,$D77,TB!$G:$G,$E77,TB!$J:$J,$A$4)</f>
        <v>0</v>
      </c>
      <c r="BO77" s="220">
        <f>-SUMIFS(TB!BB:BB,TB!$F:$F,$B77,TB!$B:$B,$C77,TB!$C:$C,$D77,TB!$G:$G,$E77,TB!$J:$J,$A$4)</f>
        <v>0</v>
      </c>
      <c r="BP77" s="220">
        <f>-SUMIFS(TB!BC:BC,TB!$F:$F,$B77,TB!$B:$B,$C77,TB!$C:$C,$D77,TB!$G:$G,$E77,TB!$J:$J,$A$4)</f>
        <v>0</v>
      </c>
      <c r="BQ77" s="220">
        <f>-SUMIFS(TB!BD:BD,TB!$F:$F,$B77,TB!$B:$B,$C77,TB!$C:$C,$D77,TB!$G:$G,$E77,TB!$J:$J,$A$4)</f>
        <v>0</v>
      </c>
      <c r="BR77" s="220">
        <f>-SUMIFS(TB!BE:BE,TB!$F:$F,$B77,TB!$B:$B,$C77,TB!$C:$C,$D77,TB!$G:$G,$E77,TB!$J:$J,$A$4)</f>
        <v>0</v>
      </c>
      <c r="BS77" s="220">
        <f>-SUMIFS(TB!BF:BF,TB!$F:$F,$B77,TB!$B:$B,$C77,TB!$C:$C,$D77,TB!$G:$G,$E77,TB!$J:$J,$A$4)</f>
        <v>0</v>
      </c>
      <c r="BT77" s="220">
        <f>-SUMIFS(TB!BG:BG,TB!$F:$F,$B77,TB!$B:$B,$C77,TB!$C:$C,$D77,TB!$G:$G,$E77,TB!$J:$J,$A$4)</f>
        <v>0</v>
      </c>
      <c r="BU77" s="220">
        <f>-SUMIFS(TB!BH:BH,TB!$F:$F,$B77,TB!$B:$B,$C77,TB!$C:$C,$D77,TB!$G:$G,$E77,TB!$J:$J,$A$4)</f>
        <v>0</v>
      </c>
      <c r="BV77" s="220">
        <f>-SUMIFS(TB!BI:BI,TB!$F:$F,$B77,TB!$B:$B,$C77,TB!$C:$C,$D77,TB!$G:$G,$E77,TB!$J:$J,$A$4)</f>
        <v>0</v>
      </c>
      <c r="BZ77" s="220"/>
      <c r="CA77" s="337"/>
    </row>
    <row r="78" spans="2:79" ht="14.25" customHeight="1" outlineLevel="1" collapsed="1" x14ac:dyDescent="0.3">
      <c r="B78" s="71" t="str">
        <f>BS!$B$23</f>
        <v>Blank</v>
      </c>
      <c r="C78" s="197"/>
      <c r="D78" s="71" t="str">
        <f>BS!$B$23</f>
        <v>Blank</v>
      </c>
      <c r="E78" s="71"/>
      <c r="F78" s="219">
        <f>SUM(F75:F77)</f>
        <v>0</v>
      </c>
      <c r="G78" s="219">
        <f t="shared" ref="G78:H78" si="83">SUM(G75:G77)</f>
        <v>0</v>
      </c>
      <c r="H78" s="219">
        <f t="shared" si="83"/>
        <v>0</v>
      </c>
      <c r="I78" s="219">
        <f t="shared" ref="I78" si="84">SUM(I75:I77)</f>
        <v>0</v>
      </c>
      <c r="J78" s="293"/>
      <c r="K78" s="449"/>
      <c r="L78" s="449"/>
      <c r="M78" s="449"/>
      <c r="N78" s="449"/>
      <c r="O78" s="293"/>
      <c r="P78" s="449"/>
      <c r="Q78" s="449"/>
      <c r="R78" s="449"/>
      <c r="S78" s="449"/>
      <c r="T78" s="293"/>
      <c r="U78" s="449"/>
      <c r="V78" s="449"/>
      <c r="W78" s="449"/>
      <c r="X78" s="449"/>
      <c r="Y78" s="293"/>
      <c r="Z78" s="293"/>
      <c r="AA78" s="219">
        <f>SUM(AA75:AA77,TB!$J:$J,$A$4)</f>
        <v>0</v>
      </c>
      <c r="AB78" s="219">
        <f>SUM(AB75:AB77,TB!$J:$J,$A$4)</f>
        <v>0</v>
      </c>
      <c r="AC78" s="219">
        <f>SUM(AC75:AC77,TB!$J:$J,$A$4)</f>
        <v>0</v>
      </c>
      <c r="AD78" s="219">
        <f>SUM(AD75:AD77,TB!$J:$J,$A$4)</f>
        <v>0</v>
      </c>
      <c r="AE78" s="219">
        <f>SUM(AE75:AE77,TB!$J:$J,$A$4)</f>
        <v>0</v>
      </c>
      <c r="AF78" s="219">
        <f>SUM(AF75:AF77,TB!$J:$J,$A$4)</f>
        <v>0</v>
      </c>
      <c r="AG78" s="219">
        <f>SUM(AG75:AG77,TB!$J:$J,$A$4)</f>
        <v>0</v>
      </c>
      <c r="AH78" s="219">
        <f>SUM(AH75:AH77,TB!$J:$J,$A$4)</f>
        <v>0</v>
      </c>
      <c r="AI78" s="219">
        <f>SUM(AI75:AI77,TB!$J:$J,$A$4)</f>
        <v>0</v>
      </c>
      <c r="AJ78" s="219">
        <f>SUM(AJ75:AJ77,TB!$J:$J,$A$4)</f>
        <v>0</v>
      </c>
      <c r="AK78" s="219">
        <f>SUM(AK75:AK77,TB!$J:$J,$A$4)</f>
        <v>0</v>
      </c>
      <c r="AL78" s="219">
        <f>SUM(AL75:AL77,TB!$J:$J,$A$4)</f>
        <v>0</v>
      </c>
      <c r="AM78" s="219">
        <f>SUM(AM75:AM77,TB!$J:$J,$A$4)</f>
        <v>0</v>
      </c>
      <c r="AN78" s="219">
        <f>SUM(AN75:AN77,TB!$J:$J,$A$4)</f>
        <v>0</v>
      </c>
      <c r="AO78" s="219">
        <f>SUM(AO75:AO77,TB!$J:$J,$A$4)</f>
        <v>0</v>
      </c>
      <c r="AP78" s="219">
        <f>SUM(AP75:AP77,TB!$J:$J,$A$4)</f>
        <v>0</v>
      </c>
      <c r="AQ78" s="219">
        <f>SUM(AQ75:AQ77,TB!$J:$J,$A$4)</f>
        <v>0</v>
      </c>
      <c r="AR78" s="219">
        <f>SUM(AR75:AR77,TB!$J:$J,$A$4)</f>
        <v>0</v>
      </c>
      <c r="AS78" s="219">
        <f>SUM(AS75:AS77,TB!$J:$J,$A$4)</f>
        <v>0</v>
      </c>
      <c r="AT78" s="219">
        <f>SUM(AT75:AT77,TB!$J:$J,$A$4)</f>
        <v>0</v>
      </c>
      <c r="AU78" s="219">
        <f>SUM(AU75:AU77,TB!$J:$J,$A$4)</f>
        <v>0</v>
      </c>
      <c r="AV78" s="219">
        <f>SUM(AV75:AV77,TB!$J:$J,$A$4)</f>
        <v>0</v>
      </c>
      <c r="AW78" s="219">
        <f>SUM(AW75:AW77,TB!$J:$J,$A$4)</f>
        <v>0</v>
      </c>
      <c r="AX78" s="219">
        <f>SUM(AX75:AX77,TB!$J:$J,$A$4)</f>
        <v>0</v>
      </c>
      <c r="AY78" s="219">
        <f>SUM(AY75:AY77,TB!$J:$J,$A$4)</f>
        <v>0</v>
      </c>
      <c r="AZ78" s="219">
        <f>SUM(AZ75:AZ77,TB!$J:$J,$A$4)</f>
        <v>0</v>
      </c>
      <c r="BA78" s="219">
        <f>SUM(BA75:BA77,TB!$J:$J,$A$4)</f>
        <v>0</v>
      </c>
      <c r="BB78" s="219">
        <f>SUM(BB75:BB77,TB!$J:$J,$A$4)</f>
        <v>0</v>
      </c>
      <c r="BC78" s="219">
        <f>SUM(BC75:BC77,TB!$J:$J,$A$4)</f>
        <v>0</v>
      </c>
      <c r="BD78" s="219">
        <f>SUM(BD75:BD77,TB!$J:$J,$A$4)</f>
        <v>0</v>
      </c>
      <c r="BE78" s="219">
        <f>SUM(BE75:BE77,TB!$J:$J,$A$4)</f>
        <v>0</v>
      </c>
      <c r="BF78" s="219">
        <f>SUM(BF75:BF77,TB!$J:$J,$A$4)</f>
        <v>0</v>
      </c>
      <c r="BG78" s="219">
        <f>SUM(BG75:BG77,TB!$J:$J,$A$4)</f>
        <v>0</v>
      </c>
      <c r="BH78" s="219">
        <f>SUM(BH75:BH77,TB!$J:$J,$A$4)</f>
        <v>0</v>
      </c>
      <c r="BI78" s="219">
        <f>SUM(BI75:BI77,TB!$J:$J,$A$4)</f>
        <v>0</v>
      </c>
      <c r="BJ78" s="219">
        <f>SUM(BJ75:BJ77,TB!$J:$J,$A$4)</f>
        <v>0</v>
      </c>
      <c r="BK78" s="219">
        <f>SUM(BK75:BK77,TB!$J:$J,$A$4)</f>
        <v>0</v>
      </c>
      <c r="BL78" s="219">
        <f>SUM(BL75:BL77,TB!$J:$J,$A$4)</f>
        <v>0</v>
      </c>
      <c r="BM78" s="219">
        <f>SUM(BM75:BM77,TB!$J:$J,$A$4)</f>
        <v>0</v>
      </c>
      <c r="BN78" s="219">
        <f>SUM(BN75:BN77,TB!$J:$J,$A$4)</f>
        <v>0</v>
      </c>
      <c r="BO78" s="219">
        <f>SUM(BO75:BO77,TB!$J:$J,$A$4)</f>
        <v>0</v>
      </c>
      <c r="BP78" s="219">
        <f>SUM(BP75:BP77,TB!$J:$J,$A$4)</f>
        <v>0</v>
      </c>
      <c r="BQ78" s="219">
        <f>SUM(BQ75:BQ77,TB!$J:$J,$A$4)</f>
        <v>0</v>
      </c>
      <c r="BR78" s="219">
        <f>SUM(BR75:BR77,TB!$J:$J,$A$4)</f>
        <v>0</v>
      </c>
      <c r="BS78" s="219">
        <f>SUM(BS75:BS77,TB!$J:$J,$A$4)</f>
        <v>0</v>
      </c>
      <c r="BT78" s="219">
        <f>SUM(BT75:BT77,TB!$J:$J,$A$4)</f>
        <v>0</v>
      </c>
      <c r="BU78" s="219">
        <f>SUM(BU75:BU77,TB!$J:$J,$A$4)</f>
        <v>0</v>
      </c>
      <c r="BV78" s="219">
        <f>SUM(BV75:BV77,TB!$J:$J,$A$4)</f>
        <v>0</v>
      </c>
      <c r="BZ78" s="219"/>
      <c r="CA78" s="240"/>
    </row>
    <row r="79" spans="2:79" s="20" customFormat="1" ht="14.25" customHeight="1" outlineLevel="1" x14ac:dyDescent="0.3">
      <c r="B79" s="80" t="str">
        <f>BS!$B$24</f>
        <v>Other current liabilities</v>
      </c>
      <c r="C79" s="79" t="s">
        <v>556</v>
      </c>
      <c r="D79" s="80" t="str">
        <f>IFERROR(VLOOKUP($C79,TB!$B:$H,2,0),"-")</f>
        <v>Unearned Revenue</v>
      </c>
      <c r="E79" s="80" t="str">
        <f>IFERROR(VLOOKUP($C79,TB!$B:$H,6,0),"-")</f>
        <v>Unearned revenue</v>
      </c>
      <c r="F79" s="218">
        <f t="shared" ref="F79:F89" si="85">SUMIFS($AA79:$BJ79,$AA$7:$BJ$7,F$7)</f>
        <v>0</v>
      </c>
      <c r="G79" s="218">
        <f t="shared" ref="G79:I89" si="86">SUMIFS($AA79:$BY79,$AA$7:$BY$7,G$7)</f>
        <v>388.26553999999999</v>
      </c>
      <c r="H79" s="218">
        <f t="shared" si="86"/>
        <v>1007.2220600000001</v>
      </c>
      <c r="I79" s="218">
        <f t="shared" si="86"/>
        <v>913.21596</v>
      </c>
      <c r="J79" s="322"/>
      <c r="K79" s="218">
        <f t="shared" ref="K79:K89" si="87">MIN(AA79:AL79)</f>
        <v>0</v>
      </c>
      <c r="L79" s="218">
        <f t="shared" ref="L79:L89" si="88">MIN(AM79:AX79)</f>
        <v>0</v>
      </c>
      <c r="M79" s="218">
        <f t="shared" ref="M79:M89" si="89">MIN(AY79:BJ79)</f>
        <v>252.99081000000001</v>
      </c>
      <c r="N79" s="218">
        <f ca="1">_xlfn.IFNA(MIN(OFFSET($AA79,0,MATCH(Periods!$D$15,$AA$7:$BY$7)-1):OFFSET($AA79,0,MATCH(Periods!$D$15,$AA$7:$BY$7,0)-12)),0)</f>
        <v>252.99081000000001</v>
      </c>
      <c r="O79" s="322"/>
      <c r="P79" s="218">
        <f t="shared" ref="P79:P89" si="90">MAX(AA79:AL79)</f>
        <v>3030.1063399999998</v>
      </c>
      <c r="Q79" s="218">
        <f t="shared" ref="Q79:Q89" si="91">MAX(AM79:AX79)</f>
        <v>556.35693000000003</v>
      </c>
      <c r="R79" s="218">
        <f t="shared" ref="R79:R89" si="92">MAX(AY79:BJ79)</f>
        <v>1302.9174800000001</v>
      </c>
      <c r="S79" s="218">
        <f ca="1">_xlfn.IFNA(MAX(OFFSET($AA79,0,MATCH(Periods!$D$15,$AA$7:$BY$7)-1):OFFSET($AA79,0,MATCH(Periods!$D$15,$AA$7:$BY$7,0)-12)),0)</f>
        <v>1302.9174800000001</v>
      </c>
      <c r="T79" s="322"/>
      <c r="U79" s="218">
        <f t="shared" ref="U79:U89" si="93">AVERAGE(AA79:AL79)</f>
        <v>505.01772333333332</v>
      </c>
      <c r="V79" s="218">
        <f t="shared" ref="V79:V89" si="94">AVERAGE(AM79:AX79)</f>
        <v>368.00584249999997</v>
      </c>
      <c r="W79" s="218">
        <f t="shared" ref="W79:W89" si="95">AVERAGE(AY79:BJ79)</f>
        <v>606.0280241666668</v>
      </c>
      <c r="X79" s="218">
        <f ca="1">_xlfn.IFNA(AVERAGE(OFFSET($AA79,0,MATCH(Periods!$D$15,$AA$7:$BY$7)-1):OFFSET($AA79,0,MATCH(Periods!$D$15,$AA$7:$BY$7,0)-12)),0)</f>
        <v>693.96467250000012</v>
      </c>
      <c r="Y79" s="322"/>
      <c r="Z79" s="322"/>
      <c r="AA79" s="218">
        <f>-SUMIFS(TB!N:N,TB!$F:$F,$B79,TB!$B:$B,$C79,TB!$C:$C,$D79,TB!$G:$G,$E79,TB!$J:$J,$A$4)</f>
        <v>3030.1063399999998</v>
      </c>
      <c r="AB79" s="218">
        <f>-SUMIFS(TB!O:O,TB!$F:$F,$B79,TB!$B:$B,$C79,TB!$C:$C,$D79,TB!$G:$G,$E79,TB!$J:$J,$A$4)</f>
        <v>3030.1063399999998</v>
      </c>
      <c r="AC79" s="218">
        <f>-SUMIFS(TB!P:P,TB!$F:$F,$B79,TB!$B:$B,$C79,TB!$C:$C,$D79,TB!$G:$G,$E79,TB!$J:$J,$A$4)</f>
        <v>0</v>
      </c>
      <c r="AD79" s="218">
        <f>-SUMIFS(TB!Q:Q,TB!$F:$F,$B79,TB!$B:$B,$C79,TB!$C:$C,$D79,TB!$G:$G,$E79,TB!$J:$J,$A$4)</f>
        <v>0</v>
      </c>
      <c r="AE79" s="218">
        <f>-SUMIFS(TB!R:R,TB!$F:$F,$B79,TB!$B:$B,$C79,TB!$C:$C,$D79,TB!$G:$G,$E79,TB!$J:$J,$A$4)</f>
        <v>0</v>
      </c>
      <c r="AF79" s="218">
        <f>-SUMIFS(TB!S:S,TB!$F:$F,$B79,TB!$B:$B,$C79,TB!$C:$C,$D79,TB!$G:$G,$E79,TB!$J:$J,$A$4)</f>
        <v>0</v>
      </c>
      <c r="AG79" s="218">
        <f>-SUMIFS(TB!T:T,TB!$F:$F,$B79,TB!$B:$B,$C79,TB!$C:$C,$D79,TB!$G:$G,$E79,TB!$J:$J,$A$4)</f>
        <v>0</v>
      </c>
      <c r="AH79" s="218">
        <f>-SUMIFS(TB!U:U,TB!$F:$F,$B79,TB!$B:$B,$C79,TB!$C:$C,$D79,TB!$G:$G,$E79,TB!$J:$J,$A$4)</f>
        <v>0</v>
      </c>
      <c r="AI79" s="218">
        <f>-SUMIFS(TB!V:V,TB!$F:$F,$B79,TB!$B:$B,$C79,TB!$C:$C,$D79,TB!$G:$G,$E79,TB!$J:$J,$A$4)</f>
        <v>0</v>
      </c>
      <c r="AJ79" s="218">
        <f>-SUMIFS(TB!W:W,TB!$F:$F,$B79,TB!$B:$B,$C79,TB!$C:$C,$D79,TB!$G:$G,$E79,TB!$J:$J,$A$4)</f>
        <v>0</v>
      </c>
      <c r="AK79" s="218">
        <f>-SUMIFS(TB!X:X,TB!$F:$F,$B79,TB!$B:$B,$C79,TB!$C:$C,$D79,TB!$G:$G,$E79,TB!$J:$J,$A$4)</f>
        <v>0</v>
      </c>
      <c r="AL79" s="218">
        <f>-SUMIFS(TB!Y:Y,TB!$F:$F,$B79,TB!$B:$B,$C79,TB!$C:$C,$D79,TB!$G:$G,$E79,TB!$J:$J,$A$4)</f>
        <v>0</v>
      </c>
      <c r="AM79" s="218">
        <f>-SUMIFS(TB!Z:Z,TB!$F:$F,$B79,TB!$B:$B,$C79,TB!$C:$C,$D79,TB!$G:$G,$E79,TB!$J:$J,$A$4)</f>
        <v>0</v>
      </c>
      <c r="AN79" s="218">
        <f>-SUMIFS(TB!AA:AA,TB!$F:$F,$B79,TB!$B:$B,$C79,TB!$C:$C,$D79,TB!$G:$G,$E79,TB!$J:$J,$A$4)</f>
        <v>0</v>
      </c>
      <c r="AO79" s="218">
        <f>-SUMIFS(TB!AB:AB,TB!$F:$F,$B79,TB!$B:$B,$C79,TB!$C:$C,$D79,TB!$G:$G,$E79,TB!$J:$J,$A$4)</f>
        <v>434.13299999999998</v>
      </c>
      <c r="AP79" s="218">
        <f>-SUMIFS(TB!AC:AC,TB!$F:$F,$B79,TB!$B:$B,$C79,TB!$C:$C,$D79,TB!$G:$G,$E79,TB!$J:$J,$A$4)</f>
        <v>434.13299999999998</v>
      </c>
      <c r="AQ79" s="218">
        <f>-SUMIFS(TB!AD:AD,TB!$F:$F,$B79,TB!$B:$B,$C79,TB!$C:$C,$D79,TB!$G:$G,$E79,TB!$J:$J,$A$4)</f>
        <v>434.13299999999998</v>
      </c>
      <c r="AR79" s="218">
        <f>-SUMIFS(TB!AE:AE,TB!$F:$F,$B79,TB!$B:$B,$C79,TB!$C:$C,$D79,TB!$G:$G,$E79,TB!$J:$J,$A$4)</f>
        <v>394.666</v>
      </c>
      <c r="AS79" s="218">
        <f>-SUMIFS(TB!AF:AF,TB!$F:$F,$B79,TB!$B:$B,$C79,TB!$C:$C,$D79,TB!$G:$G,$E79,TB!$J:$J,$A$4)</f>
        <v>394.666</v>
      </c>
      <c r="AT79" s="218">
        <f>-SUMIFS(TB!AG:AG,TB!$F:$F,$B79,TB!$B:$B,$C79,TB!$C:$C,$D79,TB!$G:$G,$E79,TB!$J:$J,$A$4)</f>
        <v>394.666</v>
      </c>
      <c r="AU79" s="218">
        <f>-SUMIFS(TB!AH:AH,TB!$F:$F,$B79,TB!$B:$B,$C79,TB!$C:$C,$D79,TB!$G:$G,$E79,TB!$J:$J,$A$4)</f>
        <v>556.35693000000003</v>
      </c>
      <c r="AV79" s="218">
        <f>-SUMIFS(TB!AI:AI,TB!$F:$F,$B79,TB!$B:$B,$C79,TB!$C:$C,$D79,TB!$G:$G,$E79,TB!$J:$J,$A$4)</f>
        <v>531.80846999999994</v>
      </c>
      <c r="AW79" s="218">
        <f>-SUMIFS(TB!AJ:AJ,TB!$F:$F,$B79,TB!$B:$B,$C79,TB!$C:$C,$D79,TB!$G:$G,$E79,TB!$J:$J,$A$4)</f>
        <v>453.24216999999999</v>
      </c>
      <c r="AX79" s="218">
        <f>-SUMIFS(TB!AK:AK,TB!$F:$F,$B79,TB!$B:$B,$C79,TB!$C:$C,$D79,TB!$G:$G,$E79,TB!$J:$J,$A$4)</f>
        <v>388.26553999999999</v>
      </c>
      <c r="AY79" s="218">
        <f>-SUMIFS(TB!AL:AL,TB!$F:$F,$B79,TB!$B:$B,$C79,TB!$C:$C,$D79,TB!$G:$G,$E79,TB!$J:$J,$A$4)</f>
        <v>388.26553999999999</v>
      </c>
      <c r="AZ79" s="218">
        <f>-SUMIFS(TB!AM:AM,TB!$F:$F,$B79,TB!$B:$B,$C79,TB!$C:$C,$D79,TB!$G:$G,$E79,TB!$J:$J,$A$4)</f>
        <v>379.86270000000002</v>
      </c>
      <c r="BA79" s="218">
        <f>-SUMIFS(TB!AN:AN,TB!$F:$F,$B79,TB!$B:$B,$C79,TB!$C:$C,$D79,TB!$G:$G,$E79,TB!$J:$J,$A$4)</f>
        <v>338.08540000000005</v>
      </c>
      <c r="BB79" s="218">
        <f>-SUMIFS(TB!AO:AO,TB!$F:$F,$B79,TB!$B:$B,$C79,TB!$C:$C,$D79,TB!$G:$G,$E79,TB!$J:$J,$A$4)</f>
        <v>315.93387000000001</v>
      </c>
      <c r="BC79" s="218">
        <f>-SUMIFS(TB!AP:AP,TB!$F:$F,$B79,TB!$B:$B,$C79,TB!$C:$C,$D79,TB!$G:$G,$E79,TB!$J:$J,$A$4)</f>
        <v>292.45780999999999</v>
      </c>
      <c r="BD79" s="218">
        <f>-SUMIFS(TB!AQ:AQ,TB!$F:$F,$B79,TB!$B:$B,$C79,TB!$C:$C,$D79,TB!$G:$G,$E79,TB!$J:$J,$A$4)</f>
        <v>252.99081000000001</v>
      </c>
      <c r="BE79" s="218">
        <f>-SUMIFS(TB!AR:AR,TB!$F:$F,$B79,TB!$B:$B,$C79,TB!$C:$C,$D79,TB!$G:$G,$E79,TB!$J:$J,$A$4)</f>
        <v>283.18228000000005</v>
      </c>
      <c r="BF79" s="218">
        <f>-SUMIFS(TB!AS:AS,TB!$F:$F,$B79,TB!$B:$B,$C79,TB!$C:$C,$D79,TB!$G:$G,$E79,TB!$J:$J,$A$4)</f>
        <v>545.52297999999996</v>
      </c>
      <c r="BG79" s="218">
        <f>-SUMIFS(TB!AT:AT,TB!$F:$F,$B79,TB!$B:$B,$C79,TB!$C:$C,$D79,TB!$G:$G,$E79,TB!$J:$J,$A$4)</f>
        <v>1302.9174800000001</v>
      </c>
      <c r="BH79" s="218">
        <f>-SUMIFS(TB!AU:AU,TB!$F:$F,$B79,TB!$B:$B,$C79,TB!$C:$C,$D79,TB!$G:$G,$E79,TB!$J:$J,$A$4)</f>
        <v>1121.78772</v>
      </c>
      <c r="BI79" s="218">
        <f>-SUMIFS(TB!AV:AV,TB!$F:$F,$B79,TB!$B:$B,$C79,TB!$C:$C,$D79,TB!$G:$G,$E79,TB!$J:$J,$A$4)</f>
        <v>1044.1076399999999</v>
      </c>
      <c r="BJ79" s="218">
        <f>-SUMIFS(TB!AW:AW,TB!$F:$F,$B79,TB!$B:$B,$C79,TB!$C:$C,$D79,TB!$G:$G,$E79,TB!$J:$J,$A$4)</f>
        <v>1007.2220600000001</v>
      </c>
      <c r="BK79" s="218">
        <f>-SUMIFS(TB!AX:AX,TB!$F:$F,$B79,TB!$B:$B,$C79,TB!$C:$C,$D79,TB!$G:$G,$E79,TB!$J:$J,$A$4)</f>
        <v>910.15206000000001</v>
      </c>
      <c r="BL79" s="218">
        <f>-SUMIFS(TB!AY:AY,TB!$F:$F,$B79,TB!$B:$B,$C79,TB!$C:$C,$D79,TB!$G:$G,$E79,TB!$J:$J,$A$4)</f>
        <v>913.21596</v>
      </c>
      <c r="BM79" s="218">
        <f>-SUMIFS(TB!AZ:AZ,TB!$F:$F,$B79,TB!$B:$B,$C79,TB!$C:$C,$D79,TB!$G:$G,$E79,TB!$J:$J,$A$4)</f>
        <v>0</v>
      </c>
      <c r="BN79" s="218">
        <f>-SUMIFS(TB!BA:BA,TB!$F:$F,$B79,TB!$B:$B,$C79,TB!$C:$C,$D79,TB!$G:$G,$E79,TB!$J:$J,$A$4)</f>
        <v>0</v>
      </c>
      <c r="BO79" s="218">
        <f>-SUMIFS(TB!BB:BB,TB!$F:$F,$B79,TB!$B:$B,$C79,TB!$C:$C,$D79,TB!$G:$G,$E79,TB!$J:$J,$A$4)</f>
        <v>0</v>
      </c>
      <c r="BP79" s="218">
        <f>-SUMIFS(TB!BC:BC,TB!$F:$F,$B79,TB!$B:$B,$C79,TB!$C:$C,$D79,TB!$G:$G,$E79,TB!$J:$J,$A$4)</f>
        <v>0</v>
      </c>
      <c r="BQ79" s="218">
        <f>-SUMIFS(TB!BD:BD,TB!$F:$F,$B79,TB!$B:$B,$C79,TB!$C:$C,$D79,TB!$G:$G,$E79,TB!$J:$J,$A$4)</f>
        <v>0</v>
      </c>
      <c r="BR79" s="218">
        <f>-SUMIFS(TB!BE:BE,TB!$F:$F,$B79,TB!$B:$B,$C79,TB!$C:$C,$D79,TB!$G:$G,$E79,TB!$J:$J,$A$4)</f>
        <v>0</v>
      </c>
      <c r="BS79" s="218">
        <f>-SUMIFS(TB!BF:BF,TB!$F:$F,$B79,TB!$B:$B,$C79,TB!$C:$C,$D79,TB!$G:$G,$E79,TB!$J:$J,$A$4)</f>
        <v>0</v>
      </c>
      <c r="BT79" s="218">
        <f>-SUMIFS(TB!BG:BG,TB!$F:$F,$B79,TB!$B:$B,$C79,TB!$C:$C,$D79,TB!$G:$G,$E79,TB!$J:$J,$A$4)</f>
        <v>0</v>
      </c>
      <c r="BU79" s="218">
        <f>-SUMIFS(TB!BH:BH,TB!$F:$F,$B79,TB!$B:$B,$C79,TB!$C:$C,$D79,TB!$G:$G,$E79,TB!$J:$J,$A$4)</f>
        <v>0</v>
      </c>
      <c r="BV79" s="218">
        <f>-SUMIFS(TB!BI:BI,TB!$F:$F,$B79,TB!$B:$B,$C79,TB!$C:$C,$D79,TB!$G:$G,$E79,TB!$J:$J,$A$4)</f>
        <v>0</v>
      </c>
      <c r="BZ79" s="218"/>
      <c r="CA79" s="337"/>
    </row>
    <row r="80" spans="2:79" s="20" customFormat="1" ht="14.25" customHeight="1" outlineLevel="1" x14ac:dyDescent="0.3">
      <c r="B80" s="80" t="str">
        <f>BS!$B$24</f>
        <v>Other current liabilities</v>
      </c>
      <c r="C80" s="79" t="s">
        <v>552</v>
      </c>
      <c r="D80" s="80" t="str">
        <f>IFERROR(VLOOKUP($C80,TB!$B:$H,2,0),"-")</f>
        <v>Pension/Profit Sharing Payable</v>
      </c>
      <c r="E80" s="80" t="str">
        <f>IFERROR(VLOOKUP($C80,TB!$B:$H,6,0),"-")</f>
        <v>Pension/profit sharing payable</v>
      </c>
      <c r="F80" s="218">
        <f t="shared" si="85"/>
        <v>150.34716</v>
      </c>
      <c r="G80" s="218">
        <f t="shared" si="86"/>
        <v>354.59277000000003</v>
      </c>
      <c r="H80" s="218">
        <f t="shared" si="86"/>
        <v>194.46597</v>
      </c>
      <c r="I80" s="218">
        <f t="shared" si="86"/>
        <v>194.46597</v>
      </c>
      <c r="J80" s="322"/>
      <c r="K80" s="218">
        <f t="shared" si="87"/>
        <v>28.44688</v>
      </c>
      <c r="L80" s="218">
        <f t="shared" si="88"/>
        <v>150.34716</v>
      </c>
      <c r="M80" s="218">
        <f t="shared" si="89"/>
        <v>20.555949999999999</v>
      </c>
      <c r="N80" s="218">
        <f ca="1">_xlfn.IFNA(MIN(OFFSET($AA80,0,MATCH(Periods!$D$15,$AA$7:$BY$7)-1):OFFSET($AA80,0,MATCH(Periods!$D$15,$AA$7:$BY$7,0)-12)),0)</f>
        <v>20.555949999999999</v>
      </c>
      <c r="O80" s="322"/>
      <c r="P80" s="218">
        <f t="shared" si="90"/>
        <v>218.77317000000002</v>
      </c>
      <c r="Q80" s="218">
        <f t="shared" si="91"/>
        <v>354.59277000000003</v>
      </c>
      <c r="R80" s="218">
        <f t="shared" si="92"/>
        <v>364.88228999999995</v>
      </c>
      <c r="S80" s="218">
        <f ca="1">_xlfn.IFNA(MAX(OFFSET($AA80,0,MATCH(Periods!$D$15,$AA$7:$BY$7)-1):OFFSET($AA80,0,MATCH(Periods!$D$15,$AA$7:$BY$7,0)-12)),0)</f>
        <v>364.88228999999995</v>
      </c>
      <c r="T80" s="322"/>
      <c r="U80" s="218">
        <f t="shared" si="93"/>
        <v>159.97316666666663</v>
      </c>
      <c r="V80" s="218">
        <f t="shared" si="94"/>
        <v>182.66380000000001</v>
      </c>
      <c r="W80" s="218">
        <f t="shared" si="95"/>
        <v>213.39141250000003</v>
      </c>
      <c r="X80" s="218">
        <f ca="1">_xlfn.IFNA(AVERAGE(OFFSET($AA80,0,MATCH(Periods!$D$15,$AA$7:$BY$7)-1):OFFSET($AA80,0,MATCH(Periods!$D$15,$AA$7:$BY$7,0)-12)),0)</f>
        <v>186.70361249999996</v>
      </c>
      <c r="Y80" s="322"/>
      <c r="Z80" s="322"/>
      <c r="AA80" s="218">
        <f>-SUMIFS(TB!N:N,TB!$F:$F,$B80,TB!$B:$B,$C80,TB!$C:$C,$D80,TB!$G:$G,$E80,TB!$J:$J,$A$4)</f>
        <v>199.86954999999998</v>
      </c>
      <c r="AB80" s="218">
        <f>-SUMIFS(TB!O:O,TB!$F:$F,$B80,TB!$B:$B,$C80,TB!$C:$C,$D80,TB!$G:$G,$E80,TB!$J:$J,$A$4)</f>
        <v>199.86954999999998</v>
      </c>
      <c r="AC80" s="218">
        <f>-SUMIFS(TB!P:P,TB!$F:$F,$B80,TB!$B:$B,$C80,TB!$C:$C,$D80,TB!$G:$G,$E80,TB!$J:$J,$A$4)</f>
        <v>209.31053</v>
      </c>
      <c r="AD80" s="218">
        <f>-SUMIFS(TB!Q:Q,TB!$F:$F,$B80,TB!$B:$B,$C80,TB!$C:$C,$D80,TB!$G:$G,$E80,TB!$J:$J,$A$4)</f>
        <v>209.31053</v>
      </c>
      <c r="AE80" s="218">
        <f>-SUMIFS(TB!R:R,TB!$F:$F,$B80,TB!$B:$B,$C80,TB!$C:$C,$D80,TB!$G:$G,$E80,TB!$J:$J,$A$4)</f>
        <v>209.31053</v>
      </c>
      <c r="AF80" s="218">
        <f>-SUMIFS(TB!S:S,TB!$F:$F,$B80,TB!$B:$B,$C80,TB!$C:$C,$D80,TB!$G:$G,$E80,TB!$J:$J,$A$4)</f>
        <v>218.77317000000002</v>
      </c>
      <c r="AG80" s="218">
        <f>-SUMIFS(TB!T:T,TB!$F:$F,$B80,TB!$B:$B,$C80,TB!$C:$C,$D80,TB!$G:$G,$E80,TB!$J:$J,$A$4)</f>
        <v>218.77317000000002</v>
      </c>
      <c r="AH80" s="218">
        <f>-SUMIFS(TB!U:U,TB!$F:$F,$B80,TB!$B:$B,$C80,TB!$C:$C,$D80,TB!$G:$G,$E80,TB!$J:$J,$A$4)</f>
        <v>218.77317000000002</v>
      </c>
      <c r="AI80" s="218">
        <f>-SUMIFS(TB!V:V,TB!$F:$F,$B80,TB!$B:$B,$C80,TB!$C:$C,$D80,TB!$G:$G,$E80,TB!$J:$J,$A$4)</f>
        <v>28.44688</v>
      </c>
      <c r="AJ80" s="218">
        <f>-SUMIFS(TB!W:W,TB!$F:$F,$B80,TB!$B:$B,$C80,TB!$C:$C,$D80,TB!$G:$G,$E80,TB!$J:$J,$A$4)</f>
        <v>28.44688</v>
      </c>
      <c r="AK80" s="218">
        <f>-SUMIFS(TB!X:X,TB!$F:$F,$B80,TB!$B:$B,$C80,TB!$C:$C,$D80,TB!$G:$G,$E80,TB!$J:$J,$A$4)</f>
        <v>28.44688</v>
      </c>
      <c r="AL80" s="218">
        <f>-SUMIFS(TB!Y:Y,TB!$F:$F,$B80,TB!$B:$B,$C80,TB!$C:$C,$D80,TB!$G:$G,$E80,TB!$J:$J,$A$4)</f>
        <v>150.34716</v>
      </c>
      <c r="AM80" s="218">
        <f>-SUMIFS(TB!Z:Z,TB!$F:$F,$B80,TB!$B:$B,$C80,TB!$C:$C,$D80,TB!$G:$G,$E80,TB!$J:$J,$A$4)</f>
        <v>150.34716</v>
      </c>
      <c r="AN80" s="218">
        <f>-SUMIFS(TB!AA:AA,TB!$F:$F,$B80,TB!$B:$B,$C80,TB!$C:$C,$D80,TB!$G:$G,$E80,TB!$J:$J,$A$4)</f>
        <v>150.34716</v>
      </c>
      <c r="AO80" s="218">
        <f>-SUMIFS(TB!AB:AB,TB!$F:$F,$B80,TB!$B:$B,$C80,TB!$C:$C,$D80,TB!$G:$G,$E80,TB!$J:$J,$A$4)</f>
        <v>158.75513000000001</v>
      </c>
      <c r="AP80" s="218">
        <f>-SUMIFS(TB!AC:AC,TB!$F:$F,$B80,TB!$B:$B,$C80,TB!$C:$C,$D80,TB!$G:$G,$E80,TB!$J:$J,$A$4)</f>
        <v>158.75513000000001</v>
      </c>
      <c r="AQ80" s="218">
        <f>-SUMIFS(TB!AD:AD,TB!$F:$F,$B80,TB!$B:$B,$C80,TB!$C:$C,$D80,TB!$G:$G,$E80,TB!$J:$J,$A$4)</f>
        <v>158.75513000000001</v>
      </c>
      <c r="AR80" s="218">
        <f>-SUMIFS(TB!AE:AE,TB!$F:$F,$B80,TB!$B:$B,$C80,TB!$C:$C,$D80,TB!$G:$G,$E80,TB!$J:$J,$A$4)</f>
        <v>171.34485999999998</v>
      </c>
      <c r="AS80" s="218">
        <f>-SUMIFS(TB!AF:AF,TB!$F:$F,$B80,TB!$B:$B,$C80,TB!$C:$C,$D80,TB!$G:$G,$E80,TB!$J:$J,$A$4)</f>
        <v>171.34485999999998</v>
      </c>
      <c r="AT80" s="218">
        <f>-SUMIFS(TB!AG:AG,TB!$F:$F,$B80,TB!$B:$B,$C80,TB!$C:$C,$D80,TB!$G:$G,$E80,TB!$J:$J,$A$4)</f>
        <v>171.34485999999998</v>
      </c>
      <c r="AU80" s="218">
        <f>-SUMIFS(TB!AH:AH,TB!$F:$F,$B80,TB!$B:$B,$C80,TB!$C:$C,$D80,TB!$G:$G,$E80,TB!$J:$J,$A$4)</f>
        <v>182.12618000000001</v>
      </c>
      <c r="AV80" s="218">
        <f>-SUMIFS(TB!AI:AI,TB!$F:$F,$B80,TB!$B:$B,$C80,TB!$C:$C,$D80,TB!$G:$G,$E80,TB!$J:$J,$A$4)</f>
        <v>182.12618000000001</v>
      </c>
      <c r="AW80" s="218">
        <f>-SUMIFS(TB!AJ:AJ,TB!$F:$F,$B80,TB!$B:$B,$C80,TB!$C:$C,$D80,TB!$G:$G,$E80,TB!$J:$J,$A$4)</f>
        <v>182.12618000000001</v>
      </c>
      <c r="AX80" s="218">
        <f>-SUMIFS(TB!AK:AK,TB!$F:$F,$B80,TB!$B:$B,$C80,TB!$C:$C,$D80,TB!$G:$G,$E80,TB!$J:$J,$A$4)</f>
        <v>354.59277000000003</v>
      </c>
      <c r="AY80" s="218">
        <f>-SUMIFS(TB!AL:AL,TB!$F:$F,$B80,TB!$B:$B,$C80,TB!$C:$C,$D80,TB!$G:$G,$E80,TB!$J:$J,$A$4)</f>
        <v>354.59277000000003</v>
      </c>
      <c r="AZ80" s="218">
        <f>-SUMIFS(TB!AM:AM,TB!$F:$F,$B80,TB!$B:$B,$C80,TB!$C:$C,$D80,TB!$G:$G,$E80,TB!$J:$J,$A$4)</f>
        <v>354.59277000000003</v>
      </c>
      <c r="BA80" s="218">
        <f>-SUMIFS(TB!AN:AN,TB!$F:$F,$B80,TB!$B:$B,$C80,TB!$C:$C,$D80,TB!$G:$G,$E80,TB!$J:$J,$A$4)</f>
        <v>364.88228999999995</v>
      </c>
      <c r="BB80" s="218">
        <f>-SUMIFS(TB!AO:AO,TB!$F:$F,$B80,TB!$B:$B,$C80,TB!$C:$C,$D80,TB!$G:$G,$E80,TB!$J:$J,$A$4)</f>
        <v>364.88228999999995</v>
      </c>
      <c r="BC80" s="218">
        <f>-SUMIFS(TB!AP:AP,TB!$F:$F,$B80,TB!$B:$B,$C80,TB!$C:$C,$D80,TB!$G:$G,$E80,TB!$J:$J,$A$4)</f>
        <v>364.88228999999995</v>
      </c>
      <c r="BD80" s="218">
        <f>-SUMIFS(TB!AQ:AQ,TB!$F:$F,$B80,TB!$B:$B,$C80,TB!$C:$C,$D80,TB!$G:$G,$E80,TB!$J:$J,$A$4)</f>
        <v>224.80155999999999</v>
      </c>
      <c r="BE80" s="218">
        <f>-SUMIFS(TB!AR:AR,TB!$F:$F,$B80,TB!$B:$B,$C80,TB!$C:$C,$D80,TB!$G:$G,$E80,TB!$J:$J,$A$4)</f>
        <v>224.80155999999999</v>
      </c>
      <c r="BF80" s="218">
        <f>-SUMIFS(TB!AS:AS,TB!$F:$F,$B80,TB!$B:$B,$C80,TB!$C:$C,$D80,TB!$G:$G,$E80,TB!$J:$J,$A$4)</f>
        <v>20.555949999999999</v>
      </c>
      <c r="BG80" s="218">
        <f>-SUMIFS(TB!AT:AT,TB!$F:$F,$B80,TB!$B:$B,$C80,TB!$C:$C,$D80,TB!$G:$G,$E80,TB!$J:$J,$A$4)</f>
        <v>30.746500000000001</v>
      </c>
      <c r="BH80" s="218">
        <f>-SUMIFS(TB!AU:AU,TB!$F:$F,$B80,TB!$B:$B,$C80,TB!$C:$C,$D80,TB!$G:$G,$E80,TB!$J:$J,$A$4)</f>
        <v>30.746500000000001</v>
      </c>
      <c r="BI80" s="218">
        <f>-SUMIFS(TB!AV:AV,TB!$F:$F,$B80,TB!$B:$B,$C80,TB!$C:$C,$D80,TB!$G:$G,$E80,TB!$J:$J,$A$4)</f>
        <v>30.746500000000001</v>
      </c>
      <c r="BJ80" s="218">
        <f>-SUMIFS(TB!AW:AW,TB!$F:$F,$B80,TB!$B:$B,$C80,TB!$C:$C,$D80,TB!$G:$G,$E80,TB!$J:$J,$A$4)</f>
        <v>194.46597</v>
      </c>
      <c r="BK80" s="218">
        <f>-SUMIFS(TB!AX:AX,TB!$F:$F,$B80,TB!$B:$B,$C80,TB!$C:$C,$D80,TB!$G:$G,$E80,TB!$J:$J,$A$4)</f>
        <v>194.46597</v>
      </c>
      <c r="BL80" s="218">
        <f>-SUMIFS(TB!AY:AY,TB!$F:$F,$B80,TB!$B:$B,$C80,TB!$C:$C,$D80,TB!$G:$G,$E80,TB!$J:$J,$A$4)</f>
        <v>194.46597</v>
      </c>
      <c r="BM80" s="218">
        <f>-SUMIFS(TB!AZ:AZ,TB!$F:$F,$B80,TB!$B:$B,$C80,TB!$C:$C,$D80,TB!$G:$G,$E80,TB!$J:$J,$A$4)</f>
        <v>0</v>
      </c>
      <c r="BN80" s="218">
        <f>-SUMIFS(TB!BA:BA,TB!$F:$F,$B80,TB!$B:$B,$C80,TB!$C:$C,$D80,TB!$G:$G,$E80,TB!$J:$J,$A$4)</f>
        <v>0</v>
      </c>
      <c r="BO80" s="218">
        <f>-SUMIFS(TB!BB:BB,TB!$F:$F,$B80,TB!$B:$B,$C80,TB!$C:$C,$D80,TB!$G:$G,$E80,TB!$J:$J,$A$4)</f>
        <v>0</v>
      </c>
      <c r="BP80" s="218">
        <f>-SUMIFS(TB!BC:BC,TB!$F:$F,$B80,TB!$B:$B,$C80,TB!$C:$C,$D80,TB!$G:$G,$E80,TB!$J:$J,$A$4)</f>
        <v>0</v>
      </c>
      <c r="BQ80" s="218">
        <f>-SUMIFS(TB!BD:BD,TB!$F:$F,$B80,TB!$B:$B,$C80,TB!$C:$C,$D80,TB!$G:$G,$E80,TB!$J:$J,$A$4)</f>
        <v>0</v>
      </c>
      <c r="BR80" s="218">
        <f>-SUMIFS(TB!BE:BE,TB!$F:$F,$B80,TB!$B:$B,$C80,TB!$C:$C,$D80,TB!$G:$G,$E80,TB!$J:$J,$A$4)</f>
        <v>0</v>
      </c>
      <c r="BS80" s="218">
        <f>-SUMIFS(TB!BF:BF,TB!$F:$F,$B80,TB!$B:$B,$C80,TB!$C:$C,$D80,TB!$G:$G,$E80,TB!$J:$J,$A$4)</f>
        <v>0</v>
      </c>
      <c r="BT80" s="218">
        <f>-SUMIFS(TB!BG:BG,TB!$F:$F,$B80,TB!$B:$B,$C80,TB!$C:$C,$D80,TB!$G:$G,$E80,TB!$J:$J,$A$4)</f>
        <v>0</v>
      </c>
      <c r="BU80" s="218">
        <f>-SUMIFS(TB!BH:BH,TB!$F:$F,$B80,TB!$B:$B,$C80,TB!$C:$C,$D80,TB!$G:$G,$E80,TB!$J:$J,$A$4)</f>
        <v>0</v>
      </c>
      <c r="BV80" s="218">
        <f>-SUMIFS(TB!BI:BI,TB!$F:$F,$B80,TB!$B:$B,$C80,TB!$C:$C,$D80,TB!$G:$G,$E80,TB!$J:$J,$A$4)</f>
        <v>0</v>
      </c>
      <c r="BZ80" s="218"/>
      <c r="CA80" s="337"/>
    </row>
    <row r="81" spans="2:79" s="20" customFormat="1" ht="14.25" customHeight="1" outlineLevel="1" x14ac:dyDescent="0.3">
      <c r="B81" s="538" t="str">
        <f>BS!$B$24</f>
        <v>Other current liabilities</v>
      </c>
      <c r="C81" s="539" t="s">
        <v>553</v>
      </c>
      <c r="D81" s="538" t="str">
        <f>IFERROR(VLOOKUP($C81,TB!$B:$H,2,0),"-")</f>
        <v>Rent Payable</v>
      </c>
      <c r="E81" s="538" t="str">
        <f>IFERROR(VLOOKUP($C81,TB!$B:$H,6,0),"-")</f>
        <v>Rent payable</v>
      </c>
      <c r="F81" s="218">
        <f t="shared" si="85"/>
        <v>0</v>
      </c>
      <c r="G81" s="218">
        <f t="shared" si="86"/>
        <v>0</v>
      </c>
      <c r="H81" s="218">
        <f t="shared" si="86"/>
        <v>41.246559999999995</v>
      </c>
      <c r="I81" s="218">
        <f t="shared" si="86"/>
        <v>82.20353999999999</v>
      </c>
      <c r="J81" s="322"/>
      <c r="K81" s="218">
        <f t="shared" si="87"/>
        <v>-7.3749599999999997</v>
      </c>
      <c r="L81" s="218">
        <f t="shared" si="88"/>
        <v>0</v>
      </c>
      <c r="M81" s="218">
        <f t="shared" si="89"/>
        <v>-20.18891</v>
      </c>
      <c r="N81" s="218">
        <f ca="1">_xlfn.IFNA(MIN(OFFSET($AA81,0,MATCH(Periods!$D$15,$AA$7:$BY$7)-1):OFFSET($AA81,0,MATCH(Periods!$D$15,$AA$7:$BY$7,0)-12)),0)</f>
        <v>-20.18891</v>
      </c>
      <c r="O81" s="322"/>
      <c r="P81" s="218">
        <f t="shared" si="90"/>
        <v>173.60873000000001</v>
      </c>
      <c r="Q81" s="218">
        <f t="shared" si="91"/>
        <v>39.958019999999998</v>
      </c>
      <c r="R81" s="218">
        <f t="shared" si="92"/>
        <v>159.83207999999999</v>
      </c>
      <c r="S81" s="218">
        <f ca="1">_xlfn.IFNA(MAX(OFFSET($AA81,0,MATCH(Periods!$D$15,$AA$7:$BY$7)-1):OFFSET($AA81,0,MATCH(Periods!$D$15,$AA$7:$BY$7,0)-12)),0)</f>
        <v>159.83207999999999</v>
      </c>
      <c r="T81" s="322"/>
      <c r="U81" s="218">
        <f t="shared" si="93"/>
        <v>77.73974583333333</v>
      </c>
      <c r="V81" s="218">
        <f t="shared" si="94"/>
        <v>19.613542500000001</v>
      </c>
      <c r="W81" s="218">
        <f t="shared" si="95"/>
        <v>63.44663833333334</v>
      </c>
      <c r="X81" s="218">
        <f ca="1">_xlfn.IFNA(AVERAGE(OFFSET($AA81,0,MATCH(Periods!$D$15,$AA$7:$BY$7)-1):OFFSET($AA81,0,MATCH(Periods!$D$15,$AA$7:$BY$7,0)-12)),0)</f>
        <v>70.445935000000006</v>
      </c>
      <c r="Y81" s="322"/>
      <c r="Z81" s="322"/>
      <c r="AA81" s="218">
        <f>-SUMIFS(TB!N:N,TB!$F:$F,$B81,TB!$B:$B,$C81,TB!$C:$C,$D81,TB!$G:$G,$E81,TB!$J:$J,$A$4)</f>
        <v>118.55803</v>
      </c>
      <c r="AB81" s="218">
        <f>-SUMIFS(TB!O:O,TB!$F:$F,$B81,TB!$B:$B,$C81,TB!$C:$C,$D81,TB!$G:$G,$E81,TB!$J:$J,$A$4)</f>
        <v>137.57434000000001</v>
      </c>
      <c r="AC81" s="218">
        <f>-SUMIFS(TB!P:P,TB!$F:$F,$B81,TB!$B:$B,$C81,TB!$C:$C,$D81,TB!$G:$G,$E81,TB!$J:$J,$A$4)</f>
        <v>150.22576999999998</v>
      </c>
      <c r="AD81" s="218">
        <f>-SUMIFS(TB!Q:Q,TB!$F:$F,$B81,TB!$B:$B,$C81,TB!$C:$C,$D81,TB!$G:$G,$E81,TB!$J:$J,$A$4)</f>
        <v>135.57611</v>
      </c>
      <c r="AE81" s="218">
        <f>-SUMIFS(TB!R:R,TB!$F:$F,$B81,TB!$B:$B,$C81,TB!$C:$C,$D81,TB!$G:$G,$E81,TB!$J:$J,$A$4)</f>
        <v>154.59242</v>
      </c>
      <c r="AF81" s="218">
        <f>-SUMIFS(TB!S:S,TB!$F:$F,$B81,TB!$B:$B,$C81,TB!$C:$C,$D81,TB!$G:$G,$E81,TB!$J:$J,$A$4)</f>
        <v>173.60873000000001</v>
      </c>
      <c r="AG81" s="519">
        <f>-SUMIFS(TB!T:T,TB!$F:$F,$B81,TB!$B:$B,$C81,TB!$C:$C,$D81,TB!$G:$G,$E81,TB!$J:$J,$A$4)</f>
        <v>-7.3749599999999997</v>
      </c>
      <c r="AH81" s="218">
        <f>-SUMIFS(TB!U:U,TB!$F:$F,$B81,TB!$B:$B,$C81,TB!$C:$C,$D81,TB!$G:$G,$E81,TB!$J:$J,$A$4)</f>
        <v>11.641350000000001</v>
      </c>
      <c r="AI81" s="218">
        <f>-SUMIFS(TB!V:V,TB!$F:$F,$B81,TB!$B:$B,$C81,TB!$C:$C,$D81,TB!$G:$G,$E81,TB!$J:$J,$A$4)</f>
        <v>0</v>
      </c>
      <c r="AJ81" s="218">
        <f>-SUMIFS(TB!W:W,TB!$F:$F,$B81,TB!$B:$B,$C81,TB!$C:$C,$D81,TB!$G:$G,$E81,TB!$J:$J,$A$4)</f>
        <v>19.491720000000001</v>
      </c>
      <c r="AK81" s="218">
        <f>-SUMIFS(TB!X:X,TB!$F:$F,$B81,TB!$B:$B,$C81,TB!$C:$C,$D81,TB!$G:$G,$E81,TB!$J:$J,$A$4)</f>
        <v>38.983440000000002</v>
      </c>
      <c r="AL81" s="218">
        <f>-SUMIFS(TB!Y:Y,TB!$F:$F,$B81,TB!$B:$B,$C81,TB!$C:$C,$D81,TB!$G:$G,$E81,TB!$J:$J,$A$4)</f>
        <v>0</v>
      </c>
      <c r="AM81" s="218">
        <f>-SUMIFS(TB!Z:Z,TB!$F:$F,$B81,TB!$B:$B,$C81,TB!$C:$C,$D81,TB!$G:$G,$E81,TB!$J:$J,$A$4)</f>
        <v>19.491720000000001</v>
      </c>
      <c r="AN81" s="218">
        <f>-SUMIFS(TB!AA:AA,TB!$F:$F,$B81,TB!$B:$B,$C81,TB!$C:$C,$D81,TB!$G:$G,$E81,TB!$J:$J,$A$4)</f>
        <v>38.983440000000002</v>
      </c>
      <c r="AO81" s="218">
        <f>-SUMIFS(TB!AB:AB,TB!$F:$F,$B81,TB!$B:$B,$C81,TB!$C:$C,$D81,TB!$G:$G,$E81,TB!$J:$J,$A$4)</f>
        <v>0</v>
      </c>
      <c r="AP81" s="218">
        <f>-SUMIFS(TB!AC:AC,TB!$F:$F,$B81,TB!$B:$B,$C81,TB!$C:$C,$D81,TB!$G:$G,$E81,TB!$J:$J,$A$4)</f>
        <v>19.491720000000001</v>
      </c>
      <c r="AQ81" s="218">
        <f>-SUMIFS(TB!AD:AD,TB!$F:$F,$B81,TB!$B:$B,$C81,TB!$C:$C,$D81,TB!$G:$G,$E81,TB!$J:$J,$A$4)</f>
        <v>38.983440000000002</v>
      </c>
      <c r="AR81" s="218">
        <f>-SUMIFS(TB!AE:AE,TB!$F:$F,$B81,TB!$B:$B,$C81,TB!$C:$C,$D81,TB!$G:$G,$E81,TB!$J:$J,$A$4)</f>
        <v>0</v>
      </c>
      <c r="AS81" s="218">
        <f>-SUMIFS(TB!AF:AF,TB!$F:$F,$B81,TB!$B:$B,$C81,TB!$C:$C,$D81,TB!$G:$G,$E81,TB!$J:$J,$A$4)</f>
        <v>19.491720000000001</v>
      </c>
      <c r="AT81" s="218">
        <f>-SUMIFS(TB!AG:AG,TB!$F:$F,$B81,TB!$B:$B,$C81,TB!$C:$C,$D81,TB!$G:$G,$E81,TB!$J:$J,$A$4)</f>
        <v>38.983440000000002</v>
      </c>
      <c r="AU81" s="218">
        <f>-SUMIFS(TB!AH:AH,TB!$F:$F,$B81,TB!$B:$B,$C81,TB!$C:$C,$D81,TB!$G:$G,$E81,TB!$J:$J,$A$4)</f>
        <v>0</v>
      </c>
      <c r="AV81" s="218">
        <f>-SUMIFS(TB!AI:AI,TB!$F:$F,$B81,TB!$B:$B,$C81,TB!$C:$C,$D81,TB!$G:$G,$E81,TB!$J:$J,$A$4)</f>
        <v>19.979009999999999</v>
      </c>
      <c r="AW81" s="218">
        <f>-SUMIFS(TB!AJ:AJ,TB!$F:$F,$B81,TB!$B:$B,$C81,TB!$C:$C,$D81,TB!$G:$G,$E81,TB!$J:$J,$A$4)</f>
        <v>39.958019999999998</v>
      </c>
      <c r="AX81" s="218">
        <f>-SUMIFS(TB!AK:AK,TB!$F:$F,$B81,TB!$B:$B,$C81,TB!$C:$C,$D81,TB!$G:$G,$E81,TB!$J:$J,$A$4)</f>
        <v>0</v>
      </c>
      <c r="AY81" s="218">
        <f>-SUMIFS(TB!AL:AL,TB!$F:$F,$B81,TB!$B:$B,$C81,TB!$C:$C,$D81,TB!$G:$G,$E81,TB!$J:$J,$A$4)</f>
        <v>19.979009999999999</v>
      </c>
      <c r="AZ81" s="218">
        <f>-SUMIFS(TB!AM:AM,TB!$F:$F,$B81,TB!$B:$B,$C81,TB!$C:$C,$D81,TB!$G:$G,$E81,TB!$J:$J,$A$4)</f>
        <v>39.958019999999998</v>
      </c>
      <c r="BA81" s="218">
        <f>-SUMIFS(TB!AN:AN,TB!$F:$F,$B81,TB!$B:$B,$C81,TB!$C:$C,$D81,TB!$G:$G,$E81,TB!$J:$J,$A$4)</f>
        <v>59.93703</v>
      </c>
      <c r="BB81" s="218">
        <f>-SUMIFS(TB!AO:AO,TB!$F:$F,$B81,TB!$B:$B,$C81,TB!$C:$C,$D81,TB!$G:$G,$E81,TB!$J:$J,$A$4)</f>
        <v>79.916039999999995</v>
      </c>
      <c r="BC81" s="218">
        <f>-SUMIFS(TB!AP:AP,TB!$F:$F,$B81,TB!$B:$B,$C81,TB!$C:$C,$D81,TB!$G:$G,$E81,TB!$J:$J,$A$4)</f>
        <v>99.895049999999998</v>
      </c>
      <c r="BD81" s="218">
        <f>-SUMIFS(TB!AQ:AQ,TB!$F:$F,$B81,TB!$B:$B,$C81,TB!$C:$C,$D81,TB!$G:$G,$E81,TB!$J:$J,$A$4)</f>
        <v>119.87406</v>
      </c>
      <c r="BE81" s="218">
        <f>-SUMIFS(TB!AR:AR,TB!$F:$F,$B81,TB!$B:$B,$C81,TB!$C:$C,$D81,TB!$G:$G,$E81,TB!$J:$J,$A$4)</f>
        <v>139.85307</v>
      </c>
      <c r="BF81" s="218">
        <f>-SUMIFS(TB!AS:AS,TB!$F:$F,$B81,TB!$B:$B,$C81,TB!$C:$C,$D81,TB!$G:$G,$E81,TB!$J:$J,$A$4)</f>
        <v>159.83207999999999</v>
      </c>
      <c r="BG81" s="519">
        <f>-SUMIFS(TB!AT:AT,TB!$F:$F,$B81,TB!$B:$B,$C81,TB!$C:$C,$D81,TB!$G:$G,$E81,TB!$J:$J,$A$4)</f>
        <v>-20.18891</v>
      </c>
      <c r="BH81" s="218">
        <f>-SUMIFS(TB!AU:AU,TB!$F:$F,$B81,TB!$B:$B,$C81,TB!$C:$C,$D81,TB!$G:$G,$E81,TB!$J:$J,$A$4)</f>
        <v>0.28958</v>
      </c>
      <c r="BI81" s="218">
        <f>-SUMIFS(TB!AV:AV,TB!$F:$F,$B81,TB!$B:$B,$C81,TB!$C:$C,$D81,TB!$G:$G,$E81,TB!$J:$J,$A$4)</f>
        <v>20.768069999999998</v>
      </c>
      <c r="BJ81" s="218">
        <f>-SUMIFS(TB!AW:AW,TB!$F:$F,$B81,TB!$B:$B,$C81,TB!$C:$C,$D81,TB!$G:$G,$E81,TB!$J:$J,$A$4)</f>
        <v>41.246559999999995</v>
      </c>
      <c r="BK81" s="218">
        <f>-SUMIFS(TB!AX:AX,TB!$F:$F,$B81,TB!$B:$B,$C81,TB!$C:$C,$D81,TB!$G:$G,$E81,TB!$J:$J,$A$4)</f>
        <v>61.725050000000003</v>
      </c>
      <c r="BL81" s="218">
        <f>-SUMIFS(TB!AY:AY,TB!$F:$F,$B81,TB!$B:$B,$C81,TB!$C:$C,$D81,TB!$G:$G,$E81,TB!$J:$J,$A$4)</f>
        <v>82.20353999999999</v>
      </c>
      <c r="BM81" s="218">
        <f>-SUMIFS(TB!AZ:AZ,TB!$F:$F,$B81,TB!$B:$B,$C81,TB!$C:$C,$D81,TB!$G:$G,$E81,TB!$J:$J,$A$4)</f>
        <v>0</v>
      </c>
      <c r="BN81" s="218">
        <f>-SUMIFS(TB!BA:BA,TB!$F:$F,$B81,TB!$B:$B,$C81,TB!$C:$C,$D81,TB!$G:$G,$E81,TB!$J:$J,$A$4)</f>
        <v>0</v>
      </c>
      <c r="BO81" s="218">
        <f>-SUMIFS(TB!BB:BB,TB!$F:$F,$B81,TB!$B:$B,$C81,TB!$C:$C,$D81,TB!$G:$G,$E81,TB!$J:$J,$A$4)</f>
        <v>0</v>
      </c>
      <c r="BP81" s="218">
        <f>-SUMIFS(TB!BC:BC,TB!$F:$F,$B81,TB!$B:$B,$C81,TB!$C:$C,$D81,TB!$G:$G,$E81,TB!$J:$J,$A$4)</f>
        <v>0</v>
      </c>
      <c r="BQ81" s="218">
        <f>-SUMIFS(TB!BD:BD,TB!$F:$F,$B81,TB!$B:$B,$C81,TB!$C:$C,$D81,TB!$G:$G,$E81,TB!$J:$J,$A$4)</f>
        <v>0</v>
      </c>
      <c r="BR81" s="218">
        <f>-SUMIFS(TB!BE:BE,TB!$F:$F,$B81,TB!$B:$B,$C81,TB!$C:$C,$D81,TB!$G:$G,$E81,TB!$J:$J,$A$4)</f>
        <v>0</v>
      </c>
      <c r="BS81" s="218">
        <f>-SUMIFS(TB!BF:BF,TB!$F:$F,$B81,TB!$B:$B,$C81,TB!$C:$C,$D81,TB!$G:$G,$E81,TB!$J:$J,$A$4)</f>
        <v>0</v>
      </c>
      <c r="BT81" s="218">
        <f>-SUMIFS(TB!BG:BG,TB!$F:$F,$B81,TB!$B:$B,$C81,TB!$C:$C,$D81,TB!$G:$G,$E81,TB!$J:$J,$A$4)</f>
        <v>0</v>
      </c>
      <c r="BU81" s="218">
        <f>-SUMIFS(TB!BH:BH,TB!$F:$F,$B81,TB!$B:$B,$C81,TB!$C:$C,$D81,TB!$G:$G,$E81,TB!$J:$J,$A$4)</f>
        <v>0</v>
      </c>
      <c r="BV81" s="218">
        <f>-SUMIFS(TB!BI:BI,TB!$F:$F,$B81,TB!$B:$B,$C81,TB!$C:$C,$D81,TB!$G:$G,$E81,TB!$J:$J,$A$4)</f>
        <v>0</v>
      </c>
      <c r="BZ81" s="218" t="s">
        <v>688</v>
      </c>
      <c r="CA81" s="337"/>
    </row>
    <row r="82" spans="2:79" s="20" customFormat="1" ht="14.25" customHeight="1" outlineLevel="1" x14ac:dyDescent="0.3">
      <c r="B82" s="80" t="str">
        <f>BS!$B$24</f>
        <v>Other current liabilities</v>
      </c>
      <c r="C82" s="79" t="s">
        <v>547</v>
      </c>
      <c r="D82" s="80" t="str">
        <f>IFERROR(VLOOKUP($C82,TB!$B:$H,2,0),"-")</f>
        <v>BB&amp;T - 2009 Nissan Titan</v>
      </c>
      <c r="E82" s="80" t="str">
        <f>IFERROR(VLOOKUP($C82,TB!$B:$H,6,0),"-")</f>
        <v>Vehicle loan</v>
      </c>
      <c r="F82" s="218">
        <f t="shared" si="85"/>
        <v>0</v>
      </c>
      <c r="G82" s="218">
        <f t="shared" si="86"/>
        <v>0</v>
      </c>
      <c r="H82" s="218">
        <f t="shared" si="86"/>
        <v>0</v>
      </c>
      <c r="I82" s="218">
        <f t="shared" si="86"/>
        <v>0</v>
      </c>
      <c r="J82" s="322"/>
      <c r="K82" s="218">
        <f t="shared" si="87"/>
        <v>0</v>
      </c>
      <c r="L82" s="218">
        <f t="shared" si="88"/>
        <v>0</v>
      </c>
      <c r="M82" s="218">
        <f t="shared" si="89"/>
        <v>0</v>
      </c>
      <c r="N82" s="218">
        <f ca="1">_xlfn.IFNA(MIN(OFFSET($AA82,0,MATCH(Periods!$D$15,$AA$7:$BY$7)-1):OFFSET($AA82,0,MATCH(Periods!$D$15,$AA$7:$BY$7,0)-12)),0)</f>
        <v>0</v>
      </c>
      <c r="O82" s="322"/>
      <c r="P82" s="218">
        <f t="shared" si="90"/>
        <v>0</v>
      </c>
      <c r="Q82" s="218">
        <f t="shared" si="91"/>
        <v>0</v>
      </c>
      <c r="R82" s="218">
        <f t="shared" si="92"/>
        <v>0</v>
      </c>
      <c r="S82" s="218">
        <f ca="1">_xlfn.IFNA(MAX(OFFSET($AA82,0,MATCH(Periods!$D$15,$AA$7:$BY$7)-1):OFFSET($AA82,0,MATCH(Periods!$D$15,$AA$7:$BY$7,0)-12)),0)</f>
        <v>0</v>
      </c>
      <c r="T82" s="322"/>
      <c r="U82" s="218">
        <f t="shared" si="93"/>
        <v>0</v>
      </c>
      <c r="V82" s="218">
        <f t="shared" si="94"/>
        <v>0</v>
      </c>
      <c r="W82" s="218">
        <f t="shared" si="95"/>
        <v>0</v>
      </c>
      <c r="X82" s="218">
        <f ca="1">_xlfn.IFNA(AVERAGE(OFFSET($AA82,0,MATCH(Periods!$D$15,$AA$7:$BY$7)-1):OFFSET($AA82,0,MATCH(Periods!$D$15,$AA$7:$BY$7,0)-12)),0)</f>
        <v>0</v>
      </c>
      <c r="Y82" s="322"/>
      <c r="Z82" s="322"/>
      <c r="AA82" s="218">
        <f>-SUMIFS(TB!N:N,TB!$F:$F,$B82,TB!$B:$B,$C82,TB!$C:$C,$D82,TB!$G:$G,$E82,TB!$J:$J,$A$4)</f>
        <v>0</v>
      </c>
      <c r="AB82" s="218">
        <f>-SUMIFS(TB!O:O,TB!$F:$F,$B82,TB!$B:$B,$C82,TB!$C:$C,$D82,TB!$G:$G,$E82,TB!$J:$J,$A$4)</f>
        <v>0</v>
      </c>
      <c r="AC82" s="218">
        <f>-SUMIFS(TB!P:P,TB!$F:$F,$B82,TB!$B:$B,$C82,TB!$C:$C,$D82,TB!$G:$G,$E82,TB!$J:$J,$A$4)</f>
        <v>0</v>
      </c>
      <c r="AD82" s="218">
        <f>-SUMIFS(TB!Q:Q,TB!$F:$F,$B82,TB!$B:$B,$C82,TB!$C:$C,$D82,TB!$G:$G,$E82,TB!$J:$J,$A$4)</f>
        <v>0</v>
      </c>
      <c r="AE82" s="218">
        <f>-SUMIFS(TB!R:R,TB!$F:$F,$B82,TB!$B:$B,$C82,TB!$C:$C,$D82,TB!$G:$G,$E82,TB!$J:$J,$A$4)</f>
        <v>0</v>
      </c>
      <c r="AF82" s="218">
        <f>-SUMIFS(TB!S:S,TB!$F:$F,$B82,TB!$B:$B,$C82,TB!$C:$C,$D82,TB!$G:$G,$E82,TB!$J:$J,$A$4)</f>
        <v>0</v>
      </c>
      <c r="AG82" s="218">
        <f>-SUMIFS(TB!T:T,TB!$F:$F,$B82,TB!$B:$B,$C82,TB!$C:$C,$D82,TB!$G:$G,$E82,TB!$J:$J,$A$4)</f>
        <v>0</v>
      </c>
      <c r="AH82" s="218">
        <f>-SUMIFS(TB!U:U,TB!$F:$F,$B82,TB!$B:$B,$C82,TB!$C:$C,$D82,TB!$G:$G,$E82,TB!$J:$J,$A$4)</f>
        <v>0</v>
      </c>
      <c r="AI82" s="218">
        <f>-SUMIFS(TB!V:V,TB!$F:$F,$B82,TB!$B:$B,$C82,TB!$C:$C,$D82,TB!$G:$G,$E82,TB!$J:$J,$A$4)</f>
        <v>0</v>
      </c>
      <c r="AJ82" s="218">
        <f>-SUMIFS(TB!W:W,TB!$F:$F,$B82,TB!$B:$B,$C82,TB!$C:$C,$D82,TB!$G:$G,$E82,TB!$J:$J,$A$4)</f>
        <v>0</v>
      </c>
      <c r="AK82" s="218">
        <f>-SUMIFS(TB!X:X,TB!$F:$F,$B82,TB!$B:$B,$C82,TB!$C:$C,$D82,TB!$G:$G,$E82,TB!$J:$J,$A$4)</f>
        <v>0</v>
      </c>
      <c r="AL82" s="218">
        <f>-SUMIFS(TB!Y:Y,TB!$F:$F,$B82,TB!$B:$B,$C82,TB!$C:$C,$D82,TB!$G:$G,$E82,TB!$J:$J,$A$4)</f>
        <v>0</v>
      </c>
      <c r="AM82" s="218">
        <f>-SUMIFS(TB!Z:Z,TB!$F:$F,$B82,TB!$B:$B,$C82,TB!$C:$C,$D82,TB!$G:$G,$E82,TB!$J:$J,$A$4)</f>
        <v>0</v>
      </c>
      <c r="AN82" s="218">
        <f>-SUMIFS(TB!AA:AA,TB!$F:$F,$B82,TB!$B:$B,$C82,TB!$C:$C,$D82,TB!$G:$G,$E82,TB!$J:$J,$A$4)</f>
        <v>0</v>
      </c>
      <c r="AO82" s="218">
        <f>-SUMIFS(TB!AB:AB,TB!$F:$F,$B82,TB!$B:$B,$C82,TB!$C:$C,$D82,TB!$G:$G,$E82,TB!$J:$J,$A$4)</f>
        <v>0</v>
      </c>
      <c r="AP82" s="218">
        <f>-SUMIFS(TB!AC:AC,TB!$F:$F,$B82,TB!$B:$B,$C82,TB!$C:$C,$D82,TB!$G:$G,$E82,TB!$J:$J,$A$4)</f>
        <v>0</v>
      </c>
      <c r="AQ82" s="218">
        <f>-SUMIFS(TB!AD:AD,TB!$F:$F,$B82,TB!$B:$B,$C82,TB!$C:$C,$D82,TB!$G:$G,$E82,TB!$J:$J,$A$4)</f>
        <v>0</v>
      </c>
      <c r="AR82" s="218">
        <f>-SUMIFS(TB!AE:AE,TB!$F:$F,$B82,TB!$B:$B,$C82,TB!$C:$C,$D82,TB!$G:$G,$E82,TB!$J:$J,$A$4)</f>
        <v>0</v>
      </c>
      <c r="AS82" s="218">
        <f>-SUMIFS(TB!AF:AF,TB!$F:$F,$B82,TB!$B:$B,$C82,TB!$C:$C,$D82,TB!$G:$G,$E82,TB!$J:$J,$A$4)</f>
        <v>0</v>
      </c>
      <c r="AT82" s="218">
        <f>-SUMIFS(TB!AG:AG,TB!$F:$F,$B82,TB!$B:$B,$C82,TB!$C:$C,$D82,TB!$G:$G,$E82,TB!$J:$J,$A$4)</f>
        <v>0</v>
      </c>
      <c r="AU82" s="218">
        <f>-SUMIFS(TB!AH:AH,TB!$F:$F,$B82,TB!$B:$B,$C82,TB!$C:$C,$D82,TB!$G:$G,$E82,TB!$J:$J,$A$4)</f>
        <v>0</v>
      </c>
      <c r="AV82" s="218">
        <f>-SUMIFS(TB!AI:AI,TB!$F:$F,$B82,TB!$B:$B,$C82,TB!$C:$C,$D82,TB!$G:$G,$E82,TB!$J:$J,$A$4)</f>
        <v>0</v>
      </c>
      <c r="AW82" s="218">
        <f>-SUMIFS(TB!AJ:AJ,TB!$F:$F,$B82,TB!$B:$B,$C82,TB!$C:$C,$D82,TB!$G:$G,$E82,TB!$J:$J,$A$4)</f>
        <v>0</v>
      </c>
      <c r="AX82" s="218">
        <f>-SUMIFS(TB!AK:AK,TB!$F:$F,$B82,TB!$B:$B,$C82,TB!$C:$C,$D82,TB!$G:$G,$E82,TB!$J:$J,$A$4)</f>
        <v>0</v>
      </c>
      <c r="AY82" s="218">
        <f>-SUMIFS(TB!AL:AL,TB!$F:$F,$B82,TB!$B:$B,$C82,TB!$C:$C,$D82,TB!$G:$G,$E82,TB!$J:$J,$A$4)</f>
        <v>0</v>
      </c>
      <c r="AZ82" s="218">
        <f>-SUMIFS(TB!AM:AM,TB!$F:$F,$B82,TB!$B:$B,$C82,TB!$C:$C,$D82,TB!$G:$G,$E82,TB!$J:$J,$A$4)</f>
        <v>0</v>
      </c>
      <c r="BA82" s="218">
        <f>-SUMIFS(TB!AN:AN,TB!$F:$F,$B82,TB!$B:$B,$C82,TB!$C:$C,$D82,TB!$G:$G,$E82,TB!$J:$J,$A$4)</f>
        <v>0</v>
      </c>
      <c r="BB82" s="218">
        <f>-SUMIFS(TB!AO:AO,TB!$F:$F,$B82,TB!$B:$B,$C82,TB!$C:$C,$D82,TB!$G:$G,$E82,TB!$J:$J,$A$4)</f>
        <v>0</v>
      </c>
      <c r="BC82" s="218">
        <f>-SUMIFS(TB!AP:AP,TB!$F:$F,$B82,TB!$B:$B,$C82,TB!$C:$C,$D82,TB!$G:$G,$E82,TB!$J:$J,$A$4)</f>
        <v>0</v>
      </c>
      <c r="BD82" s="218">
        <f>-SUMIFS(TB!AQ:AQ,TB!$F:$F,$B82,TB!$B:$B,$C82,TB!$C:$C,$D82,TB!$G:$G,$E82,TB!$J:$J,$A$4)</f>
        <v>0</v>
      </c>
      <c r="BE82" s="218">
        <f>-SUMIFS(TB!AR:AR,TB!$F:$F,$B82,TB!$B:$B,$C82,TB!$C:$C,$D82,TB!$G:$G,$E82,TB!$J:$J,$A$4)</f>
        <v>0</v>
      </c>
      <c r="BF82" s="218">
        <f>-SUMIFS(TB!AS:AS,TB!$F:$F,$B82,TB!$B:$B,$C82,TB!$C:$C,$D82,TB!$G:$G,$E82,TB!$J:$J,$A$4)</f>
        <v>0</v>
      </c>
      <c r="BG82" s="218">
        <f>-SUMIFS(TB!AT:AT,TB!$F:$F,$B82,TB!$B:$B,$C82,TB!$C:$C,$D82,TB!$G:$G,$E82,TB!$J:$J,$A$4)</f>
        <v>0</v>
      </c>
      <c r="BH82" s="218">
        <f>-SUMIFS(TB!AU:AU,TB!$F:$F,$B82,TB!$B:$B,$C82,TB!$C:$C,$D82,TB!$G:$G,$E82,TB!$J:$J,$A$4)</f>
        <v>0</v>
      </c>
      <c r="BI82" s="218">
        <f>-SUMIFS(TB!AV:AV,TB!$F:$F,$B82,TB!$B:$B,$C82,TB!$C:$C,$D82,TB!$G:$G,$E82,TB!$J:$J,$A$4)</f>
        <v>0</v>
      </c>
      <c r="BJ82" s="218">
        <f>-SUMIFS(TB!AW:AW,TB!$F:$F,$B82,TB!$B:$B,$C82,TB!$C:$C,$D82,TB!$G:$G,$E82,TB!$J:$J,$A$4)</f>
        <v>0</v>
      </c>
      <c r="BK82" s="218">
        <f>-SUMIFS(TB!AX:AX,TB!$F:$F,$B82,TB!$B:$B,$C82,TB!$C:$C,$D82,TB!$G:$G,$E82,TB!$J:$J,$A$4)</f>
        <v>0</v>
      </c>
      <c r="BL82" s="218">
        <f>-SUMIFS(TB!AY:AY,TB!$F:$F,$B82,TB!$B:$B,$C82,TB!$C:$C,$D82,TB!$G:$G,$E82,TB!$J:$J,$A$4)</f>
        <v>0</v>
      </c>
      <c r="BM82" s="218">
        <f>-SUMIFS(TB!AZ:AZ,TB!$F:$F,$B82,TB!$B:$B,$C82,TB!$C:$C,$D82,TB!$G:$G,$E82,TB!$J:$J,$A$4)</f>
        <v>0</v>
      </c>
      <c r="BN82" s="218">
        <f>-SUMIFS(TB!BA:BA,TB!$F:$F,$B82,TB!$B:$B,$C82,TB!$C:$C,$D82,TB!$G:$G,$E82,TB!$J:$J,$A$4)</f>
        <v>0</v>
      </c>
      <c r="BO82" s="218">
        <f>-SUMIFS(TB!BB:BB,TB!$F:$F,$B82,TB!$B:$B,$C82,TB!$C:$C,$D82,TB!$G:$G,$E82,TB!$J:$J,$A$4)</f>
        <v>0</v>
      </c>
      <c r="BP82" s="218">
        <f>-SUMIFS(TB!BC:BC,TB!$F:$F,$B82,TB!$B:$B,$C82,TB!$C:$C,$D82,TB!$G:$G,$E82,TB!$J:$J,$A$4)</f>
        <v>0</v>
      </c>
      <c r="BQ82" s="218">
        <f>-SUMIFS(TB!BD:BD,TB!$F:$F,$B82,TB!$B:$B,$C82,TB!$C:$C,$D82,TB!$G:$G,$E82,TB!$J:$J,$A$4)</f>
        <v>0</v>
      </c>
      <c r="BR82" s="218">
        <f>-SUMIFS(TB!BE:BE,TB!$F:$F,$B82,TB!$B:$B,$C82,TB!$C:$C,$D82,TB!$G:$G,$E82,TB!$J:$J,$A$4)</f>
        <v>0</v>
      </c>
      <c r="BS82" s="218">
        <f>-SUMIFS(TB!BF:BF,TB!$F:$F,$B82,TB!$B:$B,$C82,TB!$C:$C,$D82,TB!$G:$G,$E82,TB!$J:$J,$A$4)</f>
        <v>0</v>
      </c>
      <c r="BT82" s="218">
        <f>-SUMIFS(TB!BG:BG,TB!$F:$F,$B82,TB!$B:$B,$C82,TB!$C:$C,$D82,TB!$G:$G,$E82,TB!$J:$J,$A$4)</f>
        <v>0</v>
      </c>
      <c r="BU82" s="218">
        <f>-SUMIFS(TB!BH:BH,TB!$F:$F,$B82,TB!$B:$B,$C82,TB!$C:$C,$D82,TB!$G:$G,$E82,TB!$J:$J,$A$4)</f>
        <v>0</v>
      </c>
      <c r="BV82" s="218">
        <f>-SUMIFS(TB!BI:BI,TB!$F:$F,$B82,TB!$B:$B,$C82,TB!$C:$C,$D82,TB!$G:$G,$E82,TB!$J:$J,$A$4)</f>
        <v>0</v>
      </c>
      <c r="BZ82" s="218"/>
      <c r="CA82" s="337"/>
    </row>
    <row r="83" spans="2:79" s="20" customFormat="1" ht="14.25" customHeight="1" outlineLevel="1" x14ac:dyDescent="0.3">
      <c r="B83" s="80" t="str">
        <f>BS!$B$24</f>
        <v>Other current liabilities</v>
      </c>
      <c r="C83" s="79" t="s">
        <v>548</v>
      </c>
      <c r="D83" s="80" t="str">
        <f>IFERROR(VLOOKUP($C83,TB!$B:$H,2,0),"-")</f>
        <v>BB&amp;T - 2011 Int'l Delivery Trk</v>
      </c>
      <c r="E83" s="80" t="str">
        <f>IFERROR(VLOOKUP($C83,TB!$B:$H,6,0),"-")</f>
        <v>Vehicle loan</v>
      </c>
      <c r="F83" s="218">
        <f t="shared" si="85"/>
        <v>0</v>
      </c>
      <c r="G83" s="218">
        <f t="shared" si="86"/>
        <v>0</v>
      </c>
      <c r="H83" s="218">
        <f t="shared" si="86"/>
        <v>0</v>
      </c>
      <c r="I83" s="218">
        <f t="shared" si="86"/>
        <v>0</v>
      </c>
      <c r="J83" s="322"/>
      <c r="K83" s="218">
        <f t="shared" si="87"/>
        <v>0</v>
      </c>
      <c r="L83" s="218">
        <f t="shared" si="88"/>
        <v>0</v>
      </c>
      <c r="M83" s="218">
        <f t="shared" si="89"/>
        <v>0</v>
      </c>
      <c r="N83" s="218">
        <f ca="1">_xlfn.IFNA(MIN(OFFSET($AA83,0,MATCH(Periods!$D$15,$AA$7:$BY$7)-1):OFFSET($AA83,0,MATCH(Periods!$D$15,$AA$7:$BY$7,0)-12)),0)</f>
        <v>0</v>
      </c>
      <c r="O83" s="322"/>
      <c r="P83" s="218">
        <f t="shared" si="90"/>
        <v>0</v>
      </c>
      <c r="Q83" s="218">
        <f t="shared" si="91"/>
        <v>0</v>
      </c>
      <c r="R83" s="218">
        <f t="shared" si="92"/>
        <v>0</v>
      </c>
      <c r="S83" s="218">
        <f ca="1">_xlfn.IFNA(MAX(OFFSET($AA83,0,MATCH(Periods!$D$15,$AA$7:$BY$7)-1):OFFSET($AA83,0,MATCH(Periods!$D$15,$AA$7:$BY$7,0)-12)),0)</f>
        <v>0</v>
      </c>
      <c r="T83" s="322"/>
      <c r="U83" s="218">
        <f t="shared" si="93"/>
        <v>0</v>
      </c>
      <c r="V83" s="218">
        <f t="shared" si="94"/>
        <v>0</v>
      </c>
      <c r="W83" s="218">
        <f t="shared" si="95"/>
        <v>0</v>
      </c>
      <c r="X83" s="218">
        <f ca="1">_xlfn.IFNA(AVERAGE(OFFSET($AA83,0,MATCH(Periods!$D$15,$AA$7:$BY$7)-1):OFFSET($AA83,0,MATCH(Periods!$D$15,$AA$7:$BY$7,0)-12)),0)</f>
        <v>0</v>
      </c>
      <c r="Y83" s="322"/>
      <c r="Z83" s="322"/>
      <c r="AA83" s="218">
        <f>-SUMIFS(TB!N:N,TB!$F:$F,$B83,TB!$B:$B,$C83,TB!$C:$C,$D83,TB!$G:$G,$E83,TB!$J:$J,$A$4)</f>
        <v>0</v>
      </c>
      <c r="AB83" s="218">
        <f>-SUMIFS(TB!O:O,TB!$F:$F,$B83,TB!$B:$B,$C83,TB!$C:$C,$D83,TB!$G:$G,$E83,TB!$J:$J,$A$4)</f>
        <v>0</v>
      </c>
      <c r="AC83" s="218">
        <f>-SUMIFS(TB!P:P,TB!$F:$F,$B83,TB!$B:$B,$C83,TB!$C:$C,$D83,TB!$G:$G,$E83,TB!$J:$J,$A$4)</f>
        <v>0</v>
      </c>
      <c r="AD83" s="218">
        <f>-SUMIFS(TB!Q:Q,TB!$F:$F,$B83,TB!$B:$B,$C83,TB!$C:$C,$D83,TB!$G:$G,$E83,TB!$J:$J,$A$4)</f>
        <v>0</v>
      </c>
      <c r="AE83" s="218">
        <f>-SUMIFS(TB!R:R,TB!$F:$F,$B83,TB!$B:$B,$C83,TB!$C:$C,$D83,TB!$G:$G,$E83,TB!$J:$J,$A$4)</f>
        <v>0</v>
      </c>
      <c r="AF83" s="218">
        <f>-SUMIFS(TB!S:S,TB!$F:$F,$B83,TB!$B:$B,$C83,TB!$C:$C,$D83,TB!$G:$G,$E83,TB!$J:$J,$A$4)</f>
        <v>0</v>
      </c>
      <c r="AG83" s="218">
        <f>-SUMIFS(TB!T:T,TB!$F:$F,$B83,TB!$B:$B,$C83,TB!$C:$C,$D83,TB!$G:$G,$E83,TB!$J:$J,$A$4)</f>
        <v>0</v>
      </c>
      <c r="AH83" s="218">
        <f>-SUMIFS(TB!U:U,TB!$F:$F,$B83,TB!$B:$B,$C83,TB!$C:$C,$D83,TB!$G:$G,$E83,TB!$J:$J,$A$4)</f>
        <v>0</v>
      </c>
      <c r="AI83" s="218">
        <f>-SUMIFS(TB!V:V,TB!$F:$F,$B83,TB!$B:$B,$C83,TB!$C:$C,$D83,TB!$G:$G,$E83,TB!$J:$J,$A$4)</f>
        <v>0</v>
      </c>
      <c r="AJ83" s="218">
        <f>-SUMIFS(TB!W:W,TB!$F:$F,$B83,TB!$B:$B,$C83,TB!$C:$C,$D83,TB!$G:$G,$E83,TB!$J:$J,$A$4)</f>
        <v>0</v>
      </c>
      <c r="AK83" s="218">
        <f>-SUMIFS(TB!X:X,TB!$F:$F,$B83,TB!$B:$B,$C83,TB!$C:$C,$D83,TB!$G:$G,$E83,TB!$J:$J,$A$4)</f>
        <v>0</v>
      </c>
      <c r="AL83" s="218">
        <f>-SUMIFS(TB!Y:Y,TB!$F:$F,$B83,TB!$B:$B,$C83,TB!$C:$C,$D83,TB!$G:$G,$E83,TB!$J:$J,$A$4)</f>
        <v>0</v>
      </c>
      <c r="AM83" s="218">
        <f>-SUMIFS(TB!Z:Z,TB!$F:$F,$B83,TB!$B:$B,$C83,TB!$C:$C,$D83,TB!$G:$G,$E83,TB!$J:$J,$A$4)</f>
        <v>0</v>
      </c>
      <c r="AN83" s="218">
        <f>-SUMIFS(TB!AA:AA,TB!$F:$F,$B83,TB!$B:$B,$C83,TB!$C:$C,$D83,TB!$G:$G,$E83,TB!$J:$J,$A$4)</f>
        <v>0</v>
      </c>
      <c r="AO83" s="218">
        <f>-SUMIFS(TB!AB:AB,TB!$F:$F,$B83,TB!$B:$B,$C83,TB!$C:$C,$D83,TB!$G:$G,$E83,TB!$J:$J,$A$4)</f>
        <v>0</v>
      </c>
      <c r="AP83" s="218">
        <f>-SUMIFS(TB!AC:AC,TB!$F:$F,$B83,TB!$B:$B,$C83,TB!$C:$C,$D83,TB!$G:$G,$E83,TB!$J:$J,$A$4)</f>
        <v>0</v>
      </c>
      <c r="AQ83" s="218">
        <f>-SUMIFS(TB!AD:AD,TB!$F:$F,$B83,TB!$B:$B,$C83,TB!$C:$C,$D83,TB!$G:$G,$E83,TB!$J:$J,$A$4)</f>
        <v>0</v>
      </c>
      <c r="AR83" s="218">
        <f>-SUMIFS(TB!AE:AE,TB!$F:$F,$B83,TB!$B:$B,$C83,TB!$C:$C,$D83,TB!$G:$G,$E83,TB!$J:$J,$A$4)</f>
        <v>0</v>
      </c>
      <c r="AS83" s="218">
        <f>-SUMIFS(TB!AF:AF,TB!$F:$F,$B83,TB!$B:$B,$C83,TB!$C:$C,$D83,TB!$G:$G,$E83,TB!$J:$J,$A$4)</f>
        <v>0</v>
      </c>
      <c r="AT83" s="218">
        <f>-SUMIFS(TB!AG:AG,TB!$F:$F,$B83,TB!$B:$B,$C83,TB!$C:$C,$D83,TB!$G:$G,$E83,TB!$J:$J,$A$4)</f>
        <v>0</v>
      </c>
      <c r="AU83" s="218">
        <f>-SUMIFS(TB!AH:AH,TB!$F:$F,$B83,TB!$B:$B,$C83,TB!$C:$C,$D83,TB!$G:$G,$E83,TB!$J:$J,$A$4)</f>
        <v>0</v>
      </c>
      <c r="AV83" s="218">
        <f>-SUMIFS(TB!AI:AI,TB!$F:$F,$B83,TB!$B:$B,$C83,TB!$C:$C,$D83,TB!$G:$G,$E83,TB!$J:$J,$A$4)</f>
        <v>0</v>
      </c>
      <c r="AW83" s="218">
        <f>-SUMIFS(TB!AJ:AJ,TB!$F:$F,$B83,TB!$B:$B,$C83,TB!$C:$C,$D83,TB!$G:$G,$E83,TB!$J:$J,$A$4)</f>
        <v>0</v>
      </c>
      <c r="AX83" s="218">
        <f>-SUMIFS(TB!AK:AK,TB!$F:$F,$B83,TB!$B:$B,$C83,TB!$C:$C,$D83,TB!$G:$G,$E83,TB!$J:$J,$A$4)</f>
        <v>0</v>
      </c>
      <c r="AY83" s="218">
        <f>-SUMIFS(TB!AL:AL,TB!$F:$F,$B83,TB!$B:$B,$C83,TB!$C:$C,$D83,TB!$G:$G,$E83,TB!$J:$J,$A$4)</f>
        <v>0</v>
      </c>
      <c r="AZ83" s="218">
        <f>-SUMIFS(TB!AM:AM,TB!$F:$F,$B83,TB!$B:$B,$C83,TB!$C:$C,$D83,TB!$G:$G,$E83,TB!$J:$J,$A$4)</f>
        <v>0</v>
      </c>
      <c r="BA83" s="218">
        <f>-SUMIFS(TB!AN:AN,TB!$F:$F,$B83,TB!$B:$B,$C83,TB!$C:$C,$D83,TB!$G:$G,$E83,TB!$J:$J,$A$4)</f>
        <v>0</v>
      </c>
      <c r="BB83" s="218">
        <f>-SUMIFS(TB!AO:AO,TB!$F:$F,$B83,TB!$B:$B,$C83,TB!$C:$C,$D83,TB!$G:$G,$E83,TB!$J:$J,$A$4)</f>
        <v>0</v>
      </c>
      <c r="BC83" s="218">
        <f>-SUMIFS(TB!AP:AP,TB!$F:$F,$B83,TB!$B:$B,$C83,TB!$C:$C,$D83,TB!$G:$G,$E83,TB!$J:$J,$A$4)</f>
        <v>0</v>
      </c>
      <c r="BD83" s="218">
        <f>-SUMIFS(TB!AQ:AQ,TB!$F:$F,$B83,TB!$B:$B,$C83,TB!$C:$C,$D83,TB!$G:$G,$E83,TB!$J:$J,$A$4)</f>
        <v>0</v>
      </c>
      <c r="BE83" s="218">
        <f>-SUMIFS(TB!AR:AR,TB!$F:$F,$B83,TB!$B:$B,$C83,TB!$C:$C,$D83,TB!$G:$G,$E83,TB!$J:$J,$A$4)</f>
        <v>0</v>
      </c>
      <c r="BF83" s="218">
        <f>-SUMIFS(TB!AS:AS,TB!$F:$F,$B83,TB!$B:$B,$C83,TB!$C:$C,$D83,TB!$G:$G,$E83,TB!$J:$J,$A$4)</f>
        <v>0</v>
      </c>
      <c r="BG83" s="218">
        <f>-SUMIFS(TB!AT:AT,TB!$F:$F,$B83,TB!$B:$B,$C83,TB!$C:$C,$D83,TB!$G:$G,$E83,TB!$J:$J,$A$4)</f>
        <v>0</v>
      </c>
      <c r="BH83" s="218">
        <f>-SUMIFS(TB!AU:AU,TB!$F:$F,$B83,TB!$B:$B,$C83,TB!$C:$C,$D83,TB!$G:$G,$E83,TB!$J:$J,$A$4)</f>
        <v>0</v>
      </c>
      <c r="BI83" s="218">
        <f>-SUMIFS(TB!AV:AV,TB!$F:$F,$B83,TB!$B:$B,$C83,TB!$C:$C,$D83,TB!$G:$G,$E83,TB!$J:$J,$A$4)</f>
        <v>0</v>
      </c>
      <c r="BJ83" s="218">
        <f>-SUMIFS(TB!AW:AW,TB!$F:$F,$B83,TB!$B:$B,$C83,TB!$C:$C,$D83,TB!$G:$G,$E83,TB!$J:$J,$A$4)</f>
        <v>0</v>
      </c>
      <c r="BK83" s="218">
        <f>-SUMIFS(TB!AX:AX,TB!$F:$F,$B83,TB!$B:$B,$C83,TB!$C:$C,$D83,TB!$G:$G,$E83,TB!$J:$J,$A$4)</f>
        <v>0</v>
      </c>
      <c r="BL83" s="218">
        <f>-SUMIFS(TB!AY:AY,TB!$F:$F,$B83,TB!$B:$B,$C83,TB!$C:$C,$D83,TB!$G:$G,$E83,TB!$J:$J,$A$4)</f>
        <v>0</v>
      </c>
      <c r="BM83" s="218">
        <f>-SUMIFS(TB!AZ:AZ,TB!$F:$F,$B83,TB!$B:$B,$C83,TB!$C:$C,$D83,TB!$G:$G,$E83,TB!$J:$J,$A$4)</f>
        <v>0</v>
      </c>
      <c r="BN83" s="218">
        <f>-SUMIFS(TB!BA:BA,TB!$F:$F,$B83,TB!$B:$B,$C83,TB!$C:$C,$D83,TB!$G:$G,$E83,TB!$J:$J,$A$4)</f>
        <v>0</v>
      </c>
      <c r="BO83" s="218">
        <f>-SUMIFS(TB!BB:BB,TB!$F:$F,$B83,TB!$B:$B,$C83,TB!$C:$C,$D83,TB!$G:$G,$E83,TB!$J:$J,$A$4)</f>
        <v>0</v>
      </c>
      <c r="BP83" s="218">
        <f>-SUMIFS(TB!BC:BC,TB!$F:$F,$B83,TB!$B:$B,$C83,TB!$C:$C,$D83,TB!$G:$G,$E83,TB!$J:$J,$A$4)</f>
        <v>0</v>
      </c>
      <c r="BQ83" s="218">
        <f>-SUMIFS(TB!BD:BD,TB!$F:$F,$B83,TB!$B:$B,$C83,TB!$C:$C,$D83,TB!$G:$G,$E83,TB!$J:$J,$A$4)</f>
        <v>0</v>
      </c>
      <c r="BR83" s="218">
        <f>-SUMIFS(TB!BE:BE,TB!$F:$F,$B83,TB!$B:$B,$C83,TB!$C:$C,$D83,TB!$G:$G,$E83,TB!$J:$J,$A$4)</f>
        <v>0</v>
      </c>
      <c r="BS83" s="218">
        <f>-SUMIFS(TB!BF:BF,TB!$F:$F,$B83,TB!$B:$B,$C83,TB!$C:$C,$D83,TB!$G:$G,$E83,TB!$J:$J,$A$4)</f>
        <v>0</v>
      </c>
      <c r="BT83" s="218">
        <f>-SUMIFS(TB!BG:BG,TB!$F:$F,$B83,TB!$B:$B,$C83,TB!$C:$C,$D83,TB!$G:$G,$E83,TB!$J:$J,$A$4)</f>
        <v>0</v>
      </c>
      <c r="BU83" s="218">
        <f>-SUMIFS(TB!BH:BH,TB!$F:$F,$B83,TB!$B:$B,$C83,TB!$C:$C,$D83,TB!$G:$G,$E83,TB!$J:$J,$A$4)</f>
        <v>0</v>
      </c>
      <c r="BV83" s="218">
        <f>-SUMIFS(TB!BI:BI,TB!$F:$F,$B83,TB!$B:$B,$C83,TB!$C:$C,$D83,TB!$G:$G,$E83,TB!$J:$J,$A$4)</f>
        <v>0</v>
      </c>
      <c r="BZ83" s="218"/>
      <c r="CA83" s="337"/>
    </row>
    <row r="84" spans="2:79" s="20" customFormat="1" ht="14.25" customHeight="1" outlineLevel="1" x14ac:dyDescent="0.3">
      <c r="B84" s="80" t="str">
        <f>BS!$B$24</f>
        <v>Other current liabilities</v>
      </c>
      <c r="C84" s="79" t="s">
        <v>549</v>
      </c>
      <c r="D84" s="80" t="str">
        <f>IFERROR(VLOOKUP($C84,TB!$B:$H,2,0),"-")</f>
        <v>DEPOSIT- OWNER PAYCHECK</v>
      </c>
      <c r="E84" s="80" t="str">
        <f>IFERROR(VLOOKUP($C84,TB!$B:$H,6,0),"-")</f>
        <v>Deposit- owner paycheck</v>
      </c>
      <c r="F84" s="218">
        <f t="shared" si="85"/>
        <v>0</v>
      </c>
      <c r="G84" s="218">
        <f t="shared" si="86"/>
        <v>0</v>
      </c>
      <c r="H84" s="218">
        <f t="shared" si="86"/>
        <v>0</v>
      </c>
      <c r="I84" s="218">
        <f t="shared" si="86"/>
        <v>0</v>
      </c>
      <c r="J84" s="322"/>
      <c r="K84" s="218">
        <f t="shared" si="87"/>
        <v>0</v>
      </c>
      <c r="L84" s="218">
        <f t="shared" si="88"/>
        <v>0</v>
      </c>
      <c r="M84" s="218">
        <f t="shared" si="89"/>
        <v>0</v>
      </c>
      <c r="N84" s="218">
        <f ca="1">_xlfn.IFNA(MIN(OFFSET($AA84,0,MATCH(Periods!$D$15,$AA$7:$BY$7)-1):OFFSET($AA84,0,MATCH(Periods!$D$15,$AA$7:$BY$7,0)-12)),0)</f>
        <v>0</v>
      </c>
      <c r="O84" s="322"/>
      <c r="P84" s="218">
        <f t="shared" si="90"/>
        <v>0</v>
      </c>
      <c r="Q84" s="218">
        <f t="shared" si="91"/>
        <v>0</v>
      </c>
      <c r="R84" s="218">
        <f t="shared" si="92"/>
        <v>0</v>
      </c>
      <c r="S84" s="218">
        <f ca="1">_xlfn.IFNA(MAX(OFFSET($AA84,0,MATCH(Periods!$D$15,$AA$7:$BY$7)-1):OFFSET($AA84,0,MATCH(Periods!$D$15,$AA$7:$BY$7,0)-12)),0)</f>
        <v>0</v>
      </c>
      <c r="T84" s="322"/>
      <c r="U84" s="218">
        <f t="shared" si="93"/>
        <v>0</v>
      </c>
      <c r="V84" s="218">
        <f t="shared" si="94"/>
        <v>0</v>
      </c>
      <c r="W84" s="218">
        <f t="shared" si="95"/>
        <v>0</v>
      </c>
      <c r="X84" s="218">
        <f ca="1">_xlfn.IFNA(AVERAGE(OFFSET($AA84,0,MATCH(Periods!$D$15,$AA$7:$BY$7)-1):OFFSET($AA84,0,MATCH(Periods!$D$15,$AA$7:$BY$7,0)-12)),0)</f>
        <v>0</v>
      </c>
      <c r="Y84" s="322"/>
      <c r="Z84" s="322"/>
      <c r="AA84" s="218">
        <f>-SUMIFS(TB!N:N,TB!$F:$F,$B84,TB!$B:$B,$C84,TB!$C:$C,$D84,TB!$G:$G,$E84,TB!$J:$J,$A$4)</f>
        <v>0</v>
      </c>
      <c r="AB84" s="218">
        <f>-SUMIFS(TB!O:O,TB!$F:$F,$B84,TB!$B:$B,$C84,TB!$C:$C,$D84,TB!$G:$G,$E84,TB!$J:$J,$A$4)</f>
        <v>0</v>
      </c>
      <c r="AC84" s="218">
        <f>-SUMIFS(TB!P:P,TB!$F:$F,$B84,TB!$B:$B,$C84,TB!$C:$C,$D84,TB!$G:$G,$E84,TB!$J:$J,$A$4)</f>
        <v>0</v>
      </c>
      <c r="AD84" s="218">
        <f>-SUMIFS(TB!Q:Q,TB!$F:$F,$B84,TB!$B:$B,$C84,TB!$C:$C,$D84,TB!$G:$G,$E84,TB!$J:$J,$A$4)</f>
        <v>0</v>
      </c>
      <c r="AE84" s="218">
        <f>-SUMIFS(TB!R:R,TB!$F:$F,$B84,TB!$B:$B,$C84,TB!$C:$C,$D84,TB!$G:$G,$E84,TB!$J:$J,$A$4)</f>
        <v>0</v>
      </c>
      <c r="AF84" s="218">
        <f>-SUMIFS(TB!S:S,TB!$F:$F,$B84,TB!$B:$B,$C84,TB!$C:$C,$D84,TB!$G:$G,$E84,TB!$J:$J,$A$4)</f>
        <v>0</v>
      </c>
      <c r="AG84" s="218">
        <f>-SUMIFS(TB!T:T,TB!$F:$F,$B84,TB!$B:$B,$C84,TB!$C:$C,$D84,TB!$G:$G,$E84,TB!$J:$J,$A$4)</f>
        <v>0</v>
      </c>
      <c r="AH84" s="218">
        <f>-SUMIFS(TB!U:U,TB!$F:$F,$B84,TB!$B:$B,$C84,TB!$C:$C,$D84,TB!$G:$G,$E84,TB!$J:$J,$A$4)</f>
        <v>0</v>
      </c>
      <c r="AI84" s="218">
        <f>-SUMIFS(TB!V:V,TB!$F:$F,$B84,TB!$B:$B,$C84,TB!$C:$C,$D84,TB!$G:$G,$E84,TB!$J:$J,$A$4)</f>
        <v>0</v>
      </c>
      <c r="AJ84" s="218">
        <f>-SUMIFS(TB!W:W,TB!$F:$F,$B84,TB!$B:$B,$C84,TB!$C:$C,$D84,TB!$G:$G,$E84,TB!$J:$J,$A$4)</f>
        <v>0</v>
      </c>
      <c r="AK84" s="218">
        <f>-SUMIFS(TB!X:X,TB!$F:$F,$B84,TB!$B:$B,$C84,TB!$C:$C,$D84,TB!$G:$G,$E84,TB!$J:$J,$A$4)</f>
        <v>0</v>
      </c>
      <c r="AL84" s="218">
        <f>-SUMIFS(TB!Y:Y,TB!$F:$F,$B84,TB!$B:$B,$C84,TB!$C:$C,$D84,TB!$G:$G,$E84,TB!$J:$J,$A$4)</f>
        <v>0</v>
      </c>
      <c r="AM84" s="218">
        <f>-SUMIFS(TB!Z:Z,TB!$F:$F,$B84,TB!$B:$B,$C84,TB!$C:$C,$D84,TB!$G:$G,$E84,TB!$J:$J,$A$4)</f>
        <v>0</v>
      </c>
      <c r="AN84" s="218">
        <f>-SUMIFS(TB!AA:AA,TB!$F:$F,$B84,TB!$B:$B,$C84,TB!$C:$C,$D84,TB!$G:$G,$E84,TB!$J:$J,$A$4)</f>
        <v>0</v>
      </c>
      <c r="AO84" s="218">
        <f>-SUMIFS(TB!AB:AB,TB!$F:$F,$B84,TB!$B:$B,$C84,TB!$C:$C,$D84,TB!$G:$G,$E84,TB!$J:$J,$A$4)</f>
        <v>0</v>
      </c>
      <c r="AP84" s="218">
        <f>-SUMIFS(TB!AC:AC,TB!$F:$F,$B84,TB!$B:$B,$C84,TB!$C:$C,$D84,TB!$G:$G,$E84,TB!$J:$J,$A$4)</f>
        <v>0</v>
      </c>
      <c r="AQ84" s="218">
        <f>-SUMIFS(TB!AD:AD,TB!$F:$F,$B84,TB!$B:$B,$C84,TB!$C:$C,$D84,TB!$G:$G,$E84,TB!$J:$J,$A$4)</f>
        <v>0</v>
      </c>
      <c r="AR84" s="218">
        <f>-SUMIFS(TB!AE:AE,TB!$F:$F,$B84,TB!$B:$B,$C84,TB!$C:$C,$D84,TB!$G:$G,$E84,TB!$J:$J,$A$4)</f>
        <v>0</v>
      </c>
      <c r="AS84" s="218">
        <f>-SUMIFS(TB!AF:AF,TB!$F:$F,$B84,TB!$B:$B,$C84,TB!$C:$C,$D84,TB!$G:$G,$E84,TB!$J:$J,$A$4)</f>
        <v>0</v>
      </c>
      <c r="AT84" s="218">
        <f>-SUMIFS(TB!AG:AG,TB!$F:$F,$B84,TB!$B:$B,$C84,TB!$C:$C,$D84,TB!$G:$G,$E84,TB!$J:$J,$A$4)</f>
        <v>0</v>
      </c>
      <c r="AU84" s="218">
        <f>-SUMIFS(TB!AH:AH,TB!$F:$F,$B84,TB!$B:$B,$C84,TB!$C:$C,$D84,TB!$G:$G,$E84,TB!$J:$J,$A$4)</f>
        <v>0</v>
      </c>
      <c r="AV84" s="218">
        <f>-SUMIFS(TB!AI:AI,TB!$F:$F,$B84,TB!$B:$B,$C84,TB!$C:$C,$D84,TB!$G:$G,$E84,TB!$J:$J,$A$4)</f>
        <v>0</v>
      </c>
      <c r="AW84" s="218">
        <f>-SUMIFS(TB!AJ:AJ,TB!$F:$F,$B84,TB!$B:$B,$C84,TB!$C:$C,$D84,TB!$G:$G,$E84,TB!$J:$J,$A$4)</f>
        <v>0</v>
      </c>
      <c r="AX84" s="218">
        <f>-SUMIFS(TB!AK:AK,TB!$F:$F,$B84,TB!$B:$B,$C84,TB!$C:$C,$D84,TB!$G:$G,$E84,TB!$J:$J,$A$4)</f>
        <v>0</v>
      </c>
      <c r="AY84" s="218">
        <f>-SUMIFS(TB!AL:AL,TB!$F:$F,$B84,TB!$B:$B,$C84,TB!$C:$C,$D84,TB!$G:$G,$E84,TB!$J:$J,$A$4)</f>
        <v>0</v>
      </c>
      <c r="AZ84" s="218">
        <f>-SUMIFS(TB!AM:AM,TB!$F:$F,$B84,TB!$B:$B,$C84,TB!$C:$C,$D84,TB!$G:$G,$E84,TB!$J:$J,$A$4)</f>
        <v>0</v>
      </c>
      <c r="BA84" s="218">
        <f>-SUMIFS(TB!AN:AN,TB!$F:$F,$B84,TB!$B:$B,$C84,TB!$C:$C,$D84,TB!$G:$G,$E84,TB!$J:$J,$A$4)</f>
        <v>0</v>
      </c>
      <c r="BB84" s="218">
        <f>-SUMIFS(TB!AO:AO,TB!$F:$F,$B84,TB!$B:$B,$C84,TB!$C:$C,$D84,TB!$G:$G,$E84,TB!$J:$J,$A$4)</f>
        <v>0</v>
      </c>
      <c r="BC84" s="218">
        <f>-SUMIFS(TB!AP:AP,TB!$F:$F,$B84,TB!$B:$B,$C84,TB!$C:$C,$D84,TB!$G:$G,$E84,TB!$J:$J,$A$4)</f>
        <v>0</v>
      </c>
      <c r="BD84" s="218">
        <f>-SUMIFS(TB!AQ:AQ,TB!$F:$F,$B84,TB!$B:$B,$C84,TB!$C:$C,$D84,TB!$G:$G,$E84,TB!$J:$J,$A$4)</f>
        <v>0</v>
      </c>
      <c r="BE84" s="218">
        <f>-SUMIFS(TB!AR:AR,TB!$F:$F,$B84,TB!$B:$B,$C84,TB!$C:$C,$D84,TB!$G:$G,$E84,TB!$J:$J,$A$4)</f>
        <v>0</v>
      </c>
      <c r="BF84" s="218">
        <f>-SUMIFS(TB!AS:AS,TB!$F:$F,$B84,TB!$B:$B,$C84,TB!$C:$C,$D84,TB!$G:$G,$E84,TB!$J:$J,$A$4)</f>
        <v>0</v>
      </c>
      <c r="BG84" s="218">
        <f>-SUMIFS(TB!AT:AT,TB!$F:$F,$B84,TB!$B:$B,$C84,TB!$C:$C,$D84,TB!$G:$G,$E84,TB!$J:$J,$A$4)</f>
        <v>0</v>
      </c>
      <c r="BH84" s="218">
        <f>-SUMIFS(TB!AU:AU,TB!$F:$F,$B84,TB!$B:$B,$C84,TB!$C:$C,$D84,TB!$G:$G,$E84,TB!$J:$J,$A$4)</f>
        <v>0</v>
      </c>
      <c r="BI84" s="218">
        <f>-SUMIFS(TB!AV:AV,TB!$F:$F,$B84,TB!$B:$B,$C84,TB!$C:$C,$D84,TB!$G:$G,$E84,TB!$J:$J,$A$4)</f>
        <v>0</v>
      </c>
      <c r="BJ84" s="218">
        <f>-SUMIFS(TB!AW:AW,TB!$F:$F,$B84,TB!$B:$B,$C84,TB!$C:$C,$D84,TB!$G:$G,$E84,TB!$J:$J,$A$4)</f>
        <v>0</v>
      </c>
      <c r="BK84" s="218">
        <f>-SUMIFS(TB!AX:AX,TB!$F:$F,$B84,TB!$B:$B,$C84,TB!$C:$C,$D84,TB!$G:$G,$E84,TB!$J:$J,$A$4)</f>
        <v>0</v>
      </c>
      <c r="BL84" s="218">
        <f>-SUMIFS(TB!AY:AY,TB!$F:$F,$B84,TB!$B:$B,$C84,TB!$C:$C,$D84,TB!$G:$G,$E84,TB!$J:$J,$A$4)</f>
        <v>0</v>
      </c>
      <c r="BM84" s="218">
        <f>-SUMIFS(TB!AZ:AZ,TB!$F:$F,$B84,TB!$B:$B,$C84,TB!$C:$C,$D84,TB!$G:$G,$E84,TB!$J:$J,$A$4)</f>
        <v>0</v>
      </c>
      <c r="BN84" s="218">
        <f>-SUMIFS(TB!BA:BA,TB!$F:$F,$B84,TB!$B:$B,$C84,TB!$C:$C,$D84,TB!$G:$G,$E84,TB!$J:$J,$A$4)</f>
        <v>0</v>
      </c>
      <c r="BO84" s="218">
        <f>-SUMIFS(TB!BB:BB,TB!$F:$F,$B84,TB!$B:$B,$C84,TB!$C:$C,$D84,TB!$G:$G,$E84,TB!$J:$J,$A$4)</f>
        <v>0</v>
      </c>
      <c r="BP84" s="218">
        <f>-SUMIFS(TB!BC:BC,TB!$F:$F,$B84,TB!$B:$B,$C84,TB!$C:$C,$D84,TB!$G:$G,$E84,TB!$J:$J,$A$4)</f>
        <v>0</v>
      </c>
      <c r="BQ84" s="218">
        <f>-SUMIFS(TB!BD:BD,TB!$F:$F,$B84,TB!$B:$B,$C84,TB!$C:$C,$D84,TB!$G:$G,$E84,TB!$J:$J,$A$4)</f>
        <v>0</v>
      </c>
      <c r="BR84" s="218">
        <f>-SUMIFS(TB!BE:BE,TB!$F:$F,$B84,TB!$B:$B,$C84,TB!$C:$C,$D84,TB!$G:$G,$E84,TB!$J:$J,$A$4)</f>
        <v>0</v>
      </c>
      <c r="BS84" s="218">
        <f>-SUMIFS(TB!BF:BF,TB!$F:$F,$B84,TB!$B:$B,$C84,TB!$C:$C,$D84,TB!$G:$G,$E84,TB!$J:$J,$A$4)</f>
        <v>0</v>
      </c>
      <c r="BT84" s="218">
        <f>-SUMIFS(TB!BG:BG,TB!$F:$F,$B84,TB!$B:$B,$C84,TB!$C:$C,$D84,TB!$G:$G,$E84,TB!$J:$J,$A$4)</f>
        <v>0</v>
      </c>
      <c r="BU84" s="218">
        <f>-SUMIFS(TB!BH:BH,TB!$F:$F,$B84,TB!$B:$B,$C84,TB!$C:$C,$D84,TB!$G:$G,$E84,TB!$J:$J,$A$4)</f>
        <v>0</v>
      </c>
      <c r="BV84" s="218">
        <f>-SUMIFS(TB!BI:BI,TB!$F:$F,$B84,TB!$B:$B,$C84,TB!$C:$C,$D84,TB!$G:$G,$E84,TB!$J:$J,$A$4)</f>
        <v>0</v>
      </c>
      <c r="BZ84" s="218"/>
      <c r="CA84" s="337"/>
    </row>
    <row r="85" spans="2:79" s="20" customFormat="1" ht="14.25" customHeight="1" outlineLevel="1" x14ac:dyDescent="0.3">
      <c r="B85" s="536" t="str">
        <f>BS!$B$24</f>
        <v>Other current liabilities</v>
      </c>
      <c r="C85" s="537" t="s">
        <v>550</v>
      </c>
      <c r="D85" s="536" t="str">
        <f>IFERROR(VLOOKUP($C85,TB!$B:$H,2,0),"-")</f>
        <v>Loan from Vespers</v>
      </c>
      <c r="E85" s="536" t="str">
        <f>IFERROR(VLOOKUP($C85,TB!$B:$H,6,0),"-")</f>
        <v>Loan from vespers</v>
      </c>
      <c r="F85" s="218">
        <f t="shared" si="85"/>
        <v>0</v>
      </c>
      <c r="G85" s="218">
        <f t="shared" si="86"/>
        <v>0</v>
      </c>
      <c r="H85" s="218">
        <f t="shared" si="86"/>
        <v>0</v>
      </c>
      <c r="I85" s="218">
        <f t="shared" si="86"/>
        <v>0</v>
      </c>
      <c r="J85" s="322"/>
      <c r="K85" s="218">
        <f t="shared" si="87"/>
        <v>-142.93942000000001</v>
      </c>
      <c r="L85" s="218">
        <f t="shared" si="88"/>
        <v>-22.85</v>
      </c>
      <c r="M85" s="218">
        <f t="shared" si="89"/>
        <v>0</v>
      </c>
      <c r="N85" s="218">
        <f ca="1">_xlfn.IFNA(MIN(OFFSET($AA85,0,MATCH(Periods!$D$15,$AA$7:$BY$7)-1):OFFSET($AA85,0,MATCH(Periods!$D$15,$AA$7:$BY$7,0)-12)),0)</f>
        <v>0</v>
      </c>
      <c r="O85" s="322"/>
      <c r="P85" s="218">
        <f t="shared" si="90"/>
        <v>18.635120000000001</v>
      </c>
      <c r="Q85" s="218">
        <f t="shared" si="91"/>
        <v>72.677979999999991</v>
      </c>
      <c r="R85" s="218">
        <f t="shared" si="92"/>
        <v>0</v>
      </c>
      <c r="S85" s="218">
        <f ca="1">_xlfn.IFNA(MAX(OFFSET($AA85,0,MATCH(Periods!$D$15,$AA$7:$BY$7)-1):OFFSET($AA85,0,MATCH(Periods!$D$15,$AA$7:$BY$7,0)-12)),0)</f>
        <v>0</v>
      </c>
      <c r="T85" s="322"/>
      <c r="U85" s="218">
        <f t="shared" si="93"/>
        <v>-22.460668333333331</v>
      </c>
      <c r="V85" s="218">
        <f t="shared" si="94"/>
        <v>14.361161666666666</v>
      </c>
      <c r="W85" s="218">
        <f t="shared" si="95"/>
        <v>0</v>
      </c>
      <c r="X85" s="218">
        <f ca="1">_xlfn.IFNA(AVERAGE(OFFSET($AA85,0,MATCH(Periods!$D$15,$AA$7:$BY$7)-1):OFFSET($AA85,0,MATCH(Periods!$D$15,$AA$7:$BY$7,0)-12)),0)</f>
        <v>0</v>
      </c>
      <c r="Y85" s="322"/>
      <c r="Z85" s="322"/>
      <c r="AA85" s="218">
        <f>-SUMIFS(TB!N:N,TB!$F:$F,$B85,TB!$B:$B,$C85,TB!$C:$C,$D85,TB!$G:$G,$E85,TB!$J:$J,$A$4)</f>
        <v>18.635120000000001</v>
      </c>
      <c r="AB85" s="218">
        <f>-SUMIFS(TB!O:O,TB!$F:$F,$B85,TB!$B:$B,$C85,TB!$C:$C,$D85,TB!$G:$G,$E85,TB!$J:$J,$A$4)</f>
        <v>18.635120000000001</v>
      </c>
      <c r="AC85" s="218">
        <f>-SUMIFS(TB!P:P,TB!$F:$F,$B85,TB!$B:$B,$C85,TB!$C:$C,$D85,TB!$G:$G,$E85,TB!$J:$J,$A$4)</f>
        <v>0</v>
      </c>
      <c r="AD85" s="218">
        <f>-SUMIFS(TB!Q:Q,TB!$F:$F,$B85,TB!$B:$B,$C85,TB!$C:$C,$D85,TB!$G:$G,$E85,TB!$J:$J,$A$4)</f>
        <v>0</v>
      </c>
      <c r="AE85" s="218">
        <f>-SUMIFS(TB!R:R,TB!$F:$F,$B85,TB!$B:$B,$C85,TB!$C:$C,$D85,TB!$G:$G,$E85,TB!$J:$J,$A$4)</f>
        <v>0</v>
      </c>
      <c r="AF85" s="519">
        <f>-SUMIFS(TB!S:S,TB!$F:$F,$B85,TB!$B:$B,$C85,TB!$C:$C,$D85,TB!$G:$G,$E85,TB!$J:$J,$A$4)</f>
        <v>-60.919419999999995</v>
      </c>
      <c r="AG85" s="519">
        <f>-SUMIFS(TB!T:T,TB!$F:$F,$B85,TB!$B:$B,$C85,TB!$C:$C,$D85,TB!$G:$G,$E85,TB!$J:$J,$A$4)</f>
        <v>-102.93942</v>
      </c>
      <c r="AH85" s="519">
        <f>-SUMIFS(TB!U:U,TB!$F:$F,$B85,TB!$B:$B,$C85,TB!$C:$C,$D85,TB!$G:$G,$E85,TB!$J:$J,$A$4)</f>
        <v>-142.93942000000001</v>
      </c>
      <c r="AI85" s="218">
        <f>-SUMIFS(TB!V:V,TB!$F:$F,$B85,TB!$B:$B,$C85,TB!$C:$C,$D85,TB!$G:$G,$E85,TB!$J:$J,$A$4)</f>
        <v>0</v>
      </c>
      <c r="AJ85" s="218">
        <f>-SUMIFS(TB!W:W,TB!$F:$F,$B85,TB!$B:$B,$C85,TB!$C:$C,$D85,TB!$G:$G,$E85,TB!$J:$J,$A$4)</f>
        <v>0</v>
      </c>
      <c r="AK85" s="218">
        <f>-SUMIFS(TB!X:X,TB!$F:$F,$B85,TB!$B:$B,$C85,TB!$C:$C,$D85,TB!$G:$G,$E85,TB!$J:$J,$A$4)</f>
        <v>0</v>
      </c>
      <c r="AL85" s="218">
        <f>-SUMIFS(TB!Y:Y,TB!$F:$F,$B85,TB!$B:$B,$C85,TB!$C:$C,$D85,TB!$G:$G,$E85,TB!$J:$J,$A$4)</f>
        <v>0</v>
      </c>
      <c r="AM85" s="218">
        <f>-SUMIFS(TB!Z:Z,TB!$F:$F,$B85,TB!$B:$B,$C85,TB!$C:$C,$D85,TB!$G:$G,$E85,TB!$J:$J,$A$4)</f>
        <v>0</v>
      </c>
      <c r="AN85" s="218">
        <f>-SUMIFS(TB!AA:AA,TB!$F:$F,$B85,TB!$B:$B,$C85,TB!$C:$C,$D85,TB!$G:$G,$E85,TB!$J:$J,$A$4)</f>
        <v>0</v>
      </c>
      <c r="AO85" s="218">
        <f>-SUMIFS(TB!AB:AB,TB!$F:$F,$B85,TB!$B:$B,$C85,TB!$C:$C,$D85,TB!$G:$G,$E85,TB!$J:$J,$A$4)</f>
        <v>0</v>
      </c>
      <c r="AP85" s="218">
        <f>-SUMIFS(TB!AC:AC,TB!$F:$F,$B85,TB!$B:$B,$C85,TB!$C:$C,$D85,TB!$G:$G,$E85,TB!$J:$J,$A$4)</f>
        <v>0</v>
      </c>
      <c r="AQ85" s="218">
        <f>-SUMIFS(TB!AD:AD,TB!$F:$F,$B85,TB!$B:$B,$C85,TB!$C:$C,$D85,TB!$G:$G,$E85,TB!$J:$J,$A$4)</f>
        <v>0</v>
      </c>
      <c r="AR85" s="218">
        <f>-SUMIFS(TB!AE:AE,TB!$F:$F,$B85,TB!$B:$B,$C85,TB!$C:$C,$D85,TB!$G:$G,$E85,TB!$J:$J,$A$4)</f>
        <v>0</v>
      </c>
      <c r="AS85" s="519">
        <f>-SUMIFS(TB!AF:AF,TB!$F:$F,$B85,TB!$B:$B,$C85,TB!$C:$C,$D85,TB!$G:$G,$E85,TB!$J:$J,$A$4)</f>
        <v>-22.85</v>
      </c>
      <c r="AT85" s="519">
        <f>-SUMIFS(TB!AG:AG,TB!$F:$F,$B85,TB!$B:$B,$C85,TB!$C:$C,$D85,TB!$G:$G,$E85,TB!$J:$J,$A$4)</f>
        <v>-22.85</v>
      </c>
      <c r="AU85" s="218">
        <f>-SUMIFS(TB!AH:AH,TB!$F:$F,$B85,TB!$B:$B,$C85,TB!$C:$C,$D85,TB!$G:$G,$E85,TB!$J:$J,$A$4)</f>
        <v>72.677979999999991</v>
      </c>
      <c r="AV85" s="218">
        <f>-SUMIFS(TB!AI:AI,TB!$F:$F,$B85,TB!$B:$B,$C85,TB!$C:$C,$D85,TB!$G:$G,$E85,TB!$J:$J,$A$4)</f>
        <v>72.677979999999991</v>
      </c>
      <c r="AW85" s="218">
        <f>-SUMIFS(TB!AJ:AJ,TB!$F:$F,$B85,TB!$B:$B,$C85,TB!$C:$C,$D85,TB!$G:$G,$E85,TB!$J:$J,$A$4)</f>
        <v>72.677979999999991</v>
      </c>
      <c r="AX85" s="218">
        <f>-SUMIFS(TB!AK:AK,TB!$F:$F,$B85,TB!$B:$B,$C85,TB!$C:$C,$D85,TB!$G:$G,$E85,TB!$J:$J,$A$4)</f>
        <v>0</v>
      </c>
      <c r="AY85" s="218">
        <f>-SUMIFS(TB!AL:AL,TB!$F:$F,$B85,TB!$B:$B,$C85,TB!$C:$C,$D85,TB!$G:$G,$E85,TB!$J:$J,$A$4)</f>
        <v>0</v>
      </c>
      <c r="AZ85" s="218">
        <f>-SUMIFS(TB!AM:AM,TB!$F:$F,$B85,TB!$B:$B,$C85,TB!$C:$C,$D85,TB!$G:$G,$E85,TB!$J:$J,$A$4)</f>
        <v>0</v>
      </c>
      <c r="BA85" s="218">
        <f>-SUMIFS(TB!AN:AN,TB!$F:$F,$B85,TB!$B:$B,$C85,TB!$C:$C,$D85,TB!$G:$G,$E85,TB!$J:$J,$A$4)</f>
        <v>0</v>
      </c>
      <c r="BB85" s="218">
        <f>-SUMIFS(TB!AO:AO,TB!$F:$F,$B85,TB!$B:$B,$C85,TB!$C:$C,$D85,TB!$G:$G,$E85,TB!$J:$J,$A$4)</f>
        <v>0</v>
      </c>
      <c r="BC85" s="218">
        <f>-SUMIFS(TB!AP:AP,TB!$F:$F,$B85,TB!$B:$B,$C85,TB!$C:$C,$D85,TB!$G:$G,$E85,TB!$J:$J,$A$4)</f>
        <v>0</v>
      </c>
      <c r="BD85" s="218">
        <f>-SUMIFS(TB!AQ:AQ,TB!$F:$F,$B85,TB!$B:$B,$C85,TB!$C:$C,$D85,TB!$G:$G,$E85,TB!$J:$J,$A$4)</f>
        <v>0</v>
      </c>
      <c r="BE85" s="218">
        <f>-SUMIFS(TB!AR:AR,TB!$F:$F,$B85,TB!$B:$B,$C85,TB!$C:$C,$D85,TB!$G:$G,$E85,TB!$J:$J,$A$4)</f>
        <v>0</v>
      </c>
      <c r="BF85" s="218">
        <f>-SUMIFS(TB!AS:AS,TB!$F:$F,$B85,TB!$B:$B,$C85,TB!$C:$C,$D85,TB!$G:$G,$E85,TB!$J:$J,$A$4)</f>
        <v>0</v>
      </c>
      <c r="BG85" s="218">
        <f>-SUMIFS(TB!AT:AT,TB!$F:$F,$B85,TB!$B:$B,$C85,TB!$C:$C,$D85,TB!$G:$G,$E85,TB!$J:$J,$A$4)</f>
        <v>0</v>
      </c>
      <c r="BH85" s="218">
        <f>-SUMIFS(TB!AU:AU,TB!$F:$F,$B85,TB!$B:$B,$C85,TB!$C:$C,$D85,TB!$G:$G,$E85,TB!$J:$J,$A$4)</f>
        <v>0</v>
      </c>
      <c r="BI85" s="218">
        <f>-SUMIFS(TB!AV:AV,TB!$F:$F,$B85,TB!$B:$B,$C85,TB!$C:$C,$D85,TB!$G:$G,$E85,TB!$J:$J,$A$4)</f>
        <v>0</v>
      </c>
      <c r="BJ85" s="218">
        <f>-SUMIFS(TB!AW:AW,TB!$F:$F,$B85,TB!$B:$B,$C85,TB!$C:$C,$D85,TB!$G:$G,$E85,TB!$J:$J,$A$4)</f>
        <v>0</v>
      </c>
      <c r="BK85" s="218">
        <f>-SUMIFS(TB!AX:AX,TB!$F:$F,$B85,TB!$B:$B,$C85,TB!$C:$C,$D85,TB!$G:$G,$E85,TB!$J:$J,$A$4)</f>
        <v>0</v>
      </c>
      <c r="BL85" s="218">
        <f>-SUMIFS(TB!AY:AY,TB!$F:$F,$B85,TB!$B:$B,$C85,TB!$C:$C,$D85,TB!$G:$G,$E85,TB!$J:$J,$A$4)</f>
        <v>0</v>
      </c>
      <c r="BM85" s="218">
        <f>-SUMIFS(TB!AZ:AZ,TB!$F:$F,$B85,TB!$B:$B,$C85,TB!$C:$C,$D85,TB!$G:$G,$E85,TB!$J:$J,$A$4)</f>
        <v>0</v>
      </c>
      <c r="BN85" s="218">
        <f>-SUMIFS(TB!BA:BA,TB!$F:$F,$B85,TB!$B:$B,$C85,TB!$C:$C,$D85,TB!$G:$G,$E85,TB!$J:$J,$A$4)</f>
        <v>0</v>
      </c>
      <c r="BO85" s="218">
        <f>-SUMIFS(TB!BB:BB,TB!$F:$F,$B85,TB!$B:$B,$C85,TB!$C:$C,$D85,TB!$G:$G,$E85,TB!$J:$J,$A$4)</f>
        <v>0</v>
      </c>
      <c r="BP85" s="218">
        <f>-SUMIFS(TB!BC:BC,TB!$F:$F,$B85,TB!$B:$B,$C85,TB!$C:$C,$D85,TB!$G:$G,$E85,TB!$J:$J,$A$4)</f>
        <v>0</v>
      </c>
      <c r="BQ85" s="218">
        <f>-SUMIFS(TB!BD:BD,TB!$F:$F,$B85,TB!$B:$B,$C85,TB!$C:$C,$D85,TB!$G:$G,$E85,TB!$J:$J,$A$4)</f>
        <v>0</v>
      </c>
      <c r="BR85" s="218">
        <f>-SUMIFS(TB!BE:BE,TB!$F:$F,$B85,TB!$B:$B,$C85,TB!$C:$C,$D85,TB!$G:$G,$E85,TB!$J:$J,$A$4)</f>
        <v>0</v>
      </c>
      <c r="BS85" s="218">
        <f>-SUMIFS(TB!BF:BF,TB!$F:$F,$B85,TB!$B:$B,$C85,TB!$C:$C,$D85,TB!$G:$G,$E85,TB!$J:$J,$A$4)</f>
        <v>0</v>
      </c>
      <c r="BT85" s="218">
        <f>-SUMIFS(TB!BG:BG,TB!$F:$F,$B85,TB!$B:$B,$C85,TB!$C:$C,$D85,TB!$G:$G,$E85,TB!$J:$J,$A$4)</f>
        <v>0</v>
      </c>
      <c r="BU85" s="218">
        <f>-SUMIFS(TB!BH:BH,TB!$F:$F,$B85,TB!$B:$B,$C85,TB!$C:$C,$D85,TB!$G:$G,$E85,TB!$J:$J,$A$4)</f>
        <v>0</v>
      </c>
      <c r="BV85" s="218">
        <f>-SUMIFS(TB!BI:BI,TB!$F:$F,$B85,TB!$B:$B,$C85,TB!$C:$C,$D85,TB!$G:$G,$E85,TB!$J:$J,$A$4)</f>
        <v>0</v>
      </c>
      <c r="BZ85" s="218" t="s">
        <v>688</v>
      </c>
      <c r="CA85" s="337"/>
    </row>
    <row r="86" spans="2:79" s="20" customFormat="1" ht="14.25" customHeight="1" outlineLevel="1" x14ac:dyDescent="0.3">
      <c r="B86" s="80" t="str">
        <f>BS!$B$24</f>
        <v>Other current liabilities</v>
      </c>
      <c r="C86" s="79" t="s">
        <v>551</v>
      </c>
      <c r="D86" s="80" t="str">
        <f>IFERROR(VLOOKUP($C86,TB!$B:$H,2,0),"-")</f>
        <v>Penalties and interest payable</v>
      </c>
      <c r="E86" s="80" t="str">
        <f>IFERROR(VLOOKUP($C86,TB!$B:$H,6,0),"-")</f>
        <v>Penalties and interest payable</v>
      </c>
      <c r="F86" s="218">
        <f t="shared" si="85"/>
        <v>0</v>
      </c>
      <c r="G86" s="218">
        <f t="shared" si="86"/>
        <v>0</v>
      </c>
      <c r="H86" s="218">
        <f t="shared" si="86"/>
        <v>0</v>
      </c>
      <c r="I86" s="218">
        <f t="shared" si="86"/>
        <v>0</v>
      </c>
      <c r="J86" s="322"/>
      <c r="K86" s="218">
        <f t="shared" si="87"/>
        <v>0</v>
      </c>
      <c r="L86" s="218">
        <f t="shared" si="88"/>
        <v>0</v>
      </c>
      <c r="M86" s="218">
        <f t="shared" si="89"/>
        <v>0</v>
      </c>
      <c r="N86" s="218">
        <f ca="1">_xlfn.IFNA(MIN(OFFSET($AA86,0,MATCH(Periods!$D$15,$AA$7:$BY$7)-1):OFFSET($AA86,0,MATCH(Periods!$D$15,$AA$7:$BY$7,0)-12)),0)</f>
        <v>0</v>
      </c>
      <c r="O86" s="322"/>
      <c r="P86" s="218">
        <f t="shared" si="90"/>
        <v>0</v>
      </c>
      <c r="Q86" s="218">
        <f t="shared" si="91"/>
        <v>0</v>
      </c>
      <c r="R86" s="218">
        <f t="shared" si="92"/>
        <v>0</v>
      </c>
      <c r="S86" s="218">
        <f ca="1">_xlfn.IFNA(MAX(OFFSET($AA86,0,MATCH(Periods!$D$15,$AA$7:$BY$7)-1):OFFSET($AA86,0,MATCH(Periods!$D$15,$AA$7:$BY$7,0)-12)),0)</f>
        <v>0</v>
      </c>
      <c r="T86" s="322"/>
      <c r="U86" s="218">
        <f t="shared" si="93"/>
        <v>0</v>
      </c>
      <c r="V86" s="218">
        <f t="shared" si="94"/>
        <v>0</v>
      </c>
      <c r="W86" s="218">
        <f t="shared" si="95"/>
        <v>0</v>
      </c>
      <c r="X86" s="218">
        <f ca="1">_xlfn.IFNA(AVERAGE(OFFSET($AA86,0,MATCH(Periods!$D$15,$AA$7:$BY$7)-1):OFFSET($AA86,0,MATCH(Periods!$D$15,$AA$7:$BY$7,0)-12)),0)</f>
        <v>0</v>
      </c>
      <c r="Y86" s="322"/>
      <c r="Z86" s="322"/>
      <c r="AA86" s="218">
        <f>-SUMIFS(TB!N:N,TB!$F:$F,$B86,TB!$B:$B,$C86,TB!$C:$C,$D86,TB!$G:$G,$E86,TB!$J:$J,$A$4)</f>
        <v>0</v>
      </c>
      <c r="AB86" s="218">
        <f>-SUMIFS(TB!O:O,TB!$F:$F,$B86,TB!$B:$B,$C86,TB!$C:$C,$D86,TB!$G:$G,$E86,TB!$J:$J,$A$4)</f>
        <v>0</v>
      </c>
      <c r="AC86" s="218">
        <f>-SUMIFS(TB!P:P,TB!$F:$F,$B86,TB!$B:$B,$C86,TB!$C:$C,$D86,TB!$G:$G,$E86,TB!$J:$J,$A$4)</f>
        <v>0</v>
      </c>
      <c r="AD86" s="218">
        <f>-SUMIFS(TB!Q:Q,TB!$F:$F,$B86,TB!$B:$B,$C86,TB!$C:$C,$D86,TB!$G:$G,$E86,TB!$J:$J,$A$4)</f>
        <v>0</v>
      </c>
      <c r="AE86" s="218">
        <f>-SUMIFS(TB!R:R,TB!$F:$F,$B86,TB!$B:$B,$C86,TB!$C:$C,$D86,TB!$G:$G,$E86,TB!$J:$J,$A$4)</f>
        <v>0</v>
      </c>
      <c r="AF86" s="218">
        <f>-SUMIFS(TB!S:S,TB!$F:$F,$B86,TB!$B:$B,$C86,TB!$C:$C,$D86,TB!$G:$G,$E86,TB!$J:$J,$A$4)</f>
        <v>0</v>
      </c>
      <c r="AG86" s="218">
        <f>-SUMIFS(TB!T:T,TB!$F:$F,$B86,TB!$B:$B,$C86,TB!$C:$C,$D86,TB!$G:$G,$E86,TB!$J:$J,$A$4)</f>
        <v>0</v>
      </c>
      <c r="AH86" s="218">
        <f>-SUMIFS(TB!U:U,TB!$F:$F,$B86,TB!$B:$B,$C86,TB!$C:$C,$D86,TB!$G:$G,$E86,TB!$J:$J,$A$4)</f>
        <v>0</v>
      </c>
      <c r="AI86" s="218">
        <f>-SUMIFS(TB!V:V,TB!$F:$F,$B86,TB!$B:$B,$C86,TB!$C:$C,$D86,TB!$G:$G,$E86,TB!$J:$J,$A$4)</f>
        <v>0</v>
      </c>
      <c r="AJ86" s="218">
        <f>-SUMIFS(TB!W:W,TB!$F:$F,$B86,TB!$B:$B,$C86,TB!$C:$C,$D86,TB!$G:$G,$E86,TB!$J:$J,$A$4)</f>
        <v>0</v>
      </c>
      <c r="AK86" s="218">
        <f>-SUMIFS(TB!X:X,TB!$F:$F,$B86,TB!$B:$B,$C86,TB!$C:$C,$D86,TB!$G:$G,$E86,TB!$J:$J,$A$4)</f>
        <v>0</v>
      </c>
      <c r="AL86" s="218">
        <f>-SUMIFS(TB!Y:Y,TB!$F:$F,$B86,TB!$B:$B,$C86,TB!$C:$C,$D86,TB!$G:$G,$E86,TB!$J:$J,$A$4)</f>
        <v>0</v>
      </c>
      <c r="AM86" s="218">
        <f>-SUMIFS(TB!Z:Z,TB!$F:$F,$B86,TB!$B:$B,$C86,TB!$C:$C,$D86,TB!$G:$G,$E86,TB!$J:$J,$A$4)</f>
        <v>0</v>
      </c>
      <c r="AN86" s="218">
        <f>-SUMIFS(TB!AA:AA,TB!$F:$F,$B86,TB!$B:$B,$C86,TB!$C:$C,$D86,TB!$G:$G,$E86,TB!$J:$J,$A$4)</f>
        <v>0</v>
      </c>
      <c r="AO86" s="218">
        <f>-SUMIFS(TB!AB:AB,TB!$F:$F,$B86,TB!$B:$B,$C86,TB!$C:$C,$D86,TB!$G:$G,$E86,TB!$J:$J,$A$4)</f>
        <v>0</v>
      </c>
      <c r="AP86" s="218">
        <f>-SUMIFS(TB!AC:AC,TB!$F:$F,$B86,TB!$B:$B,$C86,TB!$C:$C,$D86,TB!$G:$G,$E86,TB!$J:$J,$A$4)</f>
        <v>0</v>
      </c>
      <c r="AQ86" s="218">
        <f>-SUMIFS(TB!AD:AD,TB!$F:$F,$B86,TB!$B:$B,$C86,TB!$C:$C,$D86,TB!$G:$G,$E86,TB!$J:$J,$A$4)</f>
        <v>0</v>
      </c>
      <c r="AR86" s="218">
        <f>-SUMIFS(TB!AE:AE,TB!$F:$F,$B86,TB!$B:$B,$C86,TB!$C:$C,$D86,TB!$G:$G,$E86,TB!$J:$J,$A$4)</f>
        <v>0</v>
      </c>
      <c r="AS86" s="218">
        <f>-SUMIFS(TB!AF:AF,TB!$F:$F,$B86,TB!$B:$B,$C86,TB!$C:$C,$D86,TB!$G:$G,$E86,TB!$J:$J,$A$4)</f>
        <v>0</v>
      </c>
      <c r="AT86" s="218">
        <f>-SUMIFS(TB!AG:AG,TB!$F:$F,$B86,TB!$B:$B,$C86,TB!$C:$C,$D86,TB!$G:$G,$E86,TB!$J:$J,$A$4)</f>
        <v>0</v>
      </c>
      <c r="AU86" s="218">
        <f>-SUMIFS(TB!AH:AH,TB!$F:$F,$B86,TB!$B:$B,$C86,TB!$C:$C,$D86,TB!$G:$G,$E86,TB!$J:$J,$A$4)</f>
        <v>0</v>
      </c>
      <c r="AV86" s="218">
        <f>-SUMIFS(TB!AI:AI,TB!$F:$F,$B86,TB!$B:$B,$C86,TB!$C:$C,$D86,TB!$G:$G,$E86,TB!$J:$J,$A$4)</f>
        <v>0</v>
      </c>
      <c r="AW86" s="218">
        <f>-SUMIFS(TB!AJ:AJ,TB!$F:$F,$B86,TB!$B:$B,$C86,TB!$C:$C,$D86,TB!$G:$G,$E86,TB!$J:$J,$A$4)</f>
        <v>0</v>
      </c>
      <c r="AX86" s="218">
        <f>-SUMIFS(TB!AK:AK,TB!$F:$F,$B86,TB!$B:$B,$C86,TB!$C:$C,$D86,TB!$G:$G,$E86,TB!$J:$J,$A$4)</f>
        <v>0</v>
      </c>
      <c r="AY86" s="218">
        <f>-SUMIFS(TB!AL:AL,TB!$F:$F,$B86,TB!$B:$B,$C86,TB!$C:$C,$D86,TB!$G:$G,$E86,TB!$J:$J,$A$4)</f>
        <v>0</v>
      </c>
      <c r="AZ86" s="218">
        <f>-SUMIFS(TB!AM:AM,TB!$F:$F,$B86,TB!$B:$B,$C86,TB!$C:$C,$D86,TB!$G:$G,$E86,TB!$J:$J,$A$4)</f>
        <v>0</v>
      </c>
      <c r="BA86" s="218">
        <f>-SUMIFS(TB!AN:AN,TB!$F:$F,$B86,TB!$B:$B,$C86,TB!$C:$C,$D86,TB!$G:$G,$E86,TB!$J:$J,$A$4)</f>
        <v>0</v>
      </c>
      <c r="BB86" s="218">
        <f>-SUMIFS(TB!AO:AO,TB!$F:$F,$B86,TB!$B:$B,$C86,TB!$C:$C,$D86,TB!$G:$G,$E86,TB!$J:$J,$A$4)</f>
        <v>0</v>
      </c>
      <c r="BC86" s="218">
        <f>-SUMIFS(TB!AP:AP,TB!$F:$F,$B86,TB!$B:$B,$C86,TB!$C:$C,$D86,TB!$G:$G,$E86,TB!$J:$J,$A$4)</f>
        <v>0</v>
      </c>
      <c r="BD86" s="218">
        <f>-SUMIFS(TB!AQ:AQ,TB!$F:$F,$B86,TB!$B:$B,$C86,TB!$C:$C,$D86,TB!$G:$G,$E86,TB!$J:$J,$A$4)</f>
        <v>0</v>
      </c>
      <c r="BE86" s="218">
        <f>-SUMIFS(TB!AR:AR,TB!$F:$F,$B86,TB!$B:$B,$C86,TB!$C:$C,$D86,TB!$G:$G,$E86,TB!$J:$J,$A$4)</f>
        <v>0</v>
      </c>
      <c r="BF86" s="218">
        <f>-SUMIFS(TB!AS:AS,TB!$F:$F,$B86,TB!$B:$B,$C86,TB!$C:$C,$D86,TB!$G:$G,$E86,TB!$J:$J,$A$4)</f>
        <v>0</v>
      </c>
      <c r="BG86" s="218">
        <f>-SUMIFS(TB!AT:AT,TB!$F:$F,$B86,TB!$B:$B,$C86,TB!$C:$C,$D86,TB!$G:$G,$E86,TB!$J:$J,$A$4)</f>
        <v>0</v>
      </c>
      <c r="BH86" s="218">
        <f>-SUMIFS(TB!AU:AU,TB!$F:$F,$B86,TB!$B:$B,$C86,TB!$C:$C,$D86,TB!$G:$G,$E86,TB!$J:$J,$A$4)</f>
        <v>0</v>
      </c>
      <c r="BI86" s="218">
        <f>-SUMIFS(TB!AV:AV,TB!$F:$F,$B86,TB!$B:$B,$C86,TB!$C:$C,$D86,TB!$G:$G,$E86,TB!$J:$J,$A$4)</f>
        <v>0</v>
      </c>
      <c r="BJ86" s="218">
        <f>-SUMIFS(TB!AW:AW,TB!$F:$F,$B86,TB!$B:$B,$C86,TB!$C:$C,$D86,TB!$G:$G,$E86,TB!$J:$J,$A$4)</f>
        <v>0</v>
      </c>
      <c r="BK86" s="218">
        <f>-SUMIFS(TB!AX:AX,TB!$F:$F,$B86,TB!$B:$B,$C86,TB!$C:$C,$D86,TB!$G:$G,$E86,TB!$J:$J,$A$4)</f>
        <v>0</v>
      </c>
      <c r="BL86" s="218">
        <f>-SUMIFS(TB!AY:AY,TB!$F:$F,$B86,TB!$B:$B,$C86,TB!$C:$C,$D86,TB!$G:$G,$E86,TB!$J:$J,$A$4)</f>
        <v>0</v>
      </c>
      <c r="BM86" s="218">
        <f>-SUMIFS(TB!AZ:AZ,TB!$F:$F,$B86,TB!$B:$B,$C86,TB!$C:$C,$D86,TB!$G:$G,$E86,TB!$J:$J,$A$4)</f>
        <v>0</v>
      </c>
      <c r="BN86" s="218">
        <f>-SUMIFS(TB!BA:BA,TB!$F:$F,$B86,TB!$B:$B,$C86,TB!$C:$C,$D86,TB!$G:$G,$E86,TB!$J:$J,$A$4)</f>
        <v>0</v>
      </c>
      <c r="BO86" s="218">
        <f>-SUMIFS(TB!BB:BB,TB!$F:$F,$B86,TB!$B:$B,$C86,TB!$C:$C,$D86,TB!$G:$G,$E86,TB!$J:$J,$A$4)</f>
        <v>0</v>
      </c>
      <c r="BP86" s="218">
        <f>-SUMIFS(TB!BC:BC,TB!$F:$F,$B86,TB!$B:$B,$C86,TB!$C:$C,$D86,TB!$G:$G,$E86,TB!$J:$J,$A$4)</f>
        <v>0</v>
      </c>
      <c r="BQ86" s="218">
        <f>-SUMIFS(TB!BD:BD,TB!$F:$F,$B86,TB!$B:$B,$C86,TB!$C:$C,$D86,TB!$G:$G,$E86,TB!$J:$J,$A$4)</f>
        <v>0</v>
      </c>
      <c r="BR86" s="218">
        <f>-SUMIFS(TB!BE:BE,TB!$F:$F,$B86,TB!$B:$B,$C86,TB!$C:$C,$D86,TB!$G:$G,$E86,TB!$J:$J,$A$4)</f>
        <v>0</v>
      </c>
      <c r="BS86" s="218">
        <f>-SUMIFS(TB!BF:BF,TB!$F:$F,$B86,TB!$B:$B,$C86,TB!$C:$C,$D86,TB!$G:$G,$E86,TB!$J:$J,$A$4)</f>
        <v>0</v>
      </c>
      <c r="BT86" s="218">
        <f>-SUMIFS(TB!BG:BG,TB!$F:$F,$B86,TB!$B:$B,$C86,TB!$C:$C,$D86,TB!$G:$G,$E86,TB!$J:$J,$A$4)</f>
        <v>0</v>
      </c>
      <c r="BU86" s="218">
        <f>-SUMIFS(TB!BH:BH,TB!$F:$F,$B86,TB!$B:$B,$C86,TB!$C:$C,$D86,TB!$G:$G,$E86,TB!$J:$J,$A$4)</f>
        <v>0</v>
      </c>
      <c r="BV86" s="218">
        <f>-SUMIFS(TB!BI:BI,TB!$F:$F,$B86,TB!$B:$B,$C86,TB!$C:$C,$D86,TB!$G:$G,$E86,TB!$J:$J,$A$4)</f>
        <v>0</v>
      </c>
      <c r="BZ86" s="218"/>
      <c r="CA86" s="337"/>
    </row>
    <row r="87" spans="2:79" s="20" customFormat="1" ht="14.25" customHeight="1" outlineLevel="1" x14ac:dyDescent="0.3">
      <c r="B87" s="80" t="str">
        <f>BS!$B$24</f>
        <v>Other current liabilities</v>
      </c>
      <c r="C87" s="79" t="s">
        <v>554</v>
      </c>
      <c r="D87" s="80" t="str">
        <f>IFERROR(VLOOKUP($C87,TB!$B:$H,2,0),"-")</f>
        <v>Sales Tax Payable</v>
      </c>
      <c r="E87" s="80" t="str">
        <f>IFERROR(VLOOKUP($C87,TB!$B:$H,6,0),"-")</f>
        <v>Sales tax payable</v>
      </c>
      <c r="F87" s="218">
        <f t="shared" si="85"/>
        <v>0</v>
      </c>
      <c r="G87" s="218">
        <f t="shared" si="86"/>
        <v>0</v>
      </c>
      <c r="H87" s="218">
        <f t="shared" si="86"/>
        <v>0</v>
      </c>
      <c r="I87" s="218">
        <f t="shared" si="86"/>
        <v>0</v>
      </c>
      <c r="J87" s="322"/>
      <c r="K87" s="218">
        <f t="shared" si="87"/>
        <v>0</v>
      </c>
      <c r="L87" s="218">
        <f t="shared" si="88"/>
        <v>0</v>
      </c>
      <c r="M87" s="218">
        <f t="shared" si="89"/>
        <v>0</v>
      </c>
      <c r="N87" s="218">
        <f ca="1">_xlfn.IFNA(MIN(OFFSET($AA87,0,MATCH(Periods!$D$15,$AA$7:$BY$7)-1):OFFSET($AA87,0,MATCH(Periods!$D$15,$AA$7:$BY$7,0)-12)),0)</f>
        <v>0</v>
      </c>
      <c r="O87" s="322"/>
      <c r="P87" s="218">
        <f t="shared" si="90"/>
        <v>0</v>
      </c>
      <c r="Q87" s="218">
        <f t="shared" si="91"/>
        <v>0</v>
      </c>
      <c r="R87" s="218">
        <f t="shared" si="92"/>
        <v>0</v>
      </c>
      <c r="S87" s="218">
        <f ca="1">_xlfn.IFNA(MAX(OFFSET($AA87,0,MATCH(Periods!$D$15,$AA$7:$BY$7)-1):OFFSET($AA87,0,MATCH(Periods!$D$15,$AA$7:$BY$7,0)-12)),0)</f>
        <v>0</v>
      </c>
      <c r="T87" s="322"/>
      <c r="U87" s="218">
        <f t="shared" si="93"/>
        <v>0</v>
      </c>
      <c r="V87" s="218">
        <f t="shared" si="94"/>
        <v>0</v>
      </c>
      <c r="W87" s="218">
        <f t="shared" si="95"/>
        <v>0</v>
      </c>
      <c r="X87" s="218">
        <f ca="1">_xlfn.IFNA(AVERAGE(OFFSET($AA87,0,MATCH(Periods!$D$15,$AA$7:$BY$7)-1):OFFSET($AA87,0,MATCH(Periods!$D$15,$AA$7:$BY$7,0)-12)),0)</f>
        <v>0</v>
      </c>
      <c r="Y87" s="322"/>
      <c r="Z87" s="322"/>
      <c r="AA87" s="218">
        <f>-SUMIFS(TB!N:N,TB!$F:$F,$B87,TB!$B:$B,$C87,TB!$C:$C,$D87,TB!$G:$G,$E87,TB!$J:$J,$A$4)</f>
        <v>0</v>
      </c>
      <c r="AB87" s="218">
        <f>-SUMIFS(TB!O:O,TB!$F:$F,$B87,TB!$B:$B,$C87,TB!$C:$C,$D87,TB!$G:$G,$E87,TB!$J:$J,$A$4)</f>
        <v>0</v>
      </c>
      <c r="AC87" s="218">
        <f>-SUMIFS(TB!P:P,TB!$F:$F,$B87,TB!$B:$B,$C87,TB!$C:$C,$D87,TB!$G:$G,$E87,TB!$J:$J,$A$4)</f>
        <v>0</v>
      </c>
      <c r="AD87" s="218">
        <f>-SUMIFS(TB!Q:Q,TB!$F:$F,$B87,TB!$B:$B,$C87,TB!$C:$C,$D87,TB!$G:$G,$E87,TB!$J:$J,$A$4)</f>
        <v>0</v>
      </c>
      <c r="AE87" s="218">
        <f>-SUMIFS(TB!R:R,TB!$F:$F,$B87,TB!$B:$B,$C87,TB!$C:$C,$D87,TB!$G:$G,$E87,TB!$J:$J,$A$4)</f>
        <v>0</v>
      </c>
      <c r="AF87" s="218">
        <f>-SUMIFS(TB!S:S,TB!$F:$F,$B87,TB!$B:$B,$C87,TB!$C:$C,$D87,TB!$G:$G,$E87,TB!$J:$J,$A$4)</f>
        <v>0</v>
      </c>
      <c r="AG87" s="218">
        <f>-SUMIFS(TB!T:T,TB!$F:$F,$B87,TB!$B:$B,$C87,TB!$C:$C,$D87,TB!$G:$G,$E87,TB!$J:$J,$A$4)</f>
        <v>0</v>
      </c>
      <c r="AH87" s="218">
        <f>-SUMIFS(TB!U:U,TB!$F:$F,$B87,TB!$B:$B,$C87,TB!$C:$C,$D87,TB!$G:$G,$E87,TB!$J:$J,$A$4)</f>
        <v>0</v>
      </c>
      <c r="AI87" s="218">
        <f>-SUMIFS(TB!V:V,TB!$F:$F,$B87,TB!$B:$B,$C87,TB!$C:$C,$D87,TB!$G:$G,$E87,TB!$J:$J,$A$4)</f>
        <v>0</v>
      </c>
      <c r="AJ87" s="218">
        <f>-SUMIFS(TB!W:W,TB!$F:$F,$B87,TB!$B:$B,$C87,TB!$C:$C,$D87,TB!$G:$G,$E87,TB!$J:$J,$A$4)</f>
        <v>0</v>
      </c>
      <c r="AK87" s="218">
        <f>-SUMIFS(TB!X:X,TB!$F:$F,$B87,TB!$B:$B,$C87,TB!$C:$C,$D87,TB!$G:$G,$E87,TB!$J:$J,$A$4)</f>
        <v>0</v>
      </c>
      <c r="AL87" s="218">
        <f>-SUMIFS(TB!Y:Y,TB!$F:$F,$B87,TB!$B:$B,$C87,TB!$C:$C,$D87,TB!$G:$G,$E87,TB!$J:$J,$A$4)</f>
        <v>0</v>
      </c>
      <c r="AM87" s="218">
        <f>-SUMIFS(TB!Z:Z,TB!$F:$F,$B87,TB!$B:$B,$C87,TB!$C:$C,$D87,TB!$G:$G,$E87,TB!$J:$J,$A$4)</f>
        <v>0</v>
      </c>
      <c r="AN87" s="218">
        <f>-SUMIFS(TB!AA:AA,TB!$F:$F,$B87,TB!$B:$B,$C87,TB!$C:$C,$D87,TB!$G:$G,$E87,TB!$J:$J,$A$4)</f>
        <v>0</v>
      </c>
      <c r="AO87" s="218">
        <f>-SUMIFS(TB!AB:AB,TB!$F:$F,$B87,TB!$B:$B,$C87,TB!$C:$C,$D87,TB!$G:$G,$E87,TB!$J:$J,$A$4)</f>
        <v>0</v>
      </c>
      <c r="AP87" s="218">
        <f>-SUMIFS(TB!AC:AC,TB!$F:$F,$B87,TB!$B:$B,$C87,TB!$C:$C,$D87,TB!$G:$G,$E87,TB!$J:$J,$A$4)</f>
        <v>0</v>
      </c>
      <c r="AQ87" s="218">
        <f>-SUMIFS(TB!AD:AD,TB!$F:$F,$B87,TB!$B:$B,$C87,TB!$C:$C,$D87,TB!$G:$G,$E87,TB!$J:$J,$A$4)</f>
        <v>0</v>
      </c>
      <c r="AR87" s="218">
        <f>-SUMIFS(TB!AE:AE,TB!$F:$F,$B87,TB!$B:$B,$C87,TB!$C:$C,$D87,TB!$G:$G,$E87,TB!$J:$J,$A$4)</f>
        <v>0</v>
      </c>
      <c r="AS87" s="218">
        <f>-SUMIFS(TB!AF:AF,TB!$F:$F,$B87,TB!$B:$B,$C87,TB!$C:$C,$D87,TB!$G:$G,$E87,TB!$J:$J,$A$4)</f>
        <v>0</v>
      </c>
      <c r="AT87" s="218">
        <f>-SUMIFS(TB!AG:AG,TB!$F:$F,$B87,TB!$B:$B,$C87,TB!$C:$C,$D87,TB!$G:$G,$E87,TB!$J:$J,$A$4)</f>
        <v>0</v>
      </c>
      <c r="AU87" s="218">
        <f>-SUMIFS(TB!AH:AH,TB!$F:$F,$B87,TB!$B:$B,$C87,TB!$C:$C,$D87,TB!$G:$G,$E87,TB!$J:$J,$A$4)</f>
        <v>0</v>
      </c>
      <c r="AV87" s="218">
        <f>-SUMIFS(TB!AI:AI,TB!$F:$F,$B87,TB!$B:$B,$C87,TB!$C:$C,$D87,TB!$G:$G,$E87,TB!$J:$J,$A$4)</f>
        <v>0</v>
      </c>
      <c r="AW87" s="218">
        <f>-SUMIFS(TB!AJ:AJ,TB!$F:$F,$B87,TB!$B:$B,$C87,TB!$C:$C,$D87,TB!$G:$G,$E87,TB!$J:$J,$A$4)</f>
        <v>0</v>
      </c>
      <c r="AX87" s="218">
        <f>-SUMIFS(TB!AK:AK,TB!$F:$F,$B87,TB!$B:$B,$C87,TB!$C:$C,$D87,TB!$G:$G,$E87,TB!$J:$J,$A$4)</f>
        <v>0</v>
      </c>
      <c r="AY87" s="218">
        <f>-SUMIFS(TB!AL:AL,TB!$F:$F,$B87,TB!$B:$B,$C87,TB!$C:$C,$D87,TB!$G:$G,$E87,TB!$J:$J,$A$4)</f>
        <v>0</v>
      </c>
      <c r="AZ87" s="218">
        <f>-SUMIFS(TB!AM:AM,TB!$F:$F,$B87,TB!$B:$B,$C87,TB!$C:$C,$D87,TB!$G:$G,$E87,TB!$J:$J,$A$4)</f>
        <v>0</v>
      </c>
      <c r="BA87" s="218">
        <f>-SUMIFS(TB!AN:AN,TB!$F:$F,$B87,TB!$B:$B,$C87,TB!$C:$C,$D87,TB!$G:$G,$E87,TB!$J:$J,$A$4)</f>
        <v>0</v>
      </c>
      <c r="BB87" s="218">
        <f>-SUMIFS(TB!AO:AO,TB!$F:$F,$B87,TB!$B:$B,$C87,TB!$C:$C,$D87,TB!$G:$G,$E87,TB!$J:$J,$A$4)</f>
        <v>0</v>
      </c>
      <c r="BC87" s="218">
        <f>-SUMIFS(TB!AP:AP,TB!$F:$F,$B87,TB!$B:$B,$C87,TB!$C:$C,$D87,TB!$G:$G,$E87,TB!$J:$J,$A$4)</f>
        <v>0</v>
      </c>
      <c r="BD87" s="218">
        <f>-SUMIFS(TB!AQ:AQ,TB!$F:$F,$B87,TB!$B:$B,$C87,TB!$C:$C,$D87,TB!$G:$G,$E87,TB!$J:$J,$A$4)</f>
        <v>0</v>
      </c>
      <c r="BE87" s="218">
        <f>-SUMIFS(TB!AR:AR,TB!$F:$F,$B87,TB!$B:$B,$C87,TB!$C:$C,$D87,TB!$G:$G,$E87,TB!$J:$J,$A$4)</f>
        <v>0</v>
      </c>
      <c r="BF87" s="218">
        <f>-SUMIFS(TB!AS:AS,TB!$F:$F,$B87,TB!$B:$B,$C87,TB!$C:$C,$D87,TB!$G:$G,$E87,TB!$J:$J,$A$4)</f>
        <v>0</v>
      </c>
      <c r="BG87" s="218">
        <f>-SUMIFS(TB!AT:AT,TB!$F:$F,$B87,TB!$B:$B,$C87,TB!$C:$C,$D87,TB!$G:$G,$E87,TB!$J:$J,$A$4)</f>
        <v>0</v>
      </c>
      <c r="BH87" s="218">
        <f>-SUMIFS(TB!AU:AU,TB!$F:$F,$B87,TB!$B:$B,$C87,TB!$C:$C,$D87,TB!$G:$G,$E87,TB!$J:$J,$A$4)</f>
        <v>0</v>
      </c>
      <c r="BI87" s="218">
        <f>-SUMIFS(TB!AV:AV,TB!$F:$F,$B87,TB!$B:$B,$C87,TB!$C:$C,$D87,TB!$G:$G,$E87,TB!$J:$J,$A$4)</f>
        <v>0</v>
      </c>
      <c r="BJ87" s="218">
        <f>-SUMIFS(TB!AW:AW,TB!$F:$F,$B87,TB!$B:$B,$C87,TB!$C:$C,$D87,TB!$G:$G,$E87,TB!$J:$J,$A$4)</f>
        <v>0</v>
      </c>
      <c r="BK87" s="218">
        <f>-SUMIFS(TB!AX:AX,TB!$F:$F,$B87,TB!$B:$B,$C87,TB!$C:$C,$D87,TB!$G:$G,$E87,TB!$J:$J,$A$4)</f>
        <v>0</v>
      </c>
      <c r="BL87" s="218">
        <f>-SUMIFS(TB!AY:AY,TB!$F:$F,$B87,TB!$B:$B,$C87,TB!$C:$C,$D87,TB!$G:$G,$E87,TB!$J:$J,$A$4)</f>
        <v>0</v>
      </c>
      <c r="BM87" s="218">
        <f>-SUMIFS(TB!AZ:AZ,TB!$F:$F,$B87,TB!$B:$B,$C87,TB!$C:$C,$D87,TB!$G:$G,$E87,TB!$J:$J,$A$4)</f>
        <v>0</v>
      </c>
      <c r="BN87" s="218">
        <f>-SUMIFS(TB!BA:BA,TB!$F:$F,$B87,TB!$B:$B,$C87,TB!$C:$C,$D87,TB!$G:$G,$E87,TB!$J:$J,$A$4)</f>
        <v>0</v>
      </c>
      <c r="BO87" s="218">
        <f>-SUMIFS(TB!BB:BB,TB!$F:$F,$B87,TB!$B:$B,$C87,TB!$C:$C,$D87,TB!$G:$G,$E87,TB!$J:$J,$A$4)</f>
        <v>0</v>
      </c>
      <c r="BP87" s="218">
        <f>-SUMIFS(TB!BC:BC,TB!$F:$F,$B87,TB!$B:$B,$C87,TB!$C:$C,$D87,TB!$G:$G,$E87,TB!$J:$J,$A$4)</f>
        <v>0</v>
      </c>
      <c r="BQ87" s="218">
        <f>-SUMIFS(TB!BD:BD,TB!$F:$F,$B87,TB!$B:$B,$C87,TB!$C:$C,$D87,TB!$G:$G,$E87,TB!$J:$J,$A$4)</f>
        <v>0</v>
      </c>
      <c r="BR87" s="218">
        <f>-SUMIFS(TB!BE:BE,TB!$F:$F,$B87,TB!$B:$B,$C87,TB!$C:$C,$D87,TB!$G:$G,$E87,TB!$J:$J,$A$4)</f>
        <v>0</v>
      </c>
      <c r="BS87" s="218">
        <f>-SUMIFS(TB!BF:BF,TB!$F:$F,$B87,TB!$B:$B,$C87,TB!$C:$C,$D87,TB!$G:$G,$E87,TB!$J:$J,$A$4)</f>
        <v>0</v>
      </c>
      <c r="BT87" s="218">
        <f>-SUMIFS(TB!BG:BG,TB!$F:$F,$B87,TB!$B:$B,$C87,TB!$C:$C,$D87,TB!$G:$G,$E87,TB!$J:$J,$A$4)</f>
        <v>0</v>
      </c>
      <c r="BU87" s="218">
        <f>-SUMIFS(TB!BH:BH,TB!$F:$F,$B87,TB!$B:$B,$C87,TB!$C:$C,$D87,TB!$G:$G,$E87,TB!$J:$J,$A$4)</f>
        <v>0</v>
      </c>
      <c r="BV87" s="218">
        <f>-SUMIFS(TB!BI:BI,TB!$F:$F,$B87,TB!$B:$B,$C87,TB!$C:$C,$D87,TB!$G:$G,$E87,TB!$J:$J,$A$4)</f>
        <v>0</v>
      </c>
      <c r="BZ87" s="218"/>
      <c r="CA87" s="337"/>
    </row>
    <row r="88" spans="2:79" s="20" customFormat="1" ht="14.25" customHeight="1" outlineLevel="1" x14ac:dyDescent="0.3">
      <c r="B88" s="80" t="str">
        <f>BS!$B$24</f>
        <v>Other current liabilities</v>
      </c>
      <c r="C88" s="79" t="s">
        <v>555</v>
      </c>
      <c r="D88" s="80" t="str">
        <f>IFERROR(VLOOKUP($C88,TB!$B:$H,2,0),"-")</f>
        <v>Services Due</v>
      </c>
      <c r="E88" s="80" t="str">
        <f>IFERROR(VLOOKUP($C88,TB!$B:$H,6,0),"-")</f>
        <v>Services due</v>
      </c>
      <c r="F88" s="218">
        <f t="shared" si="85"/>
        <v>0</v>
      </c>
      <c r="G88" s="218">
        <f t="shared" si="86"/>
        <v>0</v>
      </c>
      <c r="H88" s="218">
        <f t="shared" si="86"/>
        <v>0</v>
      </c>
      <c r="I88" s="218">
        <f t="shared" si="86"/>
        <v>0</v>
      </c>
      <c r="J88" s="322"/>
      <c r="K88" s="218">
        <f t="shared" si="87"/>
        <v>0</v>
      </c>
      <c r="L88" s="218">
        <f t="shared" si="88"/>
        <v>0</v>
      </c>
      <c r="M88" s="218">
        <f t="shared" si="89"/>
        <v>0</v>
      </c>
      <c r="N88" s="218">
        <f ca="1">_xlfn.IFNA(MIN(OFFSET($AA88,0,MATCH(Periods!$D$15,$AA$7:$BY$7)-1):OFFSET($AA88,0,MATCH(Periods!$D$15,$AA$7:$BY$7,0)-12)),0)</f>
        <v>0</v>
      </c>
      <c r="O88" s="322"/>
      <c r="P88" s="218">
        <f t="shared" si="90"/>
        <v>0</v>
      </c>
      <c r="Q88" s="218">
        <f t="shared" si="91"/>
        <v>0</v>
      </c>
      <c r="R88" s="218">
        <f t="shared" si="92"/>
        <v>0</v>
      </c>
      <c r="S88" s="218">
        <f ca="1">_xlfn.IFNA(MAX(OFFSET($AA88,0,MATCH(Periods!$D$15,$AA$7:$BY$7)-1):OFFSET($AA88,0,MATCH(Periods!$D$15,$AA$7:$BY$7,0)-12)),0)</f>
        <v>0</v>
      </c>
      <c r="T88" s="322"/>
      <c r="U88" s="218">
        <f t="shared" si="93"/>
        <v>0</v>
      </c>
      <c r="V88" s="218">
        <f t="shared" si="94"/>
        <v>0</v>
      </c>
      <c r="W88" s="218">
        <f t="shared" si="95"/>
        <v>0</v>
      </c>
      <c r="X88" s="218">
        <f ca="1">_xlfn.IFNA(AVERAGE(OFFSET($AA88,0,MATCH(Periods!$D$15,$AA$7:$BY$7)-1):OFFSET($AA88,0,MATCH(Periods!$D$15,$AA$7:$BY$7,0)-12)),0)</f>
        <v>0</v>
      </c>
      <c r="Y88" s="322"/>
      <c r="Z88" s="322"/>
      <c r="AA88" s="218">
        <f>-SUMIFS(TB!N:N,TB!$F:$F,$B88,TB!$B:$B,$C88,TB!$C:$C,$D88,TB!$G:$G,$E88,TB!$J:$J,$A$4)</f>
        <v>0</v>
      </c>
      <c r="AB88" s="218">
        <f>-SUMIFS(TB!O:O,TB!$F:$F,$B88,TB!$B:$B,$C88,TB!$C:$C,$D88,TB!$G:$G,$E88,TB!$J:$J,$A$4)</f>
        <v>0</v>
      </c>
      <c r="AC88" s="218">
        <f>-SUMIFS(TB!P:P,TB!$F:$F,$B88,TB!$B:$B,$C88,TB!$C:$C,$D88,TB!$G:$G,$E88,TB!$J:$J,$A$4)</f>
        <v>0</v>
      </c>
      <c r="AD88" s="218">
        <f>-SUMIFS(TB!Q:Q,TB!$F:$F,$B88,TB!$B:$B,$C88,TB!$C:$C,$D88,TB!$G:$G,$E88,TB!$J:$J,$A$4)</f>
        <v>0</v>
      </c>
      <c r="AE88" s="218">
        <f>-SUMIFS(TB!R:R,TB!$F:$F,$B88,TB!$B:$B,$C88,TB!$C:$C,$D88,TB!$G:$G,$E88,TB!$J:$J,$A$4)</f>
        <v>0</v>
      </c>
      <c r="AF88" s="218">
        <f>-SUMIFS(TB!S:S,TB!$F:$F,$B88,TB!$B:$B,$C88,TB!$C:$C,$D88,TB!$G:$G,$E88,TB!$J:$J,$A$4)</f>
        <v>0</v>
      </c>
      <c r="AG88" s="218">
        <f>-SUMIFS(TB!T:T,TB!$F:$F,$B88,TB!$B:$B,$C88,TB!$C:$C,$D88,TB!$G:$G,$E88,TB!$J:$J,$A$4)</f>
        <v>0</v>
      </c>
      <c r="AH88" s="218">
        <f>-SUMIFS(TB!U:U,TB!$F:$F,$B88,TB!$B:$B,$C88,TB!$C:$C,$D88,TB!$G:$G,$E88,TB!$J:$J,$A$4)</f>
        <v>0</v>
      </c>
      <c r="AI88" s="218">
        <f>-SUMIFS(TB!V:V,TB!$F:$F,$B88,TB!$B:$B,$C88,TB!$C:$C,$D88,TB!$G:$G,$E88,TB!$J:$J,$A$4)</f>
        <v>0</v>
      </c>
      <c r="AJ88" s="218">
        <f>-SUMIFS(TB!W:W,TB!$F:$F,$B88,TB!$B:$B,$C88,TB!$C:$C,$D88,TB!$G:$G,$E88,TB!$J:$J,$A$4)</f>
        <v>0</v>
      </c>
      <c r="AK88" s="218">
        <f>-SUMIFS(TB!X:X,TB!$F:$F,$B88,TB!$B:$B,$C88,TB!$C:$C,$D88,TB!$G:$G,$E88,TB!$J:$J,$A$4)</f>
        <v>0</v>
      </c>
      <c r="AL88" s="218">
        <f>-SUMIFS(TB!Y:Y,TB!$F:$F,$B88,TB!$B:$B,$C88,TB!$C:$C,$D88,TB!$G:$G,$E88,TB!$J:$J,$A$4)</f>
        <v>0</v>
      </c>
      <c r="AM88" s="218">
        <f>-SUMIFS(TB!Z:Z,TB!$F:$F,$B88,TB!$B:$B,$C88,TB!$C:$C,$D88,TB!$G:$G,$E88,TB!$J:$J,$A$4)</f>
        <v>0</v>
      </c>
      <c r="AN88" s="218">
        <f>-SUMIFS(TB!AA:AA,TB!$F:$F,$B88,TB!$B:$B,$C88,TB!$C:$C,$D88,TB!$G:$G,$E88,TB!$J:$J,$A$4)</f>
        <v>0</v>
      </c>
      <c r="AO88" s="218">
        <f>-SUMIFS(TB!AB:AB,TB!$F:$F,$B88,TB!$B:$B,$C88,TB!$C:$C,$D88,TB!$G:$G,$E88,TB!$J:$J,$A$4)</f>
        <v>0</v>
      </c>
      <c r="AP88" s="218">
        <f>-SUMIFS(TB!AC:AC,TB!$F:$F,$B88,TB!$B:$B,$C88,TB!$C:$C,$D88,TB!$G:$G,$E88,TB!$J:$J,$A$4)</f>
        <v>0</v>
      </c>
      <c r="AQ88" s="218">
        <f>-SUMIFS(TB!AD:AD,TB!$F:$F,$B88,TB!$B:$B,$C88,TB!$C:$C,$D88,TB!$G:$G,$E88,TB!$J:$J,$A$4)</f>
        <v>0</v>
      </c>
      <c r="AR88" s="218">
        <f>-SUMIFS(TB!AE:AE,TB!$F:$F,$B88,TB!$B:$B,$C88,TB!$C:$C,$D88,TB!$G:$G,$E88,TB!$J:$J,$A$4)</f>
        <v>0</v>
      </c>
      <c r="AS88" s="218">
        <f>-SUMIFS(TB!AF:AF,TB!$F:$F,$B88,TB!$B:$B,$C88,TB!$C:$C,$D88,TB!$G:$G,$E88,TB!$J:$J,$A$4)</f>
        <v>0</v>
      </c>
      <c r="AT88" s="218">
        <f>-SUMIFS(TB!AG:AG,TB!$F:$F,$B88,TB!$B:$B,$C88,TB!$C:$C,$D88,TB!$G:$G,$E88,TB!$J:$J,$A$4)</f>
        <v>0</v>
      </c>
      <c r="AU88" s="218">
        <f>-SUMIFS(TB!AH:AH,TB!$F:$F,$B88,TB!$B:$B,$C88,TB!$C:$C,$D88,TB!$G:$G,$E88,TB!$J:$J,$A$4)</f>
        <v>0</v>
      </c>
      <c r="AV88" s="218">
        <f>-SUMIFS(TB!AI:AI,TB!$F:$F,$B88,TB!$B:$B,$C88,TB!$C:$C,$D88,TB!$G:$G,$E88,TB!$J:$J,$A$4)</f>
        <v>0</v>
      </c>
      <c r="AW88" s="218">
        <f>-SUMIFS(TB!AJ:AJ,TB!$F:$F,$B88,TB!$B:$B,$C88,TB!$C:$C,$D88,TB!$G:$G,$E88,TB!$J:$J,$A$4)</f>
        <v>0</v>
      </c>
      <c r="AX88" s="218">
        <f>-SUMIFS(TB!AK:AK,TB!$F:$F,$B88,TB!$B:$B,$C88,TB!$C:$C,$D88,TB!$G:$G,$E88,TB!$J:$J,$A$4)</f>
        <v>0</v>
      </c>
      <c r="AY88" s="218">
        <f>-SUMIFS(TB!AL:AL,TB!$F:$F,$B88,TB!$B:$B,$C88,TB!$C:$C,$D88,TB!$G:$G,$E88,TB!$J:$J,$A$4)</f>
        <v>0</v>
      </c>
      <c r="AZ88" s="218">
        <f>-SUMIFS(TB!AM:AM,TB!$F:$F,$B88,TB!$B:$B,$C88,TB!$C:$C,$D88,TB!$G:$G,$E88,TB!$J:$J,$A$4)</f>
        <v>0</v>
      </c>
      <c r="BA88" s="218">
        <f>-SUMIFS(TB!AN:AN,TB!$F:$F,$B88,TB!$B:$B,$C88,TB!$C:$C,$D88,TB!$G:$G,$E88,TB!$J:$J,$A$4)</f>
        <v>0</v>
      </c>
      <c r="BB88" s="218">
        <f>-SUMIFS(TB!AO:AO,TB!$F:$F,$B88,TB!$B:$B,$C88,TB!$C:$C,$D88,TB!$G:$G,$E88,TB!$J:$J,$A$4)</f>
        <v>0</v>
      </c>
      <c r="BC88" s="218">
        <f>-SUMIFS(TB!AP:AP,TB!$F:$F,$B88,TB!$B:$B,$C88,TB!$C:$C,$D88,TB!$G:$G,$E88,TB!$J:$J,$A$4)</f>
        <v>0</v>
      </c>
      <c r="BD88" s="218">
        <f>-SUMIFS(TB!AQ:AQ,TB!$F:$F,$B88,TB!$B:$B,$C88,TB!$C:$C,$D88,TB!$G:$G,$E88,TB!$J:$J,$A$4)</f>
        <v>0</v>
      </c>
      <c r="BE88" s="218">
        <f>-SUMIFS(TB!AR:AR,TB!$F:$F,$B88,TB!$B:$B,$C88,TB!$C:$C,$D88,TB!$G:$G,$E88,TB!$J:$J,$A$4)</f>
        <v>0</v>
      </c>
      <c r="BF88" s="218">
        <f>-SUMIFS(TB!AS:AS,TB!$F:$F,$B88,TB!$B:$B,$C88,TB!$C:$C,$D88,TB!$G:$G,$E88,TB!$J:$J,$A$4)</f>
        <v>0</v>
      </c>
      <c r="BG88" s="218">
        <f>-SUMIFS(TB!AT:AT,TB!$F:$F,$B88,TB!$B:$B,$C88,TB!$C:$C,$D88,TB!$G:$G,$E88,TB!$J:$J,$A$4)</f>
        <v>0</v>
      </c>
      <c r="BH88" s="218">
        <f>-SUMIFS(TB!AU:AU,TB!$F:$F,$B88,TB!$B:$B,$C88,TB!$C:$C,$D88,TB!$G:$G,$E88,TB!$J:$J,$A$4)</f>
        <v>0</v>
      </c>
      <c r="BI88" s="218">
        <f>-SUMIFS(TB!AV:AV,TB!$F:$F,$B88,TB!$B:$B,$C88,TB!$C:$C,$D88,TB!$G:$G,$E88,TB!$J:$J,$A$4)</f>
        <v>0</v>
      </c>
      <c r="BJ88" s="218">
        <f>-SUMIFS(TB!AW:AW,TB!$F:$F,$B88,TB!$B:$B,$C88,TB!$C:$C,$D88,TB!$G:$G,$E88,TB!$J:$J,$A$4)</f>
        <v>0</v>
      </c>
      <c r="BK88" s="218">
        <f>-SUMIFS(TB!AX:AX,TB!$F:$F,$B88,TB!$B:$B,$C88,TB!$C:$C,$D88,TB!$G:$G,$E88,TB!$J:$J,$A$4)</f>
        <v>0</v>
      </c>
      <c r="BL88" s="218">
        <f>-SUMIFS(TB!AY:AY,TB!$F:$F,$B88,TB!$B:$B,$C88,TB!$C:$C,$D88,TB!$G:$G,$E88,TB!$J:$J,$A$4)</f>
        <v>0</v>
      </c>
      <c r="BM88" s="218">
        <f>-SUMIFS(TB!AZ:AZ,TB!$F:$F,$B88,TB!$B:$B,$C88,TB!$C:$C,$D88,TB!$G:$G,$E88,TB!$J:$J,$A$4)</f>
        <v>0</v>
      </c>
      <c r="BN88" s="218">
        <f>-SUMIFS(TB!BA:BA,TB!$F:$F,$B88,TB!$B:$B,$C88,TB!$C:$C,$D88,TB!$G:$G,$E88,TB!$J:$J,$A$4)</f>
        <v>0</v>
      </c>
      <c r="BO88" s="218">
        <f>-SUMIFS(TB!BB:BB,TB!$F:$F,$B88,TB!$B:$B,$C88,TB!$C:$C,$D88,TB!$G:$G,$E88,TB!$J:$J,$A$4)</f>
        <v>0</v>
      </c>
      <c r="BP88" s="218">
        <f>-SUMIFS(TB!BC:BC,TB!$F:$F,$B88,TB!$B:$B,$C88,TB!$C:$C,$D88,TB!$G:$G,$E88,TB!$J:$J,$A$4)</f>
        <v>0</v>
      </c>
      <c r="BQ88" s="218">
        <f>-SUMIFS(TB!BD:BD,TB!$F:$F,$B88,TB!$B:$B,$C88,TB!$C:$C,$D88,TB!$G:$G,$E88,TB!$J:$J,$A$4)</f>
        <v>0</v>
      </c>
      <c r="BR88" s="218">
        <f>-SUMIFS(TB!BE:BE,TB!$F:$F,$B88,TB!$B:$B,$C88,TB!$C:$C,$D88,TB!$G:$G,$E88,TB!$J:$J,$A$4)</f>
        <v>0</v>
      </c>
      <c r="BS88" s="218">
        <f>-SUMIFS(TB!BF:BF,TB!$F:$F,$B88,TB!$B:$B,$C88,TB!$C:$C,$D88,TB!$G:$G,$E88,TB!$J:$J,$A$4)</f>
        <v>0</v>
      </c>
      <c r="BT88" s="218">
        <f>-SUMIFS(TB!BG:BG,TB!$F:$F,$B88,TB!$B:$B,$C88,TB!$C:$C,$D88,TB!$G:$G,$E88,TB!$J:$J,$A$4)</f>
        <v>0</v>
      </c>
      <c r="BU88" s="218">
        <f>-SUMIFS(TB!BH:BH,TB!$F:$F,$B88,TB!$B:$B,$C88,TB!$C:$C,$D88,TB!$G:$G,$E88,TB!$J:$J,$A$4)</f>
        <v>0</v>
      </c>
      <c r="BV88" s="218">
        <f>-SUMIFS(TB!BI:BI,TB!$F:$F,$B88,TB!$B:$B,$C88,TB!$C:$C,$D88,TB!$G:$G,$E88,TB!$J:$J,$A$4)</f>
        <v>0</v>
      </c>
      <c r="BZ88" s="218"/>
      <c r="CA88" s="337"/>
    </row>
    <row r="89" spans="2:79" s="20" customFormat="1" ht="14.25" customHeight="1" outlineLevel="1" x14ac:dyDescent="0.3">
      <c r="B89" s="92" t="str">
        <f>BS!$B$24</f>
        <v>Other current liabilities</v>
      </c>
      <c r="C89" s="93" t="s">
        <v>557</v>
      </c>
      <c r="D89" s="92" t="str">
        <f>IFERROR(VLOOKUP($C89,TB!$B:$H,2,0),"-")</f>
        <v>Wages and payroll tax accrual</v>
      </c>
      <c r="E89" s="92" t="str">
        <f>IFERROR(VLOOKUP($C89,TB!$B:$H,6,0),"-")</f>
        <v>Wages and payroll tax accrual</v>
      </c>
      <c r="F89" s="220">
        <f t="shared" si="85"/>
        <v>0</v>
      </c>
      <c r="G89" s="220">
        <f t="shared" si="86"/>
        <v>0</v>
      </c>
      <c r="H89" s="220">
        <f t="shared" si="86"/>
        <v>0</v>
      </c>
      <c r="I89" s="220">
        <f t="shared" si="86"/>
        <v>0</v>
      </c>
      <c r="J89" s="322"/>
      <c r="K89" s="220">
        <f t="shared" si="87"/>
        <v>0</v>
      </c>
      <c r="L89" s="220">
        <f t="shared" si="88"/>
        <v>0</v>
      </c>
      <c r="M89" s="220">
        <f t="shared" si="89"/>
        <v>0</v>
      </c>
      <c r="N89" s="220">
        <f ca="1">_xlfn.IFNA(MIN(OFFSET($AA89,0,MATCH(Periods!$D$15,$AA$7:$BY$7)-1):OFFSET($AA89,0,MATCH(Periods!$D$15,$AA$7:$BY$7,0)-12)),0)</f>
        <v>0</v>
      </c>
      <c r="O89" s="322"/>
      <c r="P89" s="220">
        <f t="shared" si="90"/>
        <v>544.49983999999995</v>
      </c>
      <c r="Q89" s="220">
        <f t="shared" si="91"/>
        <v>135</v>
      </c>
      <c r="R89" s="220">
        <f t="shared" si="92"/>
        <v>0</v>
      </c>
      <c r="S89" s="220">
        <f ca="1">_xlfn.IFNA(MAX(OFFSET($AA89,0,MATCH(Periods!$D$15,$AA$7:$BY$7)-1):OFFSET($AA89,0,MATCH(Periods!$D$15,$AA$7:$BY$7,0)-12)),0)</f>
        <v>0</v>
      </c>
      <c r="T89" s="322"/>
      <c r="U89" s="220">
        <f t="shared" si="93"/>
        <v>279.22367000000003</v>
      </c>
      <c r="V89" s="220">
        <f t="shared" si="94"/>
        <v>114.75</v>
      </c>
      <c r="W89" s="220">
        <f t="shared" si="95"/>
        <v>0</v>
      </c>
      <c r="X89" s="220">
        <f ca="1">_xlfn.IFNA(AVERAGE(OFFSET($AA89,0,MATCH(Periods!$D$15,$AA$7:$BY$7)-1):OFFSET($AA89,0,MATCH(Periods!$D$15,$AA$7:$BY$7,0)-12)),0)</f>
        <v>0</v>
      </c>
      <c r="Y89" s="322"/>
      <c r="Z89" s="322"/>
      <c r="AA89" s="220">
        <f>-SUMIFS(TB!N:N,TB!$F:$F,$B89,TB!$B:$B,$C89,TB!$C:$C,$D89,TB!$G:$G,$E89,TB!$J:$J,$A$4)</f>
        <v>76.748350000000002</v>
      </c>
      <c r="AB89" s="220">
        <f>-SUMIFS(TB!O:O,TB!$F:$F,$B89,TB!$B:$B,$C89,TB!$C:$C,$D89,TB!$G:$G,$E89,TB!$J:$J,$A$4)</f>
        <v>91.666669999999996</v>
      </c>
      <c r="AC89" s="220">
        <f>-SUMIFS(TB!P:P,TB!$F:$F,$B89,TB!$B:$B,$C89,TB!$C:$C,$D89,TB!$G:$G,$E89,TB!$J:$J,$A$4)</f>
        <v>180.36495000000002</v>
      </c>
      <c r="AD89" s="220">
        <f>-SUMIFS(TB!Q:Q,TB!$F:$F,$B89,TB!$B:$B,$C89,TB!$C:$C,$D89,TB!$G:$G,$E89,TB!$J:$J,$A$4)</f>
        <v>197.83328</v>
      </c>
      <c r="AE89" s="220">
        <f>-SUMIFS(TB!R:R,TB!$F:$F,$B89,TB!$B:$B,$C89,TB!$C:$C,$D89,TB!$G:$G,$E89,TB!$J:$J,$A$4)</f>
        <v>247.49960000000002</v>
      </c>
      <c r="AF89" s="220">
        <f>-SUMIFS(TB!S:S,TB!$F:$F,$B89,TB!$B:$B,$C89,TB!$C:$C,$D89,TB!$G:$G,$E89,TB!$J:$J,$A$4)</f>
        <v>329.07183000000003</v>
      </c>
      <c r="AG89" s="220">
        <f>-SUMIFS(TB!T:T,TB!$F:$F,$B89,TB!$B:$B,$C89,TB!$C:$C,$D89,TB!$G:$G,$E89,TB!$J:$J,$A$4)</f>
        <v>346.49990000000003</v>
      </c>
      <c r="AH89" s="220">
        <f>-SUMIFS(TB!U:U,TB!$F:$F,$B89,TB!$B:$B,$C89,TB!$C:$C,$D89,TB!$G:$G,$E89,TB!$J:$J,$A$4)</f>
        <v>395.99988999999999</v>
      </c>
      <c r="AI89" s="220">
        <f>-SUMIFS(TB!V:V,TB!$F:$F,$B89,TB!$B:$B,$C89,TB!$C:$C,$D89,TB!$G:$G,$E89,TB!$J:$J,$A$4)</f>
        <v>445.49986999999999</v>
      </c>
      <c r="AJ89" s="220">
        <f>-SUMIFS(TB!W:W,TB!$F:$F,$B89,TB!$B:$B,$C89,TB!$C:$C,$D89,TB!$G:$G,$E89,TB!$J:$J,$A$4)</f>
        <v>494.99986000000001</v>
      </c>
      <c r="AK89" s="220">
        <f>-SUMIFS(TB!X:X,TB!$F:$F,$B89,TB!$B:$B,$C89,TB!$C:$C,$D89,TB!$G:$G,$E89,TB!$J:$J,$A$4)</f>
        <v>544.49983999999995</v>
      </c>
      <c r="AL89" s="220">
        <f>-SUMIFS(TB!Y:Y,TB!$F:$F,$B89,TB!$B:$B,$C89,TB!$C:$C,$D89,TB!$G:$G,$E89,TB!$J:$J,$A$4)</f>
        <v>0</v>
      </c>
      <c r="AM89" s="220">
        <f>-SUMIFS(TB!Z:Z,TB!$F:$F,$B89,TB!$B:$B,$C89,TB!$C:$C,$D89,TB!$G:$G,$E89,TB!$J:$J,$A$4)</f>
        <v>54</v>
      </c>
      <c r="AN89" s="220">
        <f>-SUMIFS(TB!AA:AA,TB!$F:$F,$B89,TB!$B:$B,$C89,TB!$C:$C,$D89,TB!$G:$G,$E89,TB!$J:$J,$A$4)</f>
        <v>108</v>
      </c>
      <c r="AO89" s="220">
        <f>-SUMIFS(TB!AB:AB,TB!$F:$F,$B89,TB!$B:$B,$C89,TB!$C:$C,$D89,TB!$G:$G,$E89,TB!$J:$J,$A$4)</f>
        <v>135</v>
      </c>
      <c r="AP89" s="220">
        <f>-SUMIFS(TB!AC:AC,TB!$F:$F,$B89,TB!$B:$B,$C89,TB!$C:$C,$D89,TB!$G:$G,$E89,TB!$J:$J,$A$4)</f>
        <v>135</v>
      </c>
      <c r="AQ89" s="220">
        <f>-SUMIFS(TB!AD:AD,TB!$F:$F,$B89,TB!$B:$B,$C89,TB!$C:$C,$D89,TB!$G:$G,$E89,TB!$J:$J,$A$4)</f>
        <v>135</v>
      </c>
      <c r="AR89" s="220">
        <f>-SUMIFS(TB!AE:AE,TB!$F:$F,$B89,TB!$B:$B,$C89,TB!$C:$C,$D89,TB!$G:$G,$E89,TB!$J:$J,$A$4)</f>
        <v>135</v>
      </c>
      <c r="AS89" s="220">
        <f>-SUMIFS(TB!AF:AF,TB!$F:$F,$B89,TB!$B:$B,$C89,TB!$C:$C,$D89,TB!$G:$G,$E89,TB!$J:$J,$A$4)</f>
        <v>135</v>
      </c>
      <c r="AT89" s="220">
        <f>-SUMIFS(TB!AG:AG,TB!$F:$F,$B89,TB!$B:$B,$C89,TB!$C:$C,$D89,TB!$G:$G,$E89,TB!$J:$J,$A$4)</f>
        <v>135</v>
      </c>
      <c r="AU89" s="220">
        <f>-SUMIFS(TB!AH:AH,TB!$F:$F,$B89,TB!$B:$B,$C89,TB!$C:$C,$D89,TB!$G:$G,$E89,TB!$J:$J,$A$4)</f>
        <v>135</v>
      </c>
      <c r="AV89" s="220">
        <f>-SUMIFS(TB!AI:AI,TB!$F:$F,$B89,TB!$B:$B,$C89,TB!$C:$C,$D89,TB!$G:$G,$E89,TB!$J:$J,$A$4)</f>
        <v>135</v>
      </c>
      <c r="AW89" s="220">
        <f>-SUMIFS(TB!AJ:AJ,TB!$F:$F,$B89,TB!$B:$B,$C89,TB!$C:$C,$D89,TB!$G:$G,$E89,TB!$J:$J,$A$4)</f>
        <v>135</v>
      </c>
      <c r="AX89" s="220">
        <f>-SUMIFS(TB!AK:AK,TB!$F:$F,$B89,TB!$B:$B,$C89,TB!$C:$C,$D89,TB!$G:$G,$E89,TB!$J:$J,$A$4)</f>
        <v>0</v>
      </c>
      <c r="AY89" s="220">
        <f>-SUMIFS(TB!AL:AL,TB!$F:$F,$B89,TB!$B:$B,$C89,TB!$C:$C,$D89,TB!$G:$G,$E89,TB!$J:$J,$A$4)</f>
        <v>0</v>
      </c>
      <c r="AZ89" s="220">
        <f>-SUMIFS(TB!AM:AM,TB!$F:$F,$B89,TB!$B:$B,$C89,TB!$C:$C,$D89,TB!$G:$G,$E89,TB!$J:$J,$A$4)</f>
        <v>0</v>
      </c>
      <c r="BA89" s="220">
        <f>-SUMIFS(TB!AN:AN,TB!$F:$F,$B89,TB!$B:$B,$C89,TB!$C:$C,$D89,TB!$G:$G,$E89,TB!$J:$J,$A$4)</f>
        <v>0</v>
      </c>
      <c r="BB89" s="220">
        <f>-SUMIFS(TB!AO:AO,TB!$F:$F,$B89,TB!$B:$B,$C89,TB!$C:$C,$D89,TB!$G:$G,$E89,TB!$J:$J,$A$4)</f>
        <v>0</v>
      </c>
      <c r="BC89" s="220">
        <f>-SUMIFS(TB!AP:AP,TB!$F:$F,$B89,TB!$B:$B,$C89,TB!$C:$C,$D89,TB!$G:$G,$E89,TB!$J:$J,$A$4)</f>
        <v>0</v>
      </c>
      <c r="BD89" s="220">
        <f>-SUMIFS(TB!AQ:AQ,TB!$F:$F,$B89,TB!$B:$B,$C89,TB!$C:$C,$D89,TB!$G:$G,$E89,TB!$J:$J,$A$4)</f>
        <v>0</v>
      </c>
      <c r="BE89" s="220">
        <f>-SUMIFS(TB!AR:AR,TB!$F:$F,$B89,TB!$B:$B,$C89,TB!$C:$C,$D89,TB!$G:$G,$E89,TB!$J:$J,$A$4)</f>
        <v>0</v>
      </c>
      <c r="BF89" s="220">
        <f>-SUMIFS(TB!AS:AS,TB!$F:$F,$B89,TB!$B:$B,$C89,TB!$C:$C,$D89,TB!$G:$G,$E89,TB!$J:$J,$A$4)</f>
        <v>0</v>
      </c>
      <c r="BG89" s="220">
        <f>-SUMIFS(TB!AT:AT,TB!$F:$F,$B89,TB!$B:$B,$C89,TB!$C:$C,$D89,TB!$G:$G,$E89,TB!$J:$J,$A$4)</f>
        <v>0</v>
      </c>
      <c r="BH89" s="220">
        <f>-SUMIFS(TB!AU:AU,TB!$F:$F,$B89,TB!$B:$B,$C89,TB!$C:$C,$D89,TB!$G:$G,$E89,TB!$J:$J,$A$4)</f>
        <v>0</v>
      </c>
      <c r="BI89" s="220">
        <f>-SUMIFS(TB!AV:AV,TB!$F:$F,$B89,TB!$B:$B,$C89,TB!$C:$C,$D89,TB!$G:$G,$E89,TB!$J:$J,$A$4)</f>
        <v>0</v>
      </c>
      <c r="BJ89" s="220">
        <f>-SUMIFS(TB!AW:AW,TB!$F:$F,$B89,TB!$B:$B,$C89,TB!$C:$C,$D89,TB!$G:$G,$E89,TB!$J:$J,$A$4)</f>
        <v>0</v>
      </c>
      <c r="BK89" s="220">
        <f>-SUMIFS(TB!AX:AX,TB!$F:$F,$B89,TB!$B:$B,$C89,TB!$C:$C,$D89,TB!$G:$G,$E89,TB!$J:$J,$A$4)</f>
        <v>0</v>
      </c>
      <c r="BL89" s="220">
        <f>-SUMIFS(TB!AY:AY,TB!$F:$F,$B89,TB!$B:$B,$C89,TB!$C:$C,$D89,TB!$G:$G,$E89,TB!$J:$J,$A$4)</f>
        <v>0</v>
      </c>
      <c r="BM89" s="220">
        <f>-SUMIFS(TB!AZ:AZ,TB!$F:$F,$B89,TB!$B:$B,$C89,TB!$C:$C,$D89,TB!$G:$G,$E89,TB!$J:$J,$A$4)</f>
        <v>0</v>
      </c>
      <c r="BN89" s="220">
        <f>-SUMIFS(TB!BA:BA,TB!$F:$F,$B89,TB!$B:$B,$C89,TB!$C:$C,$D89,TB!$G:$G,$E89,TB!$J:$J,$A$4)</f>
        <v>0</v>
      </c>
      <c r="BO89" s="220">
        <f>-SUMIFS(TB!BB:BB,TB!$F:$F,$B89,TB!$B:$B,$C89,TB!$C:$C,$D89,TB!$G:$G,$E89,TB!$J:$J,$A$4)</f>
        <v>0</v>
      </c>
      <c r="BP89" s="220">
        <f>-SUMIFS(TB!BC:BC,TB!$F:$F,$B89,TB!$B:$B,$C89,TB!$C:$C,$D89,TB!$G:$G,$E89,TB!$J:$J,$A$4)</f>
        <v>0</v>
      </c>
      <c r="BQ89" s="220">
        <f>-SUMIFS(TB!BD:BD,TB!$F:$F,$B89,TB!$B:$B,$C89,TB!$C:$C,$D89,TB!$G:$G,$E89,TB!$J:$J,$A$4)</f>
        <v>0</v>
      </c>
      <c r="BR89" s="220">
        <f>-SUMIFS(TB!BE:BE,TB!$F:$F,$B89,TB!$B:$B,$C89,TB!$C:$C,$D89,TB!$G:$G,$E89,TB!$J:$J,$A$4)</f>
        <v>0</v>
      </c>
      <c r="BS89" s="220">
        <f>-SUMIFS(TB!BF:BF,TB!$F:$F,$B89,TB!$B:$B,$C89,TB!$C:$C,$D89,TB!$G:$G,$E89,TB!$J:$J,$A$4)</f>
        <v>0</v>
      </c>
      <c r="BT89" s="220">
        <f>-SUMIFS(TB!BG:BG,TB!$F:$F,$B89,TB!$B:$B,$C89,TB!$C:$C,$D89,TB!$G:$G,$E89,TB!$J:$J,$A$4)</f>
        <v>0</v>
      </c>
      <c r="BU89" s="220">
        <f>-SUMIFS(TB!BH:BH,TB!$F:$F,$B89,TB!$B:$B,$C89,TB!$C:$C,$D89,TB!$G:$G,$E89,TB!$J:$J,$A$4)</f>
        <v>0</v>
      </c>
      <c r="BV89" s="220">
        <f>-SUMIFS(TB!BI:BI,TB!$F:$F,$B89,TB!$B:$B,$C89,TB!$C:$C,$D89,TB!$G:$G,$E89,TB!$J:$J,$A$4)</f>
        <v>0</v>
      </c>
      <c r="BZ89" s="220"/>
      <c r="CA89" s="337"/>
    </row>
    <row r="90" spans="2:79" ht="14.25" customHeight="1" x14ac:dyDescent="0.3">
      <c r="B90" s="71" t="str">
        <f>BS!$B$24</f>
        <v>Other current liabilities</v>
      </c>
      <c r="C90" s="197"/>
      <c r="D90" s="71" t="str">
        <f>BS!$B$24</f>
        <v>Other current liabilities</v>
      </c>
      <c r="E90" s="71"/>
      <c r="F90" s="219">
        <f>SUM(F79:F89)</f>
        <v>150.34716</v>
      </c>
      <c r="G90" s="219">
        <f t="shared" ref="G90" si="96">SUM(G79:G89)</f>
        <v>742.85831000000007</v>
      </c>
      <c r="H90" s="219">
        <f t="shared" ref="H90:I90" si="97">SUM(H79:H89)</f>
        <v>1242.9345900000001</v>
      </c>
      <c r="I90" s="219">
        <f t="shared" si="97"/>
        <v>1189.8854699999999</v>
      </c>
      <c r="J90" s="293"/>
      <c r="K90" s="449"/>
      <c r="L90" s="449"/>
      <c r="M90" s="449"/>
      <c r="N90" s="449"/>
      <c r="O90" s="293"/>
      <c r="P90" s="449"/>
      <c r="Q90" s="449"/>
      <c r="R90" s="449"/>
      <c r="S90" s="449"/>
      <c r="T90" s="293"/>
      <c r="U90" s="449"/>
      <c r="V90" s="449"/>
      <c r="W90" s="449"/>
      <c r="X90" s="449"/>
      <c r="Y90" s="293"/>
      <c r="Z90" s="293"/>
      <c r="AA90" s="219">
        <f>SUM(AA79:AA89,TB!$J:$J,$A$4)</f>
        <v>3443.9173899999996</v>
      </c>
      <c r="AB90" s="219">
        <f>SUM(AB79:AB89,TB!$J:$J,$A$4)</f>
        <v>3477.8520199999998</v>
      </c>
      <c r="AC90" s="219">
        <f>SUM(AC79:AC89,TB!$J:$J,$A$4)</f>
        <v>539.90125</v>
      </c>
      <c r="AD90" s="219">
        <f>SUM(AD79:AD89,TB!$J:$J,$A$4)</f>
        <v>542.71992</v>
      </c>
      <c r="AE90" s="219">
        <f>SUM(AE79:AE89,TB!$J:$J,$A$4)</f>
        <v>611.40255000000002</v>
      </c>
      <c r="AF90" s="219">
        <f>SUM(AF79:AF89,TB!$J:$J,$A$4)</f>
        <v>660.53431</v>
      </c>
      <c r="AG90" s="219">
        <f>SUM(AG79:AG89,TB!$J:$J,$A$4)</f>
        <v>454.95869000000005</v>
      </c>
      <c r="AH90" s="219">
        <f>SUM(AH79:AH89,TB!$J:$J,$A$4)</f>
        <v>483.47498999999999</v>
      </c>
      <c r="AI90" s="219">
        <f>SUM(AI79:AI89,TB!$J:$J,$A$4)</f>
        <v>473.94675000000001</v>
      </c>
      <c r="AJ90" s="219">
        <f>SUM(AJ79:AJ89,TB!$J:$J,$A$4)</f>
        <v>542.93845999999996</v>
      </c>
      <c r="AK90" s="219">
        <f>SUM(AK79:AK89,TB!$J:$J,$A$4)</f>
        <v>611.93015999999989</v>
      </c>
      <c r="AL90" s="219">
        <f>SUM(AL79:AL89,TB!$J:$J,$A$4)</f>
        <v>150.34716</v>
      </c>
      <c r="AM90" s="219">
        <f>SUM(AM79:AM89,TB!$J:$J,$A$4)</f>
        <v>223.83888000000002</v>
      </c>
      <c r="AN90" s="219">
        <f>SUM(AN79:AN89,TB!$J:$J,$A$4)</f>
        <v>297.3306</v>
      </c>
      <c r="AO90" s="219">
        <f>SUM(AO79:AO89,TB!$J:$J,$A$4)</f>
        <v>727.88813000000005</v>
      </c>
      <c r="AP90" s="219">
        <f>SUM(AP79:AP89,TB!$J:$J,$A$4)</f>
        <v>747.37985000000003</v>
      </c>
      <c r="AQ90" s="219">
        <f>SUM(AQ79:AQ89,TB!$J:$J,$A$4)</f>
        <v>766.87157000000002</v>
      </c>
      <c r="AR90" s="219">
        <f>SUM(AR79:AR89,TB!$J:$J,$A$4)</f>
        <v>701.01085999999998</v>
      </c>
      <c r="AS90" s="219">
        <f>SUM(AS79:AS89,TB!$J:$J,$A$4)</f>
        <v>697.65257999999994</v>
      </c>
      <c r="AT90" s="219">
        <f>SUM(AT79:AT89,TB!$J:$J,$A$4)</f>
        <v>717.14429999999993</v>
      </c>
      <c r="AU90" s="219">
        <f>SUM(AU79:AU89,TB!$J:$J,$A$4)</f>
        <v>946.16109000000006</v>
      </c>
      <c r="AV90" s="219">
        <f>SUM(AV79:AV89,TB!$J:$J,$A$4)</f>
        <v>941.59163999999987</v>
      </c>
      <c r="AW90" s="219">
        <f>SUM(AW79:AW89,TB!$J:$J,$A$4)</f>
        <v>883.00434999999993</v>
      </c>
      <c r="AX90" s="219">
        <f>SUM(AX79:AX89,TB!$J:$J,$A$4)</f>
        <v>742.85831000000007</v>
      </c>
      <c r="AY90" s="219">
        <f>SUM(AY79:AY89,TB!$J:$J,$A$4)</f>
        <v>762.83732000000009</v>
      </c>
      <c r="AZ90" s="219">
        <f>SUM(AZ79:AZ89,TB!$J:$J,$A$4)</f>
        <v>774.41349000000014</v>
      </c>
      <c r="BA90" s="219">
        <f>SUM(BA79:BA89,TB!$J:$J,$A$4)</f>
        <v>762.90472</v>
      </c>
      <c r="BB90" s="219">
        <f>SUM(BB79:BB89,TB!$J:$J,$A$4)</f>
        <v>760.73219999999992</v>
      </c>
      <c r="BC90" s="219">
        <f>SUM(BC79:BC89,TB!$J:$J,$A$4)</f>
        <v>757.23514999999986</v>
      </c>
      <c r="BD90" s="219">
        <f>SUM(BD79:BD89,TB!$J:$J,$A$4)</f>
        <v>597.66642999999999</v>
      </c>
      <c r="BE90" s="219">
        <f>SUM(BE79:BE89,TB!$J:$J,$A$4)</f>
        <v>647.83690999999999</v>
      </c>
      <c r="BF90" s="219">
        <f>SUM(BF79:BF89,TB!$J:$J,$A$4)</f>
        <v>725.91101000000003</v>
      </c>
      <c r="BG90" s="219">
        <f>SUM(BG79:BG89,TB!$J:$J,$A$4)</f>
        <v>1313.47507</v>
      </c>
      <c r="BH90" s="219">
        <f>SUM(BH79:BH89,TB!$J:$J,$A$4)</f>
        <v>1152.8237999999999</v>
      </c>
      <c r="BI90" s="219">
        <f>SUM(BI79:BI89,TB!$J:$J,$A$4)</f>
        <v>1095.62221</v>
      </c>
      <c r="BJ90" s="219">
        <f>SUM(BJ79:BJ89,TB!$J:$J,$A$4)</f>
        <v>1242.9345900000001</v>
      </c>
      <c r="BK90" s="219">
        <f>SUM(BK79:BK89,TB!$J:$J,$A$4)</f>
        <v>1166.3430800000001</v>
      </c>
      <c r="BL90" s="219">
        <f>SUM(BL79:BL89,TB!$J:$J,$A$4)</f>
        <v>1189.8854699999999</v>
      </c>
      <c r="BM90" s="219">
        <f>SUM(BM79:BM89,TB!$J:$J,$A$4)</f>
        <v>0</v>
      </c>
      <c r="BN90" s="219">
        <f>SUM(BN79:BN89,TB!$J:$J,$A$4)</f>
        <v>0</v>
      </c>
      <c r="BO90" s="219">
        <f>SUM(BO79:BO89,TB!$J:$J,$A$4)</f>
        <v>0</v>
      </c>
      <c r="BP90" s="219">
        <f>SUM(BP79:BP89,TB!$J:$J,$A$4)</f>
        <v>0</v>
      </c>
      <c r="BQ90" s="219">
        <f>SUM(BQ79:BQ89,TB!$J:$J,$A$4)</f>
        <v>0</v>
      </c>
      <c r="BR90" s="219">
        <f>SUM(BR79:BR89,TB!$J:$J,$A$4)</f>
        <v>0</v>
      </c>
      <c r="BS90" s="219">
        <f>SUM(BS79:BS89,TB!$J:$J,$A$4)</f>
        <v>0</v>
      </c>
      <c r="BT90" s="219">
        <f>SUM(BT79:BT89,TB!$J:$J,$A$4)</f>
        <v>0</v>
      </c>
      <c r="BU90" s="219">
        <f>SUM(BU79:BU89,TB!$J:$J,$A$4)</f>
        <v>0</v>
      </c>
      <c r="BV90" s="219">
        <f>SUM(BV79:BV89,TB!$J:$J,$A$4)</f>
        <v>0</v>
      </c>
      <c r="BZ90" s="219"/>
      <c r="CA90" s="240"/>
    </row>
    <row r="91" spans="2:79" ht="14.25" customHeight="1" outlineLevel="1" x14ac:dyDescent="0.3">
      <c r="B91" s="71" t="str">
        <f>BS!$B$25</f>
        <v>Blank</v>
      </c>
      <c r="C91" s="197"/>
      <c r="D91" s="71" t="str">
        <f>IFERROR(VLOOKUP($C91,TB!$B:$H,2,0),"-")</f>
        <v>-</v>
      </c>
      <c r="E91" s="71" t="str">
        <f>IFERROR(VLOOKUP($C91,TB!$B:$H,6,0),"-")</f>
        <v>-</v>
      </c>
      <c r="F91" s="219">
        <f>SUMIFS($AA91:$BJ91,$AA$7:$BJ$7,F$7)</f>
        <v>0</v>
      </c>
      <c r="G91" s="219">
        <f t="shared" ref="G91:I94" si="98">SUMIFS($AA91:$BY91,$AA$7:$BY$7,G$7)</f>
        <v>0</v>
      </c>
      <c r="H91" s="219">
        <f t="shared" si="98"/>
        <v>0</v>
      </c>
      <c r="I91" s="219">
        <f t="shared" si="98"/>
        <v>0</v>
      </c>
      <c r="J91" s="293"/>
      <c r="K91" s="219">
        <f t="shared" ref="K91:K94" si="99">MIN(AA91:AL91)</f>
        <v>0</v>
      </c>
      <c r="L91" s="219">
        <f t="shared" ref="L91:L94" si="100">MIN(AM91:AX91)</f>
        <v>0</v>
      </c>
      <c r="M91" s="219">
        <f>MIN(AY91:BJ91)</f>
        <v>0</v>
      </c>
      <c r="N91" s="219">
        <f ca="1">_xlfn.IFNA(MIN(OFFSET($AA91,0,MATCH(Periods!$D$15,$AA$7:$BY$7)-1):OFFSET($AA91,0,MATCH(Periods!$D$15,$AA$7:$BY$7,0)-12)),0)</f>
        <v>0</v>
      </c>
      <c r="O91" s="293"/>
      <c r="P91" s="219">
        <f>MAX(AA91:AL91)</f>
        <v>0</v>
      </c>
      <c r="Q91" s="219">
        <f>MAX(AM91:AX91)</f>
        <v>0</v>
      </c>
      <c r="R91" s="219">
        <f>MAX(AY91:BJ91)</f>
        <v>0</v>
      </c>
      <c r="S91" s="219">
        <f ca="1">_xlfn.IFNA(MAX(OFFSET($AA91,0,MATCH(Periods!$D$15,$AA$7:$BY$7)-1):OFFSET($AA91,0,MATCH(Periods!$D$15,$AA$7:$BY$7,0)-12)),0)</f>
        <v>0</v>
      </c>
      <c r="T91" s="293"/>
      <c r="U91" s="219">
        <f>AVERAGE(AA91:AL91)</f>
        <v>0</v>
      </c>
      <c r="V91" s="219">
        <f>AVERAGE(AM91:AX91)</f>
        <v>0</v>
      </c>
      <c r="W91" s="219">
        <f>AVERAGE(AY91:BJ91)</f>
        <v>0</v>
      </c>
      <c r="X91" s="219">
        <f ca="1">_xlfn.IFNA(AVERAGE(OFFSET($AA91,0,MATCH(Periods!$D$15,$AA$7:$BY$7)-1):OFFSET($AA91,0,MATCH(Periods!$D$15,$AA$7:$BY$7,0)-12)),0)</f>
        <v>0</v>
      </c>
      <c r="Y91" s="293"/>
      <c r="Z91" s="293"/>
      <c r="AA91" s="219">
        <f>-SUMIFS(TB!N:N,TB!$F:$F,$B91,TB!$B:$B,$C91,TB!$C:$C,$D91,TB!$G:$G,$E91,TB!$J:$J,$A$4)</f>
        <v>0</v>
      </c>
      <c r="AB91" s="219">
        <f>-SUMIFS(TB!O:O,TB!$F:$F,$B91,TB!$B:$B,$C91,TB!$C:$C,$D91,TB!$G:$G,$E91,TB!$J:$J,$A$4)</f>
        <v>0</v>
      </c>
      <c r="AC91" s="219">
        <f>-SUMIFS(TB!P:P,TB!$F:$F,$B91,TB!$B:$B,$C91,TB!$C:$C,$D91,TB!$G:$G,$E91,TB!$J:$J,$A$4)</f>
        <v>0</v>
      </c>
      <c r="AD91" s="219">
        <f>-SUMIFS(TB!Q:Q,TB!$F:$F,$B91,TB!$B:$B,$C91,TB!$C:$C,$D91,TB!$G:$G,$E91,TB!$J:$J,$A$4)</f>
        <v>0</v>
      </c>
      <c r="AE91" s="219">
        <f>-SUMIFS(TB!R:R,TB!$F:$F,$B91,TB!$B:$B,$C91,TB!$C:$C,$D91,TB!$G:$G,$E91,TB!$J:$J,$A$4)</f>
        <v>0</v>
      </c>
      <c r="AF91" s="219">
        <f>-SUMIFS(TB!S:S,TB!$F:$F,$B91,TB!$B:$B,$C91,TB!$C:$C,$D91,TB!$G:$G,$E91,TB!$J:$J,$A$4)</f>
        <v>0</v>
      </c>
      <c r="AG91" s="219">
        <f>-SUMIFS(TB!T:T,TB!$F:$F,$B91,TB!$B:$B,$C91,TB!$C:$C,$D91,TB!$G:$G,$E91,TB!$J:$J,$A$4)</f>
        <v>0</v>
      </c>
      <c r="AH91" s="219">
        <f>-SUMIFS(TB!U:U,TB!$F:$F,$B91,TB!$B:$B,$C91,TB!$C:$C,$D91,TB!$G:$G,$E91,TB!$J:$J,$A$4)</f>
        <v>0</v>
      </c>
      <c r="AI91" s="219">
        <f>-SUMIFS(TB!V:V,TB!$F:$F,$B91,TB!$B:$B,$C91,TB!$C:$C,$D91,TB!$G:$G,$E91,TB!$J:$J,$A$4)</f>
        <v>0</v>
      </c>
      <c r="AJ91" s="219">
        <f>-SUMIFS(TB!W:W,TB!$F:$F,$B91,TB!$B:$B,$C91,TB!$C:$C,$D91,TB!$G:$G,$E91,TB!$J:$J,$A$4)</f>
        <v>0</v>
      </c>
      <c r="AK91" s="219">
        <f>-SUMIFS(TB!X:X,TB!$F:$F,$B91,TB!$B:$B,$C91,TB!$C:$C,$D91,TB!$G:$G,$E91,TB!$J:$J,$A$4)</f>
        <v>0</v>
      </c>
      <c r="AL91" s="219">
        <f>-SUMIFS(TB!Y:Y,TB!$F:$F,$B91,TB!$B:$B,$C91,TB!$C:$C,$D91,TB!$G:$G,$E91,TB!$J:$J,$A$4)</f>
        <v>0</v>
      </c>
      <c r="AM91" s="219">
        <f>-SUMIFS(TB!Z:Z,TB!$F:$F,$B91,TB!$B:$B,$C91,TB!$C:$C,$D91,TB!$G:$G,$E91,TB!$J:$J,$A$4)</f>
        <v>0</v>
      </c>
      <c r="AN91" s="219">
        <f>-SUMIFS(TB!AA:AA,TB!$F:$F,$B91,TB!$B:$B,$C91,TB!$C:$C,$D91,TB!$G:$G,$E91,TB!$J:$J,$A$4)</f>
        <v>0</v>
      </c>
      <c r="AO91" s="219">
        <f>-SUMIFS(TB!AB:AB,TB!$F:$F,$B91,TB!$B:$B,$C91,TB!$C:$C,$D91,TB!$G:$G,$E91,TB!$J:$J,$A$4)</f>
        <v>0</v>
      </c>
      <c r="AP91" s="219">
        <f>-SUMIFS(TB!AC:AC,TB!$F:$F,$B91,TB!$B:$B,$C91,TB!$C:$C,$D91,TB!$G:$G,$E91,TB!$J:$J,$A$4)</f>
        <v>0</v>
      </c>
      <c r="AQ91" s="219">
        <f>-SUMIFS(TB!AD:AD,TB!$F:$F,$B91,TB!$B:$B,$C91,TB!$C:$C,$D91,TB!$G:$G,$E91,TB!$J:$J,$A$4)</f>
        <v>0</v>
      </c>
      <c r="AR91" s="219">
        <f>-SUMIFS(TB!AE:AE,TB!$F:$F,$B91,TB!$B:$B,$C91,TB!$C:$C,$D91,TB!$G:$G,$E91,TB!$J:$J,$A$4)</f>
        <v>0</v>
      </c>
      <c r="AS91" s="219">
        <f>-SUMIFS(TB!AF:AF,TB!$F:$F,$B91,TB!$B:$B,$C91,TB!$C:$C,$D91,TB!$G:$G,$E91,TB!$J:$J,$A$4)</f>
        <v>0</v>
      </c>
      <c r="AT91" s="219">
        <f>-SUMIFS(TB!AG:AG,TB!$F:$F,$B91,TB!$B:$B,$C91,TB!$C:$C,$D91,TB!$G:$G,$E91,TB!$J:$J,$A$4)</f>
        <v>0</v>
      </c>
      <c r="AU91" s="219">
        <f>-SUMIFS(TB!AH:AH,TB!$F:$F,$B91,TB!$B:$B,$C91,TB!$C:$C,$D91,TB!$G:$G,$E91,TB!$J:$J,$A$4)</f>
        <v>0</v>
      </c>
      <c r="AV91" s="219">
        <f>-SUMIFS(TB!AI:AI,TB!$F:$F,$B91,TB!$B:$B,$C91,TB!$C:$C,$D91,TB!$G:$G,$E91,TB!$J:$J,$A$4)</f>
        <v>0</v>
      </c>
      <c r="AW91" s="219">
        <f>-SUMIFS(TB!AJ:AJ,TB!$F:$F,$B91,TB!$B:$B,$C91,TB!$C:$C,$D91,TB!$G:$G,$E91,TB!$J:$J,$A$4)</f>
        <v>0</v>
      </c>
      <c r="AX91" s="219">
        <f>-SUMIFS(TB!AK:AK,TB!$F:$F,$B91,TB!$B:$B,$C91,TB!$C:$C,$D91,TB!$G:$G,$E91,TB!$J:$J,$A$4)</f>
        <v>0</v>
      </c>
      <c r="AY91" s="219">
        <f>-SUMIFS(TB!AL:AL,TB!$F:$F,$B91,TB!$B:$B,$C91,TB!$C:$C,$D91,TB!$G:$G,$E91,TB!$J:$J,$A$4)</f>
        <v>0</v>
      </c>
      <c r="AZ91" s="219">
        <f>-SUMIFS(TB!AM:AM,TB!$F:$F,$B91,TB!$B:$B,$C91,TB!$C:$C,$D91,TB!$G:$G,$E91,TB!$J:$J,$A$4)</f>
        <v>0</v>
      </c>
      <c r="BA91" s="219">
        <f>-SUMIFS(TB!AN:AN,TB!$F:$F,$B91,TB!$B:$B,$C91,TB!$C:$C,$D91,TB!$G:$G,$E91,TB!$J:$J,$A$4)</f>
        <v>0</v>
      </c>
      <c r="BB91" s="219">
        <f>-SUMIFS(TB!AO:AO,TB!$F:$F,$B91,TB!$B:$B,$C91,TB!$C:$C,$D91,TB!$G:$G,$E91,TB!$J:$J,$A$4)</f>
        <v>0</v>
      </c>
      <c r="BC91" s="219">
        <f>-SUMIFS(TB!AP:AP,TB!$F:$F,$B91,TB!$B:$B,$C91,TB!$C:$C,$D91,TB!$G:$G,$E91,TB!$J:$J,$A$4)</f>
        <v>0</v>
      </c>
      <c r="BD91" s="219">
        <f>-SUMIFS(TB!AQ:AQ,TB!$F:$F,$B91,TB!$B:$B,$C91,TB!$C:$C,$D91,TB!$G:$G,$E91,TB!$J:$J,$A$4)</f>
        <v>0</v>
      </c>
      <c r="BE91" s="219">
        <f>-SUMIFS(TB!AR:AR,TB!$F:$F,$B91,TB!$B:$B,$C91,TB!$C:$C,$D91,TB!$G:$G,$E91,TB!$J:$J,$A$4)</f>
        <v>0</v>
      </c>
      <c r="BF91" s="219">
        <f>-SUMIFS(TB!AS:AS,TB!$F:$F,$B91,TB!$B:$B,$C91,TB!$C:$C,$D91,TB!$G:$G,$E91,TB!$J:$J,$A$4)</f>
        <v>0</v>
      </c>
      <c r="BG91" s="219">
        <f>-SUMIFS(TB!AT:AT,TB!$F:$F,$B91,TB!$B:$B,$C91,TB!$C:$C,$D91,TB!$G:$G,$E91,TB!$J:$J,$A$4)</f>
        <v>0</v>
      </c>
      <c r="BH91" s="219">
        <f>-SUMIFS(TB!AU:AU,TB!$F:$F,$B91,TB!$B:$B,$C91,TB!$C:$C,$D91,TB!$G:$G,$E91,TB!$J:$J,$A$4)</f>
        <v>0</v>
      </c>
      <c r="BI91" s="219">
        <f>-SUMIFS(TB!AV:AV,TB!$F:$F,$B91,TB!$B:$B,$C91,TB!$C:$C,$D91,TB!$G:$G,$E91,TB!$J:$J,$A$4)</f>
        <v>0</v>
      </c>
      <c r="BJ91" s="219">
        <f>-SUMIFS(TB!AW:AW,TB!$F:$F,$B91,TB!$B:$B,$C91,TB!$C:$C,$D91,TB!$G:$G,$E91,TB!$J:$J,$A$4)</f>
        <v>0</v>
      </c>
      <c r="BK91" s="219">
        <f>-SUMIFS(TB!AX:AX,TB!$F:$F,$B91,TB!$B:$B,$C91,TB!$C:$C,$D91,TB!$G:$G,$E91,TB!$J:$J,$A$4)</f>
        <v>0</v>
      </c>
      <c r="BL91" s="219">
        <f>-SUMIFS(TB!AY:AY,TB!$F:$F,$B91,TB!$B:$B,$C91,TB!$C:$C,$D91,TB!$G:$G,$E91,TB!$J:$J,$A$4)</f>
        <v>0</v>
      </c>
      <c r="BM91" s="219">
        <f>-SUMIFS(TB!AZ:AZ,TB!$F:$F,$B91,TB!$B:$B,$C91,TB!$C:$C,$D91,TB!$G:$G,$E91,TB!$J:$J,$A$4)</f>
        <v>0</v>
      </c>
      <c r="BN91" s="219">
        <f>-SUMIFS(TB!BA:BA,TB!$F:$F,$B91,TB!$B:$B,$C91,TB!$C:$C,$D91,TB!$G:$G,$E91,TB!$J:$J,$A$4)</f>
        <v>0</v>
      </c>
      <c r="BO91" s="219">
        <f>-SUMIFS(TB!BB:BB,TB!$F:$F,$B91,TB!$B:$B,$C91,TB!$C:$C,$D91,TB!$G:$G,$E91,TB!$J:$J,$A$4)</f>
        <v>0</v>
      </c>
      <c r="BP91" s="219">
        <f>-SUMIFS(TB!BC:BC,TB!$F:$F,$B91,TB!$B:$B,$C91,TB!$C:$C,$D91,TB!$G:$G,$E91,TB!$J:$J,$A$4)</f>
        <v>0</v>
      </c>
      <c r="BQ91" s="219">
        <f>-SUMIFS(TB!BD:BD,TB!$F:$F,$B91,TB!$B:$B,$C91,TB!$C:$C,$D91,TB!$G:$G,$E91,TB!$J:$J,$A$4)</f>
        <v>0</v>
      </c>
      <c r="BR91" s="219">
        <f>-SUMIFS(TB!BE:BE,TB!$F:$F,$B91,TB!$B:$B,$C91,TB!$C:$C,$D91,TB!$G:$G,$E91,TB!$J:$J,$A$4)</f>
        <v>0</v>
      </c>
      <c r="BS91" s="219">
        <f>-SUMIFS(TB!BF:BF,TB!$F:$F,$B91,TB!$B:$B,$C91,TB!$C:$C,$D91,TB!$G:$G,$E91,TB!$J:$J,$A$4)</f>
        <v>0</v>
      </c>
      <c r="BT91" s="219">
        <f>-SUMIFS(TB!BG:BG,TB!$F:$F,$B91,TB!$B:$B,$C91,TB!$C:$C,$D91,TB!$G:$G,$E91,TB!$J:$J,$A$4)</f>
        <v>0</v>
      </c>
      <c r="BU91" s="219">
        <f>-SUMIFS(TB!BH:BH,TB!$F:$F,$B91,TB!$B:$B,$C91,TB!$C:$C,$D91,TB!$G:$G,$E91,TB!$J:$J,$A$4)</f>
        <v>0</v>
      </c>
      <c r="BV91" s="219">
        <f>-SUMIFS(TB!BI:BI,TB!$F:$F,$B91,TB!$B:$B,$C91,TB!$C:$C,$D91,TB!$G:$G,$E91,TB!$J:$J,$A$4)</f>
        <v>0</v>
      </c>
      <c r="BZ91" s="219"/>
      <c r="CA91" s="240"/>
    </row>
    <row r="92" spans="2:79" ht="14.25" customHeight="1" outlineLevel="1" x14ac:dyDescent="0.3">
      <c r="B92" s="71" t="str">
        <f>BS!$B$25</f>
        <v>Blank</v>
      </c>
      <c r="C92" s="197"/>
      <c r="D92" s="71" t="str">
        <f>IFERROR(VLOOKUP($C92,TB!$B:$H,2,0),"-")</f>
        <v>-</v>
      </c>
      <c r="E92" s="71" t="str">
        <f>IFERROR(VLOOKUP($C92,TB!$B:$H,6,0),"-")</f>
        <v>-</v>
      </c>
      <c r="F92" s="219">
        <f>SUMIFS($AA92:$BJ92,$AA$7:$BJ$7,F$7)</f>
        <v>0</v>
      </c>
      <c r="G92" s="219">
        <f t="shared" si="98"/>
        <v>0</v>
      </c>
      <c r="H92" s="219">
        <f t="shared" si="98"/>
        <v>0</v>
      </c>
      <c r="I92" s="219">
        <f t="shared" si="98"/>
        <v>0</v>
      </c>
      <c r="J92" s="293"/>
      <c r="K92" s="219">
        <f t="shared" si="99"/>
        <v>0</v>
      </c>
      <c r="L92" s="219">
        <f t="shared" si="100"/>
        <v>0</v>
      </c>
      <c r="M92" s="219">
        <f>MIN(AY92:BJ92)</f>
        <v>0</v>
      </c>
      <c r="N92" s="219">
        <f ca="1">_xlfn.IFNA(MIN(OFFSET($AA92,0,MATCH(Periods!$D$15,$AA$7:$BY$7)-1):OFFSET($AA92,0,MATCH(Periods!$D$15,$AA$7:$BY$7,0)-12)),0)</f>
        <v>0</v>
      </c>
      <c r="O92" s="293"/>
      <c r="P92" s="219">
        <f>MAX(AA92:AL92)</f>
        <v>0</v>
      </c>
      <c r="Q92" s="219">
        <f>MAX(AM92:AX92)</f>
        <v>0</v>
      </c>
      <c r="R92" s="219">
        <f>MAX(AY92:BJ92)</f>
        <v>0</v>
      </c>
      <c r="S92" s="219">
        <f ca="1">_xlfn.IFNA(MAX(OFFSET($AA92,0,MATCH(Periods!$D$15,$AA$7:$BY$7)-1):OFFSET($AA92,0,MATCH(Periods!$D$15,$AA$7:$BY$7,0)-12)),0)</f>
        <v>0</v>
      </c>
      <c r="T92" s="293"/>
      <c r="U92" s="219">
        <f>AVERAGE(AA92:AL92)</f>
        <v>0</v>
      </c>
      <c r="V92" s="219">
        <f>AVERAGE(AM92:AX92)</f>
        <v>0</v>
      </c>
      <c r="W92" s="219">
        <f>AVERAGE(AY92:BJ92)</f>
        <v>0</v>
      </c>
      <c r="X92" s="219">
        <f ca="1">_xlfn.IFNA(AVERAGE(OFFSET($AA92,0,MATCH(Periods!$D$15,$AA$7:$BY$7)-1):OFFSET($AA92,0,MATCH(Periods!$D$15,$AA$7:$BY$7,0)-12)),0)</f>
        <v>0</v>
      </c>
      <c r="Y92" s="293"/>
      <c r="Z92" s="293"/>
      <c r="AA92" s="219">
        <f>-SUMIFS(TB!N:N,TB!$F:$F,$B92,TB!$B:$B,$C92,TB!$C:$C,$D92,TB!$G:$G,$E92,TB!$J:$J,$A$4)</f>
        <v>0</v>
      </c>
      <c r="AB92" s="219">
        <f>-SUMIFS(TB!O:O,TB!$F:$F,$B92,TB!$B:$B,$C92,TB!$C:$C,$D92,TB!$G:$G,$E92,TB!$J:$J,$A$4)</f>
        <v>0</v>
      </c>
      <c r="AC92" s="219">
        <f>-SUMIFS(TB!P:P,TB!$F:$F,$B92,TB!$B:$B,$C92,TB!$C:$C,$D92,TB!$G:$G,$E92,TB!$J:$J,$A$4)</f>
        <v>0</v>
      </c>
      <c r="AD92" s="219">
        <f>-SUMIFS(TB!Q:Q,TB!$F:$F,$B92,TB!$B:$B,$C92,TB!$C:$C,$D92,TB!$G:$G,$E92,TB!$J:$J,$A$4)</f>
        <v>0</v>
      </c>
      <c r="AE92" s="219">
        <f>-SUMIFS(TB!R:R,TB!$F:$F,$B92,TB!$B:$B,$C92,TB!$C:$C,$D92,TB!$G:$G,$E92,TB!$J:$J,$A$4)</f>
        <v>0</v>
      </c>
      <c r="AF92" s="219">
        <f>-SUMIFS(TB!S:S,TB!$F:$F,$B92,TB!$B:$B,$C92,TB!$C:$C,$D92,TB!$G:$G,$E92,TB!$J:$J,$A$4)</f>
        <v>0</v>
      </c>
      <c r="AG92" s="219">
        <f>-SUMIFS(TB!T:T,TB!$F:$F,$B92,TB!$B:$B,$C92,TB!$C:$C,$D92,TB!$G:$G,$E92,TB!$J:$J,$A$4)</f>
        <v>0</v>
      </c>
      <c r="AH92" s="219">
        <f>-SUMIFS(TB!U:U,TB!$F:$F,$B92,TB!$B:$B,$C92,TB!$C:$C,$D92,TB!$G:$G,$E92,TB!$J:$J,$A$4)</f>
        <v>0</v>
      </c>
      <c r="AI92" s="219">
        <f>-SUMIFS(TB!V:V,TB!$F:$F,$B92,TB!$B:$B,$C92,TB!$C:$C,$D92,TB!$G:$G,$E92,TB!$J:$J,$A$4)</f>
        <v>0</v>
      </c>
      <c r="AJ92" s="219">
        <f>-SUMIFS(TB!W:W,TB!$F:$F,$B92,TB!$B:$B,$C92,TB!$C:$C,$D92,TB!$G:$G,$E92,TB!$J:$J,$A$4)</f>
        <v>0</v>
      </c>
      <c r="AK92" s="219">
        <f>-SUMIFS(TB!X:X,TB!$F:$F,$B92,TB!$B:$B,$C92,TB!$C:$C,$D92,TB!$G:$G,$E92,TB!$J:$J,$A$4)</f>
        <v>0</v>
      </c>
      <c r="AL92" s="219">
        <f>-SUMIFS(TB!Y:Y,TB!$F:$F,$B92,TB!$B:$B,$C92,TB!$C:$C,$D92,TB!$G:$G,$E92,TB!$J:$J,$A$4)</f>
        <v>0</v>
      </c>
      <c r="AM92" s="219">
        <f>-SUMIFS(TB!Z:Z,TB!$F:$F,$B92,TB!$B:$B,$C92,TB!$C:$C,$D92,TB!$G:$G,$E92,TB!$J:$J,$A$4)</f>
        <v>0</v>
      </c>
      <c r="AN92" s="219">
        <f>-SUMIFS(TB!AA:AA,TB!$F:$F,$B92,TB!$B:$B,$C92,TB!$C:$C,$D92,TB!$G:$G,$E92,TB!$J:$J,$A$4)</f>
        <v>0</v>
      </c>
      <c r="AO92" s="219">
        <f>-SUMIFS(TB!AB:AB,TB!$F:$F,$B92,TB!$B:$B,$C92,TB!$C:$C,$D92,TB!$G:$G,$E92,TB!$J:$J,$A$4)</f>
        <v>0</v>
      </c>
      <c r="AP92" s="219">
        <f>-SUMIFS(TB!AC:AC,TB!$F:$F,$B92,TB!$B:$B,$C92,TB!$C:$C,$D92,TB!$G:$G,$E92,TB!$J:$J,$A$4)</f>
        <v>0</v>
      </c>
      <c r="AQ92" s="219">
        <f>-SUMIFS(TB!AD:AD,TB!$F:$F,$B92,TB!$B:$B,$C92,TB!$C:$C,$D92,TB!$G:$G,$E92,TB!$J:$J,$A$4)</f>
        <v>0</v>
      </c>
      <c r="AR92" s="219">
        <f>-SUMIFS(TB!AE:AE,TB!$F:$F,$B92,TB!$B:$B,$C92,TB!$C:$C,$D92,TB!$G:$G,$E92,TB!$J:$J,$A$4)</f>
        <v>0</v>
      </c>
      <c r="AS92" s="219">
        <f>-SUMIFS(TB!AF:AF,TB!$F:$F,$B92,TB!$B:$B,$C92,TB!$C:$C,$D92,TB!$G:$G,$E92,TB!$J:$J,$A$4)</f>
        <v>0</v>
      </c>
      <c r="AT92" s="219">
        <f>-SUMIFS(TB!AG:AG,TB!$F:$F,$B92,TB!$B:$B,$C92,TB!$C:$C,$D92,TB!$G:$G,$E92,TB!$J:$J,$A$4)</f>
        <v>0</v>
      </c>
      <c r="AU92" s="219">
        <f>-SUMIFS(TB!AH:AH,TB!$F:$F,$B92,TB!$B:$B,$C92,TB!$C:$C,$D92,TB!$G:$G,$E92,TB!$J:$J,$A$4)</f>
        <v>0</v>
      </c>
      <c r="AV92" s="219">
        <f>-SUMIFS(TB!AI:AI,TB!$F:$F,$B92,TB!$B:$B,$C92,TB!$C:$C,$D92,TB!$G:$G,$E92,TB!$J:$J,$A$4)</f>
        <v>0</v>
      </c>
      <c r="AW92" s="219">
        <f>-SUMIFS(TB!AJ:AJ,TB!$F:$F,$B92,TB!$B:$B,$C92,TB!$C:$C,$D92,TB!$G:$G,$E92,TB!$J:$J,$A$4)</f>
        <v>0</v>
      </c>
      <c r="AX92" s="219">
        <f>-SUMIFS(TB!AK:AK,TB!$F:$F,$B92,TB!$B:$B,$C92,TB!$C:$C,$D92,TB!$G:$G,$E92,TB!$J:$J,$A$4)</f>
        <v>0</v>
      </c>
      <c r="AY92" s="219">
        <f>-SUMIFS(TB!AL:AL,TB!$F:$F,$B92,TB!$B:$B,$C92,TB!$C:$C,$D92,TB!$G:$G,$E92,TB!$J:$J,$A$4)</f>
        <v>0</v>
      </c>
      <c r="AZ92" s="219">
        <f>-SUMIFS(TB!AM:AM,TB!$F:$F,$B92,TB!$B:$B,$C92,TB!$C:$C,$D92,TB!$G:$G,$E92,TB!$J:$J,$A$4)</f>
        <v>0</v>
      </c>
      <c r="BA92" s="219">
        <f>-SUMIFS(TB!AN:AN,TB!$F:$F,$B92,TB!$B:$B,$C92,TB!$C:$C,$D92,TB!$G:$G,$E92,TB!$J:$J,$A$4)</f>
        <v>0</v>
      </c>
      <c r="BB92" s="219">
        <f>-SUMIFS(TB!AO:AO,TB!$F:$F,$B92,TB!$B:$B,$C92,TB!$C:$C,$D92,TB!$G:$G,$E92,TB!$J:$J,$A$4)</f>
        <v>0</v>
      </c>
      <c r="BC92" s="219">
        <f>-SUMIFS(TB!AP:AP,TB!$F:$F,$B92,TB!$B:$B,$C92,TB!$C:$C,$D92,TB!$G:$G,$E92,TB!$J:$J,$A$4)</f>
        <v>0</v>
      </c>
      <c r="BD92" s="219">
        <f>-SUMIFS(TB!AQ:AQ,TB!$F:$F,$B92,TB!$B:$B,$C92,TB!$C:$C,$D92,TB!$G:$G,$E92,TB!$J:$J,$A$4)</f>
        <v>0</v>
      </c>
      <c r="BE92" s="219">
        <f>-SUMIFS(TB!AR:AR,TB!$F:$F,$B92,TB!$B:$B,$C92,TB!$C:$C,$D92,TB!$G:$G,$E92,TB!$J:$J,$A$4)</f>
        <v>0</v>
      </c>
      <c r="BF92" s="219">
        <f>-SUMIFS(TB!AS:AS,TB!$F:$F,$B92,TB!$B:$B,$C92,TB!$C:$C,$D92,TB!$G:$G,$E92,TB!$J:$J,$A$4)</f>
        <v>0</v>
      </c>
      <c r="BG92" s="219">
        <f>-SUMIFS(TB!AT:AT,TB!$F:$F,$B92,TB!$B:$B,$C92,TB!$C:$C,$D92,TB!$G:$G,$E92,TB!$J:$J,$A$4)</f>
        <v>0</v>
      </c>
      <c r="BH92" s="219">
        <f>-SUMIFS(TB!AU:AU,TB!$F:$F,$B92,TB!$B:$B,$C92,TB!$C:$C,$D92,TB!$G:$G,$E92,TB!$J:$J,$A$4)</f>
        <v>0</v>
      </c>
      <c r="BI92" s="219">
        <f>-SUMIFS(TB!AV:AV,TB!$F:$F,$B92,TB!$B:$B,$C92,TB!$C:$C,$D92,TB!$G:$G,$E92,TB!$J:$J,$A$4)</f>
        <v>0</v>
      </c>
      <c r="BJ92" s="219">
        <f>-SUMIFS(TB!AW:AW,TB!$F:$F,$B92,TB!$B:$B,$C92,TB!$C:$C,$D92,TB!$G:$G,$E92,TB!$J:$J,$A$4)</f>
        <v>0</v>
      </c>
      <c r="BK92" s="219">
        <f>-SUMIFS(TB!AX:AX,TB!$F:$F,$B92,TB!$B:$B,$C92,TB!$C:$C,$D92,TB!$G:$G,$E92,TB!$J:$J,$A$4)</f>
        <v>0</v>
      </c>
      <c r="BL92" s="219">
        <f>-SUMIFS(TB!AY:AY,TB!$F:$F,$B92,TB!$B:$B,$C92,TB!$C:$C,$D92,TB!$G:$G,$E92,TB!$J:$J,$A$4)</f>
        <v>0</v>
      </c>
      <c r="BM92" s="219">
        <f>-SUMIFS(TB!AZ:AZ,TB!$F:$F,$B92,TB!$B:$B,$C92,TB!$C:$C,$D92,TB!$G:$G,$E92,TB!$J:$J,$A$4)</f>
        <v>0</v>
      </c>
      <c r="BN92" s="219">
        <f>-SUMIFS(TB!BA:BA,TB!$F:$F,$B92,TB!$B:$B,$C92,TB!$C:$C,$D92,TB!$G:$G,$E92,TB!$J:$J,$A$4)</f>
        <v>0</v>
      </c>
      <c r="BO92" s="219">
        <f>-SUMIFS(TB!BB:BB,TB!$F:$F,$B92,TB!$B:$B,$C92,TB!$C:$C,$D92,TB!$G:$G,$E92,TB!$J:$J,$A$4)</f>
        <v>0</v>
      </c>
      <c r="BP92" s="219">
        <f>-SUMIFS(TB!BC:BC,TB!$F:$F,$B92,TB!$B:$B,$C92,TB!$C:$C,$D92,TB!$G:$G,$E92,TB!$J:$J,$A$4)</f>
        <v>0</v>
      </c>
      <c r="BQ92" s="219">
        <f>-SUMIFS(TB!BD:BD,TB!$F:$F,$B92,TB!$B:$B,$C92,TB!$C:$C,$D92,TB!$G:$G,$E92,TB!$J:$J,$A$4)</f>
        <v>0</v>
      </c>
      <c r="BR92" s="219">
        <f>-SUMIFS(TB!BE:BE,TB!$F:$F,$B92,TB!$B:$B,$C92,TB!$C:$C,$D92,TB!$G:$G,$E92,TB!$J:$J,$A$4)</f>
        <v>0</v>
      </c>
      <c r="BS92" s="219">
        <f>-SUMIFS(TB!BF:BF,TB!$F:$F,$B92,TB!$B:$B,$C92,TB!$C:$C,$D92,TB!$G:$G,$E92,TB!$J:$J,$A$4)</f>
        <v>0</v>
      </c>
      <c r="BT92" s="219">
        <f>-SUMIFS(TB!BG:BG,TB!$F:$F,$B92,TB!$B:$B,$C92,TB!$C:$C,$D92,TB!$G:$G,$E92,TB!$J:$J,$A$4)</f>
        <v>0</v>
      </c>
      <c r="BU92" s="219">
        <f>-SUMIFS(TB!BH:BH,TB!$F:$F,$B92,TB!$B:$B,$C92,TB!$C:$C,$D92,TB!$G:$G,$E92,TB!$J:$J,$A$4)</f>
        <v>0</v>
      </c>
      <c r="BV92" s="219">
        <f>-SUMIFS(TB!BI:BI,TB!$F:$F,$B92,TB!$B:$B,$C92,TB!$C:$C,$D92,TB!$G:$G,$E92,TB!$J:$J,$A$4)</f>
        <v>0</v>
      </c>
      <c r="BZ92" s="219"/>
      <c r="CA92" s="240"/>
    </row>
    <row r="93" spans="2:79" ht="14.25" customHeight="1" outlineLevel="1" x14ac:dyDescent="0.3">
      <c r="B93" s="71" t="str">
        <f>BS!$B$25</f>
        <v>Blank</v>
      </c>
      <c r="C93" s="197"/>
      <c r="D93" s="71" t="str">
        <f>IFERROR(VLOOKUP($C93,TB!$B:$H,2,0),"-")</f>
        <v>-</v>
      </c>
      <c r="E93" s="71" t="str">
        <f>IFERROR(VLOOKUP($C93,TB!$B:$H,6,0),"-")</f>
        <v>-</v>
      </c>
      <c r="F93" s="219">
        <f>SUMIFS($AA93:$BJ93,$AA$7:$BJ$7,F$7)</f>
        <v>0</v>
      </c>
      <c r="G93" s="219">
        <f t="shared" si="98"/>
        <v>0</v>
      </c>
      <c r="H93" s="219">
        <f t="shared" si="98"/>
        <v>0</v>
      </c>
      <c r="I93" s="219">
        <f t="shared" si="98"/>
        <v>0</v>
      </c>
      <c r="J93" s="293"/>
      <c r="K93" s="219">
        <f t="shared" si="99"/>
        <v>0</v>
      </c>
      <c r="L93" s="219">
        <f t="shared" si="100"/>
        <v>0</v>
      </c>
      <c r="M93" s="219">
        <f>MIN(AY93:BJ93)</f>
        <v>0</v>
      </c>
      <c r="N93" s="219">
        <f ca="1">_xlfn.IFNA(MIN(OFFSET($AA93,0,MATCH(Periods!$D$15,$AA$7:$BY$7)-1):OFFSET($AA93,0,MATCH(Periods!$D$15,$AA$7:$BY$7,0)-12)),0)</f>
        <v>0</v>
      </c>
      <c r="O93" s="293"/>
      <c r="P93" s="219">
        <f>MAX(AA93:AL93)</f>
        <v>0</v>
      </c>
      <c r="Q93" s="219">
        <f>MAX(AM93:AX93)</f>
        <v>0</v>
      </c>
      <c r="R93" s="219">
        <f>MAX(AY93:BJ93)</f>
        <v>0</v>
      </c>
      <c r="S93" s="219">
        <f ca="1">_xlfn.IFNA(MAX(OFFSET($AA93,0,MATCH(Periods!$D$15,$AA$7:$BY$7)-1):OFFSET($AA93,0,MATCH(Periods!$D$15,$AA$7:$BY$7,0)-12)),0)</f>
        <v>0</v>
      </c>
      <c r="T93" s="293"/>
      <c r="U93" s="219">
        <f>AVERAGE(AA93:AL93)</f>
        <v>0</v>
      </c>
      <c r="V93" s="219">
        <f>AVERAGE(AM93:AX93)</f>
        <v>0</v>
      </c>
      <c r="W93" s="219">
        <f>AVERAGE(AY93:BJ93)</f>
        <v>0</v>
      </c>
      <c r="X93" s="219">
        <f ca="1">_xlfn.IFNA(AVERAGE(OFFSET($AA93,0,MATCH(Periods!$D$15,$AA$7:$BY$7)-1):OFFSET($AA93,0,MATCH(Periods!$D$15,$AA$7:$BY$7,0)-12)),0)</f>
        <v>0</v>
      </c>
      <c r="Y93" s="293"/>
      <c r="Z93" s="293"/>
      <c r="AA93" s="219">
        <f>-SUMIFS(TB!N:N,TB!$F:$F,$B93,TB!$B:$B,$C93,TB!$C:$C,$D93,TB!$G:$G,$E93,TB!$J:$J,$A$4)</f>
        <v>0</v>
      </c>
      <c r="AB93" s="219">
        <f>-SUMIFS(TB!O:O,TB!$F:$F,$B93,TB!$B:$B,$C93,TB!$C:$C,$D93,TB!$G:$G,$E93,TB!$J:$J,$A$4)</f>
        <v>0</v>
      </c>
      <c r="AC93" s="219">
        <f>-SUMIFS(TB!P:P,TB!$F:$F,$B93,TB!$B:$B,$C93,TB!$C:$C,$D93,TB!$G:$G,$E93,TB!$J:$J,$A$4)</f>
        <v>0</v>
      </c>
      <c r="AD93" s="219">
        <f>-SUMIFS(TB!Q:Q,TB!$F:$F,$B93,TB!$B:$B,$C93,TB!$C:$C,$D93,TB!$G:$G,$E93,TB!$J:$J,$A$4)</f>
        <v>0</v>
      </c>
      <c r="AE93" s="219">
        <f>-SUMIFS(TB!R:R,TB!$F:$F,$B93,TB!$B:$B,$C93,TB!$C:$C,$D93,TB!$G:$G,$E93,TB!$J:$J,$A$4)</f>
        <v>0</v>
      </c>
      <c r="AF93" s="219">
        <f>-SUMIFS(TB!S:S,TB!$F:$F,$B93,TB!$B:$B,$C93,TB!$C:$C,$D93,TB!$G:$G,$E93,TB!$J:$J,$A$4)</f>
        <v>0</v>
      </c>
      <c r="AG93" s="219">
        <f>-SUMIFS(TB!T:T,TB!$F:$F,$B93,TB!$B:$B,$C93,TB!$C:$C,$D93,TB!$G:$G,$E93,TB!$J:$J,$A$4)</f>
        <v>0</v>
      </c>
      <c r="AH93" s="219">
        <f>-SUMIFS(TB!U:U,TB!$F:$F,$B93,TB!$B:$B,$C93,TB!$C:$C,$D93,TB!$G:$G,$E93,TB!$J:$J,$A$4)</f>
        <v>0</v>
      </c>
      <c r="AI93" s="219">
        <f>-SUMIFS(TB!V:V,TB!$F:$F,$B93,TB!$B:$B,$C93,TB!$C:$C,$D93,TB!$G:$G,$E93,TB!$J:$J,$A$4)</f>
        <v>0</v>
      </c>
      <c r="AJ93" s="219">
        <f>-SUMIFS(TB!W:W,TB!$F:$F,$B93,TB!$B:$B,$C93,TB!$C:$C,$D93,TB!$G:$G,$E93,TB!$J:$J,$A$4)</f>
        <v>0</v>
      </c>
      <c r="AK93" s="219">
        <f>-SUMIFS(TB!X:X,TB!$F:$F,$B93,TB!$B:$B,$C93,TB!$C:$C,$D93,TB!$G:$G,$E93,TB!$J:$J,$A$4)</f>
        <v>0</v>
      </c>
      <c r="AL93" s="219">
        <f>-SUMIFS(TB!Y:Y,TB!$F:$F,$B93,TB!$B:$B,$C93,TB!$C:$C,$D93,TB!$G:$G,$E93,TB!$J:$J,$A$4)</f>
        <v>0</v>
      </c>
      <c r="AM93" s="219">
        <f>-SUMIFS(TB!Z:Z,TB!$F:$F,$B93,TB!$B:$B,$C93,TB!$C:$C,$D93,TB!$G:$G,$E93,TB!$J:$J,$A$4)</f>
        <v>0</v>
      </c>
      <c r="AN93" s="219">
        <f>-SUMIFS(TB!AA:AA,TB!$F:$F,$B93,TB!$B:$B,$C93,TB!$C:$C,$D93,TB!$G:$G,$E93,TB!$J:$J,$A$4)</f>
        <v>0</v>
      </c>
      <c r="AO93" s="219">
        <f>-SUMIFS(TB!AB:AB,TB!$F:$F,$B93,TB!$B:$B,$C93,TB!$C:$C,$D93,TB!$G:$G,$E93,TB!$J:$J,$A$4)</f>
        <v>0</v>
      </c>
      <c r="AP93" s="219">
        <f>-SUMIFS(TB!AC:AC,TB!$F:$F,$B93,TB!$B:$B,$C93,TB!$C:$C,$D93,TB!$G:$G,$E93,TB!$J:$J,$A$4)</f>
        <v>0</v>
      </c>
      <c r="AQ93" s="219">
        <f>-SUMIFS(TB!AD:AD,TB!$F:$F,$B93,TB!$B:$B,$C93,TB!$C:$C,$D93,TB!$G:$G,$E93,TB!$J:$J,$A$4)</f>
        <v>0</v>
      </c>
      <c r="AR93" s="219">
        <f>-SUMIFS(TB!AE:AE,TB!$F:$F,$B93,TB!$B:$B,$C93,TB!$C:$C,$D93,TB!$G:$G,$E93,TB!$J:$J,$A$4)</f>
        <v>0</v>
      </c>
      <c r="AS93" s="219">
        <f>-SUMIFS(TB!AF:AF,TB!$F:$F,$B93,TB!$B:$B,$C93,TB!$C:$C,$D93,TB!$G:$G,$E93,TB!$J:$J,$A$4)</f>
        <v>0</v>
      </c>
      <c r="AT93" s="219">
        <f>-SUMIFS(TB!AG:AG,TB!$F:$F,$B93,TB!$B:$B,$C93,TB!$C:$C,$D93,TB!$G:$G,$E93,TB!$J:$J,$A$4)</f>
        <v>0</v>
      </c>
      <c r="AU93" s="219">
        <f>-SUMIFS(TB!AH:AH,TB!$F:$F,$B93,TB!$B:$B,$C93,TB!$C:$C,$D93,TB!$G:$G,$E93,TB!$J:$J,$A$4)</f>
        <v>0</v>
      </c>
      <c r="AV93" s="219">
        <f>-SUMIFS(TB!AI:AI,TB!$F:$F,$B93,TB!$B:$B,$C93,TB!$C:$C,$D93,TB!$G:$G,$E93,TB!$J:$J,$A$4)</f>
        <v>0</v>
      </c>
      <c r="AW93" s="219">
        <f>-SUMIFS(TB!AJ:AJ,TB!$F:$F,$B93,TB!$B:$B,$C93,TB!$C:$C,$D93,TB!$G:$G,$E93,TB!$J:$J,$A$4)</f>
        <v>0</v>
      </c>
      <c r="AX93" s="219">
        <f>-SUMIFS(TB!AK:AK,TB!$F:$F,$B93,TB!$B:$B,$C93,TB!$C:$C,$D93,TB!$G:$G,$E93,TB!$J:$J,$A$4)</f>
        <v>0</v>
      </c>
      <c r="AY93" s="219">
        <f>-SUMIFS(TB!AL:AL,TB!$F:$F,$B93,TB!$B:$B,$C93,TB!$C:$C,$D93,TB!$G:$G,$E93,TB!$J:$J,$A$4)</f>
        <v>0</v>
      </c>
      <c r="AZ93" s="219">
        <f>-SUMIFS(TB!AM:AM,TB!$F:$F,$B93,TB!$B:$B,$C93,TB!$C:$C,$D93,TB!$G:$G,$E93,TB!$J:$J,$A$4)</f>
        <v>0</v>
      </c>
      <c r="BA93" s="219">
        <f>-SUMIFS(TB!AN:AN,TB!$F:$F,$B93,TB!$B:$B,$C93,TB!$C:$C,$D93,TB!$G:$G,$E93,TB!$J:$J,$A$4)</f>
        <v>0</v>
      </c>
      <c r="BB93" s="219">
        <f>-SUMIFS(TB!AO:AO,TB!$F:$F,$B93,TB!$B:$B,$C93,TB!$C:$C,$D93,TB!$G:$G,$E93,TB!$J:$J,$A$4)</f>
        <v>0</v>
      </c>
      <c r="BC93" s="219">
        <f>-SUMIFS(TB!AP:AP,TB!$F:$F,$B93,TB!$B:$B,$C93,TB!$C:$C,$D93,TB!$G:$G,$E93,TB!$J:$J,$A$4)</f>
        <v>0</v>
      </c>
      <c r="BD93" s="219">
        <f>-SUMIFS(TB!AQ:AQ,TB!$F:$F,$B93,TB!$B:$B,$C93,TB!$C:$C,$D93,TB!$G:$G,$E93,TB!$J:$J,$A$4)</f>
        <v>0</v>
      </c>
      <c r="BE93" s="219">
        <f>-SUMIFS(TB!AR:AR,TB!$F:$F,$B93,TB!$B:$B,$C93,TB!$C:$C,$D93,TB!$G:$G,$E93,TB!$J:$J,$A$4)</f>
        <v>0</v>
      </c>
      <c r="BF93" s="219">
        <f>-SUMIFS(TB!AS:AS,TB!$F:$F,$B93,TB!$B:$B,$C93,TB!$C:$C,$D93,TB!$G:$G,$E93,TB!$J:$J,$A$4)</f>
        <v>0</v>
      </c>
      <c r="BG93" s="219">
        <f>-SUMIFS(TB!AT:AT,TB!$F:$F,$B93,TB!$B:$B,$C93,TB!$C:$C,$D93,TB!$G:$G,$E93,TB!$J:$J,$A$4)</f>
        <v>0</v>
      </c>
      <c r="BH93" s="219">
        <f>-SUMIFS(TB!AU:AU,TB!$F:$F,$B93,TB!$B:$B,$C93,TB!$C:$C,$D93,TB!$G:$G,$E93,TB!$J:$J,$A$4)</f>
        <v>0</v>
      </c>
      <c r="BI93" s="219">
        <f>-SUMIFS(TB!AV:AV,TB!$F:$F,$B93,TB!$B:$B,$C93,TB!$C:$C,$D93,TB!$G:$G,$E93,TB!$J:$J,$A$4)</f>
        <v>0</v>
      </c>
      <c r="BJ93" s="219">
        <f>-SUMIFS(TB!AW:AW,TB!$F:$F,$B93,TB!$B:$B,$C93,TB!$C:$C,$D93,TB!$G:$G,$E93,TB!$J:$J,$A$4)</f>
        <v>0</v>
      </c>
      <c r="BK93" s="219">
        <f>-SUMIFS(TB!AX:AX,TB!$F:$F,$B93,TB!$B:$B,$C93,TB!$C:$C,$D93,TB!$G:$G,$E93,TB!$J:$J,$A$4)</f>
        <v>0</v>
      </c>
      <c r="BL93" s="219">
        <f>-SUMIFS(TB!AY:AY,TB!$F:$F,$B93,TB!$B:$B,$C93,TB!$C:$C,$D93,TB!$G:$G,$E93,TB!$J:$J,$A$4)</f>
        <v>0</v>
      </c>
      <c r="BM93" s="219">
        <f>-SUMIFS(TB!AZ:AZ,TB!$F:$F,$B93,TB!$B:$B,$C93,TB!$C:$C,$D93,TB!$G:$G,$E93,TB!$J:$J,$A$4)</f>
        <v>0</v>
      </c>
      <c r="BN93" s="219">
        <f>-SUMIFS(TB!BA:BA,TB!$F:$F,$B93,TB!$B:$B,$C93,TB!$C:$C,$D93,TB!$G:$G,$E93,TB!$J:$J,$A$4)</f>
        <v>0</v>
      </c>
      <c r="BO93" s="219">
        <f>-SUMIFS(TB!BB:BB,TB!$F:$F,$B93,TB!$B:$B,$C93,TB!$C:$C,$D93,TB!$G:$G,$E93,TB!$J:$J,$A$4)</f>
        <v>0</v>
      </c>
      <c r="BP93" s="219">
        <f>-SUMIFS(TB!BC:BC,TB!$F:$F,$B93,TB!$B:$B,$C93,TB!$C:$C,$D93,TB!$G:$G,$E93,TB!$J:$J,$A$4)</f>
        <v>0</v>
      </c>
      <c r="BQ93" s="219">
        <f>-SUMIFS(TB!BD:BD,TB!$F:$F,$B93,TB!$B:$B,$C93,TB!$C:$C,$D93,TB!$G:$G,$E93,TB!$J:$J,$A$4)</f>
        <v>0</v>
      </c>
      <c r="BR93" s="219">
        <f>-SUMIFS(TB!BE:BE,TB!$F:$F,$B93,TB!$B:$B,$C93,TB!$C:$C,$D93,TB!$G:$G,$E93,TB!$J:$J,$A$4)</f>
        <v>0</v>
      </c>
      <c r="BS93" s="219">
        <f>-SUMIFS(TB!BF:BF,TB!$F:$F,$B93,TB!$B:$B,$C93,TB!$C:$C,$D93,TB!$G:$G,$E93,TB!$J:$J,$A$4)</f>
        <v>0</v>
      </c>
      <c r="BT93" s="219">
        <f>-SUMIFS(TB!BG:BG,TB!$F:$F,$B93,TB!$B:$B,$C93,TB!$C:$C,$D93,TB!$G:$G,$E93,TB!$J:$J,$A$4)</f>
        <v>0</v>
      </c>
      <c r="BU93" s="219">
        <f>-SUMIFS(TB!BH:BH,TB!$F:$F,$B93,TB!$B:$B,$C93,TB!$C:$C,$D93,TB!$G:$G,$E93,TB!$J:$J,$A$4)</f>
        <v>0</v>
      </c>
      <c r="BV93" s="219">
        <f>-SUMIFS(TB!BI:BI,TB!$F:$F,$B93,TB!$B:$B,$C93,TB!$C:$C,$D93,TB!$G:$G,$E93,TB!$J:$J,$A$4)</f>
        <v>0</v>
      </c>
      <c r="BZ93" s="219"/>
      <c r="CA93" s="240"/>
    </row>
    <row r="94" spans="2:79" ht="14.25" customHeight="1" outlineLevel="1" x14ac:dyDescent="0.3">
      <c r="B94" s="92" t="str">
        <f>BS!$B$25</f>
        <v>Blank</v>
      </c>
      <c r="C94" s="93"/>
      <c r="D94" s="92" t="str">
        <f>IFERROR(VLOOKUP($C94,TB!$B:$H,2,0),"-")</f>
        <v>-</v>
      </c>
      <c r="E94" s="92" t="str">
        <f>IFERROR(VLOOKUP($C94,TB!$B:$H,6,0),"-")</f>
        <v>-</v>
      </c>
      <c r="F94" s="220">
        <f>SUMIFS($AA94:$BJ94,$AA$7:$BJ$7,F$7)</f>
        <v>0</v>
      </c>
      <c r="G94" s="220">
        <f t="shared" si="98"/>
        <v>0</v>
      </c>
      <c r="H94" s="220">
        <f t="shared" si="98"/>
        <v>0</v>
      </c>
      <c r="I94" s="220">
        <f t="shared" si="98"/>
        <v>0</v>
      </c>
      <c r="J94" s="293"/>
      <c r="K94" s="220">
        <f t="shared" si="99"/>
        <v>0</v>
      </c>
      <c r="L94" s="220">
        <f t="shared" si="100"/>
        <v>0</v>
      </c>
      <c r="M94" s="220">
        <f>MIN(AY94:BJ94)</f>
        <v>0</v>
      </c>
      <c r="N94" s="220">
        <f ca="1">_xlfn.IFNA(MIN(OFFSET($AA94,0,MATCH(Periods!$D$15,$AA$7:$BY$7)-1):OFFSET($AA94,0,MATCH(Periods!$D$15,$AA$7:$BY$7,0)-12)),0)</f>
        <v>0</v>
      </c>
      <c r="O94" s="293"/>
      <c r="P94" s="220">
        <f>MAX(AA94:AL94)</f>
        <v>0</v>
      </c>
      <c r="Q94" s="220">
        <f>MAX(AM94:AX94)</f>
        <v>0</v>
      </c>
      <c r="R94" s="220">
        <f>MAX(AY94:BJ94)</f>
        <v>0</v>
      </c>
      <c r="S94" s="220">
        <f ca="1">_xlfn.IFNA(MAX(OFFSET($AA94,0,MATCH(Periods!$D$15,$AA$7:$BY$7)-1):OFFSET($AA94,0,MATCH(Periods!$D$15,$AA$7:$BY$7,0)-12)),0)</f>
        <v>0</v>
      </c>
      <c r="T94" s="293"/>
      <c r="U94" s="220">
        <f>AVERAGE(AA94:AL94)</f>
        <v>0</v>
      </c>
      <c r="V94" s="220">
        <f>AVERAGE(AM94:AX94)</f>
        <v>0</v>
      </c>
      <c r="W94" s="220">
        <f>AVERAGE(AY94:BJ94)</f>
        <v>0</v>
      </c>
      <c r="X94" s="220">
        <f ca="1">_xlfn.IFNA(AVERAGE(OFFSET($AA94,0,MATCH(Periods!$D$15,$AA$7:$BY$7)-1):OFFSET($AA94,0,MATCH(Periods!$D$15,$AA$7:$BY$7,0)-12)),0)</f>
        <v>0</v>
      </c>
      <c r="Y94" s="293"/>
      <c r="Z94" s="293"/>
      <c r="AA94" s="220">
        <f>-SUMIFS(TB!N:N,TB!$F:$F,$B94,TB!$B:$B,$C94,TB!$C:$C,$D94,TB!$G:$G,$E94,TB!$J:$J,$A$4)</f>
        <v>0</v>
      </c>
      <c r="AB94" s="220">
        <f>-SUMIFS(TB!O:O,TB!$F:$F,$B94,TB!$B:$B,$C94,TB!$C:$C,$D94,TB!$G:$G,$E94,TB!$J:$J,$A$4)</f>
        <v>0</v>
      </c>
      <c r="AC94" s="220">
        <f>-SUMIFS(TB!P:P,TB!$F:$F,$B94,TB!$B:$B,$C94,TB!$C:$C,$D94,TB!$G:$G,$E94,TB!$J:$J,$A$4)</f>
        <v>0</v>
      </c>
      <c r="AD94" s="220">
        <f>-SUMIFS(TB!Q:Q,TB!$F:$F,$B94,TB!$B:$B,$C94,TB!$C:$C,$D94,TB!$G:$G,$E94,TB!$J:$J,$A$4)</f>
        <v>0</v>
      </c>
      <c r="AE94" s="220">
        <f>-SUMIFS(TB!R:R,TB!$F:$F,$B94,TB!$B:$B,$C94,TB!$C:$C,$D94,TB!$G:$G,$E94,TB!$J:$J,$A$4)</f>
        <v>0</v>
      </c>
      <c r="AF94" s="220">
        <f>-SUMIFS(TB!S:S,TB!$F:$F,$B94,TB!$B:$B,$C94,TB!$C:$C,$D94,TB!$G:$G,$E94,TB!$J:$J,$A$4)</f>
        <v>0</v>
      </c>
      <c r="AG94" s="220">
        <f>-SUMIFS(TB!T:T,TB!$F:$F,$B94,TB!$B:$B,$C94,TB!$C:$C,$D94,TB!$G:$G,$E94,TB!$J:$J,$A$4)</f>
        <v>0</v>
      </c>
      <c r="AH94" s="220">
        <f>-SUMIFS(TB!U:U,TB!$F:$F,$B94,TB!$B:$B,$C94,TB!$C:$C,$D94,TB!$G:$G,$E94,TB!$J:$J,$A$4)</f>
        <v>0</v>
      </c>
      <c r="AI94" s="220">
        <f>-SUMIFS(TB!V:V,TB!$F:$F,$B94,TB!$B:$B,$C94,TB!$C:$C,$D94,TB!$G:$G,$E94,TB!$J:$J,$A$4)</f>
        <v>0</v>
      </c>
      <c r="AJ94" s="220">
        <f>-SUMIFS(TB!W:W,TB!$F:$F,$B94,TB!$B:$B,$C94,TB!$C:$C,$D94,TB!$G:$G,$E94,TB!$J:$J,$A$4)</f>
        <v>0</v>
      </c>
      <c r="AK94" s="220">
        <f>-SUMIFS(TB!X:X,TB!$F:$F,$B94,TB!$B:$B,$C94,TB!$C:$C,$D94,TB!$G:$G,$E94,TB!$J:$J,$A$4)</f>
        <v>0</v>
      </c>
      <c r="AL94" s="220">
        <f>-SUMIFS(TB!Y:Y,TB!$F:$F,$B94,TB!$B:$B,$C94,TB!$C:$C,$D94,TB!$G:$G,$E94,TB!$J:$J,$A$4)</f>
        <v>0</v>
      </c>
      <c r="AM94" s="220">
        <f>-SUMIFS(TB!Z:Z,TB!$F:$F,$B94,TB!$B:$B,$C94,TB!$C:$C,$D94,TB!$G:$G,$E94,TB!$J:$J,$A$4)</f>
        <v>0</v>
      </c>
      <c r="AN94" s="220">
        <f>-SUMIFS(TB!AA:AA,TB!$F:$F,$B94,TB!$B:$B,$C94,TB!$C:$C,$D94,TB!$G:$G,$E94,TB!$J:$J,$A$4)</f>
        <v>0</v>
      </c>
      <c r="AO94" s="220">
        <f>-SUMIFS(TB!AB:AB,TB!$F:$F,$B94,TB!$B:$B,$C94,TB!$C:$C,$D94,TB!$G:$G,$E94,TB!$J:$J,$A$4)</f>
        <v>0</v>
      </c>
      <c r="AP94" s="220">
        <f>-SUMIFS(TB!AC:AC,TB!$F:$F,$B94,TB!$B:$B,$C94,TB!$C:$C,$D94,TB!$G:$G,$E94,TB!$J:$J,$A$4)</f>
        <v>0</v>
      </c>
      <c r="AQ94" s="220">
        <f>-SUMIFS(TB!AD:AD,TB!$F:$F,$B94,TB!$B:$B,$C94,TB!$C:$C,$D94,TB!$G:$G,$E94,TB!$J:$J,$A$4)</f>
        <v>0</v>
      </c>
      <c r="AR94" s="220">
        <f>-SUMIFS(TB!AE:AE,TB!$F:$F,$B94,TB!$B:$B,$C94,TB!$C:$C,$D94,TB!$G:$G,$E94,TB!$J:$J,$A$4)</f>
        <v>0</v>
      </c>
      <c r="AS94" s="220">
        <f>-SUMIFS(TB!AF:AF,TB!$F:$F,$B94,TB!$B:$B,$C94,TB!$C:$C,$D94,TB!$G:$G,$E94,TB!$J:$J,$A$4)</f>
        <v>0</v>
      </c>
      <c r="AT94" s="220">
        <f>-SUMIFS(TB!AG:AG,TB!$F:$F,$B94,TB!$B:$B,$C94,TB!$C:$C,$D94,TB!$G:$G,$E94,TB!$J:$J,$A$4)</f>
        <v>0</v>
      </c>
      <c r="AU94" s="220">
        <f>-SUMIFS(TB!AH:AH,TB!$F:$F,$B94,TB!$B:$B,$C94,TB!$C:$C,$D94,TB!$G:$G,$E94,TB!$J:$J,$A$4)</f>
        <v>0</v>
      </c>
      <c r="AV94" s="220">
        <f>-SUMIFS(TB!AI:AI,TB!$F:$F,$B94,TB!$B:$B,$C94,TB!$C:$C,$D94,TB!$G:$G,$E94,TB!$J:$J,$A$4)</f>
        <v>0</v>
      </c>
      <c r="AW94" s="220">
        <f>-SUMIFS(TB!AJ:AJ,TB!$F:$F,$B94,TB!$B:$B,$C94,TB!$C:$C,$D94,TB!$G:$G,$E94,TB!$J:$J,$A$4)</f>
        <v>0</v>
      </c>
      <c r="AX94" s="220">
        <f>-SUMIFS(TB!AK:AK,TB!$F:$F,$B94,TB!$B:$B,$C94,TB!$C:$C,$D94,TB!$G:$G,$E94,TB!$J:$J,$A$4)</f>
        <v>0</v>
      </c>
      <c r="AY94" s="220">
        <f>-SUMIFS(TB!AL:AL,TB!$F:$F,$B94,TB!$B:$B,$C94,TB!$C:$C,$D94,TB!$G:$G,$E94,TB!$J:$J,$A$4)</f>
        <v>0</v>
      </c>
      <c r="AZ94" s="220">
        <f>-SUMIFS(TB!AM:AM,TB!$F:$F,$B94,TB!$B:$B,$C94,TB!$C:$C,$D94,TB!$G:$G,$E94,TB!$J:$J,$A$4)</f>
        <v>0</v>
      </c>
      <c r="BA94" s="220">
        <f>-SUMIFS(TB!AN:AN,TB!$F:$F,$B94,TB!$B:$B,$C94,TB!$C:$C,$D94,TB!$G:$G,$E94,TB!$J:$J,$A$4)</f>
        <v>0</v>
      </c>
      <c r="BB94" s="220">
        <f>-SUMIFS(TB!AO:AO,TB!$F:$F,$B94,TB!$B:$B,$C94,TB!$C:$C,$D94,TB!$G:$G,$E94,TB!$J:$J,$A$4)</f>
        <v>0</v>
      </c>
      <c r="BC94" s="220">
        <f>-SUMIFS(TB!AP:AP,TB!$F:$F,$B94,TB!$B:$B,$C94,TB!$C:$C,$D94,TB!$G:$G,$E94,TB!$J:$J,$A$4)</f>
        <v>0</v>
      </c>
      <c r="BD94" s="220">
        <f>-SUMIFS(TB!AQ:AQ,TB!$F:$F,$B94,TB!$B:$B,$C94,TB!$C:$C,$D94,TB!$G:$G,$E94,TB!$J:$J,$A$4)</f>
        <v>0</v>
      </c>
      <c r="BE94" s="220">
        <f>-SUMIFS(TB!AR:AR,TB!$F:$F,$B94,TB!$B:$B,$C94,TB!$C:$C,$D94,TB!$G:$G,$E94,TB!$J:$J,$A$4)</f>
        <v>0</v>
      </c>
      <c r="BF94" s="220">
        <f>-SUMIFS(TB!AS:AS,TB!$F:$F,$B94,TB!$B:$B,$C94,TB!$C:$C,$D94,TB!$G:$G,$E94,TB!$J:$J,$A$4)</f>
        <v>0</v>
      </c>
      <c r="BG94" s="220">
        <f>-SUMIFS(TB!AT:AT,TB!$F:$F,$B94,TB!$B:$B,$C94,TB!$C:$C,$D94,TB!$G:$G,$E94,TB!$J:$J,$A$4)</f>
        <v>0</v>
      </c>
      <c r="BH94" s="220">
        <f>-SUMIFS(TB!AU:AU,TB!$F:$F,$B94,TB!$B:$B,$C94,TB!$C:$C,$D94,TB!$G:$G,$E94,TB!$J:$J,$A$4)</f>
        <v>0</v>
      </c>
      <c r="BI94" s="220">
        <f>-SUMIFS(TB!AV:AV,TB!$F:$F,$B94,TB!$B:$B,$C94,TB!$C:$C,$D94,TB!$G:$G,$E94,TB!$J:$J,$A$4)</f>
        <v>0</v>
      </c>
      <c r="BJ94" s="220">
        <f>-SUMIFS(TB!AW:AW,TB!$F:$F,$B94,TB!$B:$B,$C94,TB!$C:$C,$D94,TB!$G:$G,$E94,TB!$J:$J,$A$4)</f>
        <v>0</v>
      </c>
      <c r="BK94" s="220">
        <f>-SUMIFS(TB!AX:AX,TB!$F:$F,$B94,TB!$B:$B,$C94,TB!$C:$C,$D94,TB!$G:$G,$E94,TB!$J:$J,$A$4)</f>
        <v>0</v>
      </c>
      <c r="BL94" s="220">
        <f>-SUMIFS(TB!AY:AY,TB!$F:$F,$B94,TB!$B:$B,$C94,TB!$C:$C,$D94,TB!$G:$G,$E94,TB!$J:$J,$A$4)</f>
        <v>0</v>
      </c>
      <c r="BM94" s="220">
        <f>-SUMIFS(TB!AZ:AZ,TB!$F:$F,$B94,TB!$B:$B,$C94,TB!$C:$C,$D94,TB!$G:$G,$E94,TB!$J:$J,$A$4)</f>
        <v>0</v>
      </c>
      <c r="BN94" s="220">
        <f>-SUMIFS(TB!BA:BA,TB!$F:$F,$B94,TB!$B:$B,$C94,TB!$C:$C,$D94,TB!$G:$G,$E94,TB!$J:$J,$A$4)</f>
        <v>0</v>
      </c>
      <c r="BO94" s="220">
        <f>-SUMIFS(TB!BB:BB,TB!$F:$F,$B94,TB!$B:$B,$C94,TB!$C:$C,$D94,TB!$G:$G,$E94,TB!$J:$J,$A$4)</f>
        <v>0</v>
      </c>
      <c r="BP94" s="220">
        <f>-SUMIFS(TB!BC:BC,TB!$F:$F,$B94,TB!$B:$B,$C94,TB!$C:$C,$D94,TB!$G:$G,$E94,TB!$J:$J,$A$4)</f>
        <v>0</v>
      </c>
      <c r="BQ94" s="220">
        <f>-SUMIFS(TB!BD:BD,TB!$F:$F,$B94,TB!$B:$B,$C94,TB!$C:$C,$D94,TB!$G:$G,$E94,TB!$J:$J,$A$4)</f>
        <v>0</v>
      </c>
      <c r="BR94" s="220">
        <f>-SUMIFS(TB!BE:BE,TB!$F:$F,$B94,TB!$B:$B,$C94,TB!$C:$C,$D94,TB!$G:$G,$E94,TB!$J:$J,$A$4)</f>
        <v>0</v>
      </c>
      <c r="BS94" s="220">
        <f>-SUMIFS(TB!BF:BF,TB!$F:$F,$B94,TB!$B:$B,$C94,TB!$C:$C,$D94,TB!$G:$G,$E94,TB!$J:$J,$A$4)</f>
        <v>0</v>
      </c>
      <c r="BT94" s="220">
        <f>-SUMIFS(TB!BG:BG,TB!$F:$F,$B94,TB!$B:$B,$C94,TB!$C:$C,$D94,TB!$G:$G,$E94,TB!$J:$J,$A$4)</f>
        <v>0</v>
      </c>
      <c r="BU94" s="220">
        <f>-SUMIFS(TB!BH:BH,TB!$F:$F,$B94,TB!$B:$B,$C94,TB!$C:$C,$D94,TB!$G:$G,$E94,TB!$J:$J,$A$4)</f>
        <v>0</v>
      </c>
      <c r="BV94" s="220">
        <f>-SUMIFS(TB!BI:BI,TB!$F:$F,$B94,TB!$B:$B,$C94,TB!$C:$C,$D94,TB!$G:$G,$E94,TB!$J:$J,$A$4)</f>
        <v>0</v>
      </c>
      <c r="BZ94" s="220"/>
      <c r="CA94" s="337"/>
    </row>
    <row r="95" spans="2:79" ht="14.25" customHeight="1" outlineLevel="1" collapsed="1" x14ac:dyDescent="0.3">
      <c r="B95" s="71" t="str">
        <f>BS!$B$25</f>
        <v>Blank</v>
      </c>
      <c r="C95" s="197"/>
      <c r="D95" s="71" t="str">
        <f>BS!$B$25</f>
        <v>Blank</v>
      </c>
      <c r="E95" s="71"/>
      <c r="F95" s="219">
        <f>SUM(F91:F94)</f>
        <v>0</v>
      </c>
      <c r="G95" s="219">
        <f>SUM(G91:G94)</f>
        <v>0</v>
      </c>
      <c r="H95" s="219">
        <f>SUM(H91:H94)</f>
        <v>0</v>
      </c>
      <c r="I95" s="219">
        <f>SUM(I91:I94)</f>
        <v>0</v>
      </c>
      <c r="J95" s="293"/>
      <c r="K95" s="449"/>
      <c r="L95" s="449"/>
      <c r="M95" s="449"/>
      <c r="N95" s="449"/>
      <c r="O95" s="293"/>
      <c r="P95" s="449"/>
      <c r="Q95" s="449"/>
      <c r="R95" s="449"/>
      <c r="S95" s="449"/>
      <c r="T95" s="293"/>
      <c r="U95" s="449"/>
      <c r="V95" s="449"/>
      <c r="W95" s="449"/>
      <c r="X95" s="449"/>
      <c r="Y95" s="293"/>
      <c r="Z95" s="293"/>
      <c r="AA95" s="219">
        <f>SUM(AA91:AA94,TB!$J:$J,$A$4)</f>
        <v>0</v>
      </c>
      <c r="AB95" s="219">
        <f>SUM(AB91:AB94,TB!$J:$J,$A$4)</f>
        <v>0</v>
      </c>
      <c r="AC95" s="219">
        <f>SUM(AC91:AC94,TB!$J:$J,$A$4)</f>
        <v>0</v>
      </c>
      <c r="AD95" s="219">
        <f>SUM(AD91:AD94,TB!$J:$J,$A$4)</f>
        <v>0</v>
      </c>
      <c r="AE95" s="219">
        <f>SUM(AE91:AE94,TB!$J:$J,$A$4)</f>
        <v>0</v>
      </c>
      <c r="AF95" s="219">
        <f>SUM(AF91:AF94,TB!$J:$J,$A$4)</f>
        <v>0</v>
      </c>
      <c r="AG95" s="219">
        <f>SUM(AG91:AG94,TB!$J:$J,$A$4)</f>
        <v>0</v>
      </c>
      <c r="AH95" s="219">
        <f>SUM(AH91:AH94,TB!$J:$J,$A$4)</f>
        <v>0</v>
      </c>
      <c r="AI95" s="219">
        <f>SUM(AI91:AI94,TB!$J:$J,$A$4)</f>
        <v>0</v>
      </c>
      <c r="AJ95" s="219">
        <f>SUM(AJ91:AJ94,TB!$J:$J,$A$4)</f>
        <v>0</v>
      </c>
      <c r="AK95" s="219">
        <f>SUM(AK91:AK94,TB!$J:$J,$A$4)</f>
        <v>0</v>
      </c>
      <c r="AL95" s="219">
        <f>SUM(AL91:AL94,TB!$J:$J,$A$4)</f>
        <v>0</v>
      </c>
      <c r="AM95" s="219">
        <f>SUM(AM91:AM94,TB!$J:$J,$A$4)</f>
        <v>0</v>
      </c>
      <c r="AN95" s="219">
        <f>SUM(AN91:AN94,TB!$J:$J,$A$4)</f>
        <v>0</v>
      </c>
      <c r="AO95" s="219">
        <f>SUM(AO91:AO94,TB!$J:$J,$A$4)</f>
        <v>0</v>
      </c>
      <c r="AP95" s="219">
        <f>SUM(AP91:AP94,TB!$J:$J,$A$4)</f>
        <v>0</v>
      </c>
      <c r="AQ95" s="219">
        <f>SUM(AQ91:AQ94,TB!$J:$J,$A$4)</f>
        <v>0</v>
      </c>
      <c r="AR95" s="219">
        <f>SUM(AR91:AR94,TB!$J:$J,$A$4)</f>
        <v>0</v>
      </c>
      <c r="AS95" s="219">
        <f>SUM(AS91:AS94,TB!$J:$J,$A$4)</f>
        <v>0</v>
      </c>
      <c r="AT95" s="219">
        <f>SUM(AT91:AT94,TB!$J:$J,$A$4)</f>
        <v>0</v>
      </c>
      <c r="AU95" s="219">
        <f>SUM(AU91:AU94,TB!$J:$J,$A$4)</f>
        <v>0</v>
      </c>
      <c r="AV95" s="219">
        <f>SUM(AV91:AV94,TB!$J:$J,$A$4)</f>
        <v>0</v>
      </c>
      <c r="AW95" s="219">
        <f>SUM(AW91:AW94,TB!$J:$J,$A$4)</f>
        <v>0</v>
      </c>
      <c r="AX95" s="219">
        <f>SUM(AX91:AX94,TB!$J:$J,$A$4)</f>
        <v>0</v>
      </c>
      <c r="AY95" s="219">
        <f>SUM(AY91:AY94,TB!$J:$J,$A$4)</f>
        <v>0</v>
      </c>
      <c r="AZ95" s="219">
        <f>SUM(AZ91:AZ94,TB!$J:$J,$A$4)</f>
        <v>0</v>
      </c>
      <c r="BA95" s="219">
        <f>SUM(BA91:BA94,TB!$J:$J,$A$4)</f>
        <v>0</v>
      </c>
      <c r="BB95" s="219">
        <f>SUM(BB91:BB94,TB!$J:$J,$A$4)</f>
        <v>0</v>
      </c>
      <c r="BC95" s="219">
        <f>SUM(BC91:BC94,TB!$J:$J,$A$4)</f>
        <v>0</v>
      </c>
      <c r="BD95" s="219">
        <f>SUM(BD91:BD94,TB!$J:$J,$A$4)</f>
        <v>0</v>
      </c>
      <c r="BE95" s="219">
        <f>SUM(BE91:BE94,TB!$J:$J,$A$4)</f>
        <v>0</v>
      </c>
      <c r="BF95" s="219">
        <f>SUM(BF91:BF94,TB!$J:$J,$A$4)</f>
        <v>0</v>
      </c>
      <c r="BG95" s="219">
        <f>SUM(BG91:BG94,TB!$J:$J,$A$4)</f>
        <v>0</v>
      </c>
      <c r="BH95" s="219">
        <f>SUM(BH91:BH94,TB!$J:$J,$A$4)</f>
        <v>0</v>
      </c>
      <c r="BI95" s="219">
        <f>SUM(BI91:BI94,TB!$J:$J,$A$4)</f>
        <v>0</v>
      </c>
      <c r="BJ95" s="219">
        <f>SUM(BJ91:BJ94,TB!$J:$J,$A$4)</f>
        <v>0</v>
      </c>
      <c r="BK95" s="219">
        <f>SUM(BK91:BK94,TB!$J:$J,$A$4)</f>
        <v>0</v>
      </c>
      <c r="BL95" s="219">
        <f>SUM(BL91:BL94,TB!$J:$J,$A$4)</f>
        <v>0</v>
      </c>
      <c r="BM95" s="219">
        <f>SUM(BM91:BM94,TB!$J:$J,$A$4)</f>
        <v>0</v>
      </c>
      <c r="BN95" s="219">
        <f>SUM(BN91:BN94,TB!$J:$J,$A$4)</f>
        <v>0</v>
      </c>
      <c r="BO95" s="219">
        <f>SUM(BO91:BO94,TB!$J:$J,$A$4)</f>
        <v>0</v>
      </c>
      <c r="BP95" s="219">
        <f>SUM(BP91:BP94,TB!$J:$J,$A$4)</f>
        <v>0</v>
      </c>
      <c r="BQ95" s="219">
        <f>SUM(BQ91:BQ94,TB!$J:$J,$A$4)</f>
        <v>0</v>
      </c>
      <c r="BR95" s="219">
        <f>SUM(BR91:BR94,TB!$J:$J,$A$4)</f>
        <v>0</v>
      </c>
      <c r="BS95" s="219">
        <f>SUM(BS91:BS94,TB!$J:$J,$A$4)</f>
        <v>0</v>
      </c>
      <c r="BT95" s="219">
        <f>SUM(BT91:BT94,TB!$J:$J,$A$4)</f>
        <v>0</v>
      </c>
      <c r="BU95" s="219">
        <f>SUM(BU91:BU94,TB!$J:$J,$A$4)</f>
        <v>0</v>
      </c>
      <c r="BV95" s="219">
        <f>SUM(BV91:BV94,TB!$J:$J,$A$4)</f>
        <v>0</v>
      </c>
      <c r="BZ95" s="219"/>
      <c r="CA95" s="240"/>
    </row>
    <row r="96" spans="2:79" s="20" customFormat="1" ht="14.25" customHeight="1" outlineLevel="1" x14ac:dyDescent="0.3">
      <c r="B96" s="92" t="str">
        <f>BS!$B$26</f>
        <v>Current portion of long term debt</v>
      </c>
      <c r="C96" s="93" t="s">
        <v>558</v>
      </c>
      <c r="D96" s="92" t="str">
        <f>IFERROR(VLOOKUP($C96,TB!$B:$H,2,0),"-")</f>
        <v>Current Portion of Long Term De</v>
      </c>
      <c r="E96" s="92" t="str">
        <f>IFERROR(VLOOKUP($C96,TB!$B:$H,6,0),"-")</f>
        <v>Current portion of long term debt</v>
      </c>
      <c r="F96" s="220">
        <f>SUMIFS($AA96:$BJ96,$AA$7:$BJ$7,F$7)</f>
        <v>0</v>
      </c>
      <c r="G96" s="220">
        <f t="shared" ref="G96:I96" si="101">SUMIFS($AA96:$BY96,$AA$7:$BY$7,G$7)</f>
        <v>0</v>
      </c>
      <c r="H96" s="220">
        <f t="shared" si="101"/>
        <v>0</v>
      </c>
      <c r="I96" s="220">
        <f t="shared" si="101"/>
        <v>0</v>
      </c>
      <c r="J96" s="322"/>
      <c r="K96" s="220">
        <f t="shared" ref="K96" si="102">MIN(AA96:AL96)</f>
        <v>0</v>
      </c>
      <c r="L96" s="220">
        <f t="shared" ref="L96" si="103">MIN(AM96:AX96)</f>
        <v>0</v>
      </c>
      <c r="M96" s="220">
        <f>MIN(AY96:BJ96)</f>
        <v>0</v>
      </c>
      <c r="N96" s="220">
        <f ca="1">_xlfn.IFNA(MIN(OFFSET($AA96,0,MATCH(Periods!$D$15,$AA$7:$BY$7)-1):OFFSET($AA96,0,MATCH(Periods!$D$15,$AA$7:$BY$7,0)-12)),0)</f>
        <v>0</v>
      </c>
      <c r="O96" s="322"/>
      <c r="P96" s="220">
        <f>MAX(AA96:AL96)</f>
        <v>0</v>
      </c>
      <c r="Q96" s="220">
        <f>MAX(AM96:AX96)</f>
        <v>0</v>
      </c>
      <c r="R96" s="220">
        <f>MAX(AY96:BJ96)</f>
        <v>0</v>
      </c>
      <c r="S96" s="220">
        <f ca="1">_xlfn.IFNA(MAX(OFFSET($AA96,0,MATCH(Periods!$D$15,$AA$7:$BY$7)-1):OFFSET($AA96,0,MATCH(Periods!$D$15,$AA$7:$BY$7,0)-12)),0)</f>
        <v>0</v>
      </c>
      <c r="T96" s="322"/>
      <c r="U96" s="220">
        <f>AVERAGE(AA96:AL96)</f>
        <v>0</v>
      </c>
      <c r="V96" s="220">
        <f>AVERAGE(AM96:AX96)</f>
        <v>0</v>
      </c>
      <c r="W96" s="220">
        <f>AVERAGE(AY96:BJ96)</f>
        <v>0</v>
      </c>
      <c r="X96" s="220">
        <f ca="1">_xlfn.IFNA(AVERAGE(OFFSET($AA96,0,MATCH(Periods!$D$15,$AA$7:$BY$7)-1):OFFSET($AA96,0,MATCH(Periods!$D$15,$AA$7:$BY$7,0)-12)),0)</f>
        <v>0</v>
      </c>
      <c r="Y96" s="322"/>
      <c r="Z96" s="322"/>
      <c r="AA96" s="220">
        <f>-SUMIFS(TB!N:N,TB!$F:$F,$B96,TB!$B:$B,$C96,TB!$C:$C,$D96,TB!$G:$G,$E96,TB!$J:$J,$A$4)</f>
        <v>0</v>
      </c>
      <c r="AB96" s="220">
        <f>-SUMIFS(TB!O:O,TB!$F:$F,$B96,TB!$B:$B,$C96,TB!$C:$C,$D96,TB!$G:$G,$E96,TB!$J:$J,$A$4)</f>
        <v>0</v>
      </c>
      <c r="AC96" s="220">
        <f>-SUMIFS(TB!P:P,TB!$F:$F,$B96,TB!$B:$B,$C96,TB!$C:$C,$D96,TB!$G:$G,$E96,TB!$J:$J,$A$4)</f>
        <v>0</v>
      </c>
      <c r="AD96" s="220">
        <f>-SUMIFS(TB!Q:Q,TB!$F:$F,$B96,TB!$B:$B,$C96,TB!$C:$C,$D96,TB!$G:$G,$E96,TB!$J:$J,$A$4)</f>
        <v>0</v>
      </c>
      <c r="AE96" s="220">
        <f>-SUMIFS(TB!R:R,TB!$F:$F,$B96,TB!$B:$B,$C96,TB!$C:$C,$D96,TB!$G:$G,$E96,TB!$J:$J,$A$4)</f>
        <v>0</v>
      </c>
      <c r="AF96" s="220">
        <f>-SUMIFS(TB!S:S,TB!$F:$F,$B96,TB!$B:$B,$C96,TB!$C:$C,$D96,TB!$G:$G,$E96,TB!$J:$J,$A$4)</f>
        <v>0</v>
      </c>
      <c r="AG96" s="220">
        <f>-SUMIFS(TB!T:T,TB!$F:$F,$B96,TB!$B:$B,$C96,TB!$C:$C,$D96,TB!$G:$G,$E96,TB!$J:$J,$A$4)</f>
        <v>0</v>
      </c>
      <c r="AH96" s="220">
        <f>-SUMIFS(TB!U:U,TB!$F:$F,$B96,TB!$B:$B,$C96,TB!$C:$C,$D96,TB!$G:$G,$E96,TB!$J:$J,$A$4)</f>
        <v>0</v>
      </c>
      <c r="AI96" s="220">
        <f>-SUMIFS(TB!V:V,TB!$F:$F,$B96,TB!$B:$B,$C96,TB!$C:$C,$D96,TB!$G:$G,$E96,TB!$J:$J,$A$4)</f>
        <v>0</v>
      </c>
      <c r="AJ96" s="220">
        <f>-SUMIFS(TB!W:W,TB!$F:$F,$B96,TB!$B:$B,$C96,TB!$C:$C,$D96,TB!$G:$G,$E96,TB!$J:$J,$A$4)</f>
        <v>0</v>
      </c>
      <c r="AK96" s="220">
        <f>-SUMIFS(TB!X:X,TB!$F:$F,$B96,TB!$B:$B,$C96,TB!$C:$C,$D96,TB!$G:$G,$E96,TB!$J:$J,$A$4)</f>
        <v>0</v>
      </c>
      <c r="AL96" s="220">
        <f>-SUMIFS(TB!Y:Y,TB!$F:$F,$B96,TB!$B:$B,$C96,TB!$C:$C,$D96,TB!$G:$G,$E96,TB!$J:$J,$A$4)</f>
        <v>0</v>
      </c>
      <c r="AM96" s="220">
        <f>-SUMIFS(TB!Z:Z,TB!$F:$F,$B96,TB!$B:$B,$C96,TB!$C:$C,$D96,TB!$G:$G,$E96,TB!$J:$J,$A$4)</f>
        <v>0</v>
      </c>
      <c r="AN96" s="220">
        <f>-SUMIFS(TB!AA:AA,TB!$F:$F,$B96,TB!$B:$B,$C96,TB!$C:$C,$D96,TB!$G:$G,$E96,TB!$J:$J,$A$4)</f>
        <v>0</v>
      </c>
      <c r="AO96" s="220">
        <f>-SUMIFS(TB!AB:AB,TB!$F:$F,$B96,TB!$B:$B,$C96,TB!$C:$C,$D96,TB!$G:$G,$E96,TB!$J:$J,$A$4)</f>
        <v>0</v>
      </c>
      <c r="AP96" s="220">
        <f>-SUMIFS(TB!AC:AC,TB!$F:$F,$B96,TB!$B:$B,$C96,TB!$C:$C,$D96,TB!$G:$G,$E96,TB!$J:$J,$A$4)</f>
        <v>0</v>
      </c>
      <c r="AQ96" s="220">
        <f>-SUMIFS(TB!AD:AD,TB!$F:$F,$B96,TB!$B:$B,$C96,TB!$C:$C,$D96,TB!$G:$G,$E96,TB!$J:$J,$A$4)</f>
        <v>0</v>
      </c>
      <c r="AR96" s="220">
        <f>-SUMIFS(TB!AE:AE,TB!$F:$F,$B96,TB!$B:$B,$C96,TB!$C:$C,$D96,TB!$G:$G,$E96,TB!$J:$J,$A$4)</f>
        <v>0</v>
      </c>
      <c r="AS96" s="220">
        <f>-SUMIFS(TB!AF:AF,TB!$F:$F,$B96,TB!$B:$B,$C96,TB!$C:$C,$D96,TB!$G:$G,$E96,TB!$J:$J,$A$4)</f>
        <v>0</v>
      </c>
      <c r="AT96" s="220">
        <f>-SUMIFS(TB!AG:AG,TB!$F:$F,$B96,TB!$B:$B,$C96,TB!$C:$C,$D96,TB!$G:$G,$E96,TB!$J:$J,$A$4)</f>
        <v>0</v>
      </c>
      <c r="AU96" s="220">
        <f>-SUMIFS(TB!AH:AH,TB!$F:$F,$B96,TB!$B:$B,$C96,TB!$C:$C,$D96,TB!$G:$G,$E96,TB!$J:$J,$A$4)</f>
        <v>0</v>
      </c>
      <c r="AV96" s="220">
        <f>-SUMIFS(TB!AI:AI,TB!$F:$F,$B96,TB!$B:$B,$C96,TB!$C:$C,$D96,TB!$G:$G,$E96,TB!$J:$J,$A$4)</f>
        <v>0</v>
      </c>
      <c r="AW96" s="220">
        <f>-SUMIFS(TB!AJ:AJ,TB!$F:$F,$B96,TB!$B:$B,$C96,TB!$C:$C,$D96,TB!$G:$G,$E96,TB!$J:$J,$A$4)</f>
        <v>0</v>
      </c>
      <c r="AX96" s="220">
        <f>-SUMIFS(TB!AK:AK,TB!$F:$F,$B96,TB!$B:$B,$C96,TB!$C:$C,$D96,TB!$G:$G,$E96,TB!$J:$J,$A$4)</f>
        <v>0</v>
      </c>
      <c r="AY96" s="220">
        <f>-SUMIFS(TB!AL:AL,TB!$F:$F,$B96,TB!$B:$B,$C96,TB!$C:$C,$D96,TB!$G:$G,$E96,TB!$J:$J,$A$4)</f>
        <v>0</v>
      </c>
      <c r="AZ96" s="220">
        <f>-SUMIFS(TB!AM:AM,TB!$F:$F,$B96,TB!$B:$B,$C96,TB!$C:$C,$D96,TB!$G:$G,$E96,TB!$J:$J,$A$4)</f>
        <v>0</v>
      </c>
      <c r="BA96" s="220">
        <f>-SUMIFS(TB!AN:AN,TB!$F:$F,$B96,TB!$B:$B,$C96,TB!$C:$C,$D96,TB!$G:$G,$E96,TB!$J:$J,$A$4)</f>
        <v>0</v>
      </c>
      <c r="BB96" s="220">
        <f>-SUMIFS(TB!AO:AO,TB!$F:$F,$B96,TB!$B:$B,$C96,TB!$C:$C,$D96,TB!$G:$G,$E96,TB!$J:$J,$A$4)</f>
        <v>0</v>
      </c>
      <c r="BC96" s="220">
        <f>-SUMIFS(TB!AP:AP,TB!$F:$F,$B96,TB!$B:$B,$C96,TB!$C:$C,$D96,TB!$G:$G,$E96,TB!$J:$J,$A$4)</f>
        <v>0</v>
      </c>
      <c r="BD96" s="220">
        <f>-SUMIFS(TB!AQ:AQ,TB!$F:$F,$B96,TB!$B:$B,$C96,TB!$C:$C,$D96,TB!$G:$G,$E96,TB!$J:$J,$A$4)</f>
        <v>0</v>
      </c>
      <c r="BE96" s="220">
        <f>-SUMIFS(TB!AR:AR,TB!$F:$F,$B96,TB!$B:$B,$C96,TB!$C:$C,$D96,TB!$G:$G,$E96,TB!$J:$J,$A$4)</f>
        <v>0</v>
      </c>
      <c r="BF96" s="220">
        <f>-SUMIFS(TB!AS:AS,TB!$F:$F,$B96,TB!$B:$B,$C96,TB!$C:$C,$D96,TB!$G:$G,$E96,TB!$J:$J,$A$4)</f>
        <v>0</v>
      </c>
      <c r="BG96" s="220">
        <f>-SUMIFS(TB!AT:AT,TB!$F:$F,$B96,TB!$B:$B,$C96,TB!$C:$C,$D96,TB!$G:$G,$E96,TB!$J:$J,$A$4)</f>
        <v>0</v>
      </c>
      <c r="BH96" s="220">
        <f>-SUMIFS(TB!AU:AU,TB!$F:$F,$B96,TB!$B:$B,$C96,TB!$C:$C,$D96,TB!$G:$G,$E96,TB!$J:$J,$A$4)</f>
        <v>0</v>
      </c>
      <c r="BI96" s="220">
        <f>-SUMIFS(TB!AV:AV,TB!$F:$F,$B96,TB!$B:$B,$C96,TB!$C:$C,$D96,TB!$G:$G,$E96,TB!$J:$J,$A$4)</f>
        <v>0</v>
      </c>
      <c r="BJ96" s="220">
        <f>-SUMIFS(TB!AW:AW,TB!$F:$F,$B96,TB!$B:$B,$C96,TB!$C:$C,$D96,TB!$G:$G,$E96,TB!$J:$J,$A$4)</f>
        <v>0</v>
      </c>
      <c r="BK96" s="220">
        <f>-SUMIFS(TB!AX:AX,TB!$F:$F,$B96,TB!$B:$B,$C96,TB!$C:$C,$D96,TB!$G:$G,$E96,TB!$J:$J,$A$4)</f>
        <v>0</v>
      </c>
      <c r="BL96" s="220">
        <f>-SUMIFS(TB!AY:AY,TB!$F:$F,$B96,TB!$B:$B,$C96,TB!$C:$C,$D96,TB!$G:$G,$E96,TB!$J:$J,$A$4)</f>
        <v>0</v>
      </c>
      <c r="BM96" s="220">
        <f>-SUMIFS(TB!AZ:AZ,TB!$F:$F,$B96,TB!$B:$B,$C96,TB!$C:$C,$D96,TB!$G:$G,$E96,TB!$J:$J,$A$4)</f>
        <v>0</v>
      </c>
      <c r="BN96" s="220">
        <f>-SUMIFS(TB!BA:BA,TB!$F:$F,$B96,TB!$B:$B,$C96,TB!$C:$C,$D96,TB!$G:$G,$E96,TB!$J:$J,$A$4)</f>
        <v>0</v>
      </c>
      <c r="BO96" s="220">
        <f>-SUMIFS(TB!BB:BB,TB!$F:$F,$B96,TB!$B:$B,$C96,TB!$C:$C,$D96,TB!$G:$G,$E96,TB!$J:$J,$A$4)</f>
        <v>0</v>
      </c>
      <c r="BP96" s="220">
        <f>-SUMIFS(TB!BC:BC,TB!$F:$F,$B96,TB!$B:$B,$C96,TB!$C:$C,$D96,TB!$G:$G,$E96,TB!$J:$J,$A$4)</f>
        <v>0</v>
      </c>
      <c r="BQ96" s="220">
        <f>-SUMIFS(TB!BD:BD,TB!$F:$F,$B96,TB!$B:$B,$C96,TB!$C:$C,$D96,TB!$G:$G,$E96,TB!$J:$J,$A$4)</f>
        <v>0</v>
      </c>
      <c r="BR96" s="220">
        <f>-SUMIFS(TB!BE:BE,TB!$F:$F,$B96,TB!$B:$B,$C96,TB!$C:$C,$D96,TB!$G:$G,$E96,TB!$J:$J,$A$4)</f>
        <v>0</v>
      </c>
      <c r="BS96" s="220">
        <f>-SUMIFS(TB!BF:BF,TB!$F:$F,$B96,TB!$B:$B,$C96,TB!$C:$C,$D96,TB!$G:$G,$E96,TB!$J:$J,$A$4)</f>
        <v>0</v>
      </c>
      <c r="BT96" s="220">
        <f>-SUMIFS(TB!BG:BG,TB!$F:$F,$B96,TB!$B:$B,$C96,TB!$C:$C,$D96,TB!$G:$G,$E96,TB!$J:$J,$A$4)</f>
        <v>0</v>
      </c>
      <c r="BU96" s="220">
        <f>-SUMIFS(TB!BH:BH,TB!$F:$F,$B96,TB!$B:$B,$C96,TB!$C:$C,$D96,TB!$G:$G,$E96,TB!$J:$J,$A$4)</f>
        <v>0</v>
      </c>
      <c r="BV96" s="220">
        <f>-SUMIFS(TB!BI:BI,TB!$F:$F,$B96,TB!$B:$B,$C96,TB!$C:$C,$D96,TB!$G:$G,$E96,TB!$J:$J,$A$4)</f>
        <v>0</v>
      </c>
      <c r="BZ96" s="220"/>
      <c r="CA96" s="337"/>
    </row>
    <row r="97" spans="2:79" ht="14.25" customHeight="1" x14ac:dyDescent="0.3">
      <c r="B97" s="71" t="str">
        <f>BS!$B$26</f>
        <v>Current portion of long term debt</v>
      </c>
      <c r="C97" s="197"/>
      <c r="D97" s="71" t="str">
        <f>BS!$B$26</f>
        <v>Current portion of long term debt</v>
      </c>
      <c r="E97" s="71"/>
      <c r="F97" s="219">
        <f>SUM(F96:F96)</f>
        <v>0</v>
      </c>
      <c r="G97" s="219">
        <f>SUM(G96:G96)</f>
        <v>0</v>
      </c>
      <c r="H97" s="219">
        <f>SUM(H96:H96)</f>
        <v>0</v>
      </c>
      <c r="I97" s="219">
        <f>SUM(I96:I96)</f>
        <v>0</v>
      </c>
      <c r="J97" s="293"/>
      <c r="K97" s="449"/>
      <c r="L97" s="449"/>
      <c r="M97" s="449"/>
      <c r="N97" s="449"/>
      <c r="O97" s="293"/>
      <c r="P97" s="449"/>
      <c r="Q97" s="449"/>
      <c r="R97" s="449"/>
      <c r="S97" s="449"/>
      <c r="T97" s="293"/>
      <c r="U97" s="449"/>
      <c r="V97" s="449"/>
      <c r="W97" s="449"/>
      <c r="X97" s="449"/>
      <c r="Y97" s="293"/>
      <c r="Z97" s="293"/>
      <c r="AA97" s="219">
        <f>SUM(AA96:AA96,TB!$J:$J,$A$4)</f>
        <v>0</v>
      </c>
      <c r="AB97" s="219">
        <f>SUM(AB96:AB96,TB!$J:$J,$A$4)</f>
        <v>0</v>
      </c>
      <c r="AC97" s="219">
        <f>SUM(AC96:AC96,TB!$J:$J,$A$4)</f>
        <v>0</v>
      </c>
      <c r="AD97" s="219">
        <f>SUM(AD96:AD96,TB!$J:$J,$A$4)</f>
        <v>0</v>
      </c>
      <c r="AE97" s="219">
        <f>SUM(AE96:AE96,TB!$J:$J,$A$4)</f>
        <v>0</v>
      </c>
      <c r="AF97" s="219">
        <f>SUM(AF96:AF96,TB!$J:$J,$A$4)</f>
        <v>0</v>
      </c>
      <c r="AG97" s="219">
        <f>SUM(AG96:AG96,TB!$J:$J,$A$4)</f>
        <v>0</v>
      </c>
      <c r="AH97" s="219">
        <f>SUM(AH96:AH96,TB!$J:$J,$A$4)</f>
        <v>0</v>
      </c>
      <c r="AI97" s="219">
        <f>SUM(AI96:AI96,TB!$J:$J,$A$4)</f>
        <v>0</v>
      </c>
      <c r="AJ97" s="219">
        <f>SUM(AJ96:AJ96,TB!$J:$J,$A$4)</f>
        <v>0</v>
      </c>
      <c r="AK97" s="219">
        <f>SUM(AK96:AK96,TB!$J:$J,$A$4)</f>
        <v>0</v>
      </c>
      <c r="AL97" s="219">
        <f>SUM(AL96:AL96,TB!$J:$J,$A$4)</f>
        <v>0</v>
      </c>
      <c r="AM97" s="219">
        <f>SUM(AM96:AM96,TB!$J:$J,$A$4)</f>
        <v>0</v>
      </c>
      <c r="AN97" s="219">
        <f>SUM(AN96:AN96,TB!$J:$J,$A$4)</f>
        <v>0</v>
      </c>
      <c r="AO97" s="219">
        <f>SUM(AO96:AO96,TB!$J:$J,$A$4)</f>
        <v>0</v>
      </c>
      <c r="AP97" s="219">
        <f>SUM(AP96:AP96,TB!$J:$J,$A$4)</f>
        <v>0</v>
      </c>
      <c r="AQ97" s="219">
        <f>SUM(AQ96:AQ96,TB!$J:$J,$A$4)</f>
        <v>0</v>
      </c>
      <c r="AR97" s="219">
        <f>SUM(AR96:AR96,TB!$J:$J,$A$4)</f>
        <v>0</v>
      </c>
      <c r="AS97" s="219">
        <f>SUM(AS96:AS96,TB!$J:$J,$A$4)</f>
        <v>0</v>
      </c>
      <c r="AT97" s="219">
        <f>SUM(AT96:AT96,TB!$J:$J,$A$4)</f>
        <v>0</v>
      </c>
      <c r="AU97" s="219">
        <f>SUM(AU96:AU96,TB!$J:$J,$A$4)</f>
        <v>0</v>
      </c>
      <c r="AV97" s="219">
        <f>SUM(AV96:AV96,TB!$J:$J,$A$4)</f>
        <v>0</v>
      </c>
      <c r="AW97" s="219">
        <f>SUM(AW96:AW96,TB!$J:$J,$A$4)</f>
        <v>0</v>
      </c>
      <c r="AX97" s="219">
        <f>SUM(AX96:AX96,TB!$J:$J,$A$4)</f>
        <v>0</v>
      </c>
      <c r="AY97" s="219">
        <f>SUM(AY96:AY96,TB!$J:$J,$A$4)</f>
        <v>0</v>
      </c>
      <c r="AZ97" s="219">
        <f>SUM(AZ96:AZ96,TB!$J:$J,$A$4)</f>
        <v>0</v>
      </c>
      <c r="BA97" s="219">
        <f>SUM(BA96:BA96,TB!$J:$J,$A$4)</f>
        <v>0</v>
      </c>
      <c r="BB97" s="219">
        <f>SUM(BB96:BB96,TB!$J:$J,$A$4)</f>
        <v>0</v>
      </c>
      <c r="BC97" s="219">
        <f>SUM(BC96:BC96,TB!$J:$J,$A$4)</f>
        <v>0</v>
      </c>
      <c r="BD97" s="219">
        <f>SUM(BD96:BD96,TB!$J:$J,$A$4)</f>
        <v>0</v>
      </c>
      <c r="BE97" s="219">
        <f>SUM(BE96:BE96,TB!$J:$J,$A$4)</f>
        <v>0</v>
      </c>
      <c r="BF97" s="219">
        <f>SUM(BF96:BF96,TB!$J:$J,$A$4)</f>
        <v>0</v>
      </c>
      <c r="BG97" s="219">
        <f>SUM(BG96:BG96,TB!$J:$J,$A$4)</f>
        <v>0</v>
      </c>
      <c r="BH97" s="219">
        <f>SUM(BH96:BH96,TB!$J:$J,$A$4)</f>
        <v>0</v>
      </c>
      <c r="BI97" s="219">
        <f>SUM(BI96:BI96,TB!$J:$J,$A$4)</f>
        <v>0</v>
      </c>
      <c r="BJ97" s="219">
        <f>SUM(BJ96:BJ96,TB!$J:$J,$A$4)</f>
        <v>0</v>
      </c>
      <c r="BK97" s="219">
        <f>SUM(BK96:BK96,TB!$J:$J,$A$4)</f>
        <v>0</v>
      </c>
      <c r="BL97" s="219">
        <f>SUM(BL96:BL96,TB!$J:$J,$A$4)</f>
        <v>0</v>
      </c>
      <c r="BM97" s="219">
        <f>SUM(BM96:BM96,TB!$J:$J,$A$4)</f>
        <v>0</v>
      </c>
      <c r="BN97" s="219">
        <f>SUM(BN96:BN96,TB!$J:$J,$A$4)</f>
        <v>0</v>
      </c>
      <c r="BO97" s="219">
        <f>SUM(BO96:BO96,TB!$J:$J,$A$4)</f>
        <v>0</v>
      </c>
      <c r="BP97" s="219">
        <f>SUM(BP96:BP96,TB!$J:$J,$A$4)</f>
        <v>0</v>
      </c>
      <c r="BQ97" s="219">
        <f>SUM(BQ96:BQ96,TB!$J:$J,$A$4)</f>
        <v>0</v>
      </c>
      <c r="BR97" s="219">
        <f>SUM(BR96:BR96,TB!$J:$J,$A$4)</f>
        <v>0</v>
      </c>
      <c r="BS97" s="219">
        <f>SUM(BS96:BS96,TB!$J:$J,$A$4)</f>
        <v>0</v>
      </c>
      <c r="BT97" s="219">
        <f>SUM(BT96:BT96,TB!$J:$J,$A$4)</f>
        <v>0</v>
      </c>
      <c r="BU97" s="219">
        <f>SUM(BU96:BU96,TB!$J:$J,$A$4)</f>
        <v>0</v>
      </c>
      <c r="BV97" s="219">
        <f>SUM(BV96:BV96,TB!$J:$J,$A$4)</f>
        <v>0</v>
      </c>
      <c r="BZ97" s="219"/>
      <c r="CA97" s="240"/>
    </row>
    <row r="98" spans="2:79" s="20" customFormat="1" ht="14.25" customHeight="1" outlineLevel="1" x14ac:dyDescent="0.3">
      <c r="B98" s="532" t="str">
        <f>BS!$B$27</f>
        <v>Line of credit</v>
      </c>
      <c r="C98" s="533" t="s">
        <v>560</v>
      </c>
      <c r="D98" s="532" t="str">
        <f>IFERROR(VLOOKUP($C98,TB!$B:$H,2,0),"-")</f>
        <v>PNC- LINE OF CREDIT</v>
      </c>
      <c r="E98" s="80" t="str">
        <f>IFERROR(VLOOKUP($C98,TB!$B:$H,6,0),"-")</f>
        <v>PNC</v>
      </c>
      <c r="F98" s="218">
        <f>SUMIFS($AA98:$BJ98,$AA$7:$BJ$7,F$7)</f>
        <v>0</v>
      </c>
      <c r="G98" s="218">
        <f t="shared" ref="G98:I100" si="104">SUMIFS($AA98:$BY98,$AA$7:$BY$7,G$7)</f>
        <v>0</v>
      </c>
      <c r="H98" s="218">
        <f t="shared" si="104"/>
        <v>358.81554</v>
      </c>
      <c r="I98" s="218">
        <f t="shared" si="104"/>
        <v>2871.03314</v>
      </c>
      <c r="J98" s="322"/>
      <c r="K98" s="218">
        <f>MIN(AA98:AL98)</f>
        <v>0</v>
      </c>
      <c r="L98" s="218">
        <f>MIN(AM98:AX98)</f>
        <v>0</v>
      </c>
      <c r="M98" s="218">
        <f>MIN(AY98:BJ98)</f>
        <v>0</v>
      </c>
      <c r="N98" s="218">
        <f ca="1">_xlfn.IFNA(MIN(OFFSET($AA98,0,MATCH(Periods!$D$15,$AA$7:$BY$7)-1):OFFSET($AA98,0,MATCH(Periods!$D$15,$AA$7:$BY$7,0)-12)),0)</f>
        <v>0</v>
      </c>
      <c r="O98" s="322"/>
      <c r="P98" s="218">
        <f>MAX(AA98:AL98)</f>
        <v>0</v>
      </c>
      <c r="Q98" s="218">
        <f>MAX(AM98:AX98)</f>
        <v>0</v>
      </c>
      <c r="R98" s="218">
        <f>MAX(AY98:BJ98)</f>
        <v>358.81554</v>
      </c>
      <c r="S98" s="218">
        <f ca="1">_xlfn.IFNA(MAX(OFFSET($AA98,0,MATCH(Periods!$D$15,$AA$7:$BY$7)-1):OFFSET($AA98,0,MATCH(Periods!$D$15,$AA$7:$BY$7,0)-12)),0)</f>
        <v>2871.03314</v>
      </c>
      <c r="T98" s="322"/>
      <c r="U98" s="218">
        <f>AVERAGE(AA98:AL98)</f>
        <v>0</v>
      </c>
      <c r="V98" s="218">
        <f>AVERAGE(AM98:AX98)</f>
        <v>0</v>
      </c>
      <c r="W98" s="218">
        <f>AVERAGE(AY98:BJ98)</f>
        <v>29.901295000000001</v>
      </c>
      <c r="X98" s="218">
        <f ca="1">_xlfn.IFNA(AVERAGE(OFFSET($AA98,0,MATCH(Periods!$D$15,$AA$7:$BY$7)-1):OFFSET($AA98,0,MATCH(Periods!$D$15,$AA$7:$BY$7,0)-12)),0)</f>
        <v>507.50786666666664</v>
      </c>
      <c r="Y98" s="322"/>
      <c r="Z98" s="322"/>
      <c r="AA98" s="218">
        <f>-SUMIFS(TB!N:N,TB!$F:$F,$B98,TB!$B:$B,$C98,TB!$C:$C,$D98,TB!$G:$G,$E98,TB!$J:$J,$A$4)</f>
        <v>0</v>
      </c>
      <c r="AB98" s="218">
        <f>-SUMIFS(TB!O:O,TB!$F:$F,$B98,TB!$B:$B,$C98,TB!$C:$C,$D98,TB!$G:$G,$E98,TB!$J:$J,$A$4)</f>
        <v>0</v>
      </c>
      <c r="AC98" s="218">
        <f>-SUMIFS(TB!P:P,TB!$F:$F,$B98,TB!$B:$B,$C98,TB!$C:$C,$D98,TB!$G:$G,$E98,TB!$J:$J,$A$4)</f>
        <v>0</v>
      </c>
      <c r="AD98" s="218">
        <f>-SUMIFS(TB!Q:Q,TB!$F:$F,$B98,TB!$B:$B,$C98,TB!$C:$C,$D98,TB!$G:$G,$E98,TB!$J:$J,$A$4)</f>
        <v>0</v>
      </c>
      <c r="AE98" s="218">
        <f>-SUMIFS(TB!R:R,TB!$F:$F,$B98,TB!$B:$B,$C98,TB!$C:$C,$D98,TB!$G:$G,$E98,TB!$J:$J,$A$4)</f>
        <v>0</v>
      </c>
      <c r="AF98" s="218">
        <f>-SUMIFS(TB!S:S,TB!$F:$F,$B98,TB!$B:$B,$C98,TB!$C:$C,$D98,TB!$G:$G,$E98,TB!$J:$J,$A$4)</f>
        <v>0</v>
      </c>
      <c r="AG98" s="218">
        <f>-SUMIFS(TB!T:T,TB!$F:$F,$B98,TB!$B:$B,$C98,TB!$C:$C,$D98,TB!$G:$G,$E98,TB!$J:$J,$A$4)</f>
        <v>0</v>
      </c>
      <c r="AH98" s="218">
        <f>-SUMIFS(TB!U:U,TB!$F:$F,$B98,TB!$B:$B,$C98,TB!$C:$C,$D98,TB!$G:$G,$E98,TB!$J:$J,$A$4)</f>
        <v>0</v>
      </c>
      <c r="AI98" s="218">
        <f>-SUMIFS(TB!V:V,TB!$F:$F,$B98,TB!$B:$B,$C98,TB!$C:$C,$D98,TB!$G:$G,$E98,TB!$J:$J,$A$4)</f>
        <v>0</v>
      </c>
      <c r="AJ98" s="218">
        <f>-SUMIFS(TB!W:W,TB!$F:$F,$B98,TB!$B:$B,$C98,TB!$C:$C,$D98,TB!$G:$G,$E98,TB!$J:$J,$A$4)</f>
        <v>0</v>
      </c>
      <c r="AK98" s="218">
        <f>-SUMIFS(TB!X:X,TB!$F:$F,$B98,TB!$B:$B,$C98,TB!$C:$C,$D98,TB!$G:$G,$E98,TB!$J:$J,$A$4)</f>
        <v>0</v>
      </c>
      <c r="AL98" s="218">
        <f>-SUMIFS(TB!Y:Y,TB!$F:$F,$B98,TB!$B:$B,$C98,TB!$C:$C,$D98,TB!$G:$G,$E98,TB!$J:$J,$A$4)</f>
        <v>0</v>
      </c>
      <c r="AM98" s="218">
        <f>-SUMIFS(TB!Z:Z,TB!$F:$F,$B98,TB!$B:$B,$C98,TB!$C:$C,$D98,TB!$G:$G,$E98,TB!$J:$J,$A$4)</f>
        <v>0</v>
      </c>
      <c r="AN98" s="218">
        <f>-SUMIFS(TB!AA:AA,TB!$F:$F,$B98,TB!$B:$B,$C98,TB!$C:$C,$D98,TB!$G:$G,$E98,TB!$J:$J,$A$4)</f>
        <v>0</v>
      </c>
      <c r="AO98" s="218">
        <f>-SUMIFS(TB!AB:AB,TB!$F:$F,$B98,TB!$B:$B,$C98,TB!$C:$C,$D98,TB!$G:$G,$E98,TB!$J:$J,$A$4)</f>
        <v>0</v>
      </c>
      <c r="AP98" s="218">
        <f>-SUMIFS(TB!AC:AC,TB!$F:$F,$B98,TB!$B:$B,$C98,TB!$C:$C,$D98,TB!$G:$G,$E98,TB!$J:$J,$A$4)</f>
        <v>0</v>
      </c>
      <c r="AQ98" s="218">
        <f>-SUMIFS(TB!AD:AD,TB!$F:$F,$B98,TB!$B:$B,$C98,TB!$C:$C,$D98,TB!$G:$G,$E98,TB!$J:$J,$A$4)</f>
        <v>0</v>
      </c>
      <c r="AR98" s="218">
        <f>-SUMIFS(TB!AE:AE,TB!$F:$F,$B98,TB!$B:$B,$C98,TB!$C:$C,$D98,TB!$G:$G,$E98,TB!$J:$J,$A$4)</f>
        <v>0</v>
      </c>
      <c r="AS98" s="218">
        <f>-SUMIFS(TB!AF:AF,TB!$F:$F,$B98,TB!$B:$B,$C98,TB!$C:$C,$D98,TB!$G:$G,$E98,TB!$J:$J,$A$4)</f>
        <v>0</v>
      </c>
      <c r="AT98" s="218">
        <f>-SUMIFS(TB!AG:AG,TB!$F:$F,$B98,TB!$B:$B,$C98,TB!$C:$C,$D98,TB!$G:$G,$E98,TB!$J:$J,$A$4)</f>
        <v>0</v>
      </c>
      <c r="AU98" s="218">
        <f>-SUMIFS(TB!AH:AH,TB!$F:$F,$B98,TB!$B:$B,$C98,TB!$C:$C,$D98,TB!$G:$G,$E98,TB!$J:$J,$A$4)</f>
        <v>0</v>
      </c>
      <c r="AV98" s="218">
        <f>-SUMIFS(TB!AI:AI,TB!$F:$F,$B98,TB!$B:$B,$C98,TB!$C:$C,$D98,TB!$G:$G,$E98,TB!$J:$J,$A$4)</f>
        <v>0</v>
      </c>
      <c r="AW98" s="218">
        <f>-SUMIFS(TB!AJ:AJ,TB!$F:$F,$B98,TB!$B:$B,$C98,TB!$C:$C,$D98,TB!$G:$G,$E98,TB!$J:$J,$A$4)</f>
        <v>0</v>
      </c>
      <c r="AX98" s="218">
        <f>-SUMIFS(TB!AK:AK,TB!$F:$F,$B98,TB!$B:$B,$C98,TB!$C:$C,$D98,TB!$G:$G,$E98,TB!$J:$J,$A$4)</f>
        <v>0</v>
      </c>
      <c r="AY98" s="218">
        <f>-SUMIFS(TB!AL:AL,TB!$F:$F,$B98,TB!$B:$B,$C98,TB!$C:$C,$D98,TB!$G:$G,$E98,TB!$J:$J,$A$4)</f>
        <v>0</v>
      </c>
      <c r="AZ98" s="218">
        <f>-SUMIFS(TB!AM:AM,TB!$F:$F,$B98,TB!$B:$B,$C98,TB!$C:$C,$D98,TB!$G:$G,$E98,TB!$J:$J,$A$4)</f>
        <v>0</v>
      </c>
      <c r="BA98" s="218">
        <f>-SUMIFS(TB!AN:AN,TB!$F:$F,$B98,TB!$B:$B,$C98,TB!$C:$C,$D98,TB!$G:$G,$E98,TB!$J:$J,$A$4)</f>
        <v>0</v>
      </c>
      <c r="BB98" s="218">
        <f>-SUMIFS(TB!AO:AO,TB!$F:$F,$B98,TB!$B:$B,$C98,TB!$C:$C,$D98,TB!$G:$G,$E98,TB!$J:$J,$A$4)</f>
        <v>0</v>
      </c>
      <c r="BC98" s="218">
        <f>-SUMIFS(TB!AP:AP,TB!$F:$F,$B98,TB!$B:$B,$C98,TB!$C:$C,$D98,TB!$G:$G,$E98,TB!$J:$J,$A$4)</f>
        <v>0</v>
      </c>
      <c r="BD98" s="218">
        <f>-SUMIFS(TB!AQ:AQ,TB!$F:$F,$B98,TB!$B:$B,$C98,TB!$C:$C,$D98,TB!$G:$G,$E98,TB!$J:$J,$A$4)</f>
        <v>0</v>
      </c>
      <c r="BE98" s="218">
        <f>-SUMIFS(TB!AR:AR,TB!$F:$F,$B98,TB!$B:$B,$C98,TB!$C:$C,$D98,TB!$G:$G,$E98,TB!$J:$J,$A$4)</f>
        <v>0</v>
      </c>
      <c r="BF98" s="218">
        <f>-SUMIFS(TB!AS:AS,TB!$F:$F,$B98,TB!$B:$B,$C98,TB!$C:$C,$D98,TB!$G:$G,$E98,TB!$J:$J,$A$4)</f>
        <v>0</v>
      </c>
      <c r="BG98" s="218">
        <f>-SUMIFS(TB!AT:AT,TB!$F:$F,$B98,TB!$B:$B,$C98,TB!$C:$C,$D98,TB!$G:$G,$E98,TB!$J:$J,$A$4)</f>
        <v>0</v>
      </c>
      <c r="BH98" s="218">
        <f>-SUMIFS(TB!AU:AU,TB!$F:$F,$B98,TB!$B:$B,$C98,TB!$C:$C,$D98,TB!$G:$G,$E98,TB!$J:$J,$A$4)</f>
        <v>0</v>
      </c>
      <c r="BI98" s="218">
        <f>-SUMIFS(TB!AV:AV,TB!$F:$F,$B98,TB!$B:$B,$C98,TB!$C:$C,$D98,TB!$G:$G,$E98,TB!$J:$J,$A$4)</f>
        <v>0</v>
      </c>
      <c r="BJ98" s="218">
        <f>-SUMIFS(TB!AW:AW,TB!$F:$F,$B98,TB!$B:$B,$C98,TB!$C:$C,$D98,TB!$G:$G,$E98,TB!$J:$J,$A$4)</f>
        <v>358.81554</v>
      </c>
      <c r="BK98" s="218">
        <f>-SUMIFS(TB!AX:AX,TB!$F:$F,$B98,TB!$B:$B,$C98,TB!$C:$C,$D98,TB!$G:$G,$E98,TB!$J:$J,$A$4)</f>
        <v>2860.2457200000003</v>
      </c>
      <c r="BL98" s="218">
        <f>-SUMIFS(TB!AY:AY,TB!$F:$F,$B98,TB!$B:$B,$C98,TB!$C:$C,$D98,TB!$G:$G,$E98,TB!$J:$J,$A$4)</f>
        <v>2871.03314</v>
      </c>
      <c r="BM98" s="218">
        <f>-SUMIFS(TB!AZ:AZ,TB!$F:$F,$B98,TB!$B:$B,$C98,TB!$C:$C,$D98,TB!$G:$G,$E98,TB!$J:$J,$A$4)</f>
        <v>0</v>
      </c>
      <c r="BN98" s="218">
        <f>-SUMIFS(TB!BA:BA,TB!$F:$F,$B98,TB!$B:$B,$C98,TB!$C:$C,$D98,TB!$G:$G,$E98,TB!$J:$J,$A$4)</f>
        <v>0</v>
      </c>
      <c r="BO98" s="218">
        <f>-SUMIFS(TB!BB:BB,TB!$F:$F,$B98,TB!$B:$B,$C98,TB!$C:$C,$D98,TB!$G:$G,$E98,TB!$J:$J,$A$4)</f>
        <v>0</v>
      </c>
      <c r="BP98" s="218">
        <f>-SUMIFS(TB!BC:BC,TB!$F:$F,$B98,TB!$B:$B,$C98,TB!$C:$C,$D98,TB!$G:$G,$E98,TB!$J:$J,$A$4)</f>
        <v>0</v>
      </c>
      <c r="BQ98" s="218">
        <f>-SUMIFS(TB!BD:BD,TB!$F:$F,$B98,TB!$B:$B,$C98,TB!$C:$C,$D98,TB!$G:$G,$E98,TB!$J:$J,$A$4)</f>
        <v>0</v>
      </c>
      <c r="BR98" s="218">
        <f>-SUMIFS(TB!BE:BE,TB!$F:$F,$B98,TB!$B:$B,$C98,TB!$C:$C,$D98,TB!$G:$G,$E98,TB!$J:$J,$A$4)</f>
        <v>0</v>
      </c>
      <c r="BS98" s="218">
        <f>-SUMIFS(TB!BF:BF,TB!$F:$F,$B98,TB!$B:$B,$C98,TB!$C:$C,$D98,TB!$G:$G,$E98,TB!$J:$J,$A$4)</f>
        <v>0</v>
      </c>
      <c r="BT98" s="218">
        <f>-SUMIFS(TB!BG:BG,TB!$F:$F,$B98,TB!$B:$B,$C98,TB!$C:$C,$D98,TB!$G:$G,$E98,TB!$J:$J,$A$4)</f>
        <v>0</v>
      </c>
      <c r="BU98" s="218">
        <f>-SUMIFS(TB!BH:BH,TB!$F:$F,$B98,TB!$B:$B,$C98,TB!$C:$C,$D98,TB!$G:$G,$E98,TB!$J:$J,$A$4)</f>
        <v>0</v>
      </c>
      <c r="BV98" s="218">
        <f>-SUMIFS(TB!BI:BI,TB!$F:$F,$B98,TB!$B:$B,$C98,TB!$C:$C,$D98,TB!$G:$G,$E98,TB!$J:$J,$A$4)</f>
        <v>0</v>
      </c>
      <c r="BZ98" s="218"/>
      <c r="CA98" s="337"/>
    </row>
    <row r="99" spans="2:79" s="20" customFormat="1" ht="14.25" customHeight="1" outlineLevel="1" x14ac:dyDescent="0.3">
      <c r="B99" s="80" t="str">
        <f>BS!$B$27</f>
        <v>Line of credit</v>
      </c>
      <c r="C99" s="79" t="s">
        <v>559</v>
      </c>
      <c r="D99" s="80" t="str">
        <f>IFERROR(VLOOKUP($C99,TB!$B:$H,2,0),"-")</f>
        <v>BB&amp;T Bank - LOC</v>
      </c>
      <c r="E99" s="80" t="str">
        <f>IFERROR(VLOOKUP($C99,TB!$B:$H,6,0),"-")</f>
        <v>BB&amp;T bank</v>
      </c>
      <c r="F99" s="218">
        <f>SUMIFS($AA99:$BJ99,$AA$7:$BJ$7,F$7)</f>
        <v>0</v>
      </c>
      <c r="G99" s="218">
        <f t="shared" si="104"/>
        <v>0</v>
      </c>
      <c r="H99" s="218">
        <f t="shared" si="104"/>
        <v>0</v>
      </c>
      <c r="I99" s="218">
        <f t="shared" si="104"/>
        <v>0</v>
      </c>
      <c r="J99" s="322"/>
      <c r="K99" s="218">
        <f>MIN(AA99:AL99)</f>
        <v>0</v>
      </c>
      <c r="L99" s="218">
        <f>MIN(AM99:AX99)</f>
        <v>0</v>
      </c>
      <c r="M99" s="218">
        <f>MIN(AY99:BJ99)</f>
        <v>0</v>
      </c>
      <c r="N99" s="218">
        <f ca="1">_xlfn.IFNA(MIN(OFFSET($AA99,0,MATCH(Periods!$D$15,$AA$7:$BY$7)-1):OFFSET($AA99,0,MATCH(Periods!$D$15,$AA$7:$BY$7,0)-12)),0)</f>
        <v>0</v>
      </c>
      <c r="O99" s="322"/>
      <c r="P99" s="218">
        <f>MAX(AA99:AL99)</f>
        <v>0</v>
      </c>
      <c r="Q99" s="218">
        <f>MAX(AM99:AX99)</f>
        <v>0</v>
      </c>
      <c r="R99" s="218">
        <f>MAX(AY99:BJ99)</f>
        <v>0</v>
      </c>
      <c r="S99" s="218">
        <f ca="1">_xlfn.IFNA(MAX(OFFSET($AA99,0,MATCH(Periods!$D$15,$AA$7:$BY$7)-1):OFFSET($AA99,0,MATCH(Periods!$D$15,$AA$7:$BY$7,0)-12)),0)</f>
        <v>0</v>
      </c>
      <c r="T99" s="322"/>
      <c r="U99" s="218">
        <f>AVERAGE(AA99:AL99)</f>
        <v>0</v>
      </c>
      <c r="V99" s="218">
        <f>AVERAGE(AM99:AX99)</f>
        <v>0</v>
      </c>
      <c r="W99" s="218">
        <f>AVERAGE(AY99:BJ99)</f>
        <v>0</v>
      </c>
      <c r="X99" s="218">
        <f ca="1">_xlfn.IFNA(AVERAGE(OFFSET($AA99,0,MATCH(Periods!$D$15,$AA$7:$BY$7)-1):OFFSET($AA99,0,MATCH(Periods!$D$15,$AA$7:$BY$7,0)-12)),0)</f>
        <v>0</v>
      </c>
      <c r="Y99" s="322"/>
      <c r="Z99" s="322"/>
      <c r="AA99" s="218">
        <f>-SUMIFS(TB!N:N,TB!$F:$F,$B99,TB!$B:$B,$C99,TB!$C:$C,$D99,TB!$G:$G,$E99,TB!$J:$J,$A$4)</f>
        <v>0</v>
      </c>
      <c r="AB99" s="218">
        <f>-SUMIFS(TB!O:O,TB!$F:$F,$B99,TB!$B:$B,$C99,TB!$C:$C,$D99,TB!$G:$G,$E99,TB!$J:$J,$A$4)</f>
        <v>0</v>
      </c>
      <c r="AC99" s="218">
        <f>-SUMIFS(TB!P:P,TB!$F:$F,$B99,TB!$B:$B,$C99,TB!$C:$C,$D99,TB!$G:$G,$E99,TB!$J:$J,$A$4)</f>
        <v>0</v>
      </c>
      <c r="AD99" s="218">
        <f>-SUMIFS(TB!Q:Q,TB!$F:$F,$B99,TB!$B:$B,$C99,TB!$C:$C,$D99,TB!$G:$G,$E99,TB!$J:$J,$A$4)</f>
        <v>0</v>
      </c>
      <c r="AE99" s="218">
        <f>-SUMIFS(TB!R:R,TB!$F:$F,$B99,TB!$B:$B,$C99,TB!$C:$C,$D99,TB!$G:$G,$E99,TB!$J:$J,$A$4)</f>
        <v>0</v>
      </c>
      <c r="AF99" s="218">
        <f>-SUMIFS(TB!S:S,TB!$F:$F,$B99,TB!$B:$B,$C99,TB!$C:$C,$D99,TB!$G:$G,$E99,TB!$J:$J,$A$4)</f>
        <v>0</v>
      </c>
      <c r="AG99" s="218">
        <f>-SUMIFS(TB!T:T,TB!$F:$F,$B99,TB!$B:$B,$C99,TB!$C:$C,$D99,TB!$G:$G,$E99,TB!$J:$J,$A$4)</f>
        <v>0</v>
      </c>
      <c r="AH99" s="218">
        <f>-SUMIFS(TB!U:U,TB!$F:$F,$B99,TB!$B:$B,$C99,TB!$C:$C,$D99,TB!$G:$G,$E99,TB!$J:$J,$A$4)</f>
        <v>0</v>
      </c>
      <c r="AI99" s="218">
        <f>-SUMIFS(TB!V:V,TB!$F:$F,$B99,TB!$B:$B,$C99,TB!$C:$C,$D99,TB!$G:$G,$E99,TB!$J:$J,$A$4)</f>
        <v>0</v>
      </c>
      <c r="AJ99" s="218">
        <f>-SUMIFS(TB!W:W,TB!$F:$F,$B99,TB!$B:$B,$C99,TB!$C:$C,$D99,TB!$G:$G,$E99,TB!$J:$J,$A$4)</f>
        <v>0</v>
      </c>
      <c r="AK99" s="218">
        <f>-SUMIFS(TB!X:X,TB!$F:$F,$B99,TB!$B:$B,$C99,TB!$C:$C,$D99,TB!$G:$G,$E99,TB!$J:$J,$A$4)</f>
        <v>0</v>
      </c>
      <c r="AL99" s="218">
        <f>-SUMIFS(TB!Y:Y,TB!$F:$F,$B99,TB!$B:$B,$C99,TB!$C:$C,$D99,TB!$G:$G,$E99,TB!$J:$J,$A$4)</f>
        <v>0</v>
      </c>
      <c r="AM99" s="218">
        <f>-SUMIFS(TB!Z:Z,TB!$F:$F,$B99,TB!$B:$B,$C99,TB!$C:$C,$D99,TB!$G:$G,$E99,TB!$J:$J,$A$4)</f>
        <v>0</v>
      </c>
      <c r="AN99" s="218">
        <f>-SUMIFS(TB!AA:AA,TB!$F:$F,$B99,TB!$B:$B,$C99,TB!$C:$C,$D99,TB!$G:$G,$E99,TB!$J:$J,$A$4)</f>
        <v>0</v>
      </c>
      <c r="AO99" s="218">
        <f>-SUMIFS(TB!AB:AB,TB!$F:$F,$B99,TB!$B:$B,$C99,TB!$C:$C,$D99,TB!$G:$G,$E99,TB!$J:$J,$A$4)</f>
        <v>0</v>
      </c>
      <c r="AP99" s="218">
        <f>-SUMIFS(TB!AC:AC,TB!$F:$F,$B99,TB!$B:$B,$C99,TB!$C:$C,$D99,TB!$G:$G,$E99,TB!$J:$J,$A$4)</f>
        <v>0</v>
      </c>
      <c r="AQ99" s="218">
        <f>-SUMIFS(TB!AD:AD,TB!$F:$F,$B99,TB!$B:$B,$C99,TB!$C:$C,$D99,TB!$G:$G,$E99,TB!$J:$J,$A$4)</f>
        <v>0</v>
      </c>
      <c r="AR99" s="218">
        <f>-SUMIFS(TB!AE:AE,TB!$F:$F,$B99,TB!$B:$B,$C99,TB!$C:$C,$D99,TB!$G:$G,$E99,TB!$J:$J,$A$4)</f>
        <v>0</v>
      </c>
      <c r="AS99" s="218">
        <f>-SUMIFS(TB!AF:AF,TB!$F:$F,$B99,TB!$B:$B,$C99,TB!$C:$C,$D99,TB!$G:$G,$E99,TB!$J:$J,$A$4)</f>
        <v>0</v>
      </c>
      <c r="AT99" s="218">
        <f>-SUMIFS(TB!AG:AG,TB!$F:$F,$B99,TB!$B:$B,$C99,TB!$C:$C,$D99,TB!$G:$G,$E99,TB!$J:$J,$A$4)</f>
        <v>0</v>
      </c>
      <c r="AU99" s="218">
        <f>-SUMIFS(TB!AH:AH,TB!$F:$F,$B99,TB!$B:$B,$C99,TB!$C:$C,$D99,TB!$G:$G,$E99,TB!$J:$J,$A$4)</f>
        <v>0</v>
      </c>
      <c r="AV99" s="218">
        <f>-SUMIFS(TB!AI:AI,TB!$F:$F,$B99,TB!$B:$B,$C99,TB!$C:$C,$D99,TB!$G:$G,$E99,TB!$J:$J,$A$4)</f>
        <v>0</v>
      </c>
      <c r="AW99" s="218">
        <f>-SUMIFS(TB!AJ:AJ,TB!$F:$F,$B99,TB!$B:$B,$C99,TB!$C:$C,$D99,TB!$G:$G,$E99,TB!$J:$J,$A$4)</f>
        <v>0</v>
      </c>
      <c r="AX99" s="218">
        <f>-SUMIFS(TB!AK:AK,TB!$F:$F,$B99,TB!$B:$B,$C99,TB!$C:$C,$D99,TB!$G:$G,$E99,TB!$J:$J,$A$4)</f>
        <v>0</v>
      </c>
      <c r="AY99" s="218">
        <f>-SUMIFS(TB!AL:AL,TB!$F:$F,$B99,TB!$B:$B,$C99,TB!$C:$C,$D99,TB!$G:$G,$E99,TB!$J:$J,$A$4)</f>
        <v>0</v>
      </c>
      <c r="AZ99" s="218">
        <f>-SUMIFS(TB!AM:AM,TB!$F:$F,$B99,TB!$B:$B,$C99,TB!$C:$C,$D99,TB!$G:$G,$E99,TB!$J:$J,$A$4)</f>
        <v>0</v>
      </c>
      <c r="BA99" s="218">
        <f>-SUMIFS(TB!AN:AN,TB!$F:$F,$B99,TB!$B:$B,$C99,TB!$C:$C,$D99,TB!$G:$G,$E99,TB!$J:$J,$A$4)</f>
        <v>0</v>
      </c>
      <c r="BB99" s="218">
        <f>-SUMIFS(TB!AO:AO,TB!$F:$F,$B99,TB!$B:$B,$C99,TB!$C:$C,$D99,TB!$G:$G,$E99,TB!$J:$J,$A$4)</f>
        <v>0</v>
      </c>
      <c r="BC99" s="218">
        <f>-SUMIFS(TB!AP:AP,TB!$F:$F,$B99,TB!$B:$B,$C99,TB!$C:$C,$D99,TB!$G:$G,$E99,TB!$J:$J,$A$4)</f>
        <v>0</v>
      </c>
      <c r="BD99" s="218">
        <f>-SUMIFS(TB!AQ:AQ,TB!$F:$F,$B99,TB!$B:$B,$C99,TB!$C:$C,$D99,TB!$G:$G,$E99,TB!$J:$J,$A$4)</f>
        <v>0</v>
      </c>
      <c r="BE99" s="218">
        <f>-SUMIFS(TB!AR:AR,TB!$F:$F,$B99,TB!$B:$B,$C99,TB!$C:$C,$D99,TB!$G:$G,$E99,TB!$J:$J,$A$4)</f>
        <v>0</v>
      </c>
      <c r="BF99" s="218">
        <f>-SUMIFS(TB!AS:AS,TB!$F:$F,$B99,TB!$B:$B,$C99,TB!$C:$C,$D99,TB!$G:$G,$E99,TB!$J:$J,$A$4)</f>
        <v>0</v>
      </c>
      <c r="BG99" s="218">
        <f>-SUMIFS(TB!AT:AT,TB!$F:$F,$B99,TB!$B:$B,$C99,TB!$C:$C,$D99,TB!$G:$G,$E99,TB!$J:$J,$A$4)</f>
        <v>0</v>
      </c>
      <c r="BH99" s="218">
        <f>-SUMIFS(TB!AU:AU,TB!$F:$F,$B99,TB!$B:$B,$C99,TB!$C:$C,$D99,TB!$G:$G,$E99,TB!$J:$J,$A$4)</f>
        <v>0</v>
      </c>
      <c r="BI99" s="218">
        <f>-SUMIFS(TB!AV:AV,TB!$F:$F,$B99,TB!$B:$B,$C99,TB!$C:$C,$D99,TB!$G:$G,$E99,TB!$J:$J,$A$4)</f>
        <v>0</v>
      </c>
      <c r="BJ99" s="218">
        <f>-SUMIFS(TB!AW:AW,TB!$F:$F,$B99,TB!$B:$B,$C99,TB!$C:$C,$D99,TB!$G:$G,$E99,TB!$J:$J,$A$4)</f>
        <v>0</v>
      </c>
      <c r="BK99" s="218">
        <f>-SUMIFS(TB!AX:AX,TB!$F:$F,$B99,TB!$B:$B,$C99,TB!$C:$C,$D99,TB!$G:$G,$E99,TB!$J:$J,$A$4)</f>
        <v>0</v>
      </c>
      <c r="BL99" s="218">
        <f>-SUMIFS(TB!AY:AY,TB!$F:$F,$B99,TB!$B:$B,$C99,TB!$C:$C,$D99,TB!$G:$G,$E99,TB!$J:$J,$A$4)</f>
        <v>0</v>
      </c>
      <c r="BM99" s="218">
        <f>-SUMIFS(TB!AZ:AZ,TB!$F:$F,$B99,TB!$B:$B,$C99,TB!$C:$C,$D99,TB!$G:$G,$E99,TB!$J:$J,$A$4)</f>
        <v>0</v>
      </c>
      <c r="BN99" s="218">
        <f>-SUMIFS(TB!BA:BA,TB!$F:$F,$B99,TB!$B:$B,$C99,TB!$C:$C,$D99,TB!$G:$G,$E99,TB!$J:$J,$A$4)</f>
        <v>0</v>
      </c>
      <c r="BO99" s="218">
        <f>-SUMIFS(TB!BB:BB,TB!$F:$F,$B99,TB!$B:$B,$C99,TB!$C:$C,$D99,TB!$G:$G,$E99,TB!$J:$J,$A$4)</f>
        <v>0</v>
      </c>
      <c r="BP99" s="218">
        <f>-SUMIFS(TB!BC:BC,TB!$F:$F,$B99,TB!$B:$B,$C99,TB!$C:$C,$D99,TB!$G:$G,$E99,TB!$J:$J,$A$4)</f>
        <v>0</v>
      </c>
      <c r="BQ99" s="218">
        <f>-SUMIFS(TB!BD:BD,TB!$F:$F,$B99,TB!$B:$B,$C99,TB!$C:$C,$D99,TB!$G:$G,$E99,TB!$J:$J,$A$4)</f>
        <v>0</v>
      </c>
      <c r="BR99" s="218">
        <f>-SUMIFS(TB!BE:BE,TB!$F:$F,$B99,TB!$B:$B,$C99,TB!$C:$C,$D99,TB!$G:$G,$E99,TB!$J:$J,$A$4)</f>
        <v>0</v>
      </c>
      <c r="BS99" s="218">
        <f>-SUMIFS(TB!BF:BF,TB!$F:$F,$B99,TB!$B:$B,$C99,TB!$C:$C,$D99,TB!$G:$G,$E99,TB!$J:$J,$A$4)</f>
        <v>0</v>
      </c>
      <c r="BT99" s="218">
        <f>-SUMIFS(TB!BG:BG,TB!$F:$F,$B99,TB!$B:$B,$C99,TB!$C:$C,$D99,TB!$G:$G,$E99,TB!$J:$J,$A$4)</f>
        <v>0</v>
      </c>
      <c r="BU99" s="218">
        <f>-SUMIFS(TB!BH:BH,TB!$F:$F,$B99,TB!$B:$B,$C99,TB!$C:$C,$D99,TB!$G:$G,$E99,TB!$J:$J,$A$4)</f>
        <v>0</v>
      </c>
      <c r="BV99" s="218">
        <f>-SUMIFS(TB!BI:BI,TB!$F:$F,$B99,TB!$B:$B,$C99,TB!$C:$C,$D99,TB!$G:$G,$E99,TB!$J:$J,$A$4)</f>
        <v>0</v>
      </c>
      <c r="BZ99" s="218"/>
      <c r="CA99" s="337"/>
    </row>
    <row r="100" spans="2:79" s="20" customFormat="1" ht="14.25" customHeight="1" outlineLevel="1" x14ac:dyDescent="0.3">
      <c r="B100" s="92" t="str">
        <f>BS!$B$27</f>
        <v>Line of credit</v>
      </c>
      <c r="C100" s="93" t="s">
        <v>561</v>
      </c>
      <c r="D100" s="92" t="str">
        <f>IFERROR(VLOOKUP($C100,TB!$B:$H,2,0),"-")</f>
        <v>Wells Fargo Business LOC</v>
      </c>
      <c r="E100" s="92" t="str">
        <f>IFERROR(VLOOKUP($C100,TB!$B:$H,6,0),"-")</f>
        <v>Wells fargo business</v>
      </c>
      <c r="F100" s="220">
        <f>SUMIFS($AA100:$BJ100,$AA$7:$BJ$7,F$7)</f>
        <v>0</v>
      </c>
      <c r="G100" s="220">
        <f t="shared" si="104"/>
        <v>0</v>
      </c>
      <c r="H100" s="220">
        <f t="shared" si="104"/>
        <v>0</v>
      </c>
      <c r="I100" s="220">
        <f t="shared" si="104"/>
        <v>0</v>
      </c>
      <c r="J100" s="322"/>
      <c r="K100" s="220">
        <f>MIN(AA100:AL100)</f>
        <v>0</v>
      </c>
      <c r="L100" s="220">
        <f>MIN(AM100:AX100)</f>
        <v>0</v>
      </c>
      <c r="M100" s="220">
        <f>MIN(AY100:BJ100)</f>
        <v>0</v>
      </c>
      <c r="N100" s="220">
        <f ca="1">_xlfn.IFNA(MIN(OFFSET($AA100,0,MATCH(Periods!$D$15,$AA$7:$BY$7)-1):OFFSET($AA100,0,MATCH(Periods!$D$15,$AA$7:$BY$7,0)-12)),0)</f>
        <v>0</v>
      </c>
      <c r="O100" s="322"/>
      <c r="P100" s="220">
        <f>MAX(AA100:AL100)</f>
        <v>0</v>
      </c>
      <c r="Q100" s="220">
        <f>MAX(AM100:AX100)</f>
        <v>0</v>
      </c>
      <c r="R100" s="220">
        <f>MAX(AY100:BJ100)</f>
        <v>0</v>
      </c>
      <c r="S100" s="220">
        <f ca="1">_xlfn.IFNA(MAX(OFFSET($AA100,0,MATCH(Periods!$D$15,$AA$7:$BY$7)-1):OFFSET($AA100,0,MATCH(Periods!$D$15,$AA$7:$BY$7,0)-12)),0)</f>
        <v>0</v>
      </c>
      <c r="T100" s="322"/>
      <c r="U100" s="220">
        <f>AVERAGE(AA100:AL100)</f>
        <v>0</v>
      </c>
      <c r="V100" s="220">
        <f>AVERAGE(AM100:AX100)</f>
        <v>0</v>
      </c>
      <c r="W100" s="220">
        <f>AVERAGE(AY100:BJ100)</f>
        <v>0</v>
      </c>
      <c r="X100" s="220">
        <f ca="1">_xlfn.IFNA(AVERAGE(OFFSET($AA100,0,MATCH(Periods!$D$15,$AA$7:$BY$7)-1):OFFSET($AA100,0,MATCH(Periods!$D$15,$AA$7:$BY$7,0)-12)),0)</f>
        <v>0</v>
      </c>
      <c r="Y100" s="322"/>
      <c r="Z100" s="322"/>
      <c r="AA100" s="220">
        <f>-SUMIFS(TB!N:N,TB!$F:$F,$B100,TB!$B:$B,$C100,TB!$C:$C,$D100,TB!$G:$G,$E100,TB!$J:$J,$A$4)</f>
        <v>0</v>
      </c>
      <c r="AB100" s="220">
        <f>-SUMIFS(TB!O:O,TB!$F:$F,$B100,TB!$B:$B,$C100,TB!$C:$C,$D100,TB!$G:$G,$E100,TB!$J:$J,$A$4)</f>
        <v>0</v>
      </c>
      <c r="AC100" s="220">
        <f>-SUMIFS(TB!P:P,TB!$F:$F,$B100,TB!$B:$B,$C100,TB!$C:$C,$D100,TB!$G:$G,$E100,TB!$J:$J,$A$4)</f>
        <v>0</v>
      </c>
      <c r="AD100" s="220">
        <f>-SUMIFS(TB!Q:Q,TB!$F:$F,$B100,TB!$B:$B,$C100,TB!$C:$C,$D100,TB!$G:$G,$E100,TB!$J:$J,$A$4)</f>
        <v>0</v>
      </c>
      <c r="AE100" s="220">
        <f>-SUMIFS(TB!R:R,TB!$F:$F,$B100,TB!$B:$B,$C100,TB!$C:$C,$D100,TB!$G:$G,$E100,TB!$J:$J,$A$4)</f>
        <v>0</v>
      </c>
      <c r="AF100" s="220">
        <f>-SUMIFS(TB!S:S,TB!$F:$F,$B100,TB!$B:$B,$C100,TB!$C:$C,$D100,TB!$G:$G,$E100,TB!$J:$J,$A$4)</f>
        <v>0</v>
      </c>
      <c r="AG100" s="220">
        <f>-SUMIFS(TB!T:T,TB!$F:$F,$B100,TB!$B:$B,$C100,TB!$C:$C,$D100,TB!$G:$G,$E100,TB!$J:$J,$A$4)</f>
        <v>0</v>
      </c>
      <c r="AH100" s="220">
        <f>-SUMIFS(TB!U:U,TB!$F:$F,$B100,TB!$B:$B,$C100,TB!$C:$C,$D100,TB!$G:$G,$E100,TB!$J:$J,$A$4)</f>
        <v>0</v>
      </c>
      <c r="AI100" s="220">
        <f>-SUMIFS(TB!V:V,TB!$F:$F,$B100,TB!$B:$B,$C100,TB!$C:$C,$D100,TB!$G:$G,$E100,TB!$J:$J,$A$4)</f>
        <v>0</v>
      </c>
      <c r="AJ100" s="220">
        <f>-SUMIFS(TB!W:W,TB!$F:$F,$B100,TB!$B:$B,$C100,TB!$C:$C,$D100,TB!$G:$G,$E100,TB!$J:$J,$A$4)</f>
        <v>0</v>
      </c>
      <c r="AK100" s="220">
        <f>-SUMIFS(TB!X:X,TB!$F:$F,$B100,TB!$B:$B,$C100,TB!$C:$C,$D100,TB!$G:$G,$E100,TB!$J:$J,$A$4)</f>
        <v>0</v>
      </c>
      <c r="AL100" s="220">
        <f>-SUMIFS(TB!Y:Y,TB!$F:$F,$B100,TB!$B:$B,$C100,TB!$C:$C,$D100,TB!$G:$G,$E100,TB!$J:$J,$A$4)</f>
        <v>0</v>
      </c>
      <c r="AM100" s="220">
        <f>-SUMIFS(TB!Z:Z,TB!$F:$F,$B100,TB!$B:$B,$C100,TB!$C:$C,$D100,TB!$G:$G,$E100,TB!$J:$J,$A$4)</f>
        <v>0</v>
      </c>
      <c r="AN100" s="220">
        <f>-SUMIFS(TB!AA:AA,TB!$F:$F,$B100,TB!$B:$B,$C100,TB!$C:$C,$D100,TB!$G:$G,$E100,TB!$J:$J,$A$4)</f>
        <v>0</v>
      </c>
      <c r="AO100" s="220">
        <f>-SUMIFS(TB!AB:AB,TB!$F:$F,$B100,TB!$B:$B,$C100,TB!$C:$C,$D100,TB!$G:$G,$E100,TB!$J:$J,$A$4)</f>
        <v>0</v>
      </c>
      <c r="AP100" s="220">
        <f>-SUMIFS(TB!AC:AC,TB!$F:$F,$B100,TB!$B:$B,$C100,TB!$C:$C,$D100,TB!$G:$G,$E100,TB!$J:$J,$A$4)</f>
        <v>0</v>
      </c>
      <c r="AQ100" s="220">
        <f>-SUMIFS(TB!AD:AD,TB!$F:$F,$B100,TB!$B:$B,$C100,TB!$C:$C,$D100,TB!$G:$G,$E100,TB!$J:$J,$A$4)</f>
        <v>0</v>
      </c>
      <c r="AR100" s="220">
        <f>-SUMIFS(TB!AE:AE,TB!$F:$F,$B100,TB!$B:$B,$C100,TB!$C:$C,$D100,TB!$G:$G,$E100,TB!$J:$J,$A$4)</f>
        <v>0</v>
      </c>
      <c r="AS100" s="220">
        <f>-SUMIFS(TB!AF:AF,TB!$F:$F,$B100,TB!$B:$B,$C100,TB!$C:$C,$D100,TB!$G:$G,$E100,TB!$J:$J,$A$4)</f>
        <v>0</v>
      </c>
      <c r="AT100" s="220">
        <f>-SUMIFS(TB!AG:AG,TB!$F:$F,$B100,TB!$B:$B,$C100,TB!$C:$C,$D100,TB!$G:$G,$E100,TB!$J:$J,$A$4)</f>
        <v>0</v>
      </c>
      <c r="AU100" s="220">
        <f>-SUMIFS(TB!AH:AH,TB!$F:$F,$B100,TB!$B:$B,$C100,TB!$C:$C,$D100,TB!$G:$G,$E100,TB!$J:$J,$A$4)</f>
        <v>0</v>
      </c>
      <c r="AV100" s="220">
        <f>-SUMIFS(TB!AI:AI,TB!$F:$F,$B100,TB!$B:$B,$C100,TB!$C:$C,$D100,TB!$G:$G,$E100,TB!$J:$J,$A$4)</f>
        <v>0</v>
      </c>
      <c r="AW100" s="220">
        <f>-SUMIFS(TB!AJ:AJ,TB!$F:$F,$B100,TB!$B:$B,$C100,TB!$C:$C,$D100,TB!$G:$G,$E100,TB!$J:$J,$A$4)</f>
        <v>0</v>
      </c>
      <c r="AX100" s="220">
        <f>-SUMIFS(TB!AK:AK,TB!$F:$F,$B100,TB!$B:$B,$C100,TB!$C:$C,$D100,TB!$G:$G,$E100,TB!$J:$J,$A$4)</f>
        <v>0</v>
      </c>
      <c r="AY100" s="220">
        <f>-SUMIFS(TB!AL:AL,TB!$F:$F,$B100,TB!$B:$B,$C100,TB!$C:$C,$D100,TB!$G:$G,$E100,TB!$J:$J,$A$4)</f>
        <v>0</v>
      </c>
      <c r="AZ100" s="220">
        <f>-SUMIFS(TB!AM:AM,TB!$F:$F,$B100,TB!$B:$B,$C100,TB!$C:$C,$D100,TB!$G:$G,$E100,TB!$J:$J,$A$4)</f>
        <v>0</v>
      </c>
      <c r="BA100" s="220">
        <f>-SUMIFS(TB!AN:AN,TB!$F:$F,$B100,TB!$B:$B,$C100,TB!$C:$C,$D100,TB!$G:$G,$E100,TB!$J:$J,$A$4)</f>
        <v>0</v>
      </c>
      <c r="BB100" s="220">
        <f>-SUMIFS(TB!AO:AO,TB!$F:$F,$B100,TB!$B:$B,$C100,TB!$C:$C,$D100,TB!$G:$G,$E100,TB!$J:$J,$A$4)</f>
        <v>0</v>
      </c>
      <c r="BC100" s="220">
        <f>-SUMIFS(TB!AP:AP,TB!$F:$F,$B100,TB!$B:$B,$C100,TB!$C:$C,$D100,TB!$G:$G,$E100,TB!$J:$J,$A$4)</f>
        <v>0</v>
      </c>
      <c r="BD100" s="220">
        <f>-SUMIFS(TB!AQ:AQ,TB!$F:$F,$B100,TB!$B:$B,$C100,TB!$C:$C,$D100,TB!$G:$G,$E100,TB!$J:$J,$A$4)</f>
        <v>0</v>
      </c>
      <c r="BE100" s="220">
        <f>-SUMIFS(TB!AR:AR,TB!$F:$F,$B100,TB!$B:$B,$C100,TB!$C:$C,$D100,TB!$G:$G,$E100,TB!$J:$J,$A$4)</f>
        <v>0</v>
      </c>
      <c r="BF100" s="220">
        <f>-SUMIFS(TB!AS:AS,TB!$F:$F,$B100,TB!$B:$B,$C100,TB!$C:$C,$D100,TB!$G:$G,$E100,TB!$J:$J,$A$4)</f>
        <v>0</v>
      </c>
      <c r="BG100" s="220">
        <f>-SUMIFS(TB!AT:AT,TB!$F:$F,$B100,TB!$B:$B,$C100,TB!$C:$C,$D100,TB!$G:$G,$E100,TB!$J:$J,$A$4)</f>
        <v>0</v>
      </c>
      <c r="BH100" s="220">
        <f>-SUMIFS(TB!AU:AU,TB!$F:$F,$B100,TB!$B:$B,$C100,TB!$C:$C,$D100,TB!$G:$G,$E100,TB!$J:$J,$A$4)</f>
        <v>0</v>
      </c>
      <c r="BI100" s="220">
        <f>-SUMIFS(TB!AV:AV,TB!$F:$F,$B100,TB!$B:$B,$C100,TB!$C:$C,$D100,TB!$G:$G,$E100,TB!$J:$J,$A$4)</f>
        <v>0</v>
      </c>
      <c r="BJ100" s="220">
        <f>-SUMIFS(TB!AW:AW,TB!$F:$F,$B100,TB!$B:$B,$C100,TB!$C:$C,$D100,TB!$G:$G,$E100,TB!$J:$J,$A$4)</f>
        <v>0</v>
      </c>
      <c r="BK100" s="220">
        <f>-SUMIFS(TB!AX:AX,TB!$F:$F,$B100,TB!$B:$B,$C100,TB!$C:$C,$D100,TB!$G:$G,$E100,TB!$J:$J,$A$4)</f>
        <v>0</v>
      </c>
      <c r="BL100" s="220">
        <f>-SUMIFS(TB!AY:AY,TB!$F:$F,$B100,TB!$B:$B,$C100,TB!$C:$C,$D100,TB!$G:$G,$E100,TB!$J:$J,$A$4)</f>
        <v>0</v>
      </c>
      <c r="BM100" s="220">
        <f>-SUMIFS(TB!AZ:AZ,TB!$F:$F,$B100,TB!$B:$B,$C100,TB!$C:$C,$D100,TB!$G:$G,$E100,TB!$J:$J,$A$4)</f>
        <v>0</v>
      </c>
      <c r="BN100" s="220">
        <f>-SUMIFS(TB!BA:BA,TB!$F:$F,$B100,TB!$B:$B,$C100,TB!$C:$C,$D100,TB!$G:$G,$E100,TB!$J:$J,$A$4)</f>
        <v>0</v>
      </c>
      <c r="BO100" s="220">
        <f>-SUMIFS(TB!BB:BB,TB!$F:$F,$B100,TB!$B:$B,$C100,TB!$C:$C,$D100,TB!$G:$G,$E100,TB!$J:$J,$A$4)</f>
        <v>0</v>
      </c>
      <c r="BP100" s="220">
        <f>-SUMIFS(TB!BC:BC,TB!$F:$F,$B100,TB!$B:$B,$C100,TB!$C:$C,$D100,TB!$G:$G,$E100,TB!$J:$J,$A$4)</f>
        <v>0</v>
      </c>
      <c r="BQ100" s="220">
        <f>-SUMIFS(TB!BD:BD,TB!$F:$F,$B100,TB!$B:$B,$C100,TB!$C:$C,$D100,TB!$G:$G,$E100,TB!$J:$J,$A$4)</f>
        <v>0</v>
      </c>
      <c r="BR100" s="220">
        <f>-SUMIFS(TB!BE:BE,TB!$F:$F,$B100,TB!$B:$B,$C100,TB!$C:$C,$D100,TB!$G:$G,$E100,TB!$J:$J,$A$4)</f>
        <v>0</v>
      </c>
      <c r="BS100" s="220">
        <f>-SUMIFS(TB!BF:BF,TB!$F:$F,$B100,TB!$B:$B,$C100,TB!$C:$C,$D100,TB!$G:$G,$E100,TB!$J:$J,$A$4)</f>
        <v>0</v>
      </c>
      <c r="BT100" s="220">
        <f>-SUMIFS(TB!BG:BG,TB!$F:$F,$B100,TB!$B:$B,$C100,TB!$C:$C,$D100,TB!$G:$G,$E100,TB!$J:$J,$A$4)</f>
        <v>0</v>
      </c>
      <c r="BU100" s="220">
        <f>-SUMIFS(TB!BH:BH,TB!$F:$F,$B100,TB!$B:$B,$C100,TB!$C:$C,$D100,TB!$G:$G,$E100,TB!$J:$J,$A$4)</f>
        <v>0</v>
      </c>
      <c r="BV100" s="220">
        <f>-SUMIFS(TB!BI:BI,TB!$F:$F,$B100,TB!$B:$B,$C100,TB!$C:$C,$D100,TB!$G:$G,$E100,TB!$J:$J,$A$4)</f>
        <v>0</v>
      </c>
      <c r="BZ100" s="220"/>
      <c r="CA100" s="337"/>
    </row>
    <row r="101" spans="2:79" ht="14.25" customHeight="1" x14ac:dyDescent="0.3">
      <c r="B101" s="71" t="str">
        <f>BS!$B$27</f>
        <v>Line of credit</v>
      </c>
      <c r="C101" s="197"/>
      <c r="D101" s="71" t="str">
        <f>BS!$B$27</f>
        <v>Line of credit</v>
      </c>
      <c r="E101" s="71"/>
      <c r="F101" s="219">
        <f>SUM(F98:F100)</f>
        <v>0</v>
      </c>
      <c r="G101" s="219">
        <f t="shared" ref="G101" si="105">SUM(G98:G100)</f>
        <v>0</v>
      </c>
      <c r="H101" s="219">
        <f t="shared" ref="H101:I101" si="106">SUM(H98:H100)</f>
        <v>358.81554</v>
      </c>
      <c r="I101" s="219">
        <f t="shared" si="106"/>
        <v>2871.03314</v>
      </c>
      <c r="J101" s="293"/>
      <c r="K101" s="449"/>
      <c r="L101" s="449"/>
      <c r="M101" s="449"/>
      <c r="N101" s="449"/>
      <c r="O101" s="293"/>
      <c r="P101" s="449"/>
      <c r="Q101" s="449"/>
      <c r="R101" s="449"/>
      <c r="S101" s="449"/>
      <c r="T101" s="293"/>
      <c r="U101" s="449"/>
      <c r="V101" s="449"/>
      <c r="W101" s="449"/>
      <c r="X101" s="449"/>
      <c r="Y101" s="293"/>
      <c r="Z101" s="293"/>
      <c r="AA101" s="219">
        <f>SUM(AA98:AA100,TB!$J:$J,$A$4)</f>
        <v>0</v>
      </c>
      <c r="AB101" s="219">
        <f>SUM(AB98:AB100,TB!$J:$J,$A$4)</f>
        <v>0</v>
      </c>
      <c r="AC101" s="219">
        <f>SUM(AC98:AC100,TB!$J:$J,$A$4)</f>
        <v>0</v>
      </c>
      <c r="AD101" s="219">
        <f>SUM(AD98:AD100,TB!$J:$J,$A$4)</f>
        <v>0</v>
      </c>
      <c r="AE101" s="219">
        <f>SUM(AE98:AE100,TB!$J:$J,$A$4)</f>
        <v>0</v>
      </c>
      <c r="AF101" s="219">
        <f>SUM(AF98:AF100,TB!$J:$J,$A$4)</f>
        <v>0</v>
      </c>
      <c r="AG101" s="219">
        <f>SUM(AG98:AG100,TB!$J:$J,$A$4)</f>
        <v>0</v>
      </c>
      <c r="AH101" s="219">
        <f>SUM(AH98:AH100,TB!$J:$J,$A$4)</f>
        <v>0</v>
      </c>
      <c r="AI101" s="219">
        <f>SUM(AI98:AI100,TB!$J:$J,$A$4)</f>
        <v>0</v>
      </c>
      <c r="AJ101" s="219">
        <f>SUM(AJ98:AJ100,TB!$J:$J,$A$4)</f>
        <v>0</v>
      </c>
      <c r="AK101" s="219">
        <f>SUM(AK98:AK100,TB!$J:$J,$A$4)</f>
        <v>0</v>
      </c>
      <c r="AL101" s="219">
        <f>SUM(AL98:AL100,TB!$J:$J,$A$4)</f>
        <v>0</v>
      </c>
      <c r="AM101" s="219">
        <f>SUM(AM98:AM100,TB!$J:$J,$A$4)</f>
        <v>0</v>
      </c>
      <c r="AN101" s="219">
        <f>SUM(AN98:AN100,TB!$J:$J,$A$4)</f>
        <v>0</v>
      </c>
      <c r="AO101" s="219">
        <f>SUM(AO98:AO100,TB!$J:$J,$A$4)</f>
        <v>0</v>
      </c>
      <c r="AP101" s="219">
        <f>SUM(AP98:AP100,TB!$J:$J,$A$4)</f>
        <v>0</v>
      </c>
      <c r="AQ101" s="219">
        <f>SUM(AQ98:AQ100,TB!$J:$J,$A$4)</f>
        <v>0</v>
      </c>
      <c r="AR101" s="219">
        <f>SUM(AR98:AR100,TB!$J:$J,$A$4)</f>
        <v>0</v>
      </c>
      <c r="AS101" s="219">
        <f>SUM(AS98:AS100,TB!$J:$J,$A$4)</f>
        <v>0</v>
      </c>
      <c r="AT101" s="219">
        <f>SUM(AT98:AT100,TB!$J:$J,$A$4)</f>
        <v>0</v>
      </c>
      <c r="AU101" s="219">
        <f>SUM(AU98:AU100,TB!$J:$J,$A$4)</f>
        <v>0</v>
      </c>
      <c r="AV101" s="219">
        <f>SUM(AV98:AV100,TB!$J:$J,$A$4)</f>
        <v>0</v>
      </c>
      <c r="AW101" s="219">
        <f>SUM(AW98:AW100,TB!$J:$J,$A$4)</f>
        <v>0</v>
      </c>
      <c r="AX101" s="219">
        <f>SUM(AX98:AX100,TB!$J:$J,$A$4)</f>
        <v>0</v>
      </c>
      <c r="AY101" s="219">
        <f>SUM(AY98:AY100,TB!$J:$J,$A$4)</f>
        <v>0</v>
      </c>
      <c r="AZ101" s="219">
        <f>SUM(AZ98:AZ100,TB!$J:$J,$A$4)</f>
        <v>0</v>
      </c>
      <c r="BA101" s="219">
        <f>SUM(BA98:BA100,TB!$J:$J,$A$4)</f>
        <v>0</v>
      </c>
      <c r="BB101" s="219">
        <f>SUM(BB98:BB100,TB!$J:$J,$A$4)</f>
        <v>0</v>
      </c>
      <c r="BC101" s="219">
        <f>SUM(BC98:BC100,TB!$J:$J,$A$4)</f>
        <v>0</v>
      </c>
      <c r="BD101" s="219">
        <f>SUM(BD98:BD100,TB!$J:$J,$A$4)</f>
        <v>0</v>
      </c>
      <c r="BE101" s="219">
        <f>SUM(BE98:BE100,TB!$J:$J,$A$4)</f>
        <v>0</v>
      </c>
      <c r="BF101" s="219">
        <f>SUM(BF98:BF100,TB!$J:$J,$A$4)</f>
        <v>0</v>
      </c>
      <c r="BG101" s="219">
        <f>SUM(BG98:BG100,TB!$J:$J,$A$4)</f>
        <v>0</v>
      </c>
      <c r="BH101" s="219">
        <f>SUM(BH98:BH100,TB!$J:$J,$A$4)</f>
        <v>0</v>
      </c>
      <c r="BI101" s="219">
        <f>SUM(BI98:BI100,TB!$J:$J,$A$4)</f>
        <v>0</v>
      </c>
      <c r="BJ101" s="219">
        <f>SUM(BJ98:BJ100,TB!$J:$J,$A$4)</f>
        <v>358.81554</v>
      </c>
      <c r="BK101" s="219">
        <f>SUM(BK98:BK100,TB!$J:$J,$A$4)</f>
        <v>2860.2457200000003</v>
      </c>
      <c r="BL101" s="219">
        <f>SUM(BL98:BL100,TB!$J:$J,$A$4)</f>
        <v>2871.03314</v>
      </c>
      <c r="BM101" s="219">
        <f>SUM(BM98:BM100,TB!$J:$J,$A$4)</f>
        <v>0</v>
      </c>
      <c r="BN101" s="219">
        <f>SUM(BN98:BN100,TB!$J:$J,$A$4)</f>
        <v>0</v>
      </c>
      <c r="BO101" s="219">
        <f>SUM(BO98:BO100,TB!$J:$J,$A$4)</f>
        <v>0</v>
      </c>
      <c r="BP101" s="219">
        <f>SUM(BP98:BP100,TB!$J:$J,$A$4)</f>
        <v>0</v>
      </c>
      <c r="BQ101" s="219">
        <f>SUM(BQ98:BQ100,TB!$J:$J,$A$4)</f>
        <v>0</v>
      </c>
      <c r="BR101" s="219">
        <f>SUM(BR98:BR100,TB!$J:$J,$A$4)</f>
        <v>0</v>
      </c>
      <c r="BS101" s="219">
        <f>SUM(BS98:BS100,TB!$J:$J,$A$4)</f>
        <v>0</v>
      </c>
      <c r="BT101" s="219">
        <f>SUM(BT98:BT100,TB!$J:$J,$A$4)</f>
        <v>0</v>
      </c>
      <c r="BU101" s="219">
        <f>SUM(BU98:BU100,TB!$J:$J,$A$4)</f>
        <v>0</v>
      </c>
      <c r="BV101" s="219">
        <f>SUM(BV98:BV100,TB!$J:$J,$A$4)</f>
        <v>0</v>
      </c>
      <c r="BZ101" s="219"/>
      <c r="CA101" s="240"/>
    </row>
    <row r="102" spans="2:79" ht="14.25" customHeight="1" outlineLevel="1" x14ac:dyDescent="0.3">
      <c r="B102" s="71" t="str">
        <f>BS!$B$28</f>
        <v>Blank</v>
      </c>
      <c r="C102" s="197"/>
      <c r="D102" s="71" t="str">
        <f>IFERROR(VLOOKUP($C102,TB!$B:$H,2,0),"-")</f>
        <v>-</v>
      </c>
      <c r="E102" s="71" t="str">
        <f>IFERROR(VLOOKUP($C102,TB!$B:$H,6,0),"-")</f>
        <v>-</v>
      </c>
      <c r="F102" s="219">
        <f>SUMIFS($AA102:$BJ102,$AA$7:$BJ$7,F$7)</f>
        <v>0</v>
      </c>
      <c r="G102" s="219">
        <f t="shared" ref="G102:I105" si="107">SUMIFS($AA102:$BY102,$AA$7:$BY$7,G$7)</f>
        <v>0</v>
      </c>
      <c r="H102" s="219">
        <f t="shared" si="107"/>
        <v>0</v>
      </c>
      <c r="I102" s="219">
        <f t="shared" si="107"/>
        <v>0</v>
      </c>
      <c r="J102" s="293"/>
      <c r="K102" s="219">
        <f t="shared" ref="K102:K105" si="108">MIN(AA102:AL102)</f>
        <v>0</v>
      </c>
      <c r="L102" s="219">
        <f t="shared" ref="L102:L105" si="109">MIN(AM102:AX102)</f>
        <v>0</v>
      </c>
      <c r="M102" s="219">
        <f>MIN(AY102:BJ102)</f>
        <v>0</v>
      </c>
      <c r="N102" s="219">
        <f ca="1">_xlfn.IFNA(MIN(OFFSET($AA102,0,MATCH(Periods!$D$15,$AA$7:$BY$7)-1):OFFSET($AA102,0,MATCH(Periods!$D$15,$AA$7:$BY$7,0)-12)),0)</f>
        <v>0</v>
      </c>
      <c r="O102" s="293"/>
      <c r="P102" s="219">
        <f>MAX(AA102:AL102)</f>
        <v>0</v>
      </c>
      <c r="Q102" s="219">
        <f>MAX(AM102:AX102)</f>
        <v>0</v>
      </c>
      <c r="R102" s="219">
        <f>MAX(AY102:BJ102)</f>
        <v>0</v>
      </c>
      <c r="S102" s="219">
        <f ca="1">_xlfn.IFNA(MAX(OFFSET($AA102,0,MATCH(Periods!$D$15,$AA$7:$BY$7)-1):OFFSET($AA102,0,MATCH(Periods!$D$15,$AA$7:$BY$7,0)-12)),0)</f>
        <v>0</v>
      </c>
      <c r="T102" s="293"/>
      <c r="U102" s="219">
        <f>AVERAGE(AA102:AL102)</f>
        <v>0</v>
      </c>
      <c r="V102" s="219">
        <f>AVERAGE(AM102:AX102)</f>
        <v>0</v>
      </c>
      <c r="W102" s="219">
        <f>AVERAGE(AY102:BJ102)</f>
        <v>0</v>
      </c>
      <c r="X102" s="219">
        <f ca="1">_xlfn.IFNA(AVERAGE(OFFSET($AA102,0,MATCH(Periods!$D$15,$AA$7:$BY$7)-1):OFFSET($AA102,0,MATCH(Periods!$D$15,$AA$7:$BY$7,0)-12)),0)</f>
        <v>0</v>
      </c>
      <c r="Y102" s="293"/>
      <c r="Z102" s="293"/>
      <c r="AA102" s="219">
        <f>-SUMIFS(TB!N:N,TB!$F:$F,$B102,TB!$B:$B,$C102,TB!$C:$C,$D102,TB!$G:$G,$E102,TB!$J:$J,$A$4)</f>
        <v>0</v>
      </c>
      <c r="AB102" s="219">
        <f>-SUMIFS(TB!O:O,TB!$F:$F,$B102,TB!$B:$B,$C102,TB!$C:$C,$D102,TB!$G:$G,$E102,TB!$J:$J,$A$4)</f>
        <v>0</v>
      </c>
      <c r="AC102" s="219">
        <f>-SUMIFS(TB!P:P,TB!$F:$F,$B102,TB!$B:$B,$C102,TB!$C:$C,$D102,TB!$G:$G,$E102,TB!$J:$J,$A$4)</f>
        <v>0</v>
      </c>
      <c r="AD102" s="219">
        <f>-SUMIFS(TB!Q:Q,TB!$F:$F,$B102,TB!$B:$B,$C102,TB!$C:$C,$D102,TB!$G:$G,$E102,TB!$J:$J,$A$4)</f>
        <v>0</v>
      </c>
      <c r="AE102" s="219">
        <f>-SUMIFS(TB!R:R,TB!$F:$F,$B102,TB!$B:$B,$C102,TB!$C:$C,$D102,TB!$G:$G,$E102,TB!$J:$J,$A$4)</f>
        <v>0</v>
      </c>
      <c r="AF102" s="219">
        <f>-SUMIFS(TB!S:S,TB!$F:$F,$B102,TB!$B:$B,$C102,TB!$C:$C,$D102,TB!$G:$G,$E102,TB!$J:$J,$A$4)</f>
        <v>0</v>
      </c>
      <c r="AG102" s="219">
        <f>-SUMIFS(TB!T:T,TB!$F:$F,$B102,TB!$B:$B,$C102,TB!$C:$C,$D102,TB!$G:$G,$E102,TB!$J:$J,$A$4)</f>
        <v>0</v>
      </c>
      <c r="AH102" s="219">
        <f>-SUMIFS(TB!U:U,TB!$F:$F,$B102,TB!$B:$B,$C102,TB!$C:$C,$D102,TB!$G:$G,$E102,TB!$J:$J,$A$4)</f>
        <v>0</v>
      </c>
      <c r="AI102" s="219">
        <f>-SUMIFS(TB!V:V,TB!$F:$F,$B102,TB!$B:$B,$C102,TB!$C:$C,$D102,TB!$G:$G,$E102,TB!$J:$J,$A$4)</f>
        <v>0</v>
      </c>
      <c r="AJ102" s="219">
        <f>-SUMIFS(TB!W:W,TB!$F:$F,$B102,TB!$B:$B,$C102,TB!$C:$C,$D102,TB!$G:$G,$E102,TB!$J:$J,$A$4)</f>
        <v>0</v>
      </c>
      <c r="AK102" s="219">
        <f>-SUMIFS(TB!X:X,TB!$F:$F,$B102,TB!$B:$B,$C102,TB!$C:$C,$D102,TB!$G:$G,$E102,TB!$J:$J,$A$4)</f>
        <v>0</v>
      </c>
      <c r="AL102" s="219">
        <f>-SUMIFS(TB!Y:Y,TB!$F:$F,$B102,TB!$B:$B,$C102,TB!$C:$C,$D102,TB!$G:$G,$E102,TB!$J:$J,$A$4)</f>
        <v>0</v>
      </c>
      <c r="AM102" s="219">
        <f>-SUMIFS(TB!Z:Z,TB!$F:$F,$B102,TB!$B:$B,$C102,TB!$C:$C,$D102,TB!$G:$G,$E102,TB!$J:$J,$A$4)</f>
        <v>0</v>
      </c>
      <c r="AN102" s="219">
        <f>-SUMIFS(TB!AA:AA,TB!$F:$F,$B102,TB!$B:$B,$C102,TB!$C:$C,$D102,TB!$G:$G,$E102,TB!$J:$J,$A$4)</f>
        <v>0</v>
      </c>
      <c r="AO102" s="219">
        <f>-SUMIFS(TB!AB:AB,TB!$F:$F,$B102,TB!$B:$B,$C102,TB!$C:$C,$D102,TB!$G:$G,$E102,TB!$J:$J,$A$4)</f>
        <v>0</v>
      </c>
      <c r="AP102" s="219">
        <f>-SUMIFS(TB!AC:AC,TB!$F:$F,$B102,TB!$B:$B,$C102,TB!$C:$C,$D102,TB!$G:$G,$E102,TB!$J:$J,$A$4)</f>
        <v>0</v>
      </c>
      <c r="AQ102" s="219">
        <f>-SUMIFS(TB!AD:AD,TB!$F:$F,$B102,TB!$B:$B,$C102,TB!$C:$C,$D102,TB!$G:$G,$E102,TB!$J:$J,$A$4)</f>
        <v>0</v>
      </c>
      <c r="AR102" s="219">
        <f>-SUMIFS(TB!AE:AE,TB!$F:$F,$B102,TB!$B:$B,$C102,TB!$C:$C,$D102,TB!$G:$G,$E102,TB!$J:$J,$A$4)</f>
        <v>0</v>
      </c>
      <c r="AS102" s="219">
        <f>-SUMIFS(TB!AF:AF,TB!$F:$F,$B102,TB!$B:$B,$C102,TB!$C:$C,$D102,TB!$G:$G,$E102,TB!$J:$J,$A$4)</f>
        <v>0</v>
      </c>
      <c r="AT102" s="219">
        <f>-SUMIFS(TB!AG:AG,TB!$F:$F,$B102,TB!$B:$B,$C102,TB!$C:$C,$D102,TB!$G:$G,$E102,TB!$J:$J,$A$4)</f>
        <v>0</v>
      </c>
      <c r="AU102" s="219">
        <f>-SUMIFS(TB!AH:AH,TB!$F:$F,$B102,TB!$B:$B,$C102,TB!$C:$C,$D102,TB!$G:$G,$E102,TB!$J:$J,$A$4)</f>
        <v>0</v>
      </c>
      <c r="AV102" s="219">
        <f>-SUMIFS(TB!AI:AI,TB!$F:$F,$B102,TB!$B:$B,$C102,TB!$C:$C,$D102,TB!$G:$G,$E102,TB!$J:$J,$A$4)</f>
        <v>0</v>
      </c>
      <c r="AW102" s="219">
        <f>-SUMIFS(TB!AJ:AJ,TB!$F:$F,$B102,TB!$B:$B,$C102,TB!$C:$C,$D102,TB!$G:$G,$E102,TB!$J:$J,$A$4)</f>
        <v>0</v>
      </c>
      <c r="AX102" s="219">
        <f>-SUMIFS(TB!AK:AK,TB!$F:$F,$B102,TB!$B:$B,$C102,TB!$C:$C,$D102,TB!$G:$G,$E102,TB!$J:$J,$A$4)</f>
        <v>0</v>
      </c>
      <c r="AY102" s="219">
        <f>-SUMIFS(TB!AL:AL,TB!$F:$F,$B102,TB!$B:$B,$C102,TB!$C:$C,$D102,TB!$G:$G,$E102,TB!$J:$J,$A$4)</f>
        <v>0</v>
      </c>
      <c r="AZ102" s="219">
        <f>-SUMIFS(TB!AM:AM,TB!$F:$F,$B102,TB!$B:$B,$C102,TB!$C:$C,$D102,TB!$G:$G,$E102,TB!$J:$J,$A$4)</f>
        <v>0</v>
      </c>
      <c r="BA102" s="219">
        <f>-SUMIFS(TB!AN:AN,TB!$F:$F,$B102,TB!$B:$B,$C102,TB!$C:$C,$D102,TB!$G:$G,$E102,TB!$J:$J,$A$4)</f>
        <v>0</v>
      </c>
      <c r="BB102" s="219">
        <f>-SUMIFS(TB!AO:AO,TB!$F:$F,$B102,TB!$B:$B,$C102,TB!$C:$C,$D102,TB!$G:$G,$E102,TB!$J:$J,$A$4)</f>
        <v>0</v>
      </c>
      <c r="BC102" s="219">
        <f>-SUMIFS(TB!AP:AP,TB!$F:$F,$B102,TB!$B:$B,$C102,TB!$C:$C,$D102,TB!$G:$G,$E102,TB!$J:$J,$A$4)</f>
        <v>0</v>
      </c>
      <c r="BD102" s="219">
        <f>-SUMIFS(TB!AQ:AQ,TB!$F:$F,$B102,TB!$B:$B,$C102,TB!$C:$C,$D102,TB!$G:$G,$E102,TB!$J:$J,$A$4)</f>
        <v>0</v>
      </c>
      <c r="BE102" s="219">
        <f>-SUMIFS(TB!AR:AR,TB!$F:$F,$B102,TB!$B:$B,$C102,TB!$C:$C,$D102,TB!$G:$G,$E102,TB!$J:$J,$A$4)</f>
        <v>0</v>
      </c>
      <c r="BF102" s="219">
        <f>-SUMIFS(TB!AS:AS,TB!$F:$F,$B102,TB!$B:$B,$C102,TB!$C:$C,$D102,TB!$G:$G,$E102,TB!$J:$J,$A$4)</f>
        <v>0</v>
      </c>
      <c r="BG102" s="219">
        <f>-SUMIFS(TB!AT:AT,TB!$F:$F,$B102,TB!$B:$B,$C102,TB!$C:$C,$D102,TB!$G:$G,$E102,TB!$J:$J,$A$4)</f>
        <v>0</v>
      </c>
      <c r="BH102" s="219">
        <f>-SUMIFS(TB!AU:AU,TB!$F:$F,$B102,TB!$B:$B,$C102,TB!$C:$C,$D102,TB!$G:$G,$E102,TB!$J:$J,$A$4)</f>
        <v>0</v>
      </c>
      <c r="BI102" s="219">
        <f>-SUMIFS(TB!AV:AV,TB!$F:$F,$B102,TB!$B:$B,$C102,TB!$C:$C,$D102,TB!$G:$G,$E102,TB!$J:$J,$A$4)</f>
        <v>0</v>
      </c>
      <c r="BJ102" s="219">
        <f>-SUMIFS(TB!AW:AW,TB!$F:$F,$B102,TB!$B:$B,$C102,TB!$C:$C,$D102,TB!$G:$G,$E102,TB!$J:$J,$A$4)</f>
        <v>0</v>
      </c>
      <c r="BK102" s="219">
        <f>-SUMIFS(TB!AX:AX,TB!$F:$F,$B102,TB!$B:$B,$C102,TB!$C:$C,$D102,TB!$G:$G,$E102,TB!$J:$J,$A$4)</f>
        <v>0</v>
      </c>
      <c r="BL102" s="219">
        <f>-SUMIFS(TB!AY:AY,TB!$F:$F,$B102,TB!$B:$B,$C102,TB!$C:$C,$D102,TB!$G:$G,$E102,TB!$J:$J,$A$4)</f>
        <v>0</v>
      </c>
      <c r="BM102" s="219">
        <f>-SUMIFS(TB!AZ:AZ,TB!$F:$F,$B102,TB!$B:$B,$C102,TB!$C:$C,$D102,TB!$G:$G,$E102,TB!$J:$J,$A$4)</f>
        <v>0</v>
      </c>
      <c r="BN102" s="219">
        <f>-SUMIFS(TB!BA:BA,TB!$F:$F,$B102,TB!$B:$B,$C102,TB!$C:$C,$D102,TB!$G:$G,$E102,TB!$J:$J,$A$4)</f>
        <v>0</v>
      </c>
      <c r="BO102" s="219">
        <f>-SUMIFS(TB!BB:BB,TB!$F:$F,$B102,TB!$B:$B,$C102,TB!$C:$C,$D102,TB!$G:$G,$E102,TB!$J:$J,$A$4)</f>
        <v>0</v>
      </c>
      <c r="BP102" s="219">
        <f>-SUMIFS(TB!BC:BC,TB!$F:$F,$B102,TB!$B:$B,$C102,TB!$C:$C,$D102,TB!$G:$G,$E102,TB!$J:$J,$A$4)</f>
        <v>0</v>
      </c>
      <c r="BQ102" s="219">
        <f>-SUMIFS(TB!BD:BD,TB!$F:$F,$B102,TB!$B:$B,$C102,TB!$C:$C,$D102,TB!$G:$G,$E102,TB!$J:$J,$A$4)</f>
        <v>0</v>
      </c>
      <c r="BR102" s="219">
        <f>-SUMIFS(TB!BE:BE,TB!$F:$F,$B102,TB!$B:$B,$C102,TB!$C:$C,$D102,TB!$G:$G,$E102,TB!$J:$J,$A$4)</f>
        <v>0</v>
      </c>
      <c r="BS102" s="219">
        <f>-SUMIFS(TB!BF:BF,TB!$F:$F,$B102,TB!$B:$B,$C102,TB!$C:$C,$D102,TB!$G:$G,$E102,TB!$J:$J,$A$4)</f>
        <v>0</v>
      </c>
      <c r="BT102" s="219">
        <f>-SUMIFS(TB!BG:BG,TB!$F:$F,$B102,TB!$B:$B,$C102,TB!$C:$C,$D102,TB!$G:$G,$E102,TB!$J:$J,$A$4)</f>
        <v>0</v>
      </c>
      <c r="BU102" s="219">
        <f>-SUMIFS(TB!BH:BH,TB!$F:$F,$B102,TB!$B:$B,$C102,TB!$C:$C,$D102,TB!$G:$G,$E102,TB!$J:$J,$A$4)</f>
        <v>0</v>
      </c>
      <c r="BV102" s="219">
        <f>-SUMIFS(TB!BI:BI,TB!$F:$F,$B102,TB!$B:$B,$C102,TB!$C:$C,$D102,TB!$G:$G,$E102,TB!$J:$J,$A$4)</f>
        <v>0</v>
      </c>
      <c r="BZ102" s="219"/>
      <c r="CA102" s="240"/>
    </row>
    <row r="103" spans="2:79" ht="14.25" customHeight="1" outlineLevel="1" x14ac:dyDescent="0.3">
      <c r="B103" s="71" t="str">
        <f>BS!$B$28</f>
        <v>Blank</v>
      </c>
      <c r="C103" s="197"/>
      <c r="D103" s="71" t="str">
        <f>IFERROR(VLOOKUP($C103,TB!$B:$H,2,0),"-")</f>
        <v>-</v>
      </c>
      <c r="E103" s="71" t="str">
        <f>IFERROR(VLOOKUP($C103,TB!$B:$H,6,0),"-")</f>
        <v>-</v>
      </c>
      <c r="F103" s="219">
        <f>SUMIFS($AA103:$BJ103,$AA$7:$BJ$7,F$7)</f>
        <v>0</v>
      </c>
      <c r="G103" s="219">
        <f t="shared" si="107"/>
        <v>0</v>
      </c>
      <c r="H103" s="219">
        <f t="shared" si="107"/>
        <v>0</v>
      </c>
      <c r="I103" s="219">
        <f t="shared" si="107"/>
        <v>0</v>
      </c>
      <c r="J103" s="293"/>
      <c r="K103" s="219">
        <f t="shared" si="108"/>
        <v>0</v>
      </c>
      <c r="L103" s="219">
        <f t="shared" si="109"/>
        <v>0</v>
      </c>
      <c r="M103" s="219">
        <f>MIN(AY103:BJ103)</f>
        <v>0</v>
      </c>
      <c r="N103" s="219">
        <f ca="1">_xlfn.IFNA(MIN(OFFSET($AA103,0,MATCH(Periods!$D$15,$AA$7:$BY$7)-1):OFFSET($AA103,0,MATCH(Periods!$D$15,$AA$7:$BY$7,0)-12)),0)</f>
        <v>0</v>
      </c>
      <c r="O103" s="293"/>
      <c r="P103" s="219">
        <f>MAX(AA103:AL103)</f>
        <v>0</v>
      </c>
      <c r="Q103" s="219">
        <f>MAX(AM103:AX103)</f>
        <v>0</v>
      </c>
      <c r="R103" s="219">
        <f>MAX(AY103:BJ103)</f>
        <v>0</v>
      </c>
      <c r="S103" s="219">
        <f ca="1">_xlfn.IFNA(MAX(OFFSET($AA103,0,MATCH(Periods!$D$15,$AA$7:$BY$7)-1):OFFSET($AA103,0,MATCH(Periods!$D$15,$AA$7:$BY$7,0)-12)),0)</f>
        <v>0</v>
      </c>
      <c r="T103" s="293"/>
      <c r="U103" s="219">
        <f>AVERAGE(AA103:AL103)</f>
        <v>0</v>
      </c>
      <c r="V103" s="219">
        <f>AVERAGE(AM103:AX103)</f>
        <v>0</v>
      </c>
      <c r="W103" s="219">
        <f>AVERAGE(AY103:BJ103)</f>
        <v>0</v>
      </c>
      <c r="X103" s="219">
        <f ca="1">_xlfn.IFNA(AVERAGE(OFFSET($AA103,0,MATCH(Periods!$D$15,$AA$7:$BY$7)-1):OFFSET($AA103,0,MATCH(Periods!$D$15,$AA$7:$BY$7,0)-12)),0)</f>
        <v>0</v>
      </c>
      <c r="Y103" s="293"/>
      <c r="Z103" s="293"/>
      <c r="AA103" s="219">
        <f>-SUMIFS(TB!N:N,TB!$F:$F,$B103,TB!$B:$B,$C103,TB!$C:$C,$D103,TB!$G:$G,$E103,TB!$J:$J,$A$4)</f>
        <v>0</v>
      </c>
      <c r="AB103" s="219">
        <f>-SUMIFS(TB!O:O,TB!$F:$F,$B103,TB!$B:$B,$C103,TB!$C:$C,$D103,TB!$G:$G,$E103,TB!$J:$J,$A$4)</f>
        <v>0</v>
      </c>
      <c r="AC103" s="219">
        <f>-SUMIFS(TB!P:P,TB!$F:$F,$B103,TB!$B:$B,$C103,TB!$C:$C,$D103,TB!$G:$G,$E103,TB!$J:$J,$A$4)</f>
        <v>0</v>
      </c>
      <c r="AD103" s="219">
        <f>-SUMIFS(TB!Q:Q,TB!$F:$F,$B103,TB!$B:$B,$C103,TB!$C:$C,$D103,TB!$G:$G,$E103,TB!$J:$J,$A$4)</f>
        <v>0</v>
      </c>
      <c r="AE103" s="219">
        <f>-SUMIFS(TB!R:R,TB!$F:$F,$B103,TB!$B:$B,$C103,TB!$C:$C,$D103,TB!$G:$G,$E103,TB!$J:$J,$A$4)</f>
        <v>0</v>
      </c>
      <c r="AF103" s="219">
        <f>-SUMIFS(TB!S:S,TB!$F:$F,$B103,TB!$B:$B,$C103,TB!$C:$C,$D103,TB!$G:$G,$E103,TB!$J:$J,$A$4)</f>
        <v>0</v>
      </c>
      <c r="AG103" s="219">
        <f>-SUMIFS(TB!T:T,TB!$F:$F,$B103,TB!$B:$B,$C103,TB!$C:$C,$D103,TB!$G:$G,$E103,TB!$J:$J,$A$4)</f>
        <v>0</v>
      </c>
      <c r="AH103" s="219">
        <f>-SUMIFS(TB!U:U,TB!$F:$F,$B103,TB!$B:$B,$C103,TB!$C:$C,$D103,TB!$G:$G,$E103,TB!$J:$J,$A$4)</f>
        <v>0</v>
      </c>
      <c r="AI103" s="219">
        <f>-SUMIFS(TB!V:V,TB!$F:$F,$B103,TB!$B:$B,$C103,TB!$C:$C,$D103,TB!$G:$G,$E103,TB!$J:$J,$A$4)</f>
        <v>0</v>
      </c>
      <c r="AJ103" s="219">
        <f>-SUMIFS(TB!W:W,TB!$F:$F,$B103,TB!$B:$B,$C103,TB!$C:$C,$D103,TB!$G:$G,$E103,TB!$J:$J,$A$4)</f>
        <v>0</v>
      </c>
      <c r="AK103" s="219">
        <f>-SUMIFS(TB!X:X,TB!$F:$F,$B103,TB!$B:$B,$C103,TB!$C:$C,$D103,TB!$G:$G,$E103,TB!$J:$J,$A$4)</f>
        <v>0</v>
      </c>
      <c r="AL103" s="219">
        <f>-SUMIFS(TB!Y:Y,TB!$F:$F,$B103,TB!$B:$B,$C103,TB!$C:$C,$D103,TB!$G:$G,$E103,TB!$J:$J,$A$4)</f>
        <v>0</v>
      </c>
      <c r="AM103" s="219">
        <f>-SUMIFS(TB!Z:Z,TB!$F:$F,$B103,TB!$B:$B,$C103,TB!$C:$C,$D103,TB!$G:$G,$E103,TB!$J:$J,$A$4)</f>
        <v>0</v>
      </c>
      <c r="AN103" s="219">
        <f>-SUMIFS(TB!AA:AA,TB!$F:$F,$B103,TB!$B:$B,$C103,TB!$C:$C,$D103,TB!$G:$G,$E103,TB!$J:$J,$A$4)</f>
        <v>0</v>
      </c>
      <c r="AO103" s="219">
        <f>-SUMIFS(TB!AB:AB,TB!$F:$F,$B103,TB!$B:$B,$C103,TB!$C:$C,$D103,TB!$G:$G,$E103,TB!$J:$J,$A$4)</f>
        <v>0</v>
      </c>
      <c r="AP103" s="219">
        <f>-SUMIFS(TB!AC:AC,TB!$F:$F,$B103,TB!$B:$B,$C103,TB!$C:$C,$D103,TB!$G:$G,$E103,TB!$J:$J,$A$4)</f>
        <v>0</v>
      </c>
      <c r="AQ103" s="219">
        <f>-SUMIFS(TB!AD:AD,TB!$F:$F,$B103,TB!$B:$B,$C103,TB!$C:$C,$D103,TB!$G:$G,$E103,TB!$J:$J,$A$4)</f>
        <v>0</v>
      </c>
      <c r="AR103" s="219">
        <f>-SUMIFS(TB!AE:AE,TB!$F:$F,$B103,TB!$B:$B,$C103,TB!$C:$C,$D103,TB!$G:$G,$E103,TB!$J:$J,$A$4)</f>
        <v>0</v>
      </c>
      <c r="AS103" s="219">
        <f>-SUMIFS(TB!AF:AF,TB!$F:$F,$B103,TB!$B:$B,$C103,TB!$C:$C,$D103,TB!$G:$G,$E103,TB!$J:$J,$A$4)</f>
        <v>0</v>
      </c>
      <c r="AT103" s="219">
        <f>-SUMIFS(TB!AG:AG,TB!$F:$F,$B103,TB!$B:$B,$C103,TB!$C:$C,$D103,TB!$G:$G,$E103,TB!$J:$J,$A$4)</f>
        <v>0</v>
      </c>
      <c r="AU103" s="219">
        <f>-SUMIFS(TB!AH:AH,TB!$F:$F,$B103,TB!$B:$B,$C103,TB!$C:$C,$D103,TB!$G:$G,$E103,TB!$J:$J,$A$4)</f>
        <v>0</v>
      </c>
      <c r="AV103" s="219">
        <f>-SUMIFS(TB!AI:AI,TB!$F:$F,$B103,TB!$B:$B,$C103,TB!$C:$C,$D103,TB!$G:$G,$E103,TB!$J:$J,$A$4)</f>
        <v>0</v>
      </c>
      <c r="AW103" s="219">
        <f>-SUMIFS(TB!AJ:AJ,TB!$F:$F,$B103,TB!$B:$B,$C103,TB!$C:$C,$D103,TB!$G:$G,$E103,TB!$J:$J,$A$4)</f>
        <v>0</v>
      </c>
      <c r="AX103" s="219">
        <f>-SUMIFS(TB!AK:AK,TB!$F:$F,$B103,TB!$B:$B,$C103,TB!$C:$C,$D103,TB!$G:$G,$E103,TB!$J:$J,$A$4)</f>
        <v>0</v>
      </c>
      <c r="AY103" s="219">
        <f>-SUMIFS(TB!AL:AL,TB!$F:$F,$B103,TB!$B:$B,$C103,TB!$C:$C,$D103,TB!$G:$G,$E103,TB!$J:$J,$A$4)</f>
        <v>0</v>
      </c>
      <c r="AZ103" s="219">
        <f>-SUMIFS(TB!AM:AM,TB!$F:$F,$B103,TB!$B:$B,$C103,TB!$C:$C,$D103,TB!$G:$G,$E103,TB!$J:$J,$A$4)</f>
        <v>0</v>
      </c>
      <c r="BA103" s="219">
        <f>-SUMIFS(TB!AN:AN,TB!$F:$F,$B103,TB!$B:$B,$C103,TB!$C:$C,$D103,TB!$G:$G,$E103,TB!$J:$J,$A$4)</f>
        <v>0</v>
      </c>
      <c r="BB103" s="219">
        <f>-SUMIFS(TB!AO:AO,TB!$F:$F,$B103,TB!$B:$B,$C103,TB!$C:$C,$D103,TB!$G:$G,$E103,TB!$J:$J,$A$4)</f>
        <v>0</v>
      </c>
      <c r="BC103" s="219">
        <f>-SUMIFS(TB!AP:AP,TB!$F:$F,$B103,TB!$B:$B,$C103,TB!$C:$C,$D103,TB!$G:$G,$E103,TB!$J:$J,$A$4)</f>
        <v>0</v>
      </c>
      <c r="BD103" s="219">
        <f>-SUMIFS(TB!AQ:AQ,TB!$F:$F,$B103,TB!$B:$B,$C103,TB!$C:$C,$D103,TB!$G:$G,$E103,TB!$J:$J,$A$4)</f>
        <v>0</v>
      </c>
      <c r="BE103" s="219">
        <f>-SUMIFS(TB!AR:AR,TB!$F:$F,$B103,TB!$B:$B,$C103,TB!$C:$C,$D103,TB!$G:$G,$E103,TB!$J:$J,$A$4)</f>
        <v>0</v>
      </c>
      <c r="BF103" s="219">
        <f>-SUMIFS(TB!AS:AS,TB!$F:$F,$B103,TB!$B:$B,$C103,TB!$C:$C,$D103,TB!$G:$G,$E103,TB!$J:$J,$A$4)</f>
        <v>0</v>
      </c>
      <c r="BG103" s="219">
        <f>-SUMIFS(TB!AT:AT,TB!$F:$F,$B103,TB!$B:$B,$C103,TB!$C:$C,$D103,TB!$G:$G,$E103,TB!$J:$J,$A$4)</f>
        <v>0</v>
      </c>
      <c r="BH103" s="219">
        <f>-SUMIFS(TB!AU:AU,TB!$F:$F,$B103,TB!$B:$B,$C103,TB!$C:$C,$D103,TB!$G:$G,$E103,TB!$J:$J,$A$4)</f>
        <v>0</v>
      </c>
      <c r="BI103" s="219">
        <f>-SUMIFS(TB!AV:AV,TB!$F:$F,$B103,TB!$B:$B,$C103,TB!$C:$C,$D103,TB!$G:$G,$E103,TB!$J:$J,$A$4)</f>
        <v>0</v>
      </c>
      <c r="BJ103" s="219">
        <f>-SUMIFS(TB!AW:AW,TB!$F:$F,$B103,TB!$B:$B,$C103,TB!$C:$C,$D103,TB!$G:$G,$E103,TB!$J:$J,$A$4)</f>
        <v>0</v>
      </c>
      <c r="BK103" s="219">
        <f>-SUMIFS(TB!AX:AX,TB!$F:$F,$B103,TB!$B:$B,$C103,TB!$C:$C,$D103,TB!$G:$G,$E103,TB!$J:$J,$A$4)</f>
        <v>0</v>
      </c>
      <c r="BL103" s="219">
        <f>-SUMIFS(TB!AY:AY,TB!$F:$F,$B103,TB!$B:$B,$C103,TB!$C:$C,$D103,TB!$G:$G,$E103,TB!$J:$J,$A$4)</f>
        <v>0</v>
      </c>
      <c r="BM103" s="219">
        <f>-SUMIFS(TB!AZ:AZ,TB!$F:$F,$B103,TB!$B:$B,$C103,TB!$C:$C,$D103,TB!$G:$G,$E103,TB!$J:$J,$A$4)</f>
        <v>0</v>
      </c>
      <c r="BN103" s="219">
        <f>-SUMIFS(TB!BA:BA,TB!$F:$F,$B103,TB!$B:$B,$C103,TB!$C:$C,$D103,TB!$G:$G,$E103,TB!$J:$J,$A$4)</f>
        <v>0</v>
      </c>
      <c r="BO103" s="219">
        <f>-SUMIFS(TB!BB:BB,TB!$F:$F,$B103,TB!$B:$B,$C103,TB!$C:$C,$D103,TB!$G:$G,$E103,TB!$J:$J,$A$4)</f>
        <v>0</v>
      </c>
      <c r="BP103" s="219">
        <f>-SUMIFS(TB!BC:BC,TB!$F:$F,$B103,TB!$B:$B,$C103,TB!$C:$C,$D103,TB!$G:$G,$E103,TB!$J:$J,$A$4)</f>
        <v>0</v>
      </c>
      <c r="BQ103" s="219">
        <f>-SUMIFS(TB!BD:BD,TB!$F:$F,$B103,TB!$B:$B,$C103,TB!$C:$C,$D103,TB!$G:$G,$E103,TB!$J:$J,$A$4)</f>
        <v>0</v>
      </c>
      <c r="BR103" s="219">
        <f>-SUMIFS(TB!BE:BE,TB!$F:$F,$B103,TB!$B:$B,$C103,TB!$C:$C,$D103,TB!$G:$G,$E103,TB!$J:$J,$A$4)</f>
        <v>0</v>
      </c>
      <c r="BS103" s="219">
        <f>-SUMIFS(TB!BF:BF,TB!$F:$F,$B103,TB!$B:$B,$C103,TB!$C:$C,$D103,TB!$G:$G,$E103,TB!$J:$J,$A$4)</f>
        <v>0</v>
      </c>
      <c r="BT103" s="219">
        <f>-SUMIFS(TB!BG:BG,TB!$F:$F,$B103,TB!$B:$B,$C103,TB!$C:$C,$D103,TB!$G:$G,$E103,TB!$J:$J,$A$4)</f>
        <v>0</v>
      </c>
      <c r="BU103" s="219">
        <f>-SUMIFS(TB!BH:BH,TB!$F:$F,$B103,TB!$B:$B,$C103,TB!$C:$C,$D103,TB!$G:$G,$E103,TB!$J:$J,$A$4)</f>
        <v>0</v>
      </c>
      <c r="BV103" s="219">
        <f>-SUMIFS(TB!BI:BI,TB!$F:$F,$B103,TB!$B:$B,$C103,TB!$C:$C,$D103,TB!$G:$G,$E103,TB!$J:$J,$A$4)</f>
        <v>0</v>
      </c>
      <c r="BZ103" s="219"/>
      <c r="CA103" s="240"/>
    </row>
    <row r="104" spans="2:79" ht="14.25" customHeight="1" outlineLevel="1" x14ac:dyDescent="0.3">
      <c r="B104" s="71" t="str">
        <f>BS!$B$28</f>
        <v>Blank</v>
      </c>
      <c r="C104" s="197"/>
      <c r="D104" s="71" t="str">
        <f>IFERROR(VLOOKUP($C104,TB!$B:$H,2,0),"-")</f>
        <v>-</v>
      </c>
      <c r="E104" s="71" t="str">
        <f>IFERROR(VLOOKUP($C104,TB!$B:$H,6,0),"-")</f>
        <v>-</v>
      </c>
      <c r="F104" s="219">
        <f>SUMIFS($AA104:$BJ104,$AA$7:$BJ$7,F$7)</f>
        <v>0</v>
      </c>
      <c r="G104" s="219">
        <f t="shared" si="107"/>
        <v>0</v>
      </c>
      <c r="H104" s="219">
        <f t="shared" si="107"/>
        <v>0</v>
      </c>
      <c r="I104" s="219">
        <f t="shared" si="107"/>
        <v>0</v>
      </c>
      <c r="J104" s="293"/>
      <c r="K104" s="219">
        <f t="shared" si="108"/>
        <v>0</v>
      </c>
      <c r="L104" s="219">
        <f t="shared" si="109"/>
        <v>0</v>
      </c>
      <c r="M104" s="219">
        <f>MIN(AY104:BJ104)</f>
        <v>0</v>
      </c>
      <c r="N104" s="219">
        <f ca="1">_xlfn.IFNA(MIN(OFFSET($AA104,0,MATCH(Periods!$D$15,$AA$7:$BY$7)-1):OFFSET($AA104,0,MATCH(Periods!$D$15,$AA$7:$BY$7,0)-12)),0)</f>
        <v>0</v>
      </c>
      <c r="O104" s="293"/>
      <c r="P104" s="219">
        <f>MAX(AA104:AL104)</f>
        <v>0</v>
      </c>
      <c r="Q104" s="219">
        <f>MAX(AM104:AX104)</f>
        <v>0</v>
      </c>
      <c r="R104" s="219">
        <f>MAX(AY104:BJ104)</f>
        <v>0</v>
      </c>
      <c r="S104" s="219">
        <f ca="1">_xlfn.IFNA(MAX(OFFSET($AA104,0,MATCH(Periods!$D$15,$AA$7:$BY$7)-1):OFFSET($AA104,0,MATCH(Periods!$D$15,$AA$7:$BY$7,0)-12)),0)</f>
        <v>0</v>
      </c>
      <c r="T104" s="293"/>
      <c r="U104" s="219">
        <f>AVERAGE(AA104:AL104)</f>
        <v>0</v>
      </c>
      <c r="V104" s="219">
        <f>AVERAGE(AM104:AX104)</f>
        <v>0</v>
      </c>
      <c r="W104" s="219">
        <f>AVERAGE(AY104:BJ104)</f>
        <v>0</v>
      </c>
      <c r="X104" s="219">
        <f ca="1">_xlfn.IFNA(AVERAGE(OFFSET($AA104,0,MATCH(Periods!$D$15,$AA$7:$BY$7)-1):OFFSET($AA104,0,MATCH(Periods!$D$15,$AA$7:$BY$7,0)-12)),0)</f>
        <v>0</v>
      </c>
      <c r="Y104" s="293"/>
      <c r="Z104" s="293"/>
      <c r="AA104" s="219">
        <f>-SUMIFS(TB!N:N,TB!$F:$F,$B104,TB!$B:$B,$C104,TB!$C:$C,$D104,TB!$G:$G,$E104,TB!$J:$J,$A$4)</f>
        <v>0</v>
      </c>
      <c r="AB104" s="219">
        <f>-SUMIFS(TB!O:O,TB!$F:$F,$B104,TB!$B:$B,$C104,TB!$C:$C,$D104,TB!$G:$G,$E104,TB!$J:$J,$A$4)</f>
        <v>0</v>
      </c>
      <c r="AC104" s="219">
        <f>-SUMIFS(TB!P:P,TB!$F:$F,$B104,TB!$B:$B,$C104,TB!$C:$C,$D104,TB!$G:$G,$E104,TB!$J:$J,$A$4)</f>
        <v>0</v>
      </c>
      <c r="AD104" s="219">
        <f>-SUMIFS(TB!Q:Q,TB!$F:$F,$B104,TB!$B:$B,$C104,TB!$C:$C,$D104,TB!$G:$G,$E104,TB!$J:$J,$A$4)</f>
        <v>0</v>
      </c>
      <c r="AE104" s="219">
        <f>-SUMIFS(TB!R:R,TB!$F:$F,$B104,TB!$B:$B,$C104,TB!$C:$C,$D104,TB!$G:$G,$E104,TB!$J:$J,$A$4)</f>
        <v>0</v>
      </c>
      <c r="AF104" s="219">
        <f>-SUMIFS(TB!S:S,TB!$F:$F,$B104,TB!$B:$B,$C104,TB!$C:$C,$D104,TB!$G:$G,$E104,TB!$J:$J,$A$4)</f>
        <v>0</v>
      </c>
      <c r="AG104" s="219">
        <f>-SUMIFS(TB!T:T,TB!$F:$F,$B104,TB!$B:$B,$C104,TB!$C:$C,$D104,TB!$G:$G,$E104,TB!$J:$J,$A$4)</f>
        <v>0</v>
      </c>
      <c r="AH104" s="219">
        <f>-SUMIFS(TB!U:U,TB!$F:$F,$B104,TB!$B:$B,$C104,TB!$C:$C,$D104,TB!$G:$G,$E104,TB!$J:$J,$A$4)</f>
        <v>0</v>
      </c>
      <c r="AI104" s="219">
        <f>-SUMIFS(TB!V:V,TB!$F:$F,$B104,TB!$B:$B,$C104,TB!$C:$C,$D104,TB!$G:$G,$E104,TB!$J:$J,$A$4)</f>
        <v>0</v>
      </c>
      <c r="AJ104" s="219">
        <f>-SUMIFS(TB!W:W,TB!$F:$F,$B104,TB!$B:$B,$C104,TB!$C:$C,$D104,TB!$G:$G,$E104,TB!$J:$J,$A$4)</f>
        <v>0</v>
      </c>
      <c r="AK104" s="219">
        <f>-SUMIFS(TB!X:X,TB!$F:$F,$B104,TB!$B:$B,$C104,TB!$C:$C,$D104,TB!$G:$G,$E104,TB!$J:$J,$A$4)</f>
        <v>0</v>
      </c>
      <c r="AL104" s="219">
        <f>-SUMIFS(TB!Y:Y,TB!$F:$F,$B104,TB!$B:$B,$C104,TB!$C:$C,$D104,TB!$G:$G,$E104,TB!$J:$J,$A$4)</f>
        <v>0</v>
      </c>
      <c r="AM104" s="219">
        <f>-SUMIFS(TB!Z:Z,TB!$F:$F,$B104,TB!$B:$B,$C104,TB!$C:$C,$D104,TB!$G:$G,$E104,TB!$J:$J,$A$4)</f>
        <v>0</v>
      </c>
      <c r="AN104" s="219">
        <f>-SUMIFS(TB!AA:AA,TB!$F:$F,$B104,TB!$B:$B,$C104,TB!$C:$C,$D104,TB!$G:$G,$E104,TB!$J:$J,$A$4)</f>
        <v>0</v>
      </c>
      <c r="AO104" s="219">
        <f>-SUMIFS(TB!AB:AB,TB!$F:$F,$B104,TB!$B:$B,$C104,TB!$C:$C,$D104,TB!$G:$G,$E104,TB!$J:$J,$A$4)</f>
        <v>0</v>
      </c>
      <c r="AP104" s="219">
        <f>-SUMIFS(TB!AC:AC,TB!$F:$F,$B104,TB!$B:$B,$C104,TB!$C:$C,$D104,TB!$G:$G,$E104,TB!$J:$J,$A$4)</f>
        <v>0</v>
      </c>
      <c r="AQ104" s="219">
        <f>-SUMIFS(TB!AD:AD,TB!$F:$F,$B104,TB!$B:$B,$C104,TB!$C:$C,$D104,TB!$G:$G,$E104,TB!$J:$J,$A$4)</f>
        <v>0</v>
      </c>
      <c r="AR104" s="219">
        <f>-SUMIFS(TB!AE:AE,TB!$F:$F,$B104,TB!$B:$B,$C104,TB!$C:$C,$D104,TB!$G:$G,$E104,TB!$J:$J,$A$4)</f>
        <v>0</v>
      </c>
      <c r="AS104" s="219">
        <f>-SUMIFS(TB!AF:AF,TB!$F:$F,$B104,TB!$B:$B,$C104,TB!$C:$C,$D104,TB!$G:$G,$E104,TB!$J:$J,$A$4)</f>
        <v>0</v>
      </c>
      <c r="AT104" s="219">
        <f>-SUMIFS(TB!AG:AG,TB!$F:$F,$B104,TB!$B:$B,$C104,TB!$C:$C,$D104,TB!$G:$G,$E104,TB!$J:$J,$A$4)</f>
        <v>0</v>
      </c>
      <c r="AU104" s="219">
        <f>-SUMIFS(TB!AH:AH,TB!$F:$F,$B104,TB!$B:$B,$C104,TB!$C:$C,$D104,TB!$G:$G,$E104,TB!$J:$J,$A$4)</f>
        <v>0</v>
      </c>
      <c r="AV104" s="219">
        <f>-SUMIFS(TB!AI:AI,TB!$F:$F,$B104,TB!$B:$B,$C104,TB!$C:$C,$D104,TB!$G:$G,$E104,TB!$J:$J,$A$4)</f>
        <v>0</v>
      </c>
      <c r="AW104" s="219">
        <f>-SUMIFS(TB!AJ:AJ,TB!$F:$F,$B104,TB!$B:$B,$C104,TB!$C:$C,$D104,TB!$G:$G,$E104,TB!$J:$J,$A$4)</f>
        <v>0</v>
      </c>
      <c r="AX104" s="219">
        <f>-SUMIFS(TB!AK:AK,TB!$F:$F,$B104,TB!$B:$B,$C104,TB!$C:$C,$D104,TB!$G:$G,$E104,TB!$J:$J,$A$4)</f>
        <v>0</v>
      </c>
      <c r="AY104" s="219">
        <f>-SUMIFS(TB!AL:AL,TB!$F:$F,$B104,TB!$B:$B,$C104,TB!$C:$C,$D104,TB!$G:$G,$E104,TB!$J:$J,$A$4)</f>
        <v>0</v>
      </c>
      <c r="AZ104" s="219">
        <f>-SUMIFS(TB!AM:AM,TB!$F:$F,$B104,TB!$B:$B,$C104,TB!$C:$C,$D104,TB!$G:$G,$E104,TB!$J:$J,$A$4)</f>
        <v>0</v>
      </c>
      <c r="BA104" s="219">
        <f>-SUMIFS(TB!AN:AN,TB!$F:$F,$B104,TB!$B:$B,$C104,TB!$C:$C,$D104,TB!$G:$G,$E104,TB!$J:$J,$A$4)</f>
        <v>0</v>
      </c>
      <c r="BB104" s="219">
        <f>-SUMIFS(TB!AO:AO,TB!$F:$F,$B104,TB!$B:$B,$C104,TB!$C:$C,$D104,TB!$G:$G,$E104,TB!$J:$J,$A$4)</f>
        <v>0</v>
      </c>
      <c r="BC104" s="219">
        <f>-SUMIFS(TB!AP:AP,TB!$F:$F,$B104,TB!$B:$B,$C104,TB!$C:$C,$D104,TB!$G:$G,$E104,TB!$J:$J,$A$4)</f>
        <v>0</v>
      </c>
      <c r="BD104" s="219">
        <f>-SUMIFS(TB!AQ:AQ,TB!$F:$F,$B104,TB!$B:$B,$C104,TB!$C:$C,$D104,TB!$G:$G,$E104,TB!$J:$J,$A$4)</f>
        <v>0</v>
      </c>
      <c r="BE104" s="219">
        <f>-SUMIFS(TB!AR:AR,TB!$F:$F,$B104,TB!$B:$B,$C104,TB!$C:$C,$D104,TB!$G:$G,$E104,TB!$J:$J,$A$4)</f>
        <v>0</v>
      </c>
      <c r="BF104" s="219">
        <f>-SUMIFS(TB!AS:AS,TB!$F:$F,$B104,TB!$B:$B,$C104,TB!$C:$C,$D104,TB!$G:$G,$E104,TB!$J:$J,$A$4)</f>
        <v>0</v>
      </c>
      <c r="BG104" s="219">
        <f>-SUMIFS(TB!AT:AT,TB!$F:$F,$B104,TB!$B:$B,$C104,TB!$C:$C,$D104,TB!$G:$G,$E104,TB!$J:$J,$A$4)</f>
        <v>0</v>
      </c>
      <c r="BH104" s="219">
        <f>-SUMIFS(TB!AU:AU,TB!$F:$F,$B104,TB!$B:$B,$C104,TB!$C:$C,$D104,TB!$G:$G,$E104,TB!$J:$J,$A$4)</f>
        <v>0</v>
      </c>
      <c r="BI104" s="219">
        <f>-SUMIFS(TB!AV:AV,TB!$F:$F,$B104,TB!$B:$B,$C104,TB!$C:$C,$D104,TB!$G:$G,$E104,TB!$J:$J,$A$4)</f>
        <v>0</v>
      </c>
      <c r="BJ104" s="219">
        <f>-SUMIFS(TB!AW:AW,TB!$F:$F,$B104,TB!$B:$B,$C104,TB!$C:$C,$D104,TB!$G:$G,$E104,TB!$J:$J,$A$4)</f>
        <v>0</v>
      </c>
      <c r="BK104" s="219">
        <f>-SUMIFS(TB!AX:AX,TB!$F:$F,$B104,TB!$B:$B,$C104,TB!$C:$C,$D104,TB!$G:$G,$E104,TB!$J:$J,$A$4)</f>
        <v>0</v>
      </c>
      <c r="BL104" s="219">
        <f>-SUMIFS(TB!AY:AY,TB!$F:$F,$B104,TB!$B:$B,$C104,TB!$C:$C,$D104,TB!$G:$G,$E104,TB!$J:$J,$A$4)</f>
        <v>0</v>
      </c>
      <c r="BM104" s="219">
        <f>-SUMIFS(TB!AZ:AZ,TB!$F:$F,$B104,TB!$B:$B,$C104,TB!$C:$C,$D104,TB!$G:$G,$E104,TB!$J:$J,$A$4)</f>
        <v>0</v>
      </c>
      <c r="BN104" s="219">
        <f>-SUMIFS(TB!BA:BA,TB!$F:$F,$B104,TB!$B:$B,$C104,TB!$C:$C,$D104,TB!$G:$G,$E104,TB!$J:$J,$A$4)</f>
        <v>0</v>
      </c>
      <c r="BO104" s="219">
        <f>-SUMIFS(TB!BB:BB,TB!$F:$F,$B104,TB!$B:$B,$C104,TB!$C:$C,$D104,TB!$G:$G,$E104,TB!$J:$J,$A$4)</f>
        <v>0</v>
      </c>
      <c r="BP104" s="219">
        <f>-SUMIFS(TB!BC:BC,TB!$F:$F,$B104,TB!$B:$B,$C104,TB!$C:$C,$D104,TB!$G:$G,$E104,TB!$J:$J,$A$4)</f>
        <v>0</v>
      </c>
      <c r="BQ104" s="219">
        <f>-SUMIFS(TB!BD:BD,TB!$F:$F,$B104,TB!$B:$B,$C104,TB!$C:$C,$D104,TB!$G:$G,$E104,TB!$J:$J,$A$4)</f>
        <v>0</v>
      </c>
      <c r="BR104" s="219">
        <f>-SUMIFS(TB!BE:BE,TB!$F:$F,$B104,TB!$B:$B,$C104,TB!$C:$C,$D104,TB!$G:$G,$E104,TB!$J:$J,$A$4)</f>
        <v>0</v>
      </c>
      <c r="BS104" s="219">
        <f>-SUMIFS(TB!BF:BF,TB!$F:$F,$B104,TB!$B:$B,$C104,TB!$C:$C,$D104,TB!$G:$G,$E104,TB!$J:$J,$A$4)</f>
        <v>0</v>
      </c>
      <c r="BT104" s="219">
        <f>-SUMIFS(TB!BG:BG,TB!$F:$F,$B104,TB!$B:$B,$C104,TB!$C:$C,$D104,TB!$G:$G,$E104,TB!$J:$J,$A$4)</f>
        <v>0</v>
      </c>
      <c r="BU104" s="219">
        <f>-SUMIFS(TB!BH:BH,TB!$F:$F,$B104,TB!$B:$B,$C104,TB!$C:$C,$D104,TB!$G:$G,$E104,TB!$J:$J,$A$4)</f>
        <v>0</v>
      </c>
      <c r="BV104" s="219">
        <f>-SUMIFS(TB!BI:BI,TB!$F:$F,$B104,TB!$B:$B,$C104,TB!$C:$C,$D104,TB!$G:$G,$E104,TB!$J:$J,$A$4)</f>
        <v>0</v>
      </c>
      <c r="BZ104" s="219"/>
      <c r="CA104" s="240"/>
    </row>
    <row r="105" spans="2:79" ht="14.25" customHeight="1" outlineLevel="1" x14ac:dyDescent="0.3">
      <c r="B105" s="92" t="str">
        <f>BS!$B$28</f>
        <v>Blank</v>
      </c>
      <c r="C105" s="93"/>
      <c r="D105" s="92" t="str">
        <f>IFERROR(VLOOKUP($C105,TB!$B:$H,2,0),"-")</f>
        <v>-</v>
      </c>
      <c r="E105" s="92" t="str">
        <f>IFERROR(VLOOKUP($C105,TB!$B:$H,6,0),"-")</f>
        <v>-</v>
      </c>
      <c r="F105" s="220">
        <f>SUMIFS($AA105:$BJ105,$AA$7:$BJ$7,F$7)</f>
        <v>0</v>
      </c>
      <c r="G105" s="220">
        <f t="shared" si="107"/>
        <v>0</v>
      </c>
      <c r="H105" s="220">
        <f t="shared" si="107"/>
        <v>0</v>
      </c>
      <c r="I105" s="220">
        <f t="shared" si="107"/>
        <v>0</v>
      </c>
      <c r="J105" s="293"/>
      <c r="K105" s="220">
        <f t="shared" si="108"/>
        <v>0</v>
      </c>
      <c r="L105" s="220">
        <f t="shared" si="109"/>
        <v>0</v>
      </c>
      <c r="M105" s="220">
        <f>MIN(AY105:BJ105)</f>
        <v>0</v>
      </c>
      <c r="N105" s="220">
        <f ca="1">_xlfn.IFNA(MIN(OFFSET($AA105,0,MATCH(Periods!$D$15,$AA$7:$BY$7)-1):OFFSET($AA105,0,MATCH(Periods!$D$15,$AA$7:$BY$7,0)-12)),0)</f>
        <v>0</v>
      </c>
      <c r="O105" s="293"/>
      <c r="P105" s="220">
        <f>MAX(AA105:AL105)</f>
        <v>0</v>
      </c>
      <c r="Q105" s="220">
        <f>MAX(AM105:AX105)</f>
        <v>0</v>
      </c>
      <c r="R105" s="220">
        <f>MAX(AY105:BJ105)</f>
        <v>0</v>
      </c>
      <c r="S105" s="220">
        <f ca="1">_xlfn.IFNA(MAX(OFFSET($AA105,0,MATCH(Periods!$D$15,$AA$7:$BY$7)-1):OFFSET($AA105,0,MATCH(Periods!$D$15,$AA$7:$BY$7,0)-12)),0)</f>
        <v>0</v>
      </c>
      <c r="T105" s="293"/>
      <c r="U105" s="220">
        <f>AVERAGE(AA105:AL105)</f>
        <v>0</v>
      </c>
      <c r="V105" s="220">
        <f>AVERAGE(AM105:AX105)</f>
        <v>0</v>
      </c>
      <c r="W105" s="220">
        <f>AVERAGE(AY105:BJ105)</f>
        <v>0</v>
      </c>
      <c r="X105" s="220">
        <f ca="1">_xlfn.IFNA(AVERAGE(OFFSET($AA105,0,MATCH(Periods!$D$15,$AA$7:$BY$7)-1):OFFSET($AA105,0,MATCH(Periods!$D$15,$AA$7:$BY$7,0)-12)),0)</f>
        <v>0</v>
      </c>
      <c r="Y105" s="293"/>
      <c r="Z105" s="293"/>
      <c r="AA105" s="220">
        <f>-SUMIFS(TB!N:N,TB!$F:$F,$B105,TB!$B:$B,$C105,TB!$C:$C,$D105,TB!$G:$G,$E105,TB!$J:$J,$A$4)</f>
        <v>0</v>
      </c>
      <c r="AB105" s="220">
        <f>-SUMIFS(TB!O:O,TB!$F:$F,$B105,TB!$B:$B,$C105,TB!$C:$C,$D105,TB!$G:$G,$E105,TB!$J:$J,$A$4)</f>
        <v>0</v>
      </c>
      <c r="AC105" s="220">
        <f>-SUMIFS(TB!P:P,TB!$F:$F,$B105,TB!$B:$B,$C105,TB!$C:$C,$D105,TB!$G:$G,$E105,TB!$J:$J,$A$4)</f>
        <v>0</v>
      </c>
      <c r="AD105" s="220">
        <f>-SUMIFS(TB!Q:Q,TB!$F:$F,$B105,TB!$B:$B,$C105,TB!$C:$C,$D105,TB!$G:$G,$E105,TB!$J:$J,$A$4)</f>
        <v>0</v>
      </c>
      <c r="AE105" s="220">
        <f>-SUMIFS(TB!R:R,TB!$F:$F,$B105,TB!$B:$B,$C105,TB!$C:$C,$D105,TB!$G:$G,$E105,TB!$J:$J,$A$4)</f>
        <v>0</v>
      </c>
      <c r="AF105" s="220">
        <f>-SUMIFS(TB!S:S,TB!$F:$F,$B105,TB!$B:$B,$C105,TB!$C:$C,$D105,TB!$G:$G,$E105,TB!$J:$J,$A$4)</f>
        <v>0</v>
      </c>
      <c r="AG105" s="220">
        <f>-SUMIFS(TB!T:T,TB!$F:$F,$B105,TB!$B:$B,$C105,TB!$C:$C,$D105,TB!$G:$G,$E105,TB!$J:$J,$A$4)</f>
        <v>0</v>
      </c>
      <c r="AH105" s="220">
        <f>-SUMIFS(TB!U:U,TB!$F:$F,$B105,TB!$B:$B,$C105,TB!$C:$C,$D105,TB!$G:$G,$E105,TB!$J:$J,$A$4)</f>
        <v>0</v>
      </c>
      <c r="AI105" s="220">
        <f>-SUMIFS(TB!V:V,TB!$F:$F,$B105,TB!$B:$B,$C105,TB!$C:$C,$D105,TB!$G:$G,$E105,TB!$J:$J,$A$4)</f>
        <v>0</v>
      </c>
      <c r="AJ105" s="220">
        <f>-SUMIFS(TB!W:W,TB!$F:$F,$B105,TB!$B:$B,$C105,TB!$C:$C,$D105,TB!$G:$G,$E105,TB!$J:$J,$A$4)</f>
        <v>0</v>
      </c>
      <c r="AK105" s="220">
        <f>-SUMIFS(TB!X:X,TB!$F:$F,$B105,TB!$B:$B,$C105,TB!$C:$C,$D105,TB!$G:$G,$E105,TB!$J:$J,$A$4)</f>
        <v>0</v>
      </c>
      <c r="AL105" s="220">
        <f>-SUMIFS(TB!Y:Y,TB!$F:$F,$B105,TB!$B:$B,$C105,TB!$C:$C,$D105,TB!$G:$G,$E105,TB!$J:$J,$A$4)</f>
        <v>0</v>
      </c>
      <c r="AM105" s="220">
        <f>-SUMIFS(TB!Z:Z,TB!$F:$F,$B105,TB!$B:$B,$C105,TB!$C:$C,$D105,TB!$G:$G,$E105,TB!$J:$J,$A$4)</f>
        <v>0</v>
      </c>
      <c r="AN105" s="220">
        <f>-SUMIFS(TB!AA:AA,TB!$F:$F,$B105,TB!$B:$B,$C105,TB!$C:$C,$D105,TB!$G:$G,$E105,TB!$J:$J,$A$4)</f>
        <v>0</v>
      </c>
      <c r="AO105" s="220">
        <f>-SUMIFS(TB!AB:AB,TB!$F:$F,$B105,TB!$B:$B,$C105,TB!$C:$C,$D105,TB!$G:$G,$E105,TB!$J:$J,$A$4)</f>
        <v>0</v>
      </c>
      <c r="AP105" s="220">
        <f>-SUMIFS(TB!AC:AC,TB!$F:$F,$B105,TB!$B:$B,$C105,TB!$C:$C,$D105,TB!$G:$G,$E105,TB!$J:$J,$A$4)</f>
        <v>0</v>
      </c>
      <c r="AQ105" s="220">
        <f>-SUMIFS(TB!AD:AD,TB!$F:$F,$B105,TB!$B:$B,$C105,TB!$C:$C,$D105,TB!$G:$G,$E105,TB!$J:$J,$A$4)</f>
        <v>0</v>
      </c>
      <c r="AR105" s="220">
        <f>-SUMIFS(TB!AE:AE,TB!$F:$F,$B105,TB!$B:$B,$C105,TB!$C:$C,$D105,TB!$G:$G,$E105,TB!$J:$J,$A$4)</f>
        <v>0</v>
      </c>
      <c r="AS105" s="220">
        <f>-SUMIFS(TB!AF:AF,TB!$F:$F,$B105,TB!$B:$B,$C105,TB!$C:$C,$D105,TB!$G:$G,$E105,TB!$J:$J,$A$4)</f>
        <v>0</v>
      </c>
      <c r="AT105" s="220">
        <f>-SUMIFS(TB!AG:AG,TB!$F:$F,$B105,TB!$B:$B,$C105,TB!$C:$C,$D105,TB!$G:$G,$E105,TB!$J:$J,$A$4)</f>
        <v>0</v>
      </c>
      <c r="AU105" s="220">
        <f>-SUMIFS(TB!AH:AH,TB!$F:$F,$B105,TB!$B:$B,$C105,TB!$C:$C,$D105,TB!$G:$G,$E105,TB!$J:$J,$A$4)</f>
        <v>0</v>
      </c>
      <c r="AV105" s="220">
        <f>-SUMIFS(TB!AI:AI,TB!$F:$F,$B105,TB!$B:$B,$C105,TB!$C:$C,$D105,TB!$G:$G,$E105,TB!$J:$J,$A$4)</f>
        <v>0</v>
      </c>
      <c r="AW105" s="220">
        <f>-SUMIFS(TB!AJ:AJ,TB!$F:$F,$B105,TB!$B:$B,$C105,TB!$C:$C,$D105,TB!$G:$G,$E105,TB!$J:$J,$A$4)</f>
        <v>0</v>
      </c>
      <c r="AX105" s="220">
        <f>-SUMIFS(TB!AK:AK,TB!$F:$F,$B105,TB!$B:$B,$C105,TB!$C:$C,$D105,TB!$G:$G,$E105,TB!$J:$J,$A$4)</f>
        <v>0</v>
      </c>
      <c r="AY105" s="220">
        <f>-SUMIFS(TB!AL:AL,TB!$F:$F,$B105,TB!$B:$B,$C105,TB!$C:$C,$D105,TB!$G:$G,$E105,TB!$J:$J,$A$4)</f>
        <v>0</v>
      </c>
      <c r="AZ105" s="220">
        <f>-SUMIFS(TB!AM:AM,TB!$F:$F,$B105,TB!$B:$B,$C105,TB!$C:$C,$D105,TB!$G:$G,$E105,TB!$J:$J,$A$4)</f>
        <v>0</v>
      </c>
      <c r="BA105" s="220">
        <f>-SUMIFS(TB!AN:AN,TB!$F:$F,$B105,TB!$B:$B,$C105,TB!$C:$C,$D105,TB!$G:$G,$E105,TB!$J:$J,$A$4)</f>
        <v>0</v>
      </c>
      <c r="BB105" s="220">
        <f>-SUMIFS(TB!AO:AO,TB!$F:$F,$B105,TB!$B:$B,$C105,TB!$C:$C,$D105,TB!$G:$G,$E105,TB!$J:$J,$A$4)</f>
        <v>0</v>
      </c>
      <c r="BC105" s="220">
        <f>-SUMIFS(TB!AP:AP,TB!$F:$F,$B105,TB!$B:$B,$C105,TB!$C:$C,$D105,TB!$G:$G,$E105,TB!$J:$J,$A$4)</f>
        <v>0</v>
      </c>
      <c r="BD105" s="220">
        <f>-SUMIFS(TB!AQ:AQ,TB!$F:$F,$B105,TB!$B:$B,$C105,TB!$C:$C,$D105,TB!$G:$G,$E105,TB!$J:$J,$A$4)</f>
        <v>0</v>
      </c>
      <c r="BE105" s="220">
        <f>-SUMIFS(TB!AR:AR,TB!$F:$F,$B105,TB!$B:$B,$C105,TB!$C:$C,$D105,TB!$G:$G,$E105,TB!$J:$J,$A$4)</f>
        <v>0</v>
      </c>
      <c r="BF105" s="220">
        <f>-SUMIFS(TB!AS:AS,TB!$F:$F,$B105,TB!$B:$B,$C105,TB!$C:$C,$D105,TB!$G:$G,$E105,TB!$J:$J,$A$4)</f>
        <v>0</v>
      </c>
      <c r="BG105" s="220">
        <f>-SUMIFS(TB!AT:AT,TB!$F:$F,$B105,TB!$B:$B,$C105,TB!$C:$C,$D105,TB!$G:$G,$E105,TB!$J:$J,$A$4)</f>
        <v>0</v>
      </c>
      <c r="BH105" s="220">
        <f>-SUMIFS(TB!AU:AU,TB!$F:$F,$B105,TB!$B:$B,$C105,TB!$C:$C,$D105,TB!$G:$G,$E105,TB!$J:$J,$A$4)</f>
        <v>0</v>
      </c>
      <c r="BI105" s="220">
        <f>-SUMIFS(TB!AV:AV,TB!$F:$F,$B105,TB!$B:$B,$C105,TB!$C:$C,$D105,TB!$G:$G,$E105,TB!$J:$J,$A$4)</f>
        <v>0</v>
      </c>
      <c r="BJ105" s="220">
        <f>-SUMIFS(TB!AW:AW,TB!$F:$F,$B105,TB!$B:$B,$C105,TB!$C:$C,$D105,TB!$G:$G,$E105,TB!$J:$J,$A$4)</f>
        <v>0</v>
      </c>
      <c r="BK105" s="220">
        <f>-SUMIFS(TB!AX:AX,TB!$F:$F,$B105,TB!$B:$B,$C105,TB!$C:$C,$D105,TB!$G:$G,$E105,TB!$J:$J,$A$4)</f>
        <v>0</v>
      </c>
      <c r="BL105" s="220">
        <f>-SUMIFS(TB!AY:AY,TB!$F:$F,$B105,TB!$B:$B,$C105,TB!$C:$C,$D105,TB!$G:$G,$E105,TB!$J:$J,$A$4)</f>
        <v>0</v>
      </c>
      <c r="BM105" s="220">
        <f>-SUMIFS(TB!AZ:AZ,TB!$F:$F,$B105,TB!$B:$B,$C105,TB!$C:$C,$D105,TB!$G:$G,$E105,TB!$J:$J,$A$4)</f>
        <v>0</v>
      </c>
      <c r="BN105" s="220">
        <f>-SUMIFS(TB!BA:BA,TB!$F:$F,$B105,TB!$B:$B,$C105,TB!$C:$C,$D105,TB!$G:$G,$E105,TB!$J:$J,$A$4)</f>
        <v>0</v>
      </c>
      <c r="BO105" s="220">
        <f>-SUMIFS(TB!BB:BB,TB!$F:$F,$B105,TB!$B:$B,$C105,TB!$C:$C,$D105,TB!$G:$G,$E105,TB!$J:$J,$A$4)</f>
        <v>0</v>
      </c>
      <c r="BP105" s="220">
        <f>-SUMIFS(TB!BC:BC,TB!$F:$F,$B105,TB!$B:$B,$C105,TB!$C:$C,$D105,TB!$G:$G,$E105,TB!$J:$J,$A$4)</f>
        <v>0</v>
      </c>
      <c r="BQ105" s="220">
        <f>-SUMIFS(TB!BD:BD,TB!$F:$F,$B105,TB!$B:$B,$C105,TB!$C:$C,$D105,TB!$G:$G,$E105,TB!$J:$J,$A$4)</f>
        <v>0</v>
      </c>
      <c r="BR105" s="220">
        <f>-SUMIFS(TB!BE:BE,TB!$F:$F,$B105,TB!$B:$B,$C105,TB!$C:$C,$D105,TB!$G:$G,$E105,TB!$J:$J,$A$4)</f>
        <v>0</v>
      </c>
      <c r="BS105" s="220">
        <f>-SUMIFS(TB!BF:BF,TB!$F:$F,$B105,TB!$B:$B,$C105,TB!$C:$C,$D105,TB!$G:$G,$E105,TB!$J:$J,$A$4)</f>
        <v>0</v>
      </c>
      <c r="BT105" s="220">
        <f>-SUMIFS(TB!BG:BG,TB!$F:$F,$B105,TB!$B:$B,$C105,TB!$C:$C,$D105,TB!$G:$G,$E105,TB!$J:$J,$A$4)</f>
        <v>0</v>
      </c>
      <c r="BU105" s="220">
        <f>-SUMIFS(TB!BH:BH,TB!$F:$F,$B105,TB!$B:$B,$C105,TB!$C:$C,$D105,TB!$G:$G,$E105,TB!$J:$J,$A$4)</f>
        <v>0</v>
      </c>
      <c r="BV105" s="220">
        <f>-SUMIFS(TB!BI:BI,TB!$F:$F,$B105,TB!$B:$B,$C105,TB!$C:$C,$D105,TB!$G:$G,$E105,TB!$J:$J,$A$4)</f>
        <v>0</v>
      </c>
      <c r="BZ105" s="220"/>
      <c r="CA105" s="337"/>
    </row>
    <row r="106" spans="2:79" ht="14.25" customHeight="1" outlineLevel="1" collapsed="1" x14ac:dyDescent="0.3">
      <c r="B106" s="71" t="str">
        <f>BS!$B$28</f>
        <v>Blank</v>
      </c>
      <c r="C106" s="197"/>
      <c r="D106" s="71" t="str">
        <f>BS!$B$28</f>
        <v>Blank</v>
      </c>
      <c r="E106" s="71"/>
      <c r="F106" s="219">
        <f>SUM(F102:F105)</f>
        <v>0</v>
      </c>
      <c r="G106" s="219">
        <f>SUM(G102:G105)</f>
        <v>0</v>
      </c>
      <c r="H106" s="219">
        <f>SUM(H102:H105)</f>
        <v>0</v>
      </c>
      <c r="I106" s="219">
        <f>SUM(I102:I105)</f>
        <v>0</v>
      </c>
      <c r="J106" s="293"/>
      <c r="K106" s="449"/>
      <c r="L106" s="449"/>
      <c r="M106" s="449"/>
      <c r="N106" s="449"/>
      <c r="O106" s="293"/>
      <c r="P106" s="449"/>
      <c r="Q106" s="449"/>
      <c r="R106" s="449"/>
      <c r="S106" s="449"/>
      <c r="T106" s="293"/>
      <c r="U106" s="449"/>
      <c r="V106" s="449"/>
      <c r="W106" s="449"/>
      <c r="X106" s="449"/>
      <c r="Y106" s="293"/>
      <c r="Z106" s="293"/>
      <c r="AA106" s="219">
        <f>SUM(AA102:AA105,TB!$J:$J,$A$4)</f>
        <v>0</v>
      </c>
      <c r="AB106" s="219">
        <f>SUM(AB102:AB105,TB!$J:$J,$A$4)</f>
        <v>0</v>
      </c>
      <c r="AC106" s="219">
        <f>SUM(AC102:AC105,TB!$J:$J,$A$4)</f>
        <v>0</v>
      </c>
      <c r="AD106" s="219">
        <f>SUM(AD102:AD105,TB!$J:$J,$A$4)</f>
        <v>0</v>
      </c>
      <c r="AE106" s="219">
        <f>SUM(AE102:AE105,TB!$J:$J,$A$4)</f>
        <v>0</v>
      </c>
      <c r="AF106" s="219">
        <f>SUM(AF102:AF105,TB!$J:$J,$A$4)</f>
        <v>0</v>
      </c>
      <c r="AG106" s="219">
        <f>SUM(AG102:AG105,TB!$J:$J,$A$4)</f>
        <v>0</v>
      </c>
      <c r="AH106" s="219">
        <f>SUM(AH102:AH105,TB!$J:$J,$A$4)</f>
        <v>0</v>
      </c>
      <c r="AI106" s="219">
        <f>SUM(AI102:AI105,TB!$J:$J,$A$4)</f>
        <v>0</v>
      </c>
      <c r="AJ106" s="219">
        <f>SUM(AJ102:AJ105,TB!$J:$J,$A$4)</f>
        <v>0</v>
      </c>
      <c r="AK106" s="219">
        <f>SUM(AK102:AK105,TB!$J:$J,$A$4)</f>
        <v>0</v>
      </c>
      <c r="AL106" s="219">
        <f>SUM(AL102:AL105,TB!$J:$J,$A$4)</f>
        <v>0</v>
      </c>
      <c r="AM106" s="219">
        <f>SUM(AM102:AM105,TB!$J:$J,$A$4)</f>
        <v>0</v>
      </c>
      <c r="AN106" s="219">
        <f>SUM(AN102:AN105,TB!$J:$J,$A$4)</f>
        <v>0</v>
      </c>
      <c r="AO106" s="219">
        <f>SUM(AO102:AO105,TB!$J:$J,$A$4)</f>
        <v>0</v>
      </c>
      <c r="AP106" s="219">
        <f>SUM(AP102:AP105,TB!$J:$J,$A$4)</f>
        <v>0</v>
      </c>
      <c r="AQ106" s="219">
        <f>SUM(AQ102:AQ105,TB!$J:$J,$A$4)</f>
        <v>0</v>
      </c>
      <c r="AR106" s="219">
        <f>SUM(AR102:AR105,TB!$J:$J,$A$4)</f>
        <v>0</v>
      </c>
      <c r="AS106" s="219">
        <f>SUM(AS102:AS105,TB!$J:$J,$A$4)</f>
        <v>0</v>
      </c>
      <c r="AT106" s="219">
        <f>SUM(AT102:AT105,TB!$J:$J,$A$4)</f>
        <v>0</v>
      </c>
      <c r="AU106" s="219">
        <f>SUM(AU102:AU105,TB!$J:$J,$A$4)</f>
        <v>0</v>
      </c>
      <c r="AV106" s="219">
        <f>SUM(AV102:AV105,TB!$J:$J,$A$4)</f>
        <v>0</v>
      </c>
      <c r="AW106" s="219">
        <f>SUM(AW102:AW105,TB!$J:$J,$A$4)</f>
        <v>0</v>
      </c>
      <c r="AX106" s="219">
        <f>SUM(AX102:AX105,TB!$J:$J,$A$4)</f>
        <v>0</v>
      </c>
      <c r="AY106" s="219">
        <f>SUM(AY102:AY105,TB!$J:$J,$A$4)</f>
        <v>0</v>
      </c>
      <c r="AZ106" s="219">
        <f>SUM(AZ102:AZ105,TB!$J:$J,$A$4)</f>
        <v>0</v>
      </c>
      <c r="BA106" s="219">
        <f>SUM(BA102:BA105,TB!$J:$J,$A$4)</f>
        <v>0</v>
      </c>
      <c r="BB106" s="219">
        <f>SUM(BB102:BB105,TB!$J:$J,$A$4)</f>
        <v>0</v>
      </c>
      <c r="BC106" s="219">
        <f>SUM(BC102:BC105,TB!$J:$J,$A$4)</f>
        <v>0</v>
      </c>
      <c r="BD106" s="219">
        <f>SUM(BD102:BD105,TB!$J:$J,$A$4)</f>
        <v>0</v>
      </c>
      <c r="BE106" s="219">
        <f>SUM(BE102:BE105,TB!$J:$J,$A$4)</f>
        <v>0</v>
      </c>
      <c r="BF106" s="219">
        <f>SUM(BF102:BF105,TB!$J:$J,$A$4)</f>
        <v>0</v>
      </c>
      <c r="BG106" s="219">
        <f>SUM(BG102:BG105,TB!$J:$J,$A$4)</f>
        <v>0</v>
      </c>
      <c r="BH106" s="219">
        <f>SUM(BH102:BH105,TB!$J:$J,$A$4)</f>
        <v>0</v>
      </c>
      <c r="BI106" s="219">
        <f>SUM(BI102:BI105,TB!$J:$J,$A$4)</f>
        <v>0</v>
      </c>
      <c r="BJ106" s="219">
        <f>SUM(BJ102:BJ105,TB!$J:$J,$A$4)</f>
        <v>0</v>
      </c>
      <c r="BK106" s="219">
        <f>SUM(BK102:BK105,TB!$J:$J,$A$4)</f>
        <v>0</v>
      </c>
      <c r="BL106" s="219">
        <f>SUM(BL102:BL105,TB!$J:$J,$A$4)</f>
        <v>0</v>
      </c>
      <c r="BM106" s="219">
        <f>SUM(BM102:BM105,TB!$J:$J,$A$4)</f>
        <v>0</v>
      </c>
      <c r="BN106" s="219">
        <f>SUM(BN102:BN105,TB!$J:$J,$A$4)</f>
        <v>0</v>
      </c>
      <c r="BO106" s="219">
        <f>SUM(BO102:BO105,TB!$J:$J,$A$4)</f>
        <v>0</v>
      </c>
      <c r="BP106" s="219">
        <f>SUM(BP102:BP105,TB!$J:$J,$A$4)</f>
        <v>0</v>
      </c>
      <c r="BQ106" s="219">
        <f>SUM(BQ102:BQ105,TB!$J:$J,$A$4)</f>
        <v>0</v>
      </c>
      <c r="BR106" s="219">
        <f>SUM(BR102:BR105,TB!$J:$J,$A$4)</f>
        <v>0</v>
      </c>
      <c r="BS106" s="219">
        <f>SUM(BS102:BS105,TB!$J:$J,$A$4)</f>
        <v>0</v>
      </c>
      <c r="BT106" s="219">
        <f>SUM(BT102:BT105,TB!$J:$J,$A$4)</f>
        <v>0</v>
      </c>
      <c r="BU106" s="219">
        <f>SUM(BU102:BU105,TB!$J:$J,$A$4)</f>
        <v>0</v>
      </c>
      <c r="BV106" s="219">
        <f>SUM(BV102:BV105,TB!$J:$J,$A$4)</f>
        <v>0</v>
      </c>
      <c r="BZ106" s="219"/>
      <c r="CA106" s="240"/>
    </row>
    <row r="107" spans="2:79" s="20" customFormat="1" ht="14.25" customHeight="1" outlineLevel="1" x14ac:dyDescent="0.3">
      <c r="B107" s="80" t="str">
        <f>BS!$B$29</f>
        <v>Blank</v>
      </c>
      <c r="C107" s="79"/>
      <c r="D107" s="80" t="str">
        <f>IFERROR(VLOOKUP($C107,TB!$B:$H,2,0),"-")</f>
        <v>-</v>
      </c>
      <c r="E107" s="80" t="str">
        <f>IFERROR(VLOOKUP($C107,TB!$B:$H,6,0),"-")</f>
        <v>-</v>
      </c>
      <c r="F107" s="218">
        <f>SUMIFS($AA107:$BJ107,$AA$7:$BJ$7,F$7)</f>
        <v>0</v>
      </c>
      <c r="G107" s="218">
        <f t="shared" ref="G107:I109" si="110">SUMIFS($AA107:$BY107,$AA$7:$BY$7,G$7)</f>
        <v>0</v>
      </c>
      <c r="H107" s="218">
        <f t="shared" si="110"/>
        <v>0</v>
      </c>
      <c r="I107" s="218">
        <f t="shared" si="110"/>
        <v>0</v>
      </c>
      <c r="J107" s="322"/>
      <c r="K107" s="218">
        <f t="shared" ref="K107:K109" si="111">MIN(AA107:AL107)</f>
        <v>0</v>
      </c>
      <c r="L107" s="218">
        <f t="shared" ref="L107:L109" si="112">MIN(AM107:AX107)</f>
        <v>0</v>
      </c>
      <c r="M107" s="218">
        <f>MIN(AY107:BJ107)</f>
        <v>0</v>
      </c>
      <c r="N107" s="218">
        <f ca="1">_xlfn.IFNA(MIN(OFFSET($AA107,0,MATCH(Periods!$D$15,$AA$7:$BY$7)-1):OFFSET($AA107,0,MATCH(Periods!$D$15,$AA$7:$BY$7,0)-12)),0)</f>
        <v>0</v>
      </c>
      <c r="O107" s="322"/>
      <c r="P107" s="218">
        <f>MAX(AA107:AL107)</f>
        <v>0</v>
      </c>
      <c r="Q107" s="218">
        <f>MAX(AM107:AX107)</f>
        <v>0</v>
      </c>
      <c r="R107" s="218">
        <f>MAX(AY107:BJ107)</f>
        <v>0</v>
      </c>
      <c r="S107" s="218">
        <f ca="1">_xlfn.IFNA(MAX(OFFSET($AA107,0,MATCH(Periods!$D$15,$AA$7:$BY$7)-1):OFFSET($AA107,0,MATCH(Periods!$D$15,$AA$7:$BY$7,0)-12)),0)</f>
        <v>0</v>
      </c>
      <c r="T107" s="322"/>
      <c r="U107" s="218">
        <f>AVERAGE(AA107:AL107)</f>
        <v>0</v>
      </c>
      <c r="V107" s="218">
        <f>AVERAGE(AM107:AX107)</f>
        <v>0</v>
      </c>
      <c r="W107" s="218">
        <f>AVERAGE(AY107:BJ107)</f>
        <v>0</v>
      </c>
      <c r="X107" s="218">
        <f ca="1">_xlfn.IFNA(AVERAGE(OFFSET($AA107,0,MATCH(Periods!$D$15,$AA$7:$BY$7)-1):OFFSET($AA107,0,MATCH(Periods!$D$15,$AA$7:$BY$7,0)-12)),0)</f>
        <v>0</v>
      </c>
      <c r="Y107" s="322"/>
      <c r="Z107" s="322"/>
      <c r="AA107" s="218">
        <f>-SUMIFS(TB!N:N,TB!$F:$F,$B107,TB!$B:$B,$C107,TB!$C:$C,$D107,TB!$G:$G,$E107,TB!$J:$J,$A$4)</f>
        <v>0</v>
      </c>
      <c r="AB107" s="218">
        <f>-SUMIFS(TB!O:O,TB!$F:$F,$B107,TB!$B:$B,$C107,TB!$C:$C,$D107,TB!$G:$G,$E107,TB!$J:$J,$A$4)</f>
        <v>0</v>
      </c>
      <c r="AC107" s="218">
        <f>-SUMIFS(TB!P:P,TB!$F:$F,$B107,TB!$B:$B,$C107,TB!$C:$C,$D107,TB!$G:$G,$E107,TB!$J:$J,$A$4)</f>
        <v>0</v>
      </c>
      <c r="AD107" s="218">
        <f>-SUMIFS(TB!Q:Q,TB!$F:$F,$B107,TB!$B:$B,$C107,TB!$C:$C,$D107,TB!$G:$G,$E107,TB!$J:$J,$A$4)</f>
        <v>0</v>
      </c>
      <c r="AE107" s="218">
        <f>-SUMIFS(TB!R:R,TB!$F:$F,$B107,TB!$B:$B,$C107,TB!$C:$C,$D107,TB!$G:$G,$E107,TB!$J:$J,$A$4)</f>
        <v>0</v>
      </c>
      <c r="AF107" s="218">
        <f>-SUMIFS(TB!S:S,TB!$F:$F,$B107,TB!$B:$B,$C107,TB!$C:$C,$D107,TB!$G:$G,$E107,TB!$J:$J,$A$4)</f>
        <v>0</v>
      </c>
      <c r="AG107" s="218">
        <f>-SUMIFS(TB!T:T,TB!$F:$F,$B107,TB!$B:$B,$C107,TB!$C:$C,$D107,TB!$G:$G,$E107,TB!$J:$J,$A$4)</f>
        <v>0</v>
      </c>
      <c r="AH107" s="218">
        <f>-SUMIFS(TB!U:U,TB!$F:$F,$B107,TB!$B:$B,$C107,TB!$C:$C,$D107,TB!$G:$G,$E107,TB!$J:$J,$A$4)</f>
        <v>0</v>
      </c>
      <c r="AI107" s="218">
        <f>-SUMIFS(TB!V:V,TB!$F:$F,$B107,TB!$B:$B,$C107,TB!$C:$C,$D107,TB!$G:$G,$E107,TB!$J:$J,$A$4)</f>
        <v>0</v>
      </c>
      <c r="AJ107" s="218">
        <f>-SUMIFS(TB!W:W,TB!$F:$F,$B107,TB!$B:$B,$C107,TB!$C:$C,$D107,TB!$G:$G,$E107,TB!$J:$J,$A$4)</f>
        <v>0</v>
      </c>
      <c r="AK107" s="218">
        <f>-SUMIFS(TB!X:X,TB!$F:$F,$B107,TB!$B:$B,$C107,TB!$C:$C,$D107,TB!$G:$G,$E107,TB!$J:$J,$A$4)</f>
        <v>0</v>
      </c>
      <c r="AL107" s="218">
        <f>-SUMIFS(TB!Y:Y,TB!$F:$F,$B107,TB!$B:$B,$C107,TB!$C:$C,$D107,TB!$G:$G,$E107,TB!$J:$J,$A$4)</f>
        <v>0</v>
      </c>
      <c r="AM107" s="218">
        <f>-SUMIFS(TB!Z:Z,TB!$F:$F,$B107,TB!$B:$B,$C107,TB!$C:$C,$D107,TB!$G:$G,$E107,TB!$J:$J,$A$4)</f>
        <v>0</v>
      </c>
      <c r="AN107" s="218">
        <f>-SUMIFS(TB!AA:AA,TB!$F:$F,$B107,TB!$B:$B,$C107,TB!$C:$C,$D107,TB!$G:$G,$E107,TB!$J:$J,$A$4)</f>
        <v>0</v>
      </c>
      <c r="AO107" s="218">
        <f>-SUMIFS(TB!AB:AB,TB!$F:$F,$B107,TB!$B:$B,$C107,TB!$C:$C,$D107,TB!$G:$G,$E107,TB!$J:$J,$A$4)</f>
        <v>0</v>
      </c>
      <c r="AP107" s="218">
        <f>-SUMIFS(TB!AC:AC,TB!$F:$F,$B107,TB!$B:$B,$C107,TB!$C:$C,$D107,TB!$G:$G,$E107,TB!$J:$J,$A$4)</f>
        <v>0</v>
      </c>
      <c r="AQ107" s="218">
        <f>-SUMIFS(TB!AD:AD,TB!$F:$F,$B107,TB!$B:$B,$C107,TB!$C:$C,$D107,TB!$G:$G,$E107,TB!$J:$J,$A$4)</f>
        <v>0</v>
      </c>
      <c r="AR107" s="218">
        <f>-SUMIFS(TB!AE:AE,TB!$F:$F,$B107,TB!$B:$B,$C107,TB!$C:$C,$D107,TB!$G:$G,$E107,TB!$J:$J,$A$4)</f>
        <v>0</v>
      </c>
      <c r="AS107" s="218">
        <f>-SUMIFS(TB!AF:AF,TB!$F:$F,$B107,TB!$B:$B,$C107,TB!$C:$C,$D107,TB!$G:$G,$E107,TB!$J:$J,$A$4)</f>
        <v>0</v>
      </c>
      <c r="AT107" s="218">
        <f>-SUMIFS(TB!AG:AG,TB!$F:$F,$B107,TB!$B:$B,$C107,TB!$C:$C,$D107,TB!$G:$G,$E107,TB!$J:$J,$A$4)</f>
        <v>0</v>
      </c>
      <c r="AU107" s="218">
        <f>-SUMIFS(TB!AH:AH,TB!$F:$F,$B107,TB!$B:$B,$C107,TB!$C:$C,$D107,TB!$G:$G,$E107,TB!$J:$J,$A$4)</f>
        <v>0</v>
      </c>
      <c r="AV107" s="218">
        <f>-SUMIFS(TB!AI:AI,TB!$F:$F,$B107,TB!$B:$B,$C107,TB!$C:$C,$D107,TB!$G:$G,$E107,TB!$J:$J,$A$4)</f>
        <v>0</v>
      </c>
      <c r="AW107" s="218">
        <f>-SUMIFS(TB!AJ:AJ,TB!$F:$F,$B107,TB!$B:$B,$C107,TB!$C:$C,$D107,TB!$G:$G,$E107,TB!$J:$J,$A$4)</f>
        <v>0</v>
      </c>
      <c r="AX107" s="218">
        <f>-SUMIFS(TB!AK:AK,TB!$F:$F,$B107,TB!$B:$B,$C107,TB!$C:$C,$D107,TB!$G:$G,$E107,TB!$J:$J,$A$4)</f>
        <v>0</v>
      </c>
      <c r="AY107" s="218">
        <f>-SUMIFS(TB!AL:AL,TB!$F:$F,$B107,TB!$B:$B,$C107,TB!$C:$C,$D107,TB!$G:$G,$E107,TB!$J:$J,$A$4)</f>
        <v>0</v>
      </c>
      <c r="AZ107" s="218">
        <f>-SUMIFS(TB!AM:AM,TB!$F:$F,$B107,TB!$B:$B,$C107,TB!$C:$C,$D107,TB!$G:$G,$E107,TB!$J:$J,$A$4)</f>
        <v>0</v>
      </c>
      <c r="BA107" s="218">
        <f>-SUMIFS(TB!AN:AN,TB!$F:$F,$B107,TB!$B:$B,$C107,TB!$C:$C,$D107,TB!$G:$G,$E107,TB!$J:$J,$A$4)</f>
        <v>0</v>
      </c>
      <c r="BB107" s="218">
        <f>-SUMIFS(TB!AO:AO,TB!$F:$F,$B107,TB!$B:$B,$C107,TB!$C:$C,$D107,TB!$G:$G,$E107,TB!$J:$J,$A$4)</f>
        <v>0</v>
      </c>
      <c r="BC107" s="218">
        <f>-SUMIFS(TB!AP:AP,TB!$F:$F,$B107,TB!$B:$B,$C107,TB!$C:$C,$D107,TB!$G:$G,$E107,TB!$J:$J,$A$4)</f>
        <v>0</v>
      </c>
      <c r="BD107" s="218">
        <f>-SUMIFS(TB!AQ:AQ,TB!$F:$F,$B107,TB!$B:$B,$C107,TB!$C:$C,$D107,TB!$G:$G,$E107,TB!$J:$J,$A$4)</f>
        <v>0</v>
      </c>
      <c r="BE107" s="218">
        <f>-SUMIFS(TB!AR:AR,TB!$F:$F,$B107,TB!$B:$B,$C107,TB!$C:$C,$D107,TB!$G:$G,$E107,TB!$J:$J,$A$4)</f>
        <v>0</v>
      </c>
      <c r="BF107" s="218">
        <f>-SUMIFS(TB!AS:AS,TB!$F:$F,$B107,TB!$B:$B,$C107,TB!$C:$C,$D107,TB!$G:$G,$E107,TB!$J:$J,$A$4)</f>
        <v>0</v>
      </c>
      <c r="BG107" s="218">
        <f>-SUMIFS(TB!AT:AT,TB!$F:$F,$B107,TB!$B:$B,$C107,TB!$C:$C,$D107,TB!$G:$G,$E107,TB!$J:$J,$A$4)</f>
        <v>0</v>
      </c>
      <c r="BH107" s="218">
        <f>-SUMIFS(TB!AU:AU,TB!$F:$F,$B107,TB!$B:$B,$C107,TB!$C:$C,$D107,TB!$G:$G,$E107,TB!$J:$J,$A$4)</f>
        <v>0</v>
      </c>
      <c r="BI107" s="218">
        <f>-SUMIFS(TB!AV:AV,TB!$F:$F,$B107,TB!$B:$B,$C107,TB!$C:$C,$D107,TB!$G:$G,$E107,TB!$J:$J,$A$4)</f>
        <v>0</v>
      </c>
      <c r="BJ107" s="218">
        <f>-SUMIFS(TB!AW:AW,TB!$F:$F,$B107,TB!$B:$B,$C107,TB!$C:$C,$D107,TB!$G:$G,$E107,TB!$J:$J,$A$4)</f>
        <v>0</v>
      </c>
      <c r="BK107" s="218">
        <f>-SUMIFS(TB!AX:AX,TB!$F:$F,$B107,TB!$B:$B,$C107,TB!$C:$C,$D107,TB!$G:$G,$E107,TB!$J:$J,$A$4)</f>
        <v>0</v>
      </c>
      <c r="BL107" s="218">
        <f>-SUMIFS(TB!AY:AY,TB!$F:$F,$B107,TB!$B:$B,$C107,TB!$C:$C,$D107,TB!$G:$G,$E107,TB!$J:$J,$A$4)</f>
        <v>0</v>
      </c>
      <c r="BM107" s="218">
        <f>-SUMIFS(TB!AZ:AZ,TB!$F:$F,$B107,TB!$B:$B,$C107,TB!$C:$C,$D107,TB!$G:$G,$E107,TB!$J:$J,$A$4)</f>
        <v>0</v>
      </c>
      <c r="BN107" s="218">
        <f>-SUMIFS(TB!BA:BA,TB!$F:$F,$B107,TB!$B:$B,$C107,TB!$C:$C,$D107,TB!$G:$G,$E107,TB!$J:$J,$A$4)</f>
        <v>0</v>
      </c>
      <c r="BO107" s="218">
        <f>-SUMIFS(TB!BB:BB,TB!$F:$F,$B107,TB!$B:$B,$C107,TB!$C:$C,$D107,TB!$G:$G,$E107,TB!$J:$J,$A$4)</f>
        <v>0</v>
      </c>
      <c r="BP107" s="218">
        <f>-SUMIFS(TB!BC:BC,TB!$F:$F,$B107,TB!$B:$B,$C107,TB!$C:$C,$D107,TB!$G:$G,$E107,TB!$J:$J,$A$4)</f>
        <v>0</v>
      </c>
      <c r="BQ107" s="218">
        <f>-SUMIFS(TB!BD:BD,TB!$F:$F,$B107,TB!$B:$B,$C107,TB!$C:$C,$D107,TB!$G:$G,$E107,TB!$J:$J,$A$4)</f>
        <v>0</v>
      </c>
      <c r="BR107" s="218">
        <f>-SUMIFS(TB!BE:BE,TB!$F:$F,$B107,TB!$B:$B,$C107,TB!$C:$C,$D107,TB!$G:$G,$E107,TB!$J:$J,$A$4)</f>
        <v>0</v>
      </c>
      <c r="BS107" s="218">
        <f>-SUMIFS(TB!BF:BF,TB!$F:$F,$B107,TB!$B:$B,$C107,TB!$C:$C,$D107,TB!$G:$G,$E107,TB!$J:$J,$A$4)</f>
        <v>0</v>
      </c>
      <c r="BT107" s="218">
        <f>-SUMIFS(TB!BG:BG,TB!$F:$F,$B107,TB!$B:$B,$C107,TB!$C:$C,$D107,TB!$G:$G,$E107,TB!$J:$J,$A$4)</f>
        <v>0</v>
      </c>
      <c r="BU107" s="218">
        <f>-SUMIFS(TB!BH:BH,TB!$F:$F,$B107,TB!$B:$B,$C107,TB!$C:$C,$D107,TB!$G:$G,$E107,TB!$J:$J,$A$4)</f>
        <v>0</v>
      </c>
      <c r="BV107" s="218">
        <f>-SUMIFS(TB!BI:BI,TB!$F:$F,$B107,TB!$B:$B,$C107,TB!$C:$C,$D107,TB!$G:$G,$E107,TB!$J:$J,$A$4)</f>
        <v>0</v>
      </c>
      <c r="BZ107" s="218"/>
      <c r="CA107" s="337"/>
    </row>
    <row r="108" spans="2:79" s="20" customFormat="1" ht="14.25" customHeight="1" outlineLevel="1" x14ac:dyDescent="0.3">
      <c r="B108" s="80" t="str">
        <f>BS!$B$29</f>
        <v>Blank</v>
      </c>
      <c r="C108" s="79"/>
      <c r="D108" s="80" t="str">
        <f>IFERROR(VLOOKUP($C108,TB!$B:$H,2,0),"-")</f>
        <v>-</v>
      </c>
      <c r="E108" s="80" t="str">
        <f>IFERROR(VLOOKUP($C108,TB!$B:$H,6,0),"-")</f>
        <v>-</v>
      </c>
      <c r="F108" s="218">
        <f>SUMIFS($AA108:$BJ108,$AA$7:$BJ$7,F$7)</f>
        <v>0</v>
      </c>
      <c r="G108" s="218">
        <f t="shared" si="110"/>
        <v>0</v>
      </c>
      <c r="H108" s="218">
        <f t="shared" si="110"/>
        <v>0</v>
      </c>
      <c r="I108" s="218">
        <f t="shared" si="110"/>
        <v>0</v>
      </c>
      <c r="J108" s="322"/>
      <c r="K108" s="218">
        <f t="shared" si="111"/>
        <v>0</v>
      </c>
      <c r="L108" s="218">
        <f t="shared" si="112"/>
        <v>0</v>
      </c>
      <c r="M108" s="218">
        <f>MIN(AY108:BJ108)</f>
        <v>0</v>
      </c>
      <c r="N108" s="218">
        <f ca="1">_xlfn.IFNA(MIN(OFFSET($AA108,0,MATCH(Periods!$D$15,$AA$7:$BY$7)-1):OFFSET($AA108,0,MATCH(Periods!$D$15,$AA$7:$BY$7,0)-12)),0)</f>
        <v>0</v>
      </c>
      <c r="O108" s="322"/>
      <c r="P108" s="218">
        <f>MAX(AA108:AL108)</f>
        <v>0</v>
      </c>
      <c r="Q108" s="218">
        <f>MAX(AM108:AX108)</f>
        <v>0</v>
      </c>
      <c r="R108" s="218">
        <f>MAX(AY108:BJ108)</f>
        <v>0</v>
      </c>
      <c r="S108" s="218">
        <f ca="1">_xlfn.IFNA(MAX(OFFSET($AA108,0,MATCH(Periods!$D$15,$AA$7:$BY$7)-1):OFFSET($AA108,0,MATCH(Periods!$D$15,$AA$7:$BY$7,0)-12)),0)</f>
        <v>0</v>
      </c>
      <c r="T108" s="322"/>
      <c r="U108" s="218">
        <f>AVERAGE(AA108:AL108)</f>
        <v>0</v>
      </c>
      <c r="V108" s="218">
        <f>AVERAGE(AM108:AX108)</f>
        <v>0</v>
      </c>
      <c r="W108" s="218">
        <f>AVERAGE(AY108:BJ108)</f>
        <v>0</v>
      </c>
      <c r="X108" s="218">
        <f ca="1">_xlfn.IFNA(AVERAGE(OFFSET($AA108,0,MATCH(Periods!$D$15,$AA$7:$BY$7)-1):OFFSET($AA108,0,MATCH(Periods!$D$15,$AA$7:$BY$7,0)-12)),0)</f>
        <v>0</v>
      </c>
      <c r="Y108" s="322"/>
      <c r="Z108" s="322"/>
      <c r="AA108" s="218">
        <f>-SUMIFS(TB!N:N,TB!$F:$F,$B108,TB!$B:$B,$C108,TB!$C:$C,$D108,TB!$G:$G,$E108,TB!$J:$J,$A$4)</f>
        <v>0</v>
      </c>
      <c r="AB108" s="218">
        <f>-SUMIFS(TB!O:O,TB!$F:$F,$B108,TB!$B:$B,$C108,TB!$C:$C,$D108,TB!$G:$G,$E108,TB!$J:$J,$A$4)</f>
        <v>0</v>
      </c>
      <c r="AC108" s="218">
        <f>-SUMIFS(TB!P:P,TB!$F:$F,$B108,TB!$B:$B,$C108,TB!$C:$C,$D108,TB!$G:$G,$E108,TB!$J:$J,$A$4)</f>
        <v>0</v>
      </c>
      <c r="AD108" s="218">
        <f>-SUMIFS(TB!Q:Q,TB!$F:$F,$B108,TB!$B:$B,$C108,TB!$C:$C,$D108,TB!$G:$G,$E108,TB!$J:$J,$A$4)</f>
        <v>0</v>
      </c>
      <c r="AE108" s="218">
        <f>-SUMIFS(TB!R:R,TB!$F:$F,$B108,TB!$B:$B,$C108,TB!$C:$C,$D108,TB!$G:$G,$E108,TB!$J:$J,$A$4)</f>
        <v>0</v>
      </c>
      <c r="AF108" s="218">
        <f>-SUMIFS(TB!S:S,TB!$F:$F,$B108,TB!$B:$B,$C108,TB!$C:$C,$D108,TB!$G:$G,$E108,TB!$J:$J,$A$4)</f>
        <v>0</v>
      </c>
      <c r="AG108" s="218">
        <f>-SUMIFS(TB!T:T,TB!$F:$F,$B108,TB!$B:$B,$C108,TB!$C:$C,$D108,TB!$G:$G,$E108,TB!$J:$J,$A$4)</f>
        <v>0</v>
      </c>
      <c r="AH108" s="218">
        <f>-SUMIFS(TB!U:U,TB!$F:$F,$B108,TB!$B:$B,$C108,TB!$C:$C,$D108,TB!$G:$G,$E108,TB!$J:$J,$A$4)</f>
        <v>0</v>
      </c>
      <c r="AI108" s="218">
        <f>-SUMIFS(TB!V:V,TB!$F:$F,$B108,TB!$B:$B,$C108,TB!$C:$C,$D108,TB!$G:$G,$E108,TB!$J:$J,$A$4)</f>
        <v>0</v>
      </c>
      <c r="AJ108" s="218">
        <f>-SUMIFS(TB!W:W,TB!$F:$F,$B108,TB!$B:$B,$C108,TB!$C:$C,$D108,TB!$G:$G,$E108,TB!$J:$J,$A$4)</f>
        <v>0</v>
      </c>
      <c r="AK108" s="218">
        <f>-SUMIFS(TB!X:X,TB!$F:$F,$B108,TB!$B:$B,$C108,TB!$C:$C,$D108,TB!$G:$G,$E108,TB!$J:$J,$A$4)</f>
        <v>0</v>
      </c>
      <c r="AL108" s="218">
        <f>-SUMIFS(TB!Y:Y,TB!$F:$F,$B108,TB!$B:$B,$C108,TB!$C:$C,$D108,TB!$G:$G,$E108,TB!$J:$J,$A$4)</f>
        <v>0</v>
      </c>
      <c r="AM108" s="218">
        <f>-SUMIFS(TB!Z:Z,TB!$F:$F,$B108,TB!$B:$B,$C108,TB!$C:$C,$D108,TB!$G:$G,$E108,TB!$J:$J,$A$4)</f>
        <v>0</v>
      </c>
      <c r="AN108" s="218">
        <f>-SUMIFS(TB!AA:AA,TB!$F:$F,$B108,TB!$B:$B,$C108,TB!$C:$C,$D108,TB!$G:$G,$E108,TB!$J:$J,$A$4)</f>
        <v>0</v>
      </c>
      <c r="AO108" s="218">
        <f>-SUMIFS(TB!AB:AB,TB!$F:$F,$B108,TB!$B:$B,$C108,TB!$C:$C,$D108,TB!$G:$G,$E108,TB!$J:$J,$A$4)</f>
        <v>0</v>
      </c>
      <c r="AP108" s="218">
        <f>-SUMIFS(TB!AC:AC,TB!$F:$F,$B108,TB!$B:$B,$C108,TB!$C:$C,$D108,TB!$G:$G,$E108,TB!$J:$J,$A$4)</f>
        <v>0</v>
      </c>
      <c r="AQ108" s="218">
        <f>-SUMIFS(TB!AD:AD,TB!$F:$F,$B108,TB!$B:$B,$C108,TB!$C:$C,$D108,TB!$G:$G,$E108,TB!$J:$J,$A$4)</f>
        <v>0</v>
      </c>
      <c r="AR108" s="218">
        <f>-SUMIFS(TB!AE:AE,TB!$F:$F,$B108,TB!$B:$B,$C108,TB!$C:$C,$D108,TB!$G:$G,$E108,TB!$J:$J,$A$4)</f>
        <v>0</v>
      </c>
      <c r="AS108" s="218">
        <f>-SUMIFS(TB!AF:AF,TB!$F:$F,$B108,TB!$B:$B,$C108,TB!$C:$C,$D108,TB!$G:$G,$E108,TB!$J:$J,$A$4)</f>
        <v>0</v>
      </c>
      <c r="AT108" s="218">
        <f>-SUMIFS(TB!AG:AG,TB!$F:$F,$B108,TB!$B:$B,$C108,TB!$C:$C,$D108,TB!$G:$G,$E108,TB!$J:$J,$A$4)</f>
        <v>0</v>
      </c>
      <c r="AU108" s="218">
        <f>-SUMIFS(TB!AH:AH,TB!$F:$F,$B108,TB!$B:$B,$C108,TB!$C:$C,$D108,TB!$G:$G,$E108,TB!$J:$J,$A$4)</f>
        <v>0</v>
      </c>
      <c r="AV108" s="218">
        <f>-SUMIFS(TB!AI:AI,TB!$F:$F,$B108,TB!$B:$B,$C108,TB!$C:$C,$D108,TB!$G:$G,$E108,TB!$J:$J,$A$4)</f>
        <v>0</v>
      </c>
      <c r="AW108" s="218">
        <f>-SUMIFS(TB!AJ:AJ,TB!$F:$F,$B108,TB!$B:$B,$C108,TB!$C:$C,$D108,TB!$G:$G,$E108,TB!$J:$J,$A$4)</f>
        <v>0</v>
      </c>
      <c r="AX108" s="218">
        <f>-SUMIFS(TB!AK:AK,TB!$F:$F,$B108,TB!$B:$B,$C108,TB!$C:$C,$D108,TB!$G:$G,$E108,TB!$J:$J,$A$4)</f>
        <v>0</v>
      </c>
      <c r="AY108" s="218">
        <f>-SUMIFS(TB!AL:AL,TB!$F:$F,$B108,TB!$B:$B,$C108,TB!$C:$C,$D108,TB!$G:$G,$E108,TB!$J:$J,$A$4)</f>
        <v>0</v>
      </c>
      <c r="AZ108" s="218">
        <f>-SUMIFS(TB!AM:AM,TB!$F:$F,$B108,TB!$B:$B,$C108,TB!$C:$C,$D108,TB!$G:$G,$E108,TB!$J:$J,$A$4)</f>
        <v>0</v>
      </c>
      <c r="BA108" s="218">
        <f>-SUMIFS(TB!AN:AN,TB!$F:$F,$B108,TB!$B:$B,$C108,TB!$C:$C,$D108,TB!$G:$G,$E108,TB!$J:$J,$A$4)</f>
        <v>0</v>
      </c>
      <c r="BB108" s="218">
        <f>-SUMIFS(TB!AO:AO,TB!$F:$F,$B108,TB!$B:$B,$C108,TB!$C:$C,$D108,TB!$G:$G,$E108,TB!$J:$J,$A$4)</f>
        <v>0</v>
      </c>
      <c r="BC108" s="218">
        <f>-SUMIFS(TB!AP:AP,TB!$F:$F,$B108,TB!$B:$B,$C108,TB!$C:$C,$D108,TB!$G:$G,$E108,TB!$J:$J,$A$4)</f>
        <v>0</v>
      </c>
      <c r="BD108" s="218">
        <f>-SUMIFS(TB!AQ:AQ,TB!$F:$F,$B108,TB!$B:$B,$C108,TB!$C:$C,$D108,TB!$G:$G,$E108,TB!$J:$J,$A$4)</f>
        <v>0</v>
      </c>
      <c r="BE108" s="218">
        <f>-SUMIFS(TB!AR:AR,TB!$F:$F,$B108,TB!$B:$B,$C108,TB!$C:$C,$D108,TB!$G:$G,$E108,TB!$J:$J,$A$4)</f>
        <v>0</v>
      </c>
      <c r="BF108" s="218">
        <f>-SUMIFS(TB!AS:AS,TB!$F:$F,$B108,TB!$B:$B,$C108,TB!$C:$C,$D108,TB!$G:$G,$E108,TB!$J:$J,$A$4)</f>
        <v>0</v>
      </c>
      <c r="BG108" s="218">
        <f>-SUMIFS(TB!AT:AT,TB!$F:$F,$B108,TB!$B:$B,$C108,TB!$C:$C,$D108,TB!$G:$G,$E108,TB!$J:$J,$A$4)</f>
        <v>0</v>
      </c>
      <c r="BH108" s="218">
        <f>-SUMIFS(TB!AU:AU,TB!$F:$F,$B108,TB!$B:$B,$C108,TB!$C:$C,$D108,TB!$G:$G,$E108,TB!$J:$J,$A$4)</f>
        <v>0</v>
      </c>
      <c r="BI108" s="218">
        <f>-SUMIFS(TB!AV:AV,TB!$F:$F,$B108,TB!$B:$B,$C108,TB!$C:$C,$D108,TB!$G:$G,$E108,TB!$J:$J,$A$4)</f>
        <v>0</v>
      </c>
      <c r="BJ108" s="218">
        <f>-SUMIFS(TB!AW:AW,TB!$F:$F,$B108,TB!$B:$B,$C108,TB!$C:$C,$D108,TB!$G:$G,$E108,TB!$J:$J,$A$4)</f>
        <v>0</v>
      </c>
      <c r="BK108" s="218">
        <f>-SUMIFS(TB!AX:AX,TB!$F:$F,$B108,TB!$B:$B,$C108,TB!$C:$C,$D108,TB!$G:$G,$E108,TB!$J:$J,$A$4)</f>
        <v>0</v>
      </c>
      <c r="BL108" s="218">
        <f>-SUMIFS(TB!AY:AY,TB!$F:$F,$B108,TB!$B:$B,$C108,TB!$C:$C,$D108,TB!$G:$G,$E108,TB!$J:$J,$A$4)</f>
        <v>0</v>
      </c>
      <c r="BM108" s="218">
        <f>-SUMIFS(TB!AZ:AZ,TB!$F:$F,$B108,TB!$B:$B,$C108,TB!$C:$C,$D108,TB!$G:$G,$E108,TB!$J:$J,$A$4)</f>
        <v>0</v>
      </c>
      <c r="BN108" s="218">
        <f>-SUMIFS(TB!BA:BA,TB!$F:$F,$B108,TB!$B:$B,$C108,TB!$C:$C,$D108,TB!$G:$G,$E108,TB!$J:$J,$A$4)</f>
        <v>0</v>
      </c>
      <c r="BO108" s="218">
        <f>-SUMIFS(TB!BB:BB,TB!$F:$F,$B108,TB!$B:$B,$C108,TB!$C:$C,$D108,TB!$G:$G,$E108,TB!$J:$J,$A$4)</f>
        <v>0</v>
      </c>
      <c r="BP108" s="218">
        <f>-SUMIFS(TB!BC:BC,TB!$F:$F,$B108,TB!$B:$B,$C108,TB!$C:$C,$D108,TB!$G:$G,$E108,TB!$J:$J,$A$4)</f>
        <v>0</v>
      </c>
      <c r="BQ108" s="218">
        <f>-SUMIFS(TB!BD:BD,TB!$F:$F,$B108,TB!$B:$B,$C108,TB!$C:$C,$D108,TB!$G:$G,$E108,TB!$J:$J,$A$4)</f>
        <v>0</v>
      </c>
      <c r="BR108" s="218">
        <f>-SUMIFS(TB!BE:BE,TB!$F:$F,$B108,TB!$B:$B,$C108,TB!$C:$C,$D108,TB!$G:$G,$E108,TB!$J:$J,$A$4)</f>
        <v>0</v>
      </c>
      <c r="BS108" s="218">
        <f>-SUMIFS(TB!BF:BF,TB!$F:$F,$B108,TB!$B:$B,$C108,TB!$C:$C,$D108,TB!$G:$G,$E108,TB!$J:$J,$A$4)</f>
        <v>0</v>
      </c>
      <c r="BT108" s="218">
        <f>-SUMIFS(TB!BG:BG,TB!$F:$F,$B108,TB!$B:$B,$C108,TB!$C:$C,$D108,TB!$G:$G,$E108,TB!$J:$J,$A$4)</f>
        <v>0</v>
      </c>
      <c r="BU108" s="218">
        <f>-SUMIFS(TB!BH:BH,TB!$F:$F,$B108,TB!$B:$B,$C108,TB!$C:$C,$D108,TB!$G:$G,$E108,TB!$J:$J,$A$4)</f>
        <v>0</v>
      </c>
      <c r="BV108" s="218">
        <f>-SUMIFS(TB!BI:BI,TB!$F:$F,$B108,TB!$B:$B,$C108,TB!$C:$C,$D108,TB!$G:$G,$E108,TB!$J:$J,$A$4)</f>
        <v>0</v>
      </c>
      <c r="BZ108" s="218"/>
      <c r="CA108" s="337"/>
    </row>
    <row r="109" spans="2:79" s="20" customFormat="1" ht="14.25" customHeight="1" outlineLevel="1" x14ac:dyDescent="0.3">
      <c r="B109" s="92" t="str">
        <f>BS!$B$29</f>
        <v>Blank</v>
      </c>
      <c r="C109" s="93"/>
      <c r="D109" s="92" t="str">
        <f>IFERROR(VLOOKUP($C109,TB!$B:$H,2,0),"-")</f>
        <v>-</v>
      </c>
      <c r="E109" s="92" t="str">
        <f>IFERROR(VLOOKUP($C109,TB!$B:$H,6,0),"-")</f>
        <v>-</v>
      </c>
      <c r="F109" s="220">
        <f>SUMIFS($AA109:$BJ109,$AA$7:$BJ$7,F$7)</f>
        <v>0</v>
      </c>
      <c r="G109" s="220">
        <f t="shared" si="110"/>
        <v>0</v>
      </c>
      <c r="H109" s="220">
        <f t="shared" si="110"/>
        <v>0</v>
      </c>
      <c r="I109" s="220">
        <f t="shared" si="110"/>
        <v>0</v>
      </c>
      <c r="J109" s="322"/>
      <c r="K109" s="220">
        <f t="shared" si="111"/>
        <v>0</v>
      </c>
      <c r="L109" s="220">
        <f t="shared" si="112"/>
        <v>0</v>
      </c>
      <c r="M109" s="220">
        <f>MIN(AY109:BJ109)</f>
        <v>0</v>
      </c>
      <c r="N109" s="220">
        <f ca="1">_xlfn.IFNA(MIN(OFFSET($AA109,0,MATCH(Periods!$D$15,$AA$7:$BY$7)-1):OFFSET($AA109,0,MATCH(Periods!$D$15,$AA$7:$BY$7,0)-12)),0)</f>
        <v>0</v>
      </c>
      <c r="O109" s="322"/>
      <c r="P109" s="220">
        <f>MAX(AA109:AL109)</f>
        <v>0</v>
      </c>
      <c r="Q109" s="220">
        <f>MAX(AM109:AX109)</f>
        <v>0</v>
      </c>
      <c r="R109" s="220">
        <f>MAX(AY109:BJ109)</f>
        <v>0</v>
      </c>
      <c r="S109" s="220">
        <f ca="1">_xlfn.IFNA(MAX(OFFSET($AA109,0,MATCH(Periods!$D$15,$AA$7:$BY$7)-1):OFFSET($AA109,0,MATCH(Periods!$D$15,$AA$7:$BY$7,0)-12)),0)</f>
        <v>0</v>
      </c>
      <c r="T109" s="322"/>
      <c r="U109" s="220">
        <f>AVERAGE(AA109:AL109)</f>
        <v>0</v>
      </c>
      <c r="V109" s="220">
        <f>AVERAGE(AM109:AX109)</f>
        <v>0</v>
      </c>
      <c r="W109" s="220">
        <f>AVERAGE(AY109:BJ109)</f>
        <v>0</v>
      </c>
      <c r="X109" s="220">
        <f ca="1">_xlfn.IFNA(AVERAGE(OFFSET($AA109,0,MATCH(Periods!$D$15,$AA$7:$BY$7)-1):OFFSET($AA109,0,MATCH(Periods!$D$15,$AA$7:$BY$7,0)-12)),0)</f>
        <v>0</v>
      </c>
      <c r="Y109" s="322"/>
      <c r="Z109" s="322"/>
      <c r="AA109" s="220">
        <f>-SUMIFS(TB!N:N,TB!$F:$F,$B109,TB!$B:$B,$C109,TB!$C:$C,$D109,TB!$G:$G,$E109,TB!$J:$J,$A$4)</f>
        <v>0</v>
      </c>
      <c r="AB109" s="220">
        <f>-SUMIFS(TB!O:O,TB!$F:$F,$B109,TB!$B:$B,$C109,TB!$C:$C,$D109,TB!$G:$G,$E109,TB!$J:$J,$A$4)</f>
        <v>0</v>
      </c>
      <c r="AC109" s="220">
        <f>-SUMIFS(TB!P:P,TB!$F:$F,$B109,TB!$B:$B,$C109,TB!$C:$C,$D109,TB!$G:$G,$E109,TB!$J:$J,$A$4)</f>
        <v>0</v>
      </c>
      <c r="AD109" s="220">
        <f>-SUMIFS(TB!Q:Q,TB!$F:$F,$B109,TB!$B:$B,$C109,TB!$C:$C,$D109,TB!$G:$G,$E109,TB!$J:$J,$A$4)</f>
        <v>0</v>
      </c>
      <c r="AE109" s="220">
        <f>-SUMIFS(TB!R:R,TB!$F:$F,$B109,TB!$B:$B,$C109,TB!$C:$C,$D109,TB!$G:$G,$E109,TB!$J:$J,$A$4)</f>
        <v>0</v>
      </c>
      <c r="AF109" s="220">
        <f>-SUMIFS(TB!S:S,TB!$F:$F,$B109,TB!$B:$B,$C109,TB!$C:$C,$D109,TB!$G:$G,$E109,TB!$J:$J,$A$4)</f>
        <v>0</v>
      </c>
      <c r="AG109" s="220">
        <f>-SUMIFS(TB!T:T,TB!$F:$F,$B109,TB!$B:$B,$C109,TB!$C:$C,$D109,TB!$G:$G,$E109,TB!$J:$J,$A$4)</f>
        <v>0</v>
      </c>
      <c r="AH109" s="220">
        <f>-SUMIFS(TB!U:U,TB!$F:$F,$B109,TB!$B:$B,$C109,TB!$C:$C,$D109,TB!$G:$G,$E109,TB!$J:$J,$A$4)</f>
        <v>0</v>
      </c>
      <c r="AI109" s="220">
        <f>-SUMIFS(TB!V:V,TB!$F:$F,$B109,TB!$B:$B,$C109,TB!$C:$C,$D109,TB!$G:$G,$E109,TB!$J:$J,$A$4)</f>
        <v>0</v>
      </c>
      <c r="AJ109" s="220">
        <f>-SUMIFS(TB!W:W,TB!$F:$F,$B109,TB!$B:$B,$C109,TB!$C:$C,$D109,TB!$G:$G,$E109,TB!$J:$J,$A$4)</f>
        <v>0</v>
      </c>
      <c r="AK109" s="220">
        <f>-SUMIFS(TB!X:X,TB!$F:$F,$B109,TB!$B:$B,$C109,TB!$C:$C,$D109,TB!$G:$G,$E109,TB!$J:$J,$A$4)</f>
        <v>0</v>
      </c>
      <c r="AL109" s="220">
        <f>-SUMIFS(TB!Y:Y,TB!$F:$F,$B109,TB!$B:$B,$C109,TB!$C:$C,$D109,TB!$G:$G,$E109,TB!$J:$J,$A$4)</f>
        <v>0</v>
      </c>
      <c r="AM109" s="220">
        <f>-SUMIFS(TB!Z:Z,TB!$F:$F,$B109,TB!$B:$B,$C109,TB!$C:$C,$D109,TB!$G:$G,$E109,TB!$J:$J,$A$4)</f>
        <v>0</v>
      </c>
      <c r="AN109" s="220">
        <f>-SUMIFS(TB!AA:AA,TB!$F:$F,$B109,TB!$B:$B,$C109,TB!$C:$C,$D109,TB!$G:$G,$E109,TB!$J:$J,$A$4)</f>
        <v>0</v>
      </c>
      <c r="AO109" s="220">
        <f>-SUMIFS(TB!AB:AB,TB!$F:$F,$B109,TB!$B:$B,$C109,TB!$C:$C,$D109,TB!$G:$G,$E109,TB!$J:$J,$A$4)</f>
        <v>0</v>
      </c>
      <c r="AP109" s="220">
        <f>-SUMIFS(TB!AC:AC,TB!$F:$F,$B109,TB!$B:$B,$C109,TB!$C:$C,$D109,TB!$G:$G,$E109,TB!$J:$J,$A$4)</f>
        <v>0</v>
      </c>
      <c r="AQ109" s="220">
        <f>-SUMIFS(TB!AD:AD,TB!$F:$F,$B109,TB!$B:$B,$C109,TB!$C:$C,$D109,TB!$G:$G,$E109,TB!$J:$J,$A$4)</f>
        <v>0</v>
      </c>
      <c r="AR109" s="220">
        <f>-SUMIFS(TB!AE:AE,TB!$F:$F,$B109,TB!$B:$B,$C109,TB!$C:$C,$D109,TB!$G:$G,$E109,TB!$J:$J,$A$4)</f>
        <v>0</v>
      </c>
      <c r="AS109" s="220">
        <f>-SUMIFS(TB!AF:AF,TB!$F:$F,$B109,TB!$B:$B,$C109,TB!$C:$C,$D109,TB!$G:$G,$E109,TB!$J:$J,$A$4)</f>
        <v>0</v>
      </c>
      <c r="AT109" s="220">
        <f>-SUMIFS(TB!AG:AG,TB!$F:$F,$B109,TB!$B:$B,$C109,TB!$C:$C,$D109,TB!$G:$G,$E109,TB!$J:$J,$A$4)</f>
        <v>0</v>
      </c>
      <c r="AU109" s="220">
        <f>-SUMIFS(TB!AH:AH,TB!$F:$F,$B109,TB!$B:$B,$C109,TB!$C:$C,$D109,TB!$G:$G,$E109,TB!$J:$J,$A$4)</f>
        <v>0</v>
      </c>
      <c r="AV109" s="220">
        <f>-SUMIFS(TB!AI:AI,TB!$F:$F,$B109,TB!$B:$B,$C109,TB!$C:$C,$D109,TB!$G:$G,$E109,TB!$J:$J,$A$4)</f>
        <v>0</v>
      </c>
      <c r="AW109" s="220">
        <f>-SUMIFS(TB!AJ:AJ,TB!$F:$F,$B109,TB!$B:$B,$C109,TB!$C:$C,$D109,TB!$G:$G,$E109,TB!$J:$J,$A$4)</f>
        <v>0</v>
      </c>
      <c r="AX109" s="220">
        <f>-SUMIFS(TB!AK:AK,TB!$F:$F,$B109,TB!$B:$B,$C109,TB!$C:$C,$D109,TB!$G:$G,$E109,TB!$J:$J,$A$4)</f>
        <v>0</v>
      </c>
      <c r="AY109" s="220">
        <f>-SUMIFS(TB!AL:AL,TB!$F:$F,$B109,TB!$B:$B,$C109,TB!$C:$C,$D109,TB!$G:$G,$E109,TB!$J:$J,$A$4)</f>
        <v>0</v>
      </c>
      <c r="AZ109" s="220">
        <f>-SUMIFS(TB!AM:AM,TB!$F:$F,$B109,TB!$B:$B,$C109,TB!$C:$C,$D109,TB!$G:$G,$E109,TB!$J:$J,$A$4)</f>
        <v>0</v>
      </c>
      <c r="BA109" s="220">
        <f>-SUMIFS(TB!AN:AN,TB!$F:$F,$B109,TB!$B:$B,$C109,TB!$C:$C,$D109,TB!$G:$G,$E109,TB!$J:$J,$A$4)</f>
        <v>0</v>
      </c>
      <c r="BB109" s="220">
        <f>-SUMIFS(TB!AO:AO,TB!$F:$F,$B109,TB!$B:$B,$C109,TB!$C:$C,$D109,TB!$G:$G,$E109,TB!$J:$J,$A$4)</f>
        <v>0</v>
      </c>
      <c r="BC109" s="220">
        <f>-SUMIFS(TB!AP:AP,TB!$F:$F,$B109,TB!$B:$B,$C109,TB!$C:$C,$D109,TB!$G:$G,$E109,TB!$J:$J,$A$4)</f>
        <v>0</v>
      </c>
      <c r="BD109" s="220">
        <f>-SUMIFS(TB!AQ:AQ,TB!$F:$F,$B109,TB!$B:$B,$C109,TB!$C:$C,$D109,TB!$G:$G,$E109,TB!$J:$J,$A$4)</f>
        <v>0</v>
      </c>
      <c r="BE109" s="220">
        <f>-SUMIFS(TB!AR:AR,TB!$F:$F,$B109,TB!$B:$B,$C109,TB!$C:$C,$D109,TB!$G:$G,$E109,TB!$J:$J,$A$4)</f>
        <v>0</v>
      </c>
      <c r="BF109" s="220">
        <f>-SUMIFS(TB!AS:AS,TB!$F:$F,$B109,TB!$B:$B,$C109,TB!$C:$C,$D109,TB!$G:$G,$E109,TB!$J:$J,$A$4)</f>
        <v>0</v>
      </c>
      <c r="BG109" s="220">
        <f>-SUMIFS(TB!AT:AT,TB!$F:$F,$B109,TB!$B:$B,$C109,TB!$C:$C,$D109,TB!$G:$G,$E109,TB!$J:$J,$A$4)</f>
        <v>0</v>
      </c>
      <c r="BH109" s="220">
        <f>-SUMIFS(TB!AU:AU,TB!$F:$F,$B109,TB!$B:$B,$C109,TB!$C:$C,$D109,TB!$G:$G,$E109,TB!$J:$J,$A$4)</f>
        <v>0</v>
      </c>
      <c r="BI109" s="220">
        <f>-SUMIFS(TB!AV:AV,TB!$F:$F,$B109,TB!$B:$B,$C109,TB!$C:$C,$D109,TB!$G:$G,$E109,TB!$J:$J,$A$4)</f>
        <v>0</v>
      </c>
      <c r="BJ109" s="220">
        <f>-SUMIFS(TB!AW:AW,TB!$F:$F,$B109,TB!$B:$B,$C109,TB!$C:$C,$D109,TB!$G:$G,$E109,TB!$J:$J,$A$4)</f>
        <v>0</v>
      </c>
      <c r="BK109" s="220">
        <f>-SUMIFS(TB!AX:AX,TB!$F:$F,$B109,TB!$B:$B,$C109,TB!$C:$C,$D109,TB!$G:$G,$E109,TB!$J:$J,$A$4)</f>
        <v>0</v>
      </c>
      <c r="BL109" s="220">
        <f>-SUMIFS(TB!AY:AY,TB!$F:$F,$B109,TB!$B:$B,$C109,TB!$C:$C,$D109,TB!$G:$G,$E109,TB!$J:$J,$A$4)</f>
        <v>0</v>
      </c>
      <c r="BM109" s="220">
        <f>-SUMIFS(TB!AZ:AZ,TB!$F:$F,$B109,TB!$B:$B,$C109,TB!$C:$C,$D109,TB!$G:$G,$E109,TB!$J:$J,$A$4)</f>
        <v>0</v>
      </c>
      <c r="BN109" s="220">
        <f>-SUMIFS(TB!BA:BA,TB!$F:$F,$B109,TB!$B:$B,$C109,TB!$C:$C,$D109,TB!$G:$G,$E109,TB!$J:$J,$A$4)</f>
        <v>0</v>
      </c>
      <c r="BO109" s="220">
        <f>-SUMIFS(TB!BB:BB,TB!$F:$F,$B109,TB!$B:$B,$C109,TB!$C:$C,$D109,TB!$G:$G,$E109,TB!$J:$J,$A$4)</f>
        <v>0</v>
      </c>
      <c r="BP109" s="220">
        <f>-SUMIFS(TB!BC:BC,TB!$F:$F,$B109,TB!$B:$B,$C109,TB!$C:$C,$D109,TB!$G:$G,$E109,TB!$J:$J,$A$4)</f>
        <v>0</v>
      </c>
      <c r="BQ109" s="220">
        <f>-SUMIFS(TB!BD:BD,TB!$F:$F,$B109,TB!$B:$B,$C109,TB!$C:$C,$D109,TB!$G:$G,$E109,TB!$J:$J,$A$4)</f>
        <v>0</v>
      </c>
      <c r="BR109" s="220">
        <f>-SUMIFS(TB!BE:BE,TB!$F:$F,$B109,TB!$B:$B,$C109,TB!$C:$C,$D109,TB!$G:$G,$E109,TB!$J:$J,$A$4)</f>
        <v>0</v>
      </c>
      <c r="BS109" s="220">
        <f>-SUMIFS(TB!BF:BF,TB!$F:$F,$B109,TB!$B:$B,$C109,TB!$C:$C,$D109,TB!$G:$G,$E109,TB!$J:$J,$A$4)</f>
        <v>0</v>
      </c>
      <c r="BT109" s="220">
        <f>-SUMIFS(TB!BG:BG,TB!$F:$F,$B109,TB!$B:$B,$C109,TB!$C:$C,$D109,TB!$G:$G,$E109,TB!$J:$J,$A$4)</f>
        <v>0</v>
      </c>
      <c r="BU109" s="220">
        <f>-SUMIFS(TB!BH:BH,TB!$F:$F,$B109,TB!$B:$B,$C109,TB!$C:$C,$D109,TB!$G:$G,$E109,TB!$J:$J,$A$4)</f>
        <v>0</v>
      </c>
      <c r="BV109" s="220">
        <f>-SUMIFS(TB!BI:BI,TB!$F:$F,$B109,TB!$B:$B,$C109,TB!$C:$C,$D109,TB!$G:$G,$E109,TB!$J:$J,$A$4)</f>
        <v>0</v>
      </c>
      <c r="BZ109" s="220"/>
      <c r="CA109" s="337"/>
    </row>
    <row r="110" spans="2:79" ht="14.25" customHeight="1" outlineLevel="1" x14ac:dyDescent="0.3">
      <c r="B110" s="71" t="str">
        <f>BS!$B$29</f>
        <v>Blank</v>
      </c>
      <c r="C110" s="197"/>
      <c r="D110" s="71" t="str">
        <f>BS!$B$29</f>
        <v>Blank</v>
      </c>
      <c r="E110" s="71"/>
      <c r="F110" s="219">
        <f>SUM(F107:F109)</f>
        <v>0</v>
      </c>
      <c r="G110" s="219">
        <f t="shared" ref="G110" si="113">SUM(G107:G109)</f>
        <v>0</v>
      </c>
      <c r="H110" s="219">
        <f t="shared" ref="H110:I110" si="114">SUM(H107:H109)</f>
        <v>0</v>
      </c>
      <c r="I110" s="219">
        <f t="shared" si="114"/>
        <v>0</v>
      </c>
      <c r="J110" s="293"/>
      <c r="K110" s="449"/>
      <c r="L110" s="449"/>
      <c r="M110" s="449"/>
      <c r="N110" s="449"/>
      <c r="O110" s="293"/>
      <c r="P110" s="449"/>
      <c r="Q110" s="449"/>
      <c r="R110" s="449"/>
      <c r="S110" s="449"/>
      <c r="T110" s="293"/>
      <c r="U110" s="449"/>
      <c r="V110" s="449"/>
      <c r="W110" s="449"/>
      <c r="X110" s="449"/>
      <c r="Y110" s="293"/>
      <c r="Z110" s="293"/>
      <c r="AA110" s="219">
        <f>SUM(AA107:AA109,TB!$J:$J,$A$4)</f>
        <v>0</v>
      </c>
      <c r="AB110" s="219">
        <f>SUM(AB107:AB109,TB!$J:$J,$A$4)</f>
        <v>0</v>
      </c>
      <c r="AC110" s="219">
        <f>SUM(AC107:AC109,TB!$J:$J,$A$4)</f>
        <v>0</v>
      </c>
      <c r="AD110" s="219">
        <f>SUM(AD107:AD109,TB!$J:$J,$A$4)</f>
        <v>0</v>
      </c>
      <c r="AE110" s="219">
        <f>SUM(AE107:AE109,TB!$J:$J,$A$4)</f>
        <v>0</v>
      </c>
      <c r="AF110" s="219">
        <f>SUM(AF107:AF109,TB!$J:$J,$A$4)</f>
        <v>0</v>
      </c>
      <c r="AG110" s="219">
        <f>SUM(AG107:AG109,TB!$J:$J,$A$4)</f>
        <v>0</v>
      </c>
      <c r="AH110" s="219">
        <f>SUM(AH107:AH109,TB!$J:$J,$A$4)</f>
        <v>0</v>
      </c>
      <c r="AI110" s="219">
        <f>SUM(AI107:AI109,TB!$J:$J,$A$4)</f>
        <v>0</v>
      </c>
      <c r="AJ110" s="219">
        <f>SUM(AJ107:AJ109,TB!$J:$J,$A$4)</f>
        <v>0</v>
      </c>
      <c r="AK110" s="219">
        <f>SUM(AK107:AK109,TB!$J:$J,$A$4)</f>
        <v>0</v>
      </c>
      <c r="AL110" s="219">
        <f>SUM(AL107:AL109,TB!$J:$J,$A$4)</f>
        <v>0</v>
      </c>
      <c r="AM110" s="219">
        <f>SUM(AM107:AM109,TB!$J:$J,$A$4)</f>
        <v>0</v>
      </c>
      <c r="AN110" s="219">
        <f>SUM(AN107:AN109,TB!$J:$J,$A$4)</f>
        <v>0</v>
      </c>
      <c r="AO110" s="219">
        <f>SUM(AO107:AO109,TB!$J:$J,$A$4)</f>
        <v>0</v>
      </c>
      <c r="AP110" s="219">
        <f>SUM(AP107:AP109,TB!$J:$J,$A$4)</f>
        <v>0</v>
      </c>
      <c r="AQ110" s="219">
        <f>SUM(AQ107:AQ109,TB!$J:$J,$A$4)</f>
        <v>0</v>
      </c>
      <c r="AR110" s="219">
        <f>SUM(AR107:AR109,TB!$J:$J,$A$4)</f>
        <v>0</v>
      </c>
      <c r="AS110" s="219">
        <f>SUM(AS107:AS109,TB!$J:$J,$A$4)</f>
        <v>0</v>
      </c>
      <c r="AT110" s="219">
        <f>SUM(AT107:AT109,TB!$J:$J,$A$4)</f>
        <v>0</v>
      </c>
      <c r="AU110" s="219">
        <f>SUM(AU107:AU109,TB!$J:$J,$A$4)</f>
        <v>0</v>
      </c>
      <c r="AV110" s="219">
        <f>SUM(AV107:AV109,TB!$J:$J,$A$4)</f>
        <v>0</v>
      </c>
      <c r="AW110" s="219">
        <f>SUM(AW107:AW109,TB!$J:$J,$A$4)</f>
        <v>0</v>
      </c>
      <c r="AX110" s="219">
        <f>SUM(AX107:AX109,TB!$J:$J,$A$4)</f>
        <v>0</v>
      </c>
      <c r="AY110" s="219">
        <f>SUM(AY107:AY109,TB!$J:$J,$A$4)</f>
        <v>0</v>
      </c>
      <c r="AZ110" s="219">
        <f>SUM(AZ107:AZ109,TB!$J:$J,$A$4)</f>
        <v>0</v>
      </c>
      <c r="BA110" s="219">
        <f>SUM(BA107:BA109,TB!$J:$J,$A$4)</f>
        <v>0</v>
      </c>
      <c r="BB110" s="219">
        <f>SUM(BB107:BB109,TB!$J:$J,$A$4)</f>
        <v>0</v>
      </c>
      <c r="BC110" s="219">
        <f>SUM(BC107:BC109,TB!$J:$J,$A$4)</f>
        <v>0</v>
      </c>
      <c r="BD110" s="219">
        <f>SUM(BD107:BD109,TB!$J:$J,$A$4)</f>
        <v>0</v>
      </c>
      <c r="BE110" s="219">
        <f>SUM(BE107:BE109,TB!$J:$J,$A$4)</f>
        <v>0</v>
      </c>
      <c r="BF110" s="219">
        <f>SUM(BF107:BF109,TB!$J:$J,$A$4)</f>
        <v>0</v>
      </c>
      <c r="BG110" s="219">
        <f>SUM(BG107:BG109,TB!$J:$J,$A$4)</f>
        <v>0</v>
      </c>
      <c r="BH110" s="219">
        <f>SUM(BH107:BH109,TB!$J:$J,$A$4)</f>
        <v>0</v>
      </c>
      <c r="BI110" s="219">
        <f>SUM(BI107:BI109,TB!$J:$J,$A$4)</f>
        <v>0</v>
      </c>
      <c r="BJ110" s="219">
        <f>SUM(BJ107:BJ109,TB!$J:$J,$A$4)</f>
        <v>0</v>
      </c>
      <c r="BK110" s="219">
        <f>SUM(BK107:BK109,TB!$J:$J,$A$4)</f>
        <v>0</v>
      </c>
      <c r="BL110" s="219">
        <f>SUM(BL107:BL109,TB!$J:$J,$A$4)</f>
        <v>0</v>
      </c>
      <c r="BM110" s="219">
        <f>SUM(BM107:BM109,TB!$J:$J,$A$4)</f>
        <v>0</v>
      </c>
      <c r="BN110" s="219">
        <f>SUM(BN107:BN109,TB!$J:$J,$A$4)</f>
        <v>0</v>
      </c>
      <c r="BO110" s="219">
        <f>SUM(BO107:BO109,TB!$J:$J,$A$4)</f>
        <v>0</v>
      </c>
      <c r="BP110" s="219">
        <f>SUM(BP107:BP109,TB!$J:$J,$A$4)</f>
        <v>0</v>
      </c>
      <c r="BQ110" s="219">
        <f>SUM(BQ107:BQ109,TB!$J:$J,$A$4)</f>
        <v>0</v>
      </c>
      <c r="BR110" s="219">
        <f>SUM(BR107:BR109,TB!$J:$J,$A$4)</f>
        <v>0</v>
      </c>
      <c r="BS110" s="219">
        <f>SUM(BS107:BS109,TB!$J:$J,$A$4)</f>
        <v>0</v>
      </c>
      <c r="BT110" s="219">
        <f>SUM(BT107:BT109,TB!$J:$J,$A$4)</f>
        <v>0</v>
      </c>
      <c r="BU110" s="219">
        <f>SUM(BU107:BU109,TB!$J:$J,$A$4)</f>
        <v>0</v>
      </c>
      <c r="BV110" s="219">
        <f>SUM(BV107:BV109,TB!$J:$J,$A$4)</f>
        <v>0</v>
      </c>
      <c r="BZ110" s="219"/>
      <c r="CA110" s="240"/>
    </row>
    <row r="111" spans="2:79" s="20" customFormat="1" ht="14.25" customHeight="1" outlineLevel="1" x14ac:dyDescent="0.3">
      <c r="B111" s="80" t="str">
        <f>BS!$B$30</f>
        <v>Blank</v>
      </c>
      <c r="C111" s="79"/>
      <c r="D111" s="80" t="str">
        <f>IFERROR(VLOOKUP($C111,TB!$B:$H,2,0),"-")</f>
        <v>-</v>
      </c>
      <c r="E111" s="80" t="str">
        <f>IFERROR(VLOOKUP($C111,TB!$B:$H,6,0),"-")</f>
        <v>-</v>
      </c>
      <c r="F111" s="218">
        <f>SUMIFS($AA111:$BJ111,$AA$7:$BJ$7,F$7)</f>
        <v>0</v>
      </c>
      <c r="G111" s="218">
        <f t="shared" ref="G111:I113" si="115">SUMIFS($AA111:$BY111,$AA$7:$BY$7,G$7)</f>
        <v>0</v>
      </c>
      <c r="H111" s="218">
        <f t="shared" si="115"/>
        <v>0</v>
      </c>
      <c r="I111" s="218">
        <f t="shared" si="115"/>
        <v>0</v>
      </c>
      <c r="J111" s="322"/>
      <c r="K111" s="218">
        <f t="shared" ref="K111:K113" si="116">MIN(AA111:AL111)</f>
        <v>0</v>
      </c>
      <c r="L111" s="218">
        <f t="shared" ref="L111:L113" si="117">MIN(AM111:AX111)</f>
        <v>0</v>
      </c>
      <c r="M111" s="218">
        <f>MIN(AY111:BJ111)</f>
        <v>0</v>
      </c>
      <c r="N111" s="218">
        <f ca="1">_xlfn.IFNA(MIN(OFFSET($AA111,0,MATCH(Periods!$D$15,$AA$7:$BY$7)-1):OFFSET($AA111,0,MATCH(Periods!$D$15,$AA$7:$BY$7,0)-12)),0)</f>
        <v>0</v>
      </c>
      <c r="O111" s="322"/>
      <c r="P111" s="218">
        <f>MAX(AA111:AL111)</f>
        <v>0</v>
      </c>
      <c r="Q111" s="218">
        <f>MAX(AM111:AX111)</f>
        <v>0</v>
      </c>
      <c r="R111" s="218">
        <f>MAX(AY111:BJ111)</f>
        <v>0</v>
      </c>
      <c r="S111" s="218">
        <f ca="1">_xlfn.IFNA(MAX(OFFSET($AA111,0,MATCH(Periods!$D$15,$AA$7:$BY$7)-1):OFFSET($AA111,0,MATCH(Periods!$D$15,$AA$7:$BY$7,0)-12)),0)</f>
        <v>0</v>
      </c>
      <c r="T111" s="322"/>
      <c r="U111" s="218">
        <f>AVERAGE(AA111:AL111)</f>
        <v>0</v>
      </c>
      <c r="V111" s="218">
        <f>AVERAGE(AM111:AX111)</f>
        <v>0</v>
      </c>
      <c r="W111" s="218">
        <f>AVERAGE(AY111:BJ111)</f>
        <v>0</v>
      </c>
      <c r="X111" s="218">
        <f ca="1">_xlfn.IFNA(AVERAGE(OFFSET($AA111,0,MATCH(Periods!$D$15,$AA$7:$BY$7)-1):OFFSET($AA111,0,MATCH(Periods!$D$15,$AA$7:$BY$7,0)-12)),0)</f>
        <v>0</v>
      </c>
      <c r="Y111" s="322"/>
      <c r="Z111" s="322"/>
      <c r="AA111" s="218">
        <f>-SUMIFS(TB!N:N,TB!$F:$F,$B111,TB!$B:$B,$C111,TB!$C:$C,$D111,TB!$G:$G,$E111,TB!$J:$J,$A$4)</f>
        <v>0</v>
      </c>
      <c r="AB111" s="218">
        <f>-SUMIFS(TB!O:O,TB!$F:$F,$B111,TB!$B:$B,$C111,TB!$C:$C,$D111,TB!$G:$G,$E111,TB!$J:$J,$A$4)</f>
        <v>0</v>
      </c>
      <c r="AC111" s="218">
        <f>-SUMIFS(TB!P:P,TB!$F:$F,$B111,TB!$B:$B,$C111,TB!$C:$C,$D111,TB!$G:$G,$E111,TB!$J:$J,$A$4)</f>
        <v>0</v>
      </c>
      <c r="AD111" s="218">
        <f>-SUMIFS(TB!Q:Q,TB!$F:$F,$B111,TB!$B:$B,$C111,TB!$C:$C,$D111,TB!$G:$G,$E111,TB!$J:$J,$A$4)</f>
        <v>0</v>
      </c>
      <c r="AE111" s="218">
        <f>-SUMIFS(TB!R:R,TB!$F:$F,$B111,TB!$B:$B,$C111,TB!$C:$C,$D111,TB!$G:$G,$E111,TB!$J:$J,$A$4)</f>
        <v>0</v>
      </c>
      <c r="AF111" s="218">
        <f>-SUMIFS(TB!S:S,TB!$F:$F,$B111,TB!$B:$B,$C111,TB!$C:$C,$D111,TB!$G:$G,$E111,TB!$J:$J,$A$4)</f>
        <v>0</v>
      </c>
      <c r="AG111" s="218">
        <f>-SUMIFS(TB!T:T,TB!$F:$F,$B111,TB!$B:$B,$C111,TB!$C:$C,$D111,TB!$G:$G,$E111,TB!$J:$J,$A$4)</f>
        <v>0</v>
      </c>
      <c r="AH111" s="218">
        <f>-SUMIFS(TB!U:U,TB!$F:$F,$B111,TB!$B:$B,$C111,TB!$C:$C,$D111,TB!$G:$G,$E111,TB!$J:$J,$A$4)</f>
        <v>0</v>
      </c>
      <c r="AI111" s="218">
        <f>-SUMIFS(TB!V:V,TB!$F:$F,$B111,TB!$B:$B,$C111,TB!$C:$C,$D111,TB!$G:$G,$E111,TB!$J:$J,$A$4)</f>
        <v>0</v>
      </c>
      <c r="AJ111" s="218">
        <f>-SUMIFS(TB!W:W,TB!$F:$F,$B111,TB!$B:$B,$C111,TB!$C:$C,$D111,TB!$G:$G,$E111,TB!$J:$J,$A$4)</f>
        <v>0</v>
      </c>
      <c r="AK111" s="218">
        <f>-SUMIFS(TB!X:X,TB!$F:$F,$B111,TB!$B:$B,$C111,TB!$C:$C,$D111,TB!$G:$G,$E111,TB!$J:$J,$A$4)</f>
        <v>0</v>
      </c>
      <c r="AL111" s="218">
        <f>-SUMIFS(TB!Y:Y,TB!$F:$F,$B111,TB!$B:$B,$C111,TB!$C:$C,$D111,TB!$G:$G,$E111,TB!$J:$J,$A$4)</f>
        <v>0</v>
      </c>
      <c r="AM111" s="218">
        <f>-SUMIFS(TB!Z:Z,TB!$F:$F,$B111,TB!$B:$B,$C111,TB!$C:$C,$D111,TB!$G:$G,$E111,TB!$J:$J,$A$4)</f>
        <v>0</v>
      </c>
      <c r="AN111" s="218">
        <f>-SUMIFS(TB!AA:AA,TB!$F:$F,$B111,TB!$B:$B,$C111,TB!$C:$C,$D111,TB!$G:$G,$E111,TB!$J:$J,$A$4)</f>
        <v>0</v>
      </c>
      <c r="AO111" s="218">
        <f>-SUMIFS(TB!AB:AB,TB!$F:$F,$B111,TB!$B:$B,$C111,TB!$C:$C,$D111,TB!$G:$G,$E111,TB!$J:$J,$A$4)</f>
        <v>0</v>
      </c>
      <c r="AP111" s="218">
        <f>-SUMIFS(TB!AC:AC,TB!$F:$F,$B111,TB!$B:$B,$C111,TB!$C:$C,$D111,TB!$G:$G,$E111,TB!$J:$J,$A$4)</f>
        <v>0</v>
      </c>
      <c r="AQ111" s="218">
        <f>-SUMIFS(TB!AD:AD,TB!$F:$F,$B111,TB!$B:$B,$C111,TB!$C:$C,$D111,TB!$G:$G,$E111,TB!$J:$J,$A$4)</f>
        <v>0</v>
      </c>
      <c r="AR111" s="218">
        <f>-SUMIFS(TB!AE:AE,TB!$F:$F,$B111,TB!$B:$B,$C111,TB!$C:$C,$D111,TB!$G:$G,$E111,TB!$J:$J,$A$4)</f>
        <v>0</v>
      </c>
      <c r="AS111" s="218">
        <f>-SUMIFS(TB!AF:AF,TB!$F:$F,$B111,TB!$B:$B,$C111,TB!$C:$C,$D111,TB!$G:$G,$E111,TB!$J:$J,$A$4)</f>
        <v>0</v>
      </c>
      <c r="AT111" s="218">
        <f>-SUMIFS(TB!AG:AG,TB!$F:$F,$B111,TB!$B:$B,$C111,TB!$C:$C,$D111,TB!$G:$G,$E111,TB!$J:$J,$A$4)</f>
        <v>0</v>
      </c>
      <c r="AU111" s="218">
        <f>-SUMIFS(TB!AH:AH,TB!$F:$F,$B111,TB!$B:$B,$C111,TB!$C:$C,$D111,TB!$G:$G,$E111,TB!$J:$J,$A$4)</f>
        <v>0</v>
      </c>
      <c r="AV111" s="218">
        <f>-SUMIFS(TB!AI:AI,TB!$F:$F,$B111,TB!$B:$B,$C111,TB!$C:$C,$D111,TB!$G:$G,$E111,TB!$J:$J,$A$4)</f>
        <v>0</v>
      </c>
      <c r="AW111" s="218">
        <f>-SUMIFS(TB!AJ:AJ,TB!$F:$F,$B111,TB!$B:$B,$C111,TB!$C:$C,$D111,TB!$G:$G,$E111,TB!$J:$J,$A$4)</f>
        <v>0</v>
      </c>
      <c r="AX111" s="218">
        <f>-SUMIFS(TB!AK:AK,TB!$F:$F,$B111,TB!$B:$B,$C111,TB!$C:$C,$D111,TB!$G:$G,$E111,TB!$J:$J,$A$4)</f>
        <v>0</v>
      </c>
      <c r="AY111" s="218">
        <f>-SUMIFS(TB!AL:AL,TB!$F:$F,$B111,TB!$B:$B,$C111,TB!$C:$C,$D111,TB!$G:$G,$E111,TB!$J:$J,$A$4)</f>
        <v>0</v>
      </c>
      <c r="AZ111" s="218">
        <f>-SUMIFS(TB!AM:AM,TB!$F:$F,$B111,TB!$B:$B,$C111,TB!$C:$C,$D111,TB!$G:$G,$E111,TB!$J:$J,$A$4)</f>
        <v>0</v>
      </c>
      <c r="BA111" s="218">
        <f>-SUMIFS(TB!AN:AN,TB!$F:$F,$B111,TB!$B:$B,$C111,TB!$C:$C,$D111,TB!$G:$G,$E111,TB!$J:$J,$A$4)</f>
        <v>0</v>
      </c>
      <c r="BB111" s="218">
        <f>-SUMIFS(TB!AO:AO,TB!$F:$F,$B111,TB!$B:$B,$C111,TB!$C:$C,$D111,TB!$G:$G,$E111,TB!$J:$J,$A$4)</f>
        <v>0</v>
      </c>
      <c r="BC111" s="218">
        <f>-SUMIFS(TB!AP:AP,TB!$F:$F,$B111,TB!$B:$B,$C111,TB!$C:$C,$D111,TB!$G:$G,$E111,TB!$J:$J,$A$4)</f>
        <v>0</v>
      </c>
      <c r="BD111" s="218">
        <f>-SUMIFS(TB!AQ:AQ,TB!$F:$F,$B111,TB!$B:$B,$C111,TB!$C:$C,$D111,TB!$G:$G,$E111,TB!$J:$J,$A$4)</f>
        <v>0</v>
      </c>
      <c r="BE111" s="218">
        <f>-SUMIFS(TB!AR:AR,TB!$F:$F,$B111,TB!$B:$B,$C111,TB!$C:$C,$D111,TB!$G:$G,$E111,TB!$J:$J,$A$4)</f>
        <v>0</v>
      </c>
      <c r="BF111" s="218">
        <f>-SUMIFS(TB!AS:AS,TB!$F:$F,$B111,TB!$B:$B,$C111,TB!$C:$C,$D111,TB!$G:$G,$E111,TB!$J:$J,$A$4)</f>
        <v>0</v>
      </c>
      <c r="BG111" s="218">
        <f>-SUMIFS(TB!AT:AT,TB!$F:$F,$B111,TB!$B:$B,$C111,TB!$C:$C,$D111,TB!$G:$G,$E111,TB!$J:$J,$A$4)</f>
        <v>0</v>
      </c>
      <c r="BH111" s="218">
        <f>-SUMIFS(TB!AU:AU,TB!$F:$F,$B111,TB!$B:$B,$C111,TB!$C:$C,$D111,TB!$G:$G,$E111,TB!$J:$J,$A$4)</f>
        <v>0</v>
      </c>
      <c r="BI111" s="218">
        <f>-SUMIFS(TB!AV:AV,TB!$F:$F,$B111,TB!$B:$B,$C111,TB!$C:$C,$D111,TB!$G:$G,$E111,TB!$J:$J,$A$4)</f>
        <v>0</v>
      </c>
      <c r="BJ111" s="218">
        <f>-SUMIFS(TB!AW:AW,TB!$F:$F,$B111,TB!$B:$B,$C111,TB!$C:$C,$D111,TB!$G:$G,$E111,TB!$J:$J,$A$4)</f>
        <v>0</v>
      </c>
      <c r="BK111" s="218">
        <f>-SUMIFS(TB!AX:AX,TB!$F:$F,$B111,TB!$B:$B,$C111,TB!$C:$C,$D111,TB!$G:$G,$E111,TB!$J:$J,$A$4)</f>
        <v>0</v>
      </c>
      <c r="BL111" s="218">
        <f>-SUMIFS(TB!AY:AY,TB!$F:$F,$B111,TB!$B:$B,$C111,TB!$C:$C,$D111,TB!$G:$G,$E111,TB!$J:$J,$A$4)</f>
        <v>0</v>
      </c>
      <c r="BM111" s="218">
        <f>-SUMIFS(TB!AZ:AZ,TB!$F:$F,$B111,TB!$B:$B,$C111,TB!$C:$C,$D111,TB!$G:$G,$E111,TB!$J:$J,$A$4)</f>
        <v>0</v>
      </c>
      <c r="BN111" s="218">
        <f>-SUMIFS(TB!BA:BA,TB!$F:$F,$B111,TB!$B:$B,$C111,TB!$C:$C,$D111,TB!$G:$G,$E111,TB!$J:$J,$A$4)</f>
        <v>0</v>
      </c>
      <c r="BO111" s="218">
        <f>-SUMIFS(TB!BB:BB,TB!$F:$F,$B111,TB!$B:$B,$C111,TB!$C:$C,$D111,TB!$G:$G,$E111,TB!$J:$J,$A$4)</f>
        <v>0</v>
      </c>
      <c r="BP111" s="218">
        <f>-SUMIFS(TB!BC:BC,TB!$F:$F,$B111,TB!$B:$B,$C111,TB!$C:$C,$D111,TB!$G:$G,$E111,TB!$J:$J,$A$4)</f>
        <v>0</v>
      </c>
      <c r="BQ111" s="218">
        <f>-SUMIFS(TB!BD:BD,TB!$F:$F,$B111,TB!$B:$B,$C111,TB!$C:$C,$D111,TB!$G:$G,$E111,TB!$J:$J,$A$4)</f>
        <v>0</v>
      </c>
      <c r="BR111" s="218">
        <f>-SUMIFS(TB!BE:BE,TB!$F:$F,$B111,TB!$B:$B,$C111,TB!$C:$C,$D111,TB!$G:$G,$E111,TB!$J:$J,$A$4)</f>
        <v>0</v>
      </c>
      <c r="BS111" s="218">
        <f>-SUMIFS(TB!BF:BF,TB!$F:$F,$B111,TB!$B:$B,$C111,TB!$C:$C,$D111,TB!$G:$G,$E111,TB!$J:$J,$A$4)</f>
        <v>0</v>
      </c>
      <c r="BT111" s="218">
        <f>-SUMIFS(TB!BG:BG,TB!$F:$F,$B111,TB!$B:$B,$C111,TB!$C:$C,$D111,TB!$G:$G,$E111,TB!$J:$J,$A$4)</f>
        <v>0</v>
      </c>
      <c r="BU111" s="218">
        <f>-SUMIFS(TB!BH:BH,TB!$F:$F,$B111,TB!$B:$B,$C111,TB!$C:$C,$D111,TB!$G:$G,$E111,TB!$J:$J,$A$4)</f>
        <v>0</v>
      </c>
      <c r="BV111" s="218">
        <f>-SUMIFS(TB!BI:BI,TB!$F:$F,$B111,TB!$B:$B,$C111,TB!$C:$C,$D111,TB!$G:$G,$E111,TB!$J:$J,$A$4)</f>
        <v>0</v>
      </c>
      <c r="BZ111" s="218"/>
      <c r="CA111" s="337"/>
    </row>
    <row r="112" spans="2:79" s="20" customFormat="1" ht="14.25" customHeight="1" outlineLevel="1" x14ac:dyDescent="0.3">
      <c r="B112" s="80" t="str">
        <f>BS!$B$30</f>
        <v>Blank</v>
      </c>
      <c r="C112" s="79"/>
      <c r="D112" s="80" t="str">
        <f>IFERROR(VLOOKUP($C112,TB!$B:$H,2,0),"-")</f>
        <v>-</v>
      </c>
      <c r="E112" s="80" t="str">
        <f>IFERROR(VLOOKUP($C112,TB!$B:$H,6,0),"-")</f>
        <v>-</v>
      </c>
      <c r="F112" s="218">
        <f>SUMIFS($AA112:$BJ112,$AA$7:$BJ$7,F$7)</f>
        <v>0</v>
      </c>
      <c r="G112" s="218">
        <f t="shared" si="115"/>
        <v>0</v>
      </c>
      <c r="H112" s="218">
        <f t="shared" si="115"/>
        <v>0</v>
      </c>
      <c r="I112" s="218">
        <f t="shared" si="115"/>
        <v>0</v>
      </c>
      <c r="J112" s="322"/>
      <c r="K112" s="218">
        <f t="shared" si="116"/>
        <v>0</v>
      </c>
      <c r="L112" s="218">
        <f t="shared" si="117"/>
        <v>0</v>
      </c>
      <c r="M112" s="218">
        <f>MIN(AY112:BJ112)</f>
        <v>0</v>
      </c>
      <c r="N112" s="218">
        <f ca="1">_xlfn.IFNA(MIN(OFFSET($AA112,0,MATCH(Periods!$D$15,$AA$7:$BY$7)-1):OFFSET($AA112,0,MATCH(Periods!$D$15,$AA$7:$BY$7,0)-12)),0)</f>
        <v>0</v>
      </c>
      <c r="O112" s="322"/>
      <c r="P112" s="218">
        <f>MAX(AA112:AL112)</f>
        <v>0</v>
      </c>
      <c r="Q112" s="218">
        <f>MAX(AM112:AX112)</f>
        <v>0</v>
      </c>
      <c r="R112" s="218">
        <f>MAX(AY112:BJ112)</f>
        <v>0</v>
      </c>
      <c r="S112" s="218">
        <f ca="1">_xlfn.IFNA(MAX(OFFSET($AA112,0,MATCH(Periods!$D$15,$AA$7:$BY$7)-1):OFFSET($AA112,0,MATCH(Periods!$D$15,$AA$7:$BY$7,0)-12)),0)</f>
        <v>0</v>
      </c>
      <c r="T112" s="322"/>
      <c r="U112" s="218">
        <f>AVERAGE(AA112:AL112)</f>
        <v>0</v>
      </c>
      <c r="V112" s="218">
        <f>AVERAGE(AM112:AX112)</f>
        <v>0</v>
      </c>
      <c r="W112" s="218">
        <f>AVERAGE(AY112:BJ112)</f>
        <v>0</v>
      </c>
      <c r="X112" s="218">
        <f ca="1">_xlfn.IFNA(AVERAGE(OFFSET($AA112,0,MATCH(Periods!$D$15,$AA$7:$BY$7)-1):OFFSET($AA112,0,MATCH(Periods!$D$15,$AA$7:$BY$7,0)-12)),0)</f>
        <v>0</v>
      </c>
      <c r="Y112" s="322"/>
      <c r="Z112" s="322"/>
      <c r="AA112" s="218">
        <f>-SUMIFS(TB!N:N,TB!$F:$F,$B112,TB!$B:$B,$C112,TB!$C:$C,$D112,TB!$G:$G,$E112,TB!$J:$J,$A$4)</f>
        <v>0</v>
      </c>
      <c r="AB112" s="218">
        <f>-SUMIFS(TB!O:O,TB!$F:$F,$B112,TB!$B:$B,$C112,TB!$C:$C,$D112,TB!$G:$G,$E112,TB!$J:$J,$A$4)</f>
        <v>0</v>
      </c>
      <c r="AC112" s="218">
        <f>-SUMIFS(TB!P:P,TB!$F:$F,$B112,TB!$B:$B,$C112,TB!$C:$C,$D112,TB!$G:$G,$E112,TB!$J:$J,$A$4)</f>
        <v>0</v>
      </c>
      <c r="AD112" s="218">
        <f>-SUMIFS(TB!Q:Q,TB!$F:$F,$B112,TB!$B:$B,$C112,TB!$C:$C,$D112,TB!$G:$G,$E112,TB!$J:$J,$A$4)</f>
        <v>0</v>
      </c>
      <c r="AE112" s="218">
        <f>-SUMIFS(TB!R:R,TB!$F:$F,$B112,TB!$B:$B,$C112,TB!$C:$C,$D112,TB!$G:$G,$E112,TB!$J:$J,$A$4)</f>
        <v>0</v>
      </c>
      <c r="AF112" s="218">
        <f>-SUMIFS(TB!S:S,TB!$F:$F,$B112,TB!$B:$B,$C112,TB!$C:$C,$D112,TB!$G:$G,$E112,TB!$J:$J,$A$4)</f>
        <v>0</v>
      </c>
      <c r="AG112" s="218">
        <f>-SUMIFS(TB!T:T,TB!$F:$F,$B112,TB!$B:$B,$C112,TB!$C:$C,$D112,TB!$G:$G,$E112,TB!$J:$J,$A$4)</f>
        <v>0</v>
      </c>
      <c r="AH112" s="218">
        <f>-SUMIFS(TB!U:U,TB!$F:$F,$B112,TB!$B:$B,$C112,TB!$C:$C,$D112,TB!$G:$G,$E112,TB!$J:$J,$A$4)</f>
        <v>0</v>
      </c>
      <c r="AI112" s="218">
        <f>-SUMIFS(TB!V:V,TB!$F:$F,$B112,TB!$B:$B,$C112,TB!$C:$C,$D112,TB!$G:$G,$E112,TB!$J:$J,$A$4)</f>
        <v>0</v>
      </c>
      <c r="AJ112" s="218">
        <f>-SUMIFS(TB!W:W,TB!$F:$F,$B112,TB!$B:$B,$C112,TB!$C:$C,$D112,TB!$G:$G,$E112,TB!$J:$J,$A$4)</f>
        <v>0</v>
      </c>
      <c r="AK112" s="218">
        <f>-SUMIFS(TB!X:X,TB!$F:$F,$B112,TB!$B:$B,$C112,TB!$C:$C,$D112,TB!$G:$G,$E112,TB!$J:$J,$A$4)</f>
        <v>0</v>
      </c>
      <c r="AL112" s="218">
        <f>-SUMIFS(TB!Y:Y,TB!$F:$F,$B112,TB!$B:$B,$C112,TB!$C:$C,$D112,TB!$G:$G,$E112,TB!$J:$J,$A$4)</f>
        <v>0</v>
      </c>
      <c r="AM112" s="218">
        <f>-SUMIFS(TB!Z:Z,TB!$F:$F,$B112,TB!$B:$B,$C112,TB!$C:$C,$D112,TB!$G:$G,$E112,TB!$J:$J,$A$4)</f>
        <v>0</v>
      </c>
      <c r="AN112" s="218">
        <f>-SUMIFS(TB!AA:AA,TB!$F:$F,$B112,TB!$B:$B,$C112,TB!$C:$C,$D112,TB!$G:$G,$E112,TB!$J:$J,$A$4)</f>
        <v>0</v>
      </c>
      <c r="AO112" s="218">
        <f>-SUMIFS(TB!AB:AB,TB!$F:$F,$B112,TB!$B:$B,$C112,TB!$C:$C,$D112,TB!$G:$G,$E112,TB!$J:$J,$A$4)</f>
        <v>0</v>
      </c>
      <c r="AP112" s="218">
        <f>-SUMIFS(TB!AC:AC,TB!$F:$F,$B112,TB!$B:$B,$C112,TB!$C:$C,$D112,TB!$G:$G,$E112,TB!$J:$J,$A$4)</f>
        <v>0</v>
      </c>
      <c r="AQ112" s="218">
        <f>-SUMIFS(TB!AD:AD,TB!$F:$F,$B112,TB!$B:$B,$C112,TB!$C:$C,$D112,TB!$G:$G,$E112,TB!$J:$J,$A$4)</f>
        <v>0</v>
      </c>
      <c r="AR112" s="218">
        <f>-SUMIFS(TB!AE:AE,TB!$F:$F,$B112,TB!$B:$B,$C112,TB!$C:$C,$D112,TB!$G:$G,$E112,TB!$J:$J,$A$4)</f>
        <v>0</v>
      </c>
      <c r="AS112" s="218">
        <f>-SUMIFS(TB!AF:AF,TB!$F:$F,$B112,TB!$B:$B,$C112,TB!$C:$C,$D112,TB!$G:$G,$E112,TB!$J:$J,$A$4)</f>
        <v>0</v>
      </c>
      <c r="AT112" s="218">
        <f>-SUMIFS(TB!AG:AG,TB!$F:$F,$B112,TB!$B:$B,$C112,TB!$C:$C,$D112,TB!$G:$G,$E112,TB!$J:$J,$A$4)</f>
        <v>0</v>
      </c>
      <c r="AU112" s="218">
        <f>-SUMIFS(TB!AH:AH,TB!$F:$F,$B112,TB!$B:$B,$C112,TB!$C:$C,$D112,TB!$G:$G,$E112,TB!$J:$J,$A$4)</f>
        <v>0</v>
      </c>
      <c r="AV112" s="218">
        <f>-SUMIFS(TB!AI:AI,TB!$F:$F,$B112,TB!$B:$B,$C112,TB!$C:$C,$D112,TB!$G:$G,$E112,TB!$J:$J,$A$4)</f>
        <v>0</v>
      </c>
      <c r="AW112" s="218">
        <f>-SUMIFS(TB!AJ:AJ,TB!$F:$F,$B112,TB!$B:$B,$C112,TB!$C:$C,$D112,TB!$G:$G,$E112,TB!$J:$J,$A$4)</f>
        <v>0</v>
      </c>
      <c r="AX112" s="218">
        <f>-SUMIFS(TB!AK:AK,TB!$F:$F,$B112,TB!$B:$B,$C112,TB!$C:$C,$D112,TB!$G:$G,$E112,TB!$J:$J,$A$4)</f>
        <v>0</v>
      </c>
      <c r="AY112" s="218">
        <f>-SUMIFS(TB!AL:AL,TB!$F:$F,$B112,TB!$B:$B,$C112,TB!$C:$C,$D112,TB!$G:$G,$E112,TB!$J:$J,$A$4)</f>
        <v>0</v>
      </c>
      <c r="AZ112" s="218">
        <f>-SUMIFS(TB!AM:AM,TB!$F:$F,$B112,TB!$B:$B,$C112,TB!$C:$C,$D112,TB!$G:$G,$E112,TB!$J:$J,$A$4)</f>
        <v>0</v>
      </c>
      <c r="BA112" s="218">
        <f>-SUMIFS(TB!AN:AN,TB!$F:$F,$B112,TB!$B:$B,$C112,TB!$C:$C,$D112,TB!$G:$G,$E112,TB!$J:$J,$A$4)</f>
        <v>0</v>
      </c>
      <c r="BB112" s="218">
        <f>-SUMIFS(TB!AO:AO,TB!$F:$F,$B112,TB!$B:$B,$C112,TB!$C:$C,$D112,TB!$G:$G,$E112,TB!$J:$J,$A$4)</f>
        <v>0</v>
      </c>
      <c r="BC112" s="218">
        <f>-SUMIFS(TB!AP:AP,TB!$F:$F,$B112,TB!$B:$B,$C112,TB!$C:$C,$D112,TB!$G:$G,$E112,TB!$J:$J,$A$4)</f>
        <v>0</v>
      </c>
      <c r="BD112" s="218">
        <f>-SUMIFS(TB!AQ:AQ,TB!$F:$F,$B112,TB!$B:$B,$C112,TB!$C:$C,$D112,TB!$G:$G,$E112,TB!$J:$J,$A$4)</f>
        <v>0</v>
      </c>
      <c r="BE112" s="218">
        <f>-SUMIFS(TB!AR:AR,TB!$F:$F,$B112,TB!$B:$B,$C112,TB!$C:$C,$D112,TB!$G:$G,$E112,TB!$J:$J,$A$4)</f>
        <v>0</v>
      </c>
      <c r="BF112" s="218">
        <f>-SUMIFS(TB!AS:AS,TB!$F:$F,$B112,TB!$B:$B,$C112,TB!$C:$C,$D112,TB!$G:$G,$E112,TB!$J:$J,$A$4)</f>
        <v>0</v>
      </c>
      <c r="BG112" s="218">
        <f>-SUMIFS(TB!AT:AT,TB!$F:$F,$B112,TB!$B:$B,$C112,TB!$C:$C,$D112,TB!$G:$G,$E112,TB!$J:$J,$A$4)</f>
        <v>0</v>
      </c>
      <c r="BH112" s="218">
        <f>-SUMIFS(TB!AU:AU,TB!$F:$F,$B112,TB!$B:$B,$C112,TB!$C:$C,$D112,TB!$G:$G,$E112,TB!$J:$J,$A$4)</f>
        <v>0</v>
      </c>
      <c r="BI112" s="218">
        <f>-SUMIFS(TB!AV:AV,TB!$F:$F,$B112,TB!$B:$B,$C112,TB!$C:$C,$D112,TB!$G:$G,$E112,TB!$J:$J,$A$4)</f>
        <v>0</v>
      </c>
      <c r="BJ112" s="218">
        <f>-SUMIFS(TB!AW:AW,TB!$F:$F,$B112,TB!$B:$B,$C112,TB!$C:$C,$D112,TB!$G:$G,$E112,TB!$J:$J,$A$4)</f>
        <v>0</v>
      </c>
      <c r="BK112" s="218">
        <f>-SUMIFS(TB!AX:AX,TB!$F:$F,$B112,TB!$B:$B,$C112,TB!$C:$C,$D112,TB!$G:$G,$E112,TB!$J:$J,$A$4)</f>
        <v>0</v>
      </c>
      <c r="BL112" s="218">
        <f>-SUMIFS(TB!AY:AY,TB!$F:$F,$B112,TB!$B:$B,$C112,TB!$C:$C,$D112,TB!$G:$G,$E112,TB!$J:$J,$A$4)</f>
        <v>0</v>
      </c>
      <c r="BM112" s="218">
        <f>-SUMIFS(TB!AZ:AZ,TB!$F:$F,$B112,TB!$B:$B,$C112,TB!$C:$C,$D112,TB!$G:$G,$E112,TB!$J:$J,$A$4)</f>
        <v>0</v>
      </c>
      <c r="BN112" s="218">
        <f>-SUMIFS(TB!BA:BA,TB!$F:$F,$B112,TB!$B:$B,$C112,TB!$C:$C,$D112,TB!$G:$G,$E112,TB!$J:$J,$A$4)</f>
        <v>0</v>
      </c>
      <c r="BO112" s="218">
        <f>-SUMIFS(TB!BB:BB,TB!$F:$F,$B112,TB!$B:$B,$C112,TB!$C:$C,$D112,TB!$G:$G,$E112,TB!$J:$J,$A$4)</f>
        <v>0</v>
      </c>
      <c r="BP112" s="218">
        <f>-SUMIFS(TB!BC:BC,TB!$F:$F,$B112,TB!$B:$B,$C112,TB!$C:$C,$D112,TB!$G:$G,$E112,TB!$J:$J,$A$4)</f>
        <v>0</v>
      </c>
      <c r="BQ112" s="218">
        <f>-SUMIFS(TB!BD:BD,TB!$F:$F,$B112,TB!$B:$B,$C112,TB!$C:$C,$D112,TB!$G:$G,$E112,TB!$J:$J,$A$4)</f>
        <v>0</v>
      </c>
      <c r="BR112" s="218">
        <f>-SUMIFS(TB!BE:BE,TB!$F:$F,$B112,TB!$B:$B,$C112,TB!$C:$C,$D112,TB!$G:$G,$E112,TB!$J:$J,$A$4)</f>
        <v>0</v>
      </c>
      <c r="BS112" s="218">
        <f>-SUMIFS(TB!BF:BF,TB!$F:$F,$B112,TB!$B:$B,$C112,TB!$C:$C,$D112,TB!$G:$G,$E112,TB!$J:$J,$A$4)</f>
        <v>0</v>
      </c>
      <c r="BT112" s="218">
        <f>-SUMIFS(TB!BG:BG,TB!$F:$F,$B112,TB!$B:$B,$C112,TB!$C:$C,$D112,TB!$G:$G,$E112,TB!$J:$J,$A$4)</f>
        <v>0</v>
      </c>
      <c r="BU112" s="218">
        <f>-SUMIFS(TB!BH:BH,TB!$F:$F,$B112,TB!$B:$B,$C112,TB!$C:$C,$D112,TB!$G:$G,$E112,TB!$J:$J,$A$4)</f>
        <v>0</v>
      </c>
      <c r="BV112" s="218">
        <f>-SUMIFS(TB!BI:BI,TB!$F:$F,$B112,TB!$B:$B,$C112,TB!$C:$C,$D112,TB!$G:$G,$E112,TB!$J:$J,$A$4)</f>
        <v>0</v>
      </c>
      <c r="BZ112" s="218"/>
      <c r="CA112" s="337"/>
    </row>
    <row r="113" spans="2:79" s="20" customFormat="1" ht="14.25" customHeight="1" outlineLevel="1" x14ac:dyDescent="0.3">
      <c r="B113" s="92" t="str">
        <f>BS!$B$30</f>
        <v>Blank</v>
      </c>
      <c r="C113" s="93"/>
      <c r="D113" s="92" t="str">
        <f>IFERROR(VLOOKUP($C113,TB!$B:$H,2,0),"-")</f>
        <v>-</v>
      </c>
      <c r="E113" s="92" t="str">
        <f>IFERROR(VLOOKUP($C113,TB!$B:$H,6,0),"-")</f>
        <v>-</v>
      </c>
      <c r="F113" s="220">
        <f>SUMIFS($AA113:$BJ113,$AA$7:$BJ$7,F$7)</f>
        <v>0</v>
      </c>
      <c r="G113" s="220">
        <f t="shared" si="115"/>
        <v>0</v>
      </c>
      <c r="H113" s="220">
        <f t="shared" si="115"/>
        <v>0</v>
      </c>
      <c r="I113" s="220">
        <f t="shared" si="115"/>
        <v>0</v>
      </c>
      <c r="J113" s="322"/>
      <c r="K113" s="220">
        <f t="shared" si="116"/>
        <v>0</v>
      </c>
      <c r="L113" s="220">
        <f t="shared" si="117"/>
        <v>0</v>
      </c>
      <c r="M113" s="220">
        <f>MIN(AY113:BJ113)</f>
        <v>0</v>
      </c>
      <c r="N113" s="220">
        <f ca="1">_xlfn.IFNA(MIN(OFFSET($AA113,0,MATCH(Periods!$D$15,$AA$7:$BY$7)-1):OFFSET($AA113,0,MATCH(Periods!$D$15,$AA$7:$BY$7,0)-12)),0)</f>
        <v>0</v>
      </c>
      <c r="O113" s="322"/>
      <c r="P113" s="220">
        <f>MAX(AA113:AL113)</f>
        <v>0</v>
      </c>
      <c r="Q113" s="220">
        <f>MAX(AM113:AX113)</f>
        <v>0</v>
      </c>
      <c r="R113" s="220">
        <f>MAX(AY113:BJ113)</f>
        <v>0</v>
      </c>
      <c r="S113" s="220">
        <f ca="1">_xlfn.IFNA(MAX(OFFSET($AA113,0,MATCH(Periods!$D$15,$AA$7:$BY$7)-1):OFFSET($AA113,0,MATCH(Periods!$D$15,$AA$7:$BY$7,0)-12)),0)</f>
        <v>0</v>
      </c>
      <c r="T113" s="322"/>
      <c r="U113" s="220">
        <f>AVERAGE(AA113:AL113)</f>
        <v>0</v>
      </c>
      <c r="V113" s="220">
        <f>AVERAGE(AM113:AX113)</f>
        <v>0</v>
      </c>
      <c r="W113" s="220">
        <f>AVERAGE(AY113:BJ113)</f>
        <v>0</v>
      </c>
      <c r="X113" s="220">
        <f ca="1">_xlfn.IFNA(AVERAGE(OFFSET($AA113,0,MATCH(Periods!$D$15,$AA$7:$BY$7)-1):OFFSET($AA113,0,MATCH(Periods!$D$15,$AA$7:$BY$7,0)-12)),0)</f>
        <v>0</v>
      </c>
      <c r="Y113" s="322"/>
      <c r="Z113" s="322"/>
      <c r="AA113" s="220">
        <f>-SUMIFS(TB!N:N,TB!$F:$F,$B113,TB!$B:$B,$C113,TB!$C:$C,$D113,TB!$G:$G,$E113,TB!$J:$J,$A$4)</f>
        <v>0</v>
      </c>
      <c r="AB113" s="220">
        <f>-SUMIFS(TB!O:O,TB!$F:$F,$B113,TB!$B:$B,$C113,TB!$C:$C,$D113,TB!$G:$G,$E113,TB!$J:$J,$A$4)</f>
        <v>0</v>
      </c>
      <c r="AC113" s="220">
        <f>-SUMIFS(TB!P:P,TB!$F:$F,$B113,TB!$B:$B,$C113,TB!$C:$C,$D113,TB!$G:$G,$E113,TB!$J:$J,$A$4)</f>
        <v>0</v>
      </c>
      <c r="AD113" s="220">
        <f>-SUMIFS(TB!Q:Q,TB!$F:$F,$B113,TB!$B:$B,$C113,TB!$C:$C,$D113,TB!$G:$G,$E113,TB!$J:$J,$A$4)</f>
        <v>0</v>
      </c>
      <c r="AE113" s="220">
        <f>-SUMIFS(TB!R:R,TB!$F:$F,$B113,TB!$B:$B,$C113,TB!$C:$C,$D113,TB!$G:$G,$E113,TB!$J:$J,$A$4)</f>
        <v>0</v>
      </c>
      <c r="AF113" s="220">
        <f>-SUMIFS(TB!S:S,TB!$F:$F,$B113,TB!$B:$B,$C113,TB!$C:$C,$D113,TB!$G:$G,$E113,TB!$J:$J,$A$4)</f>
        <v>0</v>
      </c>
      <c r="AG113" s="220">
        <f>-SUMIFS(TB!T:T,TB!$F:$F,$B113,TB!$B:$B,$C113,TB!$C:$C,$D113,TB!$G:$G,$E113,TB!$J:$J,$A$4)</f>
        <v>0</v>
      </c>
      <c r="AH113" s="220">
        <f>-SUMIFS(TB!U:U,TB!$F:$F,$B113,TB!$B:$B,$C113,TB!$C:$C,$D113,TB!$G:$G,$E113,TB!$J:$J,$A$4)</f>
        <v>0</v>
      </c>
      <c r="AI113" s="220">
        <f>-SUMIFS(TB!V:V,TB!$F:$F,$B113,TB!$B:$B,$C113,TB!$C:$C,$D113,TB!$G:$G,$E113,TB!$J:$J,$A$4)</f>
        <v>0</v>
      </c>
      <c r="AJ113" s="220">
        <f>-SUMIFS(TB!W:W,TB!$F:$F,$B113,TB!$B:$B,$C113,TB!$C:$C,$D113,TB!$G:$G,$E113,TB!$J:$J,$A$4)</f>
        <v>0</v>
      </c>
      <c r="AK113" s="220">
        <f>-SUMIFS(TB!X:X,TB!$F:$F,$B113,TB!$B:$B,$C113,TB!$C:$C,$D113,TB!$G:$G,$E113,TB!$J:$J,$A$4)</f>
        <v>0</v>
      </c>
      <c r="AL113" s="220">
        <f>-SUMIFS(TB!Y:Y,TB!$F:$F,$B113,TB!$B:$B,$C113,TB!$C:$C,$D113,TB!$G:$G,$E113,TB!$J:$J,$A$4)</f>
        <v>0</v>
      </c>
      <c r="AM113" s="220">
        <f>-SUMIFS(TB!Z:Z,TB!$F:$F,$B113,TB!$B:$B,$C113,TB!$C:$C,$D113,TB!$G:$G,$E113,TB!$J:$J,$A$4)</f>
        <v>0</v>
      </c>
      <c r="AN113" s="220">
        <f>-SUMIFS(TB!AA:AA,TB!$F:$F,$B113,TB!$B:$B,$C113,TB!$C:$C,$D113,TB!$G:$G,$E113,TB!$J:$J,$A$4)</f>
        <v>0</v>
      </c>
      <c r="AO113" s="220">
        <f>-SUMIFS(TB!AB:AB,TB!$F:$F,$B113,TB!$B:$B,$C113,TB!$C:$C,$D113,TB!$G:$G,$E113,TB!$J:$J,$A$4)</f>
        <v>0</v>
      </c>
      <c r="AP113" s="220">
        <f>-SUMIFS(TB!AC:AC,TB!$F:$F,$B113,TB!$B:$B,$C113,TB!$C:$C,$D113,TB!$G:$G,$E113,TB!$J:$J,$A$4)</f>
        <v>0</v>
      </c>
      <c r="AQ113" s="220">
        <f>-SUMIFS(TB!AD:AD,TB!$F:$F,$B113,TB!$B:$B,$C113,TB!$C:$C,$D113,TB!$G:$G,$E113,TB!$J:$J,$A$4)</f>
        <v>0</v>
      </c>
      <c r="AR113" s="220">
        <f>-SUMIFS(TB!AE:AE,TB!$F:$F,$B113,TB!$B:$B,$C113,TB!$C:$C,$D113,TB!$G:$G,$E113,TB!$J:$J,$A$4)</f>
        <v>0</v>
      </c>
      <c r="AS113" s="220">
        <f>-SUMIFS(TB!AF:AF,TB!$F:$F,$B113,TB!$B:$B,$C113,TB!$C:$C,$D113,TB!$G:$G,$E113,TB!$J:$J,$A$4)</f>
        <v>0</v>
      </c>
      <c r="AT113" s="220">
        <f>-SUMIFS(TB!AG:AG,TB!$F:$F,$B113,TB!$B:$B,$C113,TB!$C:$C,$D113,TB!$G:$G,$E113,TB!$J:$J,$A$4)</f>
        <v>0</v>
      </c>
      <c r="AU113" s="220">
        <f>-SUMIFS(TB!AH:AH,TB!$F:$F,$B113,TB!$B:$B,$C113,TB!$C:$C,$D113,TB!$G:$G,$E113,TB!$J:$J,$A$4)</f>
        <v>0</v>
      </c>
      <c r="AV113" s="220">
        <f>-SUMIFS(TB!AI:AI,TB!$F:$F,$B113,TB!$B:$B,$C113,TB!$C:$C,$D113,TB!$G:$G,$E113,TB!$J:$J,$A$4)</f>
        <v>0</v>
      </c>
      <c r="AW113" s="220">
        <f>-SUMIFS(TB!AJ:AJ,TB!$F:$F,$B113,TB!$B:$B,$C113,TB!$C:$C,$D113,TB!$G:$G,$E113,TB!$J:$J,$A$4)</f>
        <v>0</v>
      </c>
      <c r="AX113" s="220">
        <f>-SUMIFS(TB!AK:AK,TB!$F:$F,$B113,TB!$B:$B,$C113,TB!$C:$C,$D113,TB!$G:$G,$E113,TB!$J:$J,$A$4)</f>
        <v>0</v>
      </c>
      <c r="AY113" s="220">
        <f>-SUMIFS(TB!AL:AL,TB!$F:$F,$B113,TB!$B:$B,$C113,TB!$C:$C,$D113,TB!$G:$G,$E113,TB!$J:$J,$A$4)</f>
        <v>0</v>
      </c>
      <c r="AZ113" s="220">
        <f>-SUMIFS(TB!AM:AM,TB!$F:$F,$B113,TB!$B:$B,$C113,TB!$C:$C,$D113,TB!$G:$G,$E113,TB!$J:$J,$A$4)</f>
        <v>0</v>
      </c>
      <c r="BA113" s="220">
        <f>-SUMIFS(TB!AN:AN,TB!$F:$F,$B113,TB!$B:$B,$C113,TB!$C:$C,$D113,TB!$G:$G,$E113,TB!$J:$J,$A$4)</f>
        <v>0</v>
      </c>
      <c r="BB113" s="220">
        <f>-SUMIFS(TB!AO:AO,TB!$F:$F,$B113,TB!$B:$B,$C113,TB!$C:$C,$D113,TB!$G:$G,$E113,TB!$J:$J,$A$4)</f>
        <v>0</v>
      </c>
      <c r="BC113" s="220">
        <f>-SUMIFS(TB!AP:AP,TB!$F:$F,$B113,TB!$B:$B,$C113,TB!$C:$C,$D113,TB!$G:$G,$E113,TB!$J:$J,$A$4)</f>
        <v>0</v>
      </c>
      <c r="BD113" s="220">
        <f>-SUMIFS(TB!AQ:AQ,TB!$F:$F,$B113,TB!$B:$B,$C113,TB!$C:$C,$D113,TB!$G:$G,$E113,TB!$J:$J,$A$4)</f>
        <v>0</v>
      </c>
      <c r="BE113" s="220">
        <f>-SUMIFS(TB!AR:AR,TB!$F:$F,$B113,TB!$B:$B,$C113,TB!$C:$C,$D113,TB!$G:$G,$E113,TB!$J:$J,$A$4)</f>
        <v>0</v>
      </c>
      <c r="BF113" s="220">
        <f>-SUMIFS(TB!AS:AS,TB!$F:$F,$B113,TB!$B:$B,$C113,TB!$C:$C,$D113,TB!$G:$G,$E113,TB!$J:$J,$A$4)</f>
        <v>0</v>
      </c>
      <c r="BG113" s="220">
        <f>-SUMIFS(TB!AT:AT,TB!$F:$F,$B113,TB!$B:$B,$C113,TB!$C:$C,$D113,TB!$G:$G,$E113,TB!$J:$J,$A$4)</f>
        <v>0</v>
      </c>
      <c r="BH113" s="220">
        <f>-SUMIFS(TB!AU:AU,TB!$F:$F,$B113,TB!$B:$B,$C113,TB!$C:$C,$D113,TB!$G:$G,$E113,TB!$J:$J,$A$4)</f>
        <v>0</v>
      </c>
      <c r="BI113" s="220">
        <f>-SUMIFS(TB!AV:AV,TB!$F:$F,$B113,TB!$B:$B,$C113,TB!$C:$C,$D113,TB!$G:$G,$E113,TB!$J:$J,$A$4)</f>
        <v>0</v>
      </c>
      <c r="BJ113" s="220">
        <f>-SUMIFS(TB!AW:AW,TB!$F:$F,$B113,TB!$B:$B,$C113,TB!$C:$C,$D113,TB!$G:$G,$E113,TB!$J:$J,$A$4)</f>
        <v>0</v>
      </c>
      <c r="BK113" s="220">
        <f>-SUMIFS(TB!AX:AX,TB!$F:$F,$B113,TB!$B:$B,$C113,TB!$C:$C,$D113,TB!$G:$G,$E113,TB!$J:$J,$A$4)</f>
        <v>0</v>
      </c>
      <c r="BL113" s="220">
        <f>-SUMIFS(TB!AY:AY,TB!$F:$F,$B113,TB!$B:$B,$C113,TB!$C:$C,$D113,TB!$G:$G,$E113,TB!$J:$J,$A$4)</f>
        <v>0</v>
      </c>
      <c r="BM113" s="220">
        <f>-SUMIFS(TB!AZ:AZ,TB!$F:$F,$B113,TB!$B:$B,$C113,TB!$C:$C,$D113,TB!$G:$G,$E113,TB!$J:$J,$A$4)</f>
        <v>0</v>
      </c>
      <c r="BN113" s="220">
        <f>-SUMIFS(TB!BA:BA,TB!$F:$F,$B113,TB!$B:$B,$C113,TB!$C:$C,$D113,TB!$G:$G,$E113,TB!$J:$J,$A$4)</f>
        <v>0</v>
      </c>
      <c r="BO113" s="220">
        <f>-SUMIFS(TB!BB:BB,TB!$F:$F,$B113,TB!$B:$B,$C113,TB!$C:$C,$D113,TB!$G:$G,$E113,TB!$J:$J,$A$4)</f>
        <v>0</v>
      </c>
      <c r="BP113" s="220">
        <f>-SUMIFS(TB!BC:BC,TB!$F:$F,$B113,TB!$B:$B,$C113,TB!$C:$C,$D113,TB!$G:$G,$E113,TB!$J:$J,$A$4)</f>
        <v>0</v>
      </c>
      <c r="BQ113" s="220">
        <f>-SUMIFS(TB!BD:BD,TB!$F:$F,$B113,TB!$B:$B,$C113,TB!$C:$C,$D113,TB!$G:$G,$E113,TB!$J:$J,$A$4)</f>
        <v>0</v>
      </c>
      <c r="BR113" s="220">
        <f>-SUMIFS(TB!BE:BE,TB!$F:$F,$B113,TB!$B:$B,$C113,TB!$C:$C,$D113,TB!$G:$G,$E113,TB!$J:$J,$A$4)</f>
        <v>0</v>
      </c>
      <c r="BS113" s="220">
        <f>-SUMIFS(TB!BF:BF,TB!$F:$F,$B113,TB!$B:$B,$C113,TB!$C:$C,$D113,TB!$G:$G,$E113,TB!$J:$J,$A$4)</f>
        <v>0</v>
      </c>
      <c r="BT113" s="220">
        <f>-SUMIFS(TB!BG:BG,TB!$F:$F,$B113,TB!$B:$B,$C113,TB!$C:$C,$D113,TB!$G:$G,$E113,TB!$J:$J,$A$4)</f>
        <v>0</v>
      </c>
      <c r="BU113" s="220">
        <f>-SUMIFS(TB!BH:BH,TB!$F:$F,$B113,TB!$B:$B,$C113,TB!$C:$C,$D113,TB!$G:$G,$E113,TB!$J:$J,$A$4)</f>
        <v>0</v>
      </c>
      <c r="BV113" s="220">
        <f>-SUMIFS(TB!BI:BI,TB!$F:$F,$B113,TB!$B:$B,$C113,TB!$C:$C,$D113,TB!$G:$G,$E113,TB!$J:$J,$A$4)</f>
        <v>0</v>
      </c>
      <c r="BZ113" s="220"/>
      <c r="CA113" s="337"/>
    </row>
    <row r="114" spans="2:79" ht="14.25" customHeight="1" outlineLevel="1" x14ac:dyDescent="0.3">
      <c r="B114" s="71" t="str">
        <f>BS!$B$30</f>
        <v>Blank</v>
      </c>
      <c r="C114" s="197"/>
      <c r="D114" s="71" t="str">
        <f>BS!$B$30</f>
        <v>Blank</v>
      </c>
      <c r="E114" s="71"/>
      <c r="F114" s="219">
        <f>SUM(F111:F113)</f>
        <v>0</v>
      </c>
      <c r="G114" s="219">
        <f t="shared" ref="G114" si="118">SUM(G111:G113)</f>
        <v>0</v>
      </c>
      <c r="H114" s="219">
        <f t="shared" ref="H114:I114" si="119">SUM(H111:H113)</f>
        <v>0</v>
      </c>
      <c r="I114" s="219">
        <f t="shared" si="119"/>
        <v>0</v>
      </c>
      <c r="J114" s="293"/>
      <c r="K114" s="449"/>
      <c r="L114" s="449"/>
      <c r="M114" s="449"/>
      <c r="N114" s="449"/>
      <c r="O114" s="293"/>
      <c r="P114" s="449"/>
      <c r="Q114" s="449"/>
      <c r="R114" s="449"/>
      <c r="S114" s="449"/>
      <c r="T114" s="293"/>
      <c r="U114" s="449"/>
      <c r="V114" s="449"/>
      <c r="W114" s="449"/>
      <c r="X114" s="449"/>
      <c r="Y114" s="293"/>
      <c r="Z114" s="293"/>
      <c r="AA114" s="219">
        <f>SUM(AA111:AA113,TB!$J:$J,$A$4)</f>
        <v>0</v>
      </c>
      <c r="AB114" s="219">
        <f>SUM(AB111:AB113,TB!$J:$J,$A$4)</f>
        <v>0</v>
      </c>
      <c r="AC114" s="219">
        <f>SUM(AC111:AC113,TB!$J:$J,$A$4)</f>
        <v>0</v>
      </c>
      <c r="AD114" s="219">
        <f>SUM(AD111:AD113,TB!$J:$J,$A$4)</f>
        <v>0</v>
      </c>
      <c r="AE114" s="219">
        <f>SUM(AE111:AE113,TB!$J:$J,$A$4)</f>
        <v>0</v>
      </c>
      <c r="AF114" s="219">
        <f>SUM(AF111:AF113,TB!$J:$J,$A$4)</f>
        <v>0</v>
      </c>
      <c r="AG114" s="219">
        <f>SUM(AG111:AG113,TB!$J:$J,$A$4)</f>
        <v>0</v>
      </c>
      <c r="AH114" s="219">
        <f>SUM(AH111:AH113,TB!$J:$J,$A$4)</f>
        <v>0</v>
      </c>
      <c r="AI114" s="219">
        <f>SUM(AI111:AI113,TB!$J:$J,$A$4)</f>
        <v>0</v>
      </c>
      <c r="AJ114" s="219">
        <f>SUM(AJ111:AJ113,TB!$J:$J,$A$4)</f>
        <v>0</v>
      </c>
      <c r="AK114" s="219">
        <f>SUM(AK111:AK113,TB!$J:$J,$A$4)</f>
        <v>0</v>
      </c>
      <c r="AL114" s="219">
        <f>SUM(AL111:AL113,TB!$J:$J,$A$4)</f>
        <v>0</v>
      </c>
      <c r="AM114" s="219">
        <f>SUM(AM111:AM113,TB!$J:$J,$A$4)</f>
        <v>0</v>
      </c>
      <c r="AN114" s="219">
        <f>SUM(AN111:AN113,TB!$J:$J,$A$4)</f>
        <v>0</v>
      </c>
      <c r="AO114" s="219">
        <f>SUM(AO111:AO113,TB!$J:$J,$A$4)</f>
        <v>0</v>
      </c>
      <c r="AP114" s="219">
        <f>SUM(AP111:AP113,TB!$J:$J,$A$4)</f>
        <v>0</v>
      </c>
      <c r="AQ114" s="219">
        <f>SUM(AQ111:AQ113,TB!$J:$J,$A$4)</f>
        <v>0</v>
      </c>
      <c r="AR114" s="219">
        <f>SUM(AR111:AR113,TB!$J:$J,$A$4)</f>
        <v>0</v>
      </c>
      <c r="AS114" s="219">
        <f>SUM(AS111:AS113,TB!$J:$J,$A$4)</f>
        <v>0</v>
      </c>
      <c r="AT114" s="219">
        <f>SUM(AT111:AT113,TB!$J:$J,$A$4)</f>
        <v>0</v>
      </c>
      <c r="AU114" s="219">
        <f>SUM(AU111:AU113,TB!$J:$J,$A$4)</f>
        <v>0</v>
      </c>
      <c r="AV114" s="219">
        <f>SUM(AV111:AV113,TB!$J:$J,$A$4)</f>
        <v>0</v>
      </c>
      <c r="AW114" s="219">
        <f>SUM(AW111:AW113,TB!$J:$J,$A$4)</f>
        <v>0</v>
      </c>
      <c r="AX114" s="219">
        <f>SUM(AX111:AX113,TB!$J:$J,$A$4)</f>
        <v>0</v>
      </c>
      <c r="AY114" s="219">
        <f>SUM(AY111:AY113,TB!$J:$J,$A$4)</f>
        <v>0</v>
      </c>
      <c r="AZ114" s="219">
        <f>SUM(AZ111:AZ113,TB!$J:$J,$A$4)</f>
        <v>0</v>
      </c>
      <c r="BA114" s="219">
        <f>SUM(BA111:BA113,TB!$J:$J,$A$4)</f>
        <v>0</v>
      </c>
      <c r="BB114" s="219">
        <f>SUM(BB111:BB113,TB!$J:$J,$A$4)</f>
        <v>0</v>
      </c>
      <c r="BC114" s="219">
        <f>SUM(BC111:BC113,TB!$J:$J,$A$4)</f>
        <v>0</v>
      </c>
      <c r="BD114" s="219">
        <f>SUM(BD111:BD113,TB!$J:$J,$A$4)</f>
        <v>0</v>
      </c>
      <c r="BE114" s="219">
        <f>SUM(BE111:BE113,TB!$J:$J,$A$4)</f>
        <v>0</v>
      </c>
      <c r="BF114" s="219">
        <f>SUM(BF111:BF113,TB!$J:$J,$A$4)</f>
        <v>0</v>
      </c>
      <c r="BG114" s="219">
        <f>SUM(BG111:BG113,TB!$J:$J,$A$4)</f>
        <v>0</v>
      </c>
      <c r="BH114" s="219">
        <f>SUM(BH111:BH113,TB!$J:$J,$A$4)</f>
        <v>0</v>
      </c>
      <c r="BI114" s="219">
        <f>SUM(BI111:BI113,TB!$J:$J,$A$4)</f>
        <v>0</v>
      </c>
      <c r="BJ114" s="219">
        <f>SUM(BJ111:BJ113,TB!$J:$J,$A$4)</f>
        <v>0</v>
      </c>
      <c r="BK114" s="219">
        <f>SUM(BK111:BK113,TB!$J:$J,$A$4)</f>
        <v>0</v>
      </c>
      <c r="BL114" s="219">
        <f>SUM(BL111:BL113,TB!$J:$J,$A$4)</f>
        <v>0</v>
      </c>
      <c r="BM114" s="219">
        <f>SUM(BM111:BM113,TB!$J:$J,$A$4)</f>
        <v>0</v>
      </c>
      <c r="BN114" s="219">
        <f>SUM(BN111:BN113,TB!$J:$J,$A$4)</f>
        <v>0</v>
      </c>
      <c r="BO114" s="219">
        <f>SUM(BO111:BO113,TB!$J:$J,$A$4)</f>
        <v>0</v>
      </c>
      <c r="BP114" s="219">
        <f>SUM(BP111:BP113,TB!$J:$J,$A$4)</f>
        <v>0</v>
      </c>
      <c r="BQ114" s="219">
        <f>SUM(BQ111:BQ113,TB!$J:$J,$A$4)</f>
        <v>0</v>
      </c>
      <c r="BR114" s="219">
        <f>SUM(BR111:BR113,TB!$J:$J,$A$4)</f>
        <v>0</v>
      </c>
      <c r="BS114" s="219">
        <f>SUM(BS111:BS113,TB!$J:$J,$A$4)</f>
        <v>0</v>
      </c>
      <c r="BT114" s="219">
        <f>SUM(BT111:BT113,TB!$J:$J,$A$4)</f>
        <v>0</v>
      </c>
      <c r="BU114" s="219">
        <f>SUM(BU111:BU113,TB!$J:$J,$A$4)</f>
        <v>0</v>
      </c>
      <c r="BV114" s="219">
        <f>SUM(BV111:BV113,TB!$J:$J,$A$4)</f>
        <v>0</v>
      </c>
      <c r="BZ114" s="219"/>
      <c r="CA114" s="240"/>
    </row>
    <row r="115" spans="2:79" ht="14.25" customHeight="1" x14ac:dyDescent="0.3">
      <c r="B115" s="68" t="s">
        <v>40</v>
      </c>
      <c r="C115" s="68"/>
      <c r="D115" s="60"/>
      <c r="E115" s="60"/>
      <c r="F115" s="235">
        <f>SUM(F71,F74,F78,F90,F95,F97,F101,F106,F110,F114)</f>
        <v>18012.652270000002</v>
      </c>
      <c r="G115" s="235">
        <f>SUM(G71,G74,G78,G90,G95,G97,G101,G106,G110,G114)</f>
        <v>11678.523639999999</v>
      </c>
      <c r="H115" s="235">
        <f>SUM(H71,H74,H78,H90,H95,H97,H101,H106,H110,H114)</f>
        <v>9795.4257400000006</v>
      </c>
      <c r="I115" s="235">
        <f>SUM(I71,I74,I78,I90,I95,I97,I101,I106,I110,I114)</f>
        <v>7095.0381400000006</v>
      </c>
      <c r="J115" s="323"/>
      <c r="K115" s="450"/>
      <c r="L115" s="450"/>
      <c r="M115" s="450"/>
      <c r="N115" s="450"/>
      <c r="O115" s="323"/>
      <c r="P115" s="450"/>
      <c r="Q115" s="450"/>
      <c r="R115" s="450"/>
      <c r="S115" s="450"/>
      <c r="T115" s="323"/>
      <c r="U115" s="450"/>
      <c r="V115" s="450"/>
      <c r="W115" s="450"/>
      <c r="X115" s="450"/>
      <c r="Y115" s="323"/>
      <c r="Z115" s="323"/>
      <c r="AA115" s="235">
        <f>SUM(AA71,AA74,AA78,AA90,AA95,AA97,AA101,AA106,AA110,AA114,TB!$J:$J,$A$4)</f>
        <v>20109.600279999999</v>
      </c>
      <c r="AB115" s="235">
        <f>SUM(AB71,AB74,AB78,AB90,AB95,AB97,AB101,AB106,AB110,AB114,TB!$J:$J,$A$4)</f>
        <v>19153.647629999999</v>
      </c>
      <c r="AC115" s="235">
        <f>SUM(AC71,AC74,AC78,AC90,AC95,AC97,AC101,AC106,AC110,AC114,TB!$J:$J,$A$4)</f>
        <v>11220.489890000003</v>
      </c>
      <c r="AD115" s="235">
        <f>SUM(AD71,AD74,AD78,AD90,AD95,AD97,AD101,AD106,AD110,AD114,TB!$J:$J,$A$4)</f>
        <v>10037.77939</v>
      </c>
      <c r="AE115" s="235">
        <f>SUM(AE71,AE74,AE78,AE90,AE95,AE97,AE101,AE106,AE110,AE114,TB!$J:$J,$A$4)</f>
        <v>12983.886420000001</v>
      </c>
      <c r="AF115" s="235">
        <f>SUM(AF71,AF74,AF78,AF90,AF95,AF97,AF101,AF106,AF110,AF114,TB!$J:$J,$A$4)</f>
        <v>14541.444200000002</v>
      </c>
      <c r="AG115" s="235">
        <f>SUM(AG71,AG74,AG78,AG90,AG95,AG97,AG101,AG106,AG110,AG114,TB!$J:$J,$A$4)</f>
        <v>14164.391160000001</v>
      </c>
      <c r="AH115" s="235">
        <f>SUM(AH71,AH74,AH78,AH90,AH95,AH97,AH101,AH106,AH110,AH114,TB!$J:$J,$A$4)</f>
        <v>22280.525679999999</v>
      </c>
      <c r="AI115" s="235">
        <f>SUM(AI71,AI74,AI78,AI90,AI95,AI97,AI101,AI106,AI110,AI114,TB!$J:$J,$A$4)</f>
        <v>28201.91444</v>
      </c>
      <c r="AJ115" s="235">
        <f>SUM(AJ71,AJ74,AJ78,AJ90,AJ95,AJ97,AJ101,AJ106,AJ110,AJ114,TB!$J:$J,$A$4)</f>
        <v>28236.731499999998</v>
      </c>
      <c r="AK115" s="235">
        <f>SUM(AK71,AK74,AK78,AK90,AK95,AK97,AK101,AK106,AK110,AK114,TB!$J:$J,$A$4)</f>
        <v>31685.337430000003</v>
      </c>
      <c r="AL115" s="235">
        <f>SUM(AL71,AL74,AL78,AL90,AL95,AL97,AL101,AL106,AL110,AL114,TB!$J:$J,$A$4)</f>
        <v>18012.652270000002</v>
      </c>
      <c r="AM115" s="235">
        <f>SUM(AM71,AM74,AM78,AM90,AM95,AM97,AM101,AM106,AM110,AM114,TB!$J:$J,$A$4)</f>
        <v>16919.45823</v>
      </c>
      <c r="AN115" s="235">
        <f>SUM(AN71,AN74,AN78,AN90,AN95,AN97,AN101,AN106,AN110,AN114,TB!$J:$J,$A$4)</f>
        <v>15805.355229999999</v>
      </c>
      <c r="AO115" s="235">
        <f>SUM(AO71,AO74,AO78,AO90,AO95,AO97,AO101,AO106,AO110,AO114,TB!$J:$J,$A$4)</f>
        <v>4954.7165300000006</v>
      </c>
      <c r="AP115" s="235">
        <f>SUM(AP71,AP74,AP78,AP90,AP95,AP97,AP101,AP106,AP110,AP114,TB!$J:$J,$A$4)</f>
        <v>7584.38825</v>
      </c>
      <c r="AQ115" s="235">
        <f>SUM(AQ71,AQ74,AQ78,AQ90,AQ95,AQ97,AQ101,AQ106,AQ110,AQ114,TB!$J:$J,$A$4)</f>
        <v>8274.2815099999989</v>
      </c>
      <c r="AR115" s="235">
        <f>SUM(AR71,AR74,AR78,AR90,AR95,AR97,AR101,AR106,AR110,AR114,TB!$J:$J,$A$4)</f>
        <v>10794.76152</v>
      </c>
      <c r="AS115" s="235">
        <f>SUM(AS71,AS74,AS78,AS90,AS95,AS97,AS101,AS106,AS110,AS114,TB!$J:$J,$A$4)</f>
        <v>15830.55977</v>
      </c>
      <c r="AT115" s="235">
        <f>SUM(AT71,AT74,AT78,AT90,AT95,AT97,AT101,AT106,AT110,AT114,TB!$J:$J,$A$4)</f>
        <v>16458.457389999996</v>
      </c>
      <c r="AU115" s="235">
        <f>SUM(AU71,AU74,AU78,AU90,AU95,AU97,AU101,AU106,AU110,AU114,TB!$J:$J,$A$4)</f>
        <v>16764.299569999999</v>
      </c>
      <c r="AV115" s="235">
        <f>SUM(AV71,AV74,AV78,AV90,AV95,AV97,AV101,AV106,AV110,AV114,TB!$J:$J,$A$4)</f>
        <v>17051.372339999998</v>
      </c>
      <c r="AW115" s="235">
        <f>SUM(AW71,AW74,AW78,AW90,AW95,AW97,AW101,AW106,AW110,AW114,TB!$J:$J,$A$4)</f>
        <v>13697.14301</v>
      </c>
      <c r="AX115" s="235">
        <f>SUM(AX71,AX74,AX78,AX90,AX95,AX97,AX101,AX106,AX110,AX114,TB!$J:$J,$A$4)</f>
        <v>11678.523639999999</v>
      </c>
      <c r="AY115" s="235">
        <f>SUM(AY71,AY74,AY78,AY90,AY95,AY97,AY101,AY106,AY110,AY114,TB!$J:$J,$A$4)</f>
        <v>13785.229600000002</v>
      </c>
      <c r="AZ115" s="235">
        <f>SUM(AZ71,AZ74,AZ78,AZ90,AZ95,AZ97,AZ101,AZ106,AZ110,AZ114,TB!$J:$J,$A$4)</f>
        <v>18364.510859999999</v>
      </c>
      <c r="BA115" s="235">
        <f>SUM(BA71,BA74,BA78,BA90,BA95,BA97,BA101,BA106,BA110,BA114,TB!$J:$J,$A$4)</f>
        <v>13137.046759999999</v>
      </c>
      <c r="BB115" s="235">
        <f>SUM(BB71,BB74,BB78,BB90,BB95,BB97,BB101,BB106,BB110,BB114,TB!$J:$J,$A$4)</f>
        <v>15785.938630000001</v>
      </c>
      <c r="BC115" s="235">
        <f>SUM(BC71,BC74,BC78,BC90,BC95,BC97,BC101,BC106,BC110,BC114,TB!$J:$J,$A$4)</f>
        <v>6907.8318999999983</v>
      </c>
      <c r="BD115" s="235">
        <f>SUM(BD71,BD74,BD78,BD90,BD95,BD97,BD101,BD106,BD110,BD114,TB!$J:$J,$A$4)</f>
        <v>5632.0398699999996</v>
      </c>
      <c r="BE115" s="235">
        <f>SUM(BE71,BE74,BE78,BE90,BE95,BE97,BE101,BE106,BE110,BE114,TB!$J:$J,$A$4)</f>
        <v>7312.4231800000007</v>
      </c>
      <c r="BF115" s="235">
        <f>SUM(BF71,BF74,BF78,BF90,BF95,BF97,BF101,BF106,BF110,BF114,TB!$J:$J,$A$4)</f>
        <v>14499.20457</v>
      </c>
      <c r="BG115" s="235">
        <f>SUM(BG71,BG74,BG78,BG90,BG95,BG97,BG101,BG106,BG110,BG114,TB!$J:$J,$A$4)</f>
        <v>15519.83418</v>
      </c>
      <c r="BH115" s="235">
        <f>SUM(BH71,BH74,BH78,BH90,BH95,BH97,BH101,BH106,BH110,BH114,TB!$J:$J,$A$4)</f>
        <v>18742.05631</v>
      </c>
      <c r="BI115" s="235">
        <f>SUM(BI71,BI74,BI78,BI90,BI95,BI97,BI101,BI106,BI110,BI114,TB!$J:$J,$A$4)</f>
        <v>19384.498490000002</v>
      </c>
      <c r="BJ115" s="235">
        <f>SUM(BJ71,BJ74,BJ78,BJ90,BJ95,BJ97,BJ101,BJ106,BJ110,BJ114,TB!$J:$J,$A$4)</f>
        <v>9795.4257400000006</v>
      </c>
      <c r="BK115" s="235">
        <f>SUM(BK71,BK74,BK78,BK90,BK95,BK97,BK101,BK106,BK110,BK114,TB!$J:$J,$A$4)</f>
        <v>6337.7916700000005</v>
      </c>
      <c r="BL115" s="235">
        <f>SUM(BL71,BL74,BL78,BL90,BL95,BL97,BL101,BL106,BL110,BL114,TB!$J:$J,$A$4)</f>
        <v>7095.0381400000006</v>
      </c>
      <c r="BM115" s="235">
        <f>SUM(BM71,BM74,BM78,BM90,BM95,BM97,BM101,BM106,BM110,BM114,TB!$J:$J,$A$4)</f>
        <v>0</v>
      </c>
      <c r="BN115" s="235">
        <f>SUM(BN71,BN74,BN78,BN90,BN95,BN97,BN101,BN106,BN110,BN114,TB!$J:$J,$A$4)</f>
        <v>0</v>
      </c>
      <c r="BO115" s="235">
        <f>SUM(BO71,BO74,BO78,BO90,BO95,BO97,BO101,BO106,BO110,BO114,TB!$J:$J,$A$4)</f>
        <v>0</v>
      </c>
      <c r="BP115" s="235">
        <f>SUM(BP71,BP74,BP78,BP90,BP95,BP97,BP101,BP106,BP110,BP114,TB!$J:$J,$A$4)</f>
        <v>0</v>
      </c>
      <c r="BQ115" s="235">
        <f>SUM(BQ71,BQ74,BQ78,BQ90,BQ95,BQ97,BQ101,BQ106,BQ110,BQ114,TB!$J:$J,$A$4)</f>
        <v>0</v>
      </c>
      <c r="BR115" s="235">
        <f>SUM(BR71,BR74,BR78,BR90,BR95,BR97,BR101,BR106,BR110,BR114,TB!$J:$J,$A$4)</f>
        <v>0</v>
      </c>
      <c r="BS115" s="235">
        <f>SUM(BS71,BS74,BS78,BS90,BS95,BS97,BS101,BS106,BS110,BS114,TB!$J:$J,$A$4)</f>
        <v>0</v>
      </c>
      <c r="BT115" s="235">
        <f>SUM(BT71,BT74,BT78,BT90,BT95,BT97,BT101,BT106,BT110,BT114,TB!$J:$J,$A$4)</f>
        <v>0</v>
      </c>
      <c r="BU115" s="235">
        <f>SUM(BU71,BU74,BU78,BU90,BU95,BU97,BU101,BU106,BU110,BU114,TB!$J:$J,$A$4)</f>
        <v>0</v>
      </c>
      <c r="BV115" s="235">
        <f>SUM(BV71,BV74,BV78,BV90,BV95,BV97,BV101,BV106,BV110,BV114,TB!$J:$J,$A$4)</f>
        <v>0</v>
      </c>
      <c r="BZ115" s="235"/>
      <c r="CA115" s="417"/>
    </row>
    <row r="116" spans="2:79" ht="14.25" customHeight="1" outlineLevel="1" x14ac:dyDescent="0.3">
      <c r="B116" s="71" t="str">
        <f>BS!$B$32</f>
        <v>Blank</v>
      </c>
      <c r="C116" s="197"/>
      <c r="D116" s="71" t="str">
        <f>IFERROR(VLOOKUP($C116,TB!$B:$H,2,0),"-")</f>
        <v>-</v>
      </c>
      <c r="E116" s="71" t="str">
        <f>IFERROR(VLOOKUP($C116,TB!$B:$H,6,0),"-")</f>
        <v>-</v>
      </c>
      <c r="F116" s="219">
        <f>SUMIFS($AA116:$BJ116,$AA$7:$BJ$7,F$7)</f>
        <v>0</v>
      </c>
      <c r="G116" s="219">
        <f t="shared" ref="G116:I120" si="120">SUMIFS($AA116:$BY116,$AA$7:$BY$7,G$7)</f>
        <v>0</v>
      </c>
      <c r="H116" s="219">
        <f t="shared" si="120"/>
        <v>0</v>
      </c>
      <c r="I116" s="219">
        <f t="shared" si="120"/>
        <v>0</v>
      </c>
      <c r="J116" s="293"/>
      <c r="K116" s="219">
        <f t="shared" ref="K116:K120" si="121">MIN(AA116:AL116)</f>
        <v>0</v>
      </c>
      <c r="L116" s="219">
        <f t="shared" ref="L116:L120" si="122">MIN(AM116:AX116)</f>
        <v>0</v>
      </c>
      <c r="M116" s="219">
        <f>MIN(AY116:BJ116)</f>
        <v>0</v>
      </c>
      <c r="N116" s="219">
        <f ca="1">_xlfn.IFNA(MIN(OFFSET($AA116,0,MATCH(Periods!$D$15,$AA$7:$BY$7)-1):OFFSET($AA116,0,MATCH(Periods!$D$15,$AA$7:$BY$7,0)-12)),0)</f>
        <v>0</v>
      </c>
      <c r="O116" s="293"/>
      <c r="P116" s="219">
        <f>MAX(AA116:AL116)</f>
        <v>0</v>
      </c>
      <c r="Q116" s="219">
        <f>MAX(AM116:AX116)</f>
        <v>0</v>
      </c>
      <c r="R116" s="219">
        <f>MAX(AY116:BJ116)</f>
        <v>0</v>
      </c>
      <c r="S116" s="219">
        <f ca="1">_xlfn.IFNA(MAX(OFFSET($AA116,0,MATCH(Periods!$D$15,$AA$7:$BY$7)-1):OFFSET($AA116,0,MATCH(Periods!$D$15,$AA$7:$BY$7,0)-12)),0)</f>
        <v>0</v>
      </c>
      <c r="T116" s="293"/>
      <c r="U116" s="219">
        <f>AVERAGE(AA116:AL116)</f>
        <v>0</v>
      </c>
      <c r="V116" s="219">
        <f>AVERAGE(AM116:AX116)</f>
        <v>0</v>
      </c>
      <c r="W116" s="219">
        <f>AVERAGE(AY116:BJ116)</f>
        <v>0</v>
      </c>
      <c r="X116" s="219">
        <f ca="1">_xlfn.IFNA(AVERAGE(OFFSET($AA116,0,MATCH(Periods!$D$15,$AA$7:$BY$7)-1):OFFSET($AA116,0,MATCH(Periods!$D$15,$AA$7:$BY$7,0)-12)),0)</f>
        <v>0</v>
      </c>
      <c r="Y116" s="293"/>
      <c r="Z116" s="293"/>
      <c r="AA116" s="219">
        <f>-SUMIFS(TB!N:N,TB!$F:$F,$B116,TB!$B:$B,$C116,TB!$C:$C,$D116,TB!$G:$G,$E116,TB!$J:$J,$A$4)</f>
        <v>0</v>
      </c>
      <c r="AB116" s="219">
        <f>-SUMIFS(TB!O:O,TB!$F:$F,$B116,TB!$B:$B,$C116,TB!$C:$C,$D116,TB!$G:$G,$E116,TB!$J:$J,$A$4)</f>
        <v>0</v>
      </c>
      <c r="AC116" s="219">
        <f>-SUMIFS(TB!P:P,TB!$F:$F,$B116,TB!$B:$B,$C116,TB!$C:$C,$D116,TB!$G:$G,$E116,TB!$J:$J,$A$4)</f>
        <v>0</v>
      </c>
      <c r="AD116" s="219">
        <f>-SUMIFS(TB!Q:Q,TB!$F:$F,$B116,TB!$B:$B,$C116,TB!$C:$C,$D116,TB!$G:$G,$E116,TB!$J:$J,$A$4)</f>
        <v>0</v>
      </c>
      <c r="AE116" s="219">
        <f>-SUMIFS(TB!R:R,TB!$F:$F,$B116,TB!$B:$B,$C116,TB!$C:$C,$D116,TB!$G:$G,$E116,TB!$J:$J,$A$4)</f>
        <v>0</v>
      </c>
      <c r="AF116" s="219">
        <f>-SUMIFS(TB!S:S,TB!$F:$F,$B116,TB!$B:$B,$C116,TB!$C:$C,$D116,TB!$G:$G,$E116,TB!$J:$J,$A$4)</f>
        <v>0</v>
      </c>
      <c r="AG116" s="219">
        <f>-SUMIFS(TB!T:T,TB!$F:$F,$B116,TB!$B:$B,$C116,TB!$C:$C,$D116,TB!$G:$G,$E116,TB!$J:$J,$A$4)</f>
        <v>0</v>
      </c>
      <c r="AH116" s="219">
        <f>-SUMIFS(TB!U:U,TB!$F:$F,$B116,TB!$B:$B,$C116,TB!$C:$C,$D116,TB!$G:$G,$E116,TB!$J:$J,$A$4)</f>
        <v>0</v>
      </c>
      <c r="AI116" s="219">
        <f>-SUMIFS(TB!V:V,TB!$F:$F,$B116,TB!$B:$B,$C116,TB!$C:$C,$D116,TB!$G:$G,$E116,TB!$J:$J,$A$4)</f>
        <v>0</v>
      </c>
      <c r="AJ116" s="219">
        <f>-SUMIFS(TB!W:W,TB!$F:$F,$B116,TB!$B:$B,$C116,TB!$C:$C,$D116,TB!$G:$G,$E116,TB!$J:$J,$A$4)</f>
        <v>0</v>
      </c>
      <c r="AK116" s="219">
        <f>-SUMIFS(TB!X:X,TB!$F:$F,$B116,TB!$B:$B,$C116,TB!$C:$C,$D116,TB!$G:$G,$E116,TB!$J:$J,$A$4)</f>
        <v>0</v>
      </c>
      <c r="AL116" s="219">
        <f>-SUMIFS(TB!Y:Y,TB!$F:$F,$B116,TB!$B:$B,$C116,TB!$C:$C,$D116,TB!$G:$G,$E116,TB!$J:$J,$A$4)</f>
        <v>0</v>
      </c>
      <c r="AM116" s="219">
        <f>-SUMIFS(TB!Z:Z,TB!$F:$F,$B116,TB!$B:$B,$C116,TB!$C:$C,$D116,TB!$G:$G,$E116,TB!$J:$J,$A$4)</f>
        <v>0</v>
      </c>
      <c r="AN116" s="219">
        <f>-SUMIFS(TB!AA:AA,TB!$F:$F,$B116,TB!$B:$B,$C116,TB!$C:$C,$D116,TB!$G:$G,$E116,TB!$J:$J,$A$4)</f>
        <v>0</v>
      </c>
      <c r="AO116" s="219">
        <f>-SUMIFS(TB!AB:AB,TB!$F:$F,$B116,TB!$B:$B,$C116,TB!$C:$C,$D116,TB!$G:$G,$E116,TB!$J:$J,$A$4)</f>
        <v>0</v>
      </c>
      <c r="AP116" s="219">
        <f>-SUMIFS(TB!AC:AC,TB!$F:$F,$B116,TB!$B:$B,$C116,TB!$C:$C,$D116,TB!$G:$G,$E116,TB!$J:$J,$A$4)</f>
        <v>0</v>
      </c>
      <c r="AQ116" s="219">
        <f>-SUMIFS(TB!AD:AD,TB!$F:$F,$B116,TB!$B:$B,$C116,TB!$C:$C,$D116,TB!$G:$G,$E116,TB!$J:$J,$A$4)</f>
        <v>0</v>
      </c>
      <c r="AR116" s="219">
        <f>-SUMIFS(TB!AE:AE,TB!$F:$F,$B116,TB!$B:$B,$C116,TB!$C:$C,$D116,TB!$G:$G,$E116,TB!$J:$J,$A$4)</f>
        <v>0</v>
      </c>
      <c r="AS116" s="219">
        <f>-SUMIFS(TB!AF:AF,TB!$F:$F,$B116,TB!$B:$B,$C116,TB!$C:$C,$D116,TB!$G:$G,$E116,TB!$J:$J,$A$4)</f>
        <v>0</v>
      </c>
      <c r="AT116" s="219">
        <f>-SUMIFS(TB!AG:AG,TB!$F:$F,$B116,TB!$B:$B,$C116,TB!$C:$C,$D116,TB!$G:$G,$E116,TB!$J:$J,$A$4)</f>
        <v>0</v>
      </c>
      <c r="AU116" s="219">
        <f>-SUMIFS(TB!AH:AH,TB!$F:$F,$B116,TB!$B:$B,$C116,TB!$C:$C,$D116,TB!$G:$G,$E116,TB!$J:$J,$A$4)</f>
        <v>0</v>
      </c>
      <c r="AV116" s="219">
        <f>-SUMIFS(TB!AI:AI,TB!$F:$F,$B116,TB!$B:$B,$C116,TB!$C:$C,$D116,TB!$G:$G,$E116,TB!$J:$J,$A$4)</f>
        <v>0</v>
      </c>
      <c r="AW116" s="219">
        <f>-SUMIFS(TB!AJ:AJ,TB!$F:$F,$B116,TB!$B:$B,$C116,TB!$C:$C,$D116,TB!$G:$G,$E116,TB!$J:$J,$A$4)</f>
        <v>0</v>
      </c>
      <c r="AX116" s="219">
        <f>-SUMIFS(TB!AK:AK,TB!$F:$F,$B116,TB!$B:$B,$C116,TB!$C:$C,$D116,TB!$G:$G,$E116,TB!$J:$J,$A$4)</f>
        <v>0</v>
      </c>
      <c r="AY116" s="219">
        <f>-SUMIFS(TB!AL:AL,TB!$F:$F,$B116,TB!$B:$B,$C116,TB!$C:$C,$D116,TB!$G:$G,$E116,TB!$J:$J,$A$4)</f>
        <v>0</v>
      </c>
      <c r="AZ116" s="219">
        <f>-SUMIFS(TB!AM:AM,TB!$F:$F,$B116,TB!$B:$B,$C116,TB!$C:$C,$D116,TB!$G:$G,$E116,TB!$J:$J,$A$4)</f>
        <v>0</v>
      </c>
      <c r="BA116" s="219">
        <f>-SUMIFS(TB!AN:AN,TB!$F:$F,$B116,TB!$B:$B,$C116,TB!$C:$C,$D116,TB!$G:$G,$E116,TB!$J:$J,$A$4)</f>
        <v>0</v>
      </c>
      <c r="BB116" s="219">
        <f>-SUMIFS(TB!AO:AO,TB!$F:$F,$B116,TB!$B:$B,$C116,TB!$C:$C,$D116,TB!$G:$G,$E116,TB!$J:$J,$A$4)</f>
        <v>0</v>
      </c>
      <c r="BC116" s="219">
        <f>-SUMIFS(TB!AP:AP,TB!$F:$F,$B116,TB!$B:$B,$C116,TB!$C:$C,$D116,TB!$G:$G,$E116,TB!$J:$J,$A$4)</f>
        <v>0</v>
      </c>
      <c r="BD116" s="219">
        <f>-SUMIFS(TB!AQ:AQ,TB!$F:$F,$B116,TB!$B:$B,$C116,TB!$C:$C,$D116,TB!$G:$G,$E116,TB!$J:$J,$A$4)</f>
        <v>0</v>
      </c>
      <c r="BE116" s="219">
        <f>-SUMIFS(TB!AR:AR,TB!$F:$F,$B116,TB!$B:$B,$C116,TB!$C:$C,$D116,TB!$G:$G,$E116,TB!$J:$J,$A$4)</f>
        <v>0</v>
      </c>
      <c r="BF116" s="219">
        <f>-SUMIFS(TB!AS:AS,TB!$F:$F,$B116,TB!$B:$B,$C116,TB!$C:$C,$D116,TB!$G:$G,$E116,TB!$J:$J,$A$4)</f>
        <v>0</v>
      </c>
      <c r="BG116" s="219">
        <f>-SUMIFS(TB!AT:AT,TB!$F:$F,$B116,TB!$B:$B,$C116,TB!$C:$C,$D116,TB!$G:$G,$E116,TB!$J:$J,$A$4)</f>
        <v>0</v>
      </c>
      <c r="BH116" s="219">
        <f>-SUMIFS(TB!AU:AU,TB!$F:$F,$B116,TB!$B:$B,$C116,TB!$C:$C,$D116,TB!$G:$G,$E116,TB!$J:$J,$A$4)</f>
        <v>0</v>
      </c>
      <c r="BI116" s="219">
        <f>-SUMIFS(TB!AV:AV,TB!$F:$F,$B116,TB!$B:$B,$C116,TB!$C:$C,$D116,TB!$G:$G,$E116,TB!$J:$J,$A$4)</f>
        <v>0</v>
      </c>
      <c r="BJ116" s="219">
        <f>-SUMIFS(TB!AW:AW,TB!$F:$F,$B116,TB!$B:$B,$C116,TB!$C:$C,$D116,TB!$G:$G,$E116,TB!$J:$J,$A$4)</f>
        <v>0</v>
      </c>
      <c r="BK116" s="219">
        <f>-SUMIFS(TB!AX:AX,TB!$F:$F,$B116,TB!$B:$B,$C116,TB!$C:$C,$D116,TB!$G:$G,$E116,TB!$J:$J,$A$4)</f>
        <v>0</v>
      </c>
      <c r="BL116" s="219">
        <f>-SUMIFS(TB!AY:AY,TB!$F:$F,$B116,TB!$B:$B,$C116,TB!$C:$C,$D116,TB!$G:$G,$E116,TB!$J:$J,$A$4)</f>
        <v>0</v>
      </c>
      <c r="BM116" s="219">
        <f>-SUMIFS(TB!AZ:AZ,TB!$F:$F,$B116,TB!$B:$B,$C116,TB!$C:$C,$D116,TB!$G:$G,$E116,TB!$J:$J,$A$4)</f>
        <v>0</v>
      </c>
      <c r="BN116" s="219">
        <f>-SUMIFS(TB!BA:BA,TB!$F:$F,$B116,TB!$B:$B,$C116,TB!$C:$C,$D116,TB!$G:$G,$E116,TB!$J:$J,$A$4)</f>
        <v>0</v>
      </c>
      <c r="BO116" s="219">
        <f>-SUMIFS(TB!BB:BB,TB!$F:$F,$B116,TB!$B:$B,$C116,TB!$C:$C,$D116,TB!$G:$G,$E116,TB!$J:$J,$A$4)</f>
        <v>0</v>
      </c>
      <c r="BP116" s="219">
        <f>-SUMIFS(TB!BC:BC,TB!$F:$F,$B116,TB!$B:$B,$C116,TB!$C:$C,$D116,TB!$G:$G,$E116,TB!$J:$J,$A$4)</f>
        <v>0</v>
      </c>
      <c r="BQ116" s="219">
        <f>-SUMIFS(TB!BD:BD,TB!$F:$F,$B116,TB!$B:$B,$C116,TB!$C:$C,$D116,TB!$G:$G,$E116,TB!$J:$J,$A$4)</f>
        <v>0</v>
      </c>
      <c r="BR116" s="219">
        <f>-SUMIFS(TB!BE:BE,TB!$F:$F,$B116,TB!$B:$B,$C116,TB!$C:$C,$D116,TB!$G:$G,$E116,TB!$J:$J,$A$4)</f>
        <v>0</v>
      </c>
      <c r="BS116" s="219">
        <f>-SUMIFS(TB!BF:BF,TB!$F:$F,$B116,TB!$B:$B,$C116,TB!$C:$C,$D116,TB!$G:$G,$E116,TB!$J:$J,$A$4)</f>
        <v>0</v>
      </c>
      <c r="BT116" s="219">
        <f>-SUMIFS(TB!BG:BG,TB!$F:$F,$B116,TB!$B:$B,$C116,TB!$C:$C,$D116,TB!$G:$G,$E116,TB!$J:$J,$A$4)</f>
        <v>0</v>
      </c>
      <c r="BU116" s="219">
        <f>-SUMIFS(TB!BH:BH,TB!$F:$F,$B116,TB!$B:$B,$C116,TB!$C:$C,$D116,TB!$G:$G,$E116,TB!$J:$J,$A$4)</f>
        <v>0</v>
      </c>
      <c r="BV116" s="219">
        <f>-SUMIFS(TB!BI:BI,TB!$F:$F,$B116,TB!$B:$B,$C116,TB!$C:$C,$D116,TB!$G:$G,$E116,TB!$J:$J,$A$4)</f>
        <v>0</v>
      </c>
      <c r="BZ116" s="219"/>
      <c r="CA116" s="240"/>
    </row>
    <row r="117" spans="2:79" ht="14.25" customHeight="1" outlineLevel="1" x14ac:dyDescent="0.3">
      <c r="B117" s="71" t="str">
        <f>BS!$B$32</f>
        <v>Blank</v>
      </c>
      <c r="C117" s="197"/>
      <c r="D117" s="71" t="str">
        <f>IFERROR(VLOOKUP($C117,TB!$B:$H,2,0),"-")</f>
        <v>-</v>
      </c>
      <c r="E117" s="71" t="str">
        <f>IFERROR(VLOOKUP($C117,TB!$B:$H,6,0),"-")</f>
        <v>-</v>
      </c>
      <c r="F117" s="219">
        <f>SUMIFS($AA117:$BJ117,$AA$7:$BJ$7,F$7)</f>
        <v>0</v>
      </c>
      <c r="G117" s="219">
        <f t="shared" si="120"/>
        <v>0</v>
      </c>
      <c r="H117" s="219">
        <f t="shared" si="120"/>
        <v>0</v>
      </c>
      <c r="I117" s="219">
        <f t="shared" si="120"/>
        <v>0</v>
      </c>
      <c r="J117" s="293"/>
      <c r="K117" s="219">
        <f t="shared" si="121"/>
        <v>0</v>
      </c>
      <c r="L117" s="219">
        <f t="shared" si="122"/>
        <v>0</v>
      </c>
      <c r="M117" s="219">
        <f>MIN(AY117:BJ117)</f>
        <v>0</v>
      </c>
      <c r="N117" s="219">
        <f ca="1">_xlfn.IFNA(MIN(OFFSET($AA117,0,MATCH(Periods!$D$15,$AA$7:$BY$7)-1):OFFSET($AA117,0,MATCH(Periods!$D$15,$AA$7:$BY$7,0)-12)),0)</f>
        <v>0</v>
      </c>
      <c r="O117" s="293"/>
      <c r="P117" s="219">
        <f>MAX(AA117:AL117)</f>
        <v>0</v>
      </c>
      <c r="Q117" s="219">
        <f>MAX(AM117:AX117)</f>
        <v>0</v>
      </c>
      <c r="R117" s="219">
        <f>MAX(AY117:BJ117)</f>
        <v>0</v>
      </c>
      <c r="S117" s="219">
        <f ca="1">_xlfn.IFNA(MAX(OFFSET($AA117,0,MATCH(Periods!$D$15,$AA$7:$BY$7)-1):OFFSET($AA117,0,MATCH(Periods!$D$15,$AA$7:$BY$7,0)-12)),0)</f>
        <v>0</v>
      </c>
      <c r="T117" s="293"/>
      <c r="U117" s="219">
        <f>AVERAGE(AA117:AL117)</f>
        <v>0</v>
      </c>
      <c r="V117" s="219">
        <f>AVERAGE(AM117:AX117)</f>
        <v>0</v>
      </c>
      <c r="W117" s="219">
        <f>AVERAGE(AY117:BJ117)</f>
        <v>0</v>
      </c>
      <c r="X117" s="219">
        <f ca="1">_xlfn.IFNA(AVERAGE(OFFSET($AA117,0,MATCH(Periods!$D$15,$AA$7:$BY$7)-1):OFFSET($AA117,0,MATCH(Periods!$D$15,$AA$7:$BY$7,0)-12)),0)</f>
        <v>0</v>
      </c>
      <c r="Y117" s="293"/>
      <c r="Z117" s="293"/>
      <c r="AA117" s="219">
        <f>-SUMIFS(TB!N:N,TB!$F:$F,$B117,TB!$B:$B,$C117,TB!$C:$C,$D117,TB!$G:$G,$E117,TB!$J:$J,$A$4)</f>
        <v>0</v>
      </c>
      <c r="AB117" s="219">
        <f>-SUMIFS(TB!O:O,TB!$F:$F,$B117,TB!$B:$B,$C117,TB!$C:$C,$D117,TB!$G:$G,$E117,TB!$J:$J,$A$4)</f>
        <v>0</v>
      </c>
      <c r="AC117" s="219">
        <f>-SUMIFS(TB!P:P,TB!$F:$F,$B117,TB!$B:$B,$C117,TB!$C:$C,$D117,TB!$G:$G,$E117,TB!$J:$J,$A$4)</f>
        <v>0</v>
      </c>
      <c r="AD117" s="219">
        <f>-SUMIFS(TB!Q:Q,TB!$F:$F,$B117,TB!$B:$B,$C117,TB!$C:$C,$D117,TB!$G:$G,$E117,TB!$J:$J,$A$4)</f>
        <v>0</v>
      </c>
      <c r="AE117" s="219">
        <f>-SUMIFS(TB!R:R,TB!$F:$F,$B117,TB!$B:$B,$C117,TB!$C:$C,$D117,TB!$G:$G,$E117,TB!$J:$J,$A$4)</f>
        <v>0</v>
      </c>
      <c r="AF117" s="219">
        <f>-SUMIFS(TB!S:S,TB!$F:$F,$B117,TB!$B:$B,$C117,TB!$C:$C,$D117,TB!$G:$G,$E117,TB!$J:$J,$A$4)</f>
        <v>0</v>
      </c>
      <c r="AG117" s="219">
        <f>-SUMIFS(TB!T:T,TB!$F:$F,$B117,TB!$B:$B,$C117,TB!$C:$C,$D117,TB!$G:$G,$E117,TB!$J:$J,$A$4)</f>
        <v>0</v>
      </c>
      <c r="AH117" s="219">
        <f>-SUMIFS(TB!U:U,TB!$F:$F,$B117,TB!$B:$B,$C117,TB!$C:$C,$D117,TB!$G:$G,$E117,TB!$J:$J,$A$4)</f>
        <v>0</v>
      </c>
      <c r="AI117" s="219">
        <f>-SUMIFS(TB!V:V,TB!$F:$F,$B117,TB!$B:$B,$C117,TB!$C:$C,$D117,TB!$G:$G,$E117,TB!$J:$J,$A$4)</f>
        <v>0</v>
      </c>
      <c r="AJ117" s="219">
        <f>-SUMIFS(TB!W:W,TB!$F:$F,$B117,TB!$B:$B,$C117,TB!$C:$C,$D117,TB!$G:$G,$E117,TB!$J:$J,$A$4)</f>
        <v>0</v>
      </c>
      <c r="AK117" s="219">
        <f>-SUMIFS(TB!X:X,TB!$F:$F,$B117,TB!$B:$B,$C117,TB!$C:$C,$D117,TB!$G:$G,$E117,TB!$J:$J,$A$4)</f>
        <v>0</v>
      </c>
      <c r="AL117" s="219">
        <f>-SUMIFS(TB!Y:Y,TB!$F:$F,$B117,TB!$B:$B,$C117,TB!$C:$C,$D117,TB!$G:$G,$E117,TB!$J:$J,$A$4)</f>
        <v>0</v>
      </c>
      <c r="AM117" s="219">
        <f>-SUMIFS(TB!Z:Z,TB!$F:$F,$B117,TB!$B:$B,$C117,TB!$C:$C,$D117,TB!$G:$G,$E117,TB!$J:$J,$A$4)</f>
        <v>0</v>
      </c>
      <c r="AN117" s="219">
        <f>-SUMIFS(TB!AA:AA,TB!$F:$F,$B117,TB!$B:$B,$C117,TB!$C:$C,$D117,TB!$G:$G,$E117,TB!$J:$J,$A$4)</f>
        <v>0</v>
      </c>
      <c r="AO117" s="219">
        <f>-SUMIFS(TB!AB:AB,TB!$F:$F,$B117,TB!$B:$B,$C117,TB!$C:$C,$D117,TB!$G:$G,$E117,TB!$J:$J,$A$4)</f>
        <v>0</v>
      </c>
      <c r="AP117" s="219">
        <f>-SUMIFS(TB!AC:AC,TB!$F:$F,$B117,TB!$B:$B,$C117,TB!$C:$C,$D117,TB!$G:$G,$E117,TB!$J:$J,$A$4)</f>
        <v>0</v>
      </c>
      <c r="AQ117" s="219">
        <f>-SUMIFS(TB!AD:AD,TB!$F:$F,$B117,TB!$B:$B,$C117,TB!$C:$C,$D117,TB!$G:$G,$E117,TB!$J:$J,$A$4)</f>
        <v>0</v>
      </c>
      <c r="AR117" s="219">
        <f>-SUMIFS(TB!AE:AE,TB!$F:$F,$B117,TB!$B:$B,$C117,TB!$C:$C,$D117,TB!$G:$G,$E117,TB!$J:$J,$A$4)</f>
        <v>0</v>
      </c>
      <c r="AS117" s="219">
        <f>-SUMIFS(TB!AF:AF,TB!$F:$F,$B117,TB!$B:$B,$C117,TB!$C:$C,$D117,TB!$G:$G,$E117,TB!$J:$J,$A$4)</f>
        <v>0</v>
      </c>
      <c r="AT117" s="219">
        <f>-SUMIFS(TB!AG:AG,TB!$F:$F,$B117,TB!$B:$B,$C117,TB!$C:$C,$D117,TB!$G:$G,$E117,TB!$J:$J,$A$4)</f>
        <v>0</v>
      </c>
      <c r="AU117" s="219">
        <f>-SUMIFS(TB!AH:AH,TB!$F:$F,$B117,TB!$B:$B,$C117,TB!$C:$C,$D117,TB!$G:$G,$E117,TB!$J:$J,$A$4)</f>
        <v>0</v>
      </c>
      <c r="AV117" s="219">
        <f>-SUMIFS(TB!AI:AI,TB!$F:$F,$B117,TB!$B:$B,$C117,TB!$C:$C,$D117,TB!$G:$G,$E117,TB!$J:$J,$A$4)</f>
        <v>0</v>
      </c>
      <c r="AW117" s="219">
        <f>-SUMIFS(TB!AJ:AJ,TB!$F:$F,$B117,TB!$B:$B,$C117,TB!$C:$C,$D117,TB!$G:$G,$E117,TB!$J:$J,$A$4)</f>
        <v>0</v>
      </c>
      <c r="AX117" s="219">
        <f>-SUMIFS(TB!AK:AK,TB!$F:$F,$B117,TB!$B:$B,$C117,TB!$C:$C,$D117,TB!$G:$G,$E117,TB!$J:$J,$A$4)</f>
        <v>0</v>
      </c>
      <c r="AY117" s="219">
        <f>-SUMIFS(TB!AL:AL,TB!$F:$F,$B117,TB!$B:$B,$C117,TB!$C:$C,$D117,TB!$G:$G,$E117,TB!$J:$J,$A$4)</f>
        <v>0</v>
      </c>
      <c r="AZ117" s="219">
        <f>-SUMIFS(TB!AM:AM,TB!$F:$F,$B117,TB!$B:$B,$C117,TB!$C:$C,$D117,TB!$G:$G,$E117,TB!$J:$J,$A$4)</f>
        <v>0</v>
      </c>
      <c r="BA117" s="219">
        <f>-SUMIFS(TB!AN:AN,TB!$F:$F,$B117,TB!$B:$B,$C117,TB!$C:$C,$D117,TB!$G:$G,$E117,TB!$J:$J,$A$4)</f>
        <v>0</v>
      </c>
      <c r="BB117" s="219">
        <f>-SUMIFS(TB!AO:AO,TB!$F:$F,$B117,TB!$B:$B,$C117,TB!$C:$C,$D117,TB!$G:$G,$E117,TB!$J:$J,$A$4)</f>
        <v>0</v>
      </c>
      <c r="BC117" s="219">
        <f>-SUMIFS(TB!AP:AP,TB!$F:$F,$B117,TB!$B:$B,$C117,TB!$C:$C,$D117,TB!$G:$G,$E117,TB!$J:$J,$A$4)</f>
        <v>0</v>
      </c>
      <c r="BD117" s="219">
        <f>-SUMIFS(TB!AQ:AQ,TB!$F:$F,$B117,TB!$B:$B,$C117,TB!$C:$C,$D117,TB!$G:$G,$E117,TB!$J:$J,$A$4)</f>
        <v>0</v>
      </c>
      <c r="BE117" s="219">
        <f>-SUMIFS(TB!AR:AR,TB!$F:$F,$B117,TB!$B:$B,$C117,TB!$C:$C,$D117,TB!$G:$G,$E117,TB!$J:$J,$A$4)</f>
        <v>0</v>
      </c>
      <c r="BF117" s="219">
        <f>-SUMIFS(TB!AS:AS,TB!$F:$F,$B117,TB!$B:$B,$C117,TB!$C:$C,$D117,TB!$G:$G,$E117,TB!$J:$J,$A$4)</f>
        <v>0</v>
      </c>
      <c r="BG117" s="219">
        <f>-SUMIFS(TB!AT:AT,TB!$F:$F,$B117,TB!$B:$B,$C117,TB!$C:$C,$D117,TB!$G:$G,$E117,TB!$J:$J,$A$4)</f>
        <v>0</v>
      </c>
      <c r="BH117" s="219">
        <f>-SUMIFS(TB!AU:AU,TB!$F:$F,$B117,TB!$B:$B,$C117,TB!$C:$C,$D117,TB!$G:$G,$E117,TB!$J:$J,$A$4)</f>
        <v>0</v>
      </c>
      <c r="BI117" s="219">
        <f>-SUMIFS(TB!AV:AV,TB!$F:$F,$B117,TB!$B:$B,$C117,TB!$C:$C,$D117,TB!$G:$G,$E117,TB!$J:$J,$A$4)</f>
        <v>0</v>
      </c>
      <c r="BJ117" s="219">
        <f>-SUMIFS(TB!AW:AW,TB!$F:$F,$B117,TB!$B:$B,$C117,TB!$C:$C,$D117,TB!$G:$G,$E117,TB!$J:$J,$A$4)</f>
        <v>0</v>
      </c>
      <c r="BK117" s="219">
        <f>-SUMIFS(TB!AX:AX,TB!$F:$F,$B117,TB!$B:$B,$C117,TB!$C:$C,$D117,TB!$G:$G,$E117,TB!$J:$J,$A$4)</f>
        <v>0</v>
      </c>
      <c r="BL117" s="219">
        <f>-SUMIFS(TB!AY:AY,TB!$F:$F,$B117,TB!$B:$B,$C117,TB!$C:$C,$D117,TB!$G:$G,$E117,TB!$J:$J,$A$4)</f>
        <v>0</v>
      </c>
      <c r="BM117" s="219">
        <f>-SUMIFS(TB!AZ:AZ,TB!$F:$F,$B117,TB!$B:$B,$C117,TB!$C:$C,$D117,TB!$G:$G,$E117,TB!$J:$J,$A$4)</f>
        <v>0</v>
      </c>
      <c r="BN117" s="219">
        <f>-SUMIFS(TB!BA:BA,TB!$F:$F,$B117,TB!$B:$B,$C117,TB!$C:$C,$D117,TB!$G:$G,$E117,TB!$J:$J,$A$4)</f>
        <v>0</v>
      </c>
      <c r="BO117" s="219">
        <f>-SUMIFS(TB!BB:BB,TB!$F:$F,$B117,TB!$B:$B,$C117,TB!$C:$C,$D117,TB!$G:$G,$E117,TB!$J:$J,$A$4)</f>
        <v>0</v>
      </c>
      <c r="BP117" s="219">
        <f>-SUMIFS(TB!BC:BC,TB!$F:$F,$B117,TB!$B:$B,$C117,TB!$C:$C,$D117,TB!$G:$G,$E117,TB!$J:$J,$A$4)</f>
        <v>0</v>
      </c>
      <c r="BQ117" s="219">
        <f>-SUMIFS(TB!BD:BD,TB!$F:$F,$B117,TB!$B:$B,$C117,TB!$C:$C,$D117,TB!$G:$G,$E117,TB!$J:$J,$A$4)</f>
        <v>0</v>
      </c>
      <c r="BR117" s="219">
        <f>-SUMIFS(TB!BE:BE,TB!$F:$F,$B117,TB!$B:$B,$C117,TB!$C:$C,$D117,TB!$G:$G,$E117,TB!$J:$J,$A$4)</f>
        <v>0</v>
      </c>
      <c r="BS117" s="219">
        <f>-SUMIFS(TB!BF:BF,TB!$F:$F,$B117,TB!$B:$B,$C117,TB!$C:$C,$D117,TB!$G:$G,$E117,TB!$J:$J,$A$4)</f>
        <v>0</v>
      </c>
      <c r="BT117" s="219">
        <f>-SUMIFS(TB!BG:BG,TB!$F:$F,$B117,TB!$B:$B,$C117,TB!$C:$C,$D117,TB!$G:$G,$E117,TB!$J:$J,$A$4)</f>
        <v>0</v>
      </c>
      <c r="BU117" s="219">
        <f>-SUMIFS(TB!BH:BH,TB!$F:$F,$B117,TB!$B:$B,$C117,TB!$C:$C,$D117,TB!$G:$G,$E117,TB!$J:$J,$A$4)</f>
        <v>0</v>
      </c>
      <c r="BV117" s="219">
        <f>-SUMIFS(TB!BI:BI,TB!$F:$F,$B117,TB!$B:$B,$C117,TB!$C:$C,$D117,TB!$G:$G,$E117,TB!$J:$J,$A$4)</f>
        <v>0</v>
      </c>
      <c r="BZ117" s="219"/>
      <c r="CA117" s="240"/>
    </row>
    <row r="118" spans="2:79" ht="14.25" customHeight="1" outlineLevel="1" x14ac:dyDescent="0.3">
      <c r="B118" s="71" t="str">
        <f>BS!$B$32</f>
        <v>Blank</v>
      </c>
      <c r="C118" s="197"/>
      <c r="D118" s="71" t="str">
        <f>IFERROR(VLOOKUP($C118,TB!$B:$H,2,0),"-")</f>
        <v>-</v>
      </c>
      <c r="E118" s="71" t="str">
        <f>IFERROR(VLOOKUP($C118,TB!$B:$H,6,0),"-")</f>
        <v>-</v>
      </c>
      <c r="F118" s="219">
        <f>SUMIFS($AA118:$BJ118,$AA$7:$BJ$7,F$7)</f>
        <v>0</v>
      </c>
      <c r="G118" s="219">
        <f t="shared" si="120"/>
        <v>0</v>
      </c>
      <c r="H118" s="219">
        <f t="shared" si="120"/>
        <v>0</v>
      </c>
      <c r="I118" s="219">
        <f t="shared" si="120"/>
        <v>0</v>
      </c>
      <c r="J118" s="293"/>
      <c r="K118" s="219">
        <f t="shared" si="121"/>
        <v>0</v>
      </c>
      <c r="L118" s="219">
        <f t="shared" si="122"/>
        <v>0</v>
      </c>
      <c r="M118" s="219">
        <f>MIN(AY118:BJ118)</f>
        <v>0</v>
      </c>
      <c r="N118" s="219">
        <f ca="1">_xlfn.IFNA(MIN(OFFSET($AA118,0,MATCH(Periods!$D$15,$AA$7:$BY$7)-1):OFFSET($AA118,0,MATCH(Periods!$D$15,$AA$7:$BY$7,0)-12)),0)</f>
        <v>0</v>
      </c>
      <c r="O118" s="293"/>
      <c r="P118" s="219">
        <f>MAX(AA118:AL118)</f>
        <v>0</v>
      </c>
      <c r="Q118" s="219">
        <f>MAX(AM118:AX118)</f>
        <v>0</v>
      </c>
      <c r="R118" s="219">
        <f>MAX(AY118:BJ118)</f>
        <v>0</v>
      </c>
      <c r="S118" s="219">
        <f ca="1">_xlfn.IFNA(MAX(OFFSET($AA118,0,MATCH(Periods!$D$15,$AA$7:$BY$7)-1):OFFSET($AA118,0,MATCH(Periods!$D$15,$AA$7:$BY$7,0)-12)),0)</f>
        <v>0</v>
      </c>
      <c r="T118" s="293"/>
      <c r="U118" s="219">
        <f>AVERAGE(AA118:AL118)</f>
        <v>0</v>
      </c>
      <c r="V118" s="219">
        <f>AVERAGE(AM118:AX118)</f>
        <v>0</v>
      </c>
      <c r="W118" s="219">
        <f>AVERAGE(AY118:BJ118)</f>
        <v>0</v>
      </c>
      <c r="X118" s="219">
        <f ca="1">_xlfn.IFNA(AVERAGE(OFFSET($AA118,0,MATCH(Periods!$D$15,$AA$7:$BY$7)-1):OFFSET($AA118,0,MATCH(Periods!$D$15,$AA$7:$BY$7,0)-12)),0)</f>
        <v>0</v>
      </c>
      <c r="Y118" s="293"/>
      <c r="Z118" s="293"/>
      <c r="AA118" s="219">
        <f>-SUMIFS(TB!N:N,TB!$F:$F,$B118,TB!$B:$B,$C118,TB!$C:$C,$D118,TB!$G:$G,$E118,TB!$J:$J,$A$4)</f>
        <v>0</v>
      </c>
      <c r="AB118" s="219">
        <f>-SUMIFS(TB!O:O,TB!$F:$F,$B118,TB!$B:$B,$C118,TB!$C:$C,$D118,TB!$G:$G,$E118,TB!$J:$J,$A$4)</f>
        <v>0</v>
      </c>
      <c r="AC118" s="219">
        <f>-SUMIFS(TB!P:P,TB!$F:$F,$B118,TB!$B:$B,$C118,TB!$C:$C,$D118,TB!$G:$G,$E118,TB!$J:$J,$A$4)</f>
        <v>0</v>
      </c>
      <c r="AD118" s="219">
        <f>-SUMIFS(TB!Q:Q,TB!$F:$F,$B118,TB!$B:$B,$C118,TB!$C:$C,$D118,TB!$G:$G,$E118,TB!$J:$J,$A$4)</f>
        <v>0</v>
      </c>
      <c r="AE118" s="219">
        <f>-SUMIFS(TB!R:R,TB!$F:$F,$B118,TB!$B:$B,$C118,TB!$C:$C,$D118,TB!$G:$G,$E118,TB!$J:$J,$A$4)</f>
        <v>0</v>
      </c>
      <c r="AF118" s="219">
        <f>-SUMIFS(TB!S:S,TB!$F:$F,$B118,TB!$B:$B,$C118,TB!$C:$C,$D118,TB!$G:$G,$E118,TB!$J:$J,$A$4)</f>
        <v>0</v>
      </c>
      <c r="AG118" s="219">
        <f>-SUMIFS(TB!T:T,TB!$F:$F,$B118,TB!$B:$B,$C118,TB!$C:$C,$D118,TB!$G:$G,$E118,TB!$J:$J,$A$4)</f>
        <v>0</v>
      </c>
      <c r="AH118" s="219">
        <f>-SUMIFS(TB!U:U,TB!$F:$F,$B118,TB!$B:$B,$C118,TB!$C:$C,$D118,TB!$G:$G,$E118,TB!$J:$J,$A$4)</f>
        <v>0</v>
      </c>
      <c r="AI118" s="219">
        <f>-SUMIFS(TB!V:V,TB!$F:$F,$B118,TB!$B:$B,$C118,TB!$C:$C,$D118,TB!$G:$G,$E118,TB!$J:$J,$A$4)</f>
        <v>0</v>
      </c>
      <c r="AJ118" s="219">
        <f>-SUMIFS(TB!W:W,TB!$F:$F,$B118,TB!$B:$B,$C118,TB!$C:$C,$D118,TB!$G:$G,$E118,TB!$J:$J,$A$4)</f>
        <v>0</v>
      </c>
      <c r="AK118" s="219">
        <f>-SUMIFS(TB!X:X,TB!$F:$F,$B118,TB!$B:$B,$C118,TB!$C:$C,$D118,TB!$G:$G,$E118,TB!$J:$J,$A$4)</f>
        <v>0</v>
      </c>
      <c r="AL118" s="219">
        <f>-SUMIFS(TB!Y:Y,TB!$F:$F,$B118,TB!$B:$B,$C118,TB!$C:$C,$D118,TB!$G:$G,$E118,TB!$J:$J,$A$4)</f>
        <v>0</v>
      </c>
      <c r="AM118" s="219">
        <f>-SUMIFS(TB!Z:Z,TB!$F:$F,$B118,TB!$B:$B,$C118,TB!$C:$C,$D118,TB!$G:$G,$E118,TB!$J:$J,$A$4)</f>
        <v>0</v>
      </c>
      <c r="AN118" s="219">
        <f>-SUMIFS(TB!AA:AA,TB!$F:$F,$B118,TB!$B:$B,$C118,TB!$C:$C,$D118,TB!$G:$G,$E118,TB!$J:$J,$A$4)</f>
        <v>0</v>
      </c>
      <c r="AO118" s="219">
        <f>-SUMIFS(TB!AB:AB,TB!$F:$F,$B118,TB!$B:$B,$C118,TB!$C:$C,$D118,TB!$G:$G,$E118,TB!$J:$J,$A$4)</f>
        <v>0</v>
      </c>
      <c r="AP118" s="219">
        <f>-SUMIFS(TB!AC:AC,TB!$F:$F,$B118,TB!$B:$B,$C118,TB!$C:$C,$D118,TB!$G:$G,$E118,TB!$J:$J,$A$4)</f>
        <v>0</v>
      </c>
      <c r="AQ118" s="219">
        <f>-SUMIFS(TB!AD:AD,TB!$F:$F,$B118,TB!$B:$B,$C118,TB!$C:$C,$D118,TB!$G:$G,$E118,TB!$J:$J,$A$4)</f>
        <v>0</v>
      </c>
      <c r="AR118" s="219">
        <f>-SUMIFS(TB!AE:AE,TB!$F:$F,$B118,TB!$B:$B,$C118,TB!$C:$C,$D118,TB!$G:$G,$E118,TB!$J:$J,$A$4)</f>
        <v>0</v>
      </c>
      <c r="AS118" s="219">
        <f>-SUMIFS(TB!AF:AF,TB!$F:$F,$B118,TB!$B:$B,$C118,TB!$C:$C,$D118,TB!$G:$G,$E118,TB!$J:$J,$A$4)</f>
        <v>0</v>
      </c>
      <c r="AT118" s="219">
        <f>-SUMIFS(TB!AG:AG,TB!$F:$F,$B118,TB!$B:$B,$C118,TB!$C:$C,$D118,TB!$G:$G,$E118,TB!$J:$J,$A$4)</f>
        <v>0</v>
      </c>
      <c r="AU118" s="219">
        <f>-SUMIFS(TB!AH:AH,TB!$F:$F,$B118,TB!$B:$B,$C118,TB!$C:$C,$D118,TB!$G:$G,$E118,TB!$J:$J,$A$4)</f>
        <v>0</v>
      </c>
      <c r="AV118" s="219">
        <f>-SUMIFS(TB!AI:AI,TB!$F:$F,$B118,TB!$B:$B,$C118,TB!$C:$C,$D118,TB!$G:$G,$E118,TB!$J:$J,$A$4)</f>
        <v>0</v>
      </c>
      <c r="AW118" s="219">
        <f>-SUMIFS(TB!AJ:AJ,TB!$F:$F,$B118,TB!$B:$B,$C118,TB!$C:$C,$D118,TB!$G:$G,$E118,TB!$J:$J,$A$4)</f>
        <v>0</v>
      </c>
      <c r="AX118" s="219">
        <f>-SUMIFS(TB!AK:AK,TB!$F:$F,$B118,TB!$B:$B,$C118,TB!$C:$C,$D118,TB!$G:$G,$E118,TB!$J:$J,$A$4)</f>
        <v>0</v>
      </c>
      <c r="AY118" s="219">
        <f>-SUMIFS(TB!AL:AL,TB!$F:$F,$B118,TB!$B:$B,$C118,TB!$C:$C,$D118,TB!$G:$G,$E118,TB!$J:$J,$A$4)</f>
        <v>0</v>
      </c>
      <c r="AZ118" s="219">
        <f>-SUMIFS(TB!AM:AM,TB!$F:$F,$B118,TB!$B:$B,$C118,TB!$C:$C,$D118,TB!$G:$G,$E118,TB!$J:$J,$A$4)</f>
        <v>0</v>
      </c>
      <c r="BA118" s="219">
        <f>-SUMIFS(TB!AN:AN,TB!$F:$F,$B118,TB!$B:$B,$C118,TB!$C:$C,$D118,TB!$G:$G,$E118,TB!$J:$J,$A$4)</f>
        <v>0</v>
      </c>
      <c r="BB118" s="219">
        <f>-SUMIFS(TB!AO:AO,TB!$F:$F,$B118,TB!$B:$B,$C118,TB!$C:$C,$D118,TB!$G:$G,$E118,TB!$J:$J,$A$4)</f>
        <v>0</v>
      </c>
      <c r="BC118" s="219">
        <f>-SUMIFS(TB!AP:AP,TB!$F:$F,$B118,TB!$B:$B,$C118,TB!$C:$C,$D118,TB!$G:$G,$E118,TB!$J:$J,$A$4)</f>
        <v>0</v>
      </c>
      <c r="BD118" s="219">
        <f>-SUMIFS(TB!AQ:AQ,TB!$F:$F,$B118,TB!$B:$B,$C118,TB!$C:$C,$D118,TB!$G:$G,$E118,TB!$J:$J,$A$4)</f>
        <v>0</v>
      </c>
      <c r="BE118" s="219">
        <f>-SUMIFS(TB!AR:AR,TB!$F:$F,$B118,TB!$B:$B,$C118,TB!$C:$C,$D118,TB!$G:$G,$E118,TB!$J:$J,$A$4)</f>
        <v>0</v>
      </c>
      <c r="BF118" s="219">
        <f>-SUMIFS(TB!AS:AS,TB!$F:$F,$B118,TB!$B:$B,$C118,TB!$C:$C,$D118,TB!$G:$G,$E118,TB!$J:$J,$A$4)</f>
        <v>0</v>
      </c>
      <c r="BG118" s="219">
        <f>-SUMIFS(TB!AT:AT,TB!$F:$F,$B118,TB!$B:$B,$C118,TB!$C:$C,$D118,TB!$G:$G,$E118,TB!$J:$J,$A$4)</f>
        <v>0</v>
      </c>
      <c r="BH118" s="219">
        <f>-SUMIFS(TB!AU:AU,TB!$F:$F,$B118,TB!$B:$B,$C118,TB!$C:$C,$D118,TB!$G:$G,$E118,TB!$J:$J,$A$4)</f>
        <v>0</v>
      </c>
      <c r="BI118" s="219">
        <f>-SUMIFS(TB!AV:AV,TB!$F:$F,$B118,TB!$B:$B,$C118,TB!$C:$C,$D118,TB!$G:$G,$E118,TB!$J:$J,$A$4)</f>
        <v>0</v>
      </c>
      <c r="BJ118" s="219">
        <f>-SUMIFS(TB!AW:AW,TB!$F:$F,$B118,TB!$B:$B,$C118,TB!$C:$C,$D118,TB!$G:$G,$E118,TB!$J:$J,$A$4)</f>
        <v>0</v>
      </c>
      <c r="BK118" s="219">
        <f>-SUMIFS(TB!AX:AX,TB!$F:$F,$B118,TB!$B:$B,$C118,TB!$C:$C,$D118,TB!$G:$G,$E118,TB!$J:$J,$A$4)</f>
        <v>0</v>
      </c>
      <c r="BL118" s="219">
        <f>-SUMIFS(TB!AY:AY,TB!$F:$F,$B118,TB!$B:$B,$C118,TB!$C:$C,$D118,TB!$G:$G,$E118,TB!$J:$J,$A$4)</f>
        <v>0</v>
      </c>
      <c r="BM118" s="219">
        <f>-SUMIFS(TB!AZ:AZ,TB!$F:$F,$B118,TB!$B:$B,$C118,TB!$C:$C,$D118,TB!$G:$G,$E118,TB!$J:$J,$A$4)</f>
        <v>0</v>
      </c>
      <c r="BN118" s="219">
        <f>-SUMIFS(TB!BA:BA,TB!$F:$F,$B118,TB!$B:$B,$C118,TB!$C:$C,$D118,TB!$G:$G,$E118,TB!$J:$J,$A$4)</f>
        <v>0</v>
      </c>
      <c r="BO118" s="219">
        <f>-SUMIFS(TB!BB:BB,TB!$F:$F,$B118,TB!$B:$B,$C118,TB!$C:$C,$D118,TB!$G:$G,$E118,TB!$J:$J,$A$4)</f>
        <v>0</v>
      </c>
      <c r="BP118" s="219">
        <f>-SUMIFS(TB!BC:BC,TB!$F:$F,$B118,TB!$B:$B,$C118,TB!$C:$C,$D118,TB!$G:$G,$E118,TB!$J:$J,$A$4)</f>
        <v>0</v>
      </c>
      <c r="BQ118" s="219">
        <f>-SUMIFS(TB!BD:BD,TB!$F:$F,$B118,TB!$B:$B,$C118,TB!$C:$C,$D118,TB!$G:$G,$E118,TB!$J:$J,$A$4)</f>
        <v>0</v>
      </c>
      <c r="BR118" s="219">
        <f>-SUMIFS(TB!BE:BE,TB!$F:$F,$B118,TB!$B:$B,$C118,TB!$C:$C,$D118,TB!$G:$G,$E118,TB!$J:$J,$A$4)</f>
        <v>0</v>
      </c>
      <c r="BS118" s="219">
        <f>-SUMIFS(TB!BF:BF,TB!$F:$F,$B118,TB!$B:$B,$C118,TB!$C:$C,$D118,TB!$G:$G,$E118,TB!$J:$J,$A$4)</f>
        <v>0</v>
      </c>
      <c r="BT118" s="219">
        <f>-SUMIFS(TB!BG:BG,TB!$F:$F,$B118,TB!$B:$B,$C118,TB!$C:$C,$D118,TB!$G:$G,$E118,TB!$J:$J,$A$4)</f>
        <v>0</v>
      </c>
      <c r="BU118" s="219">
        <f>-SUMIFS(TB!BH:BH,TB!$F:$F,$B118,TB!$B:$B,$C118,TB!$C:$C,$D118,TB!$G:$G,$E118,TB!$J:$J,$A$4)</f>
        <v>0</v>
      </c>
      <c r="BV118" s="219">
        <f>-SUMIFS(TB!BI:BI,TB!$F:$F,$B118,TB!$B:$B,$C118,TB!$C:$C,$D118,TB!$G:$G,$E118,TB!$J:$J,$A$4)</f>
        <v>0</v>
      </c>
      <c r="BZ118" s="219"/>
      <c r="CA118" s="240"/>
    </row>
    <row r="119" spans="2:79" ht="14.25" customHeight="1" outlineLevel="1" x14ac:dyDescent="0.3">
      <c r="B119" s="71" t="str">
        <f>BS!$B$32</f>
        <v>Blank</v>
      </c>
      <c r="C119" s="197"/>
      <c r="D119" s="71" t="str">
        <f>IFERROR(VLOOKUP($C119,TB!$B:$H,2,0),"-")</f>
        <v>-</v>
      </c>
      <c r="E119" s="71" t="str">
        <f>IFERROR(VLOOKUP($C119,TB!$B:$H,6,0),"-")</f>
        <v>-</v>
      </c>
      <c r="F119" s="219">
        <f>SUMIFS($AA119:$BJ119,$AA$7:$BJ$7,F$7)</f>
        <v>0</v>
      </c>
      <c r="G119" s="219">
        <f t="shared" si="120"/>
        <v>0</v>
      </c>
      <c r="H119" s="219">
        <f t="shared" si="120"/>
        <v>0</v>
      </c>
      <c r="I119" s="219">
        <f t="shared" si="120"/>
        <v>0</v>
      </c>
      <c r="J119" s="293"/>
      <c r="K119" s="219">
        <f t="shared" si="121"/>
        <v>0</v>
      </c>
      <c r="L119" s="219">
        <f t="shared" si="122"/>
        <v>0</v>
      </c>
      <c r="M119" s="219">
        <f>MIN(AY119:BJ119)</f>
        <v>0</v>
      </c>
      <c r="N119" s="219">
        <f ca="1">_xlfn.IFNA(MIN(OFFSET($AA119,0,MATCH(Periods!$D$15,$AA$7:$BY$7)-1):OFFSET($AA119,0,MATCH(Periods!$D$15,$AA$7:$BY$7,0)-12)),0)</f>
        <v>0</v>
      </c>
      <c r="O119" s="293"/>
      <c r="P119" s="219">
        <f>MAX(AA119:AL119)</f>
        <v>0</v>
      </c>
      <c r="Q119" s="219">
        <f>MAX(AM119:AX119)</f>
        <v>0</v>
      </c>
      <c r="R119" s="219">
        <f>MAX(AY119:BJ119)</f>
        <v>0</v>
      </c>
      <c r="S119" s="219">
        <f ca="1">_xlfn.IFNA(MAX(OFFSET($AA119,0,MATCH(Periods!$D$15,$AA$7:$BY$7)-1):OFFSET($AA119,0,MATCH(Periods!$D$15,$AA$7:$BY$7,0)-12)),0)</f>
        <v>0</v>
      </c>
      <c r="T119" s="293"/>
      <c r="U119" s="219">
        <f>AVERAGE(AA119:AL119)</f>
        <v>0</v>
      </c>
      <c r="V119" s="219">
        <f>AVERAGE(AM119:AX119)</f>
        <v>0</v>
      </c>
      <c r="W119" s="219">
        <f>AVERAGE(AY119:BJ119)</f>
        <v>0</v>
      </c>
      <c r="X119" s="219">
        <f ca="1">_xlfn.IFNA(AVERAGE(OFFSET($AA119,0,MATCH(Periods!$D$15,$AA$7:$BY$7)-1):OFFSET($AA119,0,MATCH(Periods!$D$15,$AA$7:$BY$7,0)-12)),0)</f>
        <v>0</v>
      </c>
      <c r="Y119" s="293"/>
      <c r="Z119" s="293"/>
      <c r="AA119" s="219">
        <f>-SUMIFS(TB!N:N,TB!$F:$F,$B119,TB!$B:$B,$C119,TB!$C:$C,$D119,TB!$G:$G,$E119,TB!$J:$J,$A$4)</f>
        <v>0</v>
      </c>
      <c r="AB119" s="219">
        <f>-SUMIFS(TB!O:O,TB!$F:$F,$B119,TB!$B:$B,$C119,TB!$C:$C,$D119,TB!$G:$G,$E119,TB!$J:$J,$A$4)</f>
        <v>0</v>
      </c>
      <c r="AC119" s="219">
        <f>-SUMIFS(TB!P:P,TB!$F:$F,$B119,TB!$B:$B,$C119,TB!$C:$C,$D119,TB!$G:$G,$E119,TB!$J:$J,$A$4)</f>
        <v>0</v>
      </c>
      <c r="AD119" s="219">
        <f>-SUMIFS(TB!Q:Q,TB!$F:$F,$B119,TB!$B:$B,$C119,TB!$C:$C,$D119,TB!$G:$G,$E119,TB!$J:$J,$A$4)</f>
        <v>0</v>
      </c>
      <c r="AE119" s="219">
        <f>-SUMIFS(TB!R:R,TB!$F:$F,$B119,TB!$B:$B,$C119,TB!$C:$C,$D119,TB!$G:$G,$E119,TB!$J:$J,$A$4)</f>
        <v>0</v>
      </c>
      <c r="AF119" s="219">
        <f>-SUMIFS(TB!S:S,TB!$F:$F,$B119,TB!$B:$B,$C119,TB!$C:$C,$D119,TB!$G:$G,$E119,TB!$J:$J,$A$4)</f>
        <v>0</v>
      </c>
      <c r="AG119" s="219">
        <f>-SUMIFS(TB!T:T,TB!$F:$F,$B119,TB!$B:$B,$C119,TB!$C:$C,$D119,TB!$G:$G,$E119,TB!$J:$J,$A$4)</f>
        <v>0</v>
      </c>
      <c r="AH119" s="219">
        <f>-SUMIFS(TB!U:U,TB!$F:$F,$B119,TB!$B:$B,$C119,TB!$C:$C,$D119,TB!$G:$G,$E119,TB!$J:$J,$A$4)</f>
        <v>0</v>
      </c>
      <c r="AI119" s="219">
        <f>-SUMIFS(TB!V:V,TB!$F:$F,$B119,TB!$B:$B,$C119,TB!$C:$C,$D119,TB!$G:$G,$E119,TB!$J:$J,$A$4)</f>
        <v>0</v>
      </c>
      <c r="AJ119" s="219">
        <f>-SUMIFS(TB!W:W,TB!$F:$F,$B119,TB!$B:$B,$C119,TB!$C:$C,$D119,TB!$G:$G,$E119,TB!$J:$J,$A$4)</f>
        <v>0</v>
      </c>
      <c r="AK119" s="219">
        <f>-SUMIFS(TB!X:X,TB!$F:$F,$B119,TB!$B:$B,$C119,TB!$C:$C,$D119,TB!$G:$G,$E119,TB!$J:$J,$A$4)</f>
        <v>0</v>
      </c>
      <c r="AL119" s="219">
        <f>-SUMIFS(TB!Y:Y,TB!$F:$F,$B119,TB!$B:$B,$C119,TB!$C:$C,$D119,TB!$G:$G,$E119,TB!$J:$J,$A$4)</f>
        <v>0</v>
      </c>
      <c r="AM119" s="219">
        <f>-SUMIFS(TB!Z:Z,TB!$F:$F,$B119,TB!$B:$B,$C119,TB!$C:$C,$D119,TB!$G:$G,$E119,TB!$J:$J,$A$4)</f>
        <v>0</v>
      </c>
      <c r="AN119" s="219">
        <f>-SUMIFS(TB!AA:AA,TB!$F:$F,$B119,TB!$B:$B,$C119,TB!$C:$C,$D119,TB!$G:$G,$E119,TB!$J:$J,$A$4)</f>
        <v>0</v>
      </c>
      <c r="AO119" s="219">
        <f>-SUMIFS(TB!AB:AB,TB!$F:$F,$B119,TB!$B:$B,$C119,TB!$C:$C,$D119,TB!$G:$G,$E119,TB!$J:$J,$A$4)</f>
        <v>0</v>
      </c>
      <c r="AP119" s="219">
        <f>-SUMIFS(TB!AC:AC,TB!$F:$F,$B119,TB!$B:$B,$C119,TB!$C:$C,$D119,TB!$G:$G,$E119,TB!$J:$J,$A$4)</f>
        <v>0</v>
      </c>
      <c r="AQ119" s="219">
        <f>-SUMIFS(TB!AD:AD,TB!$F:$F,$B119,TB!$B:$B,$C119,TB!$C:$C,$D119,TB!$G:$G,$E119,TB!$J:$J,$A$4)</f>
        <v>0</v>
      </c>
      <c r="AR119" s="219">
        <f>-SUMIFS(TB!AE:AE,TB!$F:$F,$B119,TB!$B:$B,$C119,TB!$C:$C,$D119,TB!$G:$G,$E119,TB!$J:$J,$A$4)</f>
        <v>0</v>
      </c>
      <c r="AS119" s="219">
        <f>-SUMIFS(TB!AF:AF,TB!$F:$F,$B119,TB!$B:$B,$C119,TB!$C:$C,$D119,TB!$G:$G,$E119,TB!$J:$J,$A$4)</f>
        <v>0</v>
      </c>
      <c r="AT119" s="219">
        <f>-SUMIFS(TB!AG:AG,TB!$F:$F,$B119,TB!$B:$B,$C119,TB!$C:$C,$D119,TB!$G:$G,$E119,TB!$J:$J,$A$4)</f>
        <v>0</v>
      </c>
      <c r="AU119" s="219">
        <f>-SUMIFS(TB!AH:AH,TB!$F:$F,$B119,TB!$B:$B,$C119,TB!$C:$C,$D119,TB!$G:$G,$E119,TB!$J:$J,$A$4)</f>
        <v>0</v>
      </c>
      <c r="AV119" s="219">
        <f>-SUMIFS(TB!AI:AI,TB!$F:$F,$B119,TB!$B:$B,$C119,TB!$C:$C,$D119,TB!$G:$G,$E119,TB!$J:$J,$A$4)</f>
        <v>0</v>
      </c>
      <c r="AW119" s="219">
        <f>-SUMIFS(TB!AJ:AJ,TB!$F:$F,$B119,TB!$B:$B,$C119,TB!$C:$C,$D119,TB!$G:$G,$E119,TB!$J:$J,$A$4)</f>
        <v>0</v>
      </c>
      <c r="AX119" s="219">
        <f>-SUMIFS(TB!AK:AK,TB!$F:$F,$B119,TB!$B:$B,$C119,TB!$C:$C,$D119,TB!$G:$G,$E119,TB!$J:$J,$A$4)</f>
        <v>0</v>
      </c>
      <c r="AY119" s="219">
        <f>-SUMIFS(TB!AL:AL,TB!$F:$F,$B119,TB!$B:$B,$C119,TB!$C:$C,$D119,TB!$G:$G,$E119,TB!$J:$J,$A$4)</f>
        <v>0</v>
      </c>
      <c r="AZ119" s="219">
        <f>-SUMIFS(TB!AM:AM,TB!$F:$F,$B119,TB!$B:$B,$C119,TB!$C:$C,$D119,TB!$G:$G,$E119,TB!$J:$J,$A$4)</f>
        <v>0</v>
      </c>
      <c r="BA119" s="219">
        <f>-SUMIFS(TB!AN:AN,TB!$F:$F,$B119,TB!$B:$B,$C119,TB!$C:$C,$D119,TB!$G:$G,$E119,TB!$J:$J,$A$4)</f>
        <v>0</v>
      </c>
      <c r="BB119" s="219">
        <f>-SUMIFS(TB!AO:AO,TB!$F:$F,$B119,TB!$B:$B,$C119,TB!$C:$C,$D119,TB!$G:$G,$E119,TB!$J:$J,$A$4)</f>
        <v>0</v>
      </c>
      <c r="BC119" s="219">
        <f>-SUMIFS(TB!AP:AP,TB!$F:$F,$B119,TB!$B:$B,$C119,TB!$C:$C,$D119,TB!$G:$G,$E119,TB!$J:$J,$A$4)</f>
        <v>0</v>
      </c>
      <c r="BD119" s="219">
        <f>-SUMIFS(TB!AQ:AQ,TB!$F:$F,$B119,TB!$B:$B,$C119,TB!$C:$C,$D119,TB!$G:$G,$E119,TB!$J:$J,$A$4)</f>
        <v>0</v>
      </c>
      <c r="BE119" s="219">
        <f>-SUMIFS(TB!AR:AR,TB!$F:$F,$B119,TB!$B:$B,$C119,TB!$C:$C,$D119,TB!$G:$G,$E119,TB!$J:$J,$A$4)</f>
        <v>0</v>
      </c>
      <c r="BF119" s="219">
        <f>-SUMIFS(TB!AS:AS,TB!$F:$F,$B119,TB!$B:$B,$C119,TB!$C:$C,$D119,TB!$G:$G,$E119,TB!$J:$J,$A$4)</f>
        <v>0</v>
      </c>
      <c r="BG119" s="219">
        <f>-SUMIFS(TB!AT:AT,TB!$F:$F,$B119,TB!$B:$B,$C119,TB!$C:$C,$D119,TB!$G:$G,$E119,TB!$J:$J,$A$4)</f>
        <v>0</v>
      </c>
      <c r="BH119" s="219">
        <f>-SUMIFS(TB!AU:AU,TB!$F:$F,$B119,TB!$B:$B,$C119,TB!$C:$C,$D119,TB!$G:$G,$E119,TB!$J:$J,$A$4)</f>
        <v>0</v>
      </c>
      <c r="BI119" s="219">
        <f>-SUMIFS(TB!AV:AV,TB!$F:$F,$B119,TB!$B:$B,$C119,TB!$C:$C,$D119,TB!$G:$G,$E119,TB!$J:$J,$A$4)</f>
        <v>0</v>
      </c>
      <c r="BJ119" s="219">
        <f>-SUMIFS(TB!AW:AW,TB!$F:$F,$B119,TB!$B:$B,$C119,TB!$C:$C,$D119,TB!$G:$G,$E119,TB!$J:$J,$A$4)</f>
        <v>0</v>
      </c>
      <c r="BK119" s="219">
        <f>-SUMIFS(TB!AX:AX,TB!$F:$F,$B119,TB!$B:$B,$C119,TB!$C:$C,$D119,TB!$G:$G,$E119,TB!$J:$J,$A$4)</f>
        <v>0</v>
      </c>
      <c r="BL119" s="219">
        <f>-SUMIFS(TB!AY:AY,TB!$F:$F,$B119,TB!$B:$B,$C119,TB!$C:$C,$D119,TB!$G:$G,$E119,TB!$J:$J,$A$4)</f>
        <v>0</v>
      </c>
      <c r="BM119" s="219">
        <f>-SUMIFS(TB!AZ:AZ,TB!$F:$F,$B119,TB!$B:$B,$C119,TB!$C:$C,$D119,TB!$G:$G,$E119,TB!$J:$J,$A$4)</f>
        <v>0</v>
      </c>
      <c r="BN119" s="219">
        <f>-SUMIFS(TB!BA:BA,TB!$F:$F,$B119,TB!$B:$B,$C119,TB!$C:$C,$D119,TB!$G:$G,$E119,TB!$J:$J,$A$4)</f>
        <v>0</v>
      </c>
      <c r="BO119" s="219">
        <f>-SUMIFS(TB!BB:BB,TB!$F:$F,$B119,TB!$B:$B,$C119,TB!$C:$C,$D119,TB!$G:$G,$E119,TB!$J:$J,$A$4)</f>
        <v>0</v>
      </c>
      <c r="BP119" s="219">
        <f>-SUMIFS(TB!BC:BC,TB!$F:$F,$B119,TB!$B:$B,$C119,TB!$C:$C,$D119,TB!$G:$G,$E119,TB!$J:$J,$A$4)</f>
        <v>0</v>
      </c>
      <c r="BQ119" s="219">
        <f>-SUMIFS(TB!BD:BD,TB!$F:$F,$B119,TB!$B:$B,$C119,TB!$C:$C,$D119,TB!$G:$G,$E119,TB!$J:$J,$A$4)</f>
        <v>0</v>
      </c>
      <c r="BR119" s="219">
        <f>-SUMIFS(TB!BE:BE,TB!$F:$F,$B119,TB!$B:$B,$C119,TB!$C:$C,$D119,TB!$G:$G,$E119,TB!$J:$J,$A$4)</f>
        <v>0</v>
      </c>
      <c r="BS119" s="219">
        <f>-SUMIFS(TB!BF:BF,TB!$F:$F,$B119,TB!$B:$B,$C119,TB!$C:$C,$D119,TB!$G:$G,$E119,TB!$J:$J,$A$4)</f>
        <v>0</v>
      </c>
      <c r="BT119" s="219">
        <f>-SUMIFS(TB!BG:BG,TB!$F:$F,$B119,TB!$B:$B,$C119,TB!$C:$C,$D119,TB!$G:$G,$E119,TB!$J:$J,$A$4)</f>
        <v>0</v>
      </c>
      <c r="BU119" s="219">
        <f>-SUMIFS(TB!BH:BH,TB!$F:$F,$B119,TB!$B:$B,$C119,TB!$C:$C,$D119,TB!$G:$G,$E119,TB!$J:$J,$A$4)</f>
        <v>0</v>
      </c>
      <c r="BV119" s="219">
        <f>-SUMIFS(TB!BI:BI,TB!$F:$F,$B119,TB!$B:$B,$C119,TB!$C:$C,$D119,TB!$G:$G,$E119,TB!$J:$J,$A$4)</f>
        <v>0</v>
      </c>
      <c r="BZ119" s="219"/>
      <c r="CA119" s="240"/>
    </row>
    <row r="120" spans="2:79" ht="14.25" customHeight="1" outlineLevel="1" x14ac:dyDescent="0.3">
      <c r="B120" s="92" t="str">
        <f>BS!$B$32</f>
        <v>Blank</v>
      </c>
      <c r="C120" s="93"/>
      <c r="D120" s="92" t="str">
        <f>IFERROR(VLOOKUP($C120,TB!$B:$H,2,0),"-")</f>
        <v>-</v>
      </c>
      <c r="E120" s="92" t="str">
        <f>IFERROR(VLOOKUP($C120,TB!$B:$H,6,0),"-")</f>
        <v>-</v>
      </c>
      <c r="F120" s="220">
        <f>SUMIFS($AA120:$BJ120,$AA$7:$BJ$7,F$7)</f>
        <v>0</v>
      </c>
      <c r="G120" s="220">
        <f t="shared" si="120"/>
        <v>0</v>
      </c>
      <c r="H120" s="220">
        <f t="shared" si="120"/>
        <v>0</v>
      </c>
      <c r="I120" s="220">
        <f t="shared" si="120"/>
        <v>0</v>
      </c>
      <c r="J120" s="293"/>
      <c r="K120" s="220">
        <f t="shared" si="121"/>
        <v>0</v>
      </c>
      <c r="L120" s="220">
        <f t="shared" si="122"/>
        <v>0</v>
      </c>
      <c r="M120" s="220">
        <f>MIN(AY120:BJ120)</f>
        <v>0</v>
      </c>
      <c r="N120" s="220">
        <f ca="1">_xlfn.IFNA(MIN(OFFSET($AA120,0,MATCH(Periods!$D$15,$AA$7:$BY$7)-1):OFFSET($AA120,0,MATCH(Periods!$D$15,$AA$7:$BY$7,0)-12)),0)</f>
        <v>0</v>
      </c>
      <c r="O120" s="293"/>
      <c r="P120" s="220">
        <f>MAX(AA120:AL120)</f>
        <v>0</v>
      </c>
      <c r="Q120" s="220">
        <f>MAX(AM120:AX120)</f>
        <v>0</v>
      </c>
      <c r="R120" s="220">
        <f>MAX(AY120:BJ120)</f>
        <v>0</v>
      </c>
      <c r="S120" s="220">
        <f ca="1">_xlfn.IFNA(MAX(OFFSET($AA120,0,MATCH(Periods!$D$15,$AA$7:$BY$7)-1):OFFSET($AA120,0,MATCH(Periods!$D$15,$AA$7:$BY$7,0)-12)),0)</f>
        <v>0</v>
      </c>
      <c r="T120" s="293"/>
      <c r="U120" s="220">
        <f>AVERAGE(AA120:AL120)</f>
        <v>0</v>
      </c>
      <c r="V120" s="220">
        <f>AVERAGE(AM120:AX120)</f>
        <v>0</v>
      </c>
      <c r="W120" s="220">
        <f>AVERAGE(AY120:BJ120)</f>
        <v>0</v>
      </c>
      <c r="X120" s="220">
        <f ca="1">_xlfn.IFNA(AVERAGE(OFFSET($AA120,0,MATCH(Periods!$D$15,$AA$7:$BY$7)-1):OFFSET($AA120,0,MATCH(Periods!$D$15,$AA$7:$BY$7,0)-12)),0)</f>
        <v>0</v>
      </c>
      <c r="Y120" s="293"/>
      <c r="Z120" s="293"/>
      <c r="AA120" s="220">
        <f>-SUMIFS(TB!N:N,TB!$F:$F,$B120,TB!$B:$B,$C120,TB!$C:$C,$D120,TB!$G:$G,$E120,TB!$J:$J,$A$4)</f>
        <v>0</v>
      </c>
      <c r="AB120" s="220">
        <f>-SUMIFS(TB!O:O,TB!$F:$F,$B120,TB!$B:$B,$C120,TB!$C:$C,$D120,TB!$G:$G,$E120,TB!$J:$J,$A$4)</f>
        <v>0</v>
      </c>
      <c r="AC120" s="220">
        <f>-SUMIFS(TB!P:P,TB!$F:$F,$B120,TB!$B:$B,$C120,TB!$C:$C,$D120,TB!$G:$G,$E120,TB!$J:$J,$A$4)</f>
        <v>0</v>
      </c>
      <c r="AD120" s="220">
        <f>-SUMIFS(TB!Q:Q,TB!$F:$F,$B120,TB!$B:$B,$C120,TB!$C:$C,$D120,TB!$G:$G,$E120,TB!$J:$J,$A$4)</f>
        <v>0</v>
      </c>
      <c r="AE120" s="220">
        <f>-SUMIFS(TB!R:R,TB!$F:$F,$B120,TB!$B:$B,$C120,TB!$C:$C,$D120,TB!$G:$G,$E120,TB!$J:$J,$A$4)</f>
        <v>0</v>
      </c>
      <c r="AF120" s="220">
        <f>-SUMIFS(TB!S:S,TB!$F:$F,$B120,TB!$B:$B,$C120,TB!$C:$C,$D120,TB!$G:$G,$E120,TB!$J:$J,$A$4)</f>
        <v>0</v>
      </c>
      <c r="AG120" s="220">
        <f>-SUMIFS(TB!T:T,TB!$F:$F,$B120,TB!$B:$B,$C120,TB!$C:$C,$D120,TB!$G:$G,$E120,TB!$J:$J,$A$4)</f>
        <v>0</v>
      </c>
      <c r="AH120" s="220">
        <f>-SUMIFS(TB!U:U,TB!$F:$F,$B120,TB!$B:$B,$C120,TB!$C:$C,$D120,TB!$G:$G,$E120,TB!$J:$J,$A$4)</f>
        <v>0</v>
      </c>
      <c r="AI120" s="220">
        <f>-SUMIFS(TB!V:V,TB!$F:$F,$B120,TB!$B:$B,$C120,TB!$C:$C,$D120,TB!$G:$G,$E120,TB!$J:$J,$A$4)</f>
        <v>0</v>
      </c>
      <c r="AJ120" s="220">
        <f>-SUMIFS(TB!W:W,TB!$F:$F,$B120,TB!$B:$B,$C120,TB!$C:$C,$D120,TB!$G:$G,$E120,TB!$J:$J,$A$4)</f>
        <v>0</v>
      </c>
      <c r="AK120" s="220">
        <f>-SUMIFS(TB!X:X,TB!$F:$F,$B120,TB!$B:$B,$C120,TB!$C:$C,$D120,TB!$G:$G,$E120,TB!$J:$J,$A$4)</f>
        <v>0</v>
      </c>
      <c r="AL120" s="220">
        <f>-SUMIFS(TB!Y:Y,TB!$F:$F,$B120,TB!$B:$B,$C120,TB!$C:$C,$D120,TB!$G:$G,$E120,TB!$J:$J,$A$4)</f>
        <v>0</v>
      </c>
      <c r="AM120" s="220">
        <f>-SUMIFS(TB!Z:Z,TB!$F:$F,$B120,TB!$B:$B,$C120,TB!$C:$C,$D120,TB!$G:$G,$E120,TB!$J:$J,$A$4)</f>
        <v>0</v>
      </c>
      <c r="AN120" s="220">
        <f>-SUMIFS(TB!AA:AA,TB!$F:$F,$B120,TB!$B:$B,$C120,TB!$C:$C,$D120,TB!$G:$G,$E120,TB!$J:$J,$A$4)</f>
        <v>0</v>
      </c>
      <c r="AO120" s="220">
        <f>-SUMIFS(TB!AB:AB,TB!$F:$F,$B120,TB!$B:$B,$C120,TB!$C:$C,$D120,TB!$G:$G,$E120,TB!$J:$J,$A$4)</f>
        <v>0</v>
      </c>
      <c r="AP120" s="220">
        <f>-SUMIFS(TB!AC:AC,TB!$F:$F,$B120,TB!$B:$B,$C120,TB!$C:$C,$D120,TB!$G:$G,$E120,TB!$J:$J,$A$4)</f>
        <v>0</v>
      </c>
      <c r="AQ120" s="220">
        <f>-SUMIFS(TB!AD:AD,TB!$F:$F,$B120,TB!$B:$B,$C120,TB!$C:$C,$D120,TB!$G:$G,$E120,TB!$J:$J,$A$4)</f>
        <v>0</v>
      </c>
      <c r="AR120" s="220">
        <f>-SUMIFS(TB!AE:AE,TB!$F:$F,$B120,TB!$B:$B,$C120,TB!$C:$C,$D120,TB!$G:$G,$E120,TB!$J:$J,$A$4)</f>
        <v>0</v>
      </c>
      <c r="AS120" s="220">
        <f>-SUMIFS(TB!AF:AF,TB!$F:$F,$B120,TB!$B:$B,$C120,TB!$C:$C,$D120,TB!$G:$G,$E120,TB!$J:$J,$A$4)</f>
        <v>0</v>
      </c>
      <c r="AT120" s="220">
        <f>-SUMIFS(TB!AG:AG,TB!$F:$F,$B120,TB!$B:$B,$C120,TB!$C:$C,$D120,TB!$G:$G,$E120,TB!$J:$J,$A$4)</f>
        <v>0</v>
      </c>
      <c r="AU120" s="220">
        <f>-SUMIFS(TB!AH:AH,TB!$F:$F,$B120,TB!$B:$B,$C120,TB!$C:$C,$D120,TB!$G:$G,$E120,TB!$J:$J,$A$4)</f>
        <v>0</v>
      </c>
      <c r="AV120" s="220">
        <f>-SUMIFS(TB!AI:AI,TB!$F:$F,$B120,TB!$B:$B,$C120,TB!$C:$C,$D120,TB!$G:$G,$E120,TB!$J:$J,$A$4)</f>
        <v>0</v>
      </c>
      <c r="AW120" s="220">
        <f>-SUMIFS(TB!AJ:AJ,TB!$F:$F,$B120,TB!$B:$B,$C120,TB!$C:$C,$D120,TB!$G:$G,$E120,TB!$J:$J,$A$4)</f>
        <v>0</v>
      </c>
      <c r="AX120" s="220">
        <f>-SUMIFS(TB!AK:AK,TB!$F:$F,$B120,TB!$B:$B,$C120,TB!$C:$C,$D120,TB!$G:$G,$E120,TB!$J:$J,$A$4)</f>
        <v>0</v>
      </c>
      <c r="AY120" s="220">
        <f>-SUMIFS(TB!AL:AL,TB!$F:$F,$B120,TB!$B:$B,$C120,TB!$C:$C,$D120,TB!$G:$G,$E120,TB!$J:$J,$A$4)</f>
        <v>0</v>
      </c>
      <c r="AZ120" s="220">
        <f>-SUMIFS(TB!AM:AM,TB!$F:$F,$B120,TB!$B:$B,$C120,TB!$C:$C,$D120,TB!$G:$G,$E120,TB!$J:$J,$A$4)</f>
        <v>0</v>
      </c>
      <c r="BA120" s="220">
        <f>-SUMIFS(TB!AN:AN,TB!$F:$F,$B120,TB!$B:$B,$C120,TB!$C:$C,$D120,TB!$G:$G,$E120,TB!$J:$J,$A$4)</f>
        <v>0</v>
      </c>
      <c r="BB120" s="220">
        <f>-SUMIFS(TB!AO:AO,TB!$F:$F,$B120,TB!$B:$B,$C120,TB!$C:$C,$D120,TB!$G:$G,$E120,TB!$J:$J,$A$4)</f>
        <v>0</v>
      </c>
      <c r="BC120" s="220">
        <f>-SUMIFS(TB!AP:AP,TB!$F:$F,$B120,TB!$B:$B,$C120,TB!$C:$C,$D120,TB!$G:$G,$E120,TB!$J:$J,$A$4)</f>
        <v>0</v>
      </c>
      <c r="BD120" s="220">
        <f>-SUMIFS(TB!AQ:AQ,TB!$F:$F,$B120,TB!$B:$B,$C120,TB!$C:$C,$D120,TB!$G:$G,$E120,TB!$J:$J,$A$4)</f>
        <v>0</v>
      </c>
      <c r="BE120" s="220">
        <f>-SUMIFS(TB!AR:AR,TB!$F:$F,$B120,TB!$B:$B,$C120,TB!$C:$C,$D120,TB!$G:$G,$E120,TB!$J:$J,$A$4)</f>
        <v>0</v>
      </c>
      <c r="BF120" s="220">
        <f>-SUMIFS(TB!AS:AS,TB!$F:$F,$B120,TB!$B:$B,$C120,TB!$C:$C,$D120,TB!$G:$G,$E120,TB!$J:$J,$A$4)</f>
        <v>0</v>
      </c>
      <c r="BG120" s="220">
        <f>-SUMIFS(TB!AT:AT,TB!$F:$F,$B120,TB!$B:$B,$C120,TB!$C:$C,$D120,TB!$G:$G,$E120,TB!$J:$J,$A$4)</f>
        <v>0</v>
      </c>
      <c r="BH120" s="220">
        <f>-SUMIFS(TB!AU:AU,TB!$F:$F,$B120,TB!$B:$B,$C120,TB!$C:$C,$D120,TB!$G:$G,$E120,TB!$J:$J,$A$4)</f>
        <v>0</v>
      </c>
      <c r="BI120" s="220">
        <f>-SUMIFS(TB!AV:AV,TB!$F:$F,$B120,TB!$B:$B,$C120,TB!$C:$C,$D120,TB!$G:$G,$E120,TB!$J:$J,$A$4)</f>
        <v>0</v>
      </c>
      <c r="BJ120" s="220">
        <f>-SUMIFS(TB!AW:AW,TB!$F:$F,$B120,TB!$B:$B,$C120,TB!$C:$C,$D120,TB!$G:$G,$E120,TB!$J:$J,$A$4)</f>
        <v>0</v>
      </c>
      <c r="BK120" s="220">
        <f>-SUMIFS(TB!AX:AX,TB!$F:$F,$B120,TB!$B:$B,$C120,TB!$C:$C,$D120,TB!$G:$G,$E120,TB!$J:$J,$A$4)</f>
        <v>0</v>
      </c>
      <c r="BL120" s="220">
        <f>-SUMIFS(TB!AY:AY,TB!$F:$F,$B120,TB!$B:$B,$C120,TB!$C:$C,$D120,TB!$G:$G,$E120,TB!$J:$J,$A$4)</f>
        <v>0</v>
      </c>
      <c r="BM120" s="220">
        <f>-SUMIFS(TB!AZ:AZ,TB!$F:$F,$B120,TB!$B:$B,$C120,TB!$C:$C,$D120,TB!$G:$G,$E120,TB!$J:$J,$A$4)</f>
        <v>0</v>
      </c>
      <c r="BN120" s="220">
        <f>-SUMIFS(TB!BA:BA,TB!$F:$F,$B120,TB!$B:$B,$C120,TB!$C:$C,$D120,TB!$G:$G,$E120,TB!$J:$J,$A$4)</f>
        <v>0</v>
      </c>
      <c r="BO120" s="220">
        <f>-SUMIFS(TB!BB:BB,TB!$F:$F,$B120,TB!$B:$B,$C120,TB!$C:$C,$D120,TB!$G:$G,$E120,TB!$J:$J,$A$4)</f>
        <v>0</v>
      </c>
      <c r="BP120" s="220">
        <f>-SUMIFS(TB!BC:BC,TB!$F:$F,$B120,TB!$B:$B,$C120,TB!$C:$C,$D120,TB!$G:$G,$E120,TB!$J:$J,$A$4)</f>
        <v>0</v>
      </c>
      <c r="BQ120" s="220">
        <f>-SUMIFS(TB!BD:BD,TB!$F:$F,$B120,TB!$B:$B,$C120,TB!$C:$C,$D120,TB!$G:$G,$E120,TB!$J:$J,$A$4)</f>
        <v>0</v>
      </c>
      <c r="BR120" s="220">
        <f>-SUMIFS(TB!BE:BE,TB!$F:$F,$B120,TB!$B:$B,$C120,TB!$C:$C,$D120,TB!$G:$G,$E120,TB!$J:$J,$A$4)</f>
        <v>0</v>
      </c>
      <c r="BS120" s="220">
        <f>-SUMIFS(TB!BF:BF,TB!$F:$F,$B120,TB!$B:$B,$C120,TB!$C:$C,$D120,TB!$G:$G,$E120,TB!$J:$J,$A$4)</f>
        <v>0</v>
      </c>
      <c r="BT120" s="220">
        <f>-SUMIFS(TB!BG:BG,TB!$F:$F,$B120,TB!$B:$B,$C120,TB!$C:$C,$D120,TB!$G:$G,$E120,TB!$J:$J,$A$4)</f>
        <v>0</v>
      </c>
      <c r="BU120" s="220">
        <f>-SUMIFS(TB!BH:BH,TB!$F:$F,$B120,TB!$B:$B,$C120,TB!$C:$C,$D120,TB!$G:$G,$E120,TB!$J:$J,$A$4)</f>
        <v>0</v>
      </c>
      <c r="BV120" s="220">
        <f>-SUMIFS(TB!BI:BI,TB!$F:$F,$B120,TB!$B:$B,$C120,TB!$C:$C,$D120,TB!$G:$G,$E120,TB!$J:$J,$A$4)</f>
        <v>0</v>
      </c>
      <c r="BZ120" s="220"/>
      <c r="CA120" s="337"/>
    </row>
    <row r="121" spans="2:79" ht="14.25" customHeight="1" outlineLevel="1" collapsed="1" x14ac:dyDescent="0.3">
      <c r="B121" s="71" t="str">
        <f>BS!$B$32</f>
        <v>Blank</v>
      </c>
      <c r="C121" s="197"/>
      <c r="D121" s="71" t="str">
        <f>BS!$B$32</f>
        <v>Blank</v>
      </c>
      <c r="E121" s="71"/>
      <c r="F121" s="219">
        <f>SUM(F116:F120)</f>
        <v>0</v>
      </c>
      <c r="G121" s="219">
        <f>SUM(G116:G120)</f>
        <v>0</v>
      </c>
      <c r="H121" s="219">
        <f>SUM(H116:H120)</f>
        <v>0</v>
      </c>
      <c r="I121" s="219">
        <f>SUM(I116:I120)</f>
        <v>0</v>
      </c>
      <c r="J121" s="293"/>
      <c r="K121" s="449"/>
      <c r="L121" s="449"/>
      <c r="M121" s="449"/>
      <c r="N121" s="449"/>
      <c r="O121" s="293"/>
      <c r="P121" s="449"/>
      <c r="Q121" s="449"/>
      <c r="R121" s="449"/>
      <c r="S121" s="449"/>
      <c r="T121" s="293"/>
      <c r="U121" s="449"/>
      <c r="V121" s="449"/>
      <c r="W121" s="449"/>
      <c r="X121" s="449"/>
      <c r="Y121" s="293"/>
      <c r="Z121" s="293"/>
      <c r="AA121" s="219">
        <f>SUM(AA116:AA120,TB!$J:$J,$A$4)</f>
        <v>0</v>
      </c>
      <c r="AB121" s="219">
        <f>SUM(AB116:AB120,TB!$J:$J,$A$4)</f>
        <v>0</v>
      </c>
      <c r="AC121" s="219">
        <f>SUM(AC116:AC120,TB!$J:$J,$A$4)</f>
        <v>0</v>
      </c>
      <c r="AD121" s="219">
        <f>SUM(AD116:AD120,TB!$J:$J,$A$4)</f>
        <v>0</v>
      </c>
      <c r="AE121" s="219">
        <f>SUM(AE116:AE120,TB!$J:$J,$A$4)</f>
        <v>0</v>
      </c>
      <c r="AF121" s="219">
        <f>SUM(AF116:AF120,TB!$J:$J,$A$4)</f>
        <v>0</v>
      </c>
      <c r="AG121" s="219">
        <f>SUM(AG116:AG120,TB!$J:$J,$A$4)</f>
        <v>0</v>
      </c>
      <c r="AH121" s="219">
        <f>SUM(AH116:AH120,TB!$J:$J,$A$4)</f>
        <v>0</v>
      </c>
      <c r="AI121" s="219">
        <f>SUM(AI116:AI120,TB!$J:$J,$A$4)</f>
        <v>0</v>
      </c>
      <c r="AJ121" s="219">
        <f>SUM(AJ116:AJ120,TB!$J:$J,$A$4)</f>
        <v>0</v>
      </c>
      <c r="AK121" s="219">
        <f>SUM(AK116:AK120,TB!$J:$J,$A$4)</f>
        <v>0</v>
      </c>
      <c r="AL121" s="219">
        <f>SUM(AL116:AL120,TB!$J:$J,$A$4)</f>
        <v>0</v>
      </c>
      <c r="AM121" s="219">
        <f>SUM(AM116:AM120,TB!$J:$J,$A$4)</f>
        <v>0</v>
      </c>
      <c r="AN121" s="219">
        <f>SUM(AN116:AN120,TB!$J:$J,$A$4)</f>
        <v>0</v>
      </c>
      <c r="AO121" s="219">
        <f>SUM(AO116:AO120,TB!$J:$J,$A$4)</f>
        <v>0</v>
      </c>
      <c r="AP121" s="219">
        <f>SUM(AP116:AP120,TB!$J:$J,$A$4)</f>
        <v>0</v>
      </c>
      <c r="AQ121" s="219">
        <f>SUM(AQ116:AQ120,TB!$J:$J,$A$4)</f>
        <v>0</v>
      </c>
      <c r="AR121" s="219">
        <f>SUM(AR116:AR120,TB!$J:$J,$A$4)</f>
        <v>0</v>
      </c>
      <c r="AS121" s="219">
        <f>SUM(AS116:AS120,TB!$J:$J,$A$4)</f>
        <v>0</v>
      </c>
      <c r="AT121" s="219">
        <f>SUM(AT116:AT120,TB!$J:$J,$A$4)</f>
        <v>0</v>
      </c>
      <c r="AU121" s="219">
        <f>SUM(AU116:AU120,TB!$J:$J,$A$4)</f>
        <v>0</v>
      </c>
      <c r="AV121" s="219">
        <f>SUM(AV116:AV120,TB!$J:$J,$A$4)</f>
        <v>0</v>
      </c>
      <c r="AW121" s="219">
        <f>SUM(AW116:AW120,TB!$J:$J,$A$4)</f>
        <v>0</v>
      </c>
      <c r="AX121" s="219">
        <f>SUM(AX116:AX120,TB!$J:$J,$A$4)</f>
        <v>0</v>
      </c>
      <c r="AY121" s="219">
        <f>SUM(AY116:AY120,TB!$J:$J,$A$4)</f>
        <v>0</v>
      </c>
      <c r="AZ121" s="219">
        <f>SUM(AZ116:AZ120,TB!$J:$J,$A$4)</f>
        <v>0</v>
      </c>
      <c r="BA121" s="219">
        <f>SUM(BA116:BA120,TB!$J:$J,$A$4)</f>
        <v>0</v>
      </c>
      <c r="BB121" s="219">
        <f>SUM(BB116:BB120,TB!$J:$J,$A$4)</f>
        <v>0</v>
      </c>
      <c r="BC121" s="219">
        <f>SUM(BC116:BC120,TB!$J:$J,$A$4)</f>
        <v>0</v>
      </c>
      <c r="BD121" s="219">
        <f>SUM(BD116:BD120,TB!$J:$J,$A$4)</f>
        <v>0</v>
      </c>
      <c r="BE121" s="219">
        <f>SUM(BE116:BE120,TB!$J:$J,$A$4)</f>
        <v>0</v>
      </c>
      <c r="BF121" s="219">
        <f>SUM(BF116:BF120,TB!$J:$J,$A$4)</f>
        <v>0</v>
      </c>
      <c r="BG121" s="219">
        <f>SUM(BG116:BG120,TB!$J:$J,$A$4)</f>
        <v>0</v>
      </c>
      <c r="BH121" s="219">
        <f>SUM(BH116:BH120,TB!$J:$J,$A$4)</f>
        <v>0</v>
      </c>
      <c r="BI121" s="219">
        <f>SUM(BI116:BI120,TB!$J:$J,$A$4)</f>
        <v>0</v>
      </c>
      <c r="BJ121" s="219">
        <f>SUM(BJ116:BJ120,TB!$J:$J,$A$4)</f>
        <v>0</v>
      </c>
      <c r="BK121" s="219">
        <f>SUM(BK116:BK120,TB!$J:$J,$A$4)</f>
        <v>0</v>
      </c>
      <c r="BL121" s="219">
        <f>SUM(BL116:BL120,TB!$J:$J,$A$4)</f>
        <v>0</v>
      </c>
      <c r="BM121" s="219">
        <f>SUM(BM116:BM120,TB!$J:$J,$A$4)</f>
        <v>0</v>
      </c>
      <c r="BN121" s="219">
        <f>SUM(BN116:BN120,TB!$J:$J,$A$4)</f>
        <v>0</v>
      </c>
      <c r="BO121" s="219">
        <f>SUM(BO116:BO120,TB!$J:$J,$A$4)</f>
        <v>0</v>
      </c>
      <c r="BP121" s="219">
        <f>SUM(BP116:BP120,TB!$J:$J,$A$4)</f>
        <v>0</v>
      </c>
      <c r="BQ121" s="219">
        <f>SUM(BQ116:BQ120,TB!$J:$J,$A$4)</f>
        <v>0</v>
      </c>
      <c r="BR121" s="219">
        <f>SUM(BR116:BR120,TB!$J:$J,$A$4)</f>
        <v>0</v>
      </c>
      <c r="BS121" s="219">
        <f>SUM(BS116:BS120,TB!$J:$J,$A$4)</f>
        <v>0</v>
      </c>
      <c r="BT121" s="219">
        <f>SUM(BT116:BT120,TB!$J:$J,$A$4)</f>
        <v>0</v>
      </c>
      <c r="BU121" s="219">
        <f>SUM(BU116:BU120,TB!$J:$J,$A$4)</f>
        <v>0</v>
      </c>
      <c r="BV121" s="219">
        <f>SUM(BV116:BV120,TB!$J:$J,$A$4)</f>
        <v>0</v>
      </c>
      <c r="BZ121" s="219"/>
      <c r="CA121" s="240"/>
    </row>
    <row r="122" spans="2:79" s="20" customFormat="1" ht="14.25" customHeight="1" outlineLevel="1" x14ac:dyDescent="0.3">
      <c r="B122" s="80" t="str">
        <f>BS!$B$33</f>
        <v>Blank</v>
      </c>
      <c r="C122" s="79"/>
      <c r="D122" s="80" t="str">
        <f>IFERROR(VLOOKUP($C122,TB!$B:$H,2,0),"-")</f>
        <v>-</v>
      </c>
      <c r="E122" s="80" t="str">
        <f>IFERROR(VLOOKUP($C122,TB!$B:$H,6,0),"-")</f>
        <v>-</v>
      </c>
      <c r="F122" s="218">
        <f>SUMIFS($AA122:$BJ122,$AA$7:$BJ$7,F$7)</f>
        <v>0</v>
      </c>
      <c r="G122" s="218">
        <f t="shared" ref="G122:I125" si="123">SUMIFS($AA122:$BY122,$AA$7:$BY$7,G$7)</f>
        <v>0</v>
      </c>
      <c r="H122" s="218">
        <f t="shared" si="123"/>
        <v>0</v>
      </c>
      <c r="I122" s="218">
        <f t="shared" si="123"/>
        <v>0</v>
      </c>
      <c r="J122" s="322"/>
      <c r="K122" s="218">
        <f t="shared" ref="K122:K125" si="124">MIN(AA122:AL122)</f>
        <v>0</v>
      </c>
      <c r="L122" s="218">
        <f t="shared" ref="L122:L125" si="125">MIN(AM122:AX122)</f>
        <v>0</v>
      </c>
      <c r="M122" s="218">
        <f>MIN(AY122:BJ122)</f>
        <v>0</v>
      </c>
      <c r="N122" s="218">
        <f ca="1">_xlfn.IFNA(MIN(OFFSET($AA122,0,MATCH(Periods!$D$15,$AA$7:$BY$7)-1):OFFSET($AA122,0,MATCH(Periods!$D$15,$AA$7:$BY$7,0)-12)),0)</f>
        <v>0</v>
      </c>
      <c r="O122" s="322"/>
      <c r="P122" s="218">
        <f>MAX(AA122:AL122)</f>
        <v>0</v>
      </c>
      <c r="Q122" s="218">
        <f>MAX(AM122:AX122)</f>
        <v>0</v>
      </c>
      <c r="R122" s="218">
        <f>MAX(AY122:BJ122)</f>
        <v>0</v>
      </c>
      <c r="S122" s="218">
        <f ca="1">_xlfn.IFNA(MAX(OFFSET($AA122,0,MATCH(Periods!$D$15,$AA$7:$BY$7)-1):OFFSET($AA122,0,MATCH(Periods!$D$15,$AA$7:$BY$7,0)-12)),0)</f>
        <v>0</v>
      </c>
      <c r="T122" s="322"/>
      <c r="U122" s="218">
        <f>AVERAGE(AA122:AL122)</f>
        <v>0</v>
      </c>
      <c r="V122" s="218">
        <f>AVERAGE(AM122:AX122)</f>
        <v>0</v>
      </c>
      <c r="W122" s="218">
        <f>AVERAGE(AY122:BJ122)</f>
        <v>0</v>
      </c>
      <c r="X122" s="218">
        <f ca="1">_xlfn.IFNA(AVERAGE(OFFSET($AA122,0,MATCH(Periods!$D$15,$AA$7:$BY$7)-1):OFFSET($AA122,0,MATCH(Periods!$D$15,$AA$7:$BY$7,0)-12)),0)</f>
        <v>0</v>
      </c>
      <c r="Y122" s="322"/>
      <c r="Z122" s="322"/>
      <c r="AA122" s="218">
        <f>-SUMIFS(TB!N:N,TB!$F:$F,$B122,TB!$B:$B,$C122,TB!$C:$C,$D122,TB!$G:$G,$E122,TB!$J:$J,$A$4)</f>
        <v>0</v>
      </c>
      <c r="AB122" s="218">
        <f>-SUMIFS(TB!O:O,TB!$F:$F,$B122,TB!$B:$B,$C122,TB!$C:$C,$D122,TB!$G:$G,$E122,TB!$J:$J,$A$4)</f>
        <v>0</v>
      </c>
      <c r="AC122" s="218">
        <f>-SUMIFS(TB!P:P,TB!$F:$F,$B122,TB!$B:$B,$C122,TB!$C:$C,$D122,TB!$G:$G,$E122,TB!$J:$J,$A$4)</f>
        <v>0</v>
      </c>
      <c r="AD122" s="218">
        <f>-SUMIFS(TB!Q:Q,TB!$F:$F,$B122,TB!$B:$B,$C122,TB!$C:$C,$D122,TB!$G:$G,$E122,TB!$J:$J,$A$4)</f>
        <v>0</v>
      </c>
      <c r="AE122" s="218">
        <f>-SUMIFS(TB!R:R,TB!$F:$F,$B122,TB!$B:$B,$C122,TB!$C:$C,$D122,TB!$G:$G,$E122,TB!$J:$J,$A$4)</f>
        <v>0</v>
      </c>
      <c r="AF122" s="218">
        <f>-SUMIFS(TB!S:S,TB!$F:$F,$B122,TB!$B:$B,$C122,TB!$C:$C,$D122,TB!$G:$G,$E122,TB!$J:$J,$A$4)</f>
        <v>0</v>
      </c>
      <c r="AG122" s="218">
        <f>-SUMIFS(TB!T:T,TB!$F:$F,$B122,TB!$B:$B,$C122,TB!$C:$C,$D122,TB!$G:$G,$E122,TB!$J:$J,$A$4)</f>
        <v>0</v>
      </c>
      <c r="AH122" s="218">
        <f>-SUMIFS(TB!U:U,TB!$F:$F,$B122,TB!$B:$B,$C122,TB!$C:$C,$D122,TB!$G:$G,$E122,TB!$J:$J,$A$4)</f>
        <v>0</v>
      </c>
      <c r="AI122" s="218">
        <f>-SUMIFS(TB!V:V,TB!$F:$F,$B122,TB!$B:$B,$C122,TB!$C:$C,$D122,TB!$G:$G,$E122,TB!$J:$J,$A$4)</f>
        <v>0</v>
      </c>
      <c r="AJ122" s="218">
        <f>-SUMIFS(TB!W:W,TB!$F:$F,$B122,TB!$B:$B,$C122,TB!$C:$C,$D122,TB!$G:$G,$E122,TB!$J:$J,$A$4)</f>
        <v>0</v>
      </c>
      <c r="AK122" s="218">
        <f>-SUMIFS(TB!X:X,TB!$F:$F,$B122,TB!$B:$B,$C122,TB!$C:$C,$D122,TB!$G:$G,$E122,TB!$J:$J,$A$4)</f>
        <v>0</v>
      </c>
      <c r="AL122" s="218">
        <f>-SUMIFS(TB!Y:Y,TB!$F:$F,$B122,TB!$B:$B,$C122,TB!$C:$C,$D122,TB!$G:$G,$E122,TB!$J:$J,$A$4)</f>
        <v>0</v>
      </c>
      <c r="AM122" s="218">
        <f>-SUMIFS(TB!Z:Z,TB!$F:$F,$B122,TB!$B:$B,$C122,TB!$C:$C,$D122,TB!$G:$G,$E122,TB!$J:$J,$A$4)</f>
        <v>0</v>
      </c>
      <c r="AN122" s="218">
        <f>-SUMIFS(TB!AA:AA,TB!$F:$F,$B122,TB!$B:$B,$C122,TB!$C:$C,$D122,TB!$G:$G,$E122,TB!$J:$J,$A$4)</f>
        <v>0</v>
      </c>
      <c r="AO122" s="218">
        <f>-SUMIFS(TB!AB:AB,TB!$F:$F,$B122,TB!$B:$B,$C122,TB!$C:$C,$D122,TB!$G:$G,$E122,TB!$J:$J,$A$4)</f>
        <v>0</v>
      </c>
      <c r="AP122" s="218">
        <f>-SUMIFS(TB!AC:AC,TB!$F:$F,$B122,TB!$B:$B,$C122,TB!$C:$C,$D122,TB!$G:$G,$E122,TB!$J:$J,$A$4)</f>
        <v>0</v>
      </c>
      <c r="AQ122" s="218">
        <f>-SUMIFS(TB!AD:AD,TB!$F:$F,$B122,TB!$B:$B,$C122,TB!$C:$C,$D122,TB!$G:$G,$E122,TB!$J:$J,$A$4)</f>
        <v>0</v>
      </c>
      <c r="AR122" s="218">
        <f>-SUMIFS(TB!AE:AE,TB!$F:$F,$B122,TB!$B:$B,$C122,TB!$C:$C,$D122,TB!$G:$G,$E122,TB!$J:$J,$A$4)</f>
        <v>0</v>
      </c>
      <c r="AS122" s="218">
        <f>-SUMIFS(TB!AF:AF,TB!$F:$F,$B122,TB!$B:$B,$C122,TB!$C:$C,$D122,TB!$G:$G,$E122,TB!$J:$J,$A$4)</f>
        <v>0</v>
      </c>
      <c r="AT122" s="218">
        <f>-SUMIFS(TB!AG:AG,TB!$F:$F,$B122,TB!$B:$B,$C122,TB!$C:$C,$D122,TB!$G:$G,$E122,TB!$J:$J,$A$4)</f>
        <v>0</v>
      </c>
      <c r="AU122" s="218">
        <f>-SUMIFS(TB!AH:AH,TB!$F:$F,$B122,TB!$B:$B,$C122,TB!$C:$C,$D122,TB!$G:$G,$E122,TB!$J:$J,$A$4)</f>
        <v>0</v>
      </c>
      <c r="AV122" s="218">
        <f>-SUMIFS(TB!AI:AI,TB!$F:$F,$B122,TB!$B:$B,$C122,TB!$C:$C,$D122,TB!$G:$G,$E122,TB!$J:$J,$A$4)</f>
        <v>0</v>
      </c>
      <c r="AW122" s="218">
        <f>-SUMIFS(TB!AJ:AJ,TB!$F:$F,$B122,TB!$B:$B,$C122,TB!$C:$C,$D122,TB!$G:$G,$E122,TB!$J:$J,$A$4)</f>
        <v>0</v>
      </c>
      <c r="AX122" s="218">
        <f>-SUMIFS(TB!AK:AK,TB!$F:$F,$B122,TB!$B:$B,$C122,TB!$C:$C,$D122,TB!$G:$G,$E122,TB!$J:$J,$A$4)</f>
        <v>0</v>
      </c>
      <c r="AY122" s="218">
        <f>-SUMIFS(TB!AL:AL,TB!$F:$F,$B122,TB!$B:$B,$C122,TB!$C:$C,$D122,TB!$G:$G,$E122,TB!$J:$J,$A$4)</f>
        <v>0</v>
      </c>
      <c r="AZ122" s="218">
        <f>-SUMIFS(TB!AM:AM,TB!$F:$F,$B122,TB!$B:$B,$C122,TB!$C:$C,$D122,TB!$G:$G,$E122,TB!$J:$J,$A$4)</f>
        <v>0</v>
      </c>
      <c r="BA122" s="218">
        <f>-SUMIFS(TB!AN:AN,TB!$F:$F,$B122,TB!$B:$B,$C122,TB!$C:$C,$D122,TB!$G:$G,$E122,TB!$J:$J,$A$4)</f>
        <v>0</v>
      </c>
      <c r="BB122" s="218">
        <f>-SUMIFS(TB!AO:AO,TB!$F:$F,$B122,TB!$B:$B,$C122,TB!$C:$C,$D122,TB!$G:$G,$E122,TB!$J:$J,$A$4)</f>
        <v>0</v>
      </c>
      <c r="BC122" s="218">
        <f>-SUMIFS(TB!AP:AP,TB!$F:$F,$B122,TB!$B:$B,$C122,TB!$C:$C,$D122,TB!$G:$G,$E122,TB!$J:$J,$A$4)</f>
        <v>0</v>
      </c>
      <c r="BD122" s="218">
        <f>-SUMIFS(TB!AQ:AQ,TB!$F:$F,$B122,TB!$B:$B,$C122,TB!$C:$C,$D122,TB!$G:$G,$E122,TB!$J:$J,$A$4)</f>
        <v>0</v>
      </c>
      <c r="BE122" s="218">
        <f>-SUMIFS(TB!AR:AR,TB!$F:$F,$B122,TB!$B:$B,$C122,TB!$C:$C,$D122,TB!$G:$G,$E122,TB!$J:$J,$A$4)</f>
        <v>0</v>
      </c>
      <c r="BF122" s="218">
        <f>-SUMIFS(TB!AS:AS,TB!$F:$F,$B122,TB!$B:$B,$C122,TB!$C:$C,$D122,TB!$G:$G,$E122,TB!$J:$J,$A$4)</f>
        <v>0</v>
      </c>
      <c r="BG122" s="218">
        <f>-SUMIFS(TB!AT:AT,TB!$F:$F,$B122,TB!$B:$B,$C122,TB!$C:$C,$D122,TB!$G:$G,$E122,TB!$J:$J,$A$4)</f>
        <v>0</v>
      </c>
      <c r="BH122" s="218">
        <f>-SUMIFS(TB!AU:AU,TB!$F:$F,$B122,TB!$B:$B,$C122,TB!$C:$C,$D122,TB!$G:$G,$E122,TB!$J:$J,$A$4)</f>
        <v>0</v>
      </c>
      <c r="BI122" s="218">
        <f>-SUMIFS(TB!AV:AV,TB!$F:$F,$B122,TB!$B:$B,$C122,TB!$C:$C,$D122,TB!$G:$G,$E122,TB!$J:$J,$A$4)</f>
        <v>0</v>
      </c>
      <c r="BJ122" s="218">
        <f>-SUMIFS(TB!AW:AW,TB!$F:$F,$B122,TB!$B:$B,$C122,TB!$C:$C,$D122,TB!$G:$G,$E122,TB!$J:$J,$A$4)</f>
        <v>0</v>
      </c>
      <c r="BK122" s="218">
        <f>-SUMIFS(TB!AX:AX,TB!$F:$F,$B122,TB!$B:$B,$C122,TB!$C:$C,$D122,TB!$G:$G,$E122,TB!$J:$J,$A$4)</f>
        <v>0</v>
      </c>
      <c r="BL122" s="218">
        <f>-SUMIFS(TB!AY:AY,TB!$F:$F,$B122,TB!$B:$B,$C122,TB!$C:$C,$D122,TB!$G:$G,$E122,TB!$J:$J,$A$4)</f>
        <v>0</v>
      </c>
      <c r="BM122" s="218">
        <f>-SUMIFS(TB!AZ:AZ,TB!$F:$F,$B122,TB!$B:$B,$C122,TB!$C:$C,$D122,TB!$G:$G,$E122,TB!$J:$J,$A$4)</f>
        <v>0</v>
      </c>
      <c r="BN122" s="218">
        <f>-SUMIFS(TB!BA:BA,TB!$F:$F,$B122,TB!$B:$B,$C122,TB!$C:$C,$D122,TB!$G:$G,$E122,TB!$J:$J,$A$4)</f>
        <v>0</v>
      </c>
      <c r="BO122" s="218">
        <f>-SUMIFS(TB!BB:BB,TB!$F:$F,$B122,TB!$B:$B,$C122,TB!$C:$C,$D122,TB!$G:$G,$E122,TB!$J:$J,$A$4)</f>
        <v>0</v>
      </c>
      <c r="BP122" s="218">
        <f>-SUMIFS(TB!BC:BC,TB!$F:$F,$B122,TB!$B:$B,$C122,TB!$C:$C,$D122,TB!$G:$G,$E122,TB!$J:$J,$A$4)</f>
        <v>0</v>
      </c>
      <c r="BQ122" s="218">
        <f>-SUMIFS(TB!BD:BD,TB!$F:$F,$B122,TB!$B:$B,$C122,TB!$C:$C,$D122,TB!$G:$G,$E122,TB!$J:$J,$A$4)</f>
        <v>0</v>
      </c>
      <c r="BR122" s="218">
        <f>-SUMIFS(TB!BE:BE,TB!$F:$F,$B122,TB!$B:$B,$C122,TB!$C:$C,$D122,TB!$G:$G,$E122,TB!$J:$J,$A$4)</f>
        <v>0</v>
      </c>
      <c r="BS122" s="218">
        <f>-SUMIFS(TB!BF:BF,TB!$F:$F,$B122,TB!$B:$B,$C122,TB!$C:$C,$D122,TB!$G:$G,$E122,TB!$J:$J,$A$4)</f>
        <v>0</v>
      </c>
      <c r="BT122" s="218">
        <f>-SUMIFS(TB!BG:BG,TB!$F:$F,$B122,TB!$B:$B,$C122,TB!$C:$C,$D122,TB!$G:$G,$E122,TB!$J:$J,$A$4)</f>
        <v>0</v>
      </c>
      <c r="BU122" s="218">
        <f>-SUMIFS(TB!BH:BH,TB!$F:$F,$B122,TB!$B:$B,$C122,TB!$C:$C,$D122,TB!$G:$G,$E122,TB!$J:$J,$A$4)</f>
        <v>0</v>
      </c>
      <c r="BV122" s="218">
        <f>-SUMIFS(TB!BI:BI,TB!$F:$F,$B122,TB!$B:$B,$C122,TB!$C:$C,$D122,TB!$G:$G,$E122,TB!$J:$J,$A$4)</f>
        <v>0</v>
      </c>
      <c r="BZ122" s="218"/>
      <c r="CA122" s="337"/>
    </row>
    <row r="123" spans="2:79" s="20" customFormat="1" ht="14.25" customHeight="1" outlineLevel="1" x14ac:dyDescent="0.3">
      <c r="B123" s="80" t="str">
        <f>BS!$B$33</f>
        <v>Blank</v>
      </c>
      <c r="C123" s="79"/>
      <c r="D123" s="80" t="str">
        <f>IFERROR(VLOOKUP($C123,TB!$B:$H,2,0),"-")</f>
        <v>-</v>
      </c>
      <c r="E123" s="80" t="str">
        <f>IFERROR(VLOOKUP($C123,TB!$B:$H,6,0),"-")</f>
        <v>-</v>
      </c>
      <c r="F123" s="218">
        <f>SUMIFS($AA123:$BJ123,$AA$7:$BJ$7,F$7)</f>
        <v>0</v>
      </c>
      <c r="G123" s="218">
        <f t="shared" si="123"/>
        <v>0</v>
      </c>
      <c r="H123" s="218">
        <f t="shared" si="123"/>
        <v>0</v>
      </c>
      <c r="I123" s="218">
        <f t="shared" si="123"/>
        <v>0</v>
      </c>
      <c r="J123" s="322"/>
      <c r="K123" s="218">
        <f t="shared" si="124"/>
        <v>0</v>
      </c>
      <c r="L123" s="218">
        <f t="shared" si="125"/>
        <v>0</v>
      </c>
      <c r="M123" s="218">
        <f>MIN(AY123:BJ123)</f>
        <v>0</v>
      </c>
      <c r="N123" s="218">
        <f ca="1">_xlfn.IFNA(MIN(OFFSET($AA123,0,MATCH(Periods!$D$15,$AA$7:$BY$7)-1):OFFSET($AA123,0,MATCH(Periods!$D$15,$AA$7:$BY$7,0)-12)),0)</f>
        <v>0</v>
      </c>
      <c r="O123" s="322"/>
      <c r="P123" s="218">
        <f>MAX(AA123:AL123)</f>
        <v>0</v>
      </c>
      <c r="Q123" s="218">
        <f>MAX(AM123:AX123)</f>
        <v>0</v>
      </c>
      <c r="R123" s="218">
        <f>MAX(AY123:BJ123)</f>
        <v>0</v>
      </c>
      <c r="S123" s="218">
        <f ca="1">_xlfn.IFNA(MAX(OFFSET($AA123,0,MATCH(Periods!$D$15,$AA$7:$BY$7)-1):OFFSET($AA123,0,MATCH(Periods!$D$15,$AA$7:$BY$7,0)-12)),0)</f>
        <v>0</v>
      </c>
      <c r="T123" s="322"/>
      <c r="U123" s="218">
        <f>AVERAGE(AA123:AL123)</f>
        <v>0</v>
      </c>
      <c r="V123" s="218">
        <f>AVERAGE(AM123:AX123)</f>
        <v>0</v>
      </c>
      <c r="W123" s="218">
        <f>AVERAGE(AY123:BJ123)</f>
        <v>0</v>
      </c>
      <c r="X123" s="218">
        <f ca="1">_xlfn.IFNA(AVERAGE(OFFSET($AA123,0,MATCH(Periods!$D$15,$AA$7:$BY$7)-1):OFFSET($AA123,0,MATCH(Periods!$D$15,$AA$7:$BY$7,0)-12)),0)</f>
        <v>0</v>
      </c>
      <c r="Y123" s="322"/>
      <c r="Z123" s="322"/>
      <c r="AA123" s="218">
        <f>-SUMIFS(TB!N:N,TB!$F:$F,$B123,TB!$B:$B,$C123,TB!$C:$C,$D123,TB!$G:$G,$E123,TB!$J:$J,$A$4)</f>
        <v>0</v>
      </c>
      <c r="AB123" s="218">
        <f>-SUMIFS(TB!O:O,TB!$F:$F,$B123,TB!$B:$B,$C123,TB!$C:$C,$D123,TB!$G:$G,$E123,TB!$J:$J,$A$4)</f>
        <v>0</v>
      </c>
      <c r="AC123" s="218">
        <f>-SUMIFS(TB!P:P,TB!$F:$F,$B123,TB!$B:$B,$C123,TB!$C:$C,$D123,TB!$G:$G,$E123,TB!$J:$J,$A$4)</f>
        <v>0</v>
      </c>
      <c r="AD123" s="218">
        <f>-SUMIFS(TB!Q:Q,TB!$F:$F,$B123,TB!$B:$B,$C123,TB!$C:$C,$D123,TB!$G:$G,$E123,TB!$J:$J,$A$4)</f>
        <v>0</v>
      </c>
      <c r="AE123" s="218">
        <f>-SUMIFS(TB!R:R,TB!$F:$F,$B123,TB!$B:$B,$C123,TB!$C:$C,$D123,TB!$G:$G,$E123,TB!$J:$J,$A$4)</f>
        <v>0</v>
      </c>
      <c r="AF123" s="218">
        <f>-SUMIFS(TB!S:S,TB!$F:$F,$B123,TB!$B:$B,$C123,TB!$C:$C,$D123,TB!$G:$G,$E123,TB!$J:$J,$A$4)</f>
        <v>0</v>
      </c>
      <c r="AG123" s="218">
        <f>-SUMIFS(TB!T:T,TB!$F:$F,$B123,TB!$B:$B,$C123,TB!$C:$C,$D123,TB!$G:$G,$E123,TB!$J:$J,$A$4)</f>
        <v>0</v>
      </c>
      <c r="AH123" s="218">
        <f>-SUMIFS(TB!U:U,TB!$F:$F,$B123,TB!$B:$B,$C123,TB!$C:$C,$D123,TB!$G:$G,$E123,TB!$J:$J,$A$4)</f>
        <v>0</v>
      </c>
      <c r="AI123" s="218">
        <f>-SUMIFS(TB!V:V,TB!$F:$F,$B123,TB!$B:$B,$C123,TB!$C:$C,$D123,TB!$G:$G,$E123,TB!$J:$J,$A$4)</f>
        <v>0</v>
      </c>
      <c r="AJ123" s="218">
        <f>-SUMIFS(TB!W:W,TB!$F:$F,$B123,TB!$B:$B,$C123,TB!$C:$C,$D123,TB!$G:$G,$E123,TB!$J:$J,$A$4)</f>
        <v>0</v>
      </c>
      <c r="AK123" s="218">
        <f>-SUMIFS(TB!X:X,TB!$F:$F,$B123,TB!$B:$B,$C123,TB!$C:$C,$D123,TB!$G:$G,$E123,TB!$J:$J,$A$4)</f>
        <v>0</v>
      </c>
      <c r="AL123" s="218">
        <f>-SUMIFS(TB!Y:Y,TB!$F:$F,$B123,TB!$B:$B,$C123,TB!$C:$C,$D123,TB!$G:$G,$E123,TB!$J:$J,$A$4)</f>
        <v>0</v>
      </c>
      <c r="AM123" s="218">
        <f>-SUMIFS(TB!Z:Z,TB!$F:$F,$B123,TB!$B:$B,$C123,TB!$C:$C,$D123,TB!$G:$G,$E123,TB!$J:$J,$A$4)</f>
        <v>0</v>
      </c>
      <c r="AN123" s="218">
        <f>-SUMIFS(TB!AA:AA,TB!$F:$F,$B123,TB!$B:$B,$C123,TB!$C:$C,$D123,TB!$G:$G,$E123,TB!$J:$J,$A$4)</f>
        <v>0</v>
      </c>
      <c r="AO123" s="218">
        <f>-SUMIFS(TB!AB:AB,TB!$F:$F,$B123,TB!$B:$B,$C123,TB!$C:$C,$D123,TB!$G:$G,$E123,TB!$J:$J,$A$4)</f>
        <v>0</v>
      </c>
      <c r="AP123" s="218">
        <f>-SUMIFS(TB!AC:AC,TB!$F:$F,$B123,TB!$B:$B,$C123,TB!$C:$C,$D123,TB!$G:$G,$E123,TB!$J:$J,$A$4)</f>
        <v>0</v>
      </c>
      <c r="AQ123" s="218">
        <f>-SUMIFS(TB!AD:AD,TB!$F:$F,$B123,TB!$B:$B,$C123,TB!$C:$C,$D123,TB!$G:$G,$E123,TB!$J:$J,$A$4)</f>
        <v>0</v>
      </c>
      <c r="AR123" s="218">
        <f>-SUMIFS(TB!AE:AE,TB!$F:$F,$B123,TB!$B:$B,$C123,TB!$C:$C,$D123,TB!$G:$G,$E123,TB!$J:$J,$A$4)</f>
        <v>0</v>
      </c>
      <c r="AS123" s="218">
        <f>-SUMIFS(TB!AF:AF,TB!$F:$F,$B123,TB!$B:$B,$C123,TB!$C:$C,$D123,TB!$G:$G,$E123,TB!$J:$J,$A$4)</f>
        <v>0</v>
      </c>
      <c r="AT123" s="218">
        <f>-SUMIFS(TB!AG:AG,TB!$F:$F,$B123,TB!$B:$B,$C123,TB!$C:$C,$D123,TB!$G:$G,$E123,TB!$J:$J,$A$4)</f>
        <v>0</v>
      </c>
      <c r="AU123" s="218">
        <f>-SUMIFS(TB!AH:AH,TB!$F:$F,$B123,TB!$B:$B,$C123,TB!$C:$C,$D123,TB!$G:$G,$E123,TB!$J:$J,$A$4)</f>
        <v>0</v>
      </c>
      <c r="AV123" s="218">
        <f>-SUMIFS(TB!AI:AI,TB!$F:$F,$B123,TB!$B:$B,$C123,TB!$C:$C,$D123,TB!$G:$G,$E123,TB!$J:$J,$A$4)</f>
        <v>0</v>
      </c>
      <c r="AW123" s="218">
        <f>-SUMIFS(TB!AJ:AJ,TB!$F:$F,$B123,TB!$B:$B,$C123,TB!$C:$C,$D123,TB!$G:$G,$E123,TB!$J:$J,$A$4)</f>
        <v>0</v>
      </c>
      <c r="AX123" s="218">
        <f>-SUMIFS(TB!AK:AK,TB!$F:$F,$B123,TB!$B:$B,$C123,TB!$C:$C,$D123,TB!$G:$G,$E123,TB!$J:$J,$A$4)</f>
        <v>0</v>
      </c>
      <c r="AY123" s="218">
        <f>-SUMIFS(TB!AL:AL,TB!$F:$F,$B123,TB!$B:$B,$C123,TB!$C:$C,$D123,TB!$G:$G,$E123,TB!$J:$J,$A$4)</f>
        <v>0</v>
      </c>
      <c r="AZ123" s="218">
        <f>-SUMIFS(TB!AM:AM,TB!$F:$F,$B123,TB!$B:$B,$C123,TB!$C:$C,$D123,TB!$G:$G,$E123,TB!$J:$J,$A$4)</f>
        <v>0</v>
      </c>
      <c r="BA123" s="218">
        <f>-SUMIFS(TB!AN:AN,TB!$F:$F,$B123,TB!$B:$B,$C123,TB!$C:$C,$D123,TB!$G:$G,$E123,TB!$J:$J,$A$4)</f>
        <v>0</v>
      </c>
      <c r="BB123" s="218">
        <f>-SUMIFS(TB!AO:AO,TB!$F:$F,$B123,TB!$B:$B,$C123,TB!$C:$C,$D123,TB!$G:$G,$E123,TB!$J:$J,$A$4)</f>
        <v>0</v>
      </c>
      <c r="BC123" s="218">
        <f>-SUMIFS(TB!AP:AP,TB!$F:$F,$B123,TB!$B:$B,$C123,TB!$C:$C,$D123,TB!$G:$G,$E123,TB!$J:$J,$A$4)</f>
        <v>0</v>
      </c>
      <c r="BD123" s="218">
        <f>-SUMIFS(TB!AQ:AQ,TB!$F:$F,$B123,TB!$B:$B,$C123,TB!$C:$C,$D123,TB!$G:$G,$E123,TB!$J:$J,$A$4)</f>
        <v>0</v>
      </c>
      <c r="BE123" s="218">
        <f>-SUMIFS(TB!AR:AR,TB!$F:$F,$B123,TB!$B:$B,$C123,TB!$C:$C,$D123,TB!$G:$G,$E123,TB!$J:$J,$A$4)</f>
        <v>0</v>
      </c>
      <c r="BF123" s="218">
        <f>-SUMIFS(TB!AS:AS,TB!$F:$F,$B123,TB!$B:$B,$C123,TB!$C:$C,$D123,TB!$G:$G,$E123,TB!$J:$J,$A$4)</f>
        <v>0</v>
      </c>
      <c r="BG123" s="218">
        <f>-SUMIFS(TB!AT:AT,TB!$F:$F,$B123,TB!$B:$B,$C123,TB!$C:$C,$D123,TB!$G:$G,$E123,TB!$J:$J,$A$4)</f>
        <v>0</v>
      </c>
      <c r="BH123" s="218">
        <f>-SUMIFS(TB!AU:AU,TB!$F:$F,$B123,TB!$B:$B,$C123,TB!$C:$C,$D123,TB!$G:$G,$E123,TB!$J:$J,$A$4)</f>
        <v>0</v>
      </c>
      <c r="BI123" s="218">
        <f>-SUMIFS(TB!AV:AV,TB!$F:$F,$B123,TB!$B:$B,$C123,TB!$C:$C,$D123,TB!$G:$G,$E123,TB!$J:$J,$A$4)</f>
        <v>0</v>
      </c>
      <c r="BJ123" s="218">
        <f>-SUMIFS(TB!AW:AW,TB!$F:$F,$B123,TB!$B:$B,$C123,TB!$C:$C,$D123,TB!$G:$G,$E123,TB!$J:$J,$A$4)</f>
        <v>0</v>
      </c>
      <c r="BK123" s="218">
        <f>-SUMIFS(TB!AX:AX,TB!$F:$F,$B123,TB!$B:$B,$C123,TB!$C:$C,$D123,TB!$G:$G,$E123,TB!$J:$J,$A$4)</f>
        <v>0</v>
      </c>
      <c r="BL123" s="218">
        <f>-SUMIFS(TB!AY:AY,TB!$F:$F,$B123,TB!$B:$B,$C123,TB!$C:$C,$D123,TB!$G:$G,$E123,TB!$J:$J,$A$4)</f>
        <v>0</v>
      </c>
      <c r="BM123" s="218">
        <f>-SUMIFS(TB!AZ:AZ,TB!$F:$F,$B123,TB!$B:$B,$C123,TB!$C:$C,$D123,TB!$G:$G,$E123,TB!$J:$J,$A$4)</f>
        <v>0</v>
      </c>
      <c r="BN123" s="218">
        <f>-SUMIFS(TB!BA:BA,TB!$F:$F,$B123,TB!$B:$B,$C123,TB!$C:$C,$D123,TB!$G:$G,$E123,TB!$J:$J,$A$4)</f>
        <v>0</v>
      </c>
      <c r="BO123" s="218">
        <f>-SUMIFS(TB!BB:BB,TB!$F:$F,$B123,TB!$B:$B,$C123,TB!$C:$C,$D123,TB!$G:$G,$E123,TB!$J:$J,$A$4)</f>
        <v>0</v>
      </c>
      <c r="BP123" s="218">
        <f>-SUMIFS(TB!BC:BC,TB!$F:$F,$B123,TB!$B:$B,$C123,TB!$C:$C,$D123,TB!$G:$G,$E123,TB!$J:$J,$A$4)</f>
        <v>0</v>
      </c>
      <c r="BQ123" s="218">
        <f>-SUMIFS(TB!BD:BD,TB!$F:$F,$B123,TB!$B:$B,$C123,TB!$C:$C,$D123,TB!$G:$G,$E123,TB!$J:$J,$A$4)</f>
        <v>0</v>
      </c>
      <c r="BR123" s="218">
        <f>-SUMIFS(TB!BE:BE,TB!$F:$F,$B123,TB!$B:$B,$C123,TB!$C:$C,$D123,TB!$G:$G,$E123,TB!$J:$J,$A$4)</f>
        <v>0</v>
      </c>
      <c r="BS123" s="218">
        <f>-SUMIFS(TB!BF:BF,TB!$F:$F,$B123,TB!$B:$B,$C123,TB!$C:$C,$D123,TB!$G:$G,$E123,TB!$J:$J,$A$4)</f>
        <v>0</v>
      </c>
      <c r="BT123" s="218">
        <f>-SUMIFS(TB!BG:BG,TB!$F:$F,$B123,TB!$B:$B,$C123,TB!$C:$C,$D123,TB!$G:$G,$E123,TB!$J:$J,$A$4)</f>
        <v>0</v>
      </c>
      <c r="BU123" s="218">
        <f>-SUMIFS(TB!BH:BH,TB!$F:$F,$B123,TB!$B:$B,$C123,TB!$C:$C,$D123,TB!$G:$G,$E123,TB!$J:$J,$A$4)</f>
        <v>0</v>
      </c>
      <c r="BV123" s="218">
        <f>-SUMIFS(TB!BI:BI,TB!$F:$F,$B123,TB!$B:$B,$C123,TB!$C:$C,$D123,TB!$G:$G,$E123,TB!$J:$J,$A$4)</f>
        <v>0</v>
      </c>
      <c r="BZ123" s="218"/>
      <c r="CA123" s="337"/>
    </row>
    <row r="124" spans="2:79" s="20" customFormat="1" ht="14.25" customHeight="1" outlineLevel="1" x14ac:dyDescent="0.3">
      <c r="B124" s="80" t="str">
        <f>BS!$B$33</f>
        <v>Blank</v>
      </c>
      <c r="C124" s="79"/>
      <c r="D124" s="80" t="str">
        <f>IFERROR(VLOOKUP($C124,TB!$B:$H,2,0),"-")</f>
        <v>-</v>
      </c>
      <c r="E124" s="80" t="str">
        <f>IFERROR(VLOOKUP($C124,TB!$B:$H,6,0),"-")</f>
        <v>-</v>
      </c>
      <c r="F124" s="218">
        <f>SUMIFS($AA124:$BJ124,$AA$7:$BJ$7,F$7)</f>
        <v>0</v>
      </c>
      <c r="G124" s="218">
        <f t="shared" si="123"/>
        <v>0</v>
      </c>
      <c r="H124" s="218">
        <f t="shared" si="123"/>
        <v>0</v>
      </c>
      <c r="I124" s="218">
        <f t="shared" si="123"/>
        <v>0</v>
      </c>
      <c r="J124" s="322"/>
      <c r="K124" s="218">
        <f t="shared" si="124"/>
        <v>0</v>
      </c>
      <c r="L124" s="218">
        <f t="shared" si="125"/>
        <v>0</v>
      </c>
      <c r="M124" s="218">
        <f>MIN(AY124:BJ124)</f>
        <v>0</v>
      </c>
      <c r="N124" s="218">
        <f ca="1">_xlfn.IFNA(MIN(OFFSET($AA124,0,MATCH(Periods!$D$15,$AA$7:$BY$7)-1):OFFSET($AA124,0,MATCH(Periods!$D$15,$AA$7:$BY$7,0)-12)),0)</f>
        <v>0</v>
      </c>
      <c r="O124" s="322"/>
      <c r="P124" s="218">
        <f>MAX(AA124:AL124)</f>
        <v>0</v>
      </c>
      <c r="Q124" s="218">
        <f>MAX(AM124:AX124)</f>
        <v>0</v>
      </c>
      <c r="R124" s="218">
        <f>MAX(AY124:BJ124)</f>
        <v>0</v>
      </c>
      <c r="S124" s="218">
        <f ca="1">_xlfn.IFNA(MAX(OFFSET($AA124,0,MATCH(Periods!$D$15,$AA$7:$BY$7)-1):OFFSET($AA124,0,MATCH(Periods!$D$15,$AA$7:$BY$7,0)-12)),0)</f>
        <v>0</v>
      </c>
      <c r="T124" s="322"/>
      <c r="U124" s="218">
        <f>AVERAGE(AA124:AL124)</f>
        <v>0</v>
      </c>
      <c r="V124" s="218">
        <f>AVERAGE(AM124:AX124)</f>
        <v>0</v>
      </c>
      <c r="W124" s="218">
        <f>AVERAGE(AY124:BJ124)</f>
        <v>0</v>
      </c>
      <c r="X124" s="218">
        <f ca="1">_xlfn.IFNA(AVERAGE(OFFSET($AA124,0,MATCH(Periods!$D$15,$AA$7:$BY$7)-1):OFFSET($AA124,0,MATCH(Periods!$D$15,$AA$7:$BY$7,0)-12)),0)</f>
        <v>0</v>
      </c>
      <c r="Y124" s="322"/>
      <c r="Z124" s="322"/>
      <c r="AA124" s="218">
        <f>-SUMIFS(TB!N:N,TB!$F:$F,$B124,TB!$B:$B,$C124,TB!$C:$C,$D124,TB!$G:$G,$E124,TB!$J:$J,$A$4)</f>
        <v>0</v>
      </c>
      <c r="AB124" s="218">
        <f>-SUMIFS(TB!O:O,TB!$F:$F,$B124,TB!$B:$B,$C124,TB!$C:$C,$D124,TB!$G:$G,$E124,TB!$J:$J,$A$4)</f>
        <v>0</v>
      </c>
      <c r="AC124" s="218">
        <f>-SUMIFS(TB!P:P,TB!$F:$F,$B124,TB!$B:$B,$C124,TB!$C:$C,$D124,TB!$G:$G,$E124,TB!$J:$J,$A$4)</f>
        <v>0</v>
      </c>
      <c r="AD124" s="218">
        <f>-SUMIFS(TB!Q:Q,TB!$F:$F,$B124,TB!$B:$B,$C124,TB!$C:$C,$D124,TB!$G:$G,$E124,TB!$J:$J,$A$4)</f>
        <v>0</v>
      </c>
      <c r="AE124" s="218">
        <f>-SUMIFS(TB!R:R,TB!$F:$F,$B124,TB!$B:$B,$C124,TB!$C:$C,$D124,TB!$G:$G,$E124,TB!$J:$J,$A$4)</f>
        <v>0</v>
      </c>
      <c r="AF124" s="218">
        <f>-SUMIFS(TB!S:S,TB!$F:$F,$B124,TB!$B:$B,$C124,TB!$C:$C,$D124,TB!$G:$G,$E124,TB!$J:$J,$A$4)</f>
        <v>0</v>
      </c>
      <c r="AG124" s="218">
        <f>-SUMIFS(TB!T:T,TB!$F:$F,$B124,TB!$B:$B,$C124,TB!$C:$C,$D124,TB!$G:$G,$E124,TB!$J:$J,$A$4)</f>
        <v>0</v>
      </c>
      <c r="AH124" s="218">
        <f>-SUMIFS(TB!U:U,TB!$F:$F,$B124,TB!$B:$B,$C124,TB!$C:$C,$D124,TB!$G:$G,$E124,TB!$J:$J,$A$4)</f>
        <v>0</v>
      </c>
      <c r="AI124" s="218">
        <f>-SUMIFS(TB!V:V,TB!$F:$F,$B124,TB!$B:$B,$C124,TB!$C:$C,$D124,TB!$G:$G,$E124,TB!$J:$J,$A$4)</f>
        <v>0</v>
      </c>
      <c r="AJ124" s="218">
        <f>-SUMIFS(TB!W:W,TB!$F:$F,$B124,TB!$B:$B,$C124,TB!$C:$C,$D124,TB!$G:$G,$E124,TB!$J:$J,$A$4)</f>
        <v>0</v>
      </c>
      <c r="AK124" s="218">
        <f>-SUMIFS(TB!X:X,TB!$F:$F,$B124,TB!$B:$B,$C124,TB!$C:$C,$D124,TB!$G:$G,$E124,TB!$J:$J,$A$4)</f>
        <v>0</v>
      </c>
      <c r="AL124" s="218">
        <f>-SUMIFS(TB!Y:Y,TB!$F:$F,$B124,TB!$B:$B,$C124,TB!$C:$C,$D124,TB!$G:$G,$E124,TB!$J:$J,$A$4)</f>
        <v>0</v>
      </c>
      <c r="AM124" s="218">
        <f>-SUMIFS(TB!Z:Z,TB!$F:$F,$B124,TB!$B:$B,$C124,TB!$C:$C,$D124,TB!$G:$G,$E124,TB!$J:$J,$A$4)</f>
        <v>0</v>
      </c>
      <c r="AN124" s="218">
        <f>-SUMIFS(TB!AA:AA,TB!$F:$F,$B124,TB!$B:$B,$C124,TB!$C:$C,$D124,TB!$G:$G,$E124,TB!$J:$J,$A$4)</f>
        <v>0</v>
      </c>
      <c r="AO124" s="218">
        <f>-SUMIFS(TB!AB:AB,TB!$F:$F,$B124,TB!$B:$B,$C124,TB!$C:$C,$D124,TB!$G:$G,$E124,TB!$J:$J,$A$4)</f>
        <v>0</v>
      </c>
      <c r="AP124" s="218">
        <f>-SUMIFS(TB!AC:AC,TB!$F:$F,$B124,TB!$B:$B,$C124,TB!$C:$C,$D124,TB!$G:$G,$E124,TB!$J:$J,$A$4)</f>
        <v>0</v>
      </c>
      <c r="AQ124" s="218">
        <f>-SUMIFS(TB!AD:AD,TB!$F:$F,$B124,TB!$B:$B,$C124,TB!$C:$C,$D124,TB!$G:$G,$E124,TB!$J:$J,$A$4)</f>
        <v>0</v>
      </c>
      <c r="AR124" s="218">
        <f>-SUMIFS(TB!AE:AE,TB!$F:$F,$B124,TB!$B:$B,$C124,TB!$C:$C,$D124,TB!$G:$G,$E124,TB!$J:$J,$A$4)</f>
        <v>0</v>
      </c>
      <c r="AS124" s="218">
        <f>-SUMIFS(TB!AF:AF,TB!$F:$F,$B124,TB!$B:$B,$C124,TB!$C:$C,$D124,TB!$G:$G,$E124,TB!$J:$J,$A$4)</f>
        <v>0</v>
      </c>
      <c r="AT124" s="218">
        <f>-SUMIFS(TB!AG:AG,TB!$F:$F,$B124,TB!$B:$B,$C124,TB!$C:$C,$D124,TB!$G:$G,$E124,TB!$J:$J,$A$4)</f>
        <v>0</v>
      </c>
      <c r="AU124" s="218">
        <f>-SUMIFS(TB!AH:AH,TB!$F:$F,$B124,TB!$B:$B,$C124,TB!$C:$C,$D124,TB!$G:$G,$E124,TB!$J:$J,$A$4)</f>
        <v>0</v>
      </c>
      <c r="AV124" s="218">
        <f>-SUMIFS(TB!AI:AI,TB!$F:$F,$B124,TB!$B:$B,$C124,TB!$C:$C,$D124,TB!$G:$G,$E124,TB!$J:$J,$A$4)</f>
        <v>0</v>
      </c>
      <c r="AW124" s="218">
        <f>-SUMIFS(TB!AJ:AJ,TB!$F:$F,$B124,TB!$B:$B,$C124,TB!$C:$C,$D124,TB!$G:$G,$E124,TB!$J:$J,$A$4)</f>
        <v>0</v>
      </c>
      <c r="AX124" s="218">
        <f>-SUMIFS(TB!AK:AK,TB!$F:$F,$B124,TB!$B:$B,$C124,TB!$C:$C,$D124,TB!$G:$G,$E124,TB!$J:$J,$A$4)</f>
        <v>0</v>
      </c>
      <c r="AY124" s="218">
        <f>-SUMIFS(TB!AL:AL,TB!$F:$F,$B124,TB!$B:$B,$C124,TB!$C:$C,$D124,TB!$G:$G,$E124,TB!$J:$J,$A$4)</f>
        <v>0</v>
      </c>
      <c r="AZ124" s="218">
        <f>-SUMIFS(TB!AM:AM,TB!$F:$F,$B124,TB!$B:$B,$C124,TB!$C:$C,$D124,TB!$G:$G,$E124,TB!$J:$J,$A$4)</f>
        <v>0</v>
      </c>
      <c r="BA124" s="218">
        <f>-SUMIFS(TB!AN:AN,TB!$F:$F,$B124,TB!$B:$B,$C124,TB!$C:$C,$D124,TB!$G:$G,$E124,TB!$J:$J,$A$4)</f>
        <v>0</v>
      </c>
      <c r="BB124" s="218">
        <f>-SUMIFS(TB!AO:AO,TB!$F:$F,$B124,TB!$B:$B,$C124,TB!$C:$C,$D124,TB!$G:$G,$E124,TB!$J:$J,$A$4)</f>
        <v>0</v>
      </c>
      <c r="BC124" s="218">
        <f>-SUMIFS(TB!AP:AP,TB!$F:$F,$B124,TB!$B:$B,$C124,TB!$C:$C,$D124,TB!$G:$G,$E124,TB!$J:$J,$A$4)</f>
        <v>0</v>
      </c>
      <c r="BD124" s="218">
        <f>-SUMIFS(TB!AQ:AQ,TB!$F:$F,$B124,TB!$B:$B,$C124,TB!$C:$C,$D124,TB!$G:$G,$E124,TB!$J:$J,$A$4)</f>
        <v>0</v>
      </c>
      <c r="BE124" s="218">
        <f>-SUMIFS(TB!AR:AR,TB!$F:$F,$B124,TB!$B:$B,$C124,TB!$C:$C,$D124,TB!$G:$G,$E124,TB!$J:$J,$A$4)</f>
        <v>0</v>
      </c>
      <c r="BF124" s="218">
        <f>-SUMIFS(TB!AS:AS,TB!$F:$F,$B124,TB!$B:$B,$C124,TB!$C:$C,$D124,TB!$G:$G,$E124,TB!$J:$J,$A$4)</f>
        <v>0</v>
      </c>
      <c r="BG124" s="218">
        <f>-SUMIFS(TB!AT:AT,TB!$F:$F,$B124,TB!$B:$B,$C124,TB!$C:$C,$D124,TB!$G:$G,$E124,TB!$J:$J,$A$4)</f>
        <v>0</v>
      </c>
      <c r="BH124" s="218">
        <f>-SUMIFS(TB!AU:AU,TB!$F:$F,$B124,TB!$B:$B,$C124,TB!$C:$C,$D124,TB!$G:$G,$E124,TB!$J:$J,$A$4)</f>
        <v>0</v>
      </c>
      <c r="BI124" s="218">
        <f>-SUMIFS(TB!AV:AV,TB!$F:$F,$B124,TB!$B:$B,$C124,TB!$C:$C,$D124,TB!$G:$G,$E124,TB!$J:$J,$A$4)</f>
        <v>0</v>
      </c>
      <c r="BJ124" s="218">
        <f>-SUMIFS(TB!AW:AW,TB!$F:$F,$B124,TB!$B:$B,$C124,TB!$C:$C,$D124,TB!$G:$G,$E124,TB!$J:$J,$A$4)</f>
        <v>0</v>
      </c>
      <c r="BK124" s="218">
        <f>-SUMIFS(TB!AX:AX,TB!$F:$F,$B124,TB!$B:$B,$C124,TB!$C:$C,$D124,TB!$G:$G,$E124,TB!$J:$J,$A$4)</f>
        <v>0</v>
      </c>
      <c r="BL124" s="218">
        <f>-SUMIFS(TB!AY:AY,TB!$F:$F,$B124,TB!$B:$B,$C124,TB!$C:$C,$D124,TB!$G:$G,$E124,TB!$J:$J,$A$4)</f>
        <v>0</v>
      </c>
      <c r="BM124" s="218">
        <f>-SUMIFS(TB!AZ:AZ,TB!$F:$F,$B124,TB!$B:$B,$C124,TB!$C:$C,$D124,TB!$G:$G,$E124,TB!$J:$J,$A$4)</f>
        <v>0</v>
      </c>
      <c r="BN124" s="218">
        <f>-SUMIFS(TB!BA:BA,TB!$F:$F,$B124,TB!$B:$B,$C124,TB!$C:$C,$D124,TB!$G:$G,$E124,TB!$J:$J,$A$4)</f>
        <v>0</v>
      </c>
      <c r="BO124" s="218">
        <f>-SUMIFS(TB!BB:BB,TB!$F:$F,$B124,TB!$B:$B,$C124,TB!$C:$C,$D124,TB!$G:$G,$E124,TB!$J:$J,$A$4)</f>
        <v>0</v>
      </c>
      <c r="BP124" s="218">
        <f>-SUMIFS(TB!BC:BC,TB!$F:$F,$B124,TB!$B:$B,$C124,TB!$C:$C,$D124,TB!$G:$G,$E124,TB!$J:$J,$A$4)</f>
        <v>0</v>
      </c>
      <c r="BQ124" s="218">
        <f>-SUMIFS(TB!BD:BD,TB!$F:$F,$B124,TB!$B:$B,$C124,TB!$C:$C,$D124,TB!$G:$G,$E124,TB!$J:$J,$A$4)</f>
        <v>0</v>
      </c>
      <c r="BR124" s="218">
        <f>-SUMIFS(TB!BE:BE,TB!$F:$F,$B124,TB!$B:$B,$C124,TB!$C:$C,$D124,TB!$G:$G,$E124,TB!$J:$J,$A$4)</f>
        <v>0</v>
      </c>
      <c r="BS124" s="218">
        <f>-SUMIFS(TB!BF:BF,TB!$F:$F,$B124,TB!$B:$B,$C124,TB!$C:$C,$D124,TB!$G:$G,$E124,TB!$J:$J,$A$4)</f>
        <v>0</v>
      </c>
      <c r="BT124" s="218">
        <f>-SUMIFS(TB!BG:BG,TB!$F:$F,$B124,TB!$B:$B,$C124,TB!$C:$C,$D124,TB!$G:$G,$E124,TB!$J:$J,$A$4)</f>
        <v>0</v>
      </c>
      <c r="BU124" s="218">
        <f>-SUMIFS(TB!BH:BH,TB!$F:$F,$B124,TB!$B:$B,$C124,TB!$C:$C,$D124,TB!$G:$G,$E124,TB!$J:$J,$A$4)</f>
        <v>0</v>
      </c>
      <c r="BV124" s="218">
        <f>-SUMIFS(TB!BI:BI,TB!$F:$F,$B124,TB!$B:$B,$C124,TB!$C:$C,$D124,TB!$G:$G,$E124,TB!$J:$J,$A$4)</f>
        <v>0</v>
      </c>
      <c r="BZ124" s="218"/>
      <c r="CA124" s="337"/>
    </row>
    <row r="125" spans="2:79" s="20" customFormat="1" ht="14.25" customHeight="1" outlineLevel="1" x14ac:dyDescent="0.3">
      <c r="B125" s="92" t="str">
        <f>BS!$B$33</f>
        <v>Blank</v>
      </c>
      <c r="C125" s="93"/>
      <c r="D125" s="92" t="str">
        <f>IFERROR(VLOOKUP($C125,TB!$B:$H,2,0),"-")</f>
        <v>-</v>
      </c>
      <c r="E125" s="92" t="str">
        <f>IFERROR(VLOOKUP($C125,TB!$B:$H,6,0),"-")</f>
        <v>-</v>
      </c>
      <c r="F125" s="220">
        <f>SUMIFS($AA125:$BJ125,$AA$7:$BJ$7,F$7)</f>
        <v>0</v>
      </c>
      <c r="G125" s="220">
        <f t="shared" si="123"/>
        <v>0</v>
      </c>
      <c r="H125" s="220">
        <f t="shared" si="123"/>
        <v>0</v>
      </c>
      <c r="I125" s="220">
        <f t="shared" si="123"/>
        <v>0</v>
      </c>
      <c r="J125" s="322"/>
      <c r="K125" s="220">
        <f t="shared" si="124"/>
        <v>0</v>
      </c>
      <c r="L125" s="220">
        <f t="shared" si="125"/>
        <v>0</v>
      </c>
      <c r="M125" s="220">
        <f>MIN(AY125:BJ125)</f>
        <v>0</v>
      </c>
      <c r="N125" s="220">
        <f ca="1">_xlfn.IFNA(MIN(OFFSET($AA125,0,MATCH(Periods!$D$15,$AA$7:$BY$7)-1):OFFSET($AA125,0,MATCH(Periods!$D$15,$AA$7:$BY$7,0)-12)),0)</f>
        <v>0</v>
      </c>
      <c r="O125" s="322"/>
      <c r="P125" s="220">
        <f>MAX(AA125:AL125)</f>
        <v>0</v>
      </c>
      <c r="Q125" s="220">
        <f>MAX(AM125:AX125)</f>
        <v>0</v>
      </c>
      <c r="R125" s="220">
        <f>MAX(AY125:BJ125)</f>
        <v>0</v>
      </c>
      <c r="S125" s="220">
        <f ca="1">_xlfn.IFNA(MAX(OFFSET($AA125,0,MATCH(Periods!$D$15,$AA$7:$BY$7)-1):OFFSET($AA125,0,MATCH(Periods!$D$15,$AA$7:$BY$7,0)-12)),0)</f>
        <v>0</v>
      </c>
      <c r="T125" s="322"/>
      <c r="U125" s="220">
        <f>AVERAGE(AA125:AL125)</f>
        <v>0</v>
      </c>
      <c r="V125" s="220">
        <f>AVERAGE(AM125:AX125)</f>
        <v>0</v>
      </c>
      <c r="W125" s="220">
        <f>AVERAGE(AY125:BJ125)</f>
        <v>0</v>
      </c>
      <c r="X125" s="220">
        <f ca="1">_xlfn.IFNA(AVERAGE(OFFSET($AA125,0,MATCH(Periods!$D$15,$AA$7:$BY$7)-1):OFFSET($AA125,0,MATCH(Periods!$D$15,$AA$7:$BY$7,0)-12)),0)</f>
        <v>0</v>
      </c>
      <c r="Y125" s="322"/>
      <c r="Z125" s="322"/>
      <c r="AA125" s="220">
        <f>-SUMIFS(TB!N:N,TB!$F:$F,$B125,TB!$B:$B,$C125,TB!$C:$C,$D125,TB!$G:$G,$E125,TB!$J:$J,$A$4)</f>
        <v>0</v>
      </c>
      <c r="AB125" s="220">
        <f>-SUMIFS(TB!O:O,TB!$F:$F,$B125,TB!$B:$B,$C125,TB!$C:$C,$D125,TB!$G:$G,$E125,TB!$J:$J,$A$4)</f>
        <v>0</v>
      </c>
      <c r="AC125" s="220">
        <f>-SUMIFS(TB!P:P,TB!$F:$F,$B125,TB!$B:$B,$C125,TB!$C:$C,$D125,TB!$G:$G,$E125,TB!$J:$J,$A$4)</f>
        <v>0</v>
      </c>
      <c r="AD125" s="220">
        <f>-SUMIFS(TB!Q:Q,TB!$F:$F,$B125,TB!$B:$B,$C125,TB!$C:$C,$D125,TB!$G:$G,$E125,TB!$J:$J,$A$4)</f>
        <v>0</v>
      </c>
      <c r="AE125" s="220">
        <f>-SUMIFS(TB!R:R,TB!$F:$F,$B125,TB!$B:$B,$C125,TB!$C:$C,$D125,TB!$G:$G,$E125,TB!$J:$J,$A$4)</f>
        <v>0</v>
      </c>
      <c r="AF125" s="220">
        <f>-SUMIFS(TB!S:S,TB!$F:$F,$B125,TB!$B:$B,$C125,TB!$C:$C,$D125,TB!$G:$G,$E125,TB!$J:$J,$A$4)</f>
        <v>0</v>
      </c>
      <c r="AG125" s="220">
        <f>-SUMIFS(TB!T:T,TB!$F:$F,$B125,TB!$B:$B,$C125,TB!$C:$C,$D125,TB!$G:$G,$E125,TB!$J:$J,$A$4)</f>
        <v>0</v>
      </c>
      <c r="AH125" s="220">
        <f>-SUMIFS(TB!U:U,TB!$F:$F,$B125,TB!$B:$B,$C125,TB!$C:$C,$D125,TB!$G:$G,$E125,TB!$J:$J,$A$4)</f>
        <v>0</v>
      </c>
      <c r="AI125" s="220">
        <f>-SUMIFS(TB!V:V,TB!$F:$F,$B125,TB!$B:$B,$C125,TB!$C:$C,$D125,TB!$G:$G,$E125,TB!$J:$J,$A$4)</f>
        <v>0</v>
      </c>
      <c r="AJ125" s="220">
        <f>-SUMIFS(TB!W:W,TB!$F:$F,$B125,TB!$B:$B,$C125,TB!$C:$C,$D125,TB!$G:$G,$E125,TB!$J:$J,$A$4)</f>
        <v>0</v>
      </c>
      <c r="AK125" s="220">
        <f>-SUMIFS(TB!X:X,TB!$F:$F,$B125,TB!$B:$B,$C125,TB!$C:$C,$D125,TB!$G:$G,$E125,TB!$J:$J,$A$4)</f>
        <v>0</v>
      </c>
      <c r="AL125" s="220">
        <f>-SUMIFS(TB!Y:Y,TB!$F:$F,$B125,TB!$B:$B,$C125,TB!$C:$C,$D125,TB!$G:$G,$E125,TB!$J:$J,$A$4)</f>
        <v>0</v>
      </c>
      <c r="AM125" s="220">
        <f>-SUMIFS(TB!Z:Z,TB!$F:$F,$B125,TB!$B:$B,$C125,TB!$C:$C,$D125,TB!$G:$G,$E125,TB!$J:$J,$A$4)</f>
        <v>0</v>
      </c>
      <c r="AN125" s="220">
        <f>-SUMIFS(TB!AA:AA,TB!$F:$F,$B125,TB!$B:$B,$C125,TB!$C:$C,$D125,TB!$G:$G,$E125,TB!$J:$J,$A$4)</f>
        <v>0</v>
      </c>
      <c r="AO125" s="220">
        <f>-SUMIFS(TB!AB:AB,TB!$F:$F,$B125,TB!$B:$B,$C125,TB!$C:$C,$D125,TB!$G:$G,$E125,TB!$J:$J,$A$4)</f>
        <v>0</v>
      </c>
      <c r="AP125" s="220">
        <f>-SUMIFS(TB!AC:AC,TB!$F:$F,$B125,TB!$B:$B,$C125,TB!$C:$C,$D125,TB!$G:$G,$E125,TB!$J:$J,$A$4)</f>
        <v>0</v>
      </c>
      <c r="AQ125" s="220">
        <f>-SUMIFS(TB!AD:AD,TB!$F:$F,$B125,TB!$B:$B,$C125,TB!$C:$C,$D125,TB!$G:$G,$E125,TB!$J:$J,$A$4)</f>
        <v>0</v>
      </c>
      <c r="AR125" s="220">
        <f>-SUMIFS(TB!AE:AE,TB!$F:$F,$B125,TB!$B:$B,$C125,TB!$C:$C,$D125,TB!$G:$G,$E125,TB!$J:$J,$A$4)</f>
        <v>0</v>
      </c>
      <c r="AS125" s="220">
        <f>-SUMIFS(TB!AF:AF,TB!$F:$F,$B125,TB!$B:$B,$C125,TB!$C:$C,$D125,TB!$G:$G,$E125,TB!$J:$J,$A$4)</f>
        <v>0</v>
      </c>
      <c r="AT125" s="220">
        <f>-SUMIFS(TB!AG:AG,TB!$F:$F,$B125,TB!$B:$B,$C125,TB!$C:$C,$D125,TB!$G:$G,$E125,TB!$J:$J,$A$4)</f>
        <v>0</v>
      </c>
      <c r="AU125" s="220">
        <f>-SUMIFS(TB!AH:AH,TB!$F:$F,$B125,TB!$B:$B,$C125,TB!$C:$C,$D125,TB!$G:$G,$E125,TB!$J:$J,$A$4)</f>
        <v>0</v>
      </c>
      <c r="AV125" s="220">
        <f>-SUMIFS(TB!AI:AI,TB!$F:$F,$B125,TB!$B:$B,$C125,TB!$C:$C,$D125,TB!$G:$G,$E125,TB!$J:$J,$A$4)</f>
        <v>0</v>
      </c>
      <c r="AW125" s="220">
        <f>-SUMIFS(TB!AJ:AJ,TB!$F:$F,$B125,TB!$B:$B,$C125,TB!$C:$C,$D125,TB!$G:$G,$E125,TB!$J:$J,$A$4)</f>
        <v>0</v>
      </c>
      <c r="AX125" s="220">
        <f>-SUMIFS(TB!AK:AK,TB!$F:$F,$B125,TB!$B:$B,$C125,TB!$C:$C,$D125,TB!$G:$G,$E125,TB!$J:$J,$A$4)</f>
        <v>0</v>
      </c>
      <c r="AY125" s="220">
        <f>-SUMIFS(TB!AL:AL,TB!$F:$F,$B125,TB!$B:$B,$C125,TB!$C:$C,$D125,TB!$G:$G,$E125,TB!$J:$J,$A$4)</f>
        <v>0</v>
      </c>
      <c r="AZ125" s="220">
        <f>-SUMIFS(TB!AM:AM,TB!$F:$F,$B125,TB!$B:$B,$C125,TB!$C:$C,$D125,TB!$G:$G,$E125,TB!$J:$J,$A$4)</f>
        <v>0</v>
      </c>
      <c r="BA125" s="220">
        <f>-SUMIFS(TB!AN:AN,TB!$F:$F,$B125,TB!$B:$B,$C125,TB!$C:$C,$D125,TB!$G:$G,$E125,TB!$J:$J,$A$4)</f>
        <v>0</v>
      </c>
      <c r="BB125" s="220">
        <f>-SUMIFS(TB!AO:AO,TB!$F:$F,$B125,TB!$B:$B,$C125,TB!$C:$C,$D125,TB!$G:$G,$E125,TB!$J:$J,$A$4)</f>
        <v>0</v>
      </c>
      <c r="BC125" s="220">
        <f>-SUMIFS(TB!AP:AP,TB!$F:$F,$B125,TB!$B:$B,$C125,TB!$C:$C,$D125,TB!$G:$G,$E125,TB!$J:$J,$A$4)</f>
        <v>0</v>
      </c>
      <c r="BD125" s="220">
        <f>-SUMIFS(TB!AQ:AQ,TB!$F:$F,$B125,TB!$B:$B,$C125,TB!$C:$C,$D125,TB!$G:$G,$E125,TB!$J:$J,$A$4)</f>
        <v>0</v>
      </c>
      <c r="BE125" s="220">
        <f>-SUMIFS(TB!AR:AR,TB!$F:$F,$B125,TB!$B:$B,$C125,TB!$C:$C,$D125,TB!$G:$G,$E125,TB!$J:$J,$A$4)</f>
        <v>0</v>
      </c>
      <c r="BF125" s="220">
        <f>-SUMIFS(TB!AS:AS,TB!$F:$F,$B125,TB!$B:$B,$C125,TB!$C:$C,$D125,TB!$G:$G,$E125,TB!$J:$J,$A$4)</f>
        <v>0</v>
      </c>
      <c r="BG125" s="220">
        <f>-SUMIFS(TB!AT:AT,TB!$F:$F,$B125,TB!$B:$B,$C125,TB!$C:$C,$D125,TB!$G:$G,$E125,TB!$J:$J,$A$4)</f>
        <v>0</v>
      </c>
      <c r="BH125" s="220">
        <f>-SUMIFS(TB!AU:AU,TB!$F:$F,$B125,TB!$B:$B,$C125,TB!$C:$C,$D125,TB!$G:$G,$E125,TB!$J:$J,$A$4)</f>
        <v>0</v>
      </c>
      <c r="BI125" s="220">
        <f>-SUMIFS(TB!AV:AV,TB!$F:$F,$B125,TB!$B:$B,$C125,TB!$C:$C,$D125,TB!$G:$G,$E125,TB!$J:$J,$A$4)</f>
        <v>0</v>
      </c>
      <c r="BJ125" s="220">
        <f>-SUMIFS(TB!AW:AW,TB!$F:$F,$B125,TB!$B:$B,$C125,TB!$C:$C,$D125,TB!$G:$G,$E125,TB!$J:$J,$A$4)</f>
        <v>0</v>
      </c>
      <c r="BK125" s="220">
        <f>-SUMIFS(TB!AX:AX,TB!$F:$F,$B125,TB!$B:$B,$C125,TB!$C:$C,$D125,TB!$G:$G,$E125,TB!$J:$J,$A$4)</f>
        <v>0</v>
      </c>
      <c r="BL125" s="220">
        <f>-SUMIFS(TB!AY:AY,TB!$F:$F,$B125,TB!$B:$B,$C125,TB!$C:$C,$D125,TB!$G:$G,$E125,TB!$J:$J,$A$4)</f>
        <v>0</v>
      </c>
      <c r="BM125" s="220">
        <f>-SUMIFS(TB!AZ:AZ,TB!$F:$F,$B125,TB!$B:$B,$C125,TB!$C:$C,$D125,TB!$G:$G,$E125,TB!$J:$J,$A$4)</f>
        <v>0</v>
      </c>
      <c r="BN125" s="220">
        <f>-SUMIFS(TB!BA:BA,TB!$F:$F,$B125,TB!$B:$B,$C125,TB!$C:$C,$D125,TB!$G:$G,$E125,TB!$J:$J,$A$4)</f>
        <v>0</v>
      </c>
      <c r="BO125" s="220">
        <f>-SUMIFS(TB!BB:BB,TB!$F:$F,$B125,TB!$B:$B,$C125,TB!$C:$C,$D125,TB!$G:$G,$E125,TB!$J:$J,$A$4)</f>
        <v>0</v>
      </c>
      <c r="BP125" s="220">
        <f>-SUMIFS(TB!BC:BC,TB!$F:$F,$B125,TB!$B:$B,$C125,TB!$C:$C,$D125,TB!$G:$G,$E125,TB!$J:$J,$A$4)</f>
        <v>0</v>
      </c>
      <c r="BQ125" s="220">
        <f>-SUMIFS(TB!BD:BD,TB!$F:$F,$B125,TB!$B:$B,$C125,TB!$C:$C,$D125,TB!$G:$G,$E125,TB!$J:$J,$A$4)</f>
        <v>0</v>
      </c>
      <c r="BR125" s="220">
        <f>-SUMIFS(TB!BE:BE,TB!$F:$F,$B125,TB!$B:$B,$C125,TB!$C:$C,$D125,TB!$G:$G,$E125,TB!$J:$J,$A$4)</f>
        <v>0</v>
      </c>
      <c r="BS125" s="220">
        <f>-SUMIFS(TB!BF:BF,TB!$F:$F,$B125,TB!$B:$B,$C125,TB!$C:$C,$D125,TB!$G:$G,$E125,TB!$J:$J,$A$4)</f>
        <v>0</v>
      </c>
      <c r="BT125" s="220">
        <f>-SUMIFS(TB!BG:BG,TB!$F:$F,$B125,TB!$B:$B,$C125,TB!$C:$C,$D125,TB!$G:$G,$E125,TB!$J:$J,$A$4)</f>
        <v>0</v>
      </c>
      <c r="BU125" s="220">
        <f>-SUMIFS(TB!BH:BH,TB!$F:$F,$B125,TB!$B:$B,$C125,TB!$C:$C,$D125,TB!$G:$G,$E125,TB!$J:$J,$A$4)</f>
        <v>0</v>
      </c>
      <c r="BV125" s="220">
        <f>-SUMIFS(TB!BI:BI,TB!$F:$F,$B125,TB!$B:$B,$C125,TB!$C:$C,$D125,TB!$G:$G,$E125,TB!$J:$J,$A$4)</f>
        <v>0</v>
      </c>
      <c r="BZ125" s="220"/>
      <c r="CA125" s="337"/>
    </row>
    <row r="126" spans="2:79" ht="14.25" customHeight="1" outlineLevel="1" x14ac:dyDescent="0.3">
      <c r="B126" s="71" t="str">
        <f>BS!$B$33</f>
        <v>Blank</v>
      </c>
      <c r="C126" s="197"/>
      <c r="D126" s="71" t="str">
        <f>BS!$B$33</f>
        <v>Blank</v>
      </c>
      <c r="E126" s="71"/>
      <c r="F126" s="219">
        <f>SUM(F122:F125)</f>
        <v>0</v>
      </c>
      <c r="G126" s="219">
        <f t="shared" ref="G126:H126" si="126">SUM(G122:G125)</f>
        <v>0</v>
      </c>
      <c r="H126" s="219">
        <f t="shared" si="126"/>
        <v>0</v>
      </c>
      <c r="I126" s="219">
        <f t="shared" ref="I126" si="127">SUM(I122:I125)</f>
        <v>0</v>
      </c>
      <c r="J126" s="293"/>
      <c r="K126" s="449"/>
      <c r="L126" s="449"/>
      <c r="M126" s="449"/>
      <c r="N126" s="449"/>
      <c r="O126" s="293"/>
      <c r="P126" s="449"/>
      <c r="Q126" s="449"/>
      <c r="R126" s="449"/>
      <c r="S126" s="449"/>
      <c r="T126" s="293"/>
      <c r="U126" s="449"/>
      <c r="V126" s="449"/>
      <c r="W126" s="449"/>
      <c r="X126" s="449"/>
      <c r="Y126" s="293"/>
      <c r="Z126" s="293"/>
      <c r="AA126" s="219">
        <f>SUM(AA122:AA125,TB!$J:$J,$A$4)</f>
        <v>0</v>
      </c>
      <c r="AB126" s="219">
        <f>SUM(AB122:AB125,TB!$J:$J,$A$4)</f>
        <v>0</v>
      </c>
      <c r="AC126" s="219">
        <f>SUM(AC122:AC125,TB!$J:$J,$A$4)</f>
        <v>0</v>
      </c>
      <c r="AD126" s="219">
        <f>SUM(AD122:AD125,TB!$J:$J,$A$4)</f>
        <v>0</v>
      </c>
      <c r="AE126" s="219">
        <f>SUM(AE122:AE125,TB!$J:$J,$A$4)</f>
        <v>0</v>
      </c>
      <c r="AF126" s="219">
        <f>SUM(AF122:AF125,TB!$J:$J,$A$4)</f>
        <v>0</v>
      </c>
      <c r="AG126" s="219">
        <f>SUM(AG122:AG125,TB!$J:$J,$A$4)</f>
        <v>0</v>
      </c>
      <c r="AH126" s="219">
        <f>SUM(AH122:AH125,TB!$J:$J,$A$4)</f>
        <v>0</v>
      </c>
      <c r="AI126" s="219">
        <f>SUM(AI122:AI125,TB!$J:$J,$A$4)</f>
        <v>0</v>
      </c>
      <c r="AJ126" s="219">
        <f>SUM(AJ122:AJ125,TB!$J:$J,$A$4)</f>
        <v>0</v>
      </c>
      <c r="AK126" s="219">
        <f>SUM(AK122:AK125,TB!$J:$J,$A$4)</f>
        <v>0</v>
      </c>
      <c r="AL126" s="219">
        <f>SUM(AL122:AL125,TB!$J:$J,$A$4)</f>
        <v>0</v>
      </c>
      <c r="AM126" s="219">
        <f>SUM(AM122:AM125,TB!$J:$J,$A$4)</f>
        <v>0</v>
      </c>
      <c r="AN126" s="219">
        <f>SUM(AN122:AN125,TB!$J:$J,$A$4)</f>
        <v>0</v>
      </c>
      <c r="AO126" s="219">
        <f>SUM(AO122:AO125,TB!$J:$J,$A$4)</f>
        <v>0</v>
      </c>
      <c r="AP126" s="219">
        <f>SUM(AP122:AP125,TB!$J:$J,$A$4)</f>
        <v>0</v>
      </c>
      <c r="AQ126" s="219">
        <f>SUM(AQ122:AQ125,TB!$J:$J,$A$4)</f>
        <v>0</v>
      </c>
      <c r="AR126" s="219">
        <f>SUM(AR122:AR125,TB!$J:$J,$A$4)</f>
        <v>0</v>
      </c>
      <c r="AS126" s="219">
        <f>SUM(AS122:AS125,TB!$J:$J,$A$4)</f>
        <v>0</v>
      </c>
      <c r="AT126" s="219">
        <f>SUM(AT122:AT125,TB!$J:$J,$A$4)</f>
        <v>0</v>
      </c>
      <c r="AU126" s="219">
        <f>SUM(AU122:AU125,TB!$J:$J,$A$4)</f>
        <v>0</v>
      </c>
      <c r="AV126" s="219">
        <f>SUM(AV122:AV125,TB!$J:$J,$A$4)</f>
        <v>0</v>
      </c>
      <c r="AW126" s="219">
        <f>SUM(AW122:AW125,TB!$J:$J,$A$4)</f>
        <v>0</v>
      </c>
      <c r="AX126" s="219">
        <f>SUM(AX122:AX125,TB!$J:$J,$A$4)</f>
        <v>0</v>
      </c>
      <c r="AY126" s="219">
        <f>SUM(AY122:AY125,TB!$J:$J,$A$4)</f>
        <v>0</v>
      </c>
      <c r="AZ126" s="219">
        <f>SUM(AZ122:AZ125,TB!$J:$J,$A$4)</f>
        <v>0</v>
      </c>
      <c r="BA126" s="219">
        <f>SUM(BA122:BA125,TB!$J:$J,$A$4)</f>
        <v>0</v>
      </c>
      <c r="BB126" s="219">
        <f>SUM(BB122:BB125,TB!$J:$J,$A$4)</f>
        <v>0</v>
      </c>
      <c r="BC126" s="219">
        <f>SUM(BC122:BC125,TB!$J:$J,$A$4)</f>
        <v>0</v>
      </c>
      <c r="BD126" s="219">
        <f>SUM(BD122:BD125,TB!$J:$J,$A$4)</f>
        <v>0</v>
      </c>
      <c r="BE126" s="219">
        <f>SUM(BE122:BE125,TB!$J:$J,$A$4)</f>
        <v>0</v>
      </c>
      <c r="BF126" s="219">
        <f>SUM(BF122:BF125,TB!$J:$J,$A$4)</f>
        <v>0</v>
      </c>
      <c r="BG126" s="219">
        <f>SUM(BG122:BG125,TB!$J:$J,$A$4)</f>
        <v>0</v>
      </c>
      <c r="BH126" s="219">
        <f>SUM(BH122:BH125,TB!$J:$J,$A$4)</f>
        <v>0</v>
      </c>
      <c r="BI126" s="219">
        <f>SUM(BI122:BI125,TB!$J:$J,$A$4)</f>
        <v>0</v>
      </c>
      <c r="BJ126" s="219">
        <f>SUM(BJ122:BJ125,TB!$J:$J,$A$4)</f>
        <v>0</v>
      </c>
      <c r="BK126" s="219">
        <f>SUM(BK122:BK125,TB!$J:$J,$A$4)</f>
        <v>0</v>
      </c>
      <c r="BL126" s="219">
        <f>SUM(BL122:BL125,TB!$J:$J,$A$4)</f>
        <v>0</v>
      </c>
      <c r="BM126" s="219">
        <f>SUM(BM122:BM125,TB!$J:$J,$A$4)</f>
        <v>0</v>
      </c>
      <c r="BN126" s="219">
        <f>SUM(BN122:BN125,TB!$J:$J,$A$4)</f>
        <v>0</v>
      </c>
      <c r="BO126" s="219">
        <f>SUM(BO122:BO125,TB!$J:$J,$A$4)</f>
        <v>0</v>
      </c>
      <c r="BP126" s="219">
        <f>SUM(BP122:BP125,TB!$J:$J,$A$4)</f>
        <v>0</v>
      </c>
      <c r="BQ126" s="219">
        <f>SUM(BQ122:BQ125,TB!$J:$J,$A$4)</f>
        <v>0</v>
      </c>
      <c r="BR126" s="219">
        <f>SUM(BR122:BR125,TB!$J:$J,$A$4)</f>
        <v>0</v>
      </c>
      <c r="BS126" s="219">
        <f>SUM(BS122:BS125,TB!$J:$J,$A$4)</f>
        <v>0</v>
      </c>
      <c r="BT126" s="219">
        <f>SUM(BT122:BT125,TB!$J:$J,$A$4)</f>
        <v>0</v>
      </c>
      <c r="BU126" s="219">
        <f>SUM(BU122:BU125,TB!$J:$J,$A$4)</f>
        <v>0</v>
      </c>
      <c r="BV126" s="219">
        <f>SUM(BV122:BV125,TB!$J:$J,$A$4)</f>
        <v>0</v>
      </c>
      <c r="BZ126" s="219"/>
      <c r="CA126" s="240"/>
    </row>
    <row r="127" spans="2:79" s="20" customFormat="1" ht="14.25" customHeight="1" outlineLevel="1" x14ac:dyDescent="0.3">
      <c r="B127" s="80" t="str">
        <f>BS!$B$34</f>
        <v>Other long-term liabilities</v>
      </c>
      <c r="C127" s="79" t="s">
        <v>562</v>
      </c>
      <c r="D127" s="80" t="str">
        <f>IFERROR(VLOOKUP($C127,TB!$B:$H,2,0),"-")</f>
        <v>Deferred Rent</v>
      </c>
      <c r="E127" s="80" t="str">
        <f>IFERROR(VLOOKUP($C127,TB!$B:$H,6,0),"-")</f>
        <v>Deferred rent</v>
      </c>
      <c r="F127" s="218">
        <f>SUMIFS($AA127:$BJ127,$AA$7:$BJ$7,F$7)</f>
        <v>64.345820000000003</v>
      </c>
      <c r="G127" s="218">
        <f t="shared" ref="G127:I130" si="128">SUMIFS($AA127:$BY127,$AA$7:$BY$7,G$7)</f>
        <v>72.320750000000004</v>
      </c>
      <c r="H127" s="218">
        <f t="shared" si="128"/>
        <v>74.411600000000007</v>
      </c>
      <c r="I127" s="218">
        <f t="shared" si="128"/>
        <v>74.010859999999994</v>
      </c>
      <c r="J127" s="322"/>
      <c r="K127" s="218">
        <f t="shared" ref="K127:K130" si="129">MIN(AA127:AL127)</f>
        <v>51.892139999999998</v>
      </c>
      <c r="L127" s="218">
        <f t="shared" ref="L127:L130" si="130">MIN(AM127:AX127)</f>
        <v>65.132220000000004</v>
      </c>
      <c r="M127" s="218">
        <f>MIN(AY127:BJ127)</f>
        <v>72.619860000000003</v>
      </c>
      <c r="N127" s="218">
        <f ca="1">_xlfn.IFNA(MIN(OFFSET($AA127,0,MATCH(Periods!$D$15,$AA$7:$BY$7)-1):OFFSET($AA127,0,MATCH(Periods!$D$15,$AA$7:$BY$7,0)-12)),0)</f>
        <v>73.21808</v>
      </c>
      <c r="O127" s="322"/>
      <c r="P127" s="218">
        <f>MAX(AA127:AL127)</f>
        <v>64.345820000000003</v>
      </c>
      <c r="Q127" s="218">
        <f>MAX(AM127:AX127)</f>
        <v>72.320750000000004</v>
      </c>
      <c r="R127" s="218">
        <f>MAX(AY127:BJ127)</f>
        <v>75.012740000000008</v>
      </c>
      <c r="S127" s="218">
        <f ca="1">_xlfn.IFNA(MAX(OFFSET($AA127,0,MATCH(Periods!$D$15,$AA$7:$BY$7)-1):OFFSET($AA127,0,MATCH(Periods!$D$15,$AA$7:$BY$7,0)-12)),0)</f>
        <v>75.012740000000008</v>
      </c>
      <c r="T127" s="322"/>
      <c r="U127" s="218">
        <f>AVERAGE(AA127:AL127)</f>
        <v>58.594390000000004</v>
      </c>
      <c r="V127" s="218">
        <f>AVERAGE(AM127:AX127)</f>
        <v>69.213775000000012</v>
      </c>
      <c r="W127" s="218">
        <f>AVERAGE(AY127:BJ127)</f>
        <v>74.015219999999999</v>
      </c>
      <c r="X127" s="218">
        <f ca="1">_xlfn.IFNA(AVERAGE(OFFSET($AA127,0,MATCH(Periods!$D$15,$AA$7:$BY$7)-1):OFFSET($AA127,0,MATCH(Periods!$D$15,$AA$7:$BY$7,0)-12)),0)</f>
        <v>74.238825000000006</v>
      </c>
      <c r="Y127" s="322"/>
      <c r="Z127" s="322"/>
      <c r="AA127" s="218">
        <f>-SUMIFS(TB!N:N,TB!$F:$F,$B127,TB!$B:$B,$C127,TB!$C:$C,$D127,TB!$G:$G,$E127,TB!$J:$J,$A$4)</f>
        <v>51.892139999999998</v>
      </c>
      <c r="AB127" s="218">
        <f>-SUMIFS(TB!O:O,TB!$F:$F,$B127,TB!$B:$B,$C127,TB!$C:$C,$D127,TB!$G:$G,$E127,TB!$J:$J,$A$4)</f>
        <v>53.153949999999995</v>
      </c>
      <c r="AC127" s="218">
        <f>-SUMIFS(TB!P:P,TB!$F:$F,$B127,TB!$B:$B,$C127,TB!$C:$C,$D127,TB!$G:$G,$E127,TB!$J:$J,$A$4)</f>
        <v>54.415759999999999</v>
      </c>
      <c r="AD127" s="218">
        <f>-SUMIFS(TB!Q:Q,TB!$F:$F,$B127,TB!$B:$B,$C127,TB!$C:$C,$D127,TB!$G:$G,$E127,TB!$J:$J,$A$4)</f>
        <v>55.677570000000003</v>
      </c>
      <c r="AE127" s="218">
        <f>-SUMIFS(TB!R:R,TB!$F:$F,$B127,TB!$B:$B,$C127,TB!$C:$C,$D127,TB!$G:$G,$E127,TB!$J:$J,$A$4)</f>
        <v>56.93938</v>
      </c>
      <c r="AF127" s="218">
        <f>-SUMIFS(TB!S:S,TB!$F:$F,$B127,TB!$B:$B,$C127,TB!$C:$C,$D127,TB!$G:$G,$E127,TB!$J:$J,$A$4)</f>
        <v>58.201190000000004</v>
      </c>
      <c r="AG127" s="218">
        <f>-SUMIFS(TB!T:T,TB!$F:$F,$B127,TB!$B:$B,$C127,TB!$C:$C,$D127,TB!$G:$G,$E127,TB!$J:$J,$A$4)</f>
        <v>59.463000000000001</v>
      </c>
      <c r="AH127" s="218">
        <f>-SUMIFS(TB!U:U,TB!$F:$F,$B127,TB!$B:$B,$C127,TB!$C:$C,$D127,TB!$G:$G,$E127,TB!$J:$J,$A$4)</f>
        <v>60.724809999999998</v>
      </c>
      <c r="AI127" s="218">
        <f>-SUMIFS(TB!V:V,TB!$F:$F,$B127,TB!$B:$B,$C127,TB!$C:$C,$D127,TB!$G:$G,$E127,TB!$J:$J,$A$4)</f>
        <v>61.986620000000002</v>
      </c>
      <c r="AJ127" s="218">
        <f>-SUMIFS(TB!W:W,TB!$F:$F,$B127,TB!$B:$B,$C127,TB!$C:$C,$D127,TB!$G:$G,$E127,TB!$J:$J,$A$4)</f>
        <v>62.773019999999995</v>
      </c>
      <c r="AK127" s="218">
        <f>-SUMIFS(TB!X:X,TB!$F:$F,$B127,TB!$B:$B,$C127,TB!$C:$C,$D127,TB!$G:$G,$E127,TB!$J:$J,$A$4)</f>
        <v>63.559419999999996</v>
      </c>
      <c r="AL127" s="218">
        <f>-SUMIFS(TB!Y:Y,TB!$F:$F,$B127,TB!$B:$B,$C127,TB!$C:$C,$D127,TB!$G:$G,$E127,TB!$J:$J,$A$4)</f>
        <v>64.345820000000003</v>
      </c>
      <c r="AM127" s="218">
        <f>-SUMIFS(TB!Z:Z,TB!$F:$F,$B127,TB!$B:$B,$C127,TB!$C:$C,$D127,TB!$G:$G,$E127,TB!$J:$J,$A$4)</f>
        <v>65.132220000000004</v>
      </c>
      <c r="AN127" s="218">
        <f>-SUMIFS(TB!AA:AA,TB!$F:$F,$B127,TB!$B:$B,$C127,TB!$C:$C,$D127,TB!$G:$G,$E127,TB!$J:$J,$A$4)</f>
        <v>65.91861999999999</v>
      </c>
      <c r="AO127" s="218">
        <f>-SUMIFS(TB!AB:AB,TB!$F:$F,$B127,TB!$B:$B,$C127,TB!$C:$C,$D127,TB!$G:$G,$E127,TB!$J:$J,$A$4)</f>
        <v>66.705020000000005</v>
      </c>
      <c r="AP127" s="218">
        <f>-SUMIFS(TB!AC:AC,TB!$F:$F,$B127,TB!$B:$B,$C127,TB!$C:$C,$D127,TB!$G:$G,$E127,TB!$J:$J,$A$4)</f>
        <v>67.491420000000005</v>
      </c>
      <c r="AQ127" s="218">
        <f>-SUMIFS(TB!AD:AD,TB!$F:$F,$B127,TB!$B:$B,$C127,TB!$C:$C,$D127,TB!$G:$G,$E127,TB!$J:$J,$A$4)</f>
        <v>68.277820000000006</v>
      </c>
      <c r="AR127" s="218">
        <f>-SUMIFS(TB!AE:AE,TB!$F:$F,$B127,TB!$B:$B,$C127,TB!$C:$C,$D127,TB!$G:$G,$E127,TB!$J:$J,$A$4)</f>
        <v>69.064220000000006</v>
      </c>
      <c r="AS127" s="218">
        <f>-SUMIFS(TB!AF:AF,TB!$F:$F,$B127,TB!$B:$B,$C127,TB!$C:$C,$D127,TB!$G:$G,$E127,TB!$J:$J,$A$4)</f>
        <v>69.850619999999992</v>
      </c>
      <c r="AT127" s="218">
        <f>-SUMIFS(TB!AG:AG,TB!$F:$F,$B127,TB!$B:$B,$C127,TB!$C:$C,$D127,TB!$G:$G,$E127,TB!$J:$J,$A$4)</f>
        <v>70.637020000000007</v>
      </c>
      <c r="AU127" s="218">
        <f>-SUMIFS(TB!AH:AH,TB!$F:$F,$B127,TB!$B:$B,$C127,TB!$C:$C,$D127,TB!$G:$G,$E127,TB!$J:$J,$A$4)</f>
        <v>71.423419999999993</v>
      </c>
      <c r="AV127" s="218">
        <f>-SUMIFS(TB!AI:AI,TB!$F:$F,$B127,TB!$B:$B,$C127,TB!$C:$C,$D127,TB!$G:$G,$E127,TB!$J:$J,$A$4)</f>
        <v>71.722529999999992</v>
      </c>
      <c r="AW127" s="218">
        <f>-SUMIFS(TB!AJ:AJ,TB!$F:$F,$B127,TB!$B:$B,$C127,TB!$C:$C,$D127,TB!$G:$G,$E127,TB!$J:$J,$A$4)</f>
        <v>72.021640000000005</v>
      </c>
      <c r="AX127" s="218">
        <f>-SUMIFS(TB!AK:AK,TB!$F:$F,$B127,TB!$B:$B,$C127,TB!$C:$C,$D127,TB!$G:$G,$E127,TB!$J:$J,$A$4)</f>
        <v>72.320750000000004</v>
      </c>
      <c r="AY127" s="218">
        <f>-SUMIFS(TB!AL:AL,TB!$F:$F,$B127,TB!$B:$B,$C127,TB!$C:$C,$D127,TB!$G:$G,$E127,TB!$J:$J,$A$4)</f>
        <v>72.619860000000003</v>
      </c>
      <c r="AZ127" s="218">
        <f>-SUMIFS(TB!AM:AM,TB!$F:$F,$B127,TB!$B:$B,$C127,TB!$C:$C,$D127,TB!$G:$G,$E127,TB!$J:$J,$A$4)</f>
        <v>72.918970000000002</v>
      </c>
      <c r="BA127" s="218">
        <f>-SUMIFS(TB!AN:AN,TB!$F:$F,$B127,TB!$B:$B,$C127,TB!$C:$C,$D127,TB!$G:$G,$E127,TB!$J:$J,$A$4)</f>
        <v>73.21808</v>
      </c>
      <c r="BB127" s="218">
        <f>-SUMIFS(TB!AO:AO,TB!$F:$F,$B127,TB!$B:$B,$C127,TB!$C:$C,$D127,TB!$G:$G,$E127,TB!$J:$J,$A$4)</f>
        <v>73.517189999999999</v>
      </c>
      <c r="BC127" s="218">
        <f>-SUMIFS(TB!AP:AP,TB!$F:$F,$B127,TB!$B:$B,$C127,TB!$C:$C,$D127,TB!$G:$G,$E127,TB!$J:$J,$A$4)</f>
        <v>73.816299999999998</v>
      </c>
      <c r="BD127" s="218">
        <f>-SUMIFS(TB!AQ:AQ,TB!$F:$F,$B127,TB!$B:$B,$C127,TB!$C:$C,$D127,TB!$G:$G,$E127,TB!$J:$J,$A$4)</f>
        <v>74.115409999999997</v>
      </c>
      <c r="BE127" s="218">
        <f>-SUMIFS(TB!AR:AR,TB!$F:$F,$B127,TB!$B:$B,$C127,TB!$C:$C,$D127,TB!$G:$G,$E127,TB!$J:$J,$A$4)</f>
        <v>74.41452000000001</v>
      </c>
      <c r="BF127" s="218">
        <f>-SUMIFS(TB!AS:AS,TB!$F:$F,$B127,TB!$B:$B,$C127,TB!$C:$C,$D127,TB!$G:$G,$E127,TB!$J:$J,$A$4)</f>
        <v>74.713630000000009</v>
      </c>
      <c r="BG127" s="218">
        <f>-SUMIFS(TB!AT:AT,TB!$F:$F,$B127,TB!$B:$B,$C127,TB!$C:$C,$D127,TB!$G:$G,$E127,TB!$J:$J,$A$4)</f>
        <v>75.012740000000008</v>
      </c>
      <c r="BH127" s="218">
        <f>-SUMIFS(TB!AU:AU,TB!$F:$F,$B127,TB!$B:$B,$C127,TB!$C:$C,$D127,TB!$G:$G,$E127,TB!$J:$J,$A$4)</f>
        <v>74.812370000000001</v>
      </c>
      <c r="BI127" s="218">
        <f>-SUMIFS(TB!AV:AV,TB!$F:$F,$B127,TB!$B:$B,$C127,TB!$C:$C,$D127,TB!$G:$G,$E127,TB!$J:$J,$A$4)</f>
        <v>74.611969999999999</v>
      </c>
      <c r="BJ127" s="218">
        <f>-SUMIFS(TB!AW:AW,TB!$F:$F,$B127,TB!$B:$B,$C127,TB!$C:$C,$D127,TB!$G:$G,$E127,TB!$J:$J,$A$4)</f>
        <v>74.411600000000007</v>
      </c>
      <c r="BK127" s="218">
        <f>-SUMIFS(TB!AX:AX,TB!$F:$F,$B127,TB!$B:$B,$C127,TB!$C:$C,$D127,TB!$G:$G,$E127,TB!$J:$J,$A$4)</f>
        <v>74.21123</v>
      </c>
      <c r="BL127" s="218">
        <f>-SUMIFS(TB!AY:AY,TB!$F:$F,$B127,TB!$B:$B,$C127,TB!$C:$C,$D127,TB!$G:$G,$E127,TB!$J:$J,$A$4)</f>
        <v>74.010859999999994</v>
      </c>
      <c r="BM127" s="218">
        <f>-SUMIFS(TB!AZ:AZ,TB!$F:$F,$B127,TB!$B:$B,$C127,TB!$C:$C,$D127,TB!$G:$G,$E127,TB!$J:$J,$A$4)</f>
        <v>0</v>
      </c>
      <c r="BN127" s="218">
        <f>-SUMIFS(TB!BA:BA,TB!$F:$F,$B127,TB!$B:$B,$C127,TB!$C:$C,$D127,TB!$G:$G,$E127,TB!$J:$J,$A$4)</f>
        <v>0</v>
      </c>
      <c r="BO127" s="218">
        <f>-SUMIFS(TB!BB:BB,TB!$F:$F,$B127,TB!$B:$B,$C127,TB!$C:$C,$D127,TB!$G:$G,$E127,TB!$J:$J,$A$4)</f>
        <v>0</v>
      </c>
      <c r="BP127" s="218">
        <f>-SUMIFS(TB!BC:BC,TB!$F:$F,$B127,TB!$B:$B,$C127,TB!$C:$C,$D127,TB!$G:$G,$E127,TB!$J:$J,$A$4)</f>
        <v>0</v>
      </c>
      <c r="BQ127" s="218">
        <f>-SUMIFS(TB!BD:BD,TB!$F:$F,$B127,TB!$B:$B,$C127,TB!$C:$C,$D127,TB!$G:$G,$E127,TB!$J:$J,$A$4)</f>
        <v>0</v>
      </c>
      <c r="BR127" s="218">
        <f>-SUMIFS(TB!BE:BE,TB!$F:$F,$B127,TB!$B:$B,$C127,TB!$C:$C,$D127,TB!$G:$G,$E127,TB!$J:$J,$A$4)</f>
        <v>0</v>
      </c>
      <c r="BS127" s="218">
        <f>-SUMIFS(TB!BF:BF,TB!$F:$F,$B127,TB!$B:$B,$C127,TB!$C:$C,$D127,TB!$G:$G,$E127,TB!$J:$J,$A$4)</f>
        <v>0</v>
      </c>
      <c r="BT127" s="218">
        <f>-SUMIFS(TB!BG:BG,TB!$F:$F,$B127,TB!$B:$B,$C127,TB!$C:$C,$D127,TB!$G:$G,$E127,TB!$J:$J,$A$4)</f>
        <v>0</v>
      </c>
      <c r="BU127" s="218">
        <f>-SUMIFS(TB!BH:BH,TB!$F:$F,$B127,TB!$B:$B,$C127,TB!$C:$C,$D127,TB!$G:$G,$E127,TB!$J:$J,$A$4)</f>
        <v>0</v>
      </c>
      <c r="BV127" s="218">
        <f>-SUMIFS(TB!BI:BI,TB!$F:$F,$B127,TB!$B:$B,$C127,TB!$C:$C,$D127,TB!$G:$G,$E127,TB!$J:$J,$A$4)</f>
        <v>0</v>
      </c>
      <c r="BZ127" s="218"/>
      <c r="CA127" s="337"/>
    </row>
    <row r="128" spans="2:79" s="20" customFormat="1" ht="14.25" customHeight="1" outlineLevel="1" x14ac:dyDescent="0.3">
      <c r="B128" s="80" t="str">
        <f>BS!$B$34</f>
        <v>Other long-term liabilities</v>
      </c>
      <c r="C128" s="79" t="s">
        <v>563</v>
      </c>
      <c r="D128" s="80" t="str">
        <f>IFERROR(VLOOKUP($C128,TB!$B:$H,2,0),"-")</f>
        <v>Ford Credit - 2008 Van</v>
      </c>
      <c r="E128" s="80" t="str">
        <f>IFERROR(VLOOKUP($C128,TB!$B:$H,6,0),"-")</f>
        <v>Vehicle loan</v>
      </c>
      <c r="F128" s="218">
        <f>SUMIFS($AA128:$BJ128,$AA$7:$BJ$7,F$7)</f>
        <v>0</v>
      </c>
      <c r="G128" s="218">
        <f t="shared" si="128"/>
        <v>0</v>
      </c>
      <c r="H128" s="218">
        <f t="shared" si="128"/>
        <v>0</v>
      </c>
      <c r="I128" s="218">
        <f t="shared" si="128"/>
        <v>0</v>
      </c>
      <c r="J128" s="322"/>
      <c r="K128" s="218">
        <f t="shared" si="129"/>
        <v>0</v>
      </c>
      <c r="L128" s="218">
        <f t="shared" si="130"/>
        <v>0</v>
      </c>
      <c r="M128" s="218">
        <f>MIN(AY128:BJ128)</f>
        <v>0</v>
      </c>
      <c r="N128" s="218">
        <f ca="1">_xlfn.IFNA(MIN(OFFSET($AA128,0,MATCH(Periods!$D$15,$AA$7:$BY$7)-1):OFFSET($AA128,0,MATCH(Periods!$D$15,$AA$7:$BY$7,0)-12)),0)</f>
        <v>0</v>
      </c>
      <c r="O128" s="322"/>
      <c r="P128" s="218">
        <f>MAX(AA128:AL128)</f>
        <v>0</v>
      </c>
      <c r="Q128" s="218">
        <f>MAX(AM128:AX128)</f>
        <v>0</v>
      </c>
      <c r="R128" s="218">
        <f>MAX(AY128:BJ128)</f>
        <v>0</v>
      </c>
      <c r="S128" s="218">
        <f ca="1">_xlfn.IFNA(MAX(OFFSET($AA128,0,MATCH(Periods!$D$15,$AA$7:$BY$7)-1):OFFSET($AA128,0,MATCH(Periods!$D$15,$AA$7:$BY$7,0)-12)),0)</f>
        <v>0</v>
      </c>
      <c r="T128" s="322"/>
      <c r="U128" s="218">
        <f>AVERAGE(AA128:AL128)</f>
        <v>0</v>
      </c>
      <c r="V128" s="218">
        <f>AVERAGE(AM128:AX128)</f>
        <v>0</v>
      </c>
      <c r="W128" s="218">
        <f>AVERAGE(AY128:BJ128)</f>
        <v>0</v>
      </c>
      <c r="X128" s="218">
        <f ca="1">_xlfn.IFNA(AVERAGE(OFFSET($AA128,0,MATCH(Periods!$D$15,$AA$7:$BY$7)-1):OFFSET($AA128,0,MATCH(Periods!$D$15,$AA$7:$BY$7,0)-12)),0)</f>
        <v>0</v>
      </c>
      <c r="Y128" s="322"/>
      <c r="Z128" s="322"/>
      <c r="AA128" s="218">
        <f>-SUMIFS(TB!N:N,TB!$F:$F,$B128,TB!$B:$B,$C128,TB!$C:$C,$D128,TB!$G:$G,$E128,TB!$J:$J,$A$4)</f>
        <v>0</v>
      </c>
      <c r="AB128" s="218">
        <f>-SUMIFS(TB!O:O,TB!$F:$F,$B128,TB!$B:$B,$C128,TB!$C:$C,$D128,TB!$G:$G,$E128,TB!$J:$J,$A$4)</f>
        <v>0</v>
      </c>
      <c r="AC128" s="218">
        <f>-SUMIFS(TB!P:P,TB!$F:$F,$B128,TB!$B:$B,$C128,TB!$C:$C,$D128,TB!$G:$G,$E128,TB!$J:$J,$A$4)</f>
        <v>0</v>
      </c>
      <c r="AD128" s="218">
        <f>-SUMIFS(TB!Q:Q,TB!$F:$F,$B128,TB!$B:$B,$C128,TB!$C:$C,$D128,TB!$G:$G,$E128,TB!$J:$J,$A$4)</f>
        <v>0</v>
      </c>
      <c r="AE128" s="218">
        <f>-SUMIFS(TB!R:R,TB!$F:$F,$B128,TB!$B:$B,$C128,TB!$C:$C,$D128,TB!$G:$G,$E128,TB!$J:$J,$A$4)</f>
        <v>0</v>
      </c>
      <c r="AF128" s="218">
        <f>-SUMIFS(TB!S:S,TB!$F:$F,$B128,TB!$B:$B,$C128,TB!$C:$C,$D128,TB!$G:$G,$E128,TB!$J:$J,$A$4)</f>
        <v>0</v>
      </c>
      <c r="AG128" s="218">
        <f>-SUMIFS(TB!T:T,TB!$F:$F,$B128,TB!$B:$B,$C128,TB!$C:$C,$D128,TB!$G:$G,$E128,TB!$J:$J,$A$4)</f>
        <v>0</v>
      </c>
      <c r="AH128" s="218">
        <f>-SUMIFS(TB!U:U,TB!$F:$F,$B128,TB!$B:$B,$C128,TB!$C:$C,$D128,TB!$G:$G,$E128,TB!$J:$J,$A$4)</f>
        <v>0</v>
      </c>
      <c r="AI128" s="218">
        <f>-SUMIFS(TB!V:V,TB!$F:$F,$B128,TB!$B:$B,$C128,TB!$C:$C,$D128,TB!$G:$G,$E128,TB!$J:$J,$A$4)</f>
        <v>0</v>
      </c>
      <c r="AJ128" s="218">
        <f>-SUMIFS(TB!W:W,TB!$F:$F,$B128,TB!$B:$B,$C128,TB!$C:$C,$D128,TB!$G:$G,$E128,TB!$J:$J,$A$4)</f>
        <v>0</v>
      </c>
      <c r="AK128" s="218">
        <f>-SUMIFS(TB!X:X,TB!$F:$F,$B128,TB!$B:$B,$C128,TB!$C:$C,$D128,TB!$G:$G,$E128,TB!$J:$J,$A$4)</f>
        <v>0</v>
      </c>
      <c r="AL128" s="218">
        <f>-SUMIFS(TB!Y:Y,TB!$F:$F,$B128,TB!$B:$B,$C128,TB!$C:$C,$D128,TB!$G:$G,$E128,TB!$J:$J,$A$4)</f>
        <v>0</v>
      </c>
      <c r="AM128" s="218">
        <f>-SUMIFS(TB!Z:Z,TB!$F:$F,$B128,TB!$B:$B,$C128,TB!$C:$C,$D128,TB!$G:$G,$E128,TB!$J:$J,$A$4)</f>
        <v>0</v>
      </c>
      <c r="AN128" s="218">
        <f>-SUMIFS(TB!AA:AA,TB!$F:$F,$B128,TB!$B:$B,$C128,TB!$C:$C,$D128,TB!$G:$G,$E128,TB!$J:$J,$A$4)</f>
        <v>0</v>
      </c>
      <c r="AO128" s="218">
        <f>-SUMIFS(TB!AB:AB,TB!$F:$F,$B128,TB!$B:$B,$C128,TB!$C:$C,$D128,TB!$G:$G,$E128,TB!$J:$J,$A$4)</f>
        <v>0</v>
      </c>
      <c r="AP128" s="218">
        <f>-SUMIFS(TB!AC:AC,TB!$F:$F,$B128,TB!$B:$B,$C128,TB!$C:$C,$D128,TB!$G:$G,$E128,TB!$J:$J,$A$4)</f>
        <v>0</v>
      </c>
      <c r="AQ128" s="218">
        <f>-SUMIFS(TB!AD:AD,TB!$F:$F,$B128,TB!$B:$B,$C128,TB!$C:$C,$D128,TB!$G:$G,$E128,TB!$J:$J,$A$4)</f>
        <v>0</v>
      </c>
      <c r="AR128" s="218">
        <f>-SUMIFS(TB!AE:AE,TB!$F:$F,$B128,TB!$B:$B,$C128,TB!$C:$C,$D128,TB!$G:$G,$E128,TB!$J:$J,$A$4)</f>
        <v>0</v>
      </c>
      <c r="AS128" s="218">
        <f>-SUMIFS(TB!AF:AF,TB!$F:$F,$B128,TB!$B:$B,$C128,TB!$C:$C,$D128,TB!$G:$G,$E128,TB!$J:$J,$A$4)</f>
        <v>0</v>
      </c>
      <c r="AT128" s="218">
        <f>-SUMIFS(TB!AG:AG,TB!$F:$F,$B128,TB!$B:$B,$C128,TB!$C:$C,$D128,TB!$G:$G,$E128,TB!$J:$J,$A$4)</f>
        <v>0</v>
      </c>
      <c r="AU128" s="218">
        <f>-SUMIFS(TB!AH:AH,TB!$F:$F,$B128,TB!$B:$B,$C128,TB!$C:$C,$D128,TB!$G:$G,$E128,TB!$J:$J,$A$4)</f>
        <v>0</v>
      </c>
      <c r="AV128" s="218">
        <f>-SUMIFS(TB!AI:AI,TB!$F:$F,$B128,TB!$B:$B,$C128,TB!$C:$C,$D128,TB!$G:$G,$E128,TB!$J:$J,$A$4)</f>
        <v>0</v>
      </c>
      <c r="AW128" s="218">
        <f>-SUMIFS(TB!AJ:AJ,TB!$F:$F,$B128,TB!$B:$B,$C128,TB!$C:$C,$D128,TB!$G:$G,$E128,TB!$J:$J,$A$4)</f>
        <v>0</v>
      </c>
      <c r="AX128" s="218">
        <f>-SUMIFS(TB!AK:AK,TB!$F:$F,$B128,TB!$B:$B,$C128,TB!$C:$C,$D128,TB!$G:$G,$E128,TB!$J:$J,$A$4)</f>
        <v>0</v>
      </c>
      <c r="AY128" s="218">
        <f>-SUMIFS(TB!AL:AL,TB!$F:$F,$B128,TB!$B:$B,$C128,TB!$C:$C,$D128,TB!$G:$G,$E128,TB!$J:$J,$A$4)</f>
        <v>0</v>
      </c>
      <c r="AZ128" s="218">
        <f>-SUMIFS(TB!AM:AM,TB!$F:$F,$B128,TB!$B:$B,$C128,TB!$C:$C,$D128,TB!$G:$G,$E128,TB!$J:$J,$A$4)</f>
        <v>0</v>
      </c>
      <c r="BA128" s="218">
        <f>-SUMIFS(TB!AN:AN,TB!$F:$F,$B128,TB!$B:$B,$C128,TB!$C:$C,$D128,TB!$G:$G,$E128,TB!$J:$J,$A$4)</f>
        <v>0</v>
      </c>
      <c r="BB128" s="218">
        <f>-SUMIFS(TB!AO:AO,TB!$F:$F,$B128,TB!$B:$B,$C128,TB!$C:$C,$D128,TB!$G:$G,$E128,TB!$J:$J,$A$4)</f>
        <v>0</v>
      </c>
      <c r="BC128" s="218">
        <f>-SUMIFS(TB!AP:AP,TB!$F:$F,$B128,TB!$B:$B,$C128,TB!$C:$C,$D128,TB!$G:$G,$E128,TB!$J:$J,$A$4)</f>
        <v>0</v>
      </c>
      <c r="BD128" s="218">
        <f>-SUMIFS(TB!AQ:AQ,TB!$F:$F,$B128,TB!$B:$B,$C128,TB!$C:$C,$D128,TB!$G:$G,$E128,TB!$J:$J,$A$4)</f>
        <v>0</v>
      </c>
      <c r="BE128" s="218">
        <f>-SUMIFS(TB!AR:AR,TB!$F:$F,$B128,TB!$B:$B,$C128,TB!$C:$C,$D128,TB!$G:$G,$E128,TB!$J:$J,$A$4)</f>
        <v>0</v>
      </c>
      <c r="BF128" s="218">
        <f>-SUMIFS(TB!AS:AS,TB!$F:$F,$B128,TB!$B:$B,$C128,TB!$C:$C,$D128,TB!$G:$G,$E128,TB!$J:$J,$A$4)</f>
        <v>0</v>
      </c>
      <c r="BG128" s="218">
        <f>-SUMIFS(TB!AT:AT,TB!$F:$F,$B128,TB!$B:$B,$C128,TB!$C:$C,$D128,TB!$G:$G,$E128,TB!$J:$J,$A$4)</f>
        <v>0</v>
      </c>
      <c r="BH128" s="218">
        <f>-SUMIFS(TB!AU:AU,TB!$F:$F,$B128,TB!$B:$B,$C128,TB!$C:$C,$D128,TB!$G:$G,$E128,TB!$J:$J,$A$4)</f>
        <v>0</v>
      </c>
      <c r="BI128" s="218">
        <f>-SUMIFS(TB!AV:AV,TB!$F:$F,$B128,TB!$B:$B,$C128,TB!$C:$C,$D128,TB!$G:$G,$E128,TB!$J:$J,$A$4)</f>
        <v>0</v>
      </c>
      <c r="BJ128" s="218">
        <f>-SUMIFS(TB!AW:AW,TB!$F:$F,$B128,TB!$B:$B,$C128,TB!$C:$C,$D128,TB!$G:$G,$E128,TB!$J:$J,$A$4)</f>
        <v>0</v>
      </c>
      <c r="BK128" s="218">
        <f>-SUMIFS(TB!AX:AX,TB!$F:$F,$B128,TB!$B:$B,$C128,TB!$C:$C,$D128,TB!$G:$G,$E128,TB!$J:$J,$A$4)</f>
        <v>0</v>
      </c>
      <c r="BL128" s="218">
        <f>-SUMIFS(TB!AY:AY,TB!$F:$F,$B128,TB!$B:$B,$C128,TB!$C:$C,$D128,TB!$G:$G,$E128,TB!$J:$J,$A$4)</f>
        <v>0</v>
      </c>
      <c r="BM128" s="218">
        <f>-SUMIFS(TB!AZ:AZ,TB!$F:$F,$B128,TB!$B:$B,$C128,TB!$C:$C,$D128,TB!$G:$G,$E128,TB!$J:$J,$A$4)</f>
        <v>0</v>
      </c>
      <c r="BN128" s="218">
        <f>-SUMIFS(TB!BA:BA,TB!$F:$F,$B128,TB!$B:$B,$C128,TB!$C:$C,$D128,TB!$G:$G,$E128,TB!$J:$J,$A$4)</f>
        <v>0</v>
      </c>
      <c r="BO128" s="218">
        <f>-SUMIFS(TB!BB:BB,TB!$F:$F,$B128,TB!$B:$B,$C128,TB!$C:$C,$D128,TB!$G:$G,$E128,TB!$J:$J,$A$4)</f>
        <v>0</v>
      </c>
      <c r="BP128" s="218">
        <f>-SUMIFS(TB!BC:BC,TB!$F:$F,$B128,TB!$B:$B,$C128,TB!$C:$C,$D128,TB!$G:$G,$E128,TB!$J:$J,$A$4)</f>
        <v>0</v>
      </c>
      <c r="BQ128" s="218">
        <f>-SUMIFS(TB!BD:BD,TB!$F:$F,$B128,TB!$B:$B,$C128,TB!$C:$C,$D128,TB!$G:$G,$E128,TB!$J:$J,$A$4)</f>
        <v>0</v>
      </c>
      <c r="BR128" s="218">
        <f>-SUMIFS(TB!BE:BE,TB!$F:$F,$B128,TB!$B:$B,$C128,TB!$C:$C,$D128,TB!$G:$G,$E128,TB!$J:$J,$A$4)</f>
        <v>0</v>
      </c>
      <c r="BS128" s="218">
        <f>-SUMIFS(TB!BF:BF,TB!$F:$F,$B128,TB!$B:$B,$C128,TB!$C:$C,$D128,TB!$G:$G,$E128,TB!$J:$J,$A$4)</f>
        <v>0</v>
      </c>
      <c r="BT128" s="218">
        <f>-SUMIFS(TB!BG:BG,TB!$F:$F,$B128,TB!$B:$B,$C128,TB!$C:$C,$D128,TB!$G:$G,$E128,TB!$J:$J,$A$4)</f>
        <v>0</v>
      </c>
      <c r="BU128" s="218">
        <f>-SUMIFS(TB!BH:BH,TB!$F:$F,$B128,TB!$B:$B,$C128,TB!$C:$C,$D128,TB!$G:$G,$E128,TB!$J:$J,$A$4)</f>
        <v>0</v>
      </c>
      <c r="BV128" s="218">
        <f>-SUMIFS(TB!BI:BI,TB!$F:$F,$B128,TB!$B:$B,$C128,TB!$C:$C,$D128,TB!$G:$G,$E128,TB!$J:$J,$A$4)</f>
        <v>0</v>
      </c>
      <c r="BZ128" s="218"/>
      <c r="CA128" s="337"/>
    </row>
    <row r="129" spans="2:79" s="20" customFormat="1" ht="14.25" customHeight="1" outlineLevel="1" x14ac:dyDescent="0.3">
      <c r="B129" s="80" t="str">
        <f>BS!$B$34</f>
        <v>Other long-term liabilities</v>
      </c>
      <c r="C129" s="79" t="s">
        <v>564</v>
      </c>
      <c r="D129" s="80" t="str">
        <f>IFERROR(VLOOKUP($C129,TB!$B:$H,2,0),"-")</f>
        <v>Ford Credit - 2013 Expedition</v>
      </c>
      <c r="E129" s="80" t="str">
        <f>IFERROR(VLOOKUP($C129,TB!$B:$H,6,0),"-")</f>
        <v>Vehicle loan</v>
      </c>
      <c r="F129" s="218">
        <f>SUMIFS($AA129:$BJ129,$AA$7:$BJ$7,F$7)</f>
        <v>0</v>
      </c>
      <c r="G129" s="218">
        <f t="shared" si="128"/>
        <v>0</v>
      </c>
      <c r="H129" s="218">
        <f t="shared" si="128"/>
        <v>0</v>
      </c>
      <c r="I129" s="218">
        <f t="shared" si="128"/>
        <v>0</v>
      </c>
      <c r="J129" s="322"/>
      <c r="K129" s="218">
        <f t="shared" si="129"/>
        <v>0</v>
      </c>
      <c r="L129" s="218">
        <f t="shared" si="130"/>
        <v>0</v>
      </c>
      <c r="M129" s="218">
        <f>MIN(AY129:BJ129)</f>
        <v>0</v>
      </c>
      <c r="N129" s="218">
        <f ca="1">_xlfn.IFNA(MIN(OFFSET($AA129,0,MATCH(Periods!$D$15,$AA$7:$BY$7)-1):OFFSET($AA129,0,MATCH(Periods!$D$15,$AA$7:$BY$7,0)-12)),0)</f>
        <v>0</v>
      </c>
      <c r="O129" s="322"/>
      <c r="P129" s="218">
        <f>MAX(AA129:AL129)</f>
        <v>0</v>
      </c>
      <c r="Q129" s="218">
        <f>MAX(AM129:AX129)</f>
        <v>0</v>
      </c>
      <c r="R129" s="218">
        <f>MAX(AY129:BJ129)</f>
        <v>0</v>
      </c>
      <c r="S129" s="218">
        <f ca="1">_xlfn.IFNA(MAX(OFFSET($AA129,0,MATCH(Periods!$D$15,$AA$7:$BY$7)-1):OFFSET($AA129,0,MATCH(Periods!$D$15,$AA$7:$BY$7,0)-12)),0)</f>
        <v>0</v>
      </c>
      <c r="T129" s="322"/>
      <c r="U129" s="218">
        <f>AVERAGE(AA129:AL129)</f>
        <v>0</v>
      </c>
      <c r="V129" s="218">
        <f>AVERAGE(AM129:AX129)</f>
        <v>0</v>
      </c>
      <c r="W129" s="218">
        <f>AVERAGE(AY129:BJ129)</f>
        <v>0</v>
      </c>
      <c r="X129" s="218">
        <f ca="1">_xlfn.IFNA(AVERAGE(OFFSET($AA129,0,MATCH(Periods!$D$15,$AA$7:$BY$7)-1):OFFSET($AA129,0,MATCH(Periods!$D$15,$AA$7:$BY$7,0)-12)),0)</f>
        <v>0</v>
      </c>
      <c r="Y129" s="322"/>
      <c r="Z129" s="322"/>
      <c r="AA129" s="218">
        <f>-SUMIFS(TB!N:N,TB!$F:$F,$B129,TB!$B:$B,$C129,TB!$C:$C,$D129,TB!$G:$G,$E129,TB!$J:$J,$A$4)</f>
        <v>0</v>
      </c>
      <c r="AB129" s="218">
        <f>-SUMIFS(TB!O:O,TB!$F:$F,$B129,TB!$B:$B,$C129,TB!$C:$C,$D129,TB!$G:$G,$E129,TB!$J:$J,$A$4)</f>
        <v>0</v>
      </c>
      <c r="AC129" s="218">
        <f>-SUMIFS(TB!P:P,TB!$F:$F,$B129,TB!$B:$B,$C129,TB!$C:$C,$D129,TB!$G:$G,$E129,TB!$J:$J,$A$4)</f>
        <v>0</v>
      </c>
      <c r="AD129" s="218">
        <f>-SUMIFS(TB!Q:Q,TB!$F:$F,$B129,TB!$B:$B,$C129,TB!$C:$C,$D129,TB!$G:$G,$E129,TB!$J:$J,$A$4)</f>
        <v>0</v>
      </c>
      <c r="AE129" s="218">
        <f>-SUMIFS(TB!R:R,TB!$F:$F,$B129,TB!$B:$B,$C129,TB!$C:$C,$D129,TB!$G:$G,$E129,TB!$J:$J,$A$4)</f>
        <v>0</v>
      </c>
      <c r="AF129" s="218">
        <f>-SUMIFS(TB!S:S,TB!$F:$F,$B129,TB!$B:$B,$C129,TB!$C:$C,$D129,TB!$G:$G,$E129,TB!$J:$J,$A$4)</f>
        <v>0</v>
      </c>
      <c r="AG129" s="218">
        <f>-SUMIFS(TB!T:T,TB!$F:$F,$B129,TB!$B:$B,$C129,TB!$C:$C,$D129,TB!$G:$G,$E129,TB!$J:$J,$A$4)</f>
        <v>0</v>
      </c>
      <c r="AH129" s="218">
        <f>-SUMIFS(TB!U:U,TB!$F:$F,$B129,TB!$B:$B,$C129,TB!$C:$C,$D129,TB!$G:$G,$E129,TB!$J:$J,$A$4)</f>
        <v>0</v>
      </c>
      <c r="AI129" s="218">
        <f>-SUMIFS(TB!V:V,TB!$F:$F,$B129,TB!$B:$B,$C129,TB!$C:$C,$D129,TB!$G:$G,$E129,TB!$J:$J,$A$4)</f>
        <v>0</v>
      </c>
      <c r="AJ129" s="218">
        <f>-SUMIFS(TB!W:W,TB!$F:$F,$B129,TB!$B:$B,$C129,TB!$C:$C,$D129,TB!$G:$G,$E129,TB!$J:$J,$A$4)</f>
        <v>0</v>
      </c>
      <c r="AK129" s="218">
        <f>-SUMIFS(TB!X:X,TB!$F:$F,$B129,TB!$B:$B,$C129,TB!$C:$C,$D129,TB!$G:$G,$E129,TB!$J:$J,$A$4)</f>
        <v>0</v>
      </c>
      <c r="AL129" s="218">
        <f>-SUMIFS(TB!Y:Y,TB!$F:$F,$B129,TB!$B:$B,$C129,TB!$C:$C,$D129,TB!$G:$G,$E129,TB!$J:$J,$A$4)</f>
        <v>0</v>
      </c>
      <c r="AM129" s="218">
        <f>-SUMIFS(TB!Z:Z,TB!$F:$F,$B129,TB!$B:$B,$C129,TB!$C:$C,$D129,TB!$G:$G,$E129,TB!$J:$J,$A$4)</f>
        <v>0</v>
      </c>
      <c r="AN129" s="218">
        <f>-SUMIFS(TB!AA:AA,TB!$F:$F,$B129,TB!$B:$B,$C129,TB!$C:$C,$D129,TB!$G:$G,$E129,TB!$J:$J,$A$4)</f>
        <v>0</v>
      </c>
      <c r="AO129" s="218">
        <f>-SUMIFS(TB!AB:AB,TB!$F:$F,$B129,TB!$B:$B,$C129,TB!$C:$C,$D129,TB!$G:$G,$E129,TB!$J:$J,$A$4)</f>
        <v>0</v>
      </c>
      <c r="AP129" s="218">
        <f>-SUMIFS(TB!AC:AC,TB!$F:$F,$B129,TB!$B:$B,$C129,TB!$C:$C,$D129,TB!$G:$G,$E129,TB!$J:$J,$A$4)</f>
        <v>0</v>
      </c>
      <c r="AQ129" s="218">
        <f>-SUMIFS(TB!AD:AD,TB!$F:$F,$B129,TB!$B:$B,$C129,TB!$C:$C,$D129,TB!$G:$G,$E129,TB!$J:$J,$A$4)</f>
        <v>0</v>
      </c>
      <c r="AR129" s="218">
        <f>-SUMIFS(TB!AE:AE,TB!$F:$F,$B129,TB!$B:$B,$C129,TB!$C:$C,$D129,TB!$G:$G,$E129,TB!$J:$J,$A$4)</f>
        <v>0</v>
      </c>
      <c r="AS129" s="218">
        <f>-SUMIFS(TB!AF:AF,TB!$F:$F,$B129,TB!$B:$B,$C129,TB!$C:$C,$D129,TB!$G:$G,$E129,TB!$J:$J,$A$4)</f>
        <v>0</v>
      </c>
      <c r="AT129" s="218">
        <f>-SUMIFS(TB!AG:AG,TB!$F:$F,$B129,TB!$B:$B,$C129,TB!$C:$C,$D129,TB!$G:$G,$E129,TB!$J:$J,$A$4)</f>
        <v>0</v>
      </c>
      <c r="AU129" s="218">
        <f>-SUMIFS(TB!AH:AH,TB!$F:$F,$B129,TB!$B:$B,$C129,TB!$C:$C,$D129,TB!$G:$G,$E129,TB!$J:$J,$A$4)</f>
        <v>0</v>
      </c>
      <c r="AV129" s="218">
        <f>-SUMIFS(TB!AI:AI,TB!$F:$F,$B129,TB!$B:$B,$C129,TB!$C:$C,$D129,TB!$G:$G,$E129,TB!$J:$J,$A$4)</f>
        <v>0</v>
      </c>
      <c r="AW129" s="218">
        <f>-SUMIFS(TB!AJ:AJ,TB!$F:$F,$B129,TB!$B:$B,$C129,TB!$C:$C,$D129,TB!$G:$G,$E129,TB!$J:$J,$A$4)</f>
        <v>0</v>
      </c>
      <c r="AX129" s="218">
        <f>-SUMIFS(TB!AK:AK,TB!$F:$F,$B129,TB!$B:$B,$C129,TB!$C:$C,$D129,TB!$G:$G,$E129,TB!$J:$J,$A$4)</f>
        <v>0</v>
      </c>
      <c r="AY129" s="218">
        <f>-SUMIFS(TB!AL:AL,TB!$F:$F,$B129,TB!$B:$B,$C129,TB!$C:$C,$D129,TB!$G:$G,$E129,TB!$J:$J,$A$4)</f>
        <v>0</v>
      </c>
      <c r="AZ129" s="218">
        <f>-SUMIFS(TB!AM:AM,TB!$F:$F,$B129,TB!$B:$B,$C129,TB!$C:$C,$D129,TB!$G:$G,$E129,TB!$J:$J,$A$4)</f>
        <v>0</v>
      </c>
      <c r="BA129" s="218">
        <f>-SUMIFS(TB!AN:AN,TB!$F:$F,$B129,TB!$B:$B,$C129,TB!$C:$C,$D129,TB!$G:$G,$E129,TB!$J:$J,$A$4)</f>
        <v>0</v>
      </c>
      <c r="BB129" s="218">
        <f>-SUMIFS(TB!AO:AO,TB!$F:$F,$B129,TB!$B:$B,$C129,TB!$C:$C,$D129,TB!$G:$G,$E129,TB!$J:$J,$A$4)</f>
        <v>0</v>
      </c>
      <c r="BC129" s="218">
        <f>-SUMIFS(TB!AP:AP,TB!$F:$F,$B129,TB!$B:$B,$C129,TB!$C:$C,$D129,TB!$G:$G,$E129,TB!$J:$J,$A$4)</f>
        <v>0</v>
      </c>
      <c r="BD129" s="218">
        <f>-SUMIFS(TB!AQ:AQ,TB!$F:$F,$B129,TB!$B:$B,$C129,TB!$C:$C,$D129,TB!$G:$G,$E129,TB!$J:$J,$A$4)</f>
        <v>0</v>
      </c>
      <c r="BE129" s="218">
        <f>-SUMIFS(TB!AR:AR,TB!$F:$F,$B129,TB!$B:$B,$C129,TB!$C:$C,$D129,TB!$G:$G,$E129,TB!$J:$J,$A$4)</f>
        <v>0</v>
      </c>
      <c r="BF129" s="218">
        <f>-SUMIFS(TB!AS:AS,TB!$F:$F,$B129,TB!$B:$B,$C129,TB!$C:$C,$D129,TB!$G:$G,$E129,TB!$J:$J,$A$4)</f>
        <v>0</v>
      </c>
      <c r="BG129" s="218">
        <f>-SUMIFS(TB!AT:AT,TB!$F:$F,$B129,TB!$B:$B,$C129,TB!$C:$C,$D129,TB!$G:$G,$E129,TB!$J:$J,$A$4)</f>
        <v>0</v>
      </c>
      <c r="BH129" s="218">
        <f>-SUMIFS(TB!AU:AU,TB!$F:$F,$B129,TB!$B:$B,$C129,TB!$C:$C,$D129,TB!$G:$G,$E129,TB!$J:$J,$A$4)</f>
        <v>0</v>
      </c>
      <c r="BI129" s="218">
        <f>-SUMIFS(TB!AV:AV,TB!$F:$F,$B129,TB!$B:$B,$C129,TB!$C:$C,$D129,TB!$G:$G,$E129,TB!$J:$J,$A$4)</f>
        <v>0</v>
      </c>
      <c r="BJ129" s="218">
        <f>-SUMIFS(TB!AW:AW,TB!$F:$F,$B129,TB!$B:$B,$C129,TB!$C:$C,$D129,TB!$G:$G,$E129,TB!$J:$J,$A$4)</f>
        <v>0</v>
      </c>
      <c r="BK129" s="218">
        <f>-SUMIFS(TB!AX:AX,TB!$F:$F,$B129,TB!$B:$B,$C129,TB!$C:$C,$D129,TB!$G:$G,$E129,TB!$J:$J,$A$4)</f>
        <v>0</v>
      </c>
      <c r="BL129" s="218">
        <f>-SUMIFS(TB!AY:AY,TB!$F:$F,$B129,TB!$B:$B,$C129,TB!$C:$C,$D129,TB!$G:$G,$E129,TB!$J:$J,$A$4)</f>
        <v>0</v>
      </c>
      <c r="BM129" s="218">
        <f>-SUMIFS(TB!AZ:AZ,TB!$F:$F,$B129,TB!$B:$B,$C129,TB!$C:$C,$D129,TB!$G:$G,$E129,TB!$J:$J,$A$4)</f>
        <v>0</v>
      </c>
      <c r="BN129" s="218">
        <f>-SUMIFS(TB!BA:BA,TB!$F:$F,$B129,TB!$B:$B,$C129,TB!$C:$C,$D129,TB!$G:$G,$E129,TB!$J:$J,$A$4)</f>
        <v>0</v>
      </c>
      <c r="BO129" s="218">
        <f>-SUMIFS(TB!BB:BB,TB!$F:$F,$B129,TB!$B:$B,$C129,TB!$C:$C,$D129,TB!$G:$G,$E129,TB!$J:$J,$A$4)</f>
        <v>0</v>
      </c>
      <c r="BP129" s="218">
        <f>-SUMIFS(TB!BC:BC,TB!$F:$F,$B129,TB!$B:$B,$C129,TB!$C:$C,$D129,TB!$G:$G,$E129,TB!$J:$J,$A$4)</f>
        <v>0</v>
      </c>
      <c r="BQ129" s="218">
        <f>-SUMIFS(TB!BD:BD,TB!$F:$F,$B129,TB!$B:$B,$C129,TB!$C:$C,$D129,TB!$G:$G,$E129,TB!$J:$J,$A$4)</f>
        <v>0</v>
      </c>
      <c r="BR129" s="218">
        <f>-SUMIFS(TB!BE:BE,TB!$F:$F,$B129,TB!$B:$B,$C129,TB!$C:$C,$D129,TB!$G:$G,$E129,TB!$J:$J,$A$4)</f>
        <v>0</v>
      </c>
      <c r="BS129" s="218">
        <f>-SUMIFS(TB!BF:BF,TB!$F:$F,$B129,TB!$B:$B,$C129,TB!$C:$C,$D129,TB!$G:$G,$E129,TB!$J:$J,$A$4)</f>
        <v>0</v>
      </c>
      <c r="BT129" s="218">
        <f>-SUMIFS(TB!BG:BG,TB!$F:$F,$B129,TB!$B:$B,$C129,TB!$C:$C,$D129,TB!$G:$G,$E129,TB!$J:$J,$A$4)</f>
        <v>0</v>
      </c>
      <c r="BU129" s="218">
        <f>-SUMIFS(TB!BH:BH,TB!$F:$F,$B129,TB!$B:$B,$C129,TB!$C:$C,$D129,TB!$G:$G,$E129,TB!$J:$J,$A$4)</f>
        <v>0</v>
      </c>
      <c r="BV129" s="218">
        <f>-SUMIFS(TB!BI:BI,TB!$F:$F,$B129,TB!$B:$B,$C129,TB!$C:$C,$D129,TB!$G:$G,$E129,TB!$J:$J,$A$4)</f>
        <v>0</v>
      </c>
      <c r="BZ129" s="218"/>
      <c r="CA129" s="337"/>
    </row>
    <row r="130" spans="2:79" s="20" customFormat="1" ht="14.25" customHeight="1" outlineLevel="1" x14ac:dyDescent="0.3">
      <c r="B130" s="92" t="str">
        <f>BS!$B$34</f>
        <v>Other long-term liabilities</v>
      </c>
      <c r="C130" s="93" t="s">
        <v>565</v>
      </c>
      <c r="D130" s="92" t="str">
        <f>IFERROR(VLOOKUP($C130,TB!$B:$H,2,0),"-")</f>
        <v>M&amp;T Bank - 2007 Ford</v>
      </c>
      <c r="E130" s="92" t="str">
        <f>IFERROR(VLOOKUP($C130,TB!$B:$H,6,0),"-")</f>
        <v>Vehicle loan</v>
      </c>
      <c r="F130" s="220">
        <f>SUMIFS($AA130:$BJ130,$AA$7:$BJ$7,F$7)</f>
        <v>0</v>
      </c>
      <c r="G130" s="220">
        <f t="shared" si="128"/>
        <v>0</v>
      </c>
      <c r="H130" s="220">
        <f t="shared" si="128"/>
        <v>0</v>
      </c>
      <c r="I130" s="220">
        <f t="shared" si="128"/>
        <v>0</v>
      </c>
      <c r="J130" s="322"/>
      <c r="K130" s="220">
        <f t="shared" si="129"/>
        <v>0</v>
      </c>
      <c r="L130" s="220">
        <f t="shared" si="130"/>
        <v>0</v>
      </c>
      <c r="M130" s="220">
        <f>MIN(AY130:BJ130)</f>
        <v>0</v>
      </c>
      <c r="N130" s="220">
        <f ca="1">_xlfn.IFNA(MIN(OFFSET($AA130,0,MATCH(Periods!$D$15,$AA$7:$BY$7)-1):OFFSET($AA130,0,MATCH(Periods!$D$15,$AA$7:$BY$7,0)-12)),0)</f>
        <v>0</v>
      </c>
      <c r="O130" s="322"/>
      <c r="P130" s="220">
        <f>MAX(AA130:AL130)</f>
        <v>0</v>
      </c>
      <c r="Q130" s="220">
        <f>MAX(AM130:AX130)</f>
        <v>0</v>
      </c>
      <c r="R130" s="220">
        <f>MAX(AY130:BJ130)</f>
        <v>0</v>
      </c>
      <c r="S130" s="220">
        <f ca="1">_xlfn.IFNA(MAX(OFFSET($AA130,0,MATCH(Periods!$D$15,$AA$7:$BY$7)-1):OFFSET($AA130,0,MATCH(Periods!$D$15,$AA$7:$BY$7,0)-12)),0)</f>
        <v>0</v>
      </c>
      <c r="T130" s="322"/>
      <c r="U130" s="220">
        <f>AVERAGE(AA130:AL130)</f>
        <v>0</v>
      </c>
      <c r="V130" s="220">
        <f>AVERAGE(AM130:AX130)</f>
        <v>0</v>
      </c>
      <c r="W130" s="220">
        <f>AVERAGE(AY130:BJ130)</f>
        <v>0</v>
      </c>
      <c r="X130" s="220">
        <f ca="1">_xlfn.IFNA(AVERAGE(OFFSET($AA130,0,MATCH(Periods!$D$15,$AA$7:$BY$7)-1):OFFSET($AA130,0,MATCH(Periods!$D$15,$AA$7:$BY$7,0)-12)),0)</f>
        <v>0</v>
      </c>
      <c r="Y130" s="322"/>
      <c r="Z130" s="322"/>
      <c r="AA130" s="220">
        <f>-SUMIFS(TB!N:N,TB!$F:$F,$B130,TB!$B:$B,$C130,TB!$C:$C,$D130,TB!$G:$G,$E130,TB!$J:$J,$A$4)</f>
        <v>0</v>
      </c>
      <c r="AB130" s="220">
        <f>-SUMIFS(TB!O:O,TB!$F:$F,$B130,TB!$B:$B,$C130,TB!$C:$C,$D130,TB!$G:$G,$E130,TB!$J:$J,$A$4)</f>
        <v>0</v>
      </c>
      <c r="AC130" s="220">
        <f>-SUMIFS(TB!P:P,TB!$F:$F,$B130,TB!$B:$B,$C130,TB!$C:$C,$D130,TB!$G:$G,$E130,TB!$J:$J,$A$4)</f>
        <v>0</v>
      </c>
      <c r="AD130" s="220">
        <f>-SUMIFS(TB!Q:Q,TB!$F:$F,$B130,TB!$B:$B,$C130,TB!$C:$C,$D130,TB!$G:$G,$E130,TB!$J:$J,$A$4)</f>
        <v>0</v>
      </c>
      <c r="AE130" s="220">
        <f>-SUMIFS(TB!R:R,TB!$F:$F,$B130,TB!$B:$B,$C130,TB!$C:$C,$D130,TB!$G:$G,$E130,TB!$J:$J,$A$4)</f>
        <v>0</v>
      </c>
      <c r="AF130" s="220">
        <f>-SUMIFS(TB!S:S,TB!$F:$F,$B130,TB!$B:$B,$C130,TB!$C:$C,$D130,TB!$G:$G,$E130,TB!$J:$J,$A$4)</f>
        <v>0</v>
      </c>
      <c r="AG130" s="220">
        <f>-SUMIFS(TB!T:T,TB!$F:$F,$B130,TB!$B:$B,$C130,TB!$C:$C,$D130,TB!$G:$G,$E130,TB!$J:$J,$A$4)</f>
        <v>0</v>
      </c>
      <c r="AH130" s="220">
        <f>-SUMIFS(TB!U:U,TB!$F:$F,$B130,TB!$B:$B,$C130,TB!$C:$C,$D130,TB!$G:$G,$E130,TB!$J:$J,$A$4)</f>
        <v>0</v>
      </c>
      <c r="AI130" s="220">
        <f>-SUMIFS(TB!V:V,TB!$F:$F,$B130,TB!$B:$B,$C130,TB!$C:$C,$D130,TB!$G:$G,$E130,TB!$J:$J,$A$4)</f>
        <v>0</v>
      </c>
      <c r="AJ130" s="220">
        <f>-SUMIFS(TB!W:W,TB!$F:$F,$B130,TB!$B:$B,$C130,TB!$C:$C,$D130,TB!$G:$G,$E130,TB!$J:$J,$A$4)</f>
        <v>0</v>
      </c>
      <c r="AK130" s="220">
        <f>-SUMIFS(TB!X:X,TB!$F:$F,$B130,TB!$B:$B,$C130,TB!$C:$C,$D130,TB!$G:$G,$E130,TB!$J:$J,$A$4)</f>
        <v>0</v>
      </c>
      <c r="AL130" s="220">
        <f>-SUMIFS(TB!Y:Y,TB!$F:$F,$B130,TB!$B:$B,$C130,TB!$C:$C,$D130,TB!$G:$G,$E130,TB!$J:$J,$A$4)</f>
        <v>0</v>
      </c>
      <c r="AM130" s="220">
        <f>-SUMIFS(TB!Z:Z,TB!$F:$F,$B130,TB!$B:$B,$C130,TB!$C:$C,$D130,TB!$G:$G,$E130,TB!$J:$J,$A$4)</f>
        <v>0</v>
      </c>
      <c r="AN130" s="220">
        <f>-SUMIFS(TB!AA:AA,TB!$F:$F,$B130,TB!$B:$B,$C130,TB!$C:$C,$D130,TB!$G:$G,$E130,TB!$J:$J,$A$4)</f>
        <v>0</v>
      </c>
      <c r="AO130" s="220">
        <f>-SUMIFS(TB!AB:AB,TB!$F:$F,$B130,TB!$B:$B,$C130,TB!$C:$C,$D130,TB!$G:$G,$E130,TB!$J:$J,$A$4)</f>
        <v>0</v>
      </c>
      <c r="AP130" s="220">
        <f>-SUMIFS(TB!AC:AC,TB!$F:$F,$B130,TB!$B:$B,$C130,TB!$C:$C,$D130,TB!$G:$G,$E130,TB!$J:$J,$A$4)</f>
        <v>0</v>
      </c>
      <c r="AQ130" s="220">
        <f>-SUMIFS(TB!AD:AD,TB!$F:$F,$B130,TB!$B:$B,$C130,TB!$C:$C,$D130,TB!$G:$G,$E130,TB!$J:$J,$A$4)</f>
        <v>0</v>
      </c>
      <c r="AR130" s="220">
        <f>-SUMIFS(TB!AE:AE,TB!$F:$F,$B130,TB!$B:$B,$C130,TB!$C:$C,$D130,TB!$G:$G,$E130,TB!$J:$J,$A$4)</f>
        <v>0</v>
      </c>
      <c r="AS130" s="220">
        <f>-SUMIFS(TB!AF:AF,TB!$F:$F,$B130,TB!$B:$B,$C130,TB!$C:$C,$D130,TB!$G:$G,$E130,TB!$J:$J,$A$4)</f>
        <v>0</v>
      </c>
      <c r="AT130" s="220">
        <f>-SUMIFS(TB!AG:AG,TB!$F:$F,$B130,TB!$B:$B,$C130,TB!$C:$C,$D130,TB!$G:$G,$E130,TB!$J:$J,$A$4)</f>
        <v>0</v>
      </c>
      <c r="AU130" s="220">
        <f>-SUMIFS(TB!AH:AH,TB!$F:$F,$B130,TB!$B:$B,$C130,TB!$C:$C,$D130,TB!$G:$G,$E130,TB!$J:$J,$A$4)</f>
        <v>0</v>
      </c>
      <c r="AV130" s="220">
        <f>-SUMIFS(TB!AI:AI,TB!$F:$F,$B130,TB!$B:$B,$C130,TB!$C:$C,$D130,TB!$G:$G,$E130,TB!$J:$J,$A$4)</f>
        <v>0</v>
      </c>
      <c r="AW130" s="220">
        <f>-SUMIFS(TB!AJ:AJ,TB!$F:$F,$B130,TB!$B:$B,$C130,TB!$C:$C,$D130,TB!$G:$G,$E130,TB!$J:$J,$A$4)</f>
        <v>0</v>
      </c>
      <c r="AX130" s="220">
        <f>-SUMIFS(TB!AK:AK,TB!$F:$F,$B130,TB!$B:$B,$C130,TB!$C:$C,$D130,TB!$G:$G,$E130,TB!$J:$J,$A$4)</f>
        <v>0</v>
      </c>
      <c r="AY130" s="220">
        <f>-SUMIFS(TB!AL:AL,TB!$F:$F,$B130,TB!$B:$B,$C130,TB!$C:$C,$D130,TB!$G:$G,$E130,TB!$J:$J,$A$4)</f>
        <v>0</v>
      </c>
      <c r="AZ130" s="220">
        <f>-SUMIFS(TB!AM:AM,TB!$F:$F,$B130,TB!$B:$B,$C130,TB!$C:$C,$D130,TB!$G:$G,$E130,TB!$J:$J,$A$4)</f>
        <v>0</v>
      </c>
      <c r="BA130" s="220">
        <f>-SUMIFS(TB!AN:AN,TB!$F:$F,$B130,TB!$B:$B,$C130,TB!$C:$C,$D130,TB!$G:$G,$E130,TB!$J:$J,$A$4)</f>
        <v>0</v>
      </c>
      <c r="BB130" s="220">
        <f>-SUMIFS(TB!AO:AO,TB!$F:$F,$B130,TB!$B:$B,$C130,TB!$C:$C,$D130,TB!$G:$G,$E130,TB!$J:$J,$A$4)</f>
        <v>0</v>
      </c>
      <c r="BC130" s="220">
        <f>-SUMIFS(TB!AP:AP,TB!$F:$F,$B130,TB!$B:$B,$C130,TB!$C:$C,$D130,TB!$G:$G,$E130,TB!$J:$J,$A$4)</f>
        <v>0</v>
      </c>
      <c r="BD130" s="220">
        <f>-SUMIFS(TB!AQ:AQ,TB!$F:$F,$B130,TB!$B:$B,$C130,TB!$C:$C,$D130,TB!$G:$G,$E130,TB!$J:$J,$A$4)</f>
        <v>0</v>
      </c>
      <c r="BE130" s="220">
        <f>-SUMIFS(TB!AR:AR,TB!$F:$F,$B130,TB!$B:$B,$C130,TB!$C:$C,$D130,TB!$G:$G,$E130,TB!$J:$J,$A$4)</f>
        <v>0</v>
      </c>
      <c r="BF130" s="220">
        <f>-SUMIFS(TB!AS:AS,TB!$F:$F,$B130,TB!$B:$B,$C130,TB!$C:$C,$D130,TB!$G:$G,$E130,TB!$J:$J,$A$4)</f>
        <v>0</v>
      </c>
      <c r="BG130" s="220">
        <f>-SUMIFS(TB!AT:AT,TB!$F:$F,$B130,TB!$B:$B,$C130,TB!$C:$C,$D130,TB!$G:$G,$E130,TB!$J:$J,$A$4)</f>
        <v>0</v>
      </c>
      <c r="BH130" s="220">
        <f>-SUMIFS(TB!AU:AU,TB!$F:$F,$B130,TB!$B:$B,$C130,TB!$C:$C,$D130,TB!$G:$G,$E130,TB!$J:$J,$A$4)</f>
        <v>0</v>
      </c>
      <c r="BI130" s="220">
        <f>-SUMIFS(TB!AV:AV,TB!$F:$F,$B130,TB!$B:$B,$C130,TB!$C:$C,$D130,TB!$G:$G,$E130,TB!$J:$J,$A$4)</f>
        <v>0</v>
      </c>
      <c r="BJ130" s="220">
        <f>-SUMIFS(TB!AW:AW,TB!$F:$F,$B130,TB!$B:$B,$C130,TB!$C:$C,$D130,TB!$G:$G,$E130,TB!$J:$J,$A$4)</f>
        <v>0</v>
      </c>
      <c r="BK130" s="220">
        <f>-SUMIFS(TB!AX:AX,TB!$F:$F,$B130,TB!$B:$B,$C130,TB!$C:$C,$D130,TB!$G:$G,$E130,TB!$J:$J,$A$4)</f>
        <v>0</v>
      </c>
      <c r="BL130" s="220">
        <f>-SUMIFS(TB!AY:AY,TB!$F:$F,$B130,TB!$B:$B,$C130,TB!$C:$C,$D130,TB!$G:$G,$E130,TB!$J:$J,$A$4)</f>
        <v>0</v>
      </c>
      <c r="BM130" s="220">
        <f>-SUMIFS(TB!AZ:AZ,TB!$F:$F,$B130,TB!$B:$B,$C130,TB!$C:$C,$D130,TB!$G:$G,$E130,TB!$J:$J,$A$4)</f>
        <v>0</v>
      </c>
      <c r="BN130" s="220">
        <f>-SUMIFS(TB!BA:BA,TB!$F:$F,$B130,TB!$B:$B,$C130,TB!$C:$C,$D130,TB!$G:$G,$E130,TB!$J:$J,$A$4)</f>
        <v>0</v>
      </c>
      <c r="BO130" s="220">
        <f>-SUMIFS(TB!BB:BB,TB!$F:$F,$B130,TB!$B:$B,$C130,TB!$C:$C,$D130,TB!$G:$G,$E130,TB!$J:$J,$A$4)</f>
        <v>0</v>
      </c>
      <c r="BP130" s="220">
        <f>-SUMIFS(TB!BC:BC,TB!$F:$F,$B130,TB!$B:$B,$C130,TB!$C:$C,$D130,TB!$G:$G,$E130,TB!$J:$J,$A$4)</f>
        <v>0</v>
      </c>
      <c r="BQ130" s="220">
        <f>-SUMIFS(TB!BD:BD,TB!$F:$F,$B130,TB!$B:$B,$C130,TB!$C:$C,$D130,TB!$G:$G,$E130,TB!$J:$J,$A$4)</f>
        <v>0</v>
      </c>
      <c r="BR130" s="220">
        <f>-SUMIFS(TB!BE:BE,TB!$F:$F,$B130,TB!$B:$B,$C130,TB!$C:$C,$D130,TB!$G:$G,$E130,TB!$J:$J,$A$4)</f>
        <v>0</v>
      </c>
      <c r="BS130" s="220">
        <f>-SUMIFS(TB!BF:BF,TB!$F:$F,$B130,TB!$B:$B,$C130,TB!$C:$C,$D130,TB!$G:$G,$E130,TB!$J:$J,$A$4)</f>
        <v>0</v>
      </c>
      <c r="BT130" s="220">
        <f>-SUMIFS(TB!BG:BG,TB!$F:$F,$B130,TB!$B:$B,$C130,TB!$C:$C,$D130,TB!$G:$G,$E130,TB!$J:$J,$A$4)</f>
        <v>0</v>
      </c>
      <c r="BU130" s="220">
        <f>-SUMIFS(TB!BH:BH,TB!$F:$F,$B130,TB!$B:$B,$C130,TB!$C:$C,$D130,TB!$G:$G,$E130,TB!$J:$J,$A$4)</f>
        <v>0</v>
      </c>
      <c r="BV130" s="220">
        <f>-SUMIFS(TB!BI:BI,TB!$F:$F,$B130,TB!$B:$B,$C130,TB!$C:$C,$D130,TB!$G:$G,$E130,TB!$J:$J,$A$4)</f>
        <v>0</v>
      </c>
      <c r="BZ130" s="220"/>
      <c r="CA130" s="337"/>
    </row>
    <row r="131" spans="2:79" ht="14.25" customHeight="1" x14ac:dyDescent="0.3">
      <c r="B131" s="71" t="str">
        <f>BS!$B$34</f>
        <v>Other long-term liabilities</v>
      </c>
      <c r="C131" s="197"/>
      <c r="D131" s="71" t="str">
        <f>BS!$B$34</f>
        <v>Other long-term liabilities</v>
      </c>
      <c r="E131" s="71"/>
      <c r="F131" s="219">
        <f>SUM(F127:F130)</f>
        <v>64.345820000000003</v>
      </c>
      <c r="G131" s="219">
        <f t="shared" ref="G131:H131" si="131">SUM(G127:G130)</f>
        <v>72.320750000000004</v>
      </c>
      <c r="H131" s="219">
        <f t="shared" si="131"/>
        <v>74.411600000000007</v>
      </c>
      <c r="I131" s="219">
        <f t="shared" ref="I131" si="132">SUM(I127:I130)</f>
        <v>74.010859999999994</v>
      </c>
      <c r="J131" s="293"/>
      <c r="K131" s="449"/>
      <c r="L131" s="449"/>
      <c r="M131" s="449"/>
      <c r="N131" s="449"/>
      <c r="O131" s="293"/>
      <c r="P131" s="449"/>
      <c r="Q131" s="449"/>
      <c r="R131" s="449"/>
      <c r="S131" s="449"/>
      <c r="T131" s="293"/>
      <c r="U131" s="449"/>
      <c r="V131" s="449"/>
      <c r="W131" s="449"/>
      <c r="X131" s="449"/>
      <c r="Y131" s="293"/>
      <c r="Z131" s="293"/>
      <c r="AA131" s="219">
        <f>SUM(AA127:AA130,TB!$J:$J,$A$4)</f>
        <v>51.892139999999998</v>
      </c>
      <c r="AB131" s="219">
        <f>SUM(AB127:AB130,TB!$J:$J,$A$4)</f>
        <v>53.153949999999995</v>
      </c>
      <c r="AC131" s="219">
        <f>SUM(AC127:AC130,TB!$J:$J,$A$4)</f>
        <v>54.415759999999999</v>
      </c>
      <c r="AD131" s="219">
        <f>SUM(AD127:AD130,TB!$J:$J,$A$4)</f>
        <v>55.677570000000003</v>
      </c>
      <c r="AE131" s="219">
        <f>SUM(AE127:AE130,TB!$J:$J,$A$4)</f>
        <v>56.93938</v>
      </c>
      <c r="AF131" s="219">
        <f>SUM(AF127:AF130,TB!$J:$J,$A$4)</f>
        <v>58.201190000000004</v>
      </c>
      <c r="AG131" s="219">
        <f>SUM(AG127:AG130,TB!$J:$J,$A$4)</f>
        <v>59.463000000000001</v>
      </c>
      <c r="AH131" s="219">
        <f>SUM(AH127:AH130,TB!$J:$J,$A$4)</f>
        <v>60.724809999999998</v>
      </c>
      <c r="AI131" s="219">
        <f>SUM(AI127:AI130,TB!$J:$J,$A$4)</f>
        <v>61.986620000000002</v>
      </c>
      <c r="AJ131" s="219">
        <f>SUM(AJ127:AJ130,TB!$J:$J,$A$4)</f>
        <v>62.773019999999995</v>
      </c>
      <c r="AK131" s="219">
        <f>SUM(AK127:AK130,TB!$J:$J,$A$4)</f>
        <v>63.559419999999996</v>
      </c>
      <c r="AL131" s="219">
        <f>SUM(AL127:AL130,TB!$J:$J,$A$4)</f>
        <v>64.345820000000003</v>
      </c>
      <c r="AM131" s="219">
        <f>SUM(AM127:AM130,TB!$J:$J,$A$4)</f>
        <v>65.132220000000004</v>
      </c>
      <c r="AN131" s="219">
        <f>SUM(AN127:AN130,TB!$J:$J,$A$4)</f>
        <v>65.91861999999999</v>
      </c>
      <c r="AO131" s="219">
        <f>SUM(AO127:AO130,TB!$J:$J,$A$4)</f>
        <v>66.705020000000005</v>
      </c>
      <c r="AP131" s="219">
        <f>SUM(AP127:AP130,TB!$J:$J,$A$4)</f>
        <v>67.491420000000005</v>
      </c>
      <c r="AQ131" s="219">
        <f>SUM(AQ127:AQ130,TB!$J:$J,$A$4)</f>
        <v>68.277820000000006</v>
      </c>
      <c r="AR131" s="219">
        <f>SUM(AR127:AR130,TB!$J:$J,$A$4)</f>
        <v>69.064220000000006</v>
      </c>
      <c r="AS131" s="219">
        <f>SUM(AS127:AS130,TB!$J:$J,$A$4)</f>
        <v>69.850619999999992</v>
      </c>
      <c r="AT131" s="219">
        <f>SUM(AT127:AT130,TB!$J:$J,$A$4)</f>
        <v>70.637020000000007</v>
      </c>
      <c r="AU131" s="219">
        <f>SUM(AU127:AU130,TB!$J:$J,$A$4)</f>
        <v>71.423419999999993</v>
      </c>
      <c r="AV131" s="219">
        <f>SUM(AV127:AV130,TB!$J:$J,$A$4)</f>
        <v>71.722529999999992</v>
      </c>
      <c r="AW131" s="219">
        <f>SUM(AW127:AW130,TB!$J:$J,$A$4)</f>
        <v>72.021640000000005</v>
      </c>
      <c r="AX131" s="219">
        <f>SUM(AX127:AX130,TB!$J:$J,$A$4)</f>
        <v>72.320750000000004</v>
      </c>
      <c r="AY131" s="219">
        <f>SUM(AY127:AY130,TB!$J:$J,$A$4)</f>
        <v>72.619860000000003</v>
      </c>
      <c r="AZ131" s="219">
        <f>SUM(AZ127:AZ130,TB!$J:$J,$A$4)</f>
        <v>72.918970000000002</v>
      </c>
      <c r="BA131" s="219">
        <f>SUM(BA127:BA130,TB!$J:$J,$A$4)</f>
        <v>73.21808</v>
      </c>
      <c r="BB131" s="219">
        <f>SUM(BB127:BB130,TB!$J:$J,$A$4)</f>
        <v>73.517189999999999</v>
      </c>
      <c r="BC131" s="219">
        <f>SUM(BC127:BC130,TB!$J:$J,$A$4)</f>
        <v>73.816299999999998</v>
      </c>
      <c r="BD131" s="219">
        <f>SUM(BD127:BD130,TB!$J:$J,$A$4)</f>
        <v>74.115409999999997</v>
      </c>
      <c r="BE131" s="219">
        <f>SUM(BE127:BE130,TB!$J:$J,$A$4)</f>
        <v>74.41452000000001</v>
      </c>
      <c r="BF131" s="219">
        <f>SUM(BF127:BF130,TB!$J:$J,$A$4)</f>
        <v>74.713630000000009</v>
      </c>
      <c r="BG131" s="219">
        <f>SUM(BG127:BG130,TB!$J:$J,$A$4)</f>
        <v>75.012740000000008</v>
      </c>
      <c r="BH131" s="219">
        <f>SUM(BH127:BH130,TB!$J:$J,$A$4)</f>
        <v>74.812370000000001</v>
      </c>
      <c r="BI131" s="219">
        <f>SUM(BI127:BI130,TB!$J:$J,$A$4)</f>
        <v>74.611969999999999</v>
      </c>
      <c r="BJ131" s="219">
        <f>SUM(BJ127:BJ130,TB!$J:$J,$A$4)</f>
        <v>74.411600000000007</v>
      </c>
      <c r="BK131" s="219">
        <f>SUM(BK127:BK130,TB!$J:$J,$A$4)</f>
        <v>74.21123</v>
      </c>
      <c r="BL131" s="219">
        <f>SUM(BL127:BL130,TB!$J:$J,$A$4)</f>
        <v>74.010859999999994</v>
      </c>
      <c r="BM131" s="219">
        <f>SUM(BM127:BM130,TB!$J:$J,$A$4)</f>
        <v>0</v>
      </c>
      <c r="BN131" s="219">
        <f>SUM(BN127:BN130,TB!$J:$J,$A$4)</f>
        <v>0</v>
      </c>
      <c r="BO131" s="219">
        <f>SUM(BO127:BO130,TB!$J:$J,$A$4)</f>
        <v>0</v>
      </c>
      <c r="BP131" s="219">
        <f>SUM(BP127:BP130,TB!$J:$J,$A$4)</f>
        <v>0</v>
      </c>
      <c r="BQ131" s="219">
        <f>SUM(BQ127:BQ130,TB!$J:$J,$A$4)</f>
        <v>0</v>
      </c>
      <c r="BR131" s="219">
        <f>SUM(BR127:BR130,TB!$J:$J,$A$4)</f>
        <v>0</v>
      </c>
      <c r="BS131" s="219">
        <f>SUM(BS127:BS130,TB!$J:$J,$A$4)</f>
        <v>0</v>
      </c>
      <c r="BT131" s="219">
        <f>SUM(BT127:BT130,TB!$J:$J,$A$4)</f>
        <v>0</v>
      </c>
      <c r="BU131" s="219">
        <f>SUM(BU127:BU130,TB!$J:$J,$A$4)</f>
        <v>0</v>
      </c>
      <c r="BV131" s="219">
        <f>SUM(BV127:BV130,TB!$J:$J,$A$4)</f>
        <v>0</v>
      </c>
      <c r="BZ131" s="219"/>
      <c r="CA131" s="240"/>
    </row>
    <row r="132" spans="2:79" ht="14.25" customHeight="1" thickBot="1" x14ac:dyDescent="0.35">
      <c r="B132" s="66" t="s">
        <v>41</v>
      </c>
      <c r="C132" s="66"/>
      <c r="D132" s="53"/>
      <c r="E132" s="53"/>
      <c r="F132" s="213">
        <f>F115+F121+F126+F131</f>
        <v>18076.998090000001</v>
      </c>
      <c r="G132" s="213">
        <f t="shared" ref="G132:H132" si="133">G115+G121+G126+G131</f>
        <v>11750.84439</v>
      </c>
      <c r="H132" s="213">
        <f t="shared" si="133"/>
        <v>9869.83734</v>
      </c>
      <c r="I132" s="213">
        <f t="shared" ref="I132" si="134">I115+I121+I126+I131</f>
        <v>7169.0490000000009</v>
      </c>
      <c r="J132" s="323"/>
      <c r="K132" s="451"/>
      <c r="L132" s="451"/>
      <c r="M132" s="451"/>
      <c r="N132" s="451"/>
      <c r="O132" s="323"/>
      <c r="P132" s="451"/>
      <c r="Q132" s="451"/>
      <c r="R132" s="451"/>
      <c r="S132" s="451"/>
      <c r="T132" s="323"/>
      <c r="U132" s="451"/>
      <c r="V132" s="451"/>
      <c r="W132" s="451"/>
      <c r="X132" s="451"/>
      <c r="Y132" s="323"/>
      <c r="Z132" s="323"/>
      <c r="AA132" s="213">
        <f t="shared" ref="AA132:BJ132" si="135">AA115+AA121+AA126+AA131</f>
        <v>20161.492419999999</v>
      </c>
      <c r="AB132" s="213">
        <f t="shared" si="135"/>
        <v>19206.801579999999</v>
      </c>
      <c r="AC132" s="213">
        <f t="shared" si="135"/>
        <v>11274.905650000002</v>
      </c>
      <c r="AD132" s="213">
        <f t="shared" si="135"/>
        <v>10093.45696</v>
      </c>
      <c r="AE132" s="213">
        <f t="shared" si="135"/>
        <v>13040.825800000001</v>
      </c>
      <c r="AF132" s="213">
        <f t="shared" si="135"/>
        <v>14599.645390000001</v>
      </c>
      <c r="AG132" s="213">
        <f t="shared" si="135"/>
        <v>14223.854160000001</v>
      </c>
      <c r="AH132" s="213">
        <f t="shared" si="135"/>
        <v>22341.250489999999</v>
      </c>
      <c r="AI132" s="213">
        <f t="shared" si="135"/>
        <v>28263.90106</v>
      </c>
      <c r="AJ132" s="213">
        <f t="shared" si="135"/>
        <v>28299.504519999999</v>
      </c>
      <c r="AK132" s="213">
        <f t="shared" si="135"/>
        <v>31748.896850000005</v>
      </c>
      <c r="AL132" s="213">
        <f t="shared" si="135"/>
        <v>18076.998090000001</v>
      </c>
      <c r="AM132" s="213">
        <f t="shared" si="135"/>
        <v>16984.59045</v>
      </c>
      <c r="AN132" s="213">
        <f t="shared" si="135"/>
        <v>15871.27385</v>
      </c>
      <c r="AO132" s="213">
        <f t="shared" si="135"/>
        <v>5021.4215500000009</v>
      </c>
      <c r="AP132" s="213">
        <f t="shared" si="135"/>
        <v>7651.8796700000003</v>
      </c>
      <c r="AQ132" s="213">
        <f t="shared" si="135"/>
        <v>8342.5593299999982</v>
      </c>
      <c r="AR132" s="213">
        <f t="shared" si="135"/>
        <v>10863.82574</v>
      </c>
      <c r="AS132" s="213">
        <f t="shared" si="135"/>
        <v>15900.410389999999</v>
      </c>
      <c r="AT132" s="213">
        <f t="shared" si="135"/>
        <v>16529.094409999994</v>
      </c>
      <c r="AU132" s="213">
        <f t="shared" si="135"/>
        <v>16835.722989999998</v>
      </c>
      <c r="AV132" s="213">
        <f t="shared" si="135"/>
        <v>17123.094869999997</v>
      </c>
      <c r="AW132" s="213">
        <f t="shared" si="135"/>
        <v>13769.164650000001</v>
      </c>
      <c r="AX132" s="213">
        <f t="shared" si="135"/>
        <v>11750.84439</v>
      </c>
      <c r="AY132" s="213">
        <f t="shared" si="135"/>
        <v>13857.849460000003</v>
      </c>
      <c r="AZ132" s="213">
        <f t="shared" si="135"/>
        <v>18437.429829999997</v>
      </c>
      <c r="BA132" s="213">
        <f t="shared" si="135"/>
        <v>13210.26484</v>
      </c>
      <c r="BB132" s="213">
        <f t="shared" si="135"/>
        <v>15859.455820000001</v>
      </c>
      <c r="BC132" s="213">
        <f t="shared" si="135"/>
        <v>6981.6481999999987</v>
      </c>
      <c r="BD132" s="213">
        <f t="shared" si="135"/>
        <v>5706.1552799999999</v>
      </c>
      <c r="BE132" s="213">
        <f t="shared" si="135"/>
        <v>7386.837700000001</v>
      </c>
      <c r="BF132" s="213">
        <f t="shared" si="135"/>
        <v>14573.9182</v>
      </c>
      <c r="BG132" s="213">
        <f t="shared" si="135"/>
        <v>15594.84692</v>
      </c>
      <c r="BH132" s="213">
        <f t="shared" si="135"/>
        <v>18816.86868</v>
      </c>
      <c r="BI132" s="213">
        <f t="shared" si="135"/>
        <v>19459.110460000004</v>
      </c>
      <c r="BJ132" s="213">
        <f t="shared" si="135"/>
        <v>9869.83734</v>
      </c>
      <c r="BK132" s="213">
        <f t="shared" ref="BK132:BV132" si="136">BK115+BK121+BK126+BK131</f>
        <v>6412.0029000000004</v>
      </c>
      <c r="BL132" s="213">
        <f t="shared" si="136"/>
        <v>7169.0490000000009</v>
      </c>
      <c r="BM132" s="213">
        <f t="shared" si="136"/>
        <v>0</v>
      </c>
      <c r="BN132" s="213">
        <f t="shared" si="136"/>
        <v>0</v>
      </c>
      <c r="BO132" s="213">
        <f t="shared" si="136"/>
        <v>0</v>
      </c>
      <c r="BP132" s="213">
        <f t="shared" si="136"/>
        <v>0</v>
      </c>
      <c r="BQ132" s="213">
        <f t="shared" si="136"/>
        <v>0</v>
      </c>
      <c r="BR132" s="213">
        <f t="shared" si="136"/>
        <v>0</v>
      </c>
      <c r="BS132" s="213">
        <f t="shared" si="136"/>
        <v>0</v>
      </c>
      <c r="BT132" s="213">
        <f t="shared" si="136"/>
        <v>0</v>
      </c>
      <c r="BU132" s="213">
        <f t="shared" si="136"/>
        <v>0</v>
      </c>
      <c r="BV132" s="213">
        <f t="shared" si="136"/>
        <v>0</v>
      </c>
      <c r="BZ132" s="213"/>
      <c r="CA132" s="417"/>
    </row>
    <row r="133" spans="2:79" ht="14.25" customHeight="1" outlineLevel="1" x14ac:dyDescent="0.3">
      <c r="B133" s="71" t="str">
        <f>BS!$B$36</f>
        <v>Equity</v>
      </c>
      <c r="C133" s="197" t="s">
        <v>584</v>
      </c>
      <c r="D133" s="71" t="str">
        <f>IFERROR(VLOOKUP($C133,TB!$B:$H,2,0),"-")</f>
        <v>Owners Equity</v>
      </c>
      <c r="E133" s="71" t="str">
        <f>IFERROR(VLOOKUP($C133,TB!$B:$H,6,0),"-")</f>
        <v>Owners equity</v>
      </c>
      <c r="F133" s="219">
        <f t="shared" ref="F133:F155" si="137">SUMIFS($AA133:$BJ133,$AA$7:$BJ$7,F$7)</f>
        <v>10850.488599999999</v>
      </c>
      <c r="G133" s="219">
        <f t="shared" ref="G133:I155" si="138">SUMIFS($AA133:$BY133,$AA$7:$BY$7,G$7)</f>
        <v>13042.96717</v>
      </c>
      <c r="H133" s="219">
        <f t="shared" si="138"/>
        <v>13908.29838</v>
      </c>
      <c r="I133" s="219">
        <f t="shared" si="138"/>
        <v>22197.842980000001</v>
      </c>
      <c r="J133" s="293"/>
      <c r="K133" s="219">
        <f t="shared" ref="K133:K155" si="139">MIN(AA133:AL133)</f>
        <v>10850.488599999999</v>
      </c>
      <c r="L133" s="219">
        <f t="shared" ref="L133:L155" si="140">MIN(AM133:AX133)</f>
        <v>13042.96717</v>
      </c>
      <c r="M133" s="219">
        <f t="shared" ref="M133:M155" si="141">MIN(AY133:BJ133)</f>
        <v>13908.29838</v>
      </c>
      <c r="N133" s="219">
        <f ca="1">_xlfn.IFNA(MIN(OFFSET($AA133,0,MATCH(Periods!$D$15,$AA$7:$BY$7)-1):OFFSET($AA133,0,MATCH(Periods!$D$15,$AA$7:$BY$7,0)-12)),0)</f>
        <v>13908.29838</v>
      </c>
      <c r="O133" s="293"/>
      <c r="P133" s="219">
        <f t="shared" ref="P133:P155" si="142">MAX(AA133:AL133)</f>
        <v>10850.488599999999</v>
      </c>
      <c r="Q133" s="219">
        <f t="shared" ref="Q133:Q155" si="143">MAX(AM133:AX133)</f>
        <v>13042.970170000001</v>
      </c>
      <c r="R133" s="219">
        <f t="shared" ref="R133:R155" si="144">MAX(AY133:BJ133)</f>
        <v>13908.29838</v>
      </c>
      <c r="S133" s="219">
        <f ca="1">_xlfn.IFNA(MAX(OFFSET($AA133,0,MATCH(Periods!$D$15,$AA$7:$BY$7)-1):OFFSET($AA133,0,MATCH(Periods!$D$15,$AA$7:$BY$7,0)-12)),0)</f>
        <v>22197.842980000001</v>
      </c>
      <c r="T133" s="293"/>
      <c r="U133" s="219">
        <f t="shared" ref="U133:U155" si="145">AVERAGE(AA133:AL133)</f>
        <v>10850.488599999999</v>
      </c>
      <c r="V133" s="219">
        <f t="shared" ref="V133:V155" si="146">AVERAGE(AM133:AX133)</f>
        <v>13042.969169999998</v>
      </c>
      <c r="W133" s="219">
        <f t="shared" ref="W133:W155" si="147">AVERAGE(AY133:BJ133)</f>
        <v>13908.298379999995</v>
      </c>
      <c r="X133" s="219">
        <f ca="1">_xlfn.IFNA(AVERAGE(OFFSET($AA133,0,MATCH(Periods!$D$15,$AA$7:$BY$7)-1):OFFSET($AA133,0,MATCH(Periods!$D$15,$AA$7:$BY$7,0)-12)),0)</f>
        <v>15289.889146666663</v>
      </c>
      <c r="Y133" s="293"/>
      <c r="Z133" s="293"/>
      <c r="AA133" s="219">
        <f>-SUMIFS(TB!N:N,TB!$F:$F,$B133,TB!$B:$B,$C133,TB!$C:$C,$D133,TB!$G:$G,$E133,TB!$J:$J,$A$4)</f>
        <v>10850.488599999999</v>
      </c>
      <c r="AB133" s="219">
        <f>-SUMIFS(TB!O:O,TB!$F:$F,$B133,TB!$B:$B,$C133,TB!$C:$C,$D133,TB!$G:$G,$E133,TB!$J:$J,$A$4)</f>
        <v>10850.488599999999</v>
      </c>
      <c r="AC133" s="219">
        <f>-SUMIFS(TB!P:P,TB!$F:$F,$B133,TB!$B:$B,$C133,TB!$C:$C,$D133,TB!$G:$G,$E133,TB!$J:$J,$A$4)</f>
        <v>10850.488599999999</v>
      </c>
      <c r="AD133" s="219">
        <f>-SUMIFS(TB!Q:Q,TB!$F:$F,$B133,TB!$B:$B,$C133,TB!$C:$C,$D133,TB!$G:$G,$E133,TB!$J:$J,$A$4)</f>
        <v>10850.488599999999</v>
      </c>
      <c r="AE133" s="219">
        <f>-SUMIFS(TB!R:R,TB!$F:$F,$B133,TB!$B:$B,$C133,TB!$C:$C,$D133,TB!$G:$G,$E133,TB!$J:$J,$A$4)</f>
        <v>10850.488599999999</v>
      </c>
      <c r="AF133" s="219">
        <f>-SUMIFS(TB!S:S,TB!$F:$F,$B133,TB!$B:$B,$C133,TB!$C:$C,$D133,TB!$G:$G,$E133,TB!$J:$J,$A$4)</f>
        <v>10850.488599999999</v>
      </c>
      <c r="AG133" s="219">
        <f>-SUMIFS(TB!T:T,TB!$F:$F,$B133,TB!$B:$B,$C133,TB!$C:$C,$D133,TB!$G:$G,$E133,TB!$J:$J,$A$4)</f>
        <v>10850.488599999999</v>
      </c>
      <c r="AH133" s="219">
        <f>-SUMIFS(TB!U:U,TB!$F:$F,$B133,TB!$B:$B,$C133,TB!$C:$C,$D133,TB!$G:$G,$E133,TB!$J:$J,$A$4)</f>
        <v>10850.488599999999</v>
      </c>
      <c r="AI133" s="219">
        <f>-SUMIFS(TB!V:V,TB!$F:$F,$B133,TB!$B:$B,$C133,TB!$C:$C,$D133,TB!$G:$G,$E133,TB!$J:$J,$A$4)</f>
        <v>10850.488599999999</v>
      </c>
      <c r="AJ133" s="219">
        <f>-SUMIFS(TB!W:W,TB!$F:$F,$B133,TB!$B:$B,$C133,TB!$C:$C,$D133,TB!$G:$G,$E133,TB!$J:$J,$A$4)</f>
        <v>10850.488599999999</v>
      </c>
      <c r="AK133" s="219">
        <f>-SUMIFS(TB!X:X,TB!$F:$F,$B133,TB!$B:$B,$C133,TB!$C:$C,$D133,TB!$G:$G,$E133,TB!$J:$J,$A$4)</f>
        <v>10850.488599999999</v>
      </c>
      <c r="AL133" s="219">
        <f>-SUMIFS(TB!Y:Y,TB!$F:$F,$B133,TB!$B:$B,$C133,TB!$C:$C,$D133,TB!$G:$G,$E133,TB!$J:$J,$A$4)</f>
        <v>10850.488599999999</v>
      </c>
      <c r="AM133" s="219">
        <f>-SUMIFS(TB!Z:Z,TB!$F:$F,$B133,TB!$B:$B,$C133,TB!$C:$C,$D133,TB!$G:$G,$E133,TB!$J:$J,$A$4)</f>
        <v>13042.970170000001</v>
      </c>
      <c r="AN133" s="219">
        <f>-SUMIFS(TB!AA:AA,TB!$F:$F,$B133,TB!$B:$B,$C133,TB!$C:$C,$D133,TB!$G:$G,$E133,TB!$J:$J,$A$4)</f>
        <v>13042.970170000001</v>
      </c>
      <c r="AO133" s="219">
        <f>-SUMIFS(TB!AB:AB,TB!$F:$F,$B133,TB!$B:$B,$C133,TB!$C:$C,$D133,TB!$G:$G,$E133,TB!$J:$J,$A$4)</f>
        <v>13042.970170000001</v>
      </c>
      <c r="AP133" s="219">
        <f>-SUMIFS(TB!AC:AC,TB!$F:$F,$B133,TB!$B:$B,$C133,TB!$C:$C,$D133,TB!$G:$G,$E133,TB!$J:$J,$A$4)</f>
        <v>13042.970170000001</v>
      </c>
      <c r="AQ133" s="219">
        <f>-SUMIFS(TB!AD:AD,TB!$F:$F,$B133,TB!$B:$B,$C133,TB!$C:$C,$D133,TB!$G:$G,$E133,TB!$J:$J,$A$4)</f>
        <v>13042.970170000001</v>
      </c>
      <c r="AR133" s="219">
        <f>-SUMIFS(TB!AE:AE,TB!$F:$F,$B133,TB!$B:$B,$C133,TB!$C:$C,$D133,TB!$G:$G,$E133,TB!$J:$J,$A$4)</f>
        <v>13042.970170000001</v>
      </c>
      <c r="AS133" s="219">
        <f>-SUMIFS(TB!AF:AF,TB!$F:$F,$B133,TB!$B:$B,$C133,TB!$C:$C,$D133,TB!$G:$G,$E133,TB!$J:$J,$A$4)</f>
        <v>13042.970170000001</v>
      </c>
      <c r="AT133" s="219">
        <f>-SUMIFS(TB!AG:AG,TB!$F:$F,$B133,TB!$B:$B,$C133,TB!$C:$C,$D133,TB!$G:$G,$E133,TB!$J:$J,$A$4)</f>
        <v>13042.970170000001</v>
      </c>
      <c r="AU133" s="219">
        <f>-SUMIFS(TB!AH:AH,TB!$F:$F,$B133,TB!$B:$B,$C133,TB!$C:$C,$D133,TB!$G:$G,$E133,TB!$J:$J,$A$4)</f>
        <v>13042.96717</v>
      </c>
      <c r="AV133" s="219">
        <f>-SUMIFS(TB!AI:AI,TB!$F:$F,$B133,TB!$B:$B,$C133,TB!$C:$C,$D133,TB!$G:$G,$E133,TB!$J:$J,$A$4)</f>
        <v>13042.96717</v>
      </c>
      <c r="AW133" s="219">
        <f>-SUMIFS(TB!AJ:AJ,TB!$F:$F,$B133,TB!$B:$B,$C133,TB!$C:$C,$D133,TB!$G:$G,$E133,TB!$J:$J,$A$4)</f>
        <v>13042.96717</v>
      </c>
      <c r="AX133" s="219">
        <f>-SUMIFS(TB!AK:AK,TB!$F:$F,$B133,TB!$B:$B,$C133,TB!$C:$C,$D133,TB!$G:$G,$E133,TB!$J:$J,$A$4)</f>
        <v>13042.96717</v>
      </c>
      <c r="AY133" s="219">
        <f>-SUMIFS(TB!AL:AL,TB!$F:$F,$B133,TB!$B:$B,$C133,TB!$C:$C,$D133,TB!$G:$G,$E133,TB!$J:$J,$A$4)</f>
        <v>13908.29838</v>
      </c>
      <c r="AZ133" s="219">
        <f>-SUMIFS(TB!AM:AM,TB!$F:$F,$B133,TB!$B:$B,$C133,TB!$C:$C,$D133,TB!$G:$G,$E133,TB!$J:$J,$A$4)</f>
        <v>13908.29838</v>
      </c>
      <c r="BA133" s="219">
        <f>-SUMIFS(TB!AN:AN,TB!$F:$F,$B133,TB!$B:$B,$C133,TB!$C:$C,$D133,TB!$G:$G,$E133,TB!$J:$J,$A$4)</f>
        <v>13908.29838</v>
      </c>
      <c r="BB133" s="219">
        <f>-SUMIFS(TB!AO:AO,TB!$F:$F,$B133,TB!$B:$B,$C133,TB!$C:$C,$D133,TB!$G:$G,$E133,TB!$J:$J,$A$4)</f>
        <v>13908.29838</v>
      </c>
      <c r="BC133" s="219">
        <f>-SUMIFS(TB!AP:AP,TB!$F:$F,$B133,TB!$B:$B,$C133,TB!$C:$C,$D133,TB!$G:$G,$E133,TB!$J:$J,$A$4)</f>
        <v>13908.29838</v>
      </c>
      <c r="BD133" s="219">
        <f>-SUMIFS(TB!AQ:AQ,TB!$F:$F,$B133,TB!$B:$B,$C133,TB!$C:$C,$D133,TB!$G:$G,$E133,TB!$J:$J,$A$4)</f>
        <v>13908.29838</v>
      </c>
      <c r="BE133" s="219">
        <f>-SUMIFS(TB!AR:AR,TB!$F:$F,$B133,TB!$B:$B,$C133,TB!$C:$C,$D133,TB!$G:$G,$E133,TB!$J:$J,$A$4)</f>
        <v>13908.29838</v>
      </c>
      <c r="BF133" s="219">
        <f>-SUMIFS(TB!AS:AS,TB!$F:$F,$B133,TB!$B:$B,$C133,TB!$C:$C,$D133,TB!$G:$G,$E133,TB!$J:$J,$A$4)</f>
        <v>13908.29838</v>
      </c>
      <c r="BG133" s="219">
        <f>-SUMIFS(TB!AT:AT,TB!$F:$F,$B133,TB!$B:$B,$C133,TB!$C:$C,$D133,TB!$G:$G,$E133,TB!$J:$J,$A$4)</f>
        <v>13908.29838</v>
      </c>
      <c r="BH133" s="219">
        <f>-SUMIFS(TB!AU:AU,TB!$F:$F,$B133,TB!$B:$B,$C133,TB!$C:$C,$D133,TB!$G:$G,$E133,TB!$J:$J,$A$4)</f>
        <v>13908.29838</v>
      </c>
      <c r="BI133" s="219">
        <f>-SUMIFS(TB!AV:AV,TB!$F:$F,$B133,TB!$B:$B,$C133,TB!$C:$C,$D133,TB!$G:$G,$E133,TB!$J:$J,$A$4)</f>
        <v>13908.29838</v>
      </c>
      <c r="BJ133" s="219">
        <f>-SUMIFS(TB!AW:AW,TB!$F:$F,$B133,TB!$B:$B,$C133,TB!$C:$C,$D133,TB!$G:$G,$E133,TB!$J:$J,$A$4)</f>
        <v>13908.29838</v>
      </c>
      <c r="BK133" s="219">
        <f>-SUMIFS(TB!AX:AX,TB!$F:$F,$B133,TB!$B:$B,$C133,TB!$C:$C,$D133,TB!$G:$G,$E133,TB!$J:$J,$A$4)</f>
        <v>22197.842980000001</v>
      </c>
      <c r="BL133" s="219">
        <f>-SUMIFS(TB!AY:AY,TB!$F:$F,$B133,TB!$B:$B,$C133,TB!$C:$C,$D133,TB!$G:$G,$E133,TB!$J:$J,$A$4)</f>
        <v>22197.842980000001</v>
      </c>
      <c r="BM133" s="219">
        <f>-SUMIFS(TB!AZ:AZ,TB!$F:$F,$B133,TB!$B:$B,$C133,TB!$C:$C,$D133,TB!$G:$G,$E133,TB!$J:$J,$A$4)</f>
        <v>0</v>
      </c>
      <c r="BN133" s="219">
        <f>-SUMIFS(TB!BA:BA,TB!$F:$F,$B133,TB!$B:$B,$C133,TB!$C:$C,$D133,TB!$G:$G,$E133,TB!$J:$J,$A$4)</f>
        <v>0</v>
      </c>
      <c r="BO133" s="219">
        <f>-SUMIFS(TB!BB:BB,TB!$F:$F,$B133,TB!$B:$B,$C133,TB!$C:$C,$D133,TB!$G:$G,$E133,TB!$J:$J,$A$4)</f>
        <v>0</v>
      </c>
      <c r="BP133" s="219">
        <f>-SUMIFS(TB!BC:BC,TB!$F:$F,$B133,TB!$B:$B,$C133,TB!$C:$C,$D133,TB!$G:$G,$E133,TB!$J:$J,$A$4)</f>
        <v>0</v>
      </c>
      <c r="BQ133" s="219">
        <f>-SUMIFS(TB!BD:BD,TB!$F:$F,$B133,TB!$B:$B,$C133,TB!$C:$C,$D133,TB!$G:$G,$E133,TB!$J:$J,$A$4)</f>
        <v>0</v>
      </c>
      <c r="BR133" s="219">
        <f>-SUMIFS(TB!BE:BE,TB!$F:$F,$B133,TB!$B:$B,$C133,TB!$C:$C,$D133,TB!$G:$G,$E133,TB!$J:$J,$A$4)</f>
        <v>0</v>
      </c>
      <c r="BS133" s="219">
        <f>-SUMIFS(TB!BF:BF,TB!$F:$F,$B133,TB!$B:$B,$C133,TB!$C:$C,$D133,TB!$G:$G,$E133,TB!$J:$J,$A$4)</f>
        <v>0</v>
      </c>
      <c r="BT133" s="219">
        <f>-SUMIFS(TB!BG:BG,TB!$F:$F,$B133,TB!$B:$B,$C133,TB!$C:$C,$D133,TB!$G:$G,$E133,TB!$J:$J,$A$4)</f>
        <v>0</v>
      </c>
      <c r="BU133" s="219">
        <f>-SUMIFS(TB!BH:BH,TB!$F:$F,$B133,TB!$B:$B,$C133,TB!$C:$C,$D133,TB!$G:$G,$E133,TB!$J:$J,$A$4)</f>
        <v>0</v>
      </c>
      <c r="BV133" s="219">
        <f>-SUMIFS(TB!BI:BI,TB!$F:$F,$B133,TB!$B:$B,$C133,TB!$C:$C,$D133,TB!$G:$G,$E133,TB!$J:$J,$A$4)</f>
        <v>0</v>
      </c>
      <c r="BZ133" s="219"/>
      <c r="CA133" s="240"/>
    </row>
    <row r="134" spans="2:79" ht="14.25" customHeight="1" outlineLevel="1" x14ac:dyDescent="0.3">
      <c r="B134" s="71" t="str">
        <f>BS!$B$36</f>
        <v>Equity</v>
      </c>
      <c r="C134" s="197" t="s">
        <v>566</v>
      </c>
      <c r="D134" s="71" t="str">
        <f>IFERROR(VLOOKUP($C134,TB!$B:$H,2,0),"-")</f>
        <v>Capital Contributions</v>
      </c>
      <c r="E134" s="71" t="str">
        <f>IFERROR(VLOOKUP($C134,TB!$B:$H,6,0),"-")</f>
        <v>Capital contributions</v>
      </c>
      <c r="F134" s="219">
        <f t="shared" si="137"/>
        <v>0</v>
      </c>
      <c r="G134" s="219">
        <f t="shared" si="138"/>
        <v>0</v>
      </c>
      <c r="H134" s="219">
        <f t="shared" si="138"/>
        <v>0</v>
      </c>
      <c r="I134" s="219">
        <f t="shared" si="138"/>
        <v>0</v>
      </c>
      <c r="J134" s="293"/>
      <c r="K134" s="219">
        <f t="shared" si="139"/>
        <v>0</v>
      </c>
      <c r="L134" s="219">
        <f t="shared" si="140"/>
        <v>0</v>
      </c>
      <c r="M134" s="219">
        <f t="shared" si="141"/>
        <v>0</v>
      </c>
      <c r="N134" s="219">
        <f ca="1">_xlfn.IFNA(MIN(OFFSET($AA134,0,MATCH(Periods!$D$15,$AA$7:$BY$7)-1):OFFSET($AA134,0,MATCH(Periods!$D$15,$AA$7:$BY$7,0)-12)),0)</f>
        <v>0</v>
      </c>
      <c r="O134" s="293"/>
      <c r="P134" s="219">
        <f t="shared" si="142"/>
        <v>0</v>
      </c>
      <c r="Q134" s="219">
        <f t="shared" si="143"/>
        <v>0</v>
      </c>
      <c r="R134" s="219">
        <f t="shared" si="144"/>
        <v>0</v>
      </c>
      <c r="S134" s="219">
        <f ca="1">_xlfn.IFNA(MAX(OFFSET($AA134,0,MATCH(Periods!$D$15,$AA$7:$BY$7)-1):OFFSET($AA134,0,MATCH(Periods!$D$15,$AA$7:$BY$7,0)-12)),0)</f>
        <v>0</v>
      </c>
      <c r="T134" s="293"/>
      <c r="U134" s="219">
        <f t="shared" si="145"/>
        <v>0</v>
      </c>
      <c r="V134" s="219">
        <f t="shared" si="146"/>
        <v>0</v>
      </c>
      <c r="W134" s="219">
        <f t="shared" si="147"/>
        <v>0</v>
      </c>
      <c r="X134" s="219">
        <f ca="1">_xlfn.IFNA(AVERAGE(OFFSET($AA134,0,MATCH(Periods!$D$15,$AA$7:$BY$7)-1):OFFSET($AA134,0,MATCH(Periods!$D$15,$AA$7:$BY$7,0)-12)),0)</f>
        <v>0</v>
      </c>
      <c r="Y134" s="293"/>
      <c r="Z134" s="293"/>
      <c r="AA134" s="219">
        <f>-SUMIFS(TB!N:N,TB!$F:$F,$B134,TB!$B:$B,$C134,TB!$C:$C,$D134,TB!$G:$G,$E134,TB!$J:$J,$A$4)</f>
        <v>0</v>
      </c>
      <c r="AB134" s="219">
        <f>-SUMIFS(TB!O:O,TB!$F:$F,$B134,TB!$B:$B,$C134,TB!$C:$C,$D134,TB!$G:$G,$E134,TB!$J:$J,$A$4)</f>
        <v>0</v>
      </c>
      <c r="AC134" s="219">
        <f>-SUMIFS(TB!P:P,TB!$F:$F,$B134,TB!$B:$B,$C134,TB!$C:$C,$D134,TB!$G:$G,$E134,TB!$J:$J,$A$4)</f>
        <v>0</v>
      </c>
      <c r="AD134" s="219">
        <f>-SUMIFS(TB!Q:Q,TB!$F:$F,$B134,TB!$B:$B,$C134,TB!$C:$C,$D134,TB!$G:$G,$E134,TB!$J:$J,$A$4)</f>
        <v>0</v>
      </c>
      <c r="AE134" s="219">
        <f>-SUMIFS(TB!R:R,TB!$F:$F,$B134,TB!$B:$B,$C134,TB!$C:$C,$D134,TB!$G:$G,$E134,TB!$J:$J,$A$4)</f>
        <v>0</v>
      </c>
      <c r="AF134" s="219">
        <f>-SUMIFS(TB!S:S,TB!$F:$F,$B134,TB!$B:$B,$C134,TB!$C:$C,$D134,TB!$G:$G,$E134,TB!$J:$J,$A$4)</f>
        <v>0</v>
      </c>
      <c r="AG134" s="219">
        <f>-SUMIFS(TB!T:T,TB!$F:$F,$B134,TB!$B:$B,$C134,TB!$C:$C,$D134,TB!$G:$G,$E134,TB!$J:$J,$A$4)</f>
        <v>0</v>
      </c>
      <c r="AH134" s="219">
        <f>-SUMIFS(TB!U:U,TB!$F:$F,$B134,TB!$B:$B,$C134,TB!$C:$C,$D134,TB!$G:$G,$E134,TB!$J:$J,$A$4)</f>
        <v>0</v>
      </c>
      <c r="AI134" s="219">
        <f>-SUMIFS(TB!V:V,TB!$F:$F,$B134,TB!$B:$B,$C134,TB!$C:$C,$D134,TB!$G:$G,$E134,TB!$J:$J,$A$4)</f>
        <v>0</v>
      </c>
      <c r="AJ134" s="219">
        <f>-SUMIFS(TB!W:W,TB!$F:$F,$B134,TB!$B:$B,$C134,TB!$C:$C,$D134,TB!$G:$G,$E134,TB!$J:$J,$A$4)</f>
        <v>0</v>
      </c>
      <c r="AK134" s="219">
        <f>-SUMIFS(TB!X:X,TB!$F:$F,$B134,TB!$B:$B,$C134,TB!$C:$C,$D134,TB!$G:$G,$E134,TB!$J:$J,$A$4)</f>
        <v>0</v>
      </c>
      <c r="AL134" s="219">
        <f>-SUMIFS(TB!Y:Y,TB!$F:$F,$B134,TB!$B:$B,$C134,TB!$C:$C,$D134,TB!$G:$G,$E134,TB!$J:$J,$A$4)</f>
        <v>0</v>
      </c>
      <c r="AM134" s="219">
        <f>-SUMIFS(TB!Z:Z,TB!$F:$F,$B134,TB!$B:$B,$C134,TB!$C:$C,$D134,TB!$G:$G,$E134,TB!$J:$J,$A$4)</f>
        <v>0</v>
      </c>
      <c r="AN134" s="219">
        <f>-SUMIFS(TB!AA:AA,TB!$F:$F,$B134,TB!$B:$B,$C134,TB!$C:$C,$D134,TB!$G:$G,$E134,TB!$J:$J,$A$4)</f>
        <v>0</v>
      </c>
      <c r="AO134" s="219">
        <f>-SUMIFS(TB!AB:AB,TB!$F:$F,$B134,TB!$B:$B,$C134,TB!$C:$C,$D134,TB!$G:$G,$E134,TB!$J:$J,$A$4)</f>
        <v>0</v>
      </c>
      <c r="AP134" s="219">
        <f>-SUMIFS(TB!AC:AC,TB!$F:$F,$B134,TB!$B:$B,$C134,TB!$C:$C,$D134,TB!$G:$G,$E134,TB!$J:$J,$A$4)</f>
        <v>0</v>
      </c>
      <c r="AQ134" s="219">
        <f>-SUMIFS(TB!AD:AD,TB!$F:$F,$B134,TB!$B:$B,$C134,TB!$C:$C,$D134,TB!$G:$G,$E134,TB!$J:$J,$A$4)</f>
        <v>0</v>
      </c>
      <c r="AR134" s="219">
        <f>-SUMIFS(TB!AE:AE,TB!$F:$F,$B134,TB!$B:$B,$C134,TB!$C:$C,$D134,TB!$G:$G,$E134,TB!$J:$J,$A$4)</f>
        <v>0</v>
      </c>
      <c r="AS134" s="219">
        <f>-SUMIFS(TB!AF:AF,TB!$F:$F,$B134,TB!$B:$B,$C134,TB!$C:$C,$D134,TB!$G:$G,$E134,TB!$J:$J,$A$4)</f>
        <v>0</v>
      </c>
      <c r="AT134" s="219">
        <f>-SUMIFS(TB!AG:AG,TB!$F:$F,$B134,TB!$B:$B,$C134,TB!$C:$C,$D134,TB!$G:$G,$E134,TB!$J:$J,$A$4)</f>
        <v>0</v>
      </c>
      <c r="AU134" s="219">
        <f>-SUMIFS(TB!AH:AH,TB!$F:$F,$B134,TB!$B:$B,$C134,TB!$C:$C,$D134,TB!$G:$G,$E134,TB!$J:$J,$A$4)</f>
        <v>0</v>
      </c>
      <c r="AV134" s="219">
        <f>-SUMIFS(TB!AI:AI,TB!$F:$F,$B134,TB!$B:$B,$C134,TB!$C:$C,$D134,TB!$G:$G,$E134,TB!$J:$J,$A$4)</f>
        <v>0</v>
      </c>
      <c r="AW134" s="219">
        <f>-SUMIFS(TB!AJ:AJ,TB!$F:$F,$B134,TB!$B:$B,$C134,TB!$C:$C,$D134,TB!$G:$G,$E134,TB!$J:$J,$A$4)</f>
        <v>0</v>
      </c>
      <c r="AX134" s="219">
        <f>-SUMIFS(TB!AK:AK,TB!$F:$F,$B134,TB!$B:$B,$C134,TB!$C:$C,$D134,TB!$G:$G,$E134,TB!$J:$J,$A$4)</f>
        <v>0</v>
      </c>
      <c r="AY134" s="219">
        <f>-SUMIFS(TB!AL:AL,TB!$F:$F,$B134,TB!$B:$B,$C134,TB!$C:$C,$D134,TB!$G:$G,$E134,TB!$J:$J,$A$4)</f>
        <v>0</v>
      </c>
      <c r="AZ134" s="219">
        <f>-SUMIFS(TB!AM:AM,TB!$F:$F,$B134,TB!$B:$B,$C134,TB!$C:$C,$D134,TB!$G:$G,$E134,TB!$J:$J,$A$4)</f>
        <v>0</v>
      </c>
      <c r="BA134" s="219">
        <f>-SUMIFS(TB!AN:AN,TB!$F:$F,$B134,TB!$B:$B,$C134,TB!$C:$C,$D134,TB!$G:$G,$E134,TB!$J:$J,$A$4)</f>
        <v>0</v>
      </c>
      <c r="BB134" s="219">
        <f>-SUMIFS(TB!AO:AO,TB!$F:$F,$B134,TB!$B:$B,$C134,TB!$C:$C,$D134,TB!$G:$G,$E134,TB!$J:$J,$A$4)</f>
        <v>0</v>
      </c>
      <c r="BC134" s="219">
        <f>-SUMIFS(TB!AP:AP,TB!$F:$F,$B134,TB!$B:$B,$C134,TB!$C:$C,$D134,TB!$G:$G,$E134,TB!$J:$J,$A$4)</f>
        <v>0</v>
      </c>
      <c r="BD134" s="219">
        <f>-SUMIFS(TB!AQ:AQ,TB!$F:$F,$B134,TB!$B:$B,$C134,TB!$C:$C,$D134,TB!$G:$G,$E134,TB!$J:$J,$A$4)</f>
        <v>0</v>
      </c>
      <c r="BE134" s="219">
        <f>-SUMIFS(TB!AR:AR,TB!$F:$F,$B134,TB!$B:$B,$C134,TB!$C:$C,$D134,TB!$G:$G,$E134,TB!$J:$J,$A$4)</f>
        <v>0</v>
      </c>
      <c r="BF134" s="219">
        <f>-SUMIFS(TB!AS:AS,TB!$F:$F,$B134,TB!$B:$B,$C134,TB!$C:$C,$D134,TB!$G:$G,$E134,TB!$J:$J,$A$4)</f>
        <v>0</v>
      </c>
      <c r="BG134" s="219">
        <f>-SUMIFS(TB!AT:AT,TB!$F:$F,$B134,TB!$B:$B,$C134,TB!$C:$C,$D134,TB!$G:$G,$E134,TB!$J:$J,$A$4)</f>
        <v>0</v>
      </c>
      <c r="BH134" s="219">
        <f>-SUMIFS(TB!AU:AU,TB!$F:$F,$B134,TB!$B:$B,$C134,TB!$C:$C,$D134,TB!$G:$G,$E134,TB!$J:$J,$A$4)</f>
        <v>0</v>
      </c>
      <c r="BI134" s="219">
        <f>-SUMIFS(TB!AV:AV,TB!$F:$F,$B134,TB!$B:$B,$C134,TB!$C:$C,$D134,TB!$G:$G,$E134,TB!$J:$J,$A$4)</f>
        <v>0</v>
      </c>
      <c r="BJ134" s="219">
        <f>-SUMIFS(TB!AW:AW,TB!$F:$F,$B134,TB!$B:$B,$C134,TB!$C:$C,$D134,TB!$G:$G,$E134,TB!$J:$J,$A$4)</f>
        <v>0</v>
      </c>
      <c r="BK134" s="219">
        <f>-SUMIFS(TB!AX:AX,TB!$F:$F,$B134,TB!$B:$B,$C134,TB!$C:$C,$D134,TB!$G:$G,$E134,TB!$J:$J,$A$4)</f>
        <v>0</v>
      </c>
      <c r="BL134" s="219">
        <f>-SUMIFS(TB!AY:AY,TB!$F:$F,$B134,TB!$B:$B,$C134,TB!$C:$C,$D134,TB!$G:$G,$E134,TB!$J:$J,$A$4)</f>
        <v>0</v>
      </c>
      <c r="BM134" s="219">
        <f>-SUMIFS(TB!AZ:AZ,TB!$F:$F,$B134,TB!$B:$B,$C134,TB!$C:$C,$D134,TB!$G:$G,$E134,TB!$J:$J,$A$4)</f>
        <v>0</v>
      </c>
      <c r="BN134" s="219">
        <f>-SUMIFS(TB!BA:BA,TB!$F:$F,$B134,TB!$B:$B,$C134,TB!$C:$C,$D134,TB!$G:$G,$E134,TB!$J:$J,$A$4)</f>
        <v>0</v>
      </c>
      <c r="BO134" s="219">
        <f>-SUMIFS(TB!BB:BB,TB!$F:$F,$B134,TB!$B:$B,$C134,TB!$C:$C,$D134,TB!$G:$G,$E134,TB!$J:$J,$A$4)</f>
        <v>0</v>
      </c>
      <c r="BP134" s="219">
        <f>-SUMIFS(TB!BC:BC,TB!$F:$F,$B134,TB!$B:$B,$C134,TB!$C:$C,$D134,TB!$G:$G,$E134,TB!$J:$J,$A$4)</f>
        <v>0</v>
      </c>
      <c r="BQ134" s="219">
        <f>-SUMIFS(TB!BD:BD,TB!$F:$F,$B134,TB!$B:$B,$C134,TB!$C:$C,$D134,TB!$G:$G,$E134,TB!$J:$J,$A$4)</f>
        <v>0</v>
      </c>
      <c r="BR134" s="219">
        <f>-SUMIFS(TB!BE:BE,TB!$F:$F,$B134,TB!$B:$B,$C134,TB!$C:$C,$D134,TB!$G:$G,$E134,TB!$J:$J,$A$4)</f>
        <v>0</v>
      </c>
      <c r="BS134" s="219">
        <f>-SUMIFS(TB!BF:BF,TB!$F:$F,$B134,TB!$B:$B,$C134,TB!$C:$C,$D134,TB!$G:$G,$E134,TB!$J:$J,$A$4)</f>
        <v>0</v>
      </c>
      <c r="BT134" s="219">
        <f>-SUMIFS(TB!BG:BG,TB!$F:$F,$B134,TB!$B:$B,$C134,TB!$C:$C,$D134,TB!$G:$G,$E134,TB!$J:$J,$A$4)</f>
        <v>0</v>
      </c>
      <c r="BU134" s="219">
        <f>-SUMIFS(TB!BH:BH,TB!$F:$F,$B134,TB!$B:$B,$C134,TB!$C:$C,$D134,TB!$G:$G,$E134,TB!$J:$J,$A$4)</f>
        <v>0</v>
      </c>
      <c r="BV134" s="219">
        <f>-SUMIFS(TB!BI:BI,TB!$F:$F,$B134,TB!$B:$B,$C134,TB!$C:$C,$D134,TB!$G:$G,$E134,TB!$J:$J,$A$4)</f>
        <v>0</v>
      </c>
      <c r="BZ134" s="219"/>
      <c r="CA134" s="240"/>
    </row>
    <row r="135" spans="2:79" ht="14.25" customHeight="1" outlineLevel="1" x14ac:dyDescent="0.3">
      <c r="B135" s="71" t="str">
        <f>BS!$B$36</f>
        <v>Equity</v>
      </c>
      <c r="C135" s="197" t="s">
        <v>567</v>
      </c>
      <c r="D135" s="71" t="str">
        <f>IFERROR(VLOOKUP($C135,TB!$B:$H,2,0),"-")</f>
        <v>Opening Balance Equity</v>
      </c>
      <c r="E135" s="71" t="str">
        <f>IFERROR(VLOOKUP($C135,TB!$B:$H,6,0),"-")</f>
        <v>Opening balance equity</v>
      </c>
      <c r="F135" s="219">
        <f t="shared" si="137"/>
        <v>0</v>
      </c>
      <c r="G135" s="219">
        <f t="shared" si="138"/>
        <v>0</v>
      </c>
      <c r="H135" s="219">
        <f t="shared" si="138"/>
        <v>0</v>
      </c>
      <c r="I135" s="219">
        <f t="shared" si="138"/>
        <v>0</v>
      </c>
      <c r="J135" s="293"/>
      <c r="K135" s="219">
        <f t="shared" si="139"/>
        <v>0</v>
      </c>
      <c r="L135" s="219">
        <f t="shared" si="140"/>
        <v>0</v>
      </c>
      <c r="M135" s="219">
        <f t="shared" si="141"/>
        <v>0</v>
      </c>
      <c r="N135" s="219">
        <f ca="1">_xlfn.IFNA(MIN(OFFSET($AA135,0,MATCH(Periods!$D$15,$AA$7:$BY$7)-1):OFFSET($AA135,0,MATCH(Periods!$D$15,$AA$7:$BY$7,0)-12)),0)</f>
        <v>0</v>
      </c>
      <c r="O135" s="293"/>
      <c r="P135" s="219">
        <f t="shared" si="142"/>
        <v>0</v>
      </c>
      <c r="Q135" s="219">
        <f t="shared" si="143"/>
        <v>0</v>
      </c>
      <c r="R135" s="219">
        <f t="shared" si="144"/>
        <v>0</v>
      </c>
      <c r="S135" s="219">
        <f ca="1">_xlfn.IFNA(MAX(OFFSET($AA135,0,MATCH(Periods!$D$15,$AA$7:$BY$7)-1):OFFSET($AA135,0,MATCH(Periods!$D$15,$AA$7:$BY$7,0)-12)),0)</f>
        <v>0</v>
      </c>
      <c r="T135" s="293"/>
      <c r="U135" s="219">
        <f t="shared" si="145"/>
        <v>0</v>
      </c>
      <c r="V135" s="219">
        <f t="shared" si="146"/>
        <v>0</v>
      </c>
      <c r="W135" s="219">
        <f t="shared" si="147"/>
        <v>0</v>
      </c>
      <c r="X135" s="219">
        <f ca="1">_xlfn.IFNA(AVERAGE(OFFSET($AA135,0,MATCH(Periods!$D$15,$AA$7:$BY$7)-1):OFFSET($AA135,0,MATCH(Periods!$D$15,$AA$7:$BY$7,0)-12)),0)</f>
        <v>0</v>
      </c>
      <c r="Y135" s="293"/>
      <c r="Z135" s="293"/>
      <c r="AA135" s="219">
        <f>-SUMIFS(TB!N:N,TB!$F:$F,$B135,TB!$B:$B,$C135,TB!$C:$C,$D135,TB!$G:$G,$E135,TB!$J:$J,$A$4)</f>
        <v>0</v>
      </c>
      <c r="AB135" s="219">
        <f>-SUMIFS(TB!O:O,TB!$F:$F,$B135,TB!$B:$B,$C135,TB!$C:$C,$D135,TB!$G:$G,$E135,TB!$J:$J,$A$4)</f>
        <v>0</v>
      </c>
      <c r="AC135" s="219">
        <f>-SUMIFS(TB!P:P,TB!$F:$F,$B135,TB!$B:$B,$C135,TB!$C:$C,$D135,TB!$G:$G,$E135,TB!$J:$J,$A$4)</f>
        <v>0</v>
      </c>
      <c r="AD135" s="219">
        <f>-SUMIFS(TB!Q:Q,TB!$F:$F,$B135,TB!$B:$B,$C135,TB!$C:$C,$D135,TB!$G:$G,$E135,TB!$J:$J,$A$4)</f>
        <v>0</v>
      </c>
      <c r="AE135" s="219">
        <f>-SUMIFS(TB!R:R,TB!$F:$F,$B135,TB!$B:$B,$C135,TB!$C:$C,$D135,TB!$G:$G,$E135,TB!$J:$J,$A$4)</f>
        <v>0</v>
      </c>
      <c r="AF135" s="219">
        <f>-SUMIFS(TB!S:S,TB!$F:$F,$B135,TB!$B:$B,$C135,TB!$C:$C,$D135,TB!$G:$G,$E135,TB!$J:$J,$A$4)</f>
        <v>0</v>
      </c>
      <c r="AG135" s="219">
        <f>-SUMIFS(TB!T:T,TB!$F:$F,$B135,TB!$B:$B,$C135,TB!$C:$C,$D135,TB!$G:$G,$E135,TB!$J:$J,$A$4)</f>
        <v>0</v>
      </c>
      <c r="AH135" s="219">
        <f>-SUMIFS(TB!U:U,TB!$F:$F,$B135,TB!$B:$B,$C135,TB!$C:$C,$D135,TB!$G:$G,$E135,TB!$J:$J,$A$4)</f>
        <v>0</v>
      </c>
      <c r="AI135" s="219">
        <f>-SUMIFS(TB!V:V,TB!$F:$F,$B135,TB!$B:$B,$C135,TB!$C:$C,$D135,TB!$G:$G,$E135,TB!$J:$J,$A$4)</f>
        <v>0</v>
      </c>
      <c r="AJ135" s="219">
        <f>-SUMIFS(TB!W:W,TB!$F:$F,$B135,TB!$B:$B,$C135,TB!$C:$C,$D135,TB!$G:$G,$E135,TB!$J:$J,$A$4)</f>
        <v>0</v>
      </c>
      <c r="AK135" s="219">
        <f>-SUMIFS(TB!X:X,TB!$F:$F,$B135,TB!$B:$B,$C135,TB!$C:$C,$D135,TB!$G:$G,$E135,TB!$J:$J,$A$4)</f>
        <v>0</v>
      </c>
      <c r="AL135" s="219">
        <f>-SUMIFS(TB!Y:Y,TB!$F:$F,$B135,TB!$B:$B,$C135,TB!$C:$C,$D135,TB!$G:$G,$E135,TB!$J:$J,$A$4)</f>
        <v>0</v>
      </c>
      <c r="AM135" s="219">
        <f>-SUMIFS(TB!Z:Z,TB!$F:$F,$B135,TB!$B:$B,$C135,TB!$C:$C,$D135,TB!$G:$G,$E135,TB!$J:$J,$A$4)</f>
        <v>0</v>
      </c>
      <c r="AN135" s="219">
        <f>-SUMIFS(TB!AA:AA,TB!$F:$F,$B135,TB!$B:$B,$C135,TB!$C:$C,$D135,TB!$G:$G,$E135,TB!$J:$J,$A$4)</f>
        <v>0</v>
      </c>
      <c r="AO135" s="219">
        <f>-SUMIFS(TB!AB:AB,TB!$F:$F,$B135,TB!$B:$B,$C135,TB!$C:$C,$D135,TB!$G:$G,$E135,TB!$J:$J,$A$4)</f>
        <v>0</v>
      </c>
      <c r="AP135" s="219">
        <f>-SUMIFS(TB!AC:AC,TB!$F:$F,$B135,TB!$B:$B,$C135,TB!$C:$C,$D135,TB!$G:$G,$E135,TB!$J:$J,$A$4)</f>
        <v>0</v>
      </c>
      <c r="AQ135" s="219">
        <f>-SUMIFS(TB!AD:AD,TB!$F:$F,$B135,TB!$B:$B,$C135,TB!$C:$C,$D135,TB!$G:$G,$E135,TB!$J:$J,$A$4)</f>
        <v>0</v>
      </c>
      <c r="AR135" s="219">
        <f>-SUMIFS(TB!AE:AE,TB!$F:$F,$B135,TB!$B:$B,$C135,TB!$C:$C,$D135,TB!$G:$G,$E135,TB!$J:$J,$A$4)</f>
        <v>0</v>
      </c>
      <c r="AS135" s="219">
        <f>-SUMIFS(TB!AF:AF,TB!$F:$F,$B135,TB!$B:$B,$C135,TB!$C:$C,$D135,TB!$G:$G,$E135,TB!$J:$J,$A$4)</f>
        <v>0</v>
      </c>
      <c r="AT135" s="219">
        <f>-SUMIFS(TB!AG:AG,TB!$F:$F,$B135,TB!$B:$B,$C135,TB!$C:$C,$D135,TB!$G:$G,$E135,TB!$J:$J,$A$4)</f>
        <v>0</v>
      </c>
      <c r="AU135" s="219">
        <f>-SUMIFS(TB!AH:AH,TB!$F:$F,$B135,TB!$B:$B,$C135,TB!$C:$C,$D135,TB!$G:$G,$E135,TB!$J:$J,$A$4)</f>
        <v>0</v>
      </c>
      <c r="AV135" s="219">
        <f>-SUMIFS(TB!AI:AI,TB!$F:$F,$B135,TB!$B:$B,$C135,TB!$C:$C,$D135,TB!$G:$G,$E135,TB!$J:$J,$A$4)</f>
        <v>0</v>
      </c>
      <c r="AW135" s="219">
        <f>-SUMIFS(TB!AJ:AJ,TB!$F:$F,$B135,TB!$B:$B,$C135,TB!$C:$C,$D135,TB!$G:$G,$E135,TB!$J:$J,$A$4)</f>
        <v>0</v>
      </c>
      <c r="AX135" s="219">
        <f>-SUMIFS(TB!AK:AK,TB!$F:$F,$B135,TB!$B:$B,$C135,TB!$C:$C,$D135,TB!$G:$G,$E135,TB!$J:$J,$A$4)</f>
        <v>0</v>
      </c>
      <c r="AY135" s="219">
        <f>-SUMIFS(TB!AL:AL,TB!$F:$F,$B135,TB!$B:$B,$C135,TB!$C:$C,$D135,TB!$G:$G,$E135,TB!$J:$J,$A$4)</f>
        <v>0</v>
      </c>
      <c r="AZ135" s="219">
        <f>-SUMIFS(TB!AM:AM,TB!$F:$F,$B135,TB!$B:$B,$C135,TB!$C:$C,$D135,TB!$G:$G,$E135,TB!$J:$J,$A$4)</f>
        <v>0</v>
      </c>
      <c r="BA135" s="219">
        <f>-SUMIFS(TB!AN:AN,TB!$F:$F,$B135,TB!$B:$B,$C135,TB!$C:$C,$D135,TB!$G:$G,$E135,TB!$J:$J,$A$4)</f>
        <v>0</v>
      </c>
      <c r="BB135" s="219">
        <f>-SUMIFS(TB!AO:AO,TB!$F:$F,$B135,TB!$B:$B,$C135,TB!$C:$C,$D135,TB!$G:$G,$E135,TB!$J:$J,$A$4)</f>
        <v>0</v>
      </c>
      <c r="BC135" s="219">
        <f>-SUMIFS(TB!AP:AP,TB!$F:$F,$B135,TB!$B:$B,$C135,TB!$C:$C,$D135,TB!$G:$G,$E135,TB!$J:$J,$A$4)</f>
        <v>0</v>
      </c>
      <c r="BD135" s="219">
        <f>-SUMIFS(TB!AQ:AQ,TB!$F:$F,$B135,TB!$B:$B,$C135,TB!$C:$C,$D135,TB!$G:$G,$E135,TB!$J:$J,$A$4)</f>
        <v>0</v>
      </c>
      <c r="BE135" s="219">
        <f>-SUMIFS(TB!AR:AR,TB!$F:$F,$B135,TB!$B:$B,$C135,TB!$C:$C,$D135,TB!$G:$G,$E135,TB!$J:$J,$A$4)</f>
        <v>0</v>
      </c>
      <c r="BF135" s="219">
        <f>-SUMIFS(TB!AS:AS,TB!$F:$F,$B135,TB!$B:$B,$C135,TB!$C:$C,$D135,TB!$G:$G,$E135,TB!$J:$J,$A$4)</f>
        <v>0</v>
      </c>
      <c r="BG135" s="219">
        <f>-SUMIFS(TB!AT:AT,TB!$F:$F,$B135,TB!$B:$B,$C135,TB!$C:$C,$D135,TB!$G:$G,$E135,TB!$J:$J,$A$4)</f>
        <v>0</v>
      </c>
      <c r="BH135" s="219">
        <f>-SUMIFS(TB!AU:AU,TB!$F:$F,$B135,TB!$B:$B,$C135,TB!$C:$C,$D135,TB!$G:$G,$E135,TB!$J:$J,$A$4)</f>
        <v>0</v>
      </c>
      <c r="BI135" s="219">
        <f>-SUMIFS(TB!AV:AV,TB!$F:$F,$B135,TB!$B:$B,$C135,TB!$C:$C,$D135,TB!$G:$G,$E135,TB!$J:$J,$A$4)</f>
        <v>0</v>
      </c>
      <c r="BJ135" s="219">
        <f>-SUMIFS(TB!AW:AW,TB!$F:$F,$B135,TB!$B:$B,$C135,TB!$C:$C,$D135,TB!$G:$G,$E135,TB!$J:$J,$A$4)</f>
        <v>0</v>
      </c>
      <c r="BK135" s="219">
        <f>-SUMIFS(TB!AX:AX,TB!$F:$F,$B135,TB!$B:$B,$C135,TB!$C:$C,$D135,TB!$G:$G,$E135,TB!$J:$J,$A$4)</f>
        <v>0</v>
      </c>
      <c r="BL135" s="219">
        <f>-SUMIFS(TB!AY:AY,TB!$F:$F,$B135,TB!$B:$B,$C135,TB!$C:$C,$D135,TB!$G:$G,$E135,TB!$J:$J,$A$4)</f>
        <v>0</v>
      </c>
      <c r="BM135" s="219">
        <f>-SUMIFS(TB!AZ:AZ,TB!$F:$F,$B135,TB!$B:$B,$C135,TB!$C:$C,$D135,TB!$G:$G,$E135,TB!$J:$J,$A$4)</f>
        <v>0</v>
      </c>
      <c r="BN135" s="219">
        <f>-SUMIFS(TB!BA:BA,TB!$F:$F,$B135,TB!$B:$B,$C135,TB!$C:$C,$D135,TB!$G:$G,$E135,TB!$J:$J,$A$4)</f>
        <v>0</v>
      </c>
      <c r="BO135" s="219">
        <f>-SUMIFS(TB!BB:BB,TB!$F:$F,$B135,TB!$B:$B,$C135,TB!$C:$C,$D135,TB!$G:$G,$E135,TB!$J:$J,$A$4)</f>
        <v>0</v>
      </c>
      <c r="BP135" s="219">
        <f>-SUMIFS(TB!BC:BC,TB!$F:$F,$B135,TB!$B:$B,$C135,TB!$C:$C,$D135,TB!$G:$G,$E135,TB!$J:$J,$A$4)</f>
        <v>0</v>
      </c>
      <c r="BQ135" s="219">
        <f>-SUMIFS(TB!BD:BD,TB!$F:$F,$B135,TB!$B:$B,$C135,TB!$C:$C,$D135,TB!$G:$G,$E135,TB!$J:$J,$A$4)</f>
        <v>0</v>
      </c>
      <c r="BR135" s="219">
        <f>-SUMIFS(TB!BE:BE,TB!$F:$F,$B135,TB!$B:$B,$C135,TB!$C:$C,$D135,TB!$G:$G,$E135,TB!$J:$J,$A$4)</f>
        <v>0</v>
      </c>
      <c r="BS135" s="219">
        <f>-SUMIFS(TB!BF:BF,TB!$F:$F,$B135,TB!$B:$B,$C135,TB!$C:$C,$D135,TB!$G:$G,$E135,TB!$J:$J,$A$4)</f>
        <v>0</v>
      </c>
      <c r="BT135" s="219">
        <f>-SUMIFS(TB!BG:BG,TB!$F:$F,$B135,TB!$B:$B,$C135,TB!$C:$C,$D135,TB!$G:$G,$E135,TB!$J:$J,$A$4)</f>
        <v>0</v>
      </c>
      <c r="BU135" s="219">
        <f>-SUMIFS(TB!BH:BH,TB!$F:$F,$B135,TB!$B:$B,$C135,TB!$C:$C,$D135,TB!$G:$G,$E135,TB!$J:$J,$A$4)</f>
        <v>0</v>
      </c>
      <c r="BV135" s="219">
        <f>-SUMIFS(TB!BI:BI,TB!$F:$F,$B135,TB!$B:$B,$C135,TB!$C:$C,$D135,TB!$G:$G,$E135,TB!$J:$J,$A$4)</f>
        <v>0</v>
      </c>
      <c r="BZ135" s="219"/>
      <c r="CA135" s="240"/>
    </row>
    <row r="136" spans="2:79" ht="14.25" customHeight="1" outlineLevel="1" x14ac:dyDescent="0.3">
      <c r="B136" s="71" t="str">
        <f>BS!$B$36</f>
        <v>Equity</v>
      </c>
      <c r="C136" s="197" t="s">
        <v>569</v>
      </c>
      <c r="D136" s="71" t="str">
        <f>IFERROR(VLOOKUP($C136,TB!$B:$H,2,0),"-")</f>
        <v>Owners Draw:401k PSP Contrb - Brian</v>
      </c>
      <c r="E136" s="71" t="str">
        <f>IFERROR(VLOOKUP($C136,TB!$B:$H,6,0),"-")</f>
        <v>Owners draw</v>
      </c>
      <c r="F136" s="219">
        <f t="shared" si="137"/>
        <v>0</v>
      </c>
      <c r="G136" s="219">
        <f t="shared" si="138"/>
        <v>0</v>
      </c>
      <c r="H136" s="219">
        <f t="shared" si="138"/>
        <v>0</v>
      </c>
      <c r="I136" s="219">
        <f t="shared" si="138"/>
        <v>0</v>
      </c>
      <c r="J136" s="293"/>
      <c r="K136" s="219">
        <f t="shared" si="139"/>
        <v>0</v>
      </c>
      <c r="L136" s="219">
        <f t="shared" si="140"/>
        <v>0</v>
      </c>
      <c r="M136" s="219">
        <f t="shared" si="141"/>
        <v>0</v>
      </c>
      <c r="N136" s="219">
        <f ca="1">_xlfn.IFNA(MIN(OFFSET($AA136,0,MATCH(Periods!$D$15,$AA$7:$BY$7)-1):OFFSET($AA136,0,MATCH(Periods!$D$15,$AA$7:$BY$7,0)-12)),0)</f>
        <v>0</v>
      </c>
      <c r="O136" s="293"/>
      <c r="P136" s="219">
        <f t="shared" si="142"/>
        <v>0</v>
      </c>
      <c r="Q136" s="219">
        <f t="shared" si="143"/>
        <v>0</v>
      </c>
      <c r="R136" s="219">
        <f t="shared" si="144"/>
        <v>0</v>
      </c>
      <c r="S136" s="219">
        <f ca="1">_xlfn.IFNA(MAX(OFFSET($AA136,0,MATCH(Periods!$D$15,$AA$7:$BY$7)-1):OFFSET($AA136,0,MATCH(Periods!$D$15,$AA$7:$BY$7,0)-12)),0)</f>
        <v>0</v>
      </c>
      <c r="T136" s="293"/>
      <c r="U136" s="219">
        <f t="shared" si="145"/>
        <v>0</v>
      </c>
      <c r="V136" s="219">
        <f t="shared" si="146"/>
        <v>0</v>
      </c>
      <c r="W136" s="219">
        <f t="shared" si="147"/>
        <v>0</v>
      </c>
      <c r="X136" s="219">
        <f ca="1">_xlfn.IFNA(AVERAGE(OFFSET($AA136,0,MATCH(Periods!$D$15,$AA$7:$BY$7)-1):OFFSET($AA136,0,MATCH(Periods!$D$15,$AA$7:$BY$7,0)-12)),0)</f>
        <v>0</v>
      </c>
      <c r="Y136" s="293"/>
      <c r="Z136" s="293"/>
      <c r="AA136" s="219">
        <f>-SUMIFS(TB!N:N,TB!$F:$F,$B136,TB!$B:$B,$C136,TB!$C:$C,$D136,TB!$G:$G,$E136,TB!$J:$J,$A$4)</f>
        <v>0</v>
      </c>
      <c r="AB136" s="219">
        <f>-SUMIFS(TB!O:O,TB!$F:$F,$B136,TB!$B:$B,$C136,TB!$C:$C,$D136,TB!$G:$G,$E136,TB!$J:$J,$A$4)</f>
        <v>0</v>
      </c>
      <c r="AC136" s="219">
        <f>-SUMIFS(TB!P:P,TB!$F:$F,$B136,TB!$B:$B,$C136,TB!$C:$C,$D136,TB!$G:$G,$E136,TB!$J:$J,$A$4)</f>
        <v>0</v>
      </c>
      <c r="AD136" s="219">
        <f>-SUMIFS(TB!Q:Q,TB!$F:$F,$B136,TB!$B:$B,$C136,TB!$C:$C,$D136,TB!$G:$G,$E136,TB!$J:$J,$A$4)</f>
        <v>0</v>
      </c>
      <c r="AE136" s="219">
        <f>-SUMIFS(TB!R:R,TB!$F:$F,$B136,TB!$B:$B,$C136,TB!$C:$C,$D136,TB!$G:$G,$E136,TB!$J:$J,$A$4)</f>
        <v>0</v>
      </c>
      <c r="AF136" s="219">
        <f>-SUMIFS(TB!S:S,TB!$F:$F,$B136,TB!$B:$B,$C136,TB!$C:$C,$D136,TB!$G:$G,$E136,TB!$J:$J,$A$4)</f>
        <v>0</v>
      </c>
      <c r="AG136" s="219">
        <f>-SUMIFS(TB!T:T,TB!$F:$F,$B136,TB!$B:$B,$C136,TB!$C:$C,$D136,TB!$G:$G,$E136,TB!$J:$J,$A$4)</f>
        <v>0</v>
      </c>
      <c r="AH136" s="219">
        <f>-SUMIFS(TB!U:U,TB!$F:$F,$B136,TB!$B:$B,$C136,TB!$C:$C,$D136,TB!$G:$G,$E136,TB!$J:$J,$A$4)</f>
        <v>0</v>
      </c>
      <c r="AI136" s="219">
        <f>-SUMIFS(TB!V:V,TB!$F:$F,$B136,TB!$B:$B,$C136,TB!$C:$C,$D136,TB!$G:$G,$E136,TB!$J:$J,$A$4)</f>
        <v>0</v>
      </c>
      <c r="AJ136" s="219">
        <f>-SUMIFS(TB!W:W,TB!$F:$F,$B136,TB!$B:$B,$C136,TB!$C:$C,$D136,TB!$G:$G,$E136,TB!$J:$J,$A$4)</f>
        <v>0</v>
      </c>
      <c r="AK136" s="219">
        <f>-SUMIFS(TB!X:X,TB!$F:$F,$B136,TB!$B:$B,$C136,TB!$C:$C,$D136,TB!$G:$G,$E136,TB!$J:$J,$A$4)</f>
        <v>0</v>
      </c>
      <c r="AL136" s="219">
        <f>-SUMIFS(TB!Y:Y,TB!$F:$F,$B136,TB!$B:$B,$C136,TB!$C:$C,$D136,TB!$G:$G,$E136,TB!$J:$J,$A$4)</f>
        <v>0</v>
      </c>
      <c r="AM136" s="219">
        <f>-SUMIFS(TB!Z:Z,TB!$F:$F,$B136,TB!$B:$B,$C136,TB!$C:$C,$D136,TB!$G:$G,$E136,TB!$J:$J,$A$4)</f>
        <v>0</v>
      </c>
      <c r="AN136" s="219">
        <f>-SUMIFS(TB!AA:AA,TB!$F:$F,$B136,TB!$B:$B,$C136,TB!$C:$C,$D136,TB!$G:$G,$E136,TB!$J:$J,$A$4)</f>
        <v>0</v>
      </c>
      <c r="AO136" s="219">
        <f>-SUMIFS(TB!AB:AB,TB!$F:$F,$B136,TB!$B:$B,$C136,TB!$C:$C,$D136,TB!$G:$G,$E136,TB!$J:$J,$A$4)</f>
        <v>0</v>
      </c>
      <c r="AP136" s="219">
        <f>-SUMIFS(TB!AC:AC,TB!$F:$F,$B136,TB!$B:$B,$C136,TB!$C:$C,$D136,TB!$G:$G,$E136,TB!$J:$J,$A$4)</f>
        <v>0</v>
      </c>
      <c r="AQ136" s="219">
        <f>-SUMIFS(TB!AD:AD,TB!$F:$F,$B136,TB!$B:$B,$C136,TB!$C:$C,$D136,TB!$G:$G,$E136,TB!$J:$J,$A$4)</f>
        <v>0</v>
      </c>
      <c r="AR136" s="219">
        <f>-SUMIFS(TB!AE:AE,TB!$F:$F,$B136,TB!$B:$B,$C136,TB!$C:$C,$D136,TB!$G:$G,$E136,TB!$J:$J,$A$4)</f>
        <v>0</v>
      </c>
      <c r="AS136" s="219">
        <f>-SUMIFS(TB!AF:AF,TB!$F:$F,$B136,TB!$B:$B,$C136,TB!$C:$C,$D136,TB!$G:$G,$E136,TB!$J:$J,$A$4)</f>
        <v>0</v>
      </c>
      <c r="AT136" s="219">
        <f>-SUMIFS(TB!AG:AG,TB!$F:$F,$B136,TB!$B:$B,$C136,TB!$C:$C,$D136,TB!$G:$G,$E136,TB!$J:$J,$A$4)</f>
        <v>0</v>
      </c>
      <c r="AU136" s="219">
        <f>-SUMIFS(TB!AH:AH,TB!$F:$F,$B136,TB!$B:$B,$C136,TB!$C:$C,$D136,TB!$G:$G,$E136,TB!$J:$J,$A$4)</f>
        <v>0</v>
      </c>
      <c r="AV136" s="219">
        <f>-SUMIFS(TB!AI:AI,TB!$F:$F,$B136,TB!$B:$B,$C136,TB!$C:$C,$D136,TB!$G:$G,$E136,TB!$J:$J,$A$4)</f>
        <v>0</v>
      </c>
      <c r="AW136" s="219">
        <f>-SUMIFS(TB!AJ:AJ,TB!$F:$F,$B136,TB!$B:$B,$C136,TB!$C:$C,$D136,TB!$G:$G,$E136,TB!$J:$J,$A$4)</f>
        <v>0</v>
      </c>
      <c r="AX136" s="219">
        <f>-SUMIFS(TB!AK:AK,TB!$F:$F,$B136,TB!$B:$B,$C136,TB!$C:$C,$D136,TB!$G:$G,$E136,TB!$J:$J,$A$4)</f>
        <v>0</v>
      </c>
      <c r="AY136" s="219">
        <f>-SUMIFS(TB!AL:AL,TB!$F:$F,$B136,TB!$B:$B,$C136,TB!$C:$C,$D136,TB!$G:$G,$E136,TB!$J:$J,$A$4)</f>
        <v>0</v>
      </c>
      <c r="AZ136" s="219">
        <f>-SUMIFS(TB!AM:AM,TB!$F:$F,$B136,TB!$B:$B,$C136,TB!$C:$C,$D136,TB!$G:$G,$E136,TB!$J:$J,$A$4)</f>
        <v>0</v>
      </c>
      <c r="BA136" s="219">
        <f>-SUMIFS(TB!AN:AN,TB!$F:$F,$B136,TB!$B:$B,$C136,TB!$C:$C,$D136,TB!$G:$G,$E136,TB!$J:$J,$A$4)</f>
        <v>0</v>
      </c>
      <c r="BB136" s="219">
        <f>-SUMIFS(TB!AO:AO,TB!$F:$F,$B136,TB!$B:$B,$C136,TB!$C:$C,$D136,TB!$G:$G,$E136,TB!$J:$J,$A$4)</f>
        <v>0</v>
      </c>
      <c r="BC136" s="219">
        <f>-SUMIFS(TB!AP:AP,TB!$F:$F,$B136,TB!$B:$B,$C136,TB!$C:$C,$D136,TB!$G:$G,$E136,TB!$J:$J,$A$4)</f>
        <v>0</v>
      </c>
      <c r="BD136" s="219">
        <f>-SUMIFS(TB!AQ:AQ,TB!$F:$F,$B136,TB!$B:$B,$C136,TB!$C:$C,$D136,TB!$G:$G,$E136,TB!$J:$J,$A$4)</f>
        <v>0</v>
      </c>
      <c r="BE136" s="219">
        <f>-SUMIFS(TB!AR:AR,TB!$F:$F,$B136,TB!$B:$B,$C136,TB!$C:$C,$D136,TB!$G:$G,$E136,TB!$J:$J,$A$4)</f>
        <v>0</v>
      </c>
      <c r="BF136" s="219">
        <f>-SUMIFS(TB!AS:AS,TB!$F:$F,$B136,TB!$B:$B,$C136,TB!$C:$C,$D136,TB!$G:$G,$E136,TB!$J:$J,$A$4)</f>
        <v>0</v>
      </c>
      <c r="BG136" s="219">
        <f>-SUMIFS(TB!AT:AT,TB!$F:$F,$B136,TB!$B:$B,$C136,TB!$C:$C,$D136,TB!$G:$G,$E136,TB!$J:$J,$A$4)</f>
        <v>0</v>
      </c>
      <c r="BH136" s="219">
        <f>-SUMIFS(TB!AU:AU,TB!$F:$F,$B136,TB!$B:$B,$C136,TB!$C:$C,$D136,TB!$G:$G,$E136,TB!$J:$J,$A$4)</f>
        <v>0</v>
      </c>
      <c r="BI136" s="219">
        <f>-SUMIFS(TB!AV:AV,TB!$F:$F,$B136,TB!$B:$B,$C136,TB!$C:$C,$D136,TB!$G:$G,$E136,TB!$J:$J,$A$4)</f>
        <v>0</v>
      </c>
      <c r="BJ136" s="219">
        <f>-SUMIFS(TB!AW:AW,TB!$F:$F,$B136,TB!$B:$B,$C136,TB!$C:$C,$D136,TB!$G:$G,$E136,TB!$J:$J,$A$4)</f>
        <v>0</v>
      </c>
      <c r="BK136" s="219">
        <f>-SUMIFS(TB!AX:AX,TB!$F:$F,$B136,TB!$B:$B,$C136,TB!$C:$C,$D136,TB!$G:$G,$E136,TB!$J:$J,$A$4)</f>
        <v>0</v>
      </c>
      <c r="BL136" s="219">
        <f>-SUMIFS(TB!AY:AY,TB!$F:$F,$B136,TB!$B:$B,$C136,TB!$C:$C,$D136,TB!$G:$G,$E136,TB!$J:$J,$A$4)</f>
        <v>0</v>
      </c>
      <c r="BM136" s="219">
        <f>-SUMIFS(TB!AZ:AZ,TB!$F:$F,$B136,TB!$B:$B,$C136,TB!$C:$C,$D136,TB!$G:$G,$E136,TB!$J:$J,$A$4)</f>
        <v>0</v>
      </c>
      <c r="BN136" s="219">
        <f>-SUMIFS(TB!BA:BA,TB!$F:$F,$B136,TB!$B:$B,$C136,TB!$C:$C,$D136,TB!$G:$G,$E136,TB!$J:$J,$A$4)</f>
        <v>0</v>
      </c>
      <c r="BO136" s="219">
        <f>-SUMIFS(TB!BB:BB,TB!$F:$F,$B136,TB!$B:$B,$C136,TB!$C:$C,$D136,TB!$G:$G,$E136,TB!$J:$J,$A$4)</f>
        <v>0</v>
      </c>
      <c r="BP136" s="219">
        <f>-SUMIFS(TB!BC:BC,TB!$F:$F,$B136,TB!$B:$B,$C136,TB!$C:$C,$D136,TB!$G:$G,$E136,TB!$J:$J,$A$4)</f>
        <v>0</v>
      </c>
      <c r="BQ136" s="219">
        <f>-SUMIFS(TB!BD:BD,TB!$F:$F,$B136,TB!$B:$B,$C136,TB!$C:$C,$D136,TB!$G:$G,$E136,TB!$J:$J,$A$4)</f>
        <v>0</v>
      </c>
      <c r="BR136" s="219">
        <f>-SUMIFS(TB!BE:BE,TB!$F:$F,$B136,TB!$B:$B,$C136,TB!$C:$C,$D136,TB!$G:$G,$E136,TB!$J:$J,$A$4)</f>
        <v>0</v>
      </c>
      <c r="BS136" s="219">
        <f>-SUMIFS(TB!BF:BF,TB!$F:$F,$B136,TB!$B:$B,$C136,TB!$C:$C,$D136,TB!$G:$G,$E136,TB!$J:$J,$A$4)</f>
        <v>0</v>
      </c>
      <c r="BT136" s="219">
        <f>-SUMIFS(TB!BG:BG,TB!$F:$F,$B136,TB!$B:$B,$C136,TB!$C:$C,$D136,TB!$G:$G,$E136,TB!$J:$J,$A$4)</f>
        <v>0</v>
      </c>
      <c r="BU136" s="219">
        <f>-SUMIFS(TB!BH:BH,TB!$F:$F,$B136,TB!$B:$B,$C136,TB!$C:$C,$D136,TB!$G:$G,$E136,TB!$J:$J,$A$4)</f>
        <v>0</v>
      </c>
      <c r="BV136" s="219">
        <f>-SUMIFS(TB!BI:BI,TB!$F:$F,$B136,TB!$B:$B,$C136,TB!$C:$C,$D136,TB!$G:$G,$E136,TB!$J:$J,$A$4)</f>
        <v>0</v>
      </c>
      <c r="BZ136" s="219"/>
      <c r="CA136" s="240"/>
    </row>
    <row r="137" spans="2:79" ht="14.25" customHeight="1" outlineLevel="1" x14ac:dyDescent="0.3">
      <c r="B137" s="71" t="str">
        <f>BS!$B$36</f>
        <v>Equity</v>
      </c>
      <c r="C137" s="197" t="s">
        <v>570</v>
      </c>
      <c r="D137" s="71" t="str">
        <f>IFERROR(VLOOKUP($C137,TB!$B:$H,2,0),"-")</f>
        <v>Owners Draw:401k PSP Contrb - Sherry</v>
      </c>
      <c r="E137" s="71" t="str">
        <f>IFERROR(VLOOKUP($C137,TB!$B:$H,6,0),"-")</f>
        <v>Owners draw</v>
      </c>
      <c r="F137" s="219">
        <f t="shared" si="137"/>
        <v>0</v>
      </c>
      <c r="G137" s="219">
        <f t="shared" si="138"/>
        <v>0</v>
      </c>
      <c r="H137" s="219">
        <f t="shared" si="138"/>
        <v>0</v>
      </c>
      <c r="I137" s="219">
        <f t="shared" si="138"/>
        <v>0</v>
      </c>
      <c r="J137" s="293"/>
      <c r="K137" s="219">
        <f t="shared" si="139"/>
        <v>0</v>
      </c>
      <c r="L137" s="219">
        <f t="shared" si="140"/>
        <v>0</v>
      </c>
      <c r="M137" s="219">
        <f t="shared" si="141"/>
        <v>0</v>
      </c>
      <c r="N137" s="219">
        <f ca="1">_xlfn.IFNA(MIN(OFFSET($AA137,0,MATCH(Periods!$D$15,$AA$7:$BY$7)-1):OFFSET($AA137,0,MATCH(Periods!$D$15,$AA$7:$BY$7,0)-12)),0)</f>
        <v>0</v>
      </c>
      <c r="O137" s="293"/>
      <c r="P137" s="219">
        <f t="shared" si="142"/>
        <v>0</v>
      </c>
      <c r="Q137" s="219">
        <f t="shared" si="143"/>
        <v>0</v>
      </c>
      <c r="R137" s="219">
        <f t="shared" si="144"/>
        <v>0</v>
      </c>
      <c r="S137" s="219">
        <f ca="1">_xlfn.IFNA(MAX(OFFSET($AA137,0,MATCH(Periods!$D$15,$AA$7:$BY$7)-1):OFFSET($AA137,0,MATCH(Periods!$D$15,$AA$7:$BY$7,0)-12)),0)</f>
        <v>0</v>
      </c>
      <c r="T137" s="293"/>
      <c r="U137" s="219">
        <f t="shared" si="145"/>
        <v>0</v>
      </c>
      <c r="V137" s="219">
        <f t="shared" si="146"/>
        <v>0</v>
      </c>
      <c r="W137" s="219">
        <f t="shared" si="147"/>
        <v>0</v>
      </c>
      <c r="X137" s="219">
        <f ca="1">_xlfn.IFNA(AVERAGE(OFFSET($AA137,0,MATCH(Periods!$D$15,$AA$7:$BY$7)-1):OFFSET($AA137,0,MATCH(Periods!$D$15,$AA$7:$BY$7,0)-12)),0)</f>
        <v>0</v>
      </c>
      <c r="Y137" s="293"/>
      <c r="Z137" s="293"/>
      <c r="AA137" s="219">
        <f>-SUMIFS(TB!N:N,TB!$F:$F,$B137,TB!$B:$B,$C137,TB!$C:$C,$D137,TB!$G:$G,$E137,TB!$J:$J,$A$4)</f>
        <v>0</v>
      </c>
      <c r="AB137" s="219">
        <f>-SUMIFS(TB!O:O,TB!$F:$F,$B137,TB!$B:$B,$C137,TB!$C:$C,$D137,TB!$G:$G,$E137,TB!$J:$J,$A$4)</f>
        <v>0</v>
      </c>
      <c r="AC137" s="219">
        <f>-SUMIFS(TB!P:P,TB!$F:$F,$B137,TB!$B:$B,$C137,TB!$C:$C,$D137,TB!$G:$G,$E137,TB!$J:$J,$A$4)</f>
        <v>0</v>
      </c>
      <c r="AD137" s="219">
        <f>-SUMIFS(TB!Q:Q,TB!$F:$F,$B137,TB!$B:$B,$C137,TB!$C:$C,$D137,TB!$G:$G,$E137,TB!$J:$J,$A$4)</f>
        <v>0</v>
      </c>
      <c r="AE137" s="219">
        <f>-SUMIFS(TB!R:R,TB!$F:$F,$B137,TB!$B:$B,$C137,TB!$C:$C,$D137,TB!$G:$G,$E137,TB!$J:$J,$A$4)</f>
        <v>0</v>
      </c>
      <c r="AF137" s="219">
        <f>-SUMIFS(TB!S:S,TB!$F:$F,$B137,TB!$B:$B,$C137,TB!$C:$C,$D137,TB!$G:$G,$E137,TB!$J:$J,$A$4)</f>
        <v>0</v>
      </c>
      <c r="AG137" s="219">
        <f>-SUMIFS(TB!T:T,TB!$F:$F,$B137,TB!$B:$B,$C137,TB!$C:$C,$D137,TB!$G:$G,$E137,TB!$J:$J,$A$4)</f>
        <v>0</v>
      </c>
      <c r="AH137" s="219">
        <f>-SUMIFS(TB!U:U,TB!$F:$F,$B137,TB!$B:$B,$C137,TB!$C:$C,$D137,TB!$G:$G,$E137,TB!$J:$J,$A$4)</f>
        <v>0</v>
      </c>
      <c r="AI137" s="219">
        <f>-SUMIFS(TB!V:V,TB!$F:$F,$B137,TB!$B:$B,$C137,TB!$C:$C,$D137,TB!$G:$G,$E137,TB!$J:$J,$A$4)</f>
        <v>0</v>
      </c>
      <c r="AJ137" s="219">
        <f>-SUMIFS(TB!W:W,TB!$F:$F,$B137,TB!$B:$B,$C137,TB!$C:$C,$D137,TB!$G:$G,$E137,TB!$J:$J,$A$4)</f>
        <v>0</v>
      </c>
      <c r="AK137" s="219">
        <f>-SUMIFS(TB!X:X,TB!$F:$F,$B137,TB!$B:$B,$C137,TB!$C:$C,$D137,TB!$G:$G,$E137,TB!$J:$J,$A$4)</f>
        <v>0</v>
      </c>
      <c r="AL137" s="219">
        <f>-SUMIFS(TB!Y:Y,TB!$F:$F,$B137,TB!$B:$B,$C137,TB!$C:$C,$D137,TB!$G:$G,$E137,TB!$J:$J,$A$4)</f>
        <v>0</v>
      </c>
      <c r="AM137" s="219">
        <f>-SUMIFS(TB!Z:Z,TB!$F:$F,$B137,TB!$B:$B,$C137,TB!$C:$C,$D137,TB!$G:$G,$E137,TB!$J:$J,$A$4)</f>
        <v>0</v>
      </c>
      <c r="AN137" s="219">
        <f>-SUMIFS(TB!AA:AA,TB!$F:$F,$B137,TB!$B:$B,$C137,TB!$C:$C,$D137,TB!$G:$G,$E137,TB!$J:$J,$A$4)</f>
        <v>0</v>
      </c>
      <c r="AO137" s="219">
        <f>-SUMIFS(TB!AB:AB,TB!$F:$F,$B137,TB!$B:$B,$C137,TB!$C:$C,$D137,TB!$G:$G,$E137,TB!$J:$J,$A$4)</f>
        <v>0</v>
      </c>
      <c r="AP137" s="219">
        <f>-SUMIFS(TB!AC:AC,TB!$F:$F,$B137,TB!$B:$B,$C137,TB!$C:$C,$D137,TB!$G:$G,$E137,TB!$J:$J,$A$4)</f>
        <v>0</v>
      </c>
      <c r="AQ137" s="219">
        <f>-SUMIFS(TB!AD:AD,TB!$F:$F,$B137,TB!$B:$B,$C137,TB!$C:$C,$D137,TB!$G:$G,$E137,TB!$J:$J,$A$4)</f>
        <v>0</v>
      </c>
      <c r="AR137" s="219">
        <f>-SUMIFS(TB!AE:AE,TB!$F:$F,$B137,TB!$B:$B,$C137,TB!$C:$C,$D137,TB!$G:$G,$E137,TB!$J:$J,$A$4)</f>
        <v>0</v>
      </c>
      <c r="AS137" s="219">
        <f>-SUMIFS(TB!AF:AF,TB!$F:$F,$B137,TB!$B:$B,$C137,TB!$C:$C,$D137,TB!$G:$G,$E137,TB!$J:$J,$A$4)</f>
        <v>0</v>
      </c>
      <c r="AT137" s="219">
        <f>-SUMIFS(TB!AG:AG,TB!$F:$F,$B137,TB!$B:$B,$C137,TB!$C:$C,$D137,TB!$G:$G,$E137,TB!$J:$J,$A$4)</f>
        <v>0</v>
      </c>
      <c r="AU137" s="219">
        <f>-SUMIFS(TB!AH:AH,TB!$F:$F,$B137,TB!$B:$B,$C137,TB!$C:$C,$D137,TB!$G:$G,$E137,TB!$J:$J,$A$4)</f>
        <v>0</v>
      </c>
      <c r="AV137" s="219">
        <f>-SUMIFS(TB!AI:AI,TB!$F:$F,$B137,TB!$B:$B,$C137,TB!$C:$C,$D137,TB!$G:$G,$E137,TB!$J:$J,$A$4)</f>
        <v>0</v>
      </c>
      <c r="AW137" s="219">
        <f>-SUMIFS(TB!AJ:AJ,TB!$F:$F,$B137,TB!$B:$B,$C137,TB!$C:$C,$D137,TB!$G:$G,$E137,TB!$J:$J,$A$4)</f>
        <v>0</v>
      </c>
      <c r="AX137" s="219">
        <f>-SUMIFS(TB!AK:AK,TB!$F:$F,$B137,TB!$B:$B,$C137,TB!$C:$C,$D137,TB!$G:$G,$E137,TB!$J:$J,$A$4)</f>
        <v>0</v>
      </c>
      <c r="AY137" s="219">
        <f>-SUMIFS(TB!AL:AL,TB!$F:$F,$B137,TB!$B:$B,$C137,TB!$C:$C,$D137,TB!$G:$G,$E137,TB!$J:$J,$A$4)</f>
        <v>0</v>
      </c>
      <c r="AZ137" s="219">
        <f>-SUMIFS(TB!AM:AM,TB!$F:$F,$B137,TB!$B:$B,$C137,TB!$C:$C,$D137,TB!$G:$G,$E137,TB!$J:$J,$A$4)</f>
        <v>0</v>
      </c>
      <c r="BA137" s="219">
        <f>-SUMIFS(TB!AN:AN,TB!$F:$F,$B137,TB!$B:$B,$C137,TB!$C:$C,$D137,TB!$G:$G,$E137,TB!$J:$J,$A$4)</f>
        <v>0</v>
      </c>
      <c r="BB137" s="219">
        <f>-SUMIFS(TB!AO:AO,TB!$F:$F,$B137,TB!$B:$B,$C137,TB!$C:$C,$D137,TB!$G:$G,$E137,TB!$J:$J,$A$4)</f>
        <v>0</v>
      </c>
      <c r="BC137" s="219">
        <f>-SUMIFS(TB!AP:AP,TB!$F:$F,$B137,TB!$B:$B,$C137,TB!$C:$C,$D137,TB!$G:$G,$E137,TB!$J:$J,$A$4)</f>
        <v>0</v>
      </c>
      <c r="BD137" s="219">
        <f>-SUMIFS(TB!AQ:AQ,TB!$F:$F,$B137,TB!$B:$B,$C137,TB!$C:$C,$D137,TB!$G:$G,$E137,TB!$J:$J,$A$4)</f>
        <v>0</v>
      </c>
      <c r="BE137" s="219">
        <f>-SUMIFS(TB!AR:AR,TB!$F:$F,$B137,TB!$B:$B,$C137,TB!$C:$C,$D137,TB!$G:$G,$E137,TB!$J:$J,$A$4)</f>
        <v>0</v>
      </c>
      <c r="BF137" s="219">
        <f>-SUMIFS(TB!AS:AS,TB!$F:$F,$B137,TB!$B:$B,$C137,TB!$C:$C,$D137,TB!$G:$G,$E137,TB!$J:$J,$A$4)</f>
        <v>0</v>
      </c>
      <c r="BG137" s="219">
        <f>-SUMIFS(TB!AT:AT,TB!$F:$F,$B137,TB!$B:$B,$C137,TB!$C:$C,$D137,TB!$G:$G,$E137,TB!$J:$J,$A$4)</f>
        <v>0</v>
      </c>
      <c r="BH137" s="219">
        <f>-SUMIFS(TB!AU:AU,TB!$F:$F,$B137,TB!$B:$B,$C137,TB!$C:$C,$D137,TB!$G:$G,$E137,TB!$J:$J,$A$4)</f>
        <v>0</v>
      </c>
      <c r="BI137" s="219">
        <f>-SUMIFS(TB!AV:AV,TB!$F:$F,$B137,TB!$B:$B,$C137,TB!$C:$C,$D137,TB!$G:$G,$E137,TB!$J:$J,$A$4)</f>
        <v>0</v>
      </c>
      <c r="BJ137" s="219">
        <f>-SUMIFS(TB!AW:AW,TB!$F:$F,$B137,TB!$B:$B,$C137,TB!$C:$C,$D137,TB!$G:$G,$E137,TB!$J:$J,$A$4)</f>
        <v>0</v>
      </c>
      <c r="BK137" s="219">
        <f>-SUMIFS(TB!AX:AX,TB!$F:$F,$B137,TB!$B:$B,$C137,TB!$C:$C,$D137,TB!$G:$G,$E137,TB!$J:$J,$A$4)</f>
        <v>0</v>
      </c>
      <c r="BL137" s="219">
        <f>-SUMIFS(TB!AY:AY,TB!$F:$F,$B137,TB!$B:$B,$C137,TB!$C:$C,$D137,TB!$G:$G,$E137,TB!$J:$J,$A$4)</f>
        <v>0</v>
      </c>
      <c r="BM137" s="219">
        <f>-SUMIFS(TB!AZ:AZ,TB!$F:$F,$B137,TB!$B:$B,$C137,TB!$C:$C,$D137,TB!$G:$G,$E137,TB!$J:$J,$A$4)</f>
        <v>0</v>
      </c>
      <c r="BN137" s="219">
        <f>-SUMIFS(TB!BA:BA,TB!$F:$F,$B137,TB!$B:$B,$C137,TB!$C:$C,$D137,TB!$G:$G,$E137,TB!$J:$J,$A$4)</f>
        <v>0</v>
      </c>
      <c r="BO137" s="219">
        <f>-SUMIFS(TB!BB:BB,TB!$F:$F,$B137,TB!$B:$B,$C137,TB!$C:$C,$D137,TB!$G:$G,$E137,TB!$J:$J,$A$4)</f>
        <v>0</v>
      </c>
      <c r="BP137" s="219">
        <f>-SUMIFS(TB!BC:BC,TB!$F:$F,$B137,TB!$B:$B,$C137,TB!$C:$C,$D137,TB!$G:$G,$E137,TB!$J:$J,$A$4)</f>
        <v>0</v>
      </c>
      <c r="BQ137" s="219">
        <f>-SUMIFS(TB!BD:BD,TB!$F:$F,$B137,TB!$B:$B,$C137,TB!$C:$C,$D137,TB!$G:$G,$E137,TB!$J:$J,$A$4)</f>
        <v>0</v>
      </c>
      <c r="BR137" s="219">
        <f>-SUMIFS(TB!BE:BE,TB!$F:$F,$B137,TB!$B:$B,$C137,TB!$C:$C,$D137,TB!$G:$G,$E137,TB!$J:$J,$A$4)</f>
        <v>0</v>
      </c>
      <c r="BS137" s="219">
        <f>-SUMIFS(TB!BF:BF,TB!$F:$F,$B137,TB!$B:$B,$C137,TB!$C:$C,$D137,TB!$G:$G,$E137,TB!$J:$J,$A$4)</f>
        <v>0</v>
      </c>
      <c r="BT137" s="219">
        <f>-SUMIFS(TB!BG:BG,TB!$F:$F,$B137,TB!$B:$B,$C137,TB!$C:$C,$D137,TB!$G:$G,$E137,TB!$J:$J,$A$4)</f>
        <v>0</v>
      </c>
      <c r="BU137" s="219">
        <f>-SUMIFS(TB!BH:BH,TB!$F:$F,$B137,TB!$B:$B,$C137,TB!$C:$C,$D137,TB!$G:$G,$E137,TB!$J:$J,$A$4)</f>
        <v>0</v>
      </c>
      <c r="BV137" s="219">
        <f>-SUMIFS(TB!BI:BI,TB!$F:$F,$B137,TB!$B:$B,$C137,TB!$C:$C,$D137,TB!$G:$G,$E137,TB!$J:$J,$A$4)</f>
        <v>0</v>
      </c>
      <c r="BZ137" s="219"/>
      <c r="CA137" s="240"/>
    </row>
    <row r="138" spans="2:79" ht="14.25" customHeight="1" outlineLevel="1" x14ac:dyDescent="0.3">
      <c r="B138" s="71" t="str">
        <f>BS!$B$36</f>
        <v>Equity</v>
      </c>
      <c r="C138" s="197" t="s">
        <v>571</v>
      </c>
      <c r="D138" s="71" t="str">
        <f>IFERROR(VLOOKUP($C138,TB!$B:$H,2,0),"-")</f>
        <v>Owners Draw:Cash</v>
      </c>
      <c r="E138" s="71" t="str">
        <f>IFERROR(VLOOKUP($C138,TB!$B:$H,6,0),"-")</f>
        <v>Owners draw</v>
      </c>
      <c r="F138" s="219">
        <f t="shared" si="137"/>
        <v>0</v>
      </c>
      <c r="G138" s="219">
        <f t="shared" si="138"/>
        <v>0</v>
      </c>
      <c r="H138" s="219">
        <f t="shared" si="138"/>
        <v>0</v>
      </c>
      <c r="I138" s="219">
        <f t="shared" si="138"/>
        <v>0</v>
      </c>
      <c r="J138" s="293"/>
      <c r="K138" s="219">
        <f t="shared" si="139"/>
        <v>0</v>
      </c>
      <c r="L138" s="219">
        <f t="shared" si="140"/>
        <v>0</v>
      </c>
      <c r="M138" s="219">
        <f t="shared" si="141"/>
        <v>0</v>
      </c>
      <c r="N138" s="219">
        <f ca="1">_xlfn.IFNA(MIN(OFFSET($AA138,0,MATCH(Periods!$D$15,$AA$7:$BY$7)-1):OFFSET($AA138,0,MATCH(Periods!$D$15,$AA$7:$BY$7,0)-12)),0)</f>
        <v>0</v>
      </c>
      <c r="O138" s="293"/>
      <c r="P138" s="219">
        <f t="shared" si="142"/>
        <v>0</v>
      </c>
      <c r="Q138" s="219">
        <f t="shared" si="143"/>
        <v>0</v>
      </c>
      <c r="R138" s="219">
        <f t="shared" si="144"/>
        <v>0</v>
      </c>
      <c r="S138" s="219">
        <f ca="1">_xlfn.IFNA(MAX(OFFSET($AA138,0,MATCH(Periods!$D$15,$AA$7:$BY$7)-1):OFFSET($AA138,0,MATCH(Periods!$D$15,$AA$7:$BY$7,0)-12)),0)</f>
        <v>0</v>
      </c>
      <c r="T138" s="293"/>
      <c r="U138" s="219">
        <f t="shared" si="145"/>
        <v>0</v>
      </c>
      <c r="V138" s="219">
        <f t="shared" si="146"/>
        <v>0</v>
      </c>
      <c r="W138" s="219">
        <f t="shared" si="147"/>
        <v>0</v>
      </c>
      <c r="X138" s="219">
        <f ca="1">_xlfn.IFNA(AVERAGE(OFFSET($AA138,0,MATCH(Periods!$D$15,$AA$7:$BY$7)-1):OFFSET($AA138,0,MATCH(Periods!$D$15,$AA$7:$BY$7,0)-12)),0)</f>
        <v>0</v>
      </c>
      <c r="Y138" s="293"/>
      <c r="Z138" s="293"/>
      <c r="AA138" s="219">
        <f>-SUMIFS(TB!N:N,TB!$F:$F,$B138,TB!$B:$B,$C138,TB!$C:$C,$D138,TB!$G:$G,$E138,TB!$J:$J,$A$4)</f>
        <v>0</v>
      </c>
      <c r="AB138" s="219">
        <f>-SUMIFS(TB!O:O,TB!$F:$F,$B138,TB!$B:$B,$C138,TB!$C:$C,$D138,TB!$G:$G,$E138,TB!$J:$J,$A$4)</f>
        <v>0</v>
      </c>
      <c r="AC138" s="219">
        <f>-SUMIFS(TB!P:P,TB!$F:$F,$B138,TB!$B:$B,$C138,TB!$C:$C,$D138,TB!$G:$G,$E138,TB!$J:$J,$A$4)</f>
        <v>0</v>
      </c>
      <c r="AD138" s="219">
        <f>-SUMIFS(TB!Q:Q,TB!$F:$F,$B138,TB!$B:$B,$C138,TB!$C:$C,$D138,TB!$G:$G,$E138,TB!$J:$J,$A$4)</f>
        <v>0</v>
      </c>
      <c r="AE138" s="219">
        <f>-SUMIFS(TB!R:R,TB!$F:$F,$B138,TB!$B:$B,$C138,TB!$C:$C,$D138,TB!$G:$G,$E138,TB!$J:$J,$A$4)</f>
        <v>0</v>
      </c>
      <c r="AF138" s="219">
        <f>-SUMIFS(TB!S:S,TB!$F:$F,$B138,TB!$B:$B,$C138,TB!$C:$C,$D138,TB!$G:$G,$E138,TB!$J:$J,$A$4)</f>
        <v>0</v>
      </c>
      <c r="AG138" s="219">
        <f>-SUMIFS(TB!T:T,TB!$F:$F,$B138,TB!$B:$B,$C138,TB!$C:$C,$D138,TB!$G:$G,$E138,TB!$J:$J,$A$4)</f>
        <v>0</v>
      </c>
      <c r="AH138" s="219">
        <f>-SUMIFS(TB!U:U,TB!$F:$F,$B138,TB!$B:$B,$C138,TB!$C:$C,$D138,TB!$G:$G,$E138,TB!$J:$J,$A$4)</f>
        <v>0</v>
      </c>
      <c r="AI138" s="219">
        <f>-SUMIFS(TB!V:V,TB!$F:$F,$B138,TB!$B:$B,$C138,TB!$C:$C,$D138,TB!$G:$G,$E138,TB!$J:$J,$A$4)</f>
        <v>0</v>
      </c>
      <c r="AJ138" s="219">
        <f>-SUMIFS(TB!W:W,TB!$F:$F,$B138,TB!$B:$B,$C138,TB!$C:$C,$D138,TB!$G:$G,$E138,TB!$J:$J,$A$4)</f>
        <v>0</v>
      </c>
      <c r="AK138" s="219">
        <f>-SUMIFS(TB!X:X,TB!$F:$F,$B138,TB!$B:$B,$C138,TB!$C:$C,$D138,TB!$G:$G,$E138,TB!$J:$J,$A$4)</f>
        <v>0</v>
      </c>
      <c r="AL138" s="219">
        <f>-SUMIFS(TB!Y:Y,TB!$F:$F,$B138,TB!$B:$B,$C138,TB!$C:$C,$D138,TB!$G:$G,$E138,TB!$J:$J,$A$4)</f>
        <v>0</v>
      </c>
      <c r="AM138" s="219">
        <f>-SUMIFS(TB!Z:Z,TB!$F:$F,$B138,TB!$B:$B,$C138,TB!$C:$C,$D138,TB!$G:$G,$E138,TB!$J:$J,$A$4)</f>
        <v>0</v>
      </c>
      <c r="AN138" s="219">
        <f>-SUMIFS(TB!AA:AA,TB!$F:$F,$B138,TB!$B:$B,$C138,TB!$C:$C,$D138,TB!$G:$G,$E138,TB!$J:$J,$A$4)</f>
        <v>0</v>
      </c>
      <c r="AO138" s="219">
        <f>-SUMIFS(TB!AB:AB,TB!$F:$F,$B138,TB!$B:$B,$C138,TB!$C:$C,$D138,TB!$G:$G,$E138,TB!$J:$J,$A$4)</f>
        <v>0</v>
      </c>
      <c r="AP138" s="219">
        <f>-SUMIFS(TB!AC:AC,TB!$F:$F,$B138,TB!$B:$B,$C138,TB!$C:$C,$D138,TB!$G:$G,$E138,TB!$J:$J,$A$4)</f>
        <v>0</v>
      </c>
      <c r="AQ138" s="219">
        <f>-SUMIFS(TB!AD:AD,TB!$F:$F,$B138,TB!$B:$B,$C138,TB!$C:$C,$D138,TB!$G:$G,$E138,TB!$J:$J,$A$4)</f>
        <v>0</v>
      </c>
      <c r="AR138" s="219">
        <f>-SUMIFS(TB!AE:AE,TB!$F:$F,$B138,TB!$B:$B,$C138,TB!$C:$C,$D138,TB!$G:$G,$E138,TB!$J:$J,$A$4)</f>
        <v>0</v>
      </c>
      <c r="AS138" s="219">
        <f>-SUMIFS(TB!AF:AF,TB!$F:$F,$B138,TB!$B:$B,$C138,TB!$C:$C,$D138,TB!$G:$G,$E138,TB!$J:$J,$A$4)</f>
        <v>0</v>
      </c>
      <c r="AT138" s="219">
        <f>-SUMIFS(TB!AG:AG,TB!$F:$F,$B138,TB!$B:$B,$C138,TB!$C:$C,$D138,TB!$G:$G,$E138,TB!$J:$J,$A$4)</f>
        <v>0</v>
      </c>
      <c r="AU138" s="219">
        <f>-SUMIFS(TB!AH:AH,TB!$F:$F,$B138,TB!$B:$B,$C138,TB!$C:$C,$D138,TB!$G:$G,$E138,TB!$J:$J,$A$4)</f>
        <v>0</v>
      </c>
      <c r="AV138" s="219">
        <f>-SUMIFS(TB!AI:AI,TB!$F:$F,$B138,TB!$B:$B,$C138,TB!$C:$C,$D138,TB!$G:$G,$E138,TB!$J:$J,$A$4)</f>
        <v>0</v>
      </c>
      <c r="AW138" s="219">
        <f>-SUMIFS(TB!AJ:AJ,TB!$F:$F,$B138,TB!$B:$B,$C138,TB!$C:$C,$D138,TB!$G:$G,$E138,TB!$J:$J,$A$4)</f>
        <v>0</v>
      </c>
      <c r="AX138" s="219">
        <f>-SUMIFS(TB!AK:AK,TB!$F:$F,$B138,TB!$B:$B,$C138,TB!$C:$C,$D138,TB!$G:$G,$E138,TB!$J:$J,$A$4)</f>
        <v>0</v>
      </c>
      <c r="AY138" s="219">
        <f>-SUMIFS(TB!AL:AL,TB!$F:$F,$B138,TB!$B:$B,$C138,TB!$C:$C,$D138,TB!$G:$G,$E138,TB!$J:$J,$A$4)</f>
        <v>0</v>
      </c>
      <c r="AZ138" s="219">
        <f>-SUMIFS(TB!AM:AM,TB!$F:$F,$B138,TB!$B:$B,$C138,TB!$C:$C,$D138,TB!$G:$G,$E138,TB!$J:$J,$A$4)</f>
        <v>0</v>
      </c>
      <c r="BA138" s="219">
        <f>-SUMIFS(TB!AN:AN,TB!$F:$F,$B138,TB!$B:$B,$C138,TB!$C:$C,$D138,TB!$G:$G,$E138,TB!$J:$J,$A$4)</f>
        <v>0</v>
      </c>
      <c r="BB138" s="219">
        <f>-SUMIFS(TB!AO:AO,TB!$F:$F,$B138,TB!$B:$B,$C138,TB!$C:$C,$D138,TB!$G:$G,$E138,TB!$J:$J,$A$4)</f>
        <v>0</v>
      </c>
      <c r="BC138" s="219">
        <f>-SUMIFS(TB!AP:AP,TB!$F:$F,$B138,TB!$B:$B,$C138,TB!$C:$C,$D138,TB!$G:$G,$E138,TB!$J:$J,$A$4)</f>
        <v>0</v>
      </c>
      <c r="BD138" s="219">
        <f>-SUMIFS(TB!AQ:AQ,TB!$F:$F,$B138,TB!$B:$B,$C138,TB!$C:$C,$D138,TB!$G:$G,$E138,TB!$J:$J,$A$4)</f>
        <v>0</v>
      </c>
      <c r="BE138" s="219">
        <f>-SUMIFS(TB!AR:AR,TB!$F:$F,$B138,TB!$B:$B,$C138,TB!$C:$C,$D138,TB!$G:$G,$E138,TB!$J:$J,$A$4)</f>
        <v>0</v>
      </c>
      <c r="BF138" s="219">
        <f>-SUMIFS(TB!AS:AS,TB!$F:$F,$B138,TB!$B:$B,$C138,TB!$C:$C,$D138,TB!$G:$G,$E138,TB!$J:$J,$A$4)</f>
        <v>0</v>
      </c>
      <c r="BG138" s="219">
        <f>-SUMIFS(TB!AT:AT,TB!$F:$F,$B138,TB!$B:$B,$C138,TB!$C:$C,$D138,TB!$G:$G,$E138,TB!$J:$J,$A$4)</f>
        <v>0</v>
      </c>
      <c r="BH138" s="219">
        <f>-SUMIFS(TB!AU:AU,TB!$F:$F,$B138,TB!$B:$B,$C138,TB!$C:$C,$D138,TB!$G:$G,$E138,TB!$J:$J,$A$4)</f>
        <v>0</v>
      </c>
      <c r="BI138" s="219">
        <f>-SUMIFS(TB!AV:AV,TB!$F:$F,$B138,TB!$B:$B,$C138,TB!$C:$C,$D138,TB!$G:$G,$E138,TB!$J:$J,$A$4)</f>
        <v>0</v>
      </c>
      <c r="BJ138" s="219">
        <f>-SUMIFS(TB!AW:AW,TB!$F:$F,$B138,TB!$B:$B,$C138,TB!$C:$C,$D138,TB!$G:$G,$E138,TB!$J:$J,$A$4)</f>
        <v>0</v>
      </c>
      <c r="BK138" s="219">
        <f>-SUMIFS(TB!AX:AX,TB!$F:$F,$B138,TB!$B:$B,$C138,TB!$C:$C,$D138,TB!$G:$G,$E138,TB!$J:$J,$A$4)</f>
        <v>0</v>
      </c>
      <c r="BL138" s="219">
        <f>-SUMIFS(TB!AY:AY,TB!$F:$F,$B138,TB!$B:$B,$C138,TB!$C:$C,$D138,TB!$G:$G,$E138,TB!$J:$J,$A$4)</f>
        <v>0</v>
      </c>
      <c r="BM138" s="219">
        <f>-SUMIFS(TB!AZ:AZ,TB!$F:$F,$B138,TB!$B:$B,$C138,TB!$C:$C,$D138,TB!$G:$G,$E138,TB!$J:$J,$A$4)</f>
        <v>0</v>
      </c>
      <c r="BN138" s="219">
        <f>-SUMIFS(TB!BA:BA,TB!$F:$F,$B138,TB!$B:$B,$C138,TB!$C:$C,$D138,TB!$G:$G,$E138,TB!$J:$J,$A$4)</f>
        <v>0</v>
      </c>
      <c r="BO138" s="219">
        <f>-SUMIFS(TB!BB:BB,TB!$F:$F,$B138,TB!$B:$B,$C138,TB!$C:$C,$D138,TB!$G:$G,$E138,TB!$J:$J,$A$4)</f>
        <v>0</v>
      </c>
      <c r="BP138" s="219">
        <f>-SUMIFS(TB!BC:BC,TB!$F:$F,$B138,TB!$B:$B,$C138,TB!$C:$C,$D138,TB!$G:$G,$E138,TB!$J:$J,$A$4)</f>
        <v>0</v>
      </c>
      <c r="BQ138" s="219">
        <f>-SUMIFS(TB!BD:BD,TB!$F:$F,$B138,TB!$B:$B,$C138,TB!$C:$C,$D138,TB!$G:$G,$E138,TB!$J:$J,$A$4)</f>
        <v>0</v>
      </c>
      <c r="BR138" s="219">
        <f>-SUMIFS(TB!BE:BE,TB!$F:$F,$B138,TB!$B:$B,$C138,TB!$C:$C,$D138,TB!$G:$G,$E138,TB!$J:$J,$A$4)</f>
        <v>0</v>
      </c>
      <c r="BS138" s="219">
        <f>-SUMIFS(TB!BF:BF,TB!$F:$F,$B138,TB!$B:$B,$C138,TB!$C:$C,$D138,TB!$G:$G,$E138,TB!$J:$J,$A$4)</f>
        <v>0</v>
      </c>
      <c r="BT138" s="219">
        <f>-SUMIFS(TB!BG:BG,TB!$F:$F,$B138,TB!$B:$B,$C138,TB!$C:$C,$D138,TB!$G:$G,$E138,TB!$J:$J,$A$4)</f>
        <v>0</v>
      </c>
      <c r="BU138" s="219">
        <f>-SUMIFS(TB!BH:BH,TB!$F:$F,$B138,TB!$B:$B,$C138,TB!$C:$C,$D138,TB!$G:$G,$E138,TB!$J:$J,$A$4)</f>
        <v>0</v>
      </c>
      <c r="BV138" s="219">
        <f>-SUMIFS(TB!BI:BI,TB!$F:$F,$B138,TB!$B:$B,$C138,TB!$C:$C,$D138,TB!$G:$G,$E138,TB!$J:$J,$A$4)</f>
        <v>0</v>
      </c>
      <c r="BZ138" s="219"/>
      <c r="CA138" s="240"/>
    </row>
    <row r="139" spans="2:79" ht="14.25" customHeight="1" outlineLevel="1" x14ac:dyDescent="0.3">
      <c r="B139" s="71" t="str">
        <f>BS!$B$36</f>
        <v>Equity</v>
      </c>
      <c r="C139" s="197" t="s">
        <v>572</v>
      </c>
      <c r="D139" s="71" t="str">
        <f>IFERROR(VLOOKUP($C139,TB!$B:$H,2,0),"-")</f>
        <v>Owners Draw:Child Support</v>
      </c>
      <c r="E139" s="71" t="str">
        <f>IFERROR(VLOOKUP($C139,TB!$B:$H,6,0),"-")</f>
        <v>Owners draw</v>
      </c>
      <c r="F139" s="219">
        <f t="shared" si="137"/>
        <v>0</v>
      </c>
      <c r="G139" s="219">
        <f t="shared" si="138"/>
        <v>0</v>
      </c>
      <c r="H139" s="219">
        <f t="shared" si="138"/>
        <v>0</v>
      </c>
      <c r="I139" s="219">
        <f t="shared" si="138"/>
        <v>0</v>
      </c>
      <c r="J139" s="293"/>
      <c r="K139" s="219">
        <f t="shared" si="139"/>
        <v>0</v>
      </c>
      <c r="L139" s="219">
        <f t="shared" si="140"/>
        <v>0</v>
      </c>
      <c r="M139" s="219">
        <f t="shared" si="141"/>
        <v>0</v>
      </c>
      <c r="N139" s="219">
        <f ca="1">_xlfn.IFNA(MIN(OFFSET($AA139,0,MATCH(Periods!$D$15,$AA$7:$BY$7)-1):OFFSET($AA139,0,MATCH(Periods!$D$15,$AA$7:$BY$7,0)-12)),0)</f>
        <v>0</v>
      </c>
      <c r="O139" s="293"/>
      <c r="P139" s="219">
        <f t="shared" si="142"/>
        <v>0</v>
      </c>
      <c r="Q139" s="219">
        <f t="shared" si="143"/>
        <v>0</v>
      </c>
      <c r="R139" s="219">
        <f t="shared" si="144"/>
        <v>0</v>
      </c>
      <c r="S139" s="219">
        <f ca="1">_xlfn.IFNA(MAX(OFFSET($AA139,0,MATCH(Periods!$D$15,$AA$7:$BY$7)-1):OFFSET($AA139,0,MATCH(Periods!$D$15,$AA$7:$BY$7,0)-12)),0)</f>
        <v>0</v>
      </c>
      <c r="T139" s="293"/>
      <c r="U139" s="219">
        <f t="shared" si="145"/>
        <v>0</v>
      </c>
      <c r="V139" s="219">
        <f t="shared" si="146"/>
        <v>0</v>
      </c>
      <c r="W139" s="219">
        <f t="shared" si="147"/>
        <v>0</v>
      </c>
      <c r="X139" s="219">
        <f ca="1">_xlfn.IFNA(AVERAGE(OFFSET($AA139,0,MATCH(Periods!$D$15,$AA$7:$BY$7)-1):OFFSET($AA139,0,MATCH(Periods!$D$15,$AA$7:$BY$7,0)-12)),0)</f>
        <v>0</v>
      </c>
      <c r="Y139" s="293"/>
      <c r="Z139" s="293"/>
      <c r="AA139" s="219">
        <f>-SUMIFS(TB!N:N,TB!$F:$F,$B139,TB!$B:$B,$C139,TB!$C:$C,$D139,TB!$G:$G,$E139,TB!$J:$J,$A$4)</f>
        <v>0</v>
      </c>
      <c r="AB139" s="219">
        <f>-SUMIFS(TB!O:O,TB!$F:$F,$B139,TB!$B:$B,$C139,TB!$C:$C,$D139,TB!$G:$G,$E139,TB!$J:$J,$A$4)</f>
        <v>0</v>
      </c>
      <c r="AC139" s="219">
        <f>-SUMIFS(TB!P:P,TB!$F:$F,$B139,TB!$B:$B,$C139,TB!$C:$C,$D139,TB!$G:$G,$E139,TB!$J:$J,$A$4)</f>
        <v>0</v>
      </c>
      <c r="AD139" s="219">
        <f>-SUMIFS(TB!Q:Q,TB!$F:$F,$B139,TB!$B:$B,$C139,TB!$C:$C,$D139,TB!$G:$G,$E139,TB!$J:$J,$A$4)</f>
        <v>0</v>
      </c>
      <c r="AE139" s="219">
        <f>-SUMIFS(TB!R:R,TB!$F:$F,$B139,TB!$B:$B,$C139,TB!$C:$C,$D139,TB!$G:$G,$E139,TB!$J:$J,$A$4)</f>
        <v>0</v>
      </c>
      <c r="AF139" s="219">
        <f>-SUMIFS(TB!S:S,TB!$F:$F,$B139,TB!$B:$B,$C139,TB!$C:$C,$D139,TB!$G:$G,$E139,TB!$J:$J,$A$4)</f>
        <v>0</v>
      </c>
      <c r="AG139" s="219">
        <f>-SUMIFS(TB!T:T,TB!$F:$F,$B139,TB!$B:$B,$C139,TB!$C:$C,$D139,TB!$G:$G,$E139,TB!$J:$J,$A$4)</f>
        <v>0</v>
      </c>
      <c r="AH139" s="219">
        <f>-SUMIFS(TB!U:U,TB!$F:$F,$B139,TB!$B:$B,$C139,TB!$C:$C,$D139,TB!$G:$G,$E139,TB!$J:$J,$A$4)</f>
        <v>0</v>
      </c>
      <c r="AI139" s="219">
        <f>-SUMIFS(TB!V:V,TB!$F:$F,$B139,TB!$B:$B,$C139,TB!$C:$C,$D139,TB!$G:$G,$E139,TB!$J:$J,$A$4)</f>
        <v>0</v>
      </c>
      <c r="AJ139" s="219">
        <f>-SUMIFS(TB!W:W,TB!$F:$F,$B139,TB!$B:$B,$C139,TB!$C:$C,$D139,TB!$G:$G,$E139,TB!$J:$J,$A$4)</f>
        <v>0</v>
      </c>
      <c r="AK139" s="219">
        <f>-SUMIFS(TB!X:X,TB!$F:$F,$B139,TB!$B:$B,$C139,TB!$C:$C,$D139,TB!$G:$G,$E139,TB!$J:$J,$A$4)</f>
        <v>0</v>
      </c>
      <c r="AL139" s="219">
        <f>-SUMIFS(TB!Y:Y,TB!$F:$F,$B139,TB!$B:$B,$C139,TB!$C:$C,$D139,TB!$G:$G,$E139,TB!$J:$J,$A$4)</f>
        <v>0</v>
      </c>
      <c r="AM139" s="219">
        <f>-SUMIFS(TB!Z:Z,TB!$F:$F,$B139,TB!$B:$B,$C139,TB!$C:$C,$D139,TB!$G:$G,$E139,TB!$J:$J,$A$4)</f>
        <v>0</v>
      </c>
      <c r="AN139" s="219">
        <f>-SUMIFS(TB!AA:AA,TB!$F:$F,$B139,TB!$B:$B,$C139,TB!$C:$C,$D139,TB!$G:$G,$E139,TB!$J:$J,$A$4)</f>
        <v>0</v>
      </c>
      <c r="AO139" s="219">
        <f>-SUMIFS(TB!AB:AB,TB!$F:$F,$B139,TB!$B:$B,$C139,TB!$C:$C,$D139,TB!$G:$G,$E139,TB!$J:$J,$A$4)</f>
        <v>0</v>
      </c>
      <c r="AP139" s="219">
        <f>-SUMIFS(TB!AC:AC,TB!$F:$F,$B139,TB!$B:$B,$C139,TB!$C:$C,$D139,TB!$G:$G,$E139,TB!$J:$J,$A$4)</f>
        <v>0</v>
      </c>
      <c r="AQ139" s="219">
        <f>-SUMIFS(TB!AD:AD,TB!$F:$F,$B139,TB!$B:$B,$C139,TB!$C:$C,$D139,TB!$G:$G,$E139,TB!$J:$J,$A$4)</f>
        <v>0</v>
      </c>
      <c r="AR139" s="219">
        <f>-SUMIFS(TB!AE:AE,TB!$F:$F,$B139,TB!$B:$B,$C139,TB!$C:$C,$D139,TB!$G:$G,$E139,TB!$J:$J,$A$4)</f>
        <v>0</v>
      </c>
      <c r="AS139" s="219">
        <f>-SUMIFS(TB!AF:AF,TB!$F:$F,$B139,TB!$B:$B,$C139,TB!$C:$C,$D139,TB!$G:$G,$E139,TB!$J:$J,$A$4)</f>
        <v>0</v>
      </c>
      <c r="AT139" s="219">
        <f>-SUMIFS(TB!AG:AG,TB!$F:$F,$B139,TB!$B:$B,$C139,TB!$C:$C,$D139,TB!$G:$G,$E139,TB!$J:$J,$A$4)</f>
        <v>0</v>
      </c>
      <c r="AU139" s="219">
        <f>-SUMIFS(TB!AH:AH,TB!$F:$F,$B139,TB!$B:$B,$C139,TB!$C:$C,$D139,TB!$G:$G,$E139,TB!$J:$J,$A$4)</f>
        <v>0</v>
      </c>
      <c r="AV139" s="219">
        <f>-SUMIFS(TB!AI:AI,TB!$F:$F,$B139,TB!$B:$B,$C139,TB!$C:$C,$D139,TB!$G:$G,$E139,TB!$J:$J,$A$4)</f>
        <v>0</v>
      </c>
      <c r="AW139" s="219">
        <f>-SUMIFS(TB!AJ:AJ,TB!$F:$F,$B139,TB!$B:$B,$C139,TB!$C:$C,$D139,TB!$G:$G,$E139,TB!$J:$J,$A$4)</f>
        <v>0</v>
      </c>
      <c r="AX139" s="219">
        <f>-SUMIFS(TB!AK:AK,TB!$F:$F,$B139,TB!$B:$B,$C139,TB!$C:$C,$D139,TB!$G:$G,$E139,TB!$J:$J,$A$4)</f>
        <v>0</v>
      </c>
      <c r="AY139" s="219">
        <f>-SUMIFS(TB!AL:AL,TB!$F:$F,$B139,TB!$B:$B,$C139,TB!$C:$C,$D139,TB!$G:$G,$E139,TB!$J:$J,$A$4)</f>
        <v>0</v>
      </c>
      <c r="AZ139" s="219">
        <f>-SUMIFS(TB!AM:AM,TB!$F:$F,$B139,TB!$B:$B,$C139,TB!$C:$C,$D139,TB!$G:$G,$E139,TB!$J:$J,$A$4)</f>
        <v>0</v>
      </c>
      <c r="BA139" s="219">
        <f>-SUMIFS(TB!AN:AN,TB!$F:$F,$B139,TB!$B:$B,$C139,TB!$C:$C,$D139,TB!$G:$G,$E139,TB!$J:$J,$A$4)</f>
        <v>0</v>
      </c>
      <c r="BB139" s="219">
        <f>-SUMIFS(TB!AO:AO,TB!$F:$F,$B139,TB!$B:$B,$C139,TB!$C:$C,$D139,TB!$G:$G,$E139,TB!$J:$J,$A$4)</f>
        <v>0</v>
      </c>
      <c r="BC139" s="219">
        <f>-SUMIFS(TB!AP:AP,TB!$F:$F,$B139,TB!$B:$B,$C139,TB!$C:$C,$D139,TB!$G:$G,$E139,TB!$J:$J,$A$4)</f>
        <v>0</v>
      </c>
      <c r="BD139" s="219">
        <f>-SUMIFS(TB!AQ:AQ,TB!$F:$F,$B139,TB!$B:$B,$C139,TB!$C:$C,$D139,TB!$G:$G,$E139,TB!$J:$J,$A$4)</f>
        <v>0</v>
      </c>
      <c r="BE139" s="219">
        <f>-SUMIFS(TB!AR:AR,TB!$F:$F,$B139,TB!$B:$B,$C139,TB!$C:$C,$D139,TB!$G:$G,$E139,TB!$J:$J,$A$4)</f>
        <v>0</v>
      </c>
      <c r="BF139" s="219">
        <f>-SUMIFS(TB!AS:AS,TB!$F:$F,$B139,TB!$B:$B,$C139,TB!$C:$C,$D139,TB!$G:$G,$E139,TB!$J:$J,$A$4)</f>
        <v>0</v>
      </c>
      <c r="BG139" s="219">
        <f>-SUMIFS(TB!AT:AT,TB!$F:$F,$B139,TB!$B:$B,$C139,TB!$C:$C,$D139,TB!$G:$G,$E139,TB!$J:$J,$A$4)</f>
        <v>0</v>
      </c>
      <c r="BH139" s="219">
        <f>-SUMIFS(TB!AU:AU,TB!$F:$F,$B139,TB!$B:$B,$C139,TB!$C:$C,$D139,TB!$G:$G,$E139,TB!$J:$J,$A$4)</f>
        <v>0</v>
      </c>
      <c r="BI139" s="219">
        <f>-SUMIFS(TB!AV:AV,TB!$F:$F,$B139,TB!$B:$B,$C139,TB!$C:$C,$D139,TB!$G:$G,$E139,TB!$J:$J,$A$4)</f>
        <v>0</v>
      </c>
      <c r="BJ139" s="219">
        <f>-SUMIFS(TB!AW:AW,TB!$F:$F,$B139,TB!$B:$B,$C139,TB!$C:$C,$D139,TB!$G:$G,$E139,TB!$J:$J,$A$4)</f>
        <v>0</v>
      </c>
      <c r="BK139" s="219">
        <f>-SUMIFS(TB!AX:AX,TB!$F:$F,$B139,TB!$B:$B,$C139,TB!$C:$C,$D139,TB!$G:$G,$E139,TB!$J:$J,$A$4)</f>
        <v>0</v>
      </c>
      <c r="BL139" s="219">
        <f>-SUMIFS(TB!AY:AY,TB!$F:$F,$B139,TB!$B:$B,$C139,TB!$C:$C,$D139,TB!$G:$G,$E139,TB!$J:$J,$A$4)</f>
        <v>0</v>
      </c>
      <c r="BM139" s="219">
        <f>-SUMIFS(TB!AZ:AZ,TB!$F:$F,$B139,TB!$B:$B,$C139,TB!$C:$C,$D139,TB!$G:$G,$E139,TB!$J:$J,$A$4)</f>
        <v>0</v>
      </c>
      <c r="BN139" s="219">
        <f>-SUMIFS(TB!BA:BA,TB!$F:$F,$B139,TB!$B:$B,$C139,TB!$C:$C,$D139,TB!$G:$G,$E139,TB!$J:$J,$A$4)</f>
        <v>0</v>
      </c>
      <c r="BO139" s="219">
        <f>-SUMIFS(TB!BB:BB,TB!$F:$F,$B139,TB!$B:$B,$C139,TB!$C:$C,$D139,TB!$G:$G,$E139,TB!$J:$J,$A$4)</f>
        <v>0</v>
      </c>
      <c r="BP139" s="219">
        <f>-SUMIFS(TB!BC:BC,TB!$F:$F,$B139,TB!$B:$B,$C139,TB!$C:$C,$D139,TB!$G:$G,$E139,TB!$J:$J,$A$4)</f>
        <v>0</v>
      </c>
      <c r="BQ139" s="219">
        <f>-SUMIFS(TB!BD:BD,TB!$F:$F,$B139,TB!$B:$B,$C139,TB!$C:$C,$D139,TB!$G:$G,$E139,TB!$J:$J,$A$4)</f>
        <v>0</v>
      </c>
      <c r="BR139" s="219">
        <f>-SUMIFS(TB!BE:BE,TB!$F:$F,$B139,TB!$B:$B,$C139,TB!$C:$C,$D139,TB!$G:$G,$E139,TB!$J:$J,$A$4)</f>
        <v>0</v>
      </c>
      <c r="BS139" s="219">
        <f>-SUMIFS(TB!BF:BF,TB!$F:$F,$B139,TB!$B:$B,$C139,TB!$C:$C,$D139,TB!$G:$G,$E139,TB!$J:$J,$A$4)</f>
        <v>0</v>
      </c>
      <c r="BT139" s="219">
        <f>-SUMIFS(TB!BG:BG,TB!$F:$F,$B139,TB!$B:$B,$C139,TB!$C:$C,$D139,TB!$G:$G,$E139,TB!$J:$J,$A$4)</f>
        <v>0</v>
      </c>
      <c r="BU139" s="219">
        <f>-SUMIFS(TB!BH:BH,TB!$F:$F,$B139,TB!$B:$B,$C139,TB!$C:$C,$D139,TB!$G:$G,$E139,TB!$J:$J,$A$4)</f>
        <v>0</v>
      </c>
      <c r="BV139" s="219">
        <f>-SUMIFS(TB!BI:BI,TB!$F:$F,$B139,TB!$B:$B,$C139,TB!$C:$C,$D139,TB!$G:$G,$E139,TB!$J:$J,$A$4)</f>
        <v>0</v>
      </c>
      <c r="BZ139" s="219"/>
      <c r="CA139" s="240"/>
    </row>
    <row r="140" spans="2:79" ht="14.25" customHeight="1" outlineLevel="1" x14ac:dyDescent="0.3">
      <c r="B140" s="71" t="str">
        <f>BS!$B$36</f>
        <v>Equity</v>
      </c>
      <c r="C140" s="197" t="s">
        <v>573</v>
      </c>
      <c r="D140" s="71" t="str">
        <f>IFERROR(VLOOKUP($C140,TB!$B:$H,2,0),"-")</f>
        <v>Owners Draw:Contributions (tax ded)</v>
      </c>
      <c r="E140" s="71" t="str">
        <f>IFERROR(VLOOKUP($C140,TB!$B:$H,6,0),"-")</f>
        <v>Owners draw</v>
      </c>
      <c r="F140" s="219">
        <f t="shared" si="137"/>
        <v>0</v>
      </c>
      <c r="G140" s="219">
        <f t="shared" si="138"/>
        <v>0</v>
      </c>
      <c r="H140" s="219">
        <f t="shared" si="138"/>
        <v>0</v>
      </c>
      <c r="I140" s="219">
        <f t="shared" si="138"/>
        <v>0</v>
      </c>
      <c r="J140" s="293"/>
      <c r="K140" s="219">
        <f t="shared" si="139"/>
        <v>0</v>
      </c>
      <c r="L140" s="219">
        <f t="shared" si="140"/>
        <v>0</v>
      </c>
      <c r="M140" s="219">
        <f t="shared" si="141"/>
        <v>0</v>
      </c>
      <c r="N140" s="219">
        <f ca="1">_xlfn.IFNA(MIN(OFFSET($AA140,0,MATCH(Periods!$D$15,$AA$7:$BY$7)-1):OFFSET($AA140,0,MATCH(Periods!$D$15,$AA$7:$BY$7,0)-12)),0)</f>
        <v>0</v>
      </c>
      <c r="O140" s="293"/>
      <c r="P140" s="219">
        <f t="shared" si="142"/>
        <v>0</v>
      </c>
      <c r="Q140" s="219">
        <f t="shared" si="143"/>
        <v>0</v>
      </c>
      <c r="R140" s="219">
        <f t="shared" si="144"/>
        <v>0</v>
      </c>
      <c r="S140" s="219">
        <f ca="1">_xlfn.IFNA(MAX(OFFSET($AA140,0,MATCH(Periods!$D$15,$AA$7:$BY$7)-1):OFFSET($AA140,0,MATCH(Periods!$D$15,$AA$7:$BY$7,0)-12)),0)</f>
        <v>0</v>
      </c>
      <c r="T140" s="293"/>
      <c r="U140" s="219">
        <f t="shared" si="145"/>
        <v>0</v>
      </c>
      <c r="V140" s="219">
        <f t="shared" si="146"/>
        <v>0</v>
      </c>
      <c r="W140" s="219">
        <f t="shared" si="147"/>
        <v>0</v>
      </c>
      <c r="X140" s="219">
        <f ca="1">_xlfn.IFNA(AVERAGE(OFFSET($AA140,0,MATCH(Periods!$D$15,$AA$7:$BY$7)-1):OFFSET($AA140,0,MATCH(Periods!$D$15,$AA$7:$BY$7,0)-12)),0)</f>
        <v>0</v>
      </c>
      <c r="Y140" s="293"/>
      <c r="Z140" s="293"/>
      <c r="AA140" s="219">
        <f>-SUMIFS(TB!N:N,TB!$F:$F,$B140,TB!$B:$B,$C140,TB!$C:$C,$D140,TB!$G:$G,$E140,TB!$J:$J,$A$4)</f>
        <v>0</v>
      </c>
      <c r="AB140" s="219">
        <f>-SUMIFS(TB!O:O,TB!$F:$F,$B140,TB!$B:$B,$C140,TB!$C:$C,$D140,TB!$G:$G,$E140,TB!$J:$J,$A$4)</f>
        <v>0</v>
      </c>
      <c r="AC140" s="219">
        <f>-SUMIFS(TB!P:P,TB!$F:$F,$B140,TB!$B:$B,$C140,TB!$C:$C,$D140,TB!$G:$G,$E140,TB!$J:$J,$A$4)</f>
        <v>0</v>
      </c>
      <c r="AD140" s="219">
        <f>-SUMIFS(TB!Q:Q,TB!$F:$F,$B140,TB!$B:$B,$C140,TB!$C:$C,$D140,TB!$G:$G,$E140,TB!$J:$J,$A$4)</f>
        <v>0</v>
      </c>
      <c r="AE140" s="219">
        <f>-SUMIFS(TB!R:R,TB!$F:$F,$B140,TB!$B:$B,$C140,TB!$C:$C,$D140,TB!$G:$G,$E140,TB!$J:$J,$A$4)</f>
        <v>0</v>
      </c>
      <c r="AF140" s="219">
        <f>-SUMIFS(TB!S:S,TB!$F:$F,$B140,TB!$B:$B,$C140,TB!$C:$C,$D140,TB!$G:$G,$E140,TB!$J:$J,$A$4)</f>
        <v>0</v>
      </c>
      <c r="AG140" s="219">
        <f>-SUMIFS(TB!T:T,TB!$F:$F,$B140,TB!$B:$B,$C140,TB!$C:$C,$D140,TB!$G:$G,$E140,TB!$J:$J,$A$4)</f>
        <v>0</v>
      </c>
      <c r="AH140" s="219">
        <f>-SUMIFS(TB!U:U,TB!$F:$F,$B140,TB!$B:$B,$C140,TB!$C:$C,$D140,TB!$G:$G,$E140,TB!$J:$J,$A$4)</f>
        <v>0</v>
      </c>
      <c r="AI140" s="219">
        <f>-SUMIFS(TB!V:V,TB!$F:$F,$B140,TB!$B:$B,$C140,TB!$C:$C,$D140,TB!$G:$G,$E140,TB!$J:$J,$A$4)</f>
        <v>0</v>
      </c>
      <c r="AJ140" s="219">
        <f>-SUMIFS(TB!W:W,TB!$F:$F,$B140,TB!$B:$B,$C140,TB!$C:$C,$D140,TB!$G:$G,$E140,TB!$J:$J,$A$4)</f>
        <v>0</v>
      </c>
      <c r="AK140" s="219">
        <f>-SUMIFS(TB!X:X,TB!$F:$F,$B140,TB!$B:$B,$C140,TB!$C:$C,$D140,TB!$G:$G,$E140,TB!$J:$J,$A$4)</f>
        <v>0</v>
      </c>
      <c r="AL140" s="219">
        <f>-SUMIFS(TB!Y:Y,TB!$F:$F,$B140,TB!$B:$B,$C140,TB!$C:$C,$D140,TB!$G:$G,$E140,TB!$J:$J,$A$4)</f>
        <v>0</v>
      </c>
      <c r="AM140" s="219">
        <f>-SUMIFS(TB!Z:Z,TB!$F:$F,$B140,TB!$B:$B,$C140,TB!$C:$C,$D140,TB!$G:$G,$E140,TB!$J:$J,$A$4)</f>
        <v>0</v>
      </c>
      <c r="AN140" s="219">
        <f>-SUMIFS(TB!AA:AA,TB!$F:$F,$B140,TB!$B:$B,$C140,TB!$C:$C,$D140,TB!$G:$G,$E140,TB!$J:$J,$A$4)</f>
        <v>0</v>
      </c>
      <c r="AO140" s="219">
        <f>-SUMIFS(TB!AB:AB,TB!$F:$F,$B140,TB!$B:$B,$C140,TB!$C:$C,$D140,TB!$G:$G,$E140,TB!$J:$J,$A$4)</f>
        <v>0</v>
      </c>
      <c r="AP140" s="219">
        <f>-SUMIFS(TB!AC:AC,TB!$F:$F,$B140,TB!$B:$B,$C140,TB!$C:$C,$D140,TB!$G:$G,$E140,TB!$J:$J,$A$4)</f>
        <v>0</v>
      </c>
      <c r="AQ140" s="219">
        <f>-SUMIFS(TB!AD:AD,TB!$F:$F,$B140,TB!$B:$B,$C140,TB!$C:$C,$D140,TB!$G:$G,$E140,TB!$J:$J,$A$4)</f>
        <v>0</v>
      </c>
      <c r="AR140" s="219">
        <f>-SUMIFS(TB!AE:AE,TB!$F:$F,$B140,TB!$B:$B,$C140,TB!$C:$C,$D140,TB!$G:$G,$E140,TB!$J:$J,$A$4)</f>
        <v>0</v>
      </c>
      <c r="AS140" s="219">
        <f>-SUMIFS(TB!AF:AF,TB!$F:$F,$B140,TB!$B:$B,$C140,TB!$C:$C,$D140,TB!$G:$G,$E140,TB!$J:$J,$A$4)</f>
        <v>0</v>
      </c>
      <c r="AT140" s="219">
        <f>-SUMIFS(TB!AG:AG,TB!$F:$F,$B140,TB!$B:$B,$C140,TB!$C:$C,$D140,TB!$G:$G,$E140,TB!$J:$J,$A$4)</f>
        <v>0</v>
      </c>
      <c r="AU140" s="219">
        <f>-SUMIFS(TB!AH:AH,TB!$F:$F,$B140,TB!$B:$B,$C140,TB!$C:$C,$D140,TB!$G:$G,$E140,TB!$J:$J,$A$4)</f>
        <v>0</v>
      </c>
      <c r="AV140" s="219">
        <f>-SUMIFS(TB!AI:AI,TB!$F:$F,$B140,TB!$B:$B,$C140,TB!$C:$C,$D140,TB!$G:$G,$E140,TB!$J:$J,$A$4)</f>
        <v>0</v>
      </c>
      <c r="AW140" s="219">
        <f>-SUMIFS(TB!AJ:AJ,TB!$F:$F,$B140,TB!$B:$B,$C140,TB!$C:$C,$D140,TB!$G:$G,$E140,TB!$J:$J,$A$4)</f>
        <v>0</v>
      </c>
      <c r="AX140" s="219">
        <f>-SUMIFS(TB!AK:AK,TB!$F:$F,$B140,TB!$B:$B,$C140,TB!$C:$C,$D140,TB!$G:$G,$E140,TB!$J:$J,$A$4)</f>
        <v>0</v>
      </c>
      <c r="AY140" s="219">
        <f>-SUMIFS(TB!AL:AL,TB!$F:$F,$B140,TB!$B:$B,$C140,TB!$C:$C,$D140,TB!$G:$G,$E140,TB!$J:$J,$A$4)</f>
        <v>0</v>
      </c>
      <c r="AZ140" s="219">
        <f>-SUMIFS(TB!AM:AM,TB!$F:$F,$B140,TB!$B:$B,$C140,TB!$C:$C,$D140,TB!$G:$G,$E140,TB!$J:$J,$A$4)</f>
        <v>0</v>
      </c>
      <c r="BA140" s="219">
        <f>-SUMIFS(TB!AN:AN,TB!$F:$F,$B140,TB!$B:$B,$C140,TB!$C:$C,$D140,TB!$G:$G,$E140,TB!$J:$J,$A$4)</f>
        <v>0</v>
      </c>
      <c r="BB140" s="219">
        <f>-SUMIFS(TB!AO:AO,TB!$F:$F,$B140,TB!$B:$B,$C140,TB!$C:$C,$D140,TB!$G:$G,$E140,TB!$J:$J,$A$4)</f>
        <v>0</v>
      </c>
      <c r="BC140" s="219">
        <f>-SUMIFS(TB!AP:AP,TB!$F:$F,$B140,TB!$B:$B,$C140,TB!$C:$C,$D140,TB!$G:$G,$E140,TB!$J:$J,$A$4)</f>
        <v>0</v>
      </c>
      <c r="BD140" s="219">
        <f>-SUMIFS(TB!AQ:AQ,TB!$F:$F,$B140,TB!$B:$B,$C140,TB!$C:$C,$D140,TB!$G:$G,$E140,TB!$J:$J,$A$4)</f>
        <v>0</v>
      </c>
      <c r="BE140" s="219">
        <f>-SUMIFS(TB!AR:AR,TB!$F:$F,$B140,TB!$B:$B,$C140,TB!$C:$C,$D140,TB!$G:$G,$E140,TB!$J:$J,$A$4)</f>
        <v>0</v>
      </c>
      <c r="BF140" s="219">
        <f>-SUMIFS(TB!AS:AS,TB!$F:$F,$B140,TB!$B:$B,$C140,TB!$C:$C,$D140,TB!$G:$G,$E140,TB!$J:$J,$A$4)</f>
        <v>0</v>
      </c>
      <c r="BG140" s="219">
        <f>-SUMIFS(TB!AT:AT,TB!$F:$F,$B140,TB!$B:$B,$C140,TB!$C:$C,$D140,TB!$G:$G,$E140,TB!$J:$J,$A$4)</f>
        <v>0</v>
      </c>
      <c r="BH140" s="219">
        <f>-SUMIFS(TB!AU:AU,TB!$F:$F,$B140,TB!$B:$B,$C140,TB!$C:$C,$D140,TB!$G:$G,$E140,TB!$J:$J,$A$4)</f>
        <v>0</v>
      </c>
      <c r="BI140" s="219">
        <f>-SUMIFS(TB!AV:AV,TB!$F:$F,$B140,TB!$B:$B,$C140,TB!$C:$C,$D140,TB!$G:$G,$E140,TB!$J:$J,$A$4)</f>
        <v>0</v>
      </c>
      <c r="BJ140" s="219">
        <f>-SUMIFS(TB!AW:AW,TB!$F:$F,$B140,TB!$B:$B,$C140,TB!$C:$C,$D140,TB!$G:$G,$E140,TB!$J:$J,$A$4)</f>
        <v>0</v>
      </c>
      <c r="BK140" s="219">
        <f>-SUMIFS(TB!AX:AX,TB!$F:$F,$B140,TB!$B:$B,$C140,TB!$C:$C,$D140,TB!$G:$G,$E140,TB!$J:$J,$A$4)</f>
        <v>0</v>
      </c>
      <c r="BL140" s="219">
        <f>-SUMIFS(TB!AY:AY,TB!$F:$F,$B140,TB!$B:$B,$C140,TB!$C:$C,$D140,TB!$G:$G,$E140,TB!$J:$J,$A$4)</f>
        <v>0</v>
      </c>
      <c r="BM140" s="219">
        <f>-SUMIFS(TB!AZ:AZ,TB!$F:$F,$B140,TB!$B:$B,$C140,TB!$C:$C,$D140,TB!$G:$G,$E140,TB!$J:$J,$A$4)</f>
        <v>0</v>
      </c>
      <c r="BN140" s="219">
        <f>-SUMIFS(TB!BA:BA,TB!$F:$F,$B140,TB!$B:$B,$C140,TB!$C:$C,$D140,TB!$G:$G,$E140,TB!$J:$J,$A$4)</f>
        <v>0</v>
      </c>
      <c r="BO140" s="219">
        <f>-SUMIFS(TB!BB:BB,TB!$F:$F,$B140,TB!$B:$B,$C140,TB!$C:$C,$D140,TB!$G:$G,$E140,TB!$J:$J,$A$4)</f>
        <v>0</v>
      </c>
      <c r="BP140" s="219">
        <f>-SUMIFS(TB!BC:BC,TB!$F:$F,$B140,TB!$B:$B,$C140,TB!$C:$C,$D140,TB!$G:$G,$E140,TB!$J:$J,$A$4)</f>
        <v>0</v>
      </c>
      <c r="BQ140" s="219">
        <f>-SUMIFS(TB!BD:BD,TB!$F:$F,$B140,TB!$B:$B,$C140,TB!$C:$C,$D140,TB!$G:$G,$E140,TB!$J:$J,$A$4)</f>
        <v>0</v>
      </c>
      <c r="BR140" s="219">
        <f>-SUMIFS(TB!BE:BE,TB!$F:$F,$B140,TB!$B:$B,$C140,TB!$C:$C,$D140,TB!$G:$G,$E140,TB!$J:$J,$A$4)</f>
        <v>0</v>
      </c>
      <c r="BS140" s="219">
        <f>-SUMIFS(TB!BF:BF,TB!$F:$F,$B140,TB!$B:$B,$C140,TB!$C:$C,$D140,TB!$G:$G,$E140,TB!$J:$J,$A$4)</f>
        <v>0</v>
      </c>
      <c r="BT140" s="219">
        <f>-SUMIFS(TB!BG:BG,TB!$F:$F,$B140,TB!$B:$B,$C140,TB!$C:$C,$D140,TB!$G:$G,$E140,TB!$J:$J,$A$4)</f>
        <v>0</v>
      </c>
      <c r="BU140" s="219">
        <f>-SUMIFS(TB!BH:BH,TB!$F:$F,$B140,TB!$B:$B,$C140,TB!$C:$C,$D140,TB!$G:$G,$E140,TB!$J:$J,$A$4)</f>
        <v>0</v>
      </c>
      <c r="BV140" s="219">
        <f>-SUMIFS(TB!BI:BI,TB!$F:$F,$B140,TB!$B:$B,$C140,TB!$C:$C,$D140,TB!$G:$G,$E140,TB!$J:$J,$A$4)</f>
        <v>0</v>
      </c>
      <c r="BZ140" s="219"/>
      <c r="CA140" s="240"/>
    </row>
    <row r="141" spans="2:79" ht="14.25" customHeight="1" outlineLevel="1" x14ac:dyDescent="0.3">
      <c r="B141" s="71" t="str">
        <f>BS!$B$36</f>
        <v>Equity</v>
      </c>
      <c r="C141" s="197" t="s">
        <v>574</v>
      </c>
      <c r="D141" s="71" t="str">
        <f>IFERROR(VLOOKUP($C141,TB!$B:$H,2,0),"-")</f>
        <v>Owners Draw:Gifts</v>
      </c>
      <c r="E141" s="71" t="str">
        <f>IFERROR(VLOOKUP($C141,TB!$B:$H,6,0),"-")</f>
        <v>Owners draw</v>
      </c>
      <c r="F141" s="219">
        <f t="shared" si="137"/>
        <v>0</v>
      </c>
      <c r="G141" s="219">
        <f t="shared" si="138"/>
        <v>0</v>
      </c>
      <c r="H141" s="219">
        <f t="shared" si="138"/>
        <v>0</v>
      </c>
      <c r="I141" s="219">
        <f t="shared" si="138"/>
        <v>0</v>
      </c>
      <c r="J141" s="293"/>
      <c r="K141" s="219">
        <f t="shared" si="139"/>
        <v>0</v>
      </c>
      <c r="L141" s="219">
        <f t="shared" si="140"/>
        <v>0</v>
      </c>
      <c r="M141" s="219">
        <f t="shared" si="141"/>
        <v>0</v>
      </c>
      <c r="N141" s="219">
        <f ca="1">_xlfn.IFNA(MIN(OFFSET($AA141,0,MATCH(Periods!$D$15,$AA$7:$BY$7)-1):OFFSET($AA141,0,MATCH(Periods!$D$15,$AA$7:$BY$7,0)-12)),0)</f>
        <v>0</v>
      </c>
      <c r="O141" s="293"/>
      <c r="P141" s="219">
        <f t="shared" si="142"/>
        <v>0</v>
      </c>
      <c r="Q141" s="219">
        <f t="shared" si="143"/>
        <v>0</v>
      </c>
      <c r="R141" s="219">
        <f t="shared" si="144"/>
        <v>0</v>
      </c>
      <c r="S141" s="219">
        <f ca="1">_xlfn.IFNA(MAX(OFFSET($AA141,0,MATCH(Periods!$D$15,$AA$7:$BY$7)-1):OFFSET($AA141,0,MATCH(Periods!$D$15,$AA$7:$BY$7,0)-12)),0)</f>
        <v>0</v>
      </c>
      <c r="T141" s="293"/>
      <c r="U141" s="219">
        <f t="shared" si="145"/>
        <v>0</v>
      </c>
      <c r="V141" s="219">
        <f t="shared" si="146"/>
        <v>0</v>
      </c>
      <c r="W141" s="219">
        <f t="shared" si="147"/>
        <v>0</v>
      </c>
      <c r="X141" s="219">
        <f ca="1">_xlfn.IFNA(AVERAGE(OFFSET($AA141,0,MATCH(Periods!$D$15,$AA$7:$BY$7)-1):OFFSET($AA141,0,MATCH(Periods!$D$15,$AA$7:$BY$7,0)-12)),0)</f>
        <v>0</v>
      </c>
      <c r="Y141" s="293"/>
      <c r="Z141" s="293"/>
      <c r="AA141" s="219">
        <f>-SUMIFS(TB!N:N,TB!$F:$F,$B141,TB!$B:$B,$C141,TB!$C:$C,$D141,TB!$G:$G,$E141,TB!$J:$J,$A$4)</f>
        <v>0</v>
      </c>
      <c r="AB141" s="219">
        <f>-SUMIFS(TB!O:O,TB!$F:$F,$B141,TB!$B:$B,$C141,TB!$C:$C,$D141,TB!$G:$G,$E141,TB!$J:$J,$A$4)</f>
        <v>0</v>
      </c>
      <c r="AC141" s="219">
        <f>-SUMIFS(TB!P:P,TB!$F:$F,$B141,TB!$B:$B,$C141,TB!$C:$C,$D141,TB!$G:$G,$E141,TB!$J:$J,$A$4)</f>
        <v>0</v>
      </c>
      <c r="AD141" s="219">
        <f>-SUMIFS(TB!Q:Q,TB!$F:$F,$B141,TB!$B:$B,$C141,TB!$C:$C,$D141,TB!$G:$G,$E141,TB!$J:$J,$A$4)</f>
        <v>0</v>
      </c>
      <c r="AE141" s="219">
        <f>-SUMIFS(TB!R:R,TB!$F:$F,$B141,TB!$B:$B,$C141,TB!$C:$C,$D141,TB!$G:$G,$E141,TB!$J:$J,$A$4)</f>
        <v>0</v>
      </c>
      <c r="AF141" s="219">
        <f>-SUMIFS(TB!S:S,TB!$F:$F,$B141,TB!$B:$B,$C141,TB!$C:$C,$D141,TB!$G:$G,$E141,TB!$J:$J,$A$4)</f>
        <v>0</v>
      </c>
      <c r="AG141" s="219">
        <f>-SUMIFS(TB!T:T,TB!$F:$F,$B141,TB!$B:$B,$C141,TB!$C:$C,$D141,TB!$G:$G,$E141,TB!$J:$J,$A$4)</f>
        <v>0</v>
      </c>
      <c r="AH141" s="219">
        <f>-SUMIFS(TB!U:U,TB!$F:$F,$B141,TB!$B:$B,$C141,TB!$C:$C,$D141,TB!$G:$G,$E141,TB!$J:$J,$A$4)</f>
        <v>0</v>
      </c>
      <c r="AI141" s="219">
        <f>-SUMIFS(TB!V:V,TB!$F:$F,$B141,TB!$B:$B,$C141,TB!$C:$C,$D141,TB!$G:$G,$E141,TB!$J:$J,$A$4)</f>
        <v>0</v>
      </c>
      <c r="AJ141" s="219">
        <f>-SUMIFS(TB!W:W,TB!$F:$F,$B141,TB!$B:$B,$C141,TB!$C:$C,$D141,TB!$G:$G,$E141,TB!$J:$J,$A$4)</f>
        <v>0</v>
      </c>
      <c r="AK141" s="219">
        <f>-SUMIFS(TB!X:X,TB!$F:$F,$B141,TB!$B:$B,$C141,TB!$C:$C,$D141,TB!$G:$G,$E141,TB!$J:$J,$A$4)</f>
        <v>0</v>
      </c>
      <c r="AL141" s="219">
        <f>-SUMIFS(TB!Y:Y,TB!$F:$F,$B141,TB!$B:$B,$C141,TB!$C:$C,$D141,TB!$G:$G,$E141,TB!$J:$J,$A$4)</f>
        <v>0</v>
      </c>
      <c r="AM141" s="219">
        <f>-SUMIFS(TB!Z:Z,TB!$F:$F,$B141,TB!$B:$B,$C141,TB!$C:$C,$D141,TB!$G:$G,$E141,TB!$J:$J,$A$4)</f>
        <v>0</v>
      </c>
      <c r="AN141" s="219">
        <f>-SUMIFS(TB!AA:AA,TB!$F:$F,$B141,TB!$B:$B,$C141,TB!$C:$C,$D141,TB!$G:$G,$E141,TB!$J:$J,$A$4)</f>
        <v>0</v>
      </c>
      <c r="AO141" s="219">
        <f>-SUMIFS(TB!AB:AB,TB!$F:$F,$B141,TB!$B:$B,$C141,TB!$C:$C,$D141,TB!$G:$G,$E141,TB!$J:$J,$A$4)</f>
        <v>0</v>
      </c>
      <c r="AP141" s="219">
        <f>-SUMIFS(TB!AC:AC,TB!$F:$F,$B141,TB!$B:$B,$C141,TB!$C:$C,$D141,TB!$G:$G,$E141,TB!$J:$J,$A$4)</f>
        <v>0</v>
      </c>
      <c r="AQ141" s="219">
        <f>-SUMIFS(TB!AD:AD,TB!$F:$F,$B141,TB!$B:$B,$C141,TB!$C:$C,$D141,TB!$G:$G,$E141,TB!$J:$J,$A$4)</f>
        <v>0</v>
      </c>
      <c r="AR141" s="219">
        <f>-SUMIFS(TB!AE:AE,TB!$F:$F,$B141,TB!$B:$B,$C141,TB!$C:$C,$D141,TB!$G:$G,$E141,TB!$J:$J,$A$4)</f>
        <v>0</v>
      </c>
      <c r="AS141" s="219">
        <f>-SUMIFS(TB!AF:AF,TB!$F:$F,$B141,TB!$B:$B,$C141,TB!$C:$C,$D141,TB!$G:$G,$E141,TB!$J:$J,$A$4)</f>
        <v>0</v>
      </c>
      <c r="AT141" s="219">
        <f>-SUMIFS(TB!AG:AG,TB!$F:$F,$B141,TB!$B:$B,$C141,TB!$C:$C,$D141,TB!$G:$G,$E141,TB!$J:$J,$A$4)</f>
        <v>0</v>
      </c>
      <c r="AU141" s="219">
        <f>-SUMIFS(TB!AH:AH,TB!$F:$F,$B141,TB!$B:$B,$C141,TB!$C:$C,$D141,TB!$G:$G,$E141,TB!$J:$J,$A$4)</f>
        <v>0</v>
      </c>
      <c r="AV141" s="219">
        <f>-SUMIFS(TB!AI:AI,TB!$F:$F,$B141,TB!$B:$B,$C141,TB!$C:$C,$D141,TB!$G:$G,$E141,TB!$J:$J,$A$4)</f>
        <v>0</v>
      </c>
      <c r="AW141" s="219">
        <f>-SUMIFS(TB!AJ:AJ,TB!$F:$F,$B141,TB!$B:$B,$C141,TB!$C:$C,$D141,TB!$G:$G,$E141,TB!$J:$J,$A$4)</f>
        <v>0</v>
      </c>
      <c r="AX141" s="219">
        <f>-SUMIFS(TB!AK:AK,TB!$F:$F,$B141,TB!$B:$B,$C141,TB!$C:$C,$D141,TB!$G:$G,$E141,TB!$J:$J,$A$4)</f>
        <v>0</v>
      </c>
      <c r="AY141" s="219">
        <f>-SUMIFS(TB!AL:AL,TB!$F:$F,$B141,TB!$B:$B,$C141,TB!$C:$C,$D141,TB!$G:$G,$E141,TB!$J:$J,$A$4)</f>
        <v>0</v>
      </c>
      <c r="AZ141" s="219">
        <f>-SUMIFS(TB!AM:AM,TB!$F:$F,$B141,TB!$B:$B,$C141,TB!$C:$C,$D141,TB!$G:$G,$E141,TB!$J:$J,$A$4)</f>
        <v>0</v>
      </c>
      <c r="BA141" s="219">
        <f>-SUMIFS(TB!AN:AN,TB!$F:$F,$B141,TB!$B:$B,$C141,TB!$C:$C,$D141,TB!$G:$G,$E141,TB!$J:$J,$A$4)</f>
        <v>0</v>
      </c>
      <c r="BB141" s="219">
        <f>-SUMIFS(TB!AO:AO,TB!$F:$F,$B141,TB!$B:$B,$C141,TB!$C:$C,$D141,TB!$G:$G,$E141,TB!$J:$J,$A$4)</f>
        <v>0</v>
      </c>
      <c r="BC141" s="219">
        <f>-SUMIFS(TB!AP:AP,TB!$F:$F,$B141,TB!$B:$B,$C141,TB!$C:$C,$D141,TB!$G:$G,$E141,TB!$J:$J,$A$4)</f>
        <v>0</v>
      </c>
      <c r="BD141" s="219">
        <f>-SUMIFS(TB!AQ:AQ,TB!$F:$F,$B141,TB!$B:$B,$C141,TB!$C:$C,$D141,TB!$G:$G,$E141,TB!$J:$J,$A$4)</f>
        <v>0</v>
      </c>
      <c r="BE141" s="219">
        <f>-SUMIFS(TB!AR:AR,TB!$F:$F,$B141,TB!$B:$B,$C141,TB!$C:$C,$D141,TB!$G:$G,$E141,TB!$J:$J,$A$4)</f>
        <v>0</v>
      </c>
      <c r="BF141" s="219">
        <f>-SUMIFS(TB!AS:AS,TB!$F:$F,$B141,TB!$B:$B,$C141,TB!$C:$C,$D141,TB!$G:$G,$E141,TB!$J:$J,$A$4)</f>
        <v>0</v>
      </c>
      <c r="BG141" s="219">
        <f>-SUMIFS(TB!AT:AT,TB!$F:$F,$B141,TB!$B:$B,$C141,TB!$C:$C,$D141,TB!$G:$G,$E141,TB!$J:$J,$A$4)</f>
        <v>0</v>
      </c>
      <c r="BH141" s="219">
        <f>-SUMIFS(TB!AU:AU,TB!$F:$F,$B141,TB!$B:$B,$C141,TB!$C:$C,$D141,TB!$G:$G,$E141,TB!$J:$J,$A$4)</f>
        <v>0</v>
      </c>
      <c r="BI141" s="219">
        <f>-SUMIFS(TB!AV:AV,TB!$F:$F,$B141,TB!$B:$B,$C141,TB!$C:$C,$D141,TB!$G:$G,$E141,TB!$J:$J,$A$4)</f>
        <v>0</v>
      </c>
      <c r="BJ141" s="219">
        <f>-SUMIFS(TB!AW:AW,TB!$F:$F,$B141,TB!$B:$B,$C141,TB!$C:$C,$D141,TB!$G:$G,$E141,TB!$J:$J,$A$4)</f>
        <v>0</v>
      </c>
      <c r="BK141" s="219">
        <f>-SUMIFS(TB!AX:AX,TB!$F:$F,$B141,TB!$B:$B,$C141,TB!$C:$C,$D141,TB!$G:$G,$E141,TB!$J:$J,$A$4)</f>
        <v>0</v>
      </c>
      <c r="BL141" s="219">
        <f>-SUMIFS(TB!AY:AY,TB!$F:$F,$B141,TB!$B:$B,$C141,TB!$C:$C,$D141,TB!$G:$G,$E141,TB!$J:$J,$A$4)</f>
        <v>0</v>
      </c>
      <c r="BM141" s="219">
        <f>-SUMIFS(TB!AZ:AZ,TB!$F:$F,$B141,TB!$B:$B,$C141,TB!$C:$C,$D141,TB!$G:$G,$E141,TB!$J:$J,$A$4)</f>
        <v>0</v>
      </c>
      <c r="BN141" s="219">
        <f>-SUMIFS(TB!BA:BA,TB!$F:$F,$B141,TB!$B:$B,$C141,TB!$C:$C,$D141,TB!$G:$G,$E141,TB!$J:$J,$A$4)</f>
        <v>0</v>
      </c>
      <c r="BO141" s="219">
        <f>-SUMIFS(TB!BB:BB,TB!$F:$F,$B141,TB!$B:$B,$C141,TB!$C:$C,$D141,TB!$G:$G,$E141,TB!$J:$J,$A$4)</f>
        <v>0</v>
      </c>
      <c r="BP141" s="219">
        <f>-SUMIFS(TB!BC:BC,TB!$F:$F,$B141,TB!$B:$B,$C141,TB!$C:$C,$D141,TB!$G:$G,$E141,TB!$J:$J,$A$4)</f>
        <v>0</v>
      </c>
      <c r="BQ141" s="219">
        <f>-SUMIFS(TB!BD:BD,TB!$F:$F,$B141,TB!$B:$B,$C141,TB!$C:$C,$D141,TB!$G:$G,$E141,TB!$J:$J,$A$4)</f>
        <v>0</v>
      </c>
      <c r="BR141" s="219">
        <f>-SUMIFS(TB!BE:BE,TB!$F:$F,$B141,TB!$B:$B,$C141,TB!$C:$C,$D141,TB!$G:$G,$E141,TB!$J:$J,$A$4)</f>
        <v>0</v>
      </c>
      <c r="BS141" s="219">
        <f>-SUMIFS(TB!BF:BF,TB!$F:$F,$B141,TB!$B:$B,$C141,TB!$C:$C,$D141,TB!$G:$G,$E141,TB!$J:$J,$A$4)</f>
        <v>0</v>
      </c>
      <c r="BT141" s="219">
        <f>-SUMIFS(TB!BG:BG,TB!$F:$F,$B141,TB!$B:$B,$C141,TB!$C:$C,$D141,TB!$G:$G,$E141,TB!$J:$J,$A$4)</f>
        <v>0</v>
      </c>
      <c r="BU141" s="219">
        <f>-SUMIFS(TB!BH:BH,TB!$F:$F,$B141,TB!$B:$B,$C141,TB!$C:$C,$D141,TB!$G:$G,$E141,TB!$J:$J,$A$4)</f>
        <v>0</v>
      </c>
      <c r="BV141" s="219">
        <f>-SUMIFS(TB!BI:BI,TB!$F:$F,$B141,TB!$B:$B,$C141,TB!$C:$C,$D141,TB!$G:$G,$E141,TB!$J:$J,$A$4)</f>
        <v>0</v>
      </c>
      <c r="BZ141" s="219"/>
      <c r="CA141" s="240"/>
    </row>
    <row r="142" spans="2:79" ht="14.25" customHeight="1" outlineLevel="1" x14ac:dyDescent="0.3">
      <c r="B142" s="71" t="str">
        <f>BS!$B$36</f>
        <v>Equity</v>
      </c>
      <c r="C142" s="197" t="s">
        <v>575</v>
      </c>
      <c r="D142" s="71" t="str">
        <f>IFERROR(VLOOKUP($C142,TB!$B:$H,2,0),"-")</f>
        <v>Owners Draw:Health Insurance</v>
      </c>
      <c r="E142" s="71" t="str">
        <f>IFERROR(VLOOKUP($C142,TB!$B:$H,6,0),"-")</f>
        <v>Owners draw</v>
      </c>
      <c r="F142" s="219">
        <f t="shared" si="137"/>
        <v>0</v>
      </c>
      <c r="G142" s="219">
        <f t="shared" si="138"/>
        <v>0</v>
      </c>
      <c r="H142" s="219">
        <f t="shared" si="138"/>
        <v>0</v>
      </c>
      <c r="I142" s="219">
        <f t="shared" si="138"/>
        <v>0</v>
      </c>
      <c r="J142" s="293"/>
      <c r="K142" s="219">
        <f t="shared" si="139"/>
        <v>0</v>
      </c>
      <c r="L142" s="219">
        <f t="shared" si="140"/>
        <v>0</v>
      </c>
      <c r="M142" s="219">
        <f t="shared" si="141"/>
        <v>0</v>
      </c>
      <c r="N142" s="219">
        <f ca="1">_xlfn.IFNA(MIN(OFFSET($AA142,0,MATCH(Periods!$D$15,$AA$7:$BY$7)-1):OFFSET($AA142,0,MATCH(Periods!$D$15,$AA$7:$BY$7,0)-12)),0)</f>
        <v>0</v>
      </c>
      <c r="O142" s="293"/>
      <c r="P142" s="219">
        <f t="shared" si="142"/>
        <v>0</v>
      </c>
      <c r="Q142" s="219">
        <f t="shared" si="143"/>
        <v>0</v>
      </c>
      <c r="R142" s="219">
        <f t="shared" si="144"/>
        <v>0</v>
      </c>
      <c r="S142" s="219">
        <f ca="1">_xlfn.IFNA(MAX(OFFSET($AA142,0,MATCH(Periods!$D$15,$AA$7:$BY$7)-1):OFFSET($AA142,0,MATCH(Periods!$D$15,$AA$7:$BY$7,0)-12)),0)</f>
        <v>0</v>
      </c>
      <c r="T142" s="293"/>
      <c r="U142" s="219">
        <f t="shared" si="145"/>
        <v>0</v>
      </c>
      <c r="V142" s="219">
        <f t="shared" si="146"/>
        <v>0</v>
      </c>
      <c r="W142" s="219">
        <f t="shared" si="147"/>
        <v>0</v>
      </c>
      <c r="X142" s="219">
        <f ca="1">_xlfn.IFNA(AVERAGE(OFFSET($AA142,0,MATCH(Periods!$D$15,$AA$7:$BY$7)-1):OFFSET($AA142,0,MATCH(Periods!$D$15,$AA$7:$BY$7,0)-12)),0)</f>
        <v>0</v>
      </c>
      <c r="Y142" s="293"/>
      <c r="Z142" s="293"/>
      <c r="AA142" s="219">
        <f>-SUMIFS(TB!N:N,TB!$F:$F,$B142,TB!$B:$B,$C142,TB!$C:$C,$D142,TB!$G:$G,$E142,TB!$J:$J,$A$4)</f>
        <v>0</v>
      </c>
      <c r="AB142" s="219">
        <f>-SUMIFS(TB!O:O,TB!$F:$F,$B142,TB!$B:$B,$C142,TB!$C:$C,$D142,TB!$G:$G,$E142,TB!$J:$J,$A$4)</f>
        <v>0</v>
      </c>
      <c r="AC142" s="219">
        <f>-SUMIFS(TB!P:P,TB!$F:$F,$B142,TB!$B:$B,$C142,TB!$C:$C,$D142,TB!$G:$G,$E142,TB!$J:$J,$A$4)</f>
        <v>0</v>
      </c>
      <c r="AD142" s="219">
        <f>-SUMIFS(TB!Q:Q,TB!$F:$F,$B142,TB!$B:$B,$C142,TB!$C:$C,$D142,TB!$G:$G,$E142,TB!$J:$J,$A$4)</f>
        <v>0</v>
      </c>
      <c r="AE142" s="219">
        <f>-SUMIFS(TB!R:R,TB!$F:$F,$B142,TB!$B:$B,$C142,TB!$C:$C,$D142,TB!$G:$G,$E142,TB!$J:$J,$A$4)</f>
        <v>0</v>
      </c>
      <c r="AF142" s="219">
        <f>-SUMIFS(TB!S:S,TB!$F:$F,$B142,TB!$B:$B,$C142,TB!$C:$C,$D142,TB!$G:$G,$E142,TB!$J:$J,$A$4)</f>
        <v>0</v>
      </c>
      <c r="AG142" s="219">
        <f>-SUMIFS(TB!T:T,TB!$F:$F,$B142,TB!$B:$B,$C142,TB!$C:$C,$D142,TB!$G:$G,$E142,TB!$J:$J,$A$4)</f>
        <v>0</v>
      </c>
      <c r="AH142" s="219">
        <f>-SUMIFS(TB!U:U,TB!$F:$F,$B142,TB!$B:$B,$C142,TB!$C:$C,$D142,TB!$G:$G,$E142,TB!$J:$J,$A$4)</f>
        <v>0</v>
      </c>
      <c r="AI142" s="219">
        <f>-SUMIFS(TB!V:V,TB!$F:$F,$B142,TB!$B:$B,$C142,TB!$C:$C,$D142,TB!$G:$G,$E142,TB!$J:$J,$A$4)</f>
        <v>0</v>
      </c>
      <c r="AJ142" s="219">
        <f>-SUMIFS(TB!W:W,TB!$F:$F,$B142,TB!$B:$B,$C142,TB!$C:$C,$D142,TB!$G:$G,$E142,TB!$J:$J,$A$4)</f>
        <v>0</v>
      </c>
      <c r="AK142" s="219">
        <f>-SUMIFS(TB!X:X,TB!$F:$F,$B142,TB!$B:$B,$C142,TB!$C:$C,$D142,TB!$G:$G,$E142,TB!$J:$J,$A$4)</f>
        <v>0</v>
      </c>
      <c r="AL142" s="219">
        <f>-SUMIFS(TB!Y:Y,TB!$F:$F,$B142,TB!$B:$B,$C142,TB!$C:$C,$D142,TB!$G:$G,$E142,TB!$J:$J,$A$4)</f>
        <v>0</v>
      </c>
      <c r="AM142" s="219">
        <f>-SUMIFS(TB!Z:Z,TB!$F:$F,$B142,TB!$B:$B,$C142,TB!$C:$C,$D142,TB!$G:$G,$E142,TB!$J:$J,$A$4)</f>
        <v>0</v>
      </c>
      <c r="AN142" s="219">
        <f>-SUMIFS(TB!AA:AA,TB!$F:$F,$B142,TB!$B:$B,$C142,TB!$C:$C,$D142,TB!$G:$G,$E142,TB!$J:$J,$A$4)</f>
        <v>0</v>
      </c>
      <c r="AO142" s="219">
        <f>-SUMIFS(TB!AB:AB,TB!$F:$F,$B142,TB!$B:$B,$C142,TB!$C:$C,$D142,TB!$G:$G,$E142,TB!$J:$J,$A$4)</f>
        <v>0</v>
      </c>
      <c r="AP142" s="219">
        <f>-SUMIFS(TB!AC:AC,TB!$F:$F,$B142,TB!$B:$B,$C142,TB!$C:$C,$D142,TB!$G:$G,$E142,TB!$J:$J,$A$4)</f>
        <v>0</v>
      </c>
      <c r="AQ142" s="219">
        <f>-SUMIFS(TB!AD:AD,TB!$F:$F,$B142,TB!$B:$B,$C142,TB!$C:$C,$D142,TB!$G:$G,$E142,TB!$J:$J,$A$4)</f>
        <v>0</v>
      </c>
      <c r="AR142" s="219">
        <f>-SUMIFS(TB!AE:AE,TB!$F:$F,$B142,TB!$B:$B,$C142,TB!$C:$C,$D142,TB!$G:$G,$E142,TB!$J:$J,$A$4)</f>
        <v>0</v>
      </c>
      <c r="AS142" s="219">
        <f>-SUMIFS(TB!AF:AF,TB!$F:$F,$B142,TB!$B:$B,$C142,TB!$C:$C,$D142,TB!$G:$G,$E142,TB!$J:$J,$A$4)</f>
        <v>0</v>
      </c>
      <c r="AT142" s="219">
        <f>-SUMIFS(TB!AG:AG,TB!$F:$F,$B142,TB!$B:$B,$C142,TB!$C:$C,$D142,TB!$G:$G,$E142,TB!$J:$J,$A$4)</f>
        <v>0</v>
      </c>
      <c r="AU142" s="219">
        <f>-SUMIFS(TB!AH:AH,TB!$F:$F,$B142,TB!$B:$B,$C142,TB!$C:$C,$D142,TB!$G:$G,$E142,TB!$J:$J,$A$4)</f>
        <v>0</v>
      </c>
      <c r="AV142" s="219">
        <f>-SUMIFS(TB!AI:AI,TB!$F:$F,$B142,TB!$B:$B,$C142,TB!$C:$C,$D142,TB!$G:$G,$E142,TB!$J:$J,$A$4)</f>
        <v>0</v>
      </c>
      <c r="AW142" s="219">
        <f>-SUMIFS(TB!AJ:AJ,TB!$F:$F,$B142,TB!$B:$B,$C142,TB!$C:$C,$D142,TB!$G:$G,$E142,TB!$J:$J,$A$4)</f>
        <v>0</v>
      </c>
      <c r="AX142" s="219">
        <f>-SUMIFS(TB!AK:AK,TB!$F:$F,$B142,TB!$B:$B,$C142,TB!$C:$C,$D142,TB!$G:$G,$E142,TB!$J:$J,$A$4)</f>
        <v>0</v>
      </c>
      <c r="AY142" s="219">
        <f>-SUMIFS(TB!AL:AL,TB!$F:$F,$B142,TB!$B:$B,$C142,TB!$C:$C,$D142,TB!$G:$G,$E142,TB!$J:$J,$A$4)</f>
        <v>0</v>
      </c>
      <c r="AZ142" s="219">
        <f>-SUMIFS(TB!AM:AM,TB!$F:$F,$B142,TB!$B:$B,$C142,TB!$C:$C,$D142,TB!$G:$G,$E142,TB!$J:$J,$A$4)</f>
        <v>0</v>
      </c>
      <c r="BA142" s="219">
        <f>-SUMIFS(TB!AN:AN,TB!$F:$F,$B142,TB!$B:$B,$C142,TB!$C:$C,$D142,TB!$G:$G,$E142,TB!$J:$J,$A$4)</f>
        <v>0</v>
      </c>
      <c r="BB142" s="219">
        <f>-SUMIFS(TB!AO:AO,TB!$F:$F,$B142,TB!$B:$B,$C142,TB!$C:$C,$D142,TB!$G:$G,$E142,TB!$J:$J,$A$4)</f>
        <v>0</v>
      </c>
      <c r="BC142" s="219">
        <f>-SUMIFS(TB!AP:AP,TB!$F:$F,$B142,TB!$B:$B,$C142,TB!$C:$C,$D142,TB!$G:$G,$E142,TB!$J:$J,$A$4)</f>
        <v>0</v>
      </c>
      <c r="BD142" s="219">
        <f>-SUMIFS(TB!AQ:AQ,TB!$F:$F,$B142,TB!$B:$B,$C142,TB!$C:$C,$D142,TB!$G:$G,$E142,TB!$J:$J,$A$4)</f>
        <v>0</v>
      </c>
      <c r="BE142" s="219">
        <f>-SUMIFS(TB!AR:AR,TB!$F:$F,$B142,TB!$B:$B,$C142,TB!$C:$C,$D142,TB!$G:$G,$E142,TB!$J:$J,$A$4)</f>
        <v>0</v>
      </c>
      <c r="BF142" s="219">
        <f>-SUMIFS(TB!AS:AS,TB!$F:$F,$B142,TB!$B:$B,$C142,TB!$C:$C,$D142,TB!$G:$G,$E142,TB!$J:$J,$A$4)</f>
        <v>0</v>
      </c>
      <c r="BG142" s="219">
        <f>-SUMIFS(TB!AT:AT,TB!$F:$F,$B142,TB!$B:$B,$C142,TB!$C:$C,$D142,TB!$G:$G,$E142,TB!$J:$J,$A$4)</f>
        <v>0</v>
      </c>
      <c r="BH142" s="219">
        <f>-SUMIFS(TB!AU:AU,TB!$F:$F,$B142,TB!$B:$B,$C142,TB!$C:$C,$D142,TB!$G:$G,$E142,TB!$J:$J,$A$4)</f>
        <v>0</v>
      </c>
      <c r="BI142" s="219">
        <f>-SUMIFS(TB!AV:AV,TB!$F:$F,$B142,TB!$B:$B,$C142,TB!$C:$C,$D142,TB!$G:$G,$E142,TB!$J:$J,$A$4)</f>
        <v>0</v>
      </c>
      <c r="BJ142" s="219">
        <f>-SUMIFS(TB!AW:AW,TB!$F:$F,$B142,TB!$B:$B,$C142,TB!$C:$C,$D142,TB!$G:$G,$E142,TB!$J:$J,$A$4)</f>
        <v>0</v>
      </c>
      <c r="BK142" s="219">
        <f>-SUMIFS(TB!AX:AX,TB!$F:$F,$B142,TB!$B:$B,$C142,TB!$C:$C,$D142,TB!$G:$G,$E142,TB!$J:$J,$A$4)</f>
        <v>0</v>
      </c>
      <c r="BL142" s="219">
        <f>-SUMIFS(TB!AY:AY,TB!$F:$F,$B142,TB!$B:$B,$C142,TB!$C:$C,$D142,TB!$G:$G,$E142,TB!$J:$J,$A$4)</f>
        <v>0</v>
      </c>
      <c r="BM142" s="219">
        <f>-SUMIFS(TB!AZ:AZ,TB!$F:$F,$B142,TB!$B:$B,$C142,TB!$C:$C,$D142,TB!$G:$G,$E142,TB!$J:$J,$A$4)</f>
        <v>0</v>
      </c>
      <c r="BN142" s="219">
        <f>-SUMIFS(TB!BA:BA,TB!$F:$F,$B142,TB!$B:$B,$C142,TB!$C:$C,$D142,TB!$G:$G,$E142,TB!$J:$J,$A$4)</f>
        <v>0</v>
      </c>
      <c r="BO142" s="219">
        <f>-SUMIFS(TB!BB:BB,TB!$F:$F,$B142,TB!$B:$B,$C142,TB!$C:$C,$D142,TB!$G:$G,$E142,TB!$J:$J,$A$4)</f>
        <v>0</v>
      </c>
      <c r="BP142" s="219">
        <f>-SUMIFS(TB!BC:BC,TB!$F:$F,$B142,TB!$B:$B,$C142,TB!$C:$C,$D142,TB!$G:$G,$E142,TB!$J:$J,$A$4)</f>
        <v>0</v>
      </c>
      <c r="BQ142" s="219">
        <f>-SUMIFS(TB!BD:BD,TB!$F:$F,$B142,TB!$B:$B,$C142,TB!$C:$C,$D142,TB!$G:$G,$E142,TB!$J:$J,$A$4)</f>
        <v>0</v>
      </c>
      <c r="BR142" s="219">
        <f>-SUMIFS(TB!BE:BE,TB!$F:$F,$B142,TB!$B:$B,$C142,TB!$C:$C,$D142,TB!$G:$G,$E142,TB!$J:$J,$A$4)</f>
        <v>0</v>
      </c>
      <c r="BS142" s="219">
        <f>-SUMIFS(TB!BF:BF,TB!$F:$F,$B142,TB!$B:$B,$C142,TB!$C:$C,$D142,TB!$G:$G,$E142,TB!$J:$J,$A$4)</f>
        <v>0</v>
      </c>
      <c r="BT142" s="219">
        <f>-SUMIFS(TB!BG:BG,TB!$F:$F,$B142,TB!$B:$B,$C142,TB!$C:$C,$D142,TB!$G:$G,$E142,TB!$J:$J,$A$4)</f>
        <v>0</v>
      </c>
      <c r="BU142" s="219">
        <f>-SUMIFS(TB!BH:BH,TB!$F:$F,$B142,TB!$B:$B,$C142,TB!$C:$C,$D142,TB!$G:$G,$E142,TB!$J:$J,$A$4)</f>
        <v>0</v>
      </c>
      <c r="BV142" s="219">
        <f>-SUMIFS(TB!BI:BI,TB!$F:$F,$B142,TB!$B:$B,$C142,TB!$C:$C,$D142,TB!$G:$G,$E142,TB!$J:$J,$A$4)</f>
        <v>0</v>
      </c>
      <c r="BZ142" s="219"/>
      <c r="CA142" s="240"/>
    </row>
    <row r="143" spans="2:79" ht="14.25" customHeight="1" outlineLevel="1" x14ac:dyDescent="0.3">
      <c r="B143" s="71" t="str">
        <f>BS!$B$36</f>
        <v>Equity</v>
      </c>
      <c r="C143" s="197" t="s">
        <v>576</v>
      </c>
      <c r="D143" s="71" t="str">
        <f>IFERROR(VLOOKUP($C143,TB!$B:$H,2,0),"-")</f>
        <v>Owners Draw:Home Improvements</v>
      </c>
      <c r="E143" s="71" t="str">
        <f>IFERROR(VLOOKUP($C143,TB!$B:$H,6,0),"-")</f>
        <v>Owners draw</v>
      </c>
      <c r="F143" s="219">
        <f t="shared" si="137"/>
        <v>0</v>
      </c>
      <c r="G143" s="219">
        <f t="shared" si="138"/>
        <v>0</v>
      </c>
      <c r="H143" s="219">
        <f t="shared" si="138"/>
        <v>0</v>
      </c>
      <c r="I143" s="219">
        <f t="shared" si="138"/>
        <v>0</v>
      </c>
      <c r="J143" s="293"/>
      <c r="K143" s="219">
        <f t="shared" si="139"/>
        <v>0</v>
      </c>
      <c r="L143" s="219">
        <f t="shared" si="140"/>
        <v>0</v>
      </c>
      <c r="M143" s="219">
        <f t="shared" si="141"/>
        <v>0</v>
      </c>
      <c r="N143" s="219">
        <f ca="1">_xlfn.IFNA(MIN(OFFSET($AA143,0,MATCH(Periods!$D$15,$AA$7:$BY$7)-1):OFFSET($AA143,0,MATCH(Periods!$D$15,$AA$7:$BY$7,0)-12)),0)</f>
        <v>0</v>
      </c>
      <c r="O143" s="293"/>
      <c r="P143" s="219">
        <f t="shared" si="142"/>
        <v>0</v>
      </c>
      <c r="Q143" s="219">
        <f t="shared" si="143"/>
        <v>0</v>
      </c>
      <c r="R143" s="219">
        <f t="shared" si="144"/>
        <v>0</v>
      </c>
      <c r="S143" s="219">
        <f ca="1">_xlfn.IFNA(MAX(OFFSET($AA143,0,MATCH(Periods!$D$15,$AA$7:$BY$7)-1):OFFSET($AA143,0,MATCH(Periods!$D$15,$AA$7:$BY$7,0)-12)),0)</f>
        <v>0</v>
      </c>
      <c r="T143" s="293"/>
      <c r="U143" s="219">
        <f t="shared" si="145"/>
        <v>0</v>
      </c>
      <c r="V143" s="219">
        <f t="shared" si="146"/>
        <v>0</v>
      </c>
      <c r="W143" s="219">
        <f t="shared" si="147"/>
        <v>0</v>
      </c>
      <c r="X143" s="219">
        <f ca="1">_xlfn.IFNA(AVERAGE(OFFSET($AA143,0,MATCH(Periods!$D$15,$AA$7:$BY$7)-1):OFFSET($AA143,0,MATCH(Periods!$D$15,$AA$7:$BY$7,0)-12)),0)</f>
        <v>0</v>
      </c>
      <c r="Y143" s="293"/>
      <c r="Z143" s="293"/>
      <c r="AA143" s="219">
        <f>-SUMIFS(TB!N:N,TB!$F:$F,$B143,TB!$B:$B,$C143,TB!$C:$C,$D143,TB!$G:$G,$E143,TB!$J:$J,$A$4)</f>
        <v>0</v>
      </c>
      <c r="AB143" s="219">
        <f>-SUMIFS(TB!O:O,TB!$F:$F,$B143,TB!$B:$B,$C143,TB!$C:$C,$D143,TB!$G:$G,$E143,TB!$J:$J,$A$4)</f>
        <v>0</v>
      </c>
      <c r="AC143" s="219">
        <f>-SUMIFS(TB!P:P,TB!$F:$F,$B143,TB!$B:$B,$C143,TB!$C:$C,$D143,TB!$G:$G,$E143,TB!$J:$J,$A$4)</f>
        <v>0</v>
      </c>
      <c r="AD143" s="219">
        <f>-SUMIFS(TB!Q:Q,TB!$F:$F,$B143,TB!$B:$B,$C143,TB!$C:$C,$D143,TB!$G:$G,$E143,TB!$J:$J,$A$4)</f>
        <v>0</v>
      </c>
      <c r="AE143" s="219">
        <f>-SUMIFS(TB!R:R,TB!$F:$F,$B143,TB!$B:$B,$C143,TB!$C:$C,$D143,TB!$G:$G,$E143,TB!$J:$J,$A$4)</f>
        <v>0</v>
      </c>
      <c r="AF143" s="219">
        <f>-SUMIFS(TB!S:S,TB!$F:$F,$B143,TB!$B:$B,$C143,TB!$C:$C,$D143,TB!$G:$G,$E143,TB!$J:$J,$A$4)</f>
        <v>0</v>
      </c>
      <c r="AG143" s="219">
        <f>-SUMIFS(TB!T:T,TB!$F:$F,$B143,TB!$B:$B,$C143,TB!$C:$C,$D143,TB!$G:$G,$E143,TB!$J:$J,$A$4)</f>
        <v>0</v>
      </c>
      <c r="AH143" s="219">
        <f>-SUMIFS(TB!U:U,TB!$F:$F,$B143,TB!$B:$B,$C143,TB!$C:$C,$D143,TB!$G:$G,$E143,TB!$J:$J,$A$4)</f>
        <v>0</v>
      </c>
      <c r="AI143" s="219">
        <f>-SUMIFS(TB!V:V,TB!$F:$F,$B143,TB!$B:$B,$C143,TB!$C:$C,$D143,TB!$G:$G,$E143,TB!$J:$J,$A$4)</f>
        <v>0</v>
      </c>
      <c r="AJ143" s="219">
        <f>-SUMIFS(TB!W:W,TB!$F:$F,$B143,TB!$B:$B,$C143,TB!$C:$C,$D143,TB!$G:$G,$E143,TB!$J:$J,$A$4)</f>
        <v>0</v>
      </c>
      <c r="AK143" s="219">
        <f>-SUMIFS(TB!X:X,TB!$F:$F,$B143,TB!$B:$B,$C143,TB!$C:$C,$D143,TB!$G:$G,$E143,TB!$J:$J,$A$4)</f>
        <v>0</v>
      </c>
      <c r="AL143" s="219">
        <f>-SUMIFS(TB!Y:Y,TB!$F:$F,$B143,TB!$B:$B,$C143,TB!$C:$C,$D143,TB!$G:$G,$E143,TB!$J:$J,$A$4)</f>
        <v>0</v>
      </c>
      <c r="AM143" s="219">
        <f>-SUMIFS(TB!Z:Z,TB!$F:$F,$B143,TB!$B:$B,$C143,TB!$C:$C,$D143,TB!$G:$G,$E143,TB!$J:$J,$A$4)</f>
        <v>0</v>
      </c>
      <c r="AN143" s="219">
        <f>-SUMIFS(TB!AA:AA,TB!$F:$F,$B143,TB!$B:$B,$C143,TB!$C:$C,$D143,TB!$G:$G,$E143,TB!$J:$J,$A$4)</f>
        <v>0</v>
      </c>
      <c r="AO143" s="219">
        <f>-SUMIFS(TB!AB:AB,TB!$F:$F,$B143,TB!$B:$B,$C143,TB!$C:$C,$D143,TB!$G:$G,$E143,TB!$J:$J,$A$4)</f>
        <v>0</v>
      </c>
      <c r="AP143" s="219">
        <f>-SUMIFS(TB!AC:AC,TB!$F:$F,$B143,TB!$B:$B,$C143,TB!$C:$C,$D143,TB!$G:$G,$E143,TB!$J:$J,$A$4)</f>
        <v>0</v>
      </c>
      <c r="AQ143" s="219">
        <f>-SUMIFS(TB!AD:AD,TB!$F:$F,$B143,TB!$B:$B,$C143,TB!$C:$C,$D143,TB!$G:$G,$E143,TB!$J:$J,$A$4)</f>
        <v>0</v>
      </c>
      <c r="AR143" s="219">
        <f>-SUMIFS(TB!AE:AE,TB!$F:$F,$B143,TB!$B:$B,$C143,TB!$C:$C,$D143,TB!$G:$G,$E143,TB!$J:$J,$A$4)</f>
        <v>0</v>
      </c>
      <c r="AS143" s="219">
        <f>-SUMIFS(TB!AF:AF,TB!$F:$F,$B143,TB!$B:$B,$C143,TB!$C:$C,$D143,TB!$G:$G,$E143,TB!$J:$J,$A$4)</f>
        <v>0</v>
      </c>
      <c r="AT143" s="219">
        <f>-SUMIFS(TB!AG:AG,TB!$F:$F,$B143,TB!$B:$B,$C143,TB!$C:$C,$D143,TB!$G:$G,$E143,TB!$J:$J,$A$4)</f>
        <v>0</v>
      </c>
      <c r="AU143" s="219">
        <f>-SUMIFS(TB!AH:AH,TB!$F:$F,$B143,TB!$B:$B,$C143,TB!$C:$C,$D143,TB!$G:$G,$E143,TB!$J:$J,$A$4)</f>
        <v>0</v>
      </c>
      <c r="AV143" s="219">
        <f>-SUMIFS(TB!AI:AI,TB!$F:$F,$B143,TB!$B:$B,$C143,TB!$C:$C,$D143,TB!$G:$G,$E143,TB!$J:$J,$A$4)</f>
        <v>0</v>
      </c>
      <c r="AW143" s="219">
        <f>-SUMIFS(TB!AJ:AJ,TB!$F:$F,$B143,TB!$B:$B,$C143,TB!$C:$C,$D143,TB!$G:$G,$E143,TB!$J:$J,$A$4)</f>
        <v>0</v>
      </c>
      <c r="AX143" s="219">
        <f>-SUMIFS(TB!AK:AK,TB!$F:$F,$B143,TB!$B:$B,$C143,TB!$C:$C,$D143,TB!$G:$G,$E143,TB!$J:$J,$A$4)</f>
        <v>0</v>
      </c>
      <c r="AY143" s="219">
        <f>-SUMIFS(TB!AL:AL,TB!$F:$F,$B143,TB!$B:$B,$C143,TB!$C:$C,$D143,TB!$G:$G,$E143,TB!$J:$J,$A$4)</f>
        <v>0</v>
      </c>
      <c r="AZ143" s="219">
        <f>-SUMIFS(TB!AM:AM,TB!$F:$F,$B143,TB!$B:$B,$C143,TB!$C:$C,$D143,TB!$G:$G,$E143,TB!$J:$J,$A$4)</f>
        <v>0</v>
      </c>
      <c r="BA143" s="219">
        <f>-SUMIFS(TB!AN:AN,TB!$F:$F,$B143,TB!$B:$B,$C143,TB!$C:$C,$D143,TB!$G:$G,$E143,TB!$J:$J,$A$4)</f>
        <v>0</v>
      </c>
      <c r="BB143" s="219">
        <f>-SUMIFS(TB!AO:AO,TB!$F:$F,$B143,TB!$B:$B,$C143,TB!$C:$C,$D143,TB!$G:$G,$E143,TB!$J:$J,$A$4)</f>
        <v>0</v>
      </c>
      <c r="BC143" s="219">
        <f>-SUMIFS(TB!AP:AP,TB!$F:$F,$B143,TB!$B:$B,$C143,TB!$C:$C,$D143,TB!$G:$G,$E143,TB!$J:$J,$A$4)</f>
        <v>0</v>
      </c>
      <c r="BD143" s="219">
        <f>-SUMIFS(TB!AQ:AQ,TB!$F:$F,$B143,TB!$B:$B,$C143,TB!$C:$C,$D143,TB!$G:$G,$E143,TB!$J:$J,$A$4)</f>
        <v>0</v>
      </c>
      <c r="BE143" s="219">
        <f>-SUMIFS(TB!AR:AR,TB!$F:$F,$B143,TB!$B:$B,$C143,TB!$C:$C,$D143,TB!$G:$G,$E143,TB!$J:$J,$A$4)</f>
        <v>0</v>
      </c>
      <c r="BF143" s="219">
        <f>-SUMIFS(TB!AS:AS,TB!$F:$F,$B143,TB!$B:$B,$C143,TB!$C:$C,$D143,TB!$G:$G,$E143,TB!$J:$J,$A$4)</f>
        <v>0</v>
      </c>
      <c r="BG143" s="219">
        <f>-SUMIFS(TB!AT:AT,TB!$F:$F,$B143,TB!$B:$B,$C143,TB!$C:$C,$D143,TB!$G:$G,$E143,TB!$J:$J,$A$4)</f>
        <v>0</v>
      </c>
      <c r="BH143" s="219">
        <f>-SUMIFS(TB!AU:AU,TB!$F:$F,$B143,TB!$B:$B,$C143,TB!$C:$C,$D143,TB!$G:$G,$E143,TB!$J:$J,$A$4)</f>
        <v>0</v>
      </c>
      <c r="BI143" s="219">
        <f>-SUMIFS(TB!AV:AV,TB!$F:$F,$B143,TB!$B:$B,$C143,TB!$C:$C,$D143,TB!$G:$G,$E143,TB!$J:$J,$A$4)</f>
        <v>0</v>
      </c>
      <c r="BJ143" s="219">
        <f>-SUMIFS(TB!AW:AW,TB!$F:$F,$B143,TB!$B:$B,$C143,TB!$C:$C,$D143,TB!$G:$G,$E143,TB!$J:$J,$A$4)</f>
        <v>0</v>
      </c>
      <c r="BK143" s="219">
        <f>-SUMIFS(TB!AX:AX,TB!$F:$F,$B143,TB!$B:$B,$C143,TB!$C:$C,$D143,TB!$G:$G,$E143,TB!$J:$J,$A$4)</f>
        <v>0</v>
      </c>
      <c r="BL143" s="219">
        <f>-SUMIFS(TB!AY:AY,TB!$F:$F,$B143,TB!$B:$B,$C143,TB!$C:$C,$D143,TB!$G:$G,$E143,TB!$J:$J,$A$4)</f>
        <v>0</v>
      </c>
      <c r="BM143" s="219">
        <f>-SUMIFS(TB!AZ:AZ,TB!$F:$F,$B143,TB!$B:$B,$C143,TB!$C:$C,$D143,TB!$G:$G,$E143,TB!$J:$J,$A$4)</f>
        <v>0</v>
      </c>
      <c r="BN143" s="219">
        <f>-SUMIFS(TB!BA:BA,TB!$F:$F,$B143,TB!$B:$B,$C143,TB!$C:$C,$D143,TB!$G:$G,$E143,TB!$J:$J,$A$4)</f>
        <v>0</v>
      </c>
      <c r="BO143" s="219">
        <f>-SUMIFS(TB!BB:BB,TB!$F:$F,$B143,TB!$B:$B,$C143,TB!$C:$C,$D143,TB!$G:$G,$E143,TB!$J:$J,$A$4)</f>
        <v>0</v>
      </c>
      <c r="BP143" s="219">
        <f>-SUMIFS(TB!BC:BC,TB!$F:$F,$B143,TB!$B:$B,$C143,TB!$C:$C,$D143,TB!$G:$G,$E143,TB!$J:$J,$A$4)</f>
        <v>0</v>
      </c>
      <c r="BQ143" s="219">
        <f>-SUMIFS(TB!BD:BD,TB!$F:$F,$B143,TB!$B:$B,$C143,TB!$C:$C,$D143,TB!$G:$G,$E143,TB!$J:$J,$A$4)</f>
        <v>0</v>
      </c>
      <c r="BR143" s="219">
        <f>-SUMIFS(TB!BE:BE,TB!$F:$F,$B143,TB!$B:$B,$C143,TB!$C:$C,$D143,TB!$G:$G,$E143,TB!$J:$J,$A$4)</f>
        <v>0</v>
      </c>
      <c r="BS143" s="219">
        <f>-SUMIFS(TB!BF:BF,TB!$F:$F,$B143,TB!$B:$B,$C143,TB!$C:$C,$D143,TB!$G:$G,$E143,TB!$J:$J,$A$4)</f>
        <v>0</v>
      </c>
      <c r="BT143" s="219">
        <f>-SUMIFS(TB!BG:BG,TB!$F:$F,$B143,TB!$B:$B,$C143,TB!$C:$C,$D143,TB!$G:$G,$E143,TB!$J:$J,$A$4)</f>
        <v>0</v>
      </c>
      <c r="BU143" s="219">
        <f>-SUMIFS(TB!BH:BH,TB!$F:$F,$B143,TB!$B:$B,$C143,TB!$C:$C,$D143,TB!$G:$G,$E143,TB!$J:$J,$A$4)</f>
        <v>0</v>
      </c>
      <c r="BV143" s="219">
        <f>-SUMIFS(TB!BI:BI,TB!$F:$F,$B143,TB!$B:$B,$C143,TB!$C:$C,$D143,TB!$G:$G,$E143,TB!$J:$J,$A$4)</f>
        <v>0</v>
      </c>
      <c r="BZ143" s="219"/>
      <c r="CA143" s="240"/>
    </row>
    <row r="144" spans="2:79" ht="14.25" customHeight="1" outlineLevel="1" x14ac:dyDescent="0.3">
      <c r="B144" s="71" t="str">
        <f>BS!$B$36</f>
        <v>Equity</v>
      </c>
      <c r="C144" s="197" t="s">
        <v>577</v>
      </c>
      <c r="D144" s="71" t="str">
        <f>IFERROR(VLOOKUP($C144,TB!$B:$H,2,0),"-")</f>
        <v>Owners Draw:Home Repairs &amp; Maint</v>
      </c>
      <c r="E144" s="71" t="str">
        <f>IFERROR(VLOOKUP($C144,TB!$B:$H,6,0),"-")</f>
        <v>Owners draw</v>
      </c>
      <c r="F144" s="219">
        <f t="shared" si="137"/>
        <v>0</v>
      </c>
      <c r="G144" s="219">
        <f t="shared" si="138"/>
        <v>0</v>
      </c>
      <c r="H144" s="219">
        <f t="shared" si="138"/>
        <v>0</v>
      </c>
      <c r="I144" s="219">
        <f t="shared" si="138"/>
        <v>0</v>
      </c>
      <c r="J144" s="293"/>
      <c r="K144" s="219">
        <f t="shared" si="139"/>
        <v>0</v>
      </c>
      <c r="L144" s="219">
        <f t="shared" si="140"/>
        <v>0</v>
      </c>
      <c r="M144" s="219">
        <f t="shared" si="141"/>
        <v>0</v>
      </c>
      <c r="N144" s="219">
        <f ca="1">_xlfn.IFNA(MIN(OFFSET($AA144,0,MATCH(Periods!$D$15,$AA$7:$BY$7)-1):OFFSET($AA144,0,MATCH(Periods!$D$15,$AA$7:$BY$7,0)-12)),0)</f>
        <v>0</v>
      </c>
      <c r="O144" s="293"/>
      <c r="P144" s="219">
        <f t="shared" si="142"/>
        <v>0</v>
      </c>
      <c r="Q144" s="219">
        <f t="shared" si="143"/>
        <v>0</v>
      </c>
      <c r="R144" s="219">
        <f t="shared" si="144"/>
        <v>0</v>
      </c>
      <c r="S144" s="219">
        <f ca="1">_xlfn.IFNA(MAX(OFFSET($AA144,0,MATCH(Periods!$D$15,$AA$7:$BY$7)-1):OFFSET($AA144,0,MATCH(Periods!$D$15,$AA$7:$BY$7,0)-12)),0)</f>
        <v>0</v>
      </c>
      <c r="T144" s="293"/>
      <c r="U144" s="219">
        <f t="shared" si="145"/>
        <v>0</v>
      </c>
      <c r="V144" s="219">
        <f t="shared" si="146"/>
        <v>0</v>
      </c>
      <c r="W144" s="219">
        <f t="shared" si="147"/>
        <v>0</v>
      </c>
      <c r="X144" s="219">
        <f ca="1">_xlfn.IFNA(AVERAGE(OFFSET($AA144,0,MATCH(Periods!$D$15,$AA$7:$BY$7)-1):OFFSET($AA144,0,MATCH(Periods!$D$15,$AA$7:$BY$7,0)-12)),0)</f>
        <v>0</v>
      </c>
      <c r="Y144" s="293"/>
      <c r="Z144" s="293"/>
      <c r="AA144" s="219">
        <f>-SUMIFS(TB!N:N,TB!$F:$F,$B144,TB!$B:$B,$C144,TB!$C:$C,$D144,TB!$G:$G,$E144,TB!$J:$J,$A$4)</f>
        <v>0</v>
      </c>
      <c r="AB144" s="219">
        <f>-SUMIFS(TB!O:O,TB!$F:$F,$B144,TB!$B:$B,$C144,TB!$C:$C,$D144,TB!$G:$G,$E144,TB!$J:$J,$A$4)</f>
        <v>0</v>
      </c>
      <c r="AC144" s="219">
        <f>-SUMIFS(TB!P:P,TB!$F:$F,$B144,TB!$B:$B,$C144,TB!$C:$C,$D144,TB!$G:$G,$E144,TB!$J:$J,$A$4)</f>
        <v>0</v>
      </c>
      <c r="AD144" s="219">
        <f>-SUMIFS(TB!Q:Q,TB!$F:$F,$B144,TB!$B:$B,$C144,TB!$C:$C,$D144,TB!$G:$G,$E144,TB!$J:$J,$A$4)</f>
        <v>0</v>
      </c>
      <c r="AE144" s="219">
        <f>-SUMIFS(TB!R:R,TB!$F:$F,$B144,TB!$B:$B,$C144,TB!$C:$C,$D144,TB!$G:$G,$E144,TB!$J:$J,$A$4)</f>
        <v>0</v>
      </c>
      <c r="AF144" s="219">
        <f>-SUMIFS(TB!S:S,TB!$F:$F,$B144,TB!$B:$B,$C144,TB!$C:$C,$D144,TB!$G:$G,$E144,TB!$J:$J,$A$4)</f>
        <v>0</v>
      </c>
      <c r="AG144" s="219">
        <f>-SUMIFS(TB!T:T,TB!$F:$F,$B144,TB!$B:$B,$C144,TB!$C:$C,$D144,TB!$G:$G,$E144,TB!$J:$J,$A$4)</f>
        <v>0</v>
      </c>
      <c r="AH144" s="219">
        <f>-SUMIFS(TB!U:U,TB!$F:$F,$B144,TB!$B:$B,$C144,TB!$C:$C,$D144,TB!$G:$G,$E144,TB!$J:$J,$A$4)</f>
        <v>0</v>
      </c>
      <c r="AI144" s="219">
        <f>-SUMIFS(TB!V:V,TB!$F:$F,$B144,TB!$B:$B,$C144,TB!$C:$C,$D144,TB!$G:$G,$E144,TB!$J:$J,$A$4)</f>
        <v>0</v>
      </c>
      <c r="AJ144" s="219">
        <f>-SUMIFS(TB!W:W,TB!$F:$F,$B144,TB!$B:$B,$C144,TB!$C:$C,$D144,TB!$G:$G,$E144,TB!$J:$J,$A$4)</f>
        <v>0</v>
      </c>
      <c r="AK144" s="219">
        <f>-SUMIFS(TB!X:X,TB!$F:$F,$B144,TB!$B:$B,$C144,TB!$C:$C,$D144,TB!$G:$G,$E144,TB!$J:$J,$A$4)</f>
        <v>0</v>
      </c>
      <c r="AL144" s="219">
        <f>-SUMIFS(TB!Y:Y,TB!$F:$F,$B144,TB!$B:$B,$C144,TB!$C:$C,$D144,TB!$G:$G,$E144,TB!$J:$J,$A$4)</f>
        <v>0</v>
      </c>
      <c r="AM144" s="219">
        <f>-SUMIFS(TB!Z:Z,TB!$F:$F,$B144,TB!$B:$B,$C144,TB!$C:$C,$D144,TB!$G:$G,$E144,TB!$J:$J,$A$4)</f>
        <v>0</v>
      </c>
      <c r="AN144" s="219">
        <f>-SUMIFS(TB!AA:AA,TB!$F:$F,$B144,TB!$B:$B,$C144,TB!$C:$C,$D144,TB!$G:$G,$E144,TB!$J:$J,$A$4)</f>
        <v>0</v>
      </c>
      <c r="AO144" s="219">
        <f>-SUMIFS(TB!AB:AB,TB!$F:$F,$B144,TB!$B:$B,$C144,TB!$C:$C,$D144,TB!$G:$G,$E144,TB!$J:$J,$A$4)</f>
        <v>0</v>
      </c>
      <c r="AP144" s="219">
        <f>-SUMIFS(TB!AC:AC,TB!$F:$F,$B144,TB!$B:$B,$C144,TB!$C:$C,$D144,TB!$G:$G,$E144,TB!$J:$J,$A$4)</f>
        <v>0</v>
      </c>
      <c r="AQ144" s="219">
        <f>-SUMIFS(TB!AD:AD,TB!$F:$F,$B144,TB!$B:$B,$C144,TB!$C:$C,$D144,TB!$G:$G,$E144,TB!$J:$J,$A$4)</f>
        <v>0</v>
      </c>
      <c r="AR144" s="219">
        <f>-SUMIFS(TB!AE:AE,TB!$F:$F,$B144,TB!$B:$B,$C144,TB!$C:$C,$D144,TB!$G:$G,$E144,TB!$J:$J,$A$4)</f>
        <v>0</v>
      </c>
      <c r="AS144" s="219">
        <f>-SUMIFS(TB!AF:AF,TB!$F:$F,$B144,TB!$B:$B,$C144,TB!$C:$C,$D144,TB!$G:$G,$E144,TB!$J:$J,$A$4)</f>
        <v>0</v>
      </c>
      <c r="AT144" s="219">
        <f>-SUMIFS(TB!AG:AG,TB!$F:$F,$B144,TB!$B:$B,$C144,TB!$C:$C,$D144,TB!$G:$G,$E144,TB!$J:$J,$A$4)</f>
        <v>0</v>
      </c>
      <c r="AU144" s="219">
        <f>-SUMIFS(TB!AH:AH,TB!$F:$F,$B144,TB!$B:$B,$C144,TB!$C:$C,$D144,TB!$G:$G,$E144,TB!$J:$J,$A$4)</f>
        <v>0</v>
      </c>
      <c r="AV144" s="219">
        <f>-SUMIFS(TB!AI:AI,TB!$F:$F,$B144,TB!$B:$B,$C144,TB!$C:$C,$D144,TB!$G:$G,$E144,TB!$J:$J,$A$4)</f>
        <v>0</v>
      </c>
      <c r="AW144" s="219">
        <f>-SUMIFS(TB!AJ:AJ,TB!$F:$F,$B144,TB!$B:$B,$C144,TB!$C:$C,$D144,TB!$G:$G,$E144,TB!$J:$J,$A$4)</f>
        <v>0</v>
      </c>
      <c r="AX144" s="219">
        <f>-SUMIFS(TB!AK:AK,TB!$F:$F,$B144,TB!$B:$B,$C144,TB!$C:$C,$D144,TB!$G:$G,$E144,TB!$J:$J,$A$4)</f>
        <v>0</v>
      </c>
      <c r="AY144" s="219">
        <f>-SUMIFS(TB!AL:AL,TB!$F:$F,$B144,TB!$B:$B,$C144,TB!$C:$C,$D144,TB!$G:$G,$E144,TB!$J:$J,$A$4)</f>
        <v>0</v>
      </c>
      <c r="AZ144" s="219">
        <f>-SUMIFS(TB!AM:AM,TB!$F:$F,$B144,TB!$B:$B,$C144,TB!$C:$C,$D144,TB!$G:$G,$E144,TB!$J:$J,$A$4)</f>
        <v>0</v>
      </c>
      <c r="BA144" s="219">
        <f>-SUMIFS(TB!AN:AN,TB!$F:$F,$B144,TB!$B:$B,$C144,TB!$C:$C,$D144,TB!$G:$G,$E144,TB!$J:$J,$A$4)</f>
        <v>0</v>
      </c>
      <c r="BB144" s="219">
        <f>-SUMIFS(TB!AO:AO,TB!$F:$F,$B144,TB!$B:$B,$C144,TB!$C:$C,$D144,TB!$G:$G,$E144,TB!$J:$J,$A$4)</f>
        <v>0</v>
      </c>
      <c r="BC144" s="219">
        <f>-SUMIFS(TB!AP:AP,TB!$F:$F,$B144,TB!$B:$B,$C144,TB!$C:$C,$D144,TB!$G:$G,$E144,TB!$J:$J,$A$4)</f>
        <v>0</v>
      </c>
      <c r="BD144" s="219">
        <f>-SUMIFS(TB!AQ:AQ,TB!$F:$F,$B144,TB!$B:$B,$C144,TB!$C:$C,$D144,TB!$G:$G,$E144,TB!$J:$J,$A$4)</f>
        <v>0</v>
      </c>
      <c r="BE144" s="219">
        <f>-SUMIFS(TB!AR:AR,TB!$F:$F,$B144,TB!$B:$B,$C144,TB!$C:$C,$D144,TB!$G:$G,$E144,TB!$J:$J,$A$4)</f>
        <v>0</v>
      </c>
      <c r="BF144" s="219">
        <f>-SUMIFS(TB!AS:AS,TB!$F:$F,$B144,TB!$B:$B,$C144,TB!$C:$C,$D144,TB!$G:$G,$E144,TB!$J:$J,$A$4)</f>
        <v>0</v>
      </c>
      <c r="BG144" s="219">
        <f>-SUMIFS(TB!AT:AT,TB!$F:$F,$B144,TB!$B:$B,$C144,TB!$C:$C,$D144,TB!$G:$G,$E144,TB!$J:$J,$A$4)</f>
        <v>0</v>
      </c>
      <c r="BH144" s="219">
        <f>-SUMIFS(TB!AU:AU,TB!$F:$F,$B144,TB!$B:$B,$C144,TB!$C:$C,$D144,TB!$G:$G,$E144,TB!$J:$J,$A$4)</f>
        <v>0</v>
      </c>
      <c r="BI144" s="219">
        <f>-SUMIFS(TB!AV:AV,TB!$F:$F,$B144,TB!$B:$B,$C144,TB!$C:$C,$D144,TB!$G:$G,$E144,TB!$J:$J,$A$4)</f>
        <v>0</v>
      </c>
      <c r="BJ144" s="219">
        <f>-SUMIFS(TB!AW:AW,TB!$F:$F,$B144,TB!$B:$B,$C144,TB!$C:$C,$D144,TB!$G:$G,$E144,TB!$J:$J,$A$4)</f>
        <v>0</v>
      </c>
      <c r="BK144" s="219">
        <f>-SUMIFS(TB!AX:AX,TB!$F:$F,$B144,TB!$B:$B,$C144,TB!$C:$C,$D144,TB!$G:$G,$E144,TB!$J:$J,$A$4)</f>
        <v>0</v>
      </c>
      <c r="BL144" s="219">
        <f>-SUMIFS(TB!AY:AY,TB!$F:$F,$B144,TB!$B:$B,$C144,TB!$C:$C,$D144,TB!$G:$G,$E144,TB!$J:$J,$A$4)</f>
        <v>0</v>
      </c>
      <c r="BM144" s="219">
        <f>-SUMIFS(TB!AZ:AZ,TB!$F:$F,$B144,TB!$B:$B,$C144,TB!$C:$C,$D144,TB!$G:$G,$E144,TB!$J:$J,$A$4)</f>
        <v>0</v>
      </c>
      <c r="BN144" s="219">
        <f>-SUMIFS(TB!BA:BA,TB!$F:$F,$B144,TB!$B:$B,$C144,TB!$C:$C,$D144,TB!$G:$G,$E144,TB!$J:$J,$A$4)</f>
        <v>0</v>
      </c>
      <c r="BO144" s="219">
        <f>-SUMIFS(TB!BB:BB,TB!$F:$F,$B144,TB!$B:$B,$C144,TB!$C:$C,$D144,TB!$G:$G,$E144,TB!$J:$J,$A$4)</f>
        <v>0</v>
      </c>
      <c r="BP144" s="219">
        <f>-SUMIFS(TB!BC:BC,TB!$F:$F,$B144,TB!$B:$B,$C144,TB!$C:$C,$D144,TB!$G:$G,$E144,TB!$J:$J,$A$4)</f>
        <v>0</v>
      </c>
      <c r="BQ144" s="219">
        <f>-SUMIFS(TB!BD:BD,TB!$F:$F,$B144,TB!$B:$B,$C144,TB!$C:$C,$D144,TB!$G:$G,$E144,TB!$J:$J,$A$4)</f>
        <v>0</v>
      </c>
      <c r="BR144" s="219">
        <f>-SUMIFS(TB!BE:BE,TB!$F:$F,$B144,TB!$B:$B,$C144,TB!$C:$C,$D144,TB!$G:$G,$E144,TB!$J:$J,$A$4)</f>
        <v>0</v>
      </c>
      <c r="BS144" s="219">
        <f>-SUMIFS(TB!BF:BF,TB!$F:$F,$B144,TB!$B:$B,$C144,TB!$C:$C,$D144,TB!$G:$G,$E144,TB!$J:$J,$A$4)</f>
        <v>0</v>
      </c>
      <c r="BT144" s="219">
        <f>-SUMIFS(TB!BG:BG,TB!$F:$F,$B144,TB!$B:$B,$C144,TB!$C:$C,$D144,TB!$G:$G,$E144,TB!$J:$J,$A$4)</f>
        <v>0</v>
      </c>
      <c r="BU144" s="219">
        <f>-SUMIFS(TB!BH:BH,TB!$F:$F,$B144,TB!$B:$B,$C144,TB!$C:$C,$D144,TB!$G:$G,$E144,TB!$J:$J,$A$4)</f>
        <v>0</v>
      </c>
      <c r="BV144" s="219">
        <f>-SUMIFS(TB!BI:BI,TB!$F:$F,$B144,TB!$B:$B,$C144,TB!$C:$C,$D144,TB!$G:$G,$E144,TB!$J:$J,$A$4)</f>
        <v>0</v>
      </c>
      <c r="BZ144" s="219"/>
      <c r="CA144" s="240"/>
    </row>
    <row r="145" spans="2:79" ht="14.25" customHeight="1" outlineLevel="1" x14ac:dyDescent="0.3">
      <c r="B145" s="71" t="str">
        <f>BS!$B$36</f>
        <v>Equity</v>
      </c>
      <c r="C145" s="197" t="s">
        <v>578</v>
      </c>
      <c r="D145" s="71" t="str">
        <f>IFERROR(VLOOKUP($C145,TB!$B:$H,2,0),"-")</f>
        <v>Owners Draw:Home Utilities</v>
      </c>
      <c r="E145" s="71" t="str">
        <f>IFERROR(VLOOKUP($C145,TB!$B:$H,6,0),"-")</f>
        <v>Owners draw</v>
      </c>
      <c r="F145" s="219">
        <f t="shared" si="137"/>
        <v>0</v>
      </c>
      <c r="G145" s="219">
        <f t="shared" si="138"/>
        <v>0</v>
      </c>
      <c r="H145" s="219">
        <f t="shared" si="138"/>
        <v>0</v>
      </c>
      <c r="I145" s="219">
        <f t="shared" si="138"/>
        <v>0</v>
      </c>
      <c r="J145" s="293"/>
      <c r="K145" s="219">
        <f t="shared" si="139"/>
        <v>0</v>
      </c>
      <c r="L145" s="219">
        <f t="shared" si="140"/>
        <v>0</v>
      </c>
      <c r="M145" s="219">
        <f t="shared" si="141"/>
        <v>0</v>
      </c>
      <c r="N145" s="219">
        <f ca="1">_xlfn.IFNA(MIN(OFFSET($AA145,0,MATCH(Periods!$D$15,$AA$7:$BY$7)-1):OFFSET($AA145,0,MATCH(Periods!$D$15,$AA$7:$BY$7,0)-12)),0)</f>
        <v>0</v>
      </c>
      <c r="O145" s="293"/>
      <c r="P145" s="219">
        <f t="shared" si="142"/>
        <v>0</v>
      </c>
      <c r="Q145" s="219">
        <f t="shared" si="143"/>
        <v>0</v>
      </c>
      <c r="R145" s="219">
        <f t="shared" si="144"/>
        <v>0</v>
      </c>
      <c r="S145" s="219">
        <f ca="1">_xlfn.IFNA(MAX(OFFSET($AA145,0,MATCH(Periods!$D$15,$AA$7:$BY$7)-1):OFFSET($AA145,0,MATCH(Periods!$D$15,$AA$7:$BY$7,0)-12)),0)</f>
        <v>0</v>
      </c>
      <c r="T145" s="293"/>
      <c r="U145" s="219">
        <f t="shared" si="145"/>
        <v>0</v>
      </c>
      <c r="V145" s="219">
        <f t="shared" si="146"/>
        <v>0</v>
      </c>
      <c r="W145" s="219">
        <f t="shared" si="147"/>
        <v>0</v>
      </c>
      <c r="X145" s="219">
        <f ca="1">_xlfn.IFNA(AVERAGE(OFFSET($AA145,0,MATCH(Periods!$D$15,$AA$7:$BY$7)-1):OFFSET($AA145,0,MATCH(Periods!$D$15,$AA$7:$BY$7,0)-12)),0)</f>
        <v>0</v>
      </c>
      <c r="Y145" s="293"/>
      <c r="Z145" s="293"/>
      <c r="AA145" s="219">
        <f>-SUMIFS(TB!N:N,TB!$F:$F,$B145,TB!$B:$B,$C145,TB!$C:$C,$D145,TB!$G:$G,$E145,TB!$J:$J,$A$4)</f>
        <v>0</v>
      </c>
      <c r="AB145" s="219">
        <f>-SUMIFS(TB!O:O,TB!$F:$F,$B145,TB!$B:$B,$C145,TB!$C:$C,$D145,TB!$G:$G,$E145,TB!$J:$J,$A$4)</f>
        <v>0</v>
      </c>
      <c r="AC145" s="219">
        <f>-SUMIFS(TB!P:P,TB!$F:$F,$B145,TB!$B:$B,$C145,TB!$C:$C,$D145,TB!$G:$G,$E145,TB!$J:$J,$A$4)</f>
        <v>0</v>
      </c>
      <c r="AD145" s="219">
        <f>-SUMIFS(TB!Q:Q,TB!$F:$F,$B145,TB!$B:$B,$C145,TB!$C:$C,$D145,TB!$G:$G,$E145,TB!$J:$J,$A$4)</f>
        <v>0</v>
      </c>
      <c r="AE145" s="219">
        <f>-SUMIFS(TB!R:R,TB!$F:$F,$B145,TB!$B:$B,$C145,TB!$C:$C,$D145,TB!$G:$G,$E145,TB!$J:$J,$A$4)</f>
        <v>0</v>
      </c>
      <c r="AF145" s="219">
        <f>-SUMIFS(TB!S:S,TB!$F:$F,$B145,TB!$B:$B,$C145,TB!$C:$C,$D145,TB!$G:$G,$E145,TB!$J:$J,$A$4)</f>
        <v>0</v>
      </c>
      <c r="AG145" s="219">
        <f>-SUMIFS(TB!T:T,TB!$F:$F,$B145,TB!$B:$B,$C145,TB!$C:$C,$D145,TB!$G:$G,$E145,TB!$J:$J,$A$4)</f>
        <v>0</v>
      </c>
      <c r="AH145" s="219">
        <f>-SUMIFS(TB!U:U,TB!$F:$F,$B145,TB!$B:$B,$C145,TB!$C:$C,$D145,TB!$G:$G,$E145,TB!$J:$J,$A$4)</f>
        <v>0</v>
      </c>
      <c r="AI145" s="219">
        <f>-SUMIFS(TB!V:V,TB!$F:$F,$B145,TB!$B:$B,$C145,TB!$C:$C,$D145,TB!$G:$G,$E145,TB!$J:$J,$A$4)</f>
        <v>0</v>
      </c>
      <c r="AJ145" s="219">
        <f>-SUMIFS(TB!W:W,TB!$F:$F,$B145,TB!$B:$B,$C145,TB!$C:$C,$D145,TB!$G:$G,$E145,TB!$J:$J,$A$4)</f>
        <v>0</v>
      </c>
      <c r="AK145" s="219">
        <f>-SUMIFS(TB!X:X,TB!$F:$F,$B145,TB!$B:$B,$C145,TB!$C:$C,$D145,TB!$G:$G,$E145,TB!$J:$J,$A$4)</f>
        <v>0</v>
      </c>
      <c r="AL145" s="219">
        <f>-SUMIFS(TB!Y:Y,TB!$F:$F,$B145,TB!$B:$B,$C145,TB!$C:$C,$D145,TB!$G:$G,$E145,TB!$J:$J,$A$4)</f>
        <v>0</v>
      </c>
      <c r="AM145" s="219">
        <f>-SUMIFS(TB!Z:Z,TB!$F:$F,$B145,TB!$B:$B,$C145,TB!$C:$C,$D145,TB!$G:$G,$E145,TB!$J:$J,$A$4)</f>
        <v>0</v>
      </c>
      <c r="AN145" s="219">
        <f>-SUMIFS(TB!AA:AA,TB!$F:$F,$B145,TB!$B:$B,$C145,TB!$C:$C,$D145,TB!$G:$G,$E145,TB!$J:$J,$A$4)</f>
        <v>0</v>
      </c>
      <c r="AO145" s="219">
        <f>-SUMIFS(TB!AB:AB,TB!$F:$F,$B145,TB!$B:$B,$C145,TB!$C:$C,$D145,TB!$G:$G,$E145,TB!$J:$J,$A$4)</f>
        <v>0</v>
      </c>
      <c r="AP145" s="219">
        <f>-SUMIFS(TB!AC:AC,TB!$F:$F,$B145,TB!$B:$B,$C145,TB!$C:$C,$D145,TB!$G:$G,$E145,TB!$J:$J,$A$4)</f>
        <v>0</v>
      </c>
      <c r="AQ145" s="219">
        <f>-SUMIFS(TB!AD:AD,TB!$F:$F,$B145,TB!$B:$B,$C145,TB!$C:$C,$D145,TB!$G:$G,$E145,TB!$J:$J,$A$4)</f>
        <v>0</v>
      </c>
      <c r="AR145" s="219">
        <f>-SUMIFS(TB!AE:AE,TB!$F:$F,$B145,TB!$B:$B,$C145,TB!$C:$C,$D145,TB!$G:$G,$E145,TB!$J:$J,$A$4)</f>
        <v>0</v>
      </c>
      <c r="AS145" s="219">
        <f>-SUMIFS(TB!AF:AF,TB!$F:$F,$B145,TB!$B:$B,$C145,TB!$C:$C,$D145,TB!$G:$G,$E145,TB!$J:$J,$A$4)</f>
        <v>0</v>
      </c>
      <c r="AT145" s="219">
        <f>-SUMIFS(TB!AG:AG,TB!$F:$F,$B145,TB!$B:$B,$C145,TB!$C:$C,$D145,TB!$G:$G,$E145,TB!$J:$J,$A$4)</f>
        <v>0</v>
      </c>
      <c r="AU145" s="219">
        <f>-SUMIFS(TB!AH:AH,TB!$F:$F,$B145,TB!$B:$B,$C145,TB!$C:$C,$D145,TB!$G:$G,$E145,TB!$J:$J,$A$4)</f>
        <v>0</v>
      </c>
      <c r="AV145" s="219">
        <f>-SUMIFS(TB!AI:AI,TB!$F:$F,$B145,TB!$B:$B,$C145,TB!$C:$C,$D145,TB!$G:$G,$E145,TB!$J:$J,$A$4)</f>
        <v>0</v>
      </c>
      <c r="AW145" s="219">
        <f>-SUMIFS(TB!AJ:AJ,TB!$F:$F,$B145,TB!$B:$B,$C145,TB!$C:$C,$D145,TB!$G:$G,$E145,TB!$J:$J,$A$4)</f>
        <v>0</v>
      </c>
      <c r="AX145" s="219">
        <f>-SUMIFS(TB!AK:AK,TB!$F:$F,$B145,TB!$B:$B,$C145,TB!$C:$C,$D145,TB!$G:$G,$E145,TB!$J:$J,$A$4)</f>
        <v>0</v>
      </c>
      <c r="AY145" s="219">
        <f>-SUMIFS(TB!AL:AL,TB!$F:$F,$B145,TB!$B:$B,$C145,TB!$C:$C,$D145,TB!$G:$G,$E145,TB!$J:$J,$A$4)</f>
        <v>0</v>
      </c>
      <c r="AZ145" s="219">
        <f>-SUMIFS(TB!AM:AM,TB!$F:$F,$B145,TB!$B:$B,$C145,TB!$C:$C,$D145,TB!$G:$G,$E145,TB!$J:$J,$A$4)</f>
        <v>0</v>
      </c>
      <c r="BA145" s="219">
        <f>-SUMIFS(TB!AN:AN,TB!$F:$F,$B145,TB!$B:$B,$C145,TB!$C:$C,$D145,TB!$G:$G,$E145,TB!$J:$J,$A$4)</f>
        <v>0</v>
      </c>
      <c r="BB145" s="219">
        <f>-SUMIFS(TB!AO:AO,TB!$F:$F,$B145,TB!$B:$B,$C145,TB!$C:$C,$D145,TB!$G:$G,$E145,TB!$J:$J,$A$4)</f>
        <v>0</v>
      </c>
      <c r="BC145" s="219">
        <f>-SUMIFS(TB!AP:AP,TB!$F:$F,$B145,TB!$B:$B,$C145,TB!$C:$C,$D145,TB!$G:$G,$E145,TB!$J:$J,$A$4)</f>
        <v>0</v>
      </c>
      <c r="BD145" s="219">
        <f>-SUMIFS(TB!AQ:AQ,TB!$F:$F,$B145,TB!$B:$B,$C145,TB!$C:$C,$D145,TB!$G:$G,$E145,TB!$J:$J,$A$4)</f>
        <v>0</v>
      </c>
      <c r="BE145" s="219">
        <f>-SUMIFS(TB!AR:AR,TB!$F:$F,$B145,TB!$B:$B,$C145,TB!$C:$C,$D145,TB!$G:$G,$E145,TB!$J:$J,$A$4)</f>
        <v>0</v>
      </c>
      <c r="BF145" s="219">
        <f>-SUMIFS(TB!AS:AS,TB!$F:$F,$B145,TB!$B:$B,$C145,TB!$C:$C,$D145,TB!$G:$G,$E145,TB!$J:$J,$A$4)</f>
        <v>0</v>
      </c>
      <c r="BG145" s="219">
        <f>-SUMIFS(TB!AT:AT,TB!$F:$F,$B145,TB!$B:$B,$C145,TB!$C:$C,$D145,TB!$G:$G,$E145,TB!$J:$J,$A$4)</f>
        <v>0</v>
      </c>
      <c r="BH145" s="219">
        <f>-SUMIFS(TB!AU:AU,TB!$F:$F,$B145,TB!$B:$B,$C145,TB!$C:$C,$D145,TB!$G:$G,$E145,TB!$J:$J,$A$4)</f>
        <v>0</v>
      </c>
      <c r="BI145" s="219">
        <f>-SUMIFS(TB!AV:AV,TB!$F:$F,$B145,TB!$B:$B,$C145,TB!$C:$C,$D145,TB!$G:$G,$E145,TB!$J:$J,$A$4)</f>
        <v>0</v>
      </c>
      <c r="BJ145" s="219">
        <f>-SUMIFS(TB!AW:AW,TB!$F:$F,$B145,TB!$B:$B,$C145,TB!$C:$C,$D145,TB!$G:$G,$E145,TB!$J:$J,$A$4)</f>
        <v>0</v>
      </c>
      <c r="BK145" s="219">
        <f>-SUMIFS(TB!AX:AX,TB!$F:$F,$B145,TB!$B:$B,$C145,TB!$C:$C,$D145,TB!$G:$G,$E145,TB!$J:$J,$A$4)</f>
        <v>0</v>
      </c>
      <c r="BL145" s="219">
        <f>-SUMIFS(TB!AY:AY,TB!$F:$F,$B145,TB!$B:$B,$C145,TB!$C:$C,$D145,TB!$G:$G,$E145,TB!$J:$J,$A$4)</f>
        <v>0</v>
      </c>
      <c r="BM145" s="219">
        <f>-SUMIFS(TB!AZ:AZ,TB!$F:$F,$B145,TB!$B:$B,$C145,TB!$C:$C,$D145,TB!$G:$G,$E145,TB!$J:$J,$A$4)</f>
        <v>0</v>
      </c>
      <c r="BN145" s="219">
        <f>-SUMIFS(TB!BA:BA,TB!$F:$F,$B145,TB!$B:$B,$C145,TB!$C:$C,$D145,TB!$G:$G,$E145,TB!$J:$J,$A$4)</f>
        <v>0</v>
      </c>
      <c r="BO145" s="219">
        <f>-SUMIFS(TB!BB:BB,TB!$F:$F,$B145,TB!$B:$B,$C145,TB!$C:$C,$D145,TB!$G:$G,$E145,TB!$J:$J,$A$4)</f>
        <v>0</v>
      </c>
      <c r="BP145" s="219">
        <f>-SUMIFS(TB!BC:BC,TB!$F:$F,$B145,TB!$B:$B,$C145,TB!$C:$C,$D145,TB!$G:$G,$E145,TB!$J:$J,$A$4)</f>
        <v>0</v>
      </c>
      <c r="BQ145" s="219">
        <f>-SUMIFS(TB!BD:BD,TB!$F:$F,$B145,TB!$B:$B,$C145,TB!$C:$C,$D145,TB!$G:$G,$E145,TB!$J:$J,$A$4)</f>
        <v>0</v>
      </c>
      <c r="BR145" s="219">
        <f>-SUMIFS(TB!BE:BE,TB!$F:$F,$B145,TB!$B:$B,$C145,TB!$C:$C,$D145,TB!$G:$G,$E145,TB!$J:$J,$A$4)</f>
        <v>0</v>
      </c>
      <c r="BS145" s="219">
        <f>-SUMIFS(TB!BF:BF,TB!$F:$F,$B145,TB!$B:$B,$C145,TB!$C:$C,$D145,TB!$G:$G,$E145,TB!$J:$J,$A$4)</f>
        <v>0</v>
      </c>
      <c r="BT145" s="219">
        <f>-SUMIFS(TB!BG:BG,TB!$F:$F,$B145,TB!$B:$B,$C145,TB!$C:$C,$D145,TB!$G:$G,$E145,TB!$J:$J,$A$4)</f>
        <v>0</v>
      </c>
      <c r="BU145" s="219">
        <f>-SUMIFS(TB!BH:BH,TB!$F:$F,$B145,TB!$B:$B,$C145,TB!$C:$C,$D145,TB!$G:$G,$E145,TB!$J:$J,$A$4)</f>
        <v>0</v>
      </c>
      <c r="BV145" s="219">
        <f>-SUMIFS(TB!BI:BI,TB!$F:$F,$B145,TB!$B:$B,$C145,TB!$C:$C,$D145,TB!$G:$G,$E145,TB!$J:$J,$A$4)</f>
        <v>0</v>
      </c>
      <c r="BZ145" s="219"/>
      <c r="CA145" s="240"/>
    </row>
    <row r="146" spans="2:79" ht="14.25" customHeight="1" outlineLevel="1" x14ac:dyDescent="0.3">
      <c r="B146" s="71" t="str">
        <f>BS!$B$36</f>
        <v>Equity</v>
      </c>
      <c r="C146" s="197" t="s">
        <v>579</v>
      </c>
      <c r="D146" s="71" t="str">
        <f>IFERROR(VLOOKUP($C146,TB!$B:$H,2,0),"-")</f>
        <v>Owners Draw:Medical</v>
      </c>
      <c r="E146" s="71" t="str">
        <f>IFERROR(VLOOKUP($C146,TB!$B:$H,6,0),"-")</f>
        <v>Owners draw</v>
      </c>
      <c r="F146" s="219">
        <f t="shared" si="137"/>
        <v>0</v>
      </c>
      <c r="G146" s="219">
        <f t="shared" si="138"/>
        <v>0</v>
      </c>
      <c r="H146" s="219">
        <f t="shared" si="138"/>
        <v>0</v>
      </c>
      <c r="I146" s="219">
        <f t="shared" si="138"/>
        <v>0</v>
      </c>
      <c r="J146" s="293"/>
      <c r="K146" s="219">
        <f t="shared" si="139"/>
        <v>0</v>
      </c>
      <c r="L146" s="219">
        <f t="shared" si="140"/>
        <v>0</v>
      </c>
      <c r="M146" s="219">
        <f t="shared" si="141"/>
        <v>0</v>
      </c>
      <c r="N146" s="219">
        <f ca="1">_xlfn.IFNA(MIN(OFFSET($AA146,0,MATCH(Periods!$D$15,$AA$7:$BY$7)-1):OFFSET($AA146,0,MATCH(Periods!$D$15,$AA$7:$BY$7,0)-12)),0)</f>
        <v>0</v>
      </c>
      <c r="O146" s="293"/>
      <c r="P146" s="219">
        <f t="shared" si="142"/>
        <v>0</v>
      </c>
      <c r="Q146" s="219">
        <f t="shared" si="143"/>
        <v>0</v>
      </c>
      <c r="R146" s="219">
        <f t="shared" si="144"/>
        <v>0</v>
      </c>
      <c r="S146" s="219">
        <f ca="1">_xlfn.IFNA(MAX(OFFSET($AA146,0,MATCH(Periods!$D$15,$AA$7:$BY$7)-1):OFFSET($AA146,0,MATCH(Periods!$D$15,$AA$7:$BY$7,0)-12)),0)</f>
        <v>0</v>
      </c>
      <c r="T146" s="293"/>
      <c r="U146" s="219">
        <f t="shared" si="145"/>
        <v>0</v>
      </c>
      <c r="V146" s="219">
        <f t="shared" si="146"/>
        <v>0</v>
      </c>
      <c r="W146" s="219">
        <f t="shared" si="147"/>
        <v>0</v>
      </c>
      <c r="X146" s="219">
        <f ca="1">_xlfn.IFNA(AVERAGE(OFFSET($AA146,0,MATCH(Periods!$D$15,$AA$7:$BY$7)-1):OFFSET($AA146,0,MATCH(Periods!$D$15,$AA$7:$BY$7,0)-12)),0)</f>
        <v>0</v>
      </c>
      <c r="Y146" s="293"/>
      <c r="Z146" s="293"/>
      <c r="AA146" s="219">
        <f>-SUMIFS(TB!N:N,TB!$F:$F,$B146,TB!$B:$B,$C146,TB!$C:$C,$D146,TB!$G:$G,$E146,TB!$J:$J,$A$4)</f>
        <v>0</v>
      </c>
      <c r="AB146" s="219">
        <f>-SUMIFS(TB!O:O,TB!$F:$F,$B146,TB!$B:$B,$C146,TB!$C:$C,$D146,TB!$G:$G,$E146,TB!$J:$J,$A$4)</f>
        <v>0</v>
      </c>
      <c r="AC146" s="219">
        <f>-SUMIFS(TB!P:P,TB!$F:$F,$B146,TB!$B:$B,$C146,TB!$C:$C,$D146,TB!$G:$G,$E146,TB!$J:$J,$A$4)</f>
        <v>0</v>
      </c>
      <c r="AD146" s="219">
        <f>-SUMIFS(TB!Q:Q,TB!$F:$F,$B146,TB!$B:$B,$C146,TB!$C:$C,$D146,TB!$G:$G,$E146,TB!$J:$J,$A$4)</f>
        <v>0</v>
      </c>
      <c r="AE146" s="219">
        <f>-SUMIFS(TB!R:R,TB!$F:$F,$B146,TB!$B:$B,$C146,TB!$C:$C,$D146,TB!$G:$G,$E146,TB!$J:$J,$A$4)</f>
        <v>0</v>
      </c>
      <c r="AF146" s="219">
        <f>-SUMIFS(TB!S:S,TB!$F:$F,$B146,TB!$B:$B,$C146,TB!$C:$C,$D146,TB!$G:$G,$E146,TB!$J:$J,$A$4)</f>
        <v>0</v>
      </c>
      <c r="AG146" s="219">
        <f>-SUMIFS(TB!T:T,TB!$F:$F,$B146,TB!$B:$B,$C146,TB!$C:$C,$D146,TB!$G:$G,$E146,TB!$J:$J,$A$4)</f>
        <v>0</v>
      </c>
      <c r="AH146" s="219">
        <f>-SUMIFS(TB!U:U,TB!$F:$F,$B146,TB!$B:$B,$C146,TB!$C:$C,$D146,TB!$G:$G,$E146,TB!$J:$J,$A$4)</f>
        <v>0</v>
      </c>
      <c r="AI146" s="219">
        <f>-SUMIFS(TB!V:V,TB!$F:$F,$B146,TB!$B:$B,$C146,TB!$C:$C,$D146,TB!$G:$G,$E146,TB!$J:$J,$A$4)</f>
        <v>0</v>
      </c>
      <c r="AJ146" s="219">
        <f>-SUMIFS(TB!W:W,TB!$F:$F,$B146,TB!$B:$B,$C146,TB!$C:$C,$D146,TB!$G:$G,$E146,TB!$J:$J,$A$4)</f>
        <v>0</v>
      </c>
      <c r="AK146" s="219">
        <f>-SUMIFS(TB!X:X,TB!$F:$F,$B146,TB!$B:$B,$C146,TB!$C:$C,$D146,TB!$G:$G,$E146,TB!$J:$J,$A$4)</f>
        <v>0</v>
      </c>
      <c r="AL146" s="219">
        <f>-SUMIFS(TB!Y:Y,TB!$F:$F,$B146,TB!$B:$B,$C146,TB!$C:$C,$D146,TB!$G:$G,$E146,TB!$J:$J,$A$4)</f>
        <v>0</v>
      </c>
      <c r="AM146" s="219">
        <f>-SUMIFS(TB!Z:Z,TB!$F:$F,$B146,TB!$B:$B,$C146,TB!$C:$C,$D146,TB!$G:$G,$E146,TB!$J:$J,$A$4)</f>
        <v>0</v>
      </c>
      <c r="AN146" s="219">
        <f>-SUMIFS(TB!AA:AA,TB!$F:$F,$B146,TB!$B:$B,$C146,TB!$C:$C,$D146,TB!$G:$G,$E146,TB!$J:$J,$A$4)</f>
        <v>0</v>
      </c>
      <c r="AO146" s="219">
        <f>-SUMIFS(TB!AB:AB,TB!$F:$F,$B146,TB!$B:$B,$C146,TB!$C:$C,$D146,TB!$G:$G,$E146,TB!$J:$J,$A$4)</f>
        <v>0</v>
      </c>
      <c r="AP146" s="219">
        <f>-SUMIFS(TB!AC:AC,TB!$F:$F,$B146,TB!$B:$B,$C146,TB!$C:$C,$D146,TB!$G:$G,$E146,TB!$J:$J,$A$4)</f>
        <v>0</v>
      </c>
      <c r="AQ146" s="219">
        <f>-SUMIFS(TB!AD:AD,TB!$F:$F,$B146,TB!$B:$B,$C146,TB!$C:$C,$D146,TB!$G:$G,$E146,TB!$J:$J,$A$4)</f>
        <v>0</v>
      </c>
      <c r="AR146" s="219">
        <f>-SUMIFS(TB!AE:AE,TB!$F:$F,$B146,TB!$B:$B,$C146,TB!$C:$C,$D146,TB!$G:$G,$E146,TB!$J:$J,$A$4)</f>
        <v>0</v>
      </c>
      <c r="AS146" s="219">
        <f>-SUMIFS(TB!AF:AF,TB!$F:$F,$B146,TB!$B:$B,$C146,TB!$C:$C,$D146,TB!$G:$G,$E146,TB!$J:$J,$A$4)</f>
        <v>0</v>
      </c>
      <c r="AT146" s="219">
        <f>-SUMIFS(TB!AG:AG,TB!$F:$F,$B146,TB!$B:$B,$C146,TB!$C:$C,$D146,TB!$G:$G,$E146,TB!$J:$J,$A$4)</f>
        <v>0</v>
      </c>
      <c r="AU146" s="219">
        <f>-SUMIFS(TB!AH:AH,TB!$F:$F,$B146,TB!$B:$B,$C146,TB!$C:$C,$D146,TB!$G:$G,$E146,TB!$J:$J,$A$4)</f>
        <v>0</v>
      </c>
      <c r="AV146" s="219">
        <f>-SUMIFS(TB!AI:AI,TB!$F:$F,$B146,TB!$B:$B,$C146,TB!$C:$C,$D146,TB!$G:$G,$E146,TB!$J:$J,$A$4)</f>
        <v>0</v>
      </c>
      <c r="AW146" s="219">
        <f>-SUMIFS(TB!AJ:AJ,TB!$F:$F,$B146,TB!$B:$B,$C146,TB!$C:$C,$D146,TB!$G:$G,$E146,TB!$J:$J,$A$4)</f>
        <v>0</v>
      </c>
      <c r="AX146" s="219">
        <f>-SUMIFS(TB!AK:AK,TB!$F:$F,$B146,TB!$B:$B,$C146,TB!$C:$C,$D146,TB!$G:$G,$E146,TB!$J:$J,$A$4)</f>
        <v>0</v>
      </c>
      <c r="AY146" s="219">
        <f>-SUMIFS(TB!AL:AL,TB!$F:$F,$B146,TB!$B:$B,$C146,TB!$C:$C,$D146,TB!$G:$G,$E146,TB!$J:$J,$A$4)</f>
        <v>0</v>
      </c>
      <c r="AZ146" s="219">
        <f>-SUMIFS(TB!AM:AM,TB!$F:$F,$B146,TB!$B:$B,$C146,TB!$C:$C,$D146,TB!$G:$G,$E146,TB!$J:$J,$A$4)</f>
        <v>0</v>
      </c>
      <c r="BA146" s="219">
        <f>-SUMIFS(TB!AN:AN,TB!$F:$F,$B146,TB!$B:$B,$C146,TB!$C:$C,$D146,TB!$G:$G,$E146,TB!$J:$J,$A$4)</f>
        <v>0</v>
      </c>
      <c r="BB146" s="219">
        <f>-SUMIFS(TB!AO:AO,TB!$F:$F,$B146,TB!$B:$B,$C146,TB!$C:$C,$D146,TB!$G:$G,$E146,TB!$J:$J,$A$4)</f>
        <v>0</v>
      </c>
      <c r="BC146" s="219">
        <f>-SUMIFS(TB!AP:AP,TB!$F:$F,$B146,TB!$B:$B,$C146,TB!$C:$C,$D146,TB!$G:$G,$E146,TB!$J:$J,$A$4)</f>
        <v>0</v>
      </c>
      <c r="BD146" s="219">
        <f>-SUMIFS(TB!AQ:AQ,TB!$F:$F,$B146,TB!$B:$B,$C146,TB!$C:$C,$D146,TB!$G:$G,$E146,TB!$J:$J,$A$4)</f>
        <v>0</v>
      </c>
      <c r="BE146" s="219">
        <f>-SUMIFS(TB!AR:AR,TB!$F:$F,$B146,TB!$B:$B,$C146,TB!$C:$C,$D146,TB!$G:$G,$E146,TB!$J:$J,$A$4)</f>
        <v>0</v>
      </c>
      <c r="BF146" s="219">
        <f>-SUMIFS(TB!AS:AS,TB!$F:$F,$B146,TB!$B:$B,$C146,TB!$C:$C,$D146,TB!$G:$G,$E146,TB!$J:$J,$A$4)</f>
        <v>0</v>
      </c>
      <c r="BG146" s="219">
        <f>-SUMIFS(TB!AT:AT,TB!$F:$F,$B146,TB!$B:$B,$C146,TB!$C:$C,$D146,TB!$G:$G,$E146,TB!$J:$J,$A$4)</f>
        <v>0</v>
      </c>
      <c r="BH146" s="219">
        <f>-SUMIFS(TB!AU:AU,TB!$F:$F,$B146,TB!$B:$B,$C146,TB!$C:$C,$D146,TB!$G:$G,$E146,TB!$J:$J,$A$4)</f>
        <v>0</v>
      </c>
      <c r="BI146" s="219">
        <f>-SUMIFS(TB!AV:AV,TB!$F:$F,$B146,TB!$B:$B,$C146,TB!$C:$C,$D146,TB!$G:$G,$E146,TB!$J:$J,$A$4)</f>
        <v>0</v>
      </c>
      <c r="BJ146" s="219">
        <f>-SUMIFS(TB!AW:AW,TB!$F:$F,$B146,TB!$B:$B,$C146,TB!$C:$C,$D146,TB!$G:$G,$E146,TB!$J:$J,$A$4)</f>
        <v>0</v>
      </c>
      <c r="BK146" s="219">
        <f>-SUMIFS(TB!AX:AX,TB!$F:$F,$B146,TB!$B:$B,$C146,TB!$C:$C,$D146,TB!$G:$G,$E146,TB!$J:$J,$A$4)</f>
        <v>0</v>
      </c>
      <c r="BL146" s="219">
        <f>-SUMIFS(TB!AY:AY,TB!$F:$F,$B146,TB!$B:$B,$C146,TB!$C:$C,$D146,TB!$G:$G,$E146,TB!$J:$J,$A$4)</f>
        <v>0</v>
      </c>
      <c r="BM146" s="219">
        <f>-SUMIFS(TB!AZ:AZ,TB!$F:$F,$B146,TB!$B:$B,$C146,TB!$C:$C,$D146,TB!$G:$G,$E146,TB!$J:$J,$A$4)</f>
        <v>0</v>
      </c>
      <c r="BN146" s="219">
        <f>-SUMIFS(TB!BA:BA,TB!$F:$F,$B146,TB!$B:$B,$C146,TB!$C:$C,$D146,TB!$G:$G,$E146,TB!$J:$J,$A$4)</f>
        <v>0</v>
      </c>
      <c r="BO146" s="219">
        <f>-SUMIFS(TB!BB:BB,TB!$F:$F,$B146,TB!$B:$B,$C146,TB!$C:$C,$D146,TB!$G:$G,$E146,TB!$J:$J,$A$4)</f>
        <v>0</v>
      </c>
      <c r="BP146" s="219">
        <f>-SUMIFS(TB!BC:BC,TB!$F:$F,$B146,TB!$B:$B,$C146,TB!$C:$C,$D146,TB!$G:$G,$E146,TB!$J:$J,$A$4)</f>
        <v>0</v>
      </c>
      <c r="BQ146" s="219">
        <f>-SUMIFS(TB!BD:BD,TB!$F:$F,$B146,TB!$B:$B,$C146,TB!$C:$C,$D146,TB!$G:$G,$E146,TB!$J:$J,$A$4)</f>
        <v>0</v>
      </c>
      <c r="BR146" s="219">
        <f>-SUMIFS(TB!BE:BE,TB!$F:$F,$B146,TB!$B:$B,$C146,TB!$C:$C,$D146,TB!$G:$G,$E146,TB!$J:$J,$A$4)</f>
        <v>0</v>
      </c>
      <c r="BS146" s="219">
        <f>-SUMIFS(TB!BF:BF,TB!$F:$F,$B146,TB!$B:$B,$C146,TB!$C:$C,$D146,TB!$G:$G,$E146,TB!$J:$J,$A$4)</f>
        <v>0</v>
      </c>
      <c r="BT146" s="219">
        <f>-SUMIFS(TB!BG:BG,TB!$F:$F,$B146,TB!$B:$B,$C146,TB!$C:$C,$D146,TB!$G:$G,$E146,TB!$J:$J,$A$4)</f>
        <v>0</v>
      </c>
      <c r="BU146" s="219">
        <f>-SUMIFS(TB!BH:BH,TB!$F:$F,$B146,TB!$B:$B,$C146,TB!$C:$C,$D146,TB!$G:$G,$E146,TB!$J:$J,$A$4)</f>
        <v>0</v>
      </c>
      <c r="BV146" s="219">
        <f>-SUMIFS(TB!BI:BI,TB!$F:$F,$B146,TB!$B:$B,$C146,TB!$C:$C,$D146,TB!$G:$G,$E146,TB!$J:$J,$A$4)</f>
        <v>0</v>
      </c>
      <c r="BZ146" s="219"/>
      <c r="CA146" s="240"/>
    </row>
    <row r="147" spans="2:79" ht="14.25" customHeight="1" outlineLevel="1" x14ac:dyDescent="0.3">
      <c r="B147" s="71" t="str">
        <f>BS!$B$36</f>
        <v>Equity</v>
      </c>
      <c r="C147" s="197" t="s">
        <v>580</v>
      </c>
      <c r="D147" s="71" t="str">
        <f>IFERROR(VLOOKUP($C147,TB!$B:$H,2,0),"-")</f>
        <v>Owners Draw:Miscellaneous</v>
      </c>
      <c r="E147" s="71" t="str">
        <f>IFERROR(VLOOKUP($C147,TB!$B:$H,6,0),"-")</f>
        <v>Owners draw</v>
      </c>
      <c r="F147" s="219">
        <f t="shared" si="137"/>
        <v>0</v>
      </c>
      <c r="G147" s="219">
        <f t="shared" si="138"/>
        <v>0</v>
      </c>
      <c r="H147" s="219">
        <f t="shared" si="138"/>
        <v>0</v>
      </c>
      <c r="I147" s="219">
        <f t="shared" si="138"/>
        <v>0</v>
      </c>
      <c r="J147" s="293"/>
      <c r="K147" s="219">
        <f t="shared" si="139"/>
        <v>0</v>
      </c>
      <c r="L147" s="219">
        <f t="shared" si="140"/>
        <v>0</v>
      </c>
      <c r="M147" s="219">
        <f t="shared" si="141"/>
        <v>0</v>
      </c>
      <c r="N147" s="219">
        <f ca="1">_xlfn.IFNA(MIN(OFFSET($AA147,0,MATCH(Periods!$D$15,$AA$7:$BY$7)-1):OFFSET($AA147,0,MATCH(Periods!$D$15,$AA$7:$BY$7,0)-12)),0)</f>
        <v>0</v>
      </c>
      <c r="O147" s="293"/>
      <c r="P147" s="219">
        <f t="shared" si="142"/>
        <v>0</v>
      </c>
      <c r="Q147" s="219">
        <f t="shared" si="143"/>
        <v>0</v>
      </c>
      <c r="R147" s="219">
        <f t="shared" si="144"/>
        <v>0</v>
      </c>
      <c r="S147" s="219">
        <f ca="1">_xlfn.IFNA(MAX(OFFSET($AA147,0,MATCH(Periods!$D$15,$AA$7:$BY$7)-1):OFFSET($AA147,0,MATCH(Periods!$D$15,$AA$7:$BY$7,0)-12)),0)</f>
        <v>0</v>
      </c>
      <c r="T147" s="293"/>
      <c r="U147" s="219">
        <f t="shared" si="145"/>
        <v>0</v>
      </c>
      <c r="V147" s="219">
        <f t="shared" si="146"/>
        <v>0</v>
      </c>
      <c r="W147" s="219">
        <f t="shared" si="147"/>
        <v>0</v>
      </c>
      <c r="X147" s="219">
        <f ca="1">_xlfn.IFNA(AVERAGE(OFFSET($AA147,0,MATCH(Periods!$D$15,$AA$7:$BY$7)-1):OFFSET($AA147,0,MATCH(Periods!$D$15,$AA$7:$BY$7,0)-12)),0)</f>
        <v>0</v>
      </c>
      <c r="Y147" s="293"/>
      <c r="Z147" s="293"/>
      <c r="AA147" s="219">
        <f>-SUMIFS(TB!N:N,TB!$F:$F,$B147,TB!$B:$B,$C147,TB!$C:$C,$D147,TB!$G:$G,$E147,TB!$J:$J,$A$4)</f>
        <v>0</v>
      </c>
      <c r="AB147" s="219">
        <f>-SUMIFS(TB!O:O,TB!$F:$F,$B147,TB!$B:$B,$C147,TB!$C:$C,$D147,TB!$G:$G,$E147,TB!$J:$J,$A$4)</f>
        <v>0</v>
      </c>
      <c r="AC147" s="219">
        <f>-SUMIFS(TB!P:P,TB!$F:$F,$B147,TB!$B:$B,$C147,TB!$C:$C,$D147,TB!$G:$G,$E147,TB!$J:$J,$A$4)</f>
        <v>0</v>
      </c>
      <c r="AD147" s="219">
        <f>-SUMIFS(TB!Q:Q,TB!$F:$F,$B147,TB!$B:$B,$C147,TB!$C:$C,$D147,TB!$G:$G,$E147,TB!$J:$J,$A$4)</f>
        <v>0</v>
      </c>
      <c r="AE147" s="219">
        <f>-SUMIFS(TB!R:R,TB!$F:$F,$B147,TB!$B:$B,$C147,TB!$C:$C,$D147,TB!$G:$G,$E147,TB!$J:$J,$A$4)</f>
        <v>0</v>
      </c>
      <c r="AF147" s="219">
        <f>-SUMIFS(TB!S:S,TB!$F:$F,$B147,TB!$B:$B,$C147,TB!$C:$C,$D147,TB!$G:$G,$E147,TB!$J:$J,$A$4)</f>
        <v>0</v>
      </c>
      <c r="AG147" s="219">
        <f>-SUMIFS(TB!T:T,TB!$F:$F,$B147,TB!$B:$B,$C147,TB!$C:$C,$D147,TB!$G:$G,$E147,TB!$J:$J,$A$4)</f>
        <v>0</v>
      </c>
      <c r="AH147" s="219">
        <f>-SUMIFS(TB!U:U,TB!$F:$F,$B147,TB!$B:$B,$C147,TB!$C:$C,$D147,TB!$G:$G,$E147,TB!$J:$J,$A$4)</f>
        <v>0</v>
      </c>
      <c r="AI147" s="219">
        <f>-SUMIFS(TB!V:V,TB!$F:$F,$B147,TB!$B:$B,$C147,TB!$C:$C,$D147,TB!$G:$G,$E147,TB!$J:$J,$A$4)</f>
        <v>0</v>
      </c>
      <c r="AJ147" s="219">
        <f>-SUMIFS(TB!W:W,TB!$F:$F,$B147,TB!$B:$B,$C147,TB!$C:$C,$D147,TB!$G:$G,$E147,TB!$J:$J,$A$4)</f>
        <v>0</v>
      </c>
      <c r="AK147" s="219">
        <f>-SUMIFS(TB!X:X,TB!$F:$F,$B147,TB!$B:$B,$C147,TB!$C:$C,$D147,TB!$G:$G,$E147,TB!$J:$J,$A$4)</f>
        <v>0</v>
      </c>
      <c r="AL147" s="219">
        <f>-SUMIFS(TB!Y:Y,TB!$F:$F,$B147,TB!$B:$B,$C147,TB!$C:$C,$D147,TB!$G:$G,$E147,TB!$J:$J,$A$4)</f>
        <v>0</v>
      </c>
      <c r="AM147" s="219">
        <f>-SUMIFS(TB!Z:Z,TB!$F:$F,$B147,TB!$B:$B,$C147,TB!$C:$C,$D147,TB!$G:$G,$E147,TB!$J:$J,$A$4)</f>
        <v>0</v>
      </c>
      <c r="AN147" s="219">
        <f>-SUMIFS(TB!AA:AA,TB!$F:$F,$B147,TB!$B:$B,$C147,TB!$C:$C,$D147,TB!$G:$G,$E147,TB!$J:$J,$A$4)</f>
        <v>0</v>
      </c>
      <c r="AO147" s="219">
        <f>-SUMIFS(TB!AB:AB,TB!$F:$F,$B147,TB!$B:$B,$C147,TB!$C:$C,$D147,TB!$G:$G,$E147,TB!$J:$J,$A$4)</f>
        <v>0</v>
      </c>
      <c r="AP147" s="219">
        <f>-SUMIFS(TB!AC:AC,TB!$F:$F,$B147,TB!$B:$B,$C147,TB!$C:$C,$D147,TB!$G:$G,$E147,TB!$J:$J,$A$4)</f>
        <v>0</v>
      </c>
      <c r="AQ147" s="219">
        <f>-SUMIFS(TB!AD:AD,TB!$F:$F,$B147,TB!$B:$B,$C147,TB!$C:$C,$D147,TB!$G:$G,$E147,TB!$J:$J,$A$4)</f>
        <v>0</v>
      </c>
      <c r="AR147" s="219">
        <f>-SUMIFS(TB!AE:AE,TB!$F:$F,$B147,TB!$B:$B,$C147,TB!$C:$C,$D147,TB!$G:$G,$E147,TB!$J:$J,$A$4)</f>
        <v>0</v>
      </c>
      <c r="AS147" s="219">
        <f>-SUMIFS(TB!AF:AF,TB!$F:$F,$B147,TB!$B:$B,$C147,TB!$C:$C,$D147,TB!$G:$G,$E147,TB!$J:$J,$A$4)</f>
        <v>0</v>
      </c>
      <c r="AT147" s="219">
        <f>-SUMIFS(TB!AG:AG,TB!$F:$F,$B147,TB!$B:$B,$C147,TB!$C:$C,$D147,TB!$G:$G,$E147,TB!$J:$J,$A$4)</f>
        <v>0</v>
      </c>
      <c r="AU147" s="219">
        <f>-SUMIFS(TB!AH:AH,TB!$F:$F,$B147,TB!$B:$B,$C147,TB!$C:$C,$D147,TB!$G:$G,$E147,TB!$J:$J,$A$4)</f>
        <v>0</v>
      </c>
      <c r="AV147" s="219">
        <f>-SUMIFS(TB!AI:AI,TB!$F:$F,$B147,TB!$B:$B,$C147,TB!$C:$C,$D147,TB!$G:$G,$E147,TB!$J:$J,$A$4)</f>
        <v>0</v>
      </c>
      <c r="AW147" s="219">
        <f>-SUMIFS(TB!AJ:AJ,TB!$F:$F,$B147,TB!$B:$B,$C147,TB!$C:$C,$D147,TB!$G:$G,$E147,TB!$J:$J,$A$4)</f>
        <v>0</v>
      </c>
      <c r="AX147" s="219">
        <f>-SUMIFS(TB!AK:AK,TB!$F:$F,$B147,TB!$B:$B,$C147,TB!$C:$C,$D147,TB!$G:$G,$E147,TB!$J:$J,$A$4)</f>
        <v>0</v>
      </c>
      <c r="AY147" s="219">
        <f>-SUMIFS(TB!AL:AL,TB!$F:$F,$B147,TB!$B:$B,$C147,TB!$C:$C,$D147,TB!$G:$G,$E147,TB!$J:$J,$A$4)</f>
        <v>0</v>
      </c>
      <c r="AZ147" s="219">
        <f>-SUMIFS(TB!AM:AM,TB!$F:$F,$B147,TB!$B:$B,$C147,TB!$C:$C,$D147,TB!$G:$G,$E147,TB!$J:$J,$A$4)</f>
        <v>0</v>
      </c>
      <c r="BA147" s="219">
        <f>-SUMIFS(TB!AN:AN,TB!$F:$F,$B147,TB!$B:$B,$C147,TB!$C:$C,$D147,TB!$G:$G,$E147,TB!$J:$J,$A$4)</f>
        <v>0</v>
      </c>
      <c r="BB147" s="219">
        <f>-SUMIFS(TB!AO:AO,TB!$F:$F,$B147,TB!$B:$B,$C147,TB!$C:$C,$D147,TB!$G:$G,$E147,TB!$J:$J,$A$4)</f>
        <v>0</v>
      </c>
      <c r="BC147" s="219">
        <f>-SUMIFS(TB!AP:AP,TB!$F:$F,$B147,TB!$B:$B,$C147,TB!$C:$C,$D147,TB!$G:$G,$E147,TB!$J:$J,$A$4)</f>
        <v>0</v>
      </c>
      <c r="BD147" s="219">
        <f>-SUMIFS(TB!AQ:AQ,TB!$F:$F,$B147,TB!$B:$B,$C147,TB!$C:$C,$D147,TB!$G:$G,$E147,TB!$J:$J,$A$4)</f>
        <v>0</v>
      </c>
      <c r="BE147" s="219">
        <f>-SUMIFS(TB!AR:AR,TB!$F:$F,$B147,TB!$B:$B,$C147,TB!$C:$C,$D147,TB!$G:$G,$E147,TB!$J:$J,$A$4)</f>
        <v>0</v>
      </c>
      <c r="BF147" s="219">
        <f>-SUMIFS(TB!AS:AS,TB!$F:$F,$B147,TB!$B:$B,$C147,TB!$C:$C,$D147,TB!$G:$G,$E147,TB!$J:$J,$A$4)</f>
        <v>0</v>
      </c>
      <c r="BG147" s="219">
        <f>-SUMIFS(TB!AT:AT,TB!$F:$F,$B147,TB!$B:$B,$C147,TB!$C:$C,$D147,TB!$G:$G,$E147,TB!$J:$J,$A$4)</f>
        <v>0</v>
      </c>
      <c r="BH147" s="219">
        <f>-SUMIFS(TB!AU:AU,TB!$F:$F,$B147,TB!$B:$B,$C147,TB!$C:$C,$D147,TB!$G:$G,$E147,TB!$J:$J,$A$4)</f>
        <v>0</v>
      </c>
      <c r="BI147" s="219">
        <f>-SUMIFS(TB!AV:AV,TB!$F:$F,$B147,TB!$B:$B,$C147,TB!$C:$C,$D147,TB!$G:$G,$E147,TB!$J:$J,$A$4)</f>
        <v>0</v>
      </c>
      <c r="BJ147" s="219">
        <f>-SUMIFS(TB!AW:AW,TB!$F:$F,$B147,TB!$B:$B,$C147,TB!$C:$C,$D147,TB!$G:$G,$E147,TB!$J:$J,$A$4)</f>
        <v>0</v>
      </c>
      <c r="BK147" s="219">
        <f>-SUMIFS(TB!AX:AX,TB!$F:$F,$B147,TB!$B:$B,$C147,TB!$C:$C,$D147,TB!$G:$G,$E147,TB!$J:$J,$A$4)</f>
        <v>0</v>
      </c>
      <c r="BL147" s="219">
        <f>-SUMIFS(TB!AY:AY,TB!$F:$F,$B147,TB!$B:$B,$C147,TB!$C:$C,$D147,TB!$G:$G,$E147,TB!$J:$J,$A$4)</f>
        <v>0</v>
      </c>
      <c r="BM147" s="219">
        <f>-SUMIFS(TB!AZ:AZ,TB!$F:$F,$B147,TB!$B:$B,$C147,TB!$C:$C,$D147,TB!$G:$G,$E147,TB!$J:$J,$A$4)</f>
        <v>0</v>
      </c>
      <c r="BN147" s="219">
        <f>-SUMIFS(TB!BA:BA,TB!$F:$F,$B147,TB!$B:$B,$C147,TB!$C:$C,$D147,TB!$G:$G,$E147,TB!$J:$J,$A$4)</f>
        <v>0</v>
      </c>
      <c r="BO147" s="219">
        <f>-SUMIFS(TB!BB:BB,TB!$F:$F,$B147,TB!$B:$B,$C147,TB!$C:$C,$D147,TB!$G:$G,$E147,TB!$J:$J,$A$4)</f>
        <v>0</v>
      </c>
      <c r="BP147" s="219">
        <f>-SUMIFS(TB!BC:BC,TB!$F:$F,$B147,TB!$B:$B,$C147,TB!$C:$C,$D147,TB!$G:$G,$E147,TB!$J:$J,$A$4)</f>
        <v>0</v>
      </c>
      <c r="BQ147" s="219">
        <f>-SUMIFS(TB!BD:BD,TB!$F:$F,$B147,TB!$B:$B,$C147,TB!$C:$C,$D147,TB!$G:$G,$E147,TB!$J:$J,$A$4)</f>
        <v>0</v>
      </c>
      <c r="BR147" s="219">
        <f>-SUMIFS(TB!BE:BE,TB!$F:$F,$B147,TB!$B:$B,$C147,TB!$C:$C,$D147,TB!$G:$G,$E147,TB!$J:$J,$A$4)</f>
        <v>0</v>
      </c>
      <c r="BS147" s="219">
        <f>-SUMIFS(TB!BF:BF,TB!$F:$F,$B147,TB!$B:$B,$C147,TB!$C:$C,$D147,TB!$G:$G,$E147,TB!$J:$J,$A$4)</f>
        <v>0</v>
      </c>
      <c r="BT147" s="219">
        <f>-SUMIFS(TB!BG:BG,TB!$F:$F,$B147,TB!$B:$B,$C147,TB!$C:$C,$D147,TB!$G:$G,$E147,TB!$J:$J,$A$4)</f>
        <v>0</v>
      </c>
      <c r="BU147" s="219">
        <f>-SUMIFS(TB!BH:BH,TB!$F:$F,$B147,TB!$B:$B,$C147,TB!$C:$C,$D147,TB!$G:$G,$E147,TB!$J:$J,$A$4)</f>
        <v>0</v>
      </c>
      <c r="BV147" s="219">
        <f>-SUMIFS(TB!BI:BI,TB!$F:$F,$B147,TB!$B:$B,$C147,TB!$C:$C,$D147,TB!$G:$G,$E147,TB!$J:$J,$A$4)</f>
        <v>0</v>
      </c>
      <c r="BZ147" s="219"/>
      <c r="CA147" s="240"/>
    </row>
    <row r="148" spans="2:79" ht="14.25" customHeight="1" outlineLevel="1" x14ac:dyDescent="0.3">
      <c r="B148" s="71" t="str">
        <f>BS!$B$36</f>
        <v>Equity</v>
      </c>
      <c r="C148" s="197" t="s">
        <v>581</v>
      </c>
      <c r="D148" s="71" t="str">
        <f>IFERROR(VLOOKUP($C148,TB!$B:$H,2,0),"-")</f>
        <v>Owners Draw:Mortgage - Home &amp; Land</v>
      </c>
      <c r="E148" s="71" t="str">
        <f>IFERROR(VLOOKUP($C148,TB!$B:$H,6,0),"-")</f>
        <v>Owners draw</v>
      </c>
      <c r="F148" s="219">
        <f t="shared" si="137"/>
        <v>0</v>
      </c>
      <c r="G148" s="219">
        <f t="shared" si="138"/>
        <v>0</v>
      </c>
      <c r="H148" s="219">
        <f t="shared" si="138"/>
        <v>0</v>
      </c>
      <c r="I148" s="219">
        <f t="shared" si="138"/>
        <v>0</v>
      </c>
      <c r="J148" s="293"/>
      <c r="K148" s="219">
        <f t="shared" si="139"/>
        <v>0</v>
      </c>
      <c r="L148" s="219">
        <f t="shared" si="140"/>
        <v>0</v>
      </c>
      <c r="M148" s="219">
        <f t="shared" si="141"/>
        <v>0</v>
      </c>
      <c r="N148" s="219">
        <f ca="1">_xlfn.IFNA(MIN(OFFSET($AA148,0,MATCH(Periods!$D$15,$AA$7:$BY$7)-1):OFFSET($AA148,0,MATCH(Periods!$D$15,$AA$7:$BY$7,0)-12)),0)</f>
        <v>0</v>
      </c>
      <c r="O148" s="293"/>
      <c r="P148" s="219">
        <f t="shared" si="142"/>
        <v>0</v>
      </c>
      <c r="Q148" s="219">
        <f t="shared" si="143"/>
        <v>0</v>
      </c>
      <c r="R148" s="219">
        <f t="shared" si="144"/>
        <v>0</v>
      </c>
      <c r="S148" s="219">
        <f ca="1">_xlfn.IFNA(MAX(OFFSET($AA148,0,MATCH(Periods!$D$15,$AA$7:$BY$7)-1):OFFSET($AA148,0,MATCH(Periods!$D$15,$AA$7:$BY$7,0)-12)),0)</f>
        <v>0</v>
      </c>
      <c r="T148" s="293"/>
      <c r="U148" s="219">
        <f t="shared" si="145"/>
        <v>0</v>
      </c>
      <c r="V148" s="219">
        <f t="shared" si="146"/>
        <v>0</v>
      </c>
      <c r="W148" s="219">
        <f t="shared" si="147"/>
        <v>0</v>
      </c>
      <c r="X148" s="219">
        <f ca="1">_xlfn.IFNA(AVERAGE(OFFSET($AA148,0,MATCH(Periods!$D$15,$AA$7:$BY$7)-1):OFFSET($AA148,0,MATCH(Periods!$D$15,$AA$7:$BY$7,0)-12)),0)</f>
        <v>0</v>
      </c>
      <c r="Y148" s="293"/>
      <c r="Z148" s="293"/>
      <c r="AA148" s="219">
        <f>-SUMIFS(TB!N:N,TB!$F:$F,$B148,TB!$B:$B,$C148,TB!$C:$C,$D148,TB!$G:$G,$E148,TB!$J:$J,$A$4)</f>
        <v>0</v>
      </c>
      <c r="AB148" s="219">
        <f>-SUMIFS(TB!O:O,TB!$F:$F,$B148,TB!$B:$B,$C148,TB!$C:$C,$D148,TB!$G:$G,$E148,TB!$J:$J,$A$4)</f>
        <v>0</v>
      </c>
      <c r="AC148" s="219">
        <f>-SUMIFS(TB!P:P,TB!$F:$F,$B148,TB!$B:$B,$C148,TB!$C:$C,$D148,TB!$G:$G,$E148,TB!$J:$J,$A$4)</f>
        <v>0</v>
      </c>
      <c r="AD148" s="219">
        <f>-SUMIFS(TB!Q:Q,TB!$F:$F,$B148,TB!$B:$B,$C148,TB!$C:$C,$D148,TB!$G:$G,$E148,TB!$J:$J,$A$4)</f>
        <v>0</v>
      </c>
      <c r="AE148" s="219">
        <f>-SUMIFS(TB!R:R,TB!$F:$F,$B148,TB!$B:$B,$C148,TB!$C:$C,$D148,TB!$G:$G,$E148,TB!$J:$J,$A$4)</f>
        <v>0</v>
      </c>
      <c r="AF148" s="219">
        <f>-SUMIFS(TB!S:S,TB!$F:$F,$B148,TB!$B:$B,$C148,TB!$C:$C,$D148,TB!$G:$G,$E148,TB!$J:$J,$A$4)</f>
        <v>0</v>
      </c>
      <c r="AG148" s="219">
        <f>-SUMIFS(TB!T:T,TB!$F:$F,$B148,TB!$B:$B,$C148,TB!$C:$C,$D148,TB!$G:$G,$E148,TB!$J:$J,$A$4)</f>
        <v>0</v>
      </c>
      <c r="AH148" s="219">
        <f>-SUMIFS(TB!U:U,TB!$F:$F,$B148,TB!$B:$B,$C148,TB!$C:$C,$D148,TB!$G:$G,$E148,TB!$J:$J,$A$4)</f>
        <v>0</v>
      </c>
      <c r="AI148" s="219">
        <f>-SUMIFS(TB!V:V,TB!$F:$F,$B148,TB!$B:$B,$C148,TB!$C:$C,$D148,TB!$G:$G,$E148,TB!$J:$J,$A$4)</f>
        <v>0</v>
      </c>
      <c r="AJ148" s="219">
        <f>-SUMIFS(TB!W:W,TB!$F:$F,$B148,TB!$B:$B,$C148,TB!$C:$C,$D148,TB!$G:$G,$E148,TB!$J:$J,$A$4)</f>
        <v>0</v>
      </c>
      <c r="AK148" s="219">
        <f>-SUMIFS(TB!X:X,TB!$F:$F,$B148,TB!$B:$B,$C148,TB!$C:$C,$D148,TB!$G:$G,$E148,TB!$J:$J,$A$4)</f>
        <v>0</v>
      </c>
      <c r="AL148" s="219">
        <f>-SUMIFS(TB!Y:Y,TB!$F:$F,$B148,TB!$B:$B,$C148,TB!$C:$C,$D148,TB!$G:$G,$E148,TB!$J:$J,$A$4)</f>
        <v>0</v>
      </c>
      <c r="AM148" s="219">
        <f>-SUMIFS(TB!Z:Z,TB!$F:$F,$B148,TB!$B:$B,$C148,TB!$C:$C,$D148,TB!$G:$G,$E148,TB!$J:$J,$A$4)</f>
        <v>0</v>
      </c>
      <c r="AN148" s="219">
        <f>-SUMIFS(TB!AA:AA,TB!$F:$F,$B148,TB!$B:$B,$C148,TB!$C:$C,$D148,TB!$G:$G,$E148,TB!$J:$J,$A$4)</f>
        <v>0</v>
      </c>
      <c r="AO148" s="219">
        <f>-SUMIFS(TB!AB:AB,TB!$F:$F,$B148,TB!$B:$B,$C148,TB!$C:$C,$D148,TB!$G:$G,$E148,TB!$J:$J,$A$4)</f>
        <v>0</v>
      </c>
      <c r="AP148" s="219">
        <f>-SUMIFS(TB!AC:AC,TB!$F:$F,$B148,TB!$B:$B,$C148,TB!$C:$C,$D148,TB!$G:$G,$E148,TB!$J:$J,$A$4)</f>
        <v>0</v>
      </c>
      <c r="AQ148" s="219">
        <f>-SUMIFS(TB!AD:AD,TB!$F:$F,$B148,TB!$B:$B,$C148,TB!$C:$C,$D148,TB!$G:$G,$E148,TB!$J:$J,$A$4)</f>
        <v>0</v>
      </c>
      <c r="AR148" s="219">
        <f>-SUMIFS(TB!AE:AE,TB!$F:$F,$B148,TB!$B:$B,$C148,TB!$C:$C,$D148,TB!$G:$G,$E148,TB!$J:$J,$A$4)</f>
        <v>0</v>
      </c>
      <c r="AS148" s="219">
        <f>-SUMIFS(TB!AF:AF,TB!$F:$F,$B148,TB!$B:$B,$C148,TB!$C:$C,$D148,TB!$G:$G,$E148,TB!$J:$J,$A$4)</f>
        <v>0</v>
      </c>
      <c r="AT148" s="219">
        <f>-SUMIFS(TB!AG:AG,TB!$F:$F,$B148,TB!$B:$B,$C148,TB!$C:$C,$D148,TB!$G:$G,$E148,TB!$J:$J,$A$4)</f>
        <v>0</v>
      </c>
      <c r="AU148" s="219">
        <f>-SUMIFS(TB!AH:AH,TB!$F:$F,$B148,TB!$B:$B,$C148,TB!$C:$C,$D148,TB!$G:$G,$E148,TB!$J:$J,$A$4)</f>
        <v>0</v>
      </c>
      <c r="AV148" s="219">
        <f>-SUMIFS(TB!AI:AI,TB!$F:$F,$B148,TB!$B:$B,$C148,TB!$C:$C,$D148,TB!$G:$G,$E148,TB!$J:$J,$A$4)</f>
        <v>0</v>
      </c>
      <c r="AW148" s="219">
        <f>-SUMIFS(TB!AJ:AJ,TB!$F:$F,$B148,TB!$B:$B,$C148,TB!$C:$C,$D148,TB!$G:$G,$E148,TB!$J:$J,$A$4)</f>
        <v>0</v>
      </c>
      <c r="AX148" s="219">
        <f>-SUMIFS(TB!AK:AK,TB!$F:$F,$B148,TB!$B:$B,$C148,TB!$C:$C,$D148,TB!$G:$G,$E148,TB!$J:$J,$A$4)</f>
        <v>0</v>
      </c>
      <c r="AY148" s="219">
        <f>-SUMIFS(TB!AL:AL,TB!$F:$F,$B148,TB!$B:$B,$C148,TB!$C:$C,$D148,TB!$G:$G,$E148,TB!$J:$J,$A$4)</f>
        <v>0</v>
      </c>
      <c r="AZ148" s="219">
        <f>-SUMIFS(TB!AM:AM,TB!$F:$F,$B148,TB!$B:$B,$C148,TB!$C:$C,$D148,TB!$G:$G,$E148,TB!$J:$J,$A$4)</f>
        <v>0</v>
      </c>
      <c r="BA148" s="219">
        <f>-SUMIFS(TB!AN:AN,TB!$F:$F,$B148,TB!$B:$B,$C148,TB!$C:$C,$D148,TB!$G:$G,$E148,TB!$J:$J,$A$4)</f>
        <v>0</v>
      </c>
      <c r="BB148" s="219">
        <f>-SUMIFS(TB!AO:AO,TB!$F:$F,$B148,TB!$B:$B,$C148,TB!$C:$C,$D148,TB!$G:$G,$E148,TB!$J:$J,$A$4)</f>
        <v>0</v>
      </c>
      <c r="BC148" s="219">
        <f>-SUMIFS(TB!AP:AP,TB!$F:$F,$B148,TB!$B:$B,$C148,TB!$C:$C,$D148,TB!$G:$G,$E148,TB!$J:$J,$A$4)</f>
        <v>0</v>
      </c>
      <c r="BD148" s="219">
        <f>-SUMIFS(TB!AQ:AQ,TB!$F:$F,$B148,TB!$B:$B,$C148,TB!$C:$C,$D148,TB!$G:$G,$E148,TB!$J:$J,$A$4)</f>
        <v>0</v>
      </c>
      <c r="BE148" s="219">
        <f>-SUMIFS(TB!AR:AR,TB!$F:$F,$B148,TB!$B:$B,$C148,TB!$C:$C,$D148,TB!$G:$G,$E148,TB!$J:$J,$A$4)</f>
        <v>0</v>
      </c>
      <c r="BF148" s="219">
        <f>-SUMIFS(TB!AS:AS,TB!$F:$F,$B148,TB!$B:$B,$C148,TB!$C:$C,$D148,TB!$G:$G,$E148,TB!$J:$J,$A$4)</f>
        <v>0</v>
      </c>
      <c r="BG148" s="219">
        <f>-SUMIFS(TB!AT:AT,TB!$F:$F,$B148,TB!$B:$B,$C148,TB!$C:$C,$D148,TB!$G:$G,$E148,TB!$J:$J,$A$4)</f>
        <v>0</v>
      </c>
      <c r="BH148" s="219">
        <f>-SUMIFS(TB!AU:AU,TB!$F:$F,$B148,TB!$B:$B,$C148,TB!$C:$C,$D148,TB!$G:$G,$E148,TB!$J:$J,$A$4)</f>
        <v>0</v>
      </c>
      <c r="BI148" s="219">
        <f>-SUMIFS(TB!AV:AV,TB!$F:$F,$B148,TB!$B:$B,$C148,TB!$C:$C,$D148,TB!$G:$G,$E148,TB!$J:$J,$A$4)</f>
        <v>0</v>
      </c>
      <c r="BJ148" s="219">
        <f>-SUMIFS(TB!AW:AW,TB!$F:$F,$B148,TB!$B:$B,$C148,TB!$C:$C,$D148,TB!$G:$G,$E148,TB!$J:$J,$A$4)</f>
        <v>0</v>
      </c>
      <c r="BK148" s="219">
        <f>-SUMIFS(TB!AX:AX,TB!$F:$F,$B148,TB!$B:$B,$C148,TB!$C:$C,$D148,TB!$G:$G,$E148,TB!$J:$J,$A$4)</f>
        <v>0</v>
      </c>
      <c r="BL148" s="219">
        <f>-SUMIFS(TB!AY:AY,TB!$F:$F,$B148,TB!$B:$B,$C148,TB!$C:$C,$D148,TB!$G:$G,$E148,TB!$J:$J,$A$4)</f>
        <v>0</v>
      </c>
      <c r="BM148" s="219">
        <f>-SUMIFS(TB!AZ:AZ,TB!$F:$F,$B148,TB!$B:$B,$C148,TB!$C:$C,$D148,TB!$G:$G,$E148,TB!$J:$J,$A$4)</f>
        <v>0</v>
      </c>
      <c r="BN148" s="219">
        <f>-SUMIFS(TB!BA:BA,TB!$F:$F,$B148,TB!$B:$B,$C148,TB!$C:$C,$D148,TB!$G:$G,$E148,TB!$J:$J,$A$4)</f>
        <v>0</v>
      </c>
      <c r="BO148" s="219">
        <f>-SUMIFS(TB!BB:BB,TB!$F:$F,$B148,TB!$B:$B,$C148,TB!$C:$C,$D148,TB!$G:$G,$E148,TB!$J:$J,$A$4)</f>
        <v>0</v>
      </c>
      <c r="BP148" s="219">
        <f>-SUMIFS(TB!BC:BC,TB!$F:$F,$B148,TB!$B:$B,$C148,TB!$C:$C,$D148,TB!$G:$G,$E148,TB!$J:$J,$A$4)</f>
        <v>0</v>
      </c>
      <c r="BQ148" s="219">
        <f>-SUMIFS(TB!BD:BD,TB!$F:$F,$B148,TB!$B:$B,$C148,TB!$C:$C,$D148,TB!$G:$G,$E148,TB!$J:$J,$A$4)</f>
        <v>0</v>
      </c>
      <c r="BR148" s="219">
        <f>-SUMIFS(TB!BE:BE,TB!$F:$F,$B148,TB!$B:$B,$C148,TB!$C:$C,$D148,TB!$G:$G,$E148,TB!$J:$J,$A$4)</f>
        <v>0</v>
      </c>
      <c r="BS148" s="219">
        <f>-SUMIFS(TB!BF:BF,TB!$F:$F,$B148,TB!$B:$B,$C148,TB!$C:$C,$D148,TB!$G:$G,$E148,TB!$J:$J,$A$4)</f>
        <v>0</v>
      </c>
      <c r="BT148" s="219">
        <f>-SUMIFS(TB!BG:BG,TB!$F:$F,$B148,TB!$B:$B,$C148,TB!$C:$C,$D148,TB!$G:$G,$E148,TB!$J:$J,$A$4)</f>
        <v>0</v>
      </c>
      <c r="BU148" s="219">
        <f>-SUMIFS(TB!BH:BH,TB!$F:$F,$B148,TB!$B:$B,$C148,TB!$C:$C,$D148,TB!$G:$G,$E148,TB!$J:$J,$A$4)</f>
        <v>0</v>
      </c>
      <c r="BV148" s="219">
        <f>-SUMIFS(TB!BI:BI,TB!$F:$F,$B148,TB!$B:$B,$C148,TB!$C:$C,$D148,TB!$G:$G,$E148,TB!$J:$J,$A$4)</f>
        <v>0</v>
      </c>
      <c r="BZ148" s="219"/>
      <c r="CA148" s="240"/>
    </row>
    <row r="149" spans="2:79" ht="14.25" customHeight="1" outlineLevel="1" x14ac:dyDescent="0.3">
      <c r="B149" s="71" t="str">
        <f>BS!$B$36</f>
        <v>Equity</v>
      </c>
      <c r="C149" s="197" t="s">
        <v>582</v>
      </c>
      <c r="D149" s="71" t="str">
        <f>IFERROR(VLOOKUP($C149,TB!$B:$H,2,0),"-")</f>
        <v>Owners Draw:Taxes</v>
      </c>
      <c r="E149" s="71" t="str">
        <f>IFERROR(VLOOKUP($C149,TB!$B:$H,6,0),"-")</f>
        <v>Owners draw</v>
      </c>
      <c r="F149" s="219">
        <f t="shared" si="137"/>
        <v>0</v>
      </c>
      <c r="G149" s="219">
        <f t="shared" si="138"/>
        <v>0</v>
      </c>
      <c r="H149" s="219">
        <f t="shared" si="138"/>
        <v>0</v>
      </c>
      <c r="I149" s="219">
        <f t="shared" si="138"/>
        <v>0</v>
      </c>
      <c r="J149" s="293"/>
      <c r="K149" s="219">
        <f t="shared" si="139"/>
        <v>0</v>
      </c>
      <c r="L149" s="219">
        <f t="shared" si="140"/>
        <v>0</v>
      </c>
      <c r="M149" s="219">
        <f t="shared" si="141"/>
        <v>0</v>
      </c>
      <c r="N149" s="219">
        <f ca="1">_xlfn.IFNA(MIN(OFFSET($AA149,0,MATCH(Periods!$D$15,$AA$7:$BY$7)-1):OFFSET($AA149,0,MATCH(Periods!$D$15,$AA$7:$BY$7,0)-12)),0)</f>
        <v>0</v>
      </c>
      <c r="O149" s="293"/>
      <c r="P149" s="219">
        <f t="shared" si="142"/>
        <v>0</v>
      </c>
      <c r="Q149" s="219">
        <f t="shared" si="143"/>
        <v>0</v>
      </c>
      <c r="R149" s="219">
        <f t="shared" si="144"/>
        <v>0</v>
      </c>
      <c r="S149" s="219">
        <f ca="1">_xlfn.IFNA(MAX(OFFSET($AA149,0,MATCH(Periods!$D$15,$AA$7:$BY$7)-1):OFFSET($AA149,0,MATCH(Periods!$D$15,$AA$7:$BY$7,0)-12)),0)</f>
        <v>0</v>
      </c>
      <c r="T149" s="293"/>
      <c r="U149" s="219">
        <f t="shared" si="145"/>
        <v>0</v>
      </c>
      <c r="V149" s="219">
        <f t="shared" si="146"/>
        <v>0</v>
      </c>
      <c r="W149" s="219">
        <f t="shared" si="147"/>
        <v>0</v>
      </c>
      <c r="X149" s="219">
        <f ca="1">_xlfn.IFNA(AVERAGE(OFFSET($AA149,0,MATCH(Periods!$D$15,$AA$7:$BY$7)-1):OFFSET($AA149,0,MATCH(Periods!$D$15,$AA$7:$BY$7,0)-12)),0)</f>
        <v>0</v>
      </c>
      <c r="Y149" s="293"/>
      <c r="Z149" s="293"/>
      <c r="AA149" s="219">
        <f>-SUMIFS(TB!N:N,TB!$F:$F,$B149,TB!$B:$B,$C149,TB!$C:$C,$D149,TB!$G:$G,$E149,TB!$J:$J,$A$4)</f>
        <v>0</v>
      </c>
      <c r="AB149" s="219">
        <f>-SUMIFS(TB!O:O,TB!$F:$F,$B149,TB!$B:$B,$C149,TB!$C:$C,$D149,TB!$G:$G,$E149,TB!$J:$J,$A$4)</f>
        <v>0</v>
      </c>
      <c r="AC149" s="219">
        <f>-SUMIFS(TB!P:P,TB!$F:$F,$B149,TB!$B:$B,$C149,TB!$C:$C,$D149,TB!$G:$G,$E149,TB!$J:$J,$A$4)</f>
        <v>0</v>
      </c>
      <c r="AD149" s="219">
        <f>-SUMIFS(TB!Q:Q,TB!$F:$F,$B149,TB!$B:$B,$C149,TB!$C:$C,$D149,TB!$G:$G,$E149,TB!$J:$J,$A$4)</f>
        <v>0</v>
      </c>
      <c r="AE149" s="219">
        <f>-SUMIFS(TB!R:R,TB!$F:$F,$B149,TB!$B:$B,$C149,TB!$C:$C,$D149,TB!$G:$G,$E149,TB!$J:$J,$A$4)</f>
        <v>0</v>
      </c>
      <c r="AF149" s="219">
        <f>-SUMIFS(TB!S:S,TB!$F:$F,$B149,TB!$B:$B,$C149,TB!$C:$C,$D149,TB!$G:$G,$E149,TB!$J:$J,$A$4)</f>
        <v>0</v>
      </c>
      <c r="AG149" s="219">
        <f>-SUMIFS(TB!T:T,TB!$F:$F,$B149,TB!$B:$B,$C149,TB!$C:$C,$D149,TB!$G:$G,$E149,TB!$J:$J,$A$4)</f>
        <v>0</v>
      </c>
      <c r="AH149" s="219">
        <f>-SUMIFS(TB!U:U,TB!$F:$F,$B149,TB!$B:$B,$C149,TB!$C:$C,$D149,TB!$G:$G,$E149,TB!$J:$J,$A$4)</f>
        <v>0</v>
      </c>
      <c r="AI149" s="219">
        <f>-SUMIFS(TB!V:V,TB!$F:$F,$B149,TB!$B:$B,$C149,TB!$C:$C,$D149,TB!$G:$G,$E149,TB!$J:$J,$A$4)</f>
        <v>0</v>
      </c>
      <c r="AJ149" s="219">
        <f>-SUMIFS(TB!W:W,TB!$F:$F,$B149,TB!$B:$B,$C149,TB!$C:$C,$D149,TB!$G:$G,$E149,TB!$J:$J,$A$4)</f>
        <v>0</v>
      </c>
      <c r="AK149" s="219">
        <f>-SUMIFS(TB!X:X,TB!$F:$F,$B149,TB!$B:$B,$C149,TB!$C:$C,$D149,TB!$G:$G,$E149,TB!$J:$J,$A$4)</f>
        <v>0</v>
      </c>
      <c r="AL149" s="219">
        <f>-SUMIFS(TB!Y:Y,TB!$F:$F,$B149,TB!$B:$B,$C149,TB!$C:$C,$D149,TB!$G:$G,$E149,TB!$J:$J,$A$4)</f>
        <v>0</v>
      </c>
      <c r="AM149" s="219">
        <f>-SUMIFS(TB!Z:Z,TB!$F:$F,$B149,TB!$B:$B,$C149,TB!$C:$C,$D149,TB!$G:$G,$E149,TB!$J:$J,$A$4)</f>
        <v>0</v>
      </c>
      <c r="AN149" s="219">
        <f>-SUMIFS(TB!AA:AA,TB!$F:$F,$B149,TB!$B:$B,$C149,TB!$C:$C,$D149,TB!$G:$G,$E149,TB!$J:$J,$A$4)</f>
        <v>0</v>
      </c>
      <c r="AO149" s="219">
        <f>-SUMIFS(TB!AB:AB,TB!$F:$F,$B149,TB!$B:$B,$C149,TB!$C:$C,$D149,TB!$G:$G,$E149,TB!$J:$J,$A$4)</f>
        <v>0</v>
      </c>
      <c r="AP149" s="219">
        <f>-SUMIFS(TB!AC:AC,TB!$F:$F,$B149,TB!$B:$B,$C149,TB!$C:$C,$D149,TB!$G:$G,$E149,TB!$J:$J,$A$4)</f>
        <v>0</v>
      </c>
      <c r="AQ149" s="219">
        <f>-SUMIFS(TB!AD:AD,TB!$F:$F,$B149,TB!$B:$B,$C149,TB!$C:$C,$D149,TB!$G:$G,$E149,TB!$J:$J,$A$4)</f>
        <v>0</v>
      </c>
      <c r="AR149" s="219">
        <f>-SUMIFS(TB!AE:AE,TB!$F:$F,$B149,TB!$B:$B,$C149,TB!$C:$C,$D149,TB!$G:$G,$E149,TB!$J:$J,$A$4)</f>
        <v>0</v>
      </c>
      <c r="AS149" s="219">
        <f>-SUMIFS(TB!AF:AF,TB!$F:$F,$B149,TB!$B:$B,$C149,TB!$C:$C,$D149,TB!$G:$G,$E149,TB!$J:$J,$A$4)</f>
        <v>0</v>
      </c>
      <c r="AT149" s="219">
        <f>-SUMIFS(TB!AG:AG,TB!$F:$F,$B149,TB!$B:$B,$C149,TB!$C:$C,$D149,TB!$G:$G,$E149,TB!$J:$J,$A$4)</f>
        <v>0</v>
      </c>
      <c r="AU149" s="219">
        <f>-SUMIFS(TB!AH:AH,TB!$F:$F,$B149,TB!$B:$B,$C149,TB!$C:$C,$D149,TB!$G:$G,$E149,TB!$J:$J,$A$4)</f>
        <v>0</v>
      </c>
      <c r="AV149" s="219">
        <f>-SUMIFS(TB!AI:AI,TB!$F:$F,$B149,TB!$B:$B,$C149,TB!$C:$C,$D149,TB!$G:$G,$E149,TB!$J:$J,$A$4)</f>
        <v>0</v>
      </c>
      <c r="AW149" s="219">
        <f>-SUMIFS(TB!AJ:AJ,TB!$F:$F,$B149,TB!$B:$B,$C149,TB!$C:$C,$D149,TB!$G:$G,$E149,TB!$J:$J,$A$4)</f>
        <v>0</v>
      </c>
      <c r="AX149" s="219">
        <f>-SUMIFS(TB!AK:AK,TB!$F:$F,$B149,TB!$B:$B,$C149,TB!$C:$C,$D149,TB!$G:$G,$E149,TB!$J:$J,$A$4)</f>
        <v>0</v>
      </c>
      <c r="AY149" s="219">
        <f>-SUMIFS(TB!AL:AL,TB!$F:$F,$B149,TB!$B:$B,$C149,TB!$C:$C,$D149,TB!$G:$G,$E149,TB!$J:$J,$A$4)</f>
        <v>0</v>
      </c>
      <c r="AZ149" s="219">
        <f>-SUMIFS(TB!AM:AM,TB!$F:$F,$B149,TB!$B:$B,$C149,TB!$C:$C,$D149,TB!$G:$G,$E149,TB!$J:$J,$A$4)</f>
        <v>0</v>
      </c>
      <c r="BA149" s="219">
        <f>-SUMIFS(TB!AN:AN,TB!$F:$F,$B149,TB!$B:$B,$C149,TB!$C:$C,$D149,TB!$G:$G,$E149,TB!$J:$J,$A$4)</f>
        <v>0</v>
      </c>
      <c r="BB149" s="219">
        <f>-SUMIFS(TB!AO:AO,TB!$F:$F,$B149,TB!$B:$B,$C149,TB!$C:$C,$D149,TB!$G:$G,$E149,TB!$J:$J,$A$4)</f>
        <v>0</v>
      </c>
      <c r="BC149" s="219">
        <f>-SUMIFS(TB!AP:AP,TB!$F:$F,$B149,TB!$B:$B,$C149,TB!$C:$C,$D149,TB!$G:$G,$E149,TB!$J:$J,$A$4)</f>
        <v>0</v>
      </c>
      <c r="BD149" s="219">
        <f>-SUMIFS(TB!AQ:AQ,TB!$F:$F,$B149,TB!$B:$B,$C149,TB!$C:$C,$D149,TB!$G:$G,$E149,TB!$J:$J,$A$4)</f>
        <v>0</v>
      </c>
      <c r="BE149" s="219">
        <f>-SUMIFS(TB!AR:AR,TB!$F:$F,$B149,TB!$B:$B,$C149,TB!$C:$C,$D149,TB!$G:$G,$E149,TB!$J:$J,$A$4)</f>
        <v>0</v>
      </c>
      <c r="BF149" s="219">
        <f>-SUMIFS(TB!AS:AS,TB!$F:$F,$B149,TB!$B:$B,$C149,TB!$C:$C,$D149,TB!$G:$G,$E149,TB!$J:$J,$A$4)</f>
        <v>0</v>
      </c>
      <c r="BG149" s="219">
        <f>-SUMIFS(TB!AT:AT,TB!$F:$F,$B149,TB!$B:$B,$C149,TB!$C:$C,$D149,TB!$G:$G,$E149,TB!$J:$J,$A$4)</f>
        <v>0</v>
      </c>
      <c r="BH149" s="219">
        <f>-SUMIFS(TB!AU:AU,TB!$F:$F,$B149,TB!$B:$B,$C149,TB!$C:$C,$D149,TB!$G:$G,$E149,TB!$J:$J,$A$4)</f>
        <v>0</v>
      </c>
      <c r="BI149" s="219">
        <f>-SUMIFS(TB!AV:AV,TB!$F:$F,$B149,TB!$B:$B,$C149,TB!$C:$C,$D149,TB!$G:$G,$E149,TB!$J:$J,$A$4)</f>
        <v>0</v>
      </c>
      <c r="BJ149" s="219">
        <f>-SUMIFS(TB!AW:AW,TB!$F:$F,$B149,TB!$B:$B,$C149,TB!$C:$C,$D149,TB!$G:$G,$E149,TB!$J:$J,$A$4)</f>
        <v>0</v>
      </c>
      <c r="BK149" s="219">
        <f>-SUMIFS(TB!AX:AX,TB!$F:$F,$B149,TB!$B:$B,$C149,TB!$C:$C,$D149,TB!$G:$G,$E149,TB!$J:$J,$A$4)</f>
        <v>0</v>
      </c>
      <c r="BL149" s="219">
        <f>-SUMIFS(TB!AY:AY,TB!$F:$F,$B149,TB!$B:$B,$C149,TB!$C:$C,$D149,TB!$G:$G,$E149,TB!$J:$J,$A$4)</f>
        <v>0</v>
      </c>
      <c r="BM149" s="219">
        <f>-SUMIFS(TB!AZ:AZ,TB!$F:$F,$B149,TB!$B:$B,$C149,TB!$C:$C,$D149,TB!$G:$G,$E149,TB!$J:$J,$A$4)</f>
        <v>0</v>
      </c>
      <c r="BN149" s="219">
        <f>-SUMIFS(TB!BA:BA,TB!$F:$F,$B149,TB!$B:$B,$C149,TB!$C:$C,$D149,TB!$G:$G,$E149,TB!$J:$J,$A$4)</f>
        <v>0</v>
      </c>
      <c r="BO149" s="219">
        <f>-SUMIFS(TB!BB:BB,TB!$F:$F,$B149,TB!$B:$B,$C149,TB!$C:$C,$D149,TB!$G:$G,$E149,TB!$J:$J,$A$4)</f>
        <v>0</v>
      </c>
      <c r="BP149" s="219">
        <f>-SUMIFS(TB!BC:BC,TB!$F:$F,$B149,TB!$B:$B,$C149,TB!$C:$C,$D149,TB!$G:$G,$E149,TB!$J:$J,$A$4)</f>
        <v>0</v>
      </c>
      <c r="BQ149" s="219">
        <f>-SUMIFS(TB!BD:BD,TB!$F:$F,$B149,TB!$B:$B,$C149,TB!$C:$C,$D149,TB!$G:$G,$E149,TB!$J:$J,$A$4)</f>
        <v>0</v>
      </c>
      <c r="BR149" s="219">
        <f>-SUMIFS(TB!BE:BE,TB!$F:$F,$B149,TB!$B:$B,$C149,TB!$C:$C,$D149,TB!$G:$G,$E149,TB!$J:$J,$A$4)</f>
        <v>0</v>
      </c>
      <c r="BS149" s="219">
        <f>-SUMIFS(TB!BF:BF,TB!$F:$F,$B149,TB!$B:$B,$C149,TB!$C:$C,$D149,TB!$G:$G,$E149,TB!$J:$J,$A$4)</f>
        <v>0</v>
      </c>
      <c r="BT149" s="219">
        <f>-SUMIFS(TB!BG:BG,TB!$F:$F,$B149,TB!$B:$B,$C149,TB!$C:$C,$D149,TB!$G:$G,$E149,TB!$J:$J,$A$4)</f>
        <v>0</v>
      </c>
      <c r="BU149" s="219">
        <f>-SUMIFS(TB!BH:BH,TB!$F:$F,$B149,TB!$B:$B,$C149,TB!$C:$C,$D149,TB!$G:$G,$E149,TB!$J:$J,$A$4)</f>
        <v>0</v>
      </c>
      <c r="BV149" s="219">
        <f>-SUMIFS(TB!BI:BI,TB!$F:$F,$B149,TB!$B:$B,$C149,TB!$C:$C,$D149,TB!$G:$G,$E149,TB!$J:$J,$A$4)</f>
        <v>0</v>
      </c>
      <c r="BZ149" s="219"/>
      <c r="CA149" s="240"/>
    </row>
    <row r="150" spans="2:79" ht="14.25" customHeight="1" outlineLevel="1" x14ac:dyDescent="0.3">
      <c r="B150" s="71" t="str">
        <f>BS!$B$36</f>
        <v>Equity</v>
      </c>
      <c r="C150" s="197" t="s">
        <v>583</v>
      </c>
      <c r="D150" s="71" t="str">
        <f>IFERROR(VLOOKUP($C150,TB!$B:$H,2,0),"-")</f>
        <v>Owners Draw:Tilco - VSB Mgmt</v>
      </c>
      <c r="E150" s="71" t="str">
        <f>IFERROR(VLOOKUP($C150,TB!$B:$H,6,0),"-")</f>
        <v>Owners draw</v>
      </c>
      <c r="F150" s="219">
        <f t="shared" si="137"/>
        <v>0</v>
      </c>
      <c r="G150" s="219">
        <f t="shared" si="138"/>
        <v>0</v>
      </c>
      <c r="H150" s="219">
        <f t="shared" si="138"/>
        <v>0</v>
      </c>
      <c r="I150" s="219">
        <f t="shared" si="138"/>
        <v>0</v>
      </c>
      <c r="J150" s="293"/>
      <c r="K150" s="219">
        <f t="shared" si="139"/>
        <v>0</v>
      </c>
      <c r="L150" s="219">
        <f t="shared" si="140"/>
        <v>0</v>
      </c>
      <c r="M150" s="219">
        <f t="shared" si="141"/>
        <v>0</v>
      </c>
      <c r="N150" s="219">
        <f ca="1">_xlfn.IFNA(MIN(OFFSET($AA150,0,MATCH(Periods!$D$15,$AA$7:$BY$7)-1):OFFSET($AA150,0,MATCH(Periods!$D$15,$AA$7:$BY$7,0)-12)),0)</f>
        <v>0</v>
      </c>
      <c r="O150" s="293"/>
      <c r="P150" s="219">
        <f t="shared" si="142"/>
        <v>0</v>
      </c>
      <c r="Q150" s="219">
        <f t="shared" si="143"/>
        <v>0</v>
      </c>
      <c r="R150" s="219">
        <f t="shared" si="144"/>
        <v>0</v>
      </c>
      <c r="S150" s="219">
        <f ca="1">_xlfn.IFNA(MAX(OFFSET($AA150,0,MATCH(Periods!$D$15,$AA$7:$BY$7)-1):OFFSET($AA150,0,MATCH(Periods!$D$15,$AA$7:$BY$7,0)-12)),0)</f>
        <v>0</v>
      </c>
      <c r="T150" s="293"/>
      <c r="U150" s="219">
        <f t="shared" si="145"/>
        <v>0</v>
      </c>
      <c r="V150" s="219">
        <f t="shared" si="146"/>
        <v>0</v>
      </c>
      <c r="W150" s="219">
        <f t="shared" si="147"/>
        <v>0</v>
      </c>
      <c r="X150" s="219">
        <f ca="1">_xlfn.IFNA(AVERAGE(OFFSET($AA150,0,MATCH(Periods!$D$15,$AA$7:$BY$7)-1):OFFSET($AA150,0,MATCH(Periods!$D$15,$AA$7:$BY$7,0)-12)),0)</f>
        <v>0</v>
      </c>
      <c r="Y150" s="293"/>
      <c r="Z150" s="293"/>
      <c r="AA150" s="219">
        <f>-SUMIFS(TB!N:N,TB!$F:$F,$B150,TB!$B:$B,$C150,TB!$C:$C,$D150,TB!$G:$G,$E150,TB!$J:$J,$A$4)</f>
        <v>0</v>
      </c>
      <c r="AB150" s="219">
        <f>-SUMIFS(TB!O:O,TB!$F:$F,$B150,TB!$B:$B,$C150,TB!$C:$C,$D150,TB!$G:$G,$E150,TB!$J:$J,$A$4)</f>
        <v>0</v>
      </c>
      <c r="AC150" s="219">
        <f>-SUMIFS(TB!P:P,TB!$F:$F,$B150,TB!$B:$B,$C150,TB!$C:$C,$D150,TB!$G:$G,$E150,TB!$J:$J,$A$4)</f>
        <v>0</v>
      </c>
      <c r="AD150" s="219">
        <f>-SUMIFS(TB!Q:Q,TB!$F:$F,$B150,TB!$B:$B,$C150,TB!$C:$C,$D150,TB!$G:$G,$E150,TB!$J:$J,$A$4)</f>
        <v>0</v>
      </c>
      <c r="AE150" s="219">
        <f>-SUMIFS(TB!R:R,TB!$F:$F,$B150,TB!$B:$B,$C150,TB!$C:$C,$D150,TB!$G:$G,$E150,TB!$J:$J,$A$4)</f>
        <v>0</v>
      </c>
      <c r="AF150" s="219">
        <f>-SUMIFS(TB!S:S,TB!$F:$F,$B150,TB!$B:$B,$C150,TB!$C:$C,$D150,TB!$G:$G,$E150,TB!$J:$J,$A$4)</f>
        <v>0</v>
      </c>
      <c r="AG150" s="219">
        <f>-SUMIFS(TB!T:T,TB!$F:$F,$B150,TB!$B:$B,$C150,TB!$C:$C,$D150,TB!$G:$G,$E150,TB!$J:$J,$A$4)</f>
        <v>0</v>
      </c>
      <c r="AH150" s="219">
        <f>-SUMIFS(TB!U:U,TB!$F:$F,$B150,TB!$B:$B,$C150,TB!$C:$C,$D150,TB!$G:$G,$E150,TB!$J:$J,$A$4)</f>
        <v>0</v>
      </c>
      <c r="AI150" s="219">
        <f>-SUMIFS(TB!V:V,TB!$F:$F,$B150,TB!$B:$B,$C150,TB!$C:$C,$D150,TB!$G:$G,$E150,TB!$J:$J,$A$4)</f>
        <v>0</v>
      </c>
      <c r="AJ150" s="219">
        <f>-SUMIFS(TB!W:W,TB!$F:$F,$B150,TB!$B:$B,$C150,TB!$C:$C,$D150,TB!$G:$G,$E150,TB!$J:$J,$A$4)</f>
        <v>0</v>
      </c>
      <c r="AK150" s="219">
        <f>-SUMIFS(TB!X:X,TB!$F:$F,$B150,TB!$B:$B,$C150,TB!$C:$C,$D150,TB!$G:$G,$E150,TB!$J:$J,$A$4)</f>
        <v>0</v>
      </c>
      <c r="AL150" s="219">
        <f>-SUMIFS(TB!Y:Y,TB!$F:$F,$B150,TB!$B:$B,$C150,TB!$C:$C,$D150,TB!$G:$G,$E150,TB!$J:$J,$A$4)</f>
        <v>0</v>
      </c>
      <c r="AM150" s="219">
        <f>-SUMIFS(TB!Z:Z,TB!$F:$F,$B150,TB!$B:$B,$C150,TB!$C:$C,$D150,TB!$G:$G,$E150,TB!$J:$J,$A$4)</f>
        <v>0</v>
      </c>
      <c r="AN150" s="219">
        <f>-SUMIFS(TB!AA:AA,TB!$F:$F,$B150,TB!$B:$B,$C150,TB!$C:$C,$D150,TB!$G:$G,$E150,TB!$J:$J,$A$4)</f>
        <v>0</v>
      </c>
      <c r="AO150" s="219">
        <f>-SUMIFS(TB!AB:AB,TB!$F:$F,$B150,TB!$B:$B,$C150,TB!$C:$C,$D150,TB!$G:$G,$E150,TB!$J:$J,$A$4)</f>
        <v>0</v>
      </c>
      <c r="AP150" s="219">
        <f>-SUMIFS(TB!AC:AC,TB!$F:$F,$B150,TB!$B:$B,$C150,TB!$C:$C,$D150,TB!$G:$G,$E150,TB!$J:$J,$A$4)</f>
        <v>0</v>
      </c>
      <c r="AQ150" s="219">
        <f>-SUMIFS(TB!AD:AD,TB!$F:$F,$B150,TB!$B:$B,$C150,TB!$C:$C,$D150,TB!$G:$G,$E150,TB!$J:$J,$A$4)</f>
        <v>0</v>
      </c>
      <c r="AR150" s="219">
        <f>-SUMIFS(TB!AE:AE,TB!$F:$F,$B150,TB!$B:$B,$C150,TB!$C:$C,$D150,TB!$G:$G,$E150,TB!$J:$J,$A$4)</f>
        <v>0</v>
      </c>
      <c r="AS150" s="219">
        <f>-SUMIFS(TB!AF:AF,TB!$F:$F,$B150,TB!$B:$B,$C150,TB!$C:$C,$D150,TB!$G:$G,$E150,TB!$J:$J,$A$4)</f>
        <v>0</v>
      </c>
      <c r="AT150" s="219">
        <f>-SUMIFS(TB!AG:AG,TB!$F:$F,$B150,TB!$B:$B,$C150,TB!$C:$C,$D150,TB!$G:$G,$E150,TB!$J:$J,$A$4)</f>
        <v>0</v>
      </c>
      <c r="AU150" s="219">
        <f>-SUMIFS(TB!AH:AH,TB!$F:$F,$B150,TB!$B:$B,$C150,TB!$C:$C,$D150,TB!$G:$G,$E150,TB!$J:$J,$A$4)</f>
        <v>0</v>
      </c>
      <c r="AV150" s="219">
        <f>-SUMIFS(TB!AI:AI,TB!$F:$F,$B150,TB!$B:$B,$C150,TB!$C:$C,$D150,TB!$G:$G,$E150,TB!$J:$J,$A$4)</f>
        <v>0</v>
      </c>
      <c r="AW150" s="219">
        <f>-SUMIFS(TB!AJ:AJ,TB!$F:$F,$B150,TB!$B:$B,$C150,TB!$C:$C,$D150,TB!$G:$G,$E150,TB!$J:$J,$A$4)</f>
        <v>0</v>
      </c>
      <c r="AX150" s="219">
        <f>-SUMIFS(TB!AK:AK,TB!$F:$F,$B150,TB!$B:$B,$C150,TB!$C:$C,$D150,TB!$G:$G,$E150,TB!$J:$J,$A$4)</f>
        <v>0</v>
      </c>
      <c r="AY150" s="219">
        <f>-SUMIFS(TB!AL:AL,TB!$F:$F,$B150,TB!$B:$B,$C150,TB!$C:$C,$D150,TB!$G:$G,$E150,TB!$J:$J,$A$4)</f>
        <v>0</v>
      </c>
      <c r="AZ150" s="219">
        <f>-SUMIFS(TB!AM:AM,TB!$F:$F,$B150,TB!$B:$B,$C150,TB!$C:$C,$D150,TB!$G:$G,$E150,TB!$J:$J,$A$4)</f>
        <v>0</v>
      </c>
      <c r="BA150" s="219">
        <f>-SUMIFS(TB!AN:AN,TB!$F:$F,$B150,TB!$B:$B,$C150,TB!$C:$C,$D150,TB!$G:$G,$E150,TB!$J:$J,$A$4)</f>
        <v>0</v>
      </c>
      <c r="BB150" s="219">
        <f>-SUMIFS(TB!AO:AO,TB!$F:$F,$B150,TB!$B:$B,$C150,TB!$C:$C,$D150,TB!$G:$G,$E150,TB!$J:$J,$A$4)</f>
        <v>0</v>
      </c>
      <c r="BC150" s="219">
        <f>-SUMIFS(TB!AP:AP,TB!$F:$F,$B150,TB!$B:$B,$C150,TB!$C:$C,$D150,TB!$G:$G,$E150,TB!$J:$J,$A$4)</f>
        <v>0</v>
      </c>
      <c r="BD150" s="219">
        <f>-SUMIFS(TB!AQ:AQ,TB!$F:$F,$B150,TB!$B:$B,$C150,TB!$C:$C,$D150,TB!$G:$G,$E150,TB!$J:$J,$A$4)</f>
        <v>0</v>
      </c>
      <c r="BE150" s="219">
        <f>-SUMIFS(TB!AR:AR,TB!$F:$F,$B150,TB!$B:$B,$C150,TB!$C:$C,$D150,TB!$G:$G,$E150,TB!$J:$J,$A$4)</f>
        <v>0</v>
      </c>
      <c r="BF150" s="219">
        <f>-SUMIFS(TB!AS:AS,TB!$F:$F,$B150,TB!$B:$B,$C150,TB!$C:$C,$D150,TB!$G:$G,$E150,TB!$J:$J,$A$4)</f>
        <v>0</v>
      </c>
      <c r="BG150" s="219">
        <f>-SUMIFS(TB!AT:AT,TB!$F:$F,$B150,TB!$B:$B,$C150,TB!$C:$C,$D150,TB!$G:$G,$E150,TB!$J:$J,$A$4)</f>
        <v>0</v>
      </c>
      <c r="BH150" s="219">
        <f>-SUMIFS(TB!AU:AU,TB!$F:$F,$B150,TB!$B:$B,$C150,TB!$C:$C,$D150,TB!$G:$G,$E150,TB!$J:$J,$A$4)</f>
        <v>0</v>
      </c>
      <c r="BI150" s="219">
        <f>-SUMIFS(TB!AV:AV,TB!$F:$F,$B150,TB!$B:$B,$C150,TB!$C:$C,$D150,TB!$G:$G,$E150,TB!$J:$J,$A$4)</f>
        <v>0</v>
      </c>
      <c r="BJ150" s="219">
        <f>-SUMIFS(TB!AW:AW,TB!$F:$F,$B150,TB!$B:$B,$C150,TB!$C:$C,$D150,TB!$G:$G,$E150,TB!$J:$J,$A$4)</f>
        <v>0</v>
      </c>
      <c r="BK150" s="219">
        <f>-SUMIFS(TB!AX:AX,TB!$F:$F,$B150,TB!$B:$B,$C150,TB!$C:$C,$D150,TB!$G:$G,$E150,TB!$J:$J,$A$4)</f>
        <v>0</v>
      </c>
      <c r="BL150" s="219">
        <f>-SUMIFS(TB!AY:AY,TB!$F:$F,$B150,TB!$B:$B,$C150,TB!$C:$C,$D150,TB!$G:$G,$E150,TB!$J:$J,$A$4)</f>
        <v>0</v>
      </c>
      <c r="BM150" s="219">
        <f>-SUMIFS(TB!AZ:AZ,TB!$F:$F,$B150,TB!$B:$B,$C150,TB!$C:$C,$D150,TB!$G:$G,$E150,TB!$J:$J,$A$4)</f>
        <v>0</v>
      </c>
      <c r="BN150" s="219">
        <f>-SUMIFS(TB!BA:BA,TB!$F:$F,$B150,TB!$B:$B,$C150,TB!$C:$C,$D150,TB!$G:$G,$E150,TB!$J:$J,$A$4)</f>
        <v>0</v>
      </c>
      <c r="BO150" s="219">
        <f>-SUMIFS(TB!BB:BB,TB!$F:$F,$B150,TB!$B:$B,$C150,TB!$C:$C,$D150,TB!$G:$G,$E150,TB!$J:$J,$A$4)</f>
        <v>0</v>
      </c>
      <c r="BP150" s="219">
        <f>-SUMIFS(TB!BC:BC,TB!$F:$F,$B150,TB!$B:$B,$C150,TB!$C:$C,$D150,TB!$G:$G,$E150,TB!$J:$J,$A$4)</f>
        <v>0</v>
      </c>
      <c r="BQ150" s="219">
        <f>-SUMIFS(TB!BD:BD,TB!$F:$F,$B150,TB!$B:$B,$C150,TB!$C:$C,$D150,TB!$G:$G,$E150,TB!$J:$J,$A$4)</f>
        <v>0</v>
      </c>
      <c r="BR150" s="219">
        <f>-SUMIFS(TB!BE:BE,TB!$F:$F,$B150,TB!$B:$B,$C150,TB!$C:$C,$D150,TB!$G:$G,$E150,TB!$J:$J,$A$4)</f>
        <v>0</v>
      </c>
      <c r="BS150" s="219">
        <f>-SUMIFS(TB!BF:BF,TB!$F:$F,$B150,TB!$B:$B,$C150,TB!$C:$C,$D150,TB!$G:$G,$E150,TB!$J:$J,$A$4)</f>
        <v>0</v>
      </c>
      <c r="BT150" s="219">
        <f>-SUMIFS(TB!BG:BG,TB!$F:$F,$B150,TB!$B:$B,$C150,TB!$C:$C,$D150,TB!$G:$G,$E150,TB!$J:$J,$A$4)</f>
        <v>0</v>
      </c>
      <c r="BU150" s="219">
        <f>-SUMIFS(TB!BH:BH,TB!$F:$F,$B150,TB!$B:$B,$C150,TB!$C:$C,$D150,TB!$G:$G,$E150,TB!$J:$J,$A$4)</f>
        <v>0</v>
      </c>
      <c r="BV150" s="219">
        <f>-SUMIFS(TB!BI:BI,TB!$F:$F,$B150,TB!$B:$B,$C150,TB!$C:$C,$D150,TB!$G:$G,$E150,TB!$J:$J,$A$4)</f>
        <v>0</v>
      </c>
      <c r="BZ150" s="219"/>
      <c r="CA150" s="240"/>
    </row>
    <row r="151" spans="2:79" ht="14.25" customHeight="1" outlineLevel="1" x14ac:dyDescent="0.3">
      <c r="B151" s="71" t="str">
        <f>BS!$B$36</f>
        <v>Equity</v>
      </c>
      <c r="C151" s="197" t="s">
        <v>585</v>
      </c>
      <c r="D151" s="71" t="str">
        <f>IFERROR(VLOOKUP($C151,TB!$B:$H,2,0),"-")</f>
        <v>RBC WEALTH - 401K - BRIAN</v>
      </c>
      <c r="E151" s="71" t="str">
        <f>IFERROR(VLOOKUP($C151,TB!$B:$H,6,0),"-")</f>
        <v>RBC wealth</v>
      </c>
      <c r="F151" s="219">
        <f t="shared" si="137"/>
        <v>0</v>
      </c>
      <c r="G151" s="219">
        <f t="shared" si="138"/>
        <v>0</v>
      </c>
      <c r="H151" s="219">
        <f t="shared" si="138"/>
        <v>0</v>
      </c>
      <c r="I151" s="219">
        <f t="shared" si="138"/>
        <v>0</v>
      </c>
      <c r="J151" s="293"/>
      <c r="K151" s="219">
        <f t="shared" si="139"/>
        <v>0</v>
      </c>
      <c r="L151" s="219">
        <f t="shared" si="140"/>
        <v>0</v>
      </c>
      <c r="M151" s="219">
        <f t="shared" si="141"/>
        <v>0</v>
      </c>
      <c r="N151" s="219">
        <f ca="1">_xlfn.IFNA(MIN(OFFSET($AA151,0,MATCH(Periods!$D$15,$AA$7:$BY$7)-1):OFFSET($AA151,0,MATCH(Periods!$D$15,$AA$7:$BY$7,0)-12)),0)</f>
        <v>0</v>
      </c>
      <c r="O151" s="293"/>
      <c r="P151" s="219">
        <f t="shared" si="142"/>
        <v>0</v>
      </c>
      <c r="Q151" s="219">
        <f t="shared" si="143"/>
        <v>0</v>
      </c>
      <c r="R151" s="219">
        <f t="shared" si="144"/>
        <v>0</v>
      </c>
      <c r="S151" s="219">
        <f ca="1">_xlfn.IFNA(MAX(OFFSET($AA151,0,MATCH(Periods!$D$15,$AA$7:$BY$7)-1):OFFSET($AA151,0,MATCH(Periods!$D$15,$AA$7:$BY$7,0)-12)),0)</f>
        <v>0</v>
      </c>
      <c r="T151" s="293"/>
      <c r="U151" s="219">
        <f t="shared" si="145"/>
        <v>0</v>
      </c>
      <c r="V151" s="219">
        <f t="shared" si="146"/>
        <v>0</v>
      </c>
      <c r="W151" s="219">
        <f t="shared" si="147"/>
        <v>0</v>
      </c>
      <c r="X151" s="219">
        <f ca="1">_xlfn.IFNA(AVERAGE(OFFSET($AA151,0,MATCH(Periods!$D$15,$AA$7:$BY$7)-1):OFFSET($AA151,0,MATCH(Periods!$D$15,$AA$7:$BY$7,0)-12)),0)</f>
        <v>0</v>
      </c>
      <c r="Y151" s="293"/>
      <c r="Z151" s="293"/>
      <c r="AA151" s="219">
        <f>-SUMIFS(TB!N:N,TB!$F:$F,$B151,TB!$B:$B,$C151,TB!$C:$C,$D151,TB!$G:$G,$E151,TB!$J:$J,$A$4)</f>
        <v>0</v>
      </c>
      <c r="AB151" s="219">
        <f>-SUMIFS(TB!O:O,TB!$F:$F,$B151,TB!$B:$B,$C151,TB!$C:$C,$D151,TB!$G:$G,$E151,TB!$J:$J,$A$4)</f>
        <v>0</v>
      </c>
      <c r="AC151" s="219">
        <f>-SUMIFS(TB!P:P,TB!$F:$F,$B151,TB!$B:$B,$C151,TB!$C:$C,$D151,TB!$G:$G,$E151,TB!$J:$J,$A$4)</f>
        <v>0</v>
      </c>
      <c r="AD151" s="219">
        <f>-SUMIFS(TB!Q:Q,TB!$F:$F,$B151,TB!$B:$B,$C151,TB!$C:$C,$D151,TB!$G:$G,$E151,TB!$J:$J,$A$4)</f>
        <v>0</v>
      </c>
      <c r="AE151" s="219">
        <f>-SUMIFS(TB!R:R,TB!$F:$F,$B151,TB!$B:$B,$C151,TB!$C:$C,$D151,TB!$G:$G,$E151,TB!$J:$J,$A$4)</f>
        <v>0</v>
      </c>
      <c r="AF151" s="219">
        <f>-SUMIFS(TB!S:S,TB!$F:$F,$B151,TB!$B:$B,$C151,TB!$C:$C,$D151,TB!$G:$G,$E151,TB!$J:$J,$A$4)</f>
        <v>0</v>
      </c>
      <c r="AG151" s="219">
        <f>-SUMIFS(TB!T:T,TB!$F:$F,$B151,TB!$B:$B,$C151,TB!$C:$C,$D151,TB!$G:$G,$E151,TB!$J:$J,$A$4)</f>
        <v>0</v>
      </c>
      <c r="AH151" s="219">
        <f>-SUMIFS(TB!U:U,TB!$F:$F,$B151,TB!$B:$B,$C151,TB!$C:$C,$D151,TB!$G:$G,$E151,TB!$J:$J,$A$4)</f>
        <v>0</v>
      </c>
      <c r="AI151" s="219">
        <f>-SUMIFS(TB!V:V,TB!$F:$F,$B151,TB!$B:$B,$C151,TB!$C:$C,$D151,TB!$G:$G,$E151,TB!$J:$J,$A$4)</f>
        <v>0</v>
      </c>
      <c r="AJ151" s="219">
        <f>-SUMIFS(TB!W:W,TB!$F:$F,$B151,TB!$B:$B,$C151,TB!$C:$C,$D151,TB!$G:$G,$E151,TB!$J:$J,$A$4)</f>
        <v>0</v>
      </c>
      <c r="AK151" s="219">
        <f>-SUMIFS(TB!X:X,TB!$F:$F,$B151,TB!$B:$B,$C151,TB!$C:$C,$D151,TB!$G:$G,$E151,TB!$J:$J,$A$4)</f>
        <v>0</v>
      </c>
      <c r="AL151" s="219">
        <f>-SUMIFS(TB!Y:Y,TB!$F:$F,$B151,TB!$B:$B,$C151,TB!$C:$C,$D151,TB!$G:$G,$E151,TB!$J:$J,$A$4)</f>
        <v>0</v>
      </c>
      <c r="AM151" s="219">
        <f>-SUMIFS(TB!Z:Z,TB!$F:$F,$B151,TB!$B:$B,$C151,TB!$C:$C,$D151,TB!$G:$G,$E151,TB!$J:$J,$A$4)</f>
        <v>0</v>
      </c>
      <c r="AN151" s="219">
        <f>-SUMIFS(TB!AA:AA,TB!$F:$F,$B151,TB!$B:$B,$C151,TB!$C:$C,$D151,TB!$G:$G,$E151,TB!$J:$J,$A$4)</f>
        <v>0</v>
      </c>
      <c r="AO151" s="219">
        <f>-SUMIFS(TB!AB:AB,TB!$F:$F,$B151,TB!$B:$B,$C151,TB!$C:$C,$D151,TB!$G:$G,$E151,TB!$J:$J,$A$4)</f>
        <v>0</v>
      </c>
      <c r="AP151" s="219">
        <f>-SUMIFS(TB!AC:AC,TB!$F:$F,$B151,TB!$B:$B,$C151,TB!$C:$C,$D151,TB!$G:$G,$E151,TB!$J:$J,$A$4)</f>
        <v>0</v>
      </c>
      <c r="AQ151" s="219">
        <f>-SUMIFS(TB!AD:AD,TB!$F:$F,$B151,TB!$B:$B,$C151,TB!$C:$C,$D151,TB!$G:$G,$E151,TB!$J:$J,$A$4)</f>
        <v>0</v>
      </c>
      <c r="AR151" s="219">
        <f>-SUMIFS(TB!AE:AE,TB!$F:$F,$B151,TB!$B:$B,$C151,TB!$C:$C,$D151,TB!$G:$G,$E151,TB!$J:$J,$A$4)</f>
        <v>0</v>
      </c>
      <c r="AS151" s="219">
        <f>-SUMIFS(TB!AF:AF,TB!$F:$F,$B151,TB!$B:$B,$C151,TB!$C:$C,$D151,TB!$G:$G,$E151,TB!$J:$J,$A$4)</f>
        <v>0</v>
      </c>
      <c r="AT151" s="219">
        <f>-SUMIFS(TB!AG:AG,TB!$F:$F,$B151,TB!$B:$B,$C151,TB!$C:$C,$D151,TB!$G:$G,$E151,TB!$J:$J,$A$4)</f>
        <v>0</v>
      </c>
      <c r="AU151" s="219">
        <f>-SUMIFS(TB!AH:AH,TB!$F:$F,$B151,TB!$B:$B,$C151,TB!$C:$C,$D151,TB!$G:$G,$E151,TB!$J:$J,$A$4)</f>
        <v>0</v>
      </c>
      <c r="AV151" s="219">
        <f>-SUMIFS(TB!AI:AI,TB!$F:$F,$B151,TB!$B:$B,$C151,TB!$C:$C,$D151,TB!$G:$G,$E151,TB!$J:$J,$A$4)</f>
        <v>0</v>
      </c>
      <c r="AW151" s="219">
        <f>-SUMIFS(TB!AJ:AJ,TB!$F:$F,$B151,TB!$B:$B,$C151,TB!$C:$C,$D151,TB!$G:$G,$E151,TB!$J:$J,$A$4)</f>
        <v>0</v>
      </c>
      <c r="AX151" s="219">
        <f>-SUMIFS(TB!AK:AK,TB!$F:$F,$B151,TB!$B:$B,$C151,TB!$C:$C,$D151,TB!$G:$G,$E151,TB!$J:$J,$A$4)</f>
        <v>0</v>
      </c>
      <c r="AY151" s="219">
        <f>-SUMIFS(TB!AL:AL,TB!$F:$F,$B151,TB!$B:$B,$C151,TB!$C:$C,$D151,TB!$G:$G,$E151,TB!$J:$J,$A$4)</f>
        <v>0</v>
      </c>
      <c r="AZ151" s="219">
        <f>-SUMIFS(TB!AM:AM,TB!$F:$F,$B151,TB!$B:$B,$C151,TB!$C:$C,$D151,TB!$G:$G,$E151,TB!$J:$J,$A$4)</f>
        <v>0</v>
      </c>
      <c r="BA151" s="219">
        <f>-SUMIFS(TB!AN:AN,TB!$F:$F,$B151,TB!$B:$B,$C151,TB!$C:$C,$D151,TB!$G:$G,$E151,TB!$J:$J,$A$4)</f>
        <v>0</v>
      </c>
      <c r="BB151" s="219">
        <f>-SUMIFS(TB!AO:AO,TB!$F:$F,$B151,TB!$B:$B,$C151,TB!$C:$C,$D151,TB!$G:$G,$E151,TB!$J:$J,$A$4)</f>
        <v>0</v>
      </c>
      <c r="BC151" s="219">
        <f>-SUMIFS(TB!AP:AP,TB!$F:$F,$B151,TB!$B:$B,$C151,TB!$C:$C,$D151,TB!$G:$G,$E151,TB!$J:$J,$A$4)</f>
        <v>0</v>
      </c>
      <c r="BD151" s="219">
        <f>-SUMIFS(TB!AQ:AQ,TB!$F:$F,$B151,TB!$B:$B,$C151,TB!$C:$C,$D151,TB!$G:$G,$E151,TB!$J:$J,$A$4)</f>
        <v>0</v>
      </c>
      <c r="BE151" s="219">
        <f>-SUMIFS(TB!AR:AR,TB!$F:$F,$B151,TB!$B:$B,$C151,TB!$C:$C,$D151,TB!$G:$G,$E151,TB!$J:$J,$A$4)</f>
        <v>0</v>
      </c>
      <c r="BF151" s="219">
        <f>-SUMIFS(TB!AS:AS,TB!$F:$F,$B151,TB!$B:$B,$C151,TB!$C:$C,$D151,TB!$G:$G,$E151,TB!$J:$J,$A$4)</f>
        <v>0</v>
      </c>
      <c r="BG151" s="219">
        <f>-SUMIFS(TB!AT:AT,TB!$F:$F,$B151,TB!$B:$B,$C151,TB!$C:$C,$D151,TB!$G:$G,$E151,TB!$J:$J,$A$4)</f>
        <v>0</v>
      </c>
      <c r="BH151" s="219">
        <f>-SUMIFS(TB!AU:AU,TB!$F:$F,$B151,TB!$B:$B,$C151,TB!$C:$C,$D151,TB!$G:$G,$E151,TB!$J:$J,$A$4)</f>
        <v>0</v>
      </c>
      <c r="BI151" s="219">
        <f>-SUMIFS(TB!AV:AV,TB!$F:$F,$B151,TB!$B:$B,$C151,TB!$C:$C,$D151,TB!$G:$G,$E151,TB!$J:$J,$A$4)</f>
        <v>0</v>
      </c>
      <c r="BJ151" s="219">
        <f>-SUMIFS(TB!AW:AW,TB!$F:$F,$B151,TB!$B:$B,$C151,TB!$C:$C,$D151,TB!$G:$G,$E151,TB!$J:$J,$A$4)</f>
        <v>0</v>
      </c>
      <c r="BK151" s="219">
        <f>-SUMIFS(TB!AX:AX,TB!$F:$F,$B151,TB!$B:$B,$C151,TB!$C:$C,$D151,TB!$G:$G,$E151,TB!$J:$J,$A$4)</f>
        <v>0</v>
      </c>
      <c r="BL151" s="219">
        <f>-SUMIFS(TB!AY:AY,TB!$F:$F,$B151,TB!$B:$B,$C151,TB!$C:$C,$D151,TB!$G:$G,$E151,TB!$J:$J,$A$4)</f>
        <v>0</v>
      </c>
      <c r="BM151" s="219">
        <f>-SUMIFS(TB!AZ:AZ,TB!$F:$F,$B151,TB!$B:$B,$C151,TB!$C:$C,$D151,TB!$G:$G,$E151,TB!$J:$J,$A$4)</f>
        <v>0</v>
      </c>
      <c r="BN151" s="219">
        <f>-SUMIFS(TB!BA:BA,TB!$F:$F,$B151,TB!$B:$B,$C151,TB!$C:$C,$D151,TB!$G:$G,$E151,TB!$J:$J,$A$4)</f>
        <v>0</v>
      </c>
      <c r="BO151" s="219">
        <f>-SUMIFS(TB!BB:BB,TB!$F:$F,$B151,TB!$B:$B,$C151,TB!$C:$C,$D151,TB!$G:$G,$E151,TB!$J:$J,$A$4)</f>
        <v>0</v>
      </c>
      <c r="BP151" s="219">
        <f>-SUMIFS(TB!BC:BC,TB!$F:$F,$B151,TB!$B:$B,$C151,TB!$C:$C,$D151,TB!$G:$G,$E151,TB!$J:$J,$A$4)</f>
        <v>0</v>
      </c>
      <c r="BQ151" s="219">
        <f>-SUMIFS(TB!BD:BD,TB!$F:$F,$B151,TB!$B:$B,$C151,TB!$C:$C,$D151,TB!$G:$G,$E151,TB!$J:$J,$A$4)</f>
        <v>0</v>
      </c>
      <c r="BR151" s="219">
        <f>-SUMIFS(TB!BE:BE,TB!$F:$F,$B151,TB!$B:$B,$C151,TB!$C:$C,$D151,TB!$G:$G,$E151,TB!$J:$J,$A$4)</f>
        <v>0</v>
      </c>
      <c r="BS151" s="219">
        <f>-SUMIFS(TB!BF:BF,TB!$F:$F,$B151,TB!$B:$B,$C151,TB!$C:$C,$D151,TB!$G:$G,$E151,TB!$J:$J,$A$4)</f>
        <v>0</v>
      </c>
      <c r="BT151" s="219">
        <f>-SUMIFS(TB!BG:BG,TB!$F:$F,$B151,TB!$B:$B,$C151,TB!$C:$C,$D151,TB!$G:$G,$E151,TB!$J:$J,$A$4)</f>
        <v>0</v>
      </c>
      <c r="BU151" s="219">
        <f>-SUMIFS(TB!BH:BH,TB!$F:$F,$B151,TB!$B:$B,$C151,TB!$C:$C,$D151,TB!$G:$G,$E151,TB!$J:$J,$A$4)</f>
        <v>0</v>
      </c>
      <c r="BV151" s="219">
        <f>-SUMIFS(TB!BI:BI,TB!$F:$F,$B151,TB!$B:$B,$C151,TB!$C:$C,$D151,TB!$G:$G,$E151,TB!$J:$J,$A$4)</f>
        <v>0</v>
      </c>
      <c r="BZ151" s="219"/>
      <c r="CA151" s="240"/>
    </row>
    <row r="152" spans="2:79" ht="14.25" customHeight="1" outlineLevel="1" x14ac:dyDescent="0.3">
      <c r="B152" s="71" t="str">
        <f>BS!$B$36</f>
        <v>Equity</v>
      </c>
      <c r="C152" s="197" t="s">
        <v>586</v>
      </c>
      <c r="D152" s="71" t="str">
        <f>IFERROR(VLOOKUP($C152,TB!$B:$H,2,0),"-")</f>
        <v>RBC WEALTH 401K - SHERRY</v>
      </c>
      <c r="E152" s="71" t="str">
        <f>IFERROR(VLOOKUP($C152,TB!$B:$H,6,0),"-")</f>
        <v>RBC wealth</v>
      </c>
      <c r="F152" s="219">
        <f t="shared" si="137"/>
        <v>0</v>
      </c>
      <c r="G152" s="219">
        <f t="shared" si="138"/>
        <v>0</v>
      </c>
      <c r="H152" s="219">
        <f t="shared" si="138"/>
        <v>0</v>
      </c>
      <c r="I152" s="219">
        <f t="shared" si="138"/>
        <v>0</v>
      </c>
      <c r="J152" s="293"/>
      <c r="K152" s="219">
        <f t="shared" si="139"/>
        <v>0</v>
      </c>
      <c r="L152" s="219">
        <f t="shared" si="140"/>
        <v>0</v>
      </c>
      <c r="M152" s="219">
        <f t="shared" si="141"/>
        <v>0</v>
      </c>
      <c r="N152" s="219">
        <f ca="1">_xlfn.IFNA(MIN(OFFSET($AA152,0,MATCH(Periods!$D$15,$AA$7:$BY$7)-1):OFFSET($AA152,0,MATCH(Periods!$D$15,$AA$7:$BY$7,0)-12)),0)</f>
        <v>0</v>
      </c>
      <c r="O152" s="293"/>
      <c r="P152" s="219">
        <f t="shared" si="142"/>
        <v>0</v>
      </c>
      <c r="Q152" s="219">
        <f t="shared" si="143"/>
        <v>0</v>
      </c>
      <c r="R152" s="219">
        <f t="shared" si="144"/>
        <v>0</v>
      </c>
      <c r="S152" s="219">
        <f ca="1">_xlfn.IFNA(MAX(OFFSET($AA152,0,MATCH(Periods!$D$15,$AA$7:$BY$7)-1):OFFSET($AA152,0,MATCH(Periods!$D$15,$AA$7:$BY$7,0)-12)),0)</f>
        <v>0</v>
      </c>
      <c r="T152" s="293"/>
      <c r="U152" s="219">
        <f t="shared" si="145"/>
        <v>0</v>
      </c>
      <c r="V152" s="219">
        <f t="shared" si="146"/>
        <v>0</v>
      </c>
      <c r="W152" s="219">
        <f t="shared" si="147"/>
        <v>0</v>
      </c>
      <c r="X152" s="219">
        <f ca="1">_xlfn.IFNA(AVERAGE(OFFSET($AA152,0,MATCH(Periods!$D$15,$AA$7:$BY$7)-1):OFFSET($AA152,0,MATCH(Periods!$D$15,$AA$7:$BY$7,0)-12)),0)</f>
        <v>0</v>
      </c>
      <c r="Y152" s="293"/>
      <c r="Z152" s="293"/>
      <c r="AA152" s="219">
        <f>-SUMIFS(TB!N:N,TB!$F:$F,$B152,TB!$B:$B,$C152,TB!$C:$C,$D152,TB!$G:$G,$E152,TB!$J:$J,$A$4)</f>
        <v>0</v>
      </c>
      <c r="AB152" s="219">
        <f>-SUMIFS(TB!O:O,TB!$F:$F,$B152,TB!$B:$B,$C152,TB!$C:$C,$D152,TB!$G:$G,$E152,TB!$J:$J,$A$4)</f>
        <v>0</v>
      </c>
      <c r="AC152" s="219">
        <f>-SUMIFS(TB!P:P,TB!$F:$F,$B152,TB!$B:$B,$C152,TB!$C:$C,$D152,TB!$G:$G,$E152,TB!$J:$J,$A$4)</f>
        <v>0</v>
      </c>
      <c r="AD152" s="219">
        <f>-SUMIFS(TB!Q:Q,TB!$F:$F,$B152,TB!$B:$B,$C152,TB!$C:$C,$D152,TB!$G:$G,$E152,TB!$J:$J,$A$4)</f>
        <v>0</v>
      </c>
      <c r="AE152" s="219">
        <f>-SUMIFS(TB!R:R,TB!$F:$F,$B152,TB!$B:$B,$C152,TB!$C:$C,$D152,TB!$G:$G,$E152,TB!$J:$J,$A$4)</f>
        <v>0</v>
      </c>
      <c r="AF152" s="219">
        <f>-SUMIFS(TB!S:S,TB!$F:$F,$B152,TB!$B:$B,$C152,TB!$C:$C,$D152,TB!$G:$G,$E152,TB!$J:$J,$A$4)</f>
        <v>0</v>
      </c>
      <c r="AG152" s="219">
        <f>-SUMIFS(TB!T:T,TB!$F:$F,$B152,TB!$B:$B,$C152,TB!$C:$C,$D152,TB!$G:$G,$E152,TB!$J:$J,$A$4)</f>
        <v>0</v>
      </c>
      <c r="AH152" s="219">
        <f>-SUMIFS(TB!U:U,TB!$F:$F,$B152,TB!$B:$B,$C152,TB!$C:$C,$D152,TB!$G:$G,$E152,TB!$J:$J,$A$4)</f>
        <v>0</v>
      </c>
      <c r="AI152" s="219">
        <f>-SUMIFS(TB!V:V,TB!$F:$F,$B152,TB!$B:$B,$C152,TB!$C:$C,$D152,TB!$G:$G,$E152,TB!$J:$J,$A$4)</f>
        <v>0</v>
      </c>
      <c r="AJ152" s="219">
        <f>-SUMIFS(TB!W:W,TB!$F:$F,$B152,TB!$B:$B,$C152,TB!$C:$C,$D152,TB!$G:$G,$E152,TB!$J:$J,$A$4)</f>
        <v>0</v>
      </c>
      <c r="AK152" s="219">
        <f>-SUMIFS(TB!X:X,TB!$F:$F,$B152,TB!$B:$B,$C152,TB!$C:$C,$D152,TB!$G:$G,$E152,TB!$J:$J,$A$4)</f>
        <v>0</v>
      </c>
      <c r="AL152" s="219">
        <f>-SUMIFS(TB!Y:Y,TB!$F:$F,$B152,TB!$B:$B,$C152,TB!$C:$C,$D152,TB!$G:$G,$E152,TB!$J:$J,$A$4)</f>
        <v>0</v>
      </c>
      <c r="AM152" s="219">
        <f>-SUMIFS(TB!Z:Z,TB!$F:$F,$B152,TB!$B:$B,$C152,TB!$C:$C,$D152,TB!$G:$G,$E152,TB!$J:$J,$A$4)</f>
        <v>0</v>
      </c>
      <c r="AN152" s="219">
        <f>-SUMIFS(TB!AA:AA,TB!$F:$F,$B152,TB!$B:$B,$C152,TB!$C:$C,$D152,TB!$G:$G,$E152,TB!$J:$J,$A$4)</f>
        <v>0</v>
      </c>
      <c r="AO152" s="219">
        <f>-SUMIFS(TB!AB:AB,TB!$F:$F,$B152,TB!$B:$B,$C152,TB!$C:$C,$D152,TB!$G:$G,$E152,TB!$J:$J,$A$4)</f>
        <v>0</v>
      </c>
      <c r="AP152" s="219">
        <f>-SUMIFS(TB!AC:AC,TB!$F:$F,$B152,TB!$B:$B,$C152,TB!$C:$C,$D152,TB!$G:$G,$E152,TB!$J:$J,$A$4)</f>
        <v>0</v>
      </c>
      <c r="AQ152" s="219">
        <f>-SUMIFS(TB!AD:AD,TB!$F:$F,$B152,TB!$B:$B,$C152,TB!$C:$C,$D152,TB!$G:$G,$E152,TB!$J:$J,$A$4)</f>
        <v>0</v>
      </c>
      <c r="AR152" s="219">
        <f>-SUMIFS(TB!AE:AE,TB!$F:$F,$B152,TB!$B:$B,$C152,TB!$C:$C,$D152,TB!$G:$G,$E152,TB!$J:$J,$A$4)</f>
        <v>0</v>
      </c>
      <c r="AS152" s="219">
        <f>-SUMIFS(TB!AF:AF,TB!$F:$F,$B152,TB!$B:$B,$C152,TB!$C:$C,$D152,TB!$G:$G,$E152,TB!$J:$J,$A$4)</f>
        <v>0</v>
      </c>
      <c r="AT152" s="219">
        <f>-SUMIFS(TB!AG:AG,TB!$F:$F,$B152,TB!$B:$B,$C152,TB!$C:$C,$D152,TB!$G:$G,$E152,TB!$J:$J,$A$4)</f>
        <v>0</v>
      </c>
      <c r="AU152" s="219">
        <f>-SUMIFS(TB!AH:AH,TB!$F:$F,$B152,TB!$B:$B,$C152,TB!$C:$C,$D152,TB!$G:$G,$E152,TB!$J:$J,$A$4)</f>
        <v>0</v>
      </c>
      <c r="AV152" s="219">
        <f>-SUMIFS(TB!AI:AI,TB!$F:$F,$B152,TB!$B:$B,$C152,TB!$C:$C,$D152,TB!$G:$G,$E152,TB!$J:$J,$A$4)</f>
        <v>0</v>
      </c>
      <c r="AW152" s="219">
        <f>-SUMIFS(TB!AJ:AJ,TB!$F:$F,$B152,TB!$B:$B,$C152,TB!$C:$C,$D152,TB!$G:$G,$E152,TB!$J:$J,$A$4)</f>
        <v>0</v>
      </c>
      <c r="AX152" s="219">
        <f>-SUMIFS(TB!AK:AK,TB!$F:$F,$B152,TB!$B:$B,$C152,TB!$C:$C,$D152,TB!$G:$G,$E152,TB!$J:$J,$A$4)</f>
        <v>0</v>
      </c>
      <c r="AY152" s="219">
        <f>-SUMIFS(TB!AL:AL,TB!$F:$F,$B152,TB!$B:$B,$C152,TB!$C:$C,$D152,TB!$G:$G,$E152,TB!$J:$J,$A$4)</f>
        <v>0</v>
      </c>
      <c r="AZ152" s="219">
        <f>-SUMIFS(TB!AM:AM,TB!$F:$F,$B152,TB!$B:$B,$C152,TB!$C:$C,$D152,TB!$G:$G,$E152,TB!$J:$J,$A$4)</f>
        <v>0</v>
      </c>
      <c r="BA152" s="219">
        <f>-SUMIFS(TB!AN:AN,TB!$F:$F,$B152,TB!$B:$B,$C152,TB!$C:$C,$D152,TB!$G:$G,$E152,TB!$J:$J,$A$4)</f>
        <v>0</v>
      </c>
      <c r="BB152" s="219">
        <f>-SUMIFS(TB!AO:AO,TB!$F:$F,$B152,TB!$B:$B,$C152,TB!$C:$C,$D152,TB!$G:$G,$E152,TB!$J:$J,$A$4)</f>
        <v>0</v>
      </c>
      <c r="BC152" s="219">
        <f>-SUMIFS(TB!AP:AP,TB!$F:$F,$B152,TB!$B:$B,$C152,TB!$C:$C,$D152,TB!$G:$G,$E152,TB!$J:$J,$A$4)</f>
        <v>0</v>
      </c>
      <c r="BD152" s="219">
        <f>-SUMIFS(TB!AQ:AQ,TB!$F:$F,$B152,TB!$B:$B,$C152,TB!$C:$C,$D152,TB!$G:$G,$E152,TB!$J:$J,$A$4)</f>
        <v>0</v>
      </c>
      <c r="BE152" s="219">
        <f>-SUMIFS(TB!AR:AR,TB!$F:$F,$B152,TB!$B:$B,$C152,TB!$C:$C,$D152,TB!$G:$G,$E152,TB!$J:$J,$A$4)</f>
        <v>0</v>
      </c>
      <c r="BF152" s="219">
        <f>-SUMIFS(TB!AS:AS,TB!$F:$F,$B152,TB!$B:$B,$C152,TB!$C:$C,$D152,TB!$G:$G,$E152,TB!$J:$J,$A$4)</f>
        <v>0</v>
      </c>
      <c r="BG152" s="219">
        <f>-SUMIFS(TB!AT:AT,TB!$F:$F,$B152,TB!$B:$B,$C152,TB!$C:$C,$D152,TB!$G:$G,$E152,TB!$J:$J,$A$4)</f>
        <v>0</v>
      </c>
      <c r="BH152" s="219">
        <f>-SUMIFS(TB!AU:AU,TB!$F:$F,$B152,TB!$B:$B,$C152,TB!$C:$C,$D152,TB!$G:$G,$E152,TB!$J:$J,$A$4)</f>
        <v>0</v>
      </c>
      <c r="BI152" s="219">
        <f>-SUMIFS(TB!AV:AV,TB!$F:$F,$B152,TB!$B:$B,$C152,TB!$C:$C,$D152,TB!$G:$G,$E152,TB!$J:$J,$A$4)</f>
        <v>0</v>
      </c>
      <c r="BJ152" s="219">
        <f>-SUMIFS(TB!AW:AW,TB!$F:$F,$B152,TB!$B:$B,$C152,TB!$C:$C,$D152,TB!$G:$G,$E152,TB!$J:$J,$A$4)</f>
        <v>0</v>
      </c>
      <c r="BK152" s="219">
        <f>-SUMIFS(TB!AX:AX,TB!$F:$F,$B152,TB!$B:$B,$C152,TB!$C:$C,$D152,TB!$G:$G,$E152,TB!$J:$J,$A$4)</f>
        <v>0</v>
      </c>
      <c r="BL152" s="219">
        <f>-SUMIFS(TB!AY:AY,TB!$F:$F,$B152,TB!$B:$B,$C152,TB!$C:$C,$D152,TB!$G:$G,$E152,TB!$J:$J,$A$4)</f>
        <v>0</v>
      </c>
      <c r="BM152" s="219">
        <f>-SUMIFS(TB!AZ:AZ,TB!$F:$F,$B152,TB!$B:$B,$C152,TB!$C:$C,$D152,TB!$G:$G,$E152,TB!$J:$J,$A$4)</f>
        <v>0</v>
      </c>
      <c r="BN152" s="219">
        <f>-SUMIFS(TB!BA:BA,TB!$F:$F,$B152,TB!$B:$B,$C152,TB!$C:$C,$D152,TB!$G:$G,$E152,TB!$J:$J,$A$4)</f>
        <v>0</v>
      </c>
      <c r="BO152" s="219">
        <f>-SUMIFS(TB!BB:BB,TB!$F:$F,$B152,TB!$B:$B,$C152,TB!$C:$C,$D152,TB!$G:$G,$E152,TB!$J:$J,$A$4)</f>
        <v>0</v>
      </c>
      <c r="BP152" s="219">
        <f>-SUMIFS(TB!BC:BC,TB!$F:$F,$B152,TB!$B:$B,$C152,TB!$C:$C,$D152,TB!$G:$G,$E152,TB!$J:$J,$A$4)</f>
        <v>0</v>
      </c>
      <c r="BQ152" s="219">
        <f>-SUMIFS(TB!BD:BD,TB!$F:$F,$B152,TB!$B:$B,$C152,TB!$C:$C,$D152,TB!$G:$G,$E152,TB!$J:$J,$A$4)</f>
        <v>0</v>
      </c>
      <c r="BR152" s="219">
        <f>-SUMIFS(TB!BE:BE,TB!$F:$F,$B152,TB!$B:$B,$C152,TB!$C:$C,$D152,TB!$G:$G,$E152,TB!$J:$J,$A$4)</f>
        <v>0</v>
      </c>
      <c r="BS152" s="219">
        <f>-SUMIFS(TB!BF:BF,TB!$F:$F,$B152,TB!$B:$B,$C152,TB!$C:$C,$D152,TB!$G:$G,$E152,TB!$J:$J,$A$4)</f>
        <v>0</v>
      </c>
      <c r="BT152" s="219">
        <f>-SUMIFS(TB!BG:BG,TB!$F:$F,$B152,TB!$B:$B,$C152,TB!$C:$C,$D152,TB!$G:$G,$E152,TB!$J:$J,$A$4)</f>
        <v>0</v>
      </c>
      <c r="BU152" s="219">
        <f>-SUMIFS(TB!BH:BH,TB!$F:$F,$B152,TB!$B:$B,$C152,TB!$C:$C,$D152,TB!$G:$G,$E152,TB!$J:$J,$A$4)</f>
        <v>0</v>
      </c>
      <c r="BV152" s="219">
        <f>-SUMIFS(TB!BI:BI,TB!$F:$F,$B152,TB!$B:$B,$C152,TB!$C:$C,$D152,TB!$G:$G,$E152,TB!$J:$J,$A$4)</f>
        <v>0</v>
      </c>
      <c r="BZ152" s="219"/>
      <c r="CA152" s="240"/>
    </row>
    <row r="153" spans="2:79" ht="14.25" customHeight="1" outlineLevel="1" x14ac:dyDescent="0.3">
      <c r="B153" s="71" t="str">
        <f>BS!$B$36</f>
        <v>Equity</v>
      </c>
      <c r="C153" s="197" t="s">
        <v>587</v>
      </c>
      <c r="D153" s="71" t="str">
        <f>IFERROR(VLOOKUP($C153,TB!$B:$H,2,0),"-")</f>
        <v>SEP - RETIREMENT</v>
      </c>
      <c r="E153" s="71" t="str">
        <f>IFERROR(VLOOKUP($C153,TB!$B:$H,6,0),"-")</f>
        <v>SEP - retirement</v>
      </c>
      <c r="F153" s="219">
        <f t="shared" si="137"/>
        <v>0</v>
      </c>
      <c r="G153" s="219">
        <f t="shared" si="138"/>
        <v>0</v>
      </c>
      <c r="H153" s="219">
        <f t="shared" si="138"/>
        <v>0</v>
      </c>
      <c r="I153" s="219">
        <f t="shared" si="138"/>
        <v>0</v>
      </c>
      <c r="J153" s="293"/>
      <c r="K153" s="219">
        <f t="shared" si="139"/>
        <v>0</v>
      </c>
      <c r="L153" s="219">
        <f t="shared" si="140"/>
        <v>0</v>
      </c>
      <c r="M153" s="219">
        <f t="shared" si="141"/>
        <v>0</v>
      </c>
      <c r="N153" s="219">
        <f ca="1">_xlfn.IFNA(MIN(OFFSET($AA153,0,MATCH(Periods!$D$15,$AA$7:$BY$7)-1):OFFSET($AA153,0,MATCH(Periods!$D$15,$AA$7:$BY$7,0)-12)),0)</f>
        <v>0</v>
      </c>
      <c r="O153" s="293"/>
      <c r="P153" s="219">
        <f t="shared" si="142"/>
        <v>0</v>
      </c>
      <c r="Q153" s="219">
        <f t="shared" si="143"/>
        <v>0</v>
      </c>
      <c r="R153" s="219">
        <f t="shared" si="144"/>
        <v>0</v>
      </c>
      <c r="S153" s="219">
        <f ca="1">_xlfn.IFNA(MAX(OFFSET($AA153,0,MATCH(Periods!$D$15,$AA$7:$BY$7)-1):OFFSET($AA153,0,MATCH(Periods!$D$15,$AA$7:$BY$7,0)-12)),0)</f>
        <v>0</v>
      </c>
      <c r="T153" s="293"/>
      <c r="U153" s="219">
        <f t="shared" si="145"/>
        <v>0</v>
      </c>
      <c r="V153" s="219">
        <f t="shared" si="146"/>
        <v>0</v>
      </c>
      <c r="W153" s="219">
        <f t="shared" si="147"/>
        <v>0</v>
      </c>
      <c r="X153" s="219">
        <f ca="1">_xlfn.IFNA(AVERAGE(OFFSET($AA153,0,MATCH(Periods!$D$15,$AA$7:$BY$7)-1):OFFSET($AA153,0,MATCH(Periods!$D$15,$AA$7:$BY$7,0)-12)),0)</f>
        <v>0</v>
      </c>
      <c r="Y153" s="293"/>
      <c r="Z153" s="293"/>
      <c r="AA153" s="219">
        <f>-SUMIFS(TB!N:N,TB!$F:$F,$B153,TB!$B:$B,$C153,TB!$C:$C,$D153,TB!$G:$G,$E153,TB!$J:$J,$A$4)</f>
        <v>0</v>
      </c>
      <c r="AB153" s="219">
        <f>-SUMIFS(TB!O:O,TB!$F:$F,$B153,TB!$B:$B,$C153,TB!$C:$C,$D153,TB!$G:$G,$E153,TB!$J:$J,$A$4)</f>
        <v>0</v>
      </c>
      <c r="AC153" s="219">
        <f>-SUMIFS(TB!P:P,TB!$F:$F,$B153,TB!$B:$B,$C153,TB!$C:$C,$D153,TB!$G:$G,$E153,TB!$J:$J,$A$4)</f>
        <v>0</v>
      </c>
      <c r="AD153" s="219">
        <f>-SUMIFS(TB!Q:Q,TB!$F:$F,$B153,TB!$B:$B,$C153,TB!$C:$C,$D153,TB!$G:$G,$E153,TB!$J:$J,$A$4)</f>
        <v>0</v>
      </c>
      <c r="AE153" s="219">
        <f>-SUMIFS(TB!R:R,TB!$F:$F,$B153,TB!$B:$B,$C153,TB!$C:$C,$D153,TB!$G:$G,$E153,TB!$J:$J,$A$4)</f>
        <v>0</v>
      </c>
      <c r="AF153" s="219">
        <f>-SUMIFS(TB!S:S,TB!$F:$F,$B153,TB!$B:$B,$C153,TB!$C:$C,$D153,TB!$G:$G,$E153,TB!$J:$J,$A$4)</f>
        <v>0</v>
      </c>
      <c r="AG153" s="219">
        <f>-SUMIFS(TB!T:T,TB!$F:$F,$B153,TB!$B:$B,$C153,TB!$C:$C,$D153,TB!$G:$G,$E153,TB!$J:$J,$A$4)</f>
        <v>0</v>
      </c>
      <c r="AH153" s="219">
        <f>-SUMIFS(TB!U:U,TB!$F:$F,$B153,TB!$B:$B,$C153,TB!$C:$C,$D153,TB!$G:$G,$E153,TB!$J:$J,$A$4)</f>
        <v>0</v>
      </c>
      <c r="AI153" s="219">
        <f>-SUMIFS(TB!V:V,TB!$F:$F,$B153,TB!$B:$B,$C153,TB!$C:$C,$D153,TB!$G:$G,$E153,TB!$J:$J,$A$4)</f>
        <v>0</v>
      </c>
      <c r="AJ153" s="219">
        <f>-SUMIFS(TB!W:W,TB!$F:$F,$B153,TB!$B:$B,$C153,TB!$C:$C,$D153,TB!$G:$G,$E153,TB!$J:$J,$A$4)</f>
        <v>0</v>
      </c>
      <c r="AK153" s="219">
        <f>-SUMIFS(TB!X:X,TB!$F:$F,$B153,TB!$B:$B,$C153,TB!$C:$C,$D153,TB!$G:$G,$E153,TB!$J:$J,$A$4)</f>
        <v>0</v>
      </c>
      <c r="AL153" s="219">
        <f>-SUMIFS(TB!Y:Y,TB!$F:$F,$B153,TB!$B:$B,$C153,TB!$C:$C,$D153,TB!$G:$G,$E153,TB!$J:$J,$A$4)</f>
        <v>0</v>
      </c>
      <c r="AM153" s="219">
        <f>-SUMIFS(TB!Z:Z,TB!$F:$F,$B153,TB!$B:$B,$C153,TB!$C:$C,$D153,TB!$G:$G,$E153,TB!$J:$J,$A$4)</f>
        <v>0</v>
      </c>
      <c r="AN153" s="219">
        <f>-SUMIFS(TB!AA:AA,TB!$F:$F,$B153,TB!$B:$B,$C153,TB!$C:$C,$D153,TB!$G:$G,$E153,TB!$J:$J,$A$4)</f>
        <v>0</v>
      </c>
      <c r="AO153" s="219">
        <f>-SUMIFS(TB!AB:AB,TB!$F:$F,$B153,TB!$B:$B,$C153,TB!$C:$C,$D153,TB!$G:$G,$E153,TB!$J:$J,$A$4)</f>
        <v>0</v>
      </c>
      <c r="AP153" s="219">
        <f>-SUMIFS(TB!AC:AC,TB!$F:$F,$B153,TB!$B:$B,$C153,TB!$C:$C,$D153,TB!$G:$G,$E153,TB!$J:$J,$A$4)</f>
        <v>0</v>
      </c>
      <c r="AQ153" s="219">
        <f>-SUMIFS(TB!AD:AD,TB!$F:$F,$B153,TB!$B:$B,$C153,TB!$C:$C,$D153,TB!$G:$G,$E153,TB!$J:$J,$A$4)</f>
        <v>0</v>
      </c>
      <c r="AR153" s="219">
        <f>-SUMIFS(TB!AE:AE,TB!$F:$F,$B153,TB!$B:$B,$C153,TB!$C:$C,$D153,TB!$G:$G,$E153,TB!$J:$J,$A$4)</f>
        <v>0</v>
      </c>
      <c r="AS153" s="219">
        <f>-SUMIFS(TB!AF:AF,TB!$F:$F,$B153,TB!$B:$B,$C153,TB!$C:$C,$D153,TB!$G:$G,$E153,TB!$J:$J,$A$4)</f>
        <v>0</v>
      </c>
      <c r="AT153" s="219">
        <f>-SUMIFS(TB!AG:AG,TB!$F:$F,$B153,TB!$B:$B,$C153,TB!$C:$C,$D153,TB!$G:$G,$E153,TB!$J:$J,$A$4)</f>
        <v>0</v>
      </c>
      <c r="AU153" s="219">
        <f>-SUMIFS(TB!AH:AH,TB!$F:$F,$B153,TB!$B:$B,$C153,TB!$C:$C,$D153,TB!$G:$G,$E153,TB!$J:$J,$A$4)</f>
        <v>0</v>
      </c>
      <c r="AV153" s="219">
        <f>-SUMIFS(TB!AI:AI,TB!$F:$F,$B153,TB!$B:$B,$C153,TB!$C:$C,$D153,TB!$G:$G,$E153,TB!$J:$J,$A$4)</f>
        <v>0</v>
      </c>
      <c r="AW153" s="219">
        <f>-SUMIFS(TB!AJ:AJ,TB!$F:$F,$B153,TB!$B:$B,$C153,TB!$C:$C,$D153,TB!$G:$G,$E153,TB!$J:$J,$A$4)</f>
        <v>0</v>
      </c>
      <c r="AX153" s="219">
        <f>-SUMIFS(TB!AK:AK,TB!$F:$F,$B153,TB!$B:$B,$C153,TB!$C:$C,$D153,TB!$G:$G,$E153,TB!$J:$J,$A$4)</f>
        <v>0</v>
      </c>
      <c r="AY153" s="219">
        <f>-SUMIFS(TB!AL:AL,TB!$F:$F,$B153,TB!$B:$B,$C153,TB!$C:$C,$D153,TB!$G:$G,$E153,TB!$J:$J,$A$4)</f>
        <v>0</v>
      </c>
      <c r="AZ153" s="219">
        <f>-SUMIFS(TB!AM:AM,TB!$F:$F,$B153,TB!$B:$B,$C153,TB!$C:$C,$D153,TB!$G:$G,$E153,TB!$J:$J,$A$4)</f>
        <v>0</v>
      </c>
      <c r="BA153" s="219">
        <f>-SUMIFS(TB!AN:AN,TB!$F:$F,$B153,TB!$B:$B,$C153,TB!$C:$C,$D153,TB!$G:$G,$E153,TB!$J:$J,$A$4)</f>
        <v>0</v>
      </c>
      <c r="BB153" s="219">
        <f>-SUMIFS(TB!AO:AO,TB!$F:$F,$B153,TB!$B:$B,$C153,TB!$C:$C,$D153,TB!$G:$G,$E153,TB!$J:$J,$A$4)</f>
        <v>0</v>
      </c>
      <c r="BC153" s="219">
        <f>-SUMIFS(TB!AP:AP,TB!$F:$F,$B153,TB!$B:$B,$C153,TB!$C:$C,$D153,TB!$G:$G,$E153,TB!$J:$J,$A$4)</f>
        <v>0</v>
      </c>
      <c r="BD153" s="219">
        <f>-SUMIFS(TB!AQ:AQ,TB!$F:$F,$B153,TB!$B:$B,$C153,TB!$C:$C,$D153,TB!$G:$G,$E153,TB!$J:$J,$A$4)</f>
        <v>0</v>
      </c>
      <c r="BE153" s="219">
        <f>-SUMIFS(TB!AR:AR,TB!$F:$F,$B153,TB!$B:$B,$C153,TB!$C:$C,$D153,TB!$G:$G,$E153,TB!$J:$J,$A$4)</f>
        <v>0</v>
      </c>
      <c r="BF153" s="219">
        <f>-SUMIFS(TB!AS:AS,TB!$F:$F,$B153,TB!$B:$B,$C153,TB!$C:$C,$D153,TB!$G:$G,$E153,TB!$J:$J,$A$4)</f>
        <v>0</v>
      </c>
      <c r="BG153" s="219">
        <f>-SUMIFS(TB!AT:AT,TB!$F:$F,$B153,TB!$B:$B,$C153,TB!$C:$C,$D153,TB!$G:$G,$E153,TB!$J:$J,$A$4)</f>
        <v>0</v>
      </c>
      <c r="BH153" s="219">
        <f>-SUMIFS(TB!AU:AU,TB!$F:$F,$B153,TB!$B:$B,$C153,TB!$C:$C,$D153,TB!$G:$G,$E153,TB!$J:$J,$A$4)</f>
        <v>0</v>
      </c>
      <c r="BI153" s="219">
        <f>-SUMIFS(TB!AV:AV,TB!$F:$F,$B153,TB!$B:$B,$C153,TB!$C:$C,$D153,TB!$G:$G,$E153,TB!$J:$J,$A$4)</f>
        <v>0</v>
      </c>
      <c r="BJ153" s="219">
        <f>-SUMIFS(TB!AW:AW,TB!$F:$F,$B153,TB!$B:$B,$C153,TB!$C:$C,$D153,TB!$G:$G,$E153,TB!$J:$J,$A$4)</f>
        <v>0</v>
      </c>
      <c r="BK153" s="219">
        <f>-SUMIFS(TB!AX:AX,TB!$F:$F,$B153,TB!$B:$B,$C153,TB!$C:$C,$D153,TB!$G:$G,$E153,TB!$J:$J,$A$4)</f>
        <v>0</v>
      </c>
      <c r="BL153" s="219">
        <f>-SUMIFS(TB!AY:AY,TB!$F:$F,$B153,TB!$B:$B,$C153,TB!$C:$C,$D153,TB!$G:$G,$E153,TB!$J:$J,$A$4)</f>
        <v>0</v>
      </c>
      <c r="BM153" s="219">
        <f>-SUMIFS(TB!AZ:AZ,TB!$F:$F,$B153,TB!$B:$B,$C153,TB!$C:$C,$D153,TB!$G:$G,$E153,TB!$J:$J,$A$4)</f>
        <v>0</v>
      </c>
      <c r="BN153" s="219">
        <f>-SUMIFS(TB!BA:BA,TB!$F:$F,$B153,TB!$B:$B,$C153,TB!$C:$C,$D153,TB!$G:$G,$E153,TB!$J:$J,$A$4)</f>
        <v>0</v>
      </c>
      <c r="BO153" s="219">
        <f>-SUMIFS(TB!BB:BB,TB!$F:$F,$B153,TB!$B:$B,$C153,TB!$C:$C,$D153,TB!$G:$G,$E153,TB!$J:$J,$A$4)</f>
        <v>0</v>
      </c>
      <c r="BP153" s="219">
        <f>-SUMIFS(TB!BC:BC,TB!$F:$F,$B153,TB!$B:$B,$C153,TB!$C:$C,$D153,TB!$G:$G,$E153,TB!$J:$J,$A$4)</f>
        <v>0</v>
      </c>
      <c r="BQ153" s="219">
        <f>-SUMIFS(TB!BD:BD,TB!$F:$F,$B153,TB!$B:$B,$C153,TB!$C:$C,$D153,TB!$G:$G,$E153,TB!$J:$J,$A$4)</f>
        <v>0</v>
      </c>
      <c r="BR153" s="219">
        <f>-SUMIFS(TB!BE:BE,TB!$F:$F,$B153,TB!$B:$B,$C153,TB!$C:$C,$D153,TB!$G:$G,$E153,TB!$J:$J,$A$4)</f>
        <v>0</v>
      </c>
      <c r="BS153" s="219">
        <f>-SUMIFS(TB!BF:BF,TB!$F:$F,$B153,TB!$B:$B,$C153,TB!$C:$C,$D153,TB!$G:$G,$E153,TB!$J:$J,$A$4)</f>
        <v>0</v>
      </c>
      <c r="BT153" s="219">
        <f>-SUMIFS(TB!BG:BG,TB!$F:$F,$B153,TB!$B:$B,$C153,TB!$C:$C,$D153,TB!$G:$G,$E153,TB!$J:$J,$A$4)</f>
        <v>0</v>
      </c>
      <c r="BU153" s="219">
        <f>-SUMIFS(TB!BH:BH,TB!$F:$F,$B153,TB!$B:$B,$C153,TB!$C:$C,$D153,TB!$G:$G,$E153,TB!$J:$J,$A$4)</f>
        <v>0</v>
      </c>
      <c r="BV153" s="219">
        <f>-SUMIFS(TB!BI:BI,TB!$F:$F,$B153,TB!$B:$B,$C153,TB!$C:$C,$D153,TB!$G:$G,$E153,TB!$J:$J,$A$4)</f>
        <v>0</v>
      </c>
      <c r="BZ153" s="219"/>
      <c r="CA153" s="240"/>
    </row>
    <row r="154" spans="2:79" ht="14.25" customHeight="1" outlineLevel="1" x14ac:dyDescent="0.3">
      <c r="B154" s="80" t="str">
        <f>BS!$B$36</f>
        <v>Equity</v>
      </c>
      <c r="C154" s="79" t="s">
        <v>588</v>
      </c>
      <c r="D154" s="80" t="str">
        <f>IFERROR(VLOOKUP($C154,TB!$B:$H,2,0),"-")</f>
        <v>SEP-RETIREMENT (SHERRY)</v>
      </c>
      <c r="E154" s="80" t="str">
        <f>IFERROR(VLOOKUP($C154,TB!$B:$H,6,0),"-")</f>
        <v>SEP - retirement</v>
      </c>
      <c r="F154" s="218">
        <f t="shared" si="137"/>
        <v>0</v>
      </c>
      <c r="G154" s="218">
        <f t="shared" si="138"/>
        <v>0</v>
      </c>
      <c r="H154" s="218">
        <f t="shared" si="138"/>
        <v>0</v>
      </c>
      <c r="I154" s="218">
        <f t="shared" si="138"/>
        <v>0</v>
      </c>
      <c r="J154" s="293"/>
      <c r="K154" s="218">
        <f t="shared" si="139"/>
        <v>0</v>
      </c>
      <c r="L154" s="218">
        <f t="shared" si="140"/>
        <v>0</v>
      </c>
      <c r="M154" s="218">
        <f t="shared" si="141"/>
        <v>0</v>
      </c>
      <c r="N154" s="218">
        <f ca="1">_xlfn.IFNA(MIN(OFFSET($AA154,0,MATCH(Periods!$D$15,$AA$7:$BY$7)-1):OFFSET($AA154,0,MATCH(Periods!$D$15,$AA$7:$BY$7,0)-12)),0)</f>
        <v>0</v>
      </c>
      <c r="O154" s="293"/>
      <c r="P154" s="218">
        <f t="shared" si="142"/>
        <v>0</v>
      </c>
      <c r="Q154" s="218">
        <f t="shared" si="143"/>
        <v>0</v>
      </c>
      <c r="R154" s="218">
        <f t="shared" si="144"/>
        <v>0</v>
      </c>
      <c r="S154" s="218">
        <f ca="1">_xlfn.IFNA(MAX(OFFSET($AA154,0,MATCH(Periods!$D$15,$AA$7:$BY$7)-1):OFFSET($AA154,0,MATCH(Periods!$D$15,$AA$7:$BY$7,0)-12)),0)</f>
        <v>0</v>
      </c>
      <c r="T154" s="293"/>
      <c r="U154" s="218">
        <f t="shared" si="145"/>
        <v>0</v>
      </c>
      <c r="V154" s="218">
        <f t="shared" si="146"/>
        <v>0</v>
      </c>
      <c r="W154" s="218">
        <f t="shared" si="147"/>
        <v>0</v>
      </c>
      <c r="X154" s="218">
        <f ca="1">_xlfn.IFNA(AVERAGE(OFFSET($AA154,0,MATCH(Periods!$D$15,$AA$7:$BY$7)-1):OFFSET($AA154,0,MATCH(Periods!$D$15,$AA$7:$BY$7,0)-12)),0)</f>
        <v>0</v>
      </c>
      <c r="Y154" s="293"/>
      <c r="Z154" s="293"/>
      <c r="AA154" s="218">
        <f>-SUMIFS(TB!N:N,TB!$F:$F,$B154,TB!$B:$B,$C154,TB!$C:$C,$D154,TB!$G:$G,$E154,TB!$J:$J,$A$4)</f>
        <v>0</v>
      </c>
      <c r="AB154" s="218">
        <f>-SUMIFS(TB!O:O,TB!$F:$F,$B154,TB!$B:$B,$C154,TB!$C:$C,$D154,TB!$G:$G,$E154,TB!$J:$J,$A$4)</f>
        <v>0</v>
      </c>
      <c r="AC154" s="218">
        <f>-SUMIFS(TB!P:P,TB!$F:$F,$B154,TB!$B:$B,$C154,TB!$C:$C,$D154,TB!$G:$G,$E154,TB!$J:$J,$A$4)</f>
        <v>0</v>
      </c>
      <c r="AD154" s="218">
        <f>-SUMIFS(TB!Q:Q,TB!$F:$F,$B154,TB!$B:$B,$C154,TB!$C:$C,$D154,TB!$G:$G,$E154,TB!$J:$J,$A$4)</f>
        <v>0</v>
      </c>
      <c r="AE154" s="218">
        <f>-SUMIFS(TB!R:R,TB!$F:$F,$B154,TB!$B:$B,$C154,TB!$C:$C,$D154,TB!$G:$G,$E154,TB!$J:$J,$A$4)</f>
        <v>0</v>
      </c>
      <c r="AF154" s="218">
        <f>-SUMIFS(TB!S:S,TB!$F:$F,$B154,TB!$B:$B,$C154,TB!$C:$C,$D154,TB!$G:$G,$E154,TB!$J:$J,$A$4)</f>
        <v>0</v>
      </c>
      <c r="AG154" s="218">
        <f>-SUMIFS(TB!T:T,TB!$F:$F,$B154,TB!$B:$B,$C154,TB!$C:$C,$D154,TB!$G:$G,$E154,TB!$J:$J,$A$4)</f>
        <v>0</v>
      </c>
      <c r="AH154" s="218">
        <f>-SUMIFS(TB!U:U,TB!$F:$F,$B154,TB!$B:$B,$C154,TB!$C:$C,$D154,TB!$G:$G,$E154,TB!$J:$J,$A$4)</f>
        <v>0</v>
      </c>
      <c r="AI154" s="218">
        <f>-SUMIFS(TB!V:V,TB!$F:$F,$B154,TB!$B:$B,$C154,TB!$C:$C,$D154,TB!$G:$G,$E154,TB!$J:$J,$A$4)</f>
        <v>0</v>
      </c>
      <c r="AJ154" s="218">
        <f>-SUMIFS(TB!W:W,TB!$F:$F,$B154,TB!$B:$B,$C154,TB!$C:$C,$D154,TB!$G:$G,$E154,TB!$J:$J,$A$4)</f>
        <v>0</v>
      </c>
      <c r="AK154" s="218">
        <f>-SUMIFS(TB!X:X,TB!$F:$F,$B154,TB!$B:$B,$C154,TB!$C:$C,$D154,TB!$G:$G,$E154,TB!$J:$J,$A$4)</f>
        <v>0</v>
      </c>
      <c r="AL154" s="218">
        <f>-SUMIFS(TB!Y:Y,TB!$F:$F,$B154,TB!$B:$B,$C154,TB!$C:$C,$D154,TB!$G:$G,$E154,TB!$J:$J,$A$4)</f>
        <v>0</v>
      </c>
      <c r="AM154" s="218">
        <f>-SUMIFS(TB!Z:Z,TB!$F:$F,$B154,TB!$B:$B,$C154,TB!$C:$C,$D154,TB!$G:$G,$E154,TB!$J:$J,$A$4)</f>
        <v>0</v>
      </c>
      <c r="AN154" s="218">
        <f>-SUMIFS(TB!AA:AA,TB!$F:$F,$B154,TB!$B:$B,$C154,TB!$C:$C,$D154,TB!$G:$G,$E154,TB!$J:$J,$A$4)</f>
        <v>0</v>
      </c>
      <c r="AO154" s="218">
        <f>-SUMIFS(TB!AB:AB,TB!$F:$F,$B154,TB!$B:$B,$C154,TB!$C:$C,$D154,TB!$G:$G,$E154,TB!$J:$J,$A$4)</f>
        <v>0</v>
      </c>
      <c r="AP154" s="218">
        <f>-SUMIFS(TB!AC:AC,TB!$F:$F,$B154,TB!$B:$B,$C154,TB!$C:$C,$D154,TB!$G:$G,$E154,TB!$J:$J,$A$4)</f>
        <v>0</v>
      </c>
      <c r="AQ154" s="218">
        <f>-SUMIFS(TB!AD:AD,TB!$F:$F,$B154,TB!$B:$B,$C154,TB!$C:$C,$D154,TB!$G:$G,$E154,TB!$J:$J,$A$4)</f>
        <v>0</v>
      </c>
      <c r="AR154" s="218">
        <f>-SUMIFS(TB!AE:AE,TB!$F:$F,$B154,TB!$B:$B,$C154,TB!$C:$C,$D154,TB!$G:$G,$E154,TB!$J:$J,$A$4)</f>
        <v>0</v>
      </c>
      <c r="AS154" s="218">
        <f>-SUMIFS(TB!AF:AF,TB!$F:$F,$B154,TB!$B:$B,$C154,TB!$C:$C,$D154,TB!$G:$G,$E154,TB!$J:$J,$A$4)</f>
        <v>0</v>
      </c>
      <c r="AT154" s="218">
        <f>-SUMIFS(TB!AG:AG,TB!$F:$F,$B154,TB!$B:$B,$C154,TB!$C:$C,$D154,TB!$G:$G,$E154,TB!$J:$J,$A$4)</f>
        <v>0</v>
      </c>
      <c r="AU154" s="218">
        <f>-SUMIFS(TB!AH:AH,TB!$F:$F,$B154,TB!$B:$B,$C154,TB!$C:$C,$D154,TB!$G:$G,$E154,TB!$J:$J,$A$4)</f>
        <v>0</v>
      </c>
      <c r="AV154" s="218">
        <f>-SUMIFS(TB!AI:AI,TB!$F:$F,$B154,TB!$B:$B,$C154,TB!$C:$C,$D154,TB!$G:$G,$E154,TB!$J:$J,$A$4)</f>
        <v>0</v>
      </c>
      <c r="AW154" s="218">
        <f>-SUMIFS(TB!AJ:AJ,TB!$F:$F,$B154,TB!$B:$B,$C154,TB!$C:$C,$D154,TB!$G:$G,$E154,TB!$J:$J,$A$4)</f>
        <v>0</v>
      </c>
      <c r="AX154" s="218">
        <f>-SUMIFS(TB!AK:AK,TB!$F:$F,$B154,TB!$B:$B,$C154,TB!$C:$C,$D154,TB!$G:$G,$E154,TB!$J:$J,$A$4)</f>
        <v>0</v>
      </c>
      <c r="AY154" s="218">
        <f>-SUMIFS(TB!AL:AL,TB!$F:$F,$B154,TB!$B:$B,$C154,TB!$C:$C,$D154,TB!$G:$G,$E154,TB!$J:$J,$A$4)</f>
        <v>0</v>
      </c>
      <c r="AZ154" s="218">
        <f>-SUMIFS(TB!AM:AM,TB!$F:$F,$B154,TB!$B:$B,$C154,TB!$C:$C,$D154,TB!$G:$G,$E154,TB!$J:$J,$A$4)</f>
        <v>0</v>
      </c>
      <c r="BA154" s="218">
        <f>-SUMIFS(TB!AN:AN,TB!$F:$F,$B154,TB!$B:$B,$C154,TB!$C:$C,$D154,TB!$G:$G,$E154,TB!$J:$J,$A$4)</f>
        <v>0</v>
      </c>
      <c r="BB154" s="218">
        <f>-SUMIFS(TB!AO:AO,TB!$F:$F,$B154,TB!$B:$B,$C154,TB!$C:$C,$D154,TB!$G:$G,$E154,TB!$J:$J,$A$4)</f>
        <v>0</v>
      </c>
      <c r="BC154" s="218">
        <f>-SUMIFS(TB!AP:AP,TB!$F:$F,$B154,TB!$B:$B,$C154,TB!$C:$C,$D154,TB!$G:$G,$E154,TB!$J:$J,$A$4)</f>
        <v>0</v>
      </c>
      <c r="BD154" s="218">
        <f>-SUMIFS(TB!AQ:AQ,TB!$F:$F,$B154,TB!$B:$B,$C154,TB!$C:$C,$D154,TB!$G:$G,$E154,TB!$J:$J,$A$4)</f>
        <v>0</v>
      </c>
      <c r="BE154" s="218">
        <f>-SUMIFS(TB!AR:AR,TB!$F:$F,$B154,TB!$B:$B,$C154,TB!$C:$C,$D154,TB!$G:$G,$E154,TB!$J:$J,$A$4)</f>
        <v>0</v>
      </c>
      <c r="BF154" s="218">
        <f>-SUMIFS(TB!AS:AS,TB!$F:$F,$B154,TB!$B:$B,$C154,TB!$C:$C,$D154,TB!$G:$G,$E154,TB!$J:$J,$A$4)</f>
        <v>0</v>
      </c>
      <c r="BG154" s="218">
        <f>-SUMIFS(TB!AT:AT,TB!$F:$F,$B154,TB!$B:$B,$C154,TB!$C:$C,$D154,TB!$G:$G,$E154,TB!$J:$J,$A$4)</f>
        <v>0</v>
      </c>
      <c r="BH154" s="218">
        <f>-SUMIFS(TB!AU:AU,TB!$F:$F,$B154,TB!$B:$B,$C154,TB!$C:$C,$D154,TB!$G:$G,$E154,TB!$J:$J,$A$4)</f>
        <v>0</v>
      </c>
      <c r="BI154" s="218">
        <f>-SUMIFS(TB!AV:AV,TB!$F:$F,$B154,TB!$B:$B,$C154,TB!$C:$C,$D154,TB!$G:$G,$E154,TB!$J:$J,$A$4)</f>
        <v>0</v>
      </c>
      <c r="BJ154" s="218">
        <f>-SUMIFS(TB!AW:AW,TB!$F:$F,$B154,TB!$B:$B,$C154,TB!$C:$C,$D154,TB!$G:$G,$E154,TB!$J:$J,$A$4)</f>
        <v>0</v>
      </c>
      <c r="BK154" s="218">
        <f>-SUMIFS(TB!AX:AX,TB!$F:$F,$B154,TB!$B:$B,$C154,TB!$C:$C,$D154,TB!$G:$G,$E154,TB!$J:$J,$A$4)</f>
        <v>0</v>
      </c>
      <c r="BL154" s="218">
        <f>-SUMIFS(TB!AY:AY,TB!$F:$F,$B154,TB!$B:$B,$C154,TB!$C:$C,$D154,TB!$G:$G,$E154,TB!$J:$J,$A$4)</f>
        <v>0</v>
      </c>
      <c r="BM154" s="218">
        <f>-SUMIFS(TB!AZ:AZ,TB!$F:$F,$B154,TB!$B:$B,$C154,TB!$C:$C,$D154,TB!$G:$G,$E154,TB!$J:$J,$A$4)</f>
        <v>0</v>
      </c>
      <c r="BN154" s="218">
        <f>-SUMIFS(TB!BA:BA,TB!$F:$F,$B154,TB!$B:$B,$C154,TB!$C:$C,$D154,TB!$G:$G,$E154,TB!$J:$J,$A$4)</f>
        <v>0</v>
      </c>
      <c r="BO154" s="218">
        <f>-SUMIFS(TB!BB:BB,TB!$F:$F,$B154,TB!$B:$B,$C154,TB!$C:$C,$D154,TB!$G:$G,$E154,TB!$J:$J,$A$4)</f>
        <v>0</v>
      </c>
      <c r="BP154" s="218">
        <f>-SUMIFS(TB!BC:BC,TB!$F:$F,$B154,TB!$B:$B,$C154,TB!$C:$C,$D154,TB!$G:$G,$E154,TB!$J:$J,$A$4)</f>
        <v>0</v>
      </c>
      <c r="BQ154" s="218">
        <f>-SUMIFS(TB!BD:BD,TB!$F:$F,$B154,TB!$B:$B,$C154,TB!$C:$C,$D154,TB!$G:$G,$E154,TB!$J:$J,$A$4)</f>
        <v>0</v>
      </c>
      <c r="BR154" s="218">
        <f>-SUMIFS(TB!BE:BE,TB!$F:$F,$B154,TB!$B:$B,$C154,TB!$C:$C,$D154,TB!$G:$G,$E154,TB!$J:$J,$A$4)</f>
        <v>0</v>
      </c>
      <c r="BS154" s="218">
        <f>-SUMIFS(TB!BF:BF,TB!$F:$F,$B154,TB!$B:$B,$C154,TB!$C:$C,$D154,TB!$G:$G,$E154,TB!$J:$J,$A$4)</f>
        <v>0</v>
      </c>
      <c r="BT154" s="218">
        <f>-SUMIFS(TB!BG:BG,TB!$F:$F,$B154,TB!$B:$B,$C154,TB!$C:$C,$D154,TB!$G:$G,$E154,TB!$J:$J,$A$4)</f>
        <v>0</v>
      </c>
      <c r="BU154" s="218">
        <f>-SUMIFS(TB!BH:BH,TB!$F:$F,$B154,TB!$B:$B,$C154,TB!$C:$C,$D154,TB!$G:$G,$E154,TB!$J:$J,$A$4)</f>
        <v>0</v>
      </c>
      <c r="BV154" s="218">
        <f>-SUMIFS(TB!BI:BI,TB!$F:$F,$B154,TB!$B:$B,$C154,TB!$C:$C,$D154,TB!$G:$G,$E154,TB!$J:$J,$A$4)</f>
        <v>0</v>
      </c>
      <c r="BZ154" s="218"/>
      <c r="CA154" s="337"/>
    </row>
    <row r="155" spans="2:79" ht="14.25" customHeight="1" outlineLevel="1" x14ac:dyDescent="0.3">
      <c r="B155" s="92" t="str">
        <f>BS!$B$36</f>
        <v>Equity</v>
      </c>
      <c r="C155" s="93" t="s">
        <v>568</v>
      </c>
      <c r="D155" s="92" t="str">
        <f>IFERROR(VLOOKUP($C155,TB!$B:$H,2,0),"-")</f>
        <v>Owners Draw</v>
      </c>
      <c r="E155" s="92" t="str">
        <f>IFERROR(VLOOKUP($C155,TB!$B:$H,6,0),"-")</f>
        <v>Owners draw</v>
      </c>
      <c r="F155" s="220">
        <f t="shared" si="137"/>
        <v>-3031.7728500000003</v>
      </c>
      <c r="G155" s="220">
        <f t="shared" si="138"/>
        <v>-2154.17506</v>
      </c>
      <c r="H155" s="220">
        <f t="shared" si="138"/>
        <v>-4852.2356</v>
      </c>
      <c r="I155" s="220">
        <f t="shared" si="138"/>
        <v>-4852.2356</v>
      </c>
      <c r="J155" s="293"/>
      <c r="K155" s="220">
        <f t="shared" si="139"/>
        <v>-3059.4980099999998</v>
      </c>
      <c r="L155" s="220">
        <f t="shared" si="140"/>
        <v>-2154.17506</v>
      </c>
      <c r="M155" s="220">
        <f t="shared" si="141"/>
        <v>-4852.2356</v>
      </c>
      <c r="N155" s="220">
        <f ca="1">_xlfn.IFNA(MIN(OFFSET($AA155,0,MATCH(Periods!$D$15,$AA$7:$BY$7)-1):OFFSET($AA155,0,MATCH(Periods!$D$15,$AA$7:$BY$7,0)-12)),0)</f>
        <v>-4852.2356</v>
      </c>
      <c r="O155" s="293"/>
      <c r="P155" s="220">
        <f t="shared" si="142"/>
        <v>0</v>
      </c>
      <c r="Q155" s="220">
        <f t="shared" si="143"/>
        <v>-1638.9899499999999</v>
      </c>
      <c r="R155" s="220">
        <f t="shared" si="144"/>
        <v>5.4000000000000001E-4</v>
      </c>
      <c r="S155" s="220">
        <f ca="1">_xlfn.IFNA(MAX(OFFSET($AA155,0,MATCH(Periods!$D$15,$AA$7:$BY$7)-1):OFFSET($AA155,0,MATCH(Periods!$D$15,$AA$7:$BY$7,0)-12)),0)</f>
        <v>-1926.59761</v>
      </c>
      <c r="T155" s="293"/>
      <c r="U155" s="220">
        <f t="shared" si="145"/>
        <v>-1200.4815941666666</v>
      </c>
      <c r="V155" s="220">
        <f t="shared" si="146"/>
        <v>-1823.1140558333336</v>
      </c>
      <c r="W155" s="220">
        <f t="shared" si="147"/>
        <v>-3257.1433258333332</v>
      </c>
      <c r="X155" s="220">
        <f ca="1">_xlfn.IFNA(AVERAGE(OFFSET($AA155,0,MATCH(Periods!$D$15,$AA$7:$BY$7)-1):OFFSET($AA155,0,MATCH(Periods!$D$15,$AA$7:$BY$7,0)-12)),0)</f>
        <v>-4065.8493491666668</v>
      </c>
      <c r="Y155" s="293"/>
      <c r="Z155" s="293"/>
      <c r="AA155" s="220">
        <f>-SUMIFS(TB!N:N,TB!$F:$F,$B155,TB!$B:$B,$C155,TB!$C:$C,$D155,TB!$G:$G,$E155,TB!$J:$J,$A$4)</f>
        <v>0</v>
      </c>
      <c r="AB155" s="220">
        <f>-SUMIFS(TB!O:O,TB!$F:$F,$B155,TB!$B:$B,$C155,TB!$C:$C,$D155,TB!$G:$G,$E155,TB!$J:$J,$A$4)</f>
        <v>0</v>
      </c>
      <c r="AC155" s="220">
        <f>-SUMIFS(TB!P:P,TB!$F:$F,$B155,TB!$B:$B,$C155,TB!$C:$C,$D155,TB!$G:$G,$E155,TB!$J:$J,$A$4)</f>
        <v>0</v>
      </c>
      <c r="AD155" s="220">
        <f>-SUMIFS(TB!Q:Q,TB!$F:$F,$B155,TB!$B:$B,$C155,TB!$C:$C,$D155,TB!$G:$G,$E155,TB!$J:$J,$A$4)</f>
        <v>-850</v>
      </c>
      <c r="AE155" s="220">
        <f>-SUMIFS(TB!R:R,TB!$F:$F,$B155,TB!$B:$B,$C155,TB!$C:$C,$D155,TB!$G:$G,$E155,TB!$J:$J,$A$4)</f>
        <v>-850</v>
      </c>
      <c r="AF155" s="220">
        <f>-SUMIFS(TB!S:S,TB!$F:$F,$B155,TB!$B:$B,$C155,TB!$C:$C,$D155,TB!$G:$G,$E155,TB!$J:$J,$A$4)</f>
        <v>-850</v>
      </c>
      <c r="AG155" s="220">
        <f>-SUMIFS(TB!T:T,TB!$F:$F,$B155,TB!$B:$B,$C155,TB!$C:$C,$D155,TB!$G:$G,$E155,TB!$J:$J,$A$4)</f>
        <v>-850</v>
      </c>
      <c r="AH155" s="220">
        <f>-SUMIFS(TB!U:U,TB!$F:$F,$B155,TB!$B:$B,$C155,TB!$C:$C,$D155,TB!$G:$G,$E155,TB!$J:$J,$A$4)</f>
        <v>-850</v>
      </c>
      <c r="AI155" s="220">
        <f>-SUMIFS(TB!V:V,TB!$F:$F,$B155,TB!$B:$B,$C155,TB!$C:$C,$D155,TB!$G:$G,$E155,TB!$J:$J,$A$4)</f>
        <v>-1012.49776</v>
      </c>
      <c r="AJ155" s="220">
        <f>-SUMIFS(TB!W:W,TB!$F:$F,$B155,TB!$B:$B,$C155,TB!$C:$C,$D155,TB!$G:$G,$E155,TB!$J:$J,$A$4)</f>
        <v>-3052.0105099999996</v>
      </c>
      <c r="AK155" s="220">
        <f>-SUMIFS(TB!X:X,TB!$F:$F,$B155,TB!$B:$B,$C155,TB!$C:$C,$D155,TB!$G:$G,$E155,TB!$J:$J,$A$4)</f>
        <v>-3059.4980099999998</v>
      </c>
      <c r="AL155" s="220">
        <f>-SUMIFS(TB!Y:Y,TB!$F:$F,$B155,TB!$B:$B,$C155,TB!$C:$C,$D155,TB!$G:$G,$E155,TB!$J:$J,$A$4)</f>
        <v>-3031.7728500000003</v>
      </c>
      <c r="AM155" s="220">
        <f>-SUMIFS(TB!Z:Z,TB!$F:$F,$B155,TB!$B:$B,$C155,TB!$C:$C,$D155,TB!$G:$G,$E155,TB!$J:$J,$A$4)</f>
        <v>-1638.9899499999999</v>
      </c>
      <c r="AN155" s="220">
        <f>-SUMIFS(TB!AA:AA,TB!$F:$F,$B155,TB!$B:$B,$C155,TB!$C:$C,$D155,TB!$G:$G,$E155,TB!$J:$J,$A$4)</f>
        <v>-1725.4735000000001</v>
      </c>
      <c r="AO155" s="220">
        <f>-SUMIFS(TB!AB:AB,TB!$F:$F,$B155,TB!$B:$B,$C155,TB!$C:$C,$D155,TB!$G:$G,$E155,TB!$J:$J,$A$4)</f>
        <v>-1738.51568</v>
      </c>
      <c r="AP155" s="220">
        <f>-SUMIFS(TB!AC:AC,TB!$F:$F,$B155,TB!$B:$B,$C155,TB!$C:$C,$D155,TB!$G:$G,$E155,TB!$J:$J,$A$4)</f>
        <v>-1832.4206799999999</v>
      </c>
      <c r="AQ155" s="220">
        <f>-SUMIFS(TB!AD:AD,TB!$F:$F,$B155,TB!$B:$B,$C155,TB!$C:$C,$D155,TB!$G:$G,$E155,TB!$J:$J,$A$4)</f>
        <v>-1832.4206799999999</v>
      </c>
      <c r="AR155" s="220">
        <f>-SUMIFS(TB!AE:AE,TB!$F:$F,$B155,TB!$B:$B,$C155,TB!$C:$C,$D155,TB!$G:$G,$E155,TB!$J:$J,$A$4)</f>
        <v>-1825.89552</v>
      </c>
      <c r="AS155" s="220">
        <f>-SUMIFS(TB!AF:AF,TB!$F:$F,$B155,TB!$B:$B,$C155,TB!$C:$C,$D155,TB!$G:$G,$E155,TB!$J:$J,$A$4)</f>
        <v>-1825.89552</v>
      </c>
      <c r="AT155" s="220">
        <f>-SUMIFS(TB!AG:AG,TB!$F:$F,$B155,TB!$B:$B,$C155,TB!$C:$C,$D155,TB!$G:$G,$E155,TB!$J:$J,$A$4)</f>
        <v>-1825.89552</v>
      </c>
      <c r="AU155" s="220">
        <f>-SUMIFS(TB!AH:AH,TB!$F:$F,$B155,TB!$B:$B,$C155,TB!$C:$C,$D155,TB!$G:$G,$E155,TB!$J:$J,$A$4)</f>
        <v>-1825.89552</v>
      </c>
      <c r="AV155" s="220">
        <f>-SUMIFS(TB!AI:AI,TB!$F:$F,$B155,TB!$B:$B,$C155,TB!$C:$C,$D155,TB!$G:$G,$E155,TB!$J:$J,$A$4)</f>
        <v>-1825.89552</v>
      </c>
      <c r="AW155" s="220">
        <f>-SUMIFS(TB!AJ:AJ,TB!$F:$F,$B155,TB!$B:$B,$C155,TB!$C:$C,$D155,TB!$G:$G,$E155,TB!$J:$J,$A$4)</f>
        <v>-1825.89552</v>
      </c>
      <c r="AX155" s="220">
        <f>-SUMIFS(TB!AK:AK,TB!$F:$F,$B155,TB!$B:$B,$C155,TB!$C:$C,$D155,TB!$G:$G,$E155,TB!$J:$J,$A$4)</f>
        <v>-2154.17506</v>
      </c>
      <c r="AY155" s="220">
        <f>-SUMIFS(TB!AL:AL,TB!$F:$F,$B155,TB!$B:$B,$C155,TB!$C:$C,$D155,TB!$G:$G,$E155,TB!$J:$J,$A$4)</f>
        <v>5.4000000000000001E-4</v>
      </c>
      <c r="AZ155" s="220">
        <f>-SUMIFS(TB!AM:AM,TB!$F:$F,$B155,TB!$B:$B,$C155,TB!$C:$C,$D155,TB!$G:$G,$E155,TB!$J:$J,$A$4)</f>
        <v>5.4000000000000001E-4</v>
      </c>
      <c r="BA155" s="220">
        <f>-SUMIFS(TB!AN:AN,TB!$F:$F,$B155,TB!$B:$B,$C155,TB!$C:$C,$D155,TB!$G:$G,$E155,TB!$J:$J,$A$4)</f>
        <v>-1926.59761</v>
      </c>
      <c r="BB155" s="220">
        <f>-SUMIFS(TB!AO:AO,TB!$F:$F,$B155,TB!$B:$B,$C155,TB!$C:$C,$D155,TB!$G:$G,$E155,TB!$J:$J,$A$4)</f>
        <v>-1926.59761</v>
      </c>
      <c r="BC155" s="220">
        <f>-SUMIFS(TB!AP:AP,TB!$F:$F,$B155,TB!$B:$B,$C155,TB!$C:$C,$D155,TB!$G:$G,$E155,TB!$J:$J,$A$4)</f>
        <v>-3452.5976099999998</v>
      </c>
      <c r="BD155" s="220">
        <f>-SUMIFS(TB!AQ:AQ,TB!$F:$F,$B155,TB!$B:$B,$C155,TB!$C:$C,$D155,TB!$G:$G,$E155,TB!$J:$J,$A$4)</f>
        <v>-4026.4362599999999</v>
      </c>
      <c r="BE155" s="220">
        <f>-SUMIFS(TB!AR:AR,TB!$F:$F,$B155,TB!$B:$B,$C155,TB!$C:$C,$D155,TB!$G:$G,$E155,TB!$J:$J,$A$4)</f>
        <v>-4323.4362599999995</v>
      </c>
      <c r="BF155" s="220">
        <f>-SUMIFS(TB!AS:AS,TB!$F:$F,$B155,TB!$B:$B,$C155,TB!$C:$C,$D155,TB!$G:$G,$E155,TB!$J:$J,$A$4)</f>
        <v>-4323.4362599999995</v>
      </c>
      <c r="BG155" s="220">
        <f>-SUMIFS(TB!AT:AT,TB!$F:$F,$B155,TB!$B:$B,$C155,TB!$C:$C,$D155,TB!$G:$G,$E155,TB!$J:$J,$A$4)</f>
        <v>-4751.46126</v>
      </c>
      <c r="BH155" s="220">
        <f>-SUMIFS(TB!AU:AU,TB!$F:$F,$B155,TB!$B:$B,$C155,TB!$C:$C,$D155,TB!$G:$G,$E155,TB!$J:$J,$A$4)</f>
        <v>-4751.46126</v>
      </c>
      <c r="BI155" s="220">
        <f>-SUMIFS(TB!AV:AV,TB!$F:$F,$B155,TB!$B:$B,$C155,TB!$C:$C,$D155,TB!$G:$G,$E155,TB!$J:$J,$A$4)</f>
        <v>-4751.46126</v>
      </c>
      <c r="BJ155" s="220">
        <f>-SUMIFS(TB!AW:AW,TB!$F:$F,$B155,TB!$B:$B,$C155,TB!$C:$C,$D155,TB!$G:$G,$E155,TB!$J:$J,$A$4)</f>
        <v>-4852.2356</v>
      </c>
      <c r="BK155" s="220">
        <f>-SUMIFS(TB!AX:AX,TB!$F:$F,$B155,TB!$B:$B,$C155,TB!$C:$C,$D155,TB!$G:$G,$E155,TB!$J:$J,$A$4)</f>
        <v>-4852.2356</v>
      </c>
      <c r="BL155" s="220">
        <f>-SUMIFS(TB!AY:AY,TB!$F:$F,$B155,TB!$B:$B,$C155,TB!$C:$C,$D155,TB!$G:$G,$E155,TB!$J:$J,$A$4)</f>
        <v>-4852.2356</v>
      </c>
      <c r="BM155" s="220">
        <f>-SUMIFS(TB!AZ:AZ,TB!$F:$F,$B155,TB!$B:$B,$C155,TB!$C:$C,$D155,TB!$G:$G,$E155,TB!$J:$J,$A$4)</f>
        <v>0</v>
      </c>
      <c r="BN155" s="220">
        <f>-SUMIFS(TB!BA:BA,TB!$F:$F,$B155,TB!$B:$B,$C155,TB!$C:$C,$D155,TB!$G:$G,$E155,TB!$J:$J,$A$4)</f>
        <v>0</v>
      </c>
      <c r="BO155" s="220">
        <f>-SUMIFS(TB!BB:BB,TB!$F:$F,$B155,TB!$B:$B,$C155,TB!$C:$C,$D155,TB!$G:$G,$E155,TB!$J:$J,$A$4)</f>
        <v>0</v>
      </c>
      <c r="BP155" s="220">
        <f>-SUMIFS(TB!BC:BC,TB!$F:$F,$B155,TB!$B:$B,$C155,TB!$C:$C,$D155,TB!$G:$G,$E155,TB!$J:$J,$A$4)</f>
        <v>0</v>
      </c>
      <c r="BQ155" s="220">
        <f>-SUMIFS(TB!BD:BD,TB!$F:$F,$B155,TB!$B:$B,$C155,TB!$C:$C,$D155,TB!$G:$G,$E155,TB!$J:$J,$A$4)</f>
        <v>0</v>
      </c>
      <c r="BR155" s="220">
        <f>-SUMIFS(TB!BE:BE,TB!$F:$F,$B155,TB!$B:$B,$C155,TB!$C:$C,$D155,TB!$G:$G,$E155,TB!$J:$J,$A$4)</f>
        <v>0</v>
      </c>
      <c r="BS155" s="220">
        <f>-SUMIFS(TB!BF:BF,TB!$F:$F,$B155,TB!$B:$B,$C155,TB!$C:$C,$D155,TB!$G:$G,$E155,TB!$J:$J,$A$4)</f>
        <v>0</v>
      </c>
      <c r="BT155" s="220">
        <f>-SUMIFS(TB!BG:BG,TB!$F:$F,$B155,TB!$B:$B,$C155,TB!$C:$C,$D155,TB!$G:$G,$E155,TB!$J:$J,$A$4)</f>
        <v>0</v>
      </c>
      <c r="BU155" s="220">
        <f>-SUMIFS(TB!BH:BH,TB!$F:$F,$B155,TB!$B:$B,$C155,TB!$C:$C,$D155,TB!$G:$G,$E155,TB!$J:$J,$A$4)</f>
        <v>0</v>
      </c>
      <c r="BV155" s="220">
        <f>-SUMIFS(TB!BI:BI,TB!$F:$F,$B155,TB!$B:$B,$C155,TB!$C:$C,$D155,TB!$G:$G,$E155,TB!$J:$J,$A$4)</f>
        <v>0</v>
      </c>
      <c r="BZ155" s="220"/>
      <c r="CA155" s="240"/>
    </row>
    <row r="156" spans="2:79" ht="14.25" customHeight="1" x14ac:dyDescent="0.3">
      <c r="B156" s="71" t="str">
        <f>BS!$B$36</f>
        <v>Equity</v>
      </c>
      <c r="C156" s="197"/>
      <c r="D156" s="71" t="str">
        <f>BS!$B$36</f>
        <v>Equity</v>
      </c>
      <c r="E156" s="71"/>
      <c r="F156" s="219">
        <f>SUM(F133:F155)</f>
        <v>7818.7157499999985</v>
      </c>
      <c r="G156" s="219">
        <f>SUM(G133:G155)</f>
        <v>10888.79211</v>
      </c>
      <c r="H156" s="219">
        <f>SUM(H133:H155)</f>
        <v>9056.0627800000002</v>
      </c>
      <c r="I156" s="219">
        <f>SUM(I133:I155)</f>
        <v>17345.607380000001</v>
      </c>
      <c r="J156" s="293"/>
      <c r="K156" s="449"/>
      <c r="L156" s="449"/>
      <c r="M156" s="449"/>
      <c r="N156" s="449"/>
      <c r="O156" s="293"/>
      <c r="P156" s="449"/>
      <c r="Q156" s="449"/>
      <c r="R156" s="449"/>
      <c r="S156" s="449"/>
      <c r="T156" s="293"/>
      <c r="U156" s="449"/>
      <c r="V156" s="449"/>
      <c r="W156" s="449"/>
      <c r="X156" s="449"/>
      <c r="Y156" s="293"/>
      <c r="Z156" s="293"/>
      <c r="AA156" s="219">
        <f>SUM(AA133:AA155,TB!$J:$J,$A$4)</f>
        <v>10850.488599999999</v>
      </c>
      <c r="AB156" s="219">
        <f>SUM(AB133:AB155,TB!$J:$J,$A$4)</f>
        <v>10850.488599999999</v>
      </c>
      <c r="AC156" s="219">
        <f>SUM(AC133:AC155,TB!$J:$J,$A$4)</f>
        <v>10850.488599999999</v>
      </c>
      <c r="AD156" s="219">
        <f>SUM(AD133:AD155,TB!$J:$J,$A$4)</f>
        <v>10000.488599999999</v>
      </c>
      <c r="AE156" s="219">
        <f>SUM(AE133:AE155,TB!$J:$J,$A$4)</f>
        <v>10000.488599999999</v>
      </c>
      <c r="AF156" s="219">
        <f>SUM(AF133:AF155,TB!$J:$J,$A$4)</f>
        <v>10000.488599999999</v>
      </c>
      <c r="AG156" s="219">
        <f>SUM(AG133:AG155,TB!$J:$J,$A$4)</f>
        <v>10000.488599999999</v>
      </c>
      <c r="AH156" s="219">
        <f>SUM(AH133:AH155,TB!$J:$J,$A$4)</f>
        <v>10000.488599999999</v>
      </c>
      <c r="AI156" s="219">
        <f>SUM(AI133:AI155,TB!$J:$J,$A$4)</f>
        <v>9837.9908399999986</v>
      </c>
      <c r="AJ156" s="219">
        <f>SUM(AJ133:AJ155,TB!$J:$J,$A$4)</f>
        <v>7798.4780899999987</v>
      </c>
      <c r="AK156" s="219">
        <f>SUM(AK133:AK155,TB!$J:$J,$A$4)</f>
        <v>7790.9905899999994</v>
      </c>
      <c r="AL156" s="219">
        <f>SUM(AL133:AL155,TB!$J:$J,$A$4)</f>
        <v>7818.7157499999985</v>
      </c>
      <c r="AM156" s="219">
        <f>SUM(AM133:AM155,TB!$J:$J,$A$4)</f>
        <v>11403.980220000001</v>
      </c>
      <c r="AN156" s="219">
        <f>SUM(AN133:AN155,TB!$J:$J,$A$4)</f>
        <v>11317.49667</v>
      </c>
      <c r="AO156" s="219">
        <f>SUM(AO133:AO155,TB!$J:$J,$A$4)</f>
        <v>11304.45449</v>
      </c>
      <c r="AP156" s="219">
        <f>SUM(AP133:AP155,TB!$J:$J,$A$4)</f>
        <v>11210.549490000001</v>
      </c>
      <c r="AQ156" s="219">
        <f>SUM(AQ133:AQ155,TB!$J:$J,$A$4)</f>
        <v>11210.549490000001</v>
      </c>
      <c r="AR156" s="219">
        <f>SUM(AR133:AR155,TB!$J:$J,$A$4)</f>
        <v>11217.07465</v>
      </c>
      <c r="AS156" s="219">
        <f>SUM(AS133:AS155,TB!$J:$J,$A$4)</f>
        <v>11217.07465</v>
      </c>
      <c r="AT156" s="219">
        <f>SUM(AT133:AT155,TB!$J:$J,$A$4)</f>
        <v>11217.07465</v>
      </c>
      <c r="AU156" s="219">
        <f>SUM(AU133:AU155,TB!$J:$J,$A$4)</f>
        <v>11217.07165</v>
      </c>
      <c r="AV156" s="219">
        <f>SUM(AV133:AV155,TB!$J:$J,$A$4)</f>
        <v>11217.07165</v>
      </c>
      <c r="AW156" s="219">
        <f>SUM(AW133:AW155,TB!$J:$J,$A$4)</f>
        <v>11217.07165</v>
      </c>
      <c r="AX156" s="219">
        <f>SUM(AX133:AX155,TB!$J:$J,$A$4)</f>
        <v>10888.79211</v>
      </c>
      <c r="AY156" s="219">
        <f>SUM(AY133:AY155,TB!$J:$J,$A$4)</f>
        <v>13908.298919999999</v>
      </c>
      <c r="AZ156" s="219">
        <f>SUM(AZ133:AZ155,TB!$J:$J,$A$4)</f>
        <v>13908.298919999999</v>
      </c>
      <c r="BA156" s="219">
        <f>SUM(BA133:BA155,TB!$J:$J,$A$4)</f>
        <v>11981.700769999999</v>
      </c>
      <c r="BB156" s="219">
        <f>SUM(BB133:BB155,TB!$J:$J,$A$4)</f>
        <v>11981.700769999999</v>
      </c>
      <c r="BC156" s="219">
        <f>SUM(BC133:BC155,TB!$J:$J,$A$4)</f>
        <v>10455.700769999999</v>
      </c>
      <c r="BD156" s="219">
        <f>SUM(BD133:BD155,TB!$J:$J,$A$4)</f>
        <v>9881.8621199999998</v>
      </c>
      <c r="BE156" s="219">
        <f>SUM(BE133:BE155,TB!$J:$J,$A$4)</f>
        <v>9584.8621200000016</v>
      </c>
      <c r="BF156" s="219">
        <f>SUM(BF133:BF155,TB!$J:$J,$A$4)</f>
        <v>9584.8621200000016</v>
      </c>
      <c r="BG156" s="219">
        <f>SUM(BG133:BG155,TB!$J:$J,$A$4)</f>
        <v>9156.8371200000001</v>
      </c>
      <c r="BH156" s="219">
        <f>SUM(BH133:BH155,TB!$J:$J,$A$4)</f>
        <v>9156.8371200000001</v>
      </c>
      <c r="BI156" s="219">
        <f>SUM(BI133:BI155,TB!$J:$J,$A$4)</f>
        <v>9156.8371200000001</v>
      </c>
      <c r="BJ156" s="219">
        <f>SUM(BJ133:BJ155,TB!$J:$J,$A$4)</f>
        <v>9056.0627800000002</v>
      </c>
      <c r="BK156" s="219">
        <f>SUM(BK133:BK155,TB!$J:$J,$A$4)</f>
        <v>17345.607380000001</v>
      </c>
      <c r="BL156" s="219">
        <f>SUM(BL133:BL155,TB!$J:$J,$A$4)</f>
        <v>17345.607380000001</v>
      </c>
      <c r="BM156" s="219">
        <f>SUM(BM133:BM155,TB!$J:$J,$A$4)</f>
        <v>0</v>
      </c>
      <c r="BN156" s="219">
        <f>SUM(BN133:BN155,TB!$J:$J,$A$4)</f>
        <v>0</v>
      </c>
      <c r="BO156" s="219">
        <f>SUM(BO133:BO155,TB!$J:$J,$A$4)</f>
        <v>0</v>
      </c>
      <c r="BP156" s="219">
        <f>SUM(BP133:BP155,TB!$J:$J,$A$4)</f>
        <v>0</v>
      </c>
      <c r="BQ156" s="219">
        <f>SUM(BQ133:BQ155,TB!$J:$J,$A$4)</f>
        <v>0</v>
      </c>
      <c r="BR156" s="219">
        <f>SUM(BR133:BR155,TB!$J:$J,$A$4)</f>
        <v>0</v>
      </c>
      <c r="BS156" s="219">
        <f>SUM(BS133:BS155,TB!$J:$J,$A$4)</f>
        <v>0</v>
      </c>
      <c r="BT156" s="219">
        <f>SUM(BT133:BT155,TB!$J:$J,$A$4)</f>
        <v>0</v>
      </c>
      <c r="BU156" s="219">
        <f>SUM(BU133:BU155,TB!$J:$J,$A$4)</f>
        <v>0</v>
      </c>
      <c r="BV156" s="219">
        <f>SUM(BV133:BV155,TB!$J:$J,$A$4)</f>
        <v>0</v>
      </c>
      <c r="BZ156" s="219"/>
      <c r="CA156" s="240"/>
    </row>
    <row r="157" spans="2:79" ht="14.25" customHeight="1" x14ac:dyDescent="0.3">
      <c r="B157" s="71" t="s">
        <v>203</v>
      </c>
      <c r="C157" s="197"/>
      <c r="D157" s="71"/>
      <c r="E157" s="71"/>
      <c r="F157" s="219">
        <f>SUMIFS($AA157:$BJ157,$AA$7:$BJ$7,F$7)</f>
        <v>5224.2544200000011</v>
      </c>
      <c r="G157" s="219">
        <f>SUMIFS($AA157:$BY157,$AA$7:$BY$7,G$7)</f>
        <v>3019.5068099999994</v>
      </c>
      <c r="H157" s="219">
        <f>SUMIFS($AA157:$BY157,$AA$7:$BY$7,H$7)</f>
        <v>8289.6214900000014</v>
      </c>
      <c r="I157" s="219">
        <f>SUMIFS($AA157:$BY157,$AA$7:$BY$7,I$7)</f>
        <v>-192.06291999999956</v>
      </c>
      <c r="J157" s="293"/>
      <c r="K157" s="219">
        <f t="shared" ref="K157" si="148">MIN(AA157:AL157)</f>
        <v>-318.77883999999983</v>
      </c>
      <c r="L157" s="219">
        <f t="shared" ref="L157" si="149">MIN(AM157:AX157)</f>
        <v>-56.779120000000084</v>
      </c>
      <c r="M157" s="219">
        <f>MIN(AY157:BJ157)</f>
        <v>84.388840000001096</v>
      </c>
      <c r="N157" s="219">
        <f ca="1">_xlfn.IFNA(MIN(OFFSET($AA157,0,MATCH(Periods!$D$15,$AA$7:$BY$7)-1):OFFSET($AA157,0,MATCH(Periods!$D$15,$AA$7:$BY$7,0)-12)),0)</f>
        <v>-192.06291999999956</v>
      </c>
      <c r="O157" s="293"/>
      <c r="P157" s="219">
        <f>MAX(AA157:AL157)</f>
        <v>5224.2544200000011</v>
      </c>
      <c r="Q157" s="219">
        <f>MAX(AM157:AX157)</f>
        <v>3019.5068099999994</v>
      </c>
      <c r="R157" s="219">
        <f>MAX(AY157:BJ157)</f>
        <v>8289.6214900000014</v>
      </c>
      <c r="S157" s="219">
        <f ca="1">_xlfn.IFNA(MAX(OFFSET($AA157,0,MATCH(Periods!$D$15,$AA$7:$BY$7)-1):OFFSET($AA157,0,MATCH(Periods!$D$15,$AA$7:$BY$7,0)-12)),0)</f>
        <v>8289.6214900000014</v>
      </c>
      <c r="T157" s="293"/>
      <c r="U157" s="219">
        <f>AVERAGE(AA157:AL157)</f>
        <v>2542.4683883333309</v>
      </c>
      <c r="V157" s="219">
        <f>AVERAGE(AM157:AX157)</f>
        <v>930.74686916666553</v>
      </c>
      <c r="W157" s="219">
        <f>AVERAGE(AY157:BJ157)</f>
        <v>3139.4523533333318</v>
      </c>
      <c r="X157" s="219">
        <f ca="1">_xlfn.IFNA(AVERAGE(OFFSET($AA157,0,MATCH(Periods!$D$15,$AA$7:$BY$7)-1):OFFSET($AA157,0,MATCH(Periods!$D$15,$AA$7:$BY$7,0)-12)),0)</f>
        <v>3019.9175958333321</v>
      </c>
      <c r="Y157" s="293"/>
      <c r="Z157" s="293"/>
      <c r="AA157" s="219">
        <f>AA163</f>
        <v>-318.77883999999983</v>
      </c>
      <c r="AB157" s="219">
        <f t="shared" ref="AB157:BJ157" si="150">AB163</f>
        <v>326.59808000000146</v>
      </c>
      <c r="AC157" s="219">
        <f t="shared" si="150"/>
        <v>869.93673000000535</v>
      </c>
      <c r="AD157" s="219">
        <f t="shared" si="150"/>
        <v>1646.716300000003</v>
      </c>
      <c r="AE157" s="219">
        <f t="shared" si="150"/>
        <v>2502.0983099999953</v>
      </c>
      <c r="AF157" s="219">
        <f t="shared" si="150"/>
        <v>2359.3345500000014</v>
      </c>
      <c r="AG157" s="219">
        <f t="shared" si="150"/>
        <v>2449.8667199999918</v>
      </c>
      <c r="AH157" s="219">
        <f t="shared" si="150"/>
        <v>3431.2138499999892</v>
      </c>
      <c r="AI157" s="219">
        <f t="shared" si="150"/>
        <v>3616.0854299999955</v>
      </c>
      <c r="AJ157" s="219">
        <f t="shared" si="150"/>
        <v>4150.1154999999926</v>
      </c>
      <c r="AK157" s="219">
        <f t="shared" si="150"/>
        <v>4252.1796099999965</v>
      </c>
      <c r="AL157" s="219">
        <f t="shared" si="150"/>
        <v>5224.2544200000011</v>
      </c>
      <c r="AM157" s="219">
        <f t="shared" si="150"/>
        <v>-44.21954000000003</v>
      </c>
      <c r="AN157" s="219">
        <f t="shared" si="150"/>
        <v>-56.779120000000084</v>
      </c>
      <c r="AO157" s="219">
        <f t="shared" si="150"/>
        <v>309.6466599999988</v>
      </c>
      <c r="AP157" s="219">
        <f t="shared" si="150"/>
        <v>405.6648799999985</v>
      </c>
      <c r="AQ157" s="219">
        <f t="shared" si="150"/>
        <v>522.28044999999997</v>
      </c>
      <c r="AR157" s="219">
        <f t="shared" si="150"/>
        <v>531.71256999999821</v>
      </c>
      <c r="AS157" s="219">
        <f t="shared" si="150"/>
        <v>503.26119999999725</v>
      </c>
      <c r="AT157" s="219">
        <f t="shared" si="150"/>
        <v>932.55239999999787</v>
      </c>
      <c r="AU157" s="219">
        <f t="shared" si="150"/>
        <v>1222.9085400000008</v>
      </c>
      <c r="AV157" s="219">
        <f t="shared" si="150"/>
        <v>1783.6848500000031</v>
      </c>
      <c r="AW157" s="219">
        <f t="shared" si="150"/>
        <v>2038.7427299999924</v>
      </c>
      <c r="AX157" s="219">
        <f t="shared" si="150"/>
        <v>3019.5068099999994</v>
      </c>
      <c r="AY157" s="219">
        <f t="shared" si="150"/>
        <v>84.388840000001096</v>
      </c>
      <c r="AZ157" s="219">
        <f t="shared" si="150"/>
        <v>1126.1667200000002</v>
      </c>
      <c r="BA157" s="219">
        <f t="shared" si="150"/>
        <v>1335.744380000001</v>
      </c>
      <c r="BB157" s="219">
        <f t="shared" si="150"/>
        <v>1610.0098599999988</v>
      </c>
      <c r="BC157" s="219">
        <f t="shared" si="150"/>
        <v>2342.306450000001</v>
      </c>
      <c r="BD157" s="219">
        <f t="shared" si="150"/>
        <v>2341.8426399999958</v>
      </c>
      <c r="BE157" s="219">
        <f t="shared" si="150"/>
        <v>2330.8523499999924</v>
      </c>
      <c r="BF157" s="219">
        <f t="shared" si="150"/>
        <v>3300.626190000004</v>
      </c>
      <c r="BG157" s="219">
        <f t="shared" si="150"/>
        <v>3979.0395999999928</v>
      </c>
      <c r="BH157" s="219">
        <f t="shared" si="150"/>
        <v>4852.3475199999912</v>
      </c>
      <c r="BI157" s="219">
        <f t="shared" si="150"/>
        <v>6080.4821999999986</v>
      </c>
      <c r="BJ157" s="219">
        <f t="shared" si="150"/>
        <v>8289.6214900000014</v>
      </c>
      <c r="BK157" s="219">
        <f t="shared" ref="BK157:BV157" si="151">BK163</f>
        <v>-31.798609999999709</v>
      </c>
      <c r="BL157" s="219">
        <f t="shared" si="151"/>
        <v>-192.06291999999956</v>
      </c>
      <c r="BM157" s="219">
        <f t="shared" si="151"/>
        <v>-192.06291999999956</v>
      </c>
      <c r="BN157" s="219">
        <f t="shared" si="151"/>
        <v>-192.06291999999956</v>
      </c>
      <c r="BO157" s="219">
        <f t="shared" si="151"/>
        <v>-192.06291999999956</v>
      </c>
      <c r="BP157" s="219">
        <f t="shared" si="151"/>
        <v>-192.06291999999956</v>
      </c>
      <c r="BQ157" s="219">
        <f t="shared" si="151"/>
        <v>-192.06291999999956</v>
      </c>
      <c r="BR157" s="219">
        <f t="shared" si="151"/>
        <v>-192.06291999999956</v>
      </c>
      <c r="BS157" s="219">
        <f t="shared" si="151"/>
        <v>-192.06291999999956</v>
      </c>
      <c r="BT157" s="219">
        <f t="shared" si="151"/>
        <v>-192.06291999999956</v>
      </c>
      <c r="BU157" s="219">
        <f t="shared" si="151"/>
        <v>-192.06291999999956</v>
      </c>
      <c r="BV157" s="219">
        <f t="shared" si="151"/>
        <v>-192.06291999999956</v>
      </c>
      <c r="BZ157" s="219"/>
      <c r="CA157" s="240"/>
    </row>
    <row r="158" spans="2:79" ht="14.25" customHeight="1" thickBot="1" x14ac:dyDescent="0.35">
      <c r="B158" s="66" t="s">
        <v>43</v>
      </c>
      <c r="C158" s="66"/>
      <c r="D158" s="53"/>
      <c r="E158" s="53"/>
      <c r="F158" s="213">
        <f>F156+F132+F157</f>
        <v>31119.968260000001</v>
      </c>
      <c r="G158" s="213">
        <f>G156+G132+G157</f>
        <v>25659.143309999999</v>
      </c>
      <c r="H158" s="213">
        <f>H156+H132+H157</f>
        <v>27215.52161</v>
      </c>
      <c r="I158" s="213">
        <f>I156+I132+I157</f>
        <v>24322.59346</v>
      </c>
      <c r="J158" s="323"/>
      <c r="K158" s="451"/>
      <c r="L158" s="451"/>
      <c r="M158" s="451"/>
      <c r="N158" s="451"/>
      <c r="O158" s="323"/>
      <c r="P158" s="451"/>
      <c r="Q158" s="451"/>
      <c r="R158" s="451"/>
      <c r="S158" s="451"/>
      <c r="T158" s="323"/>
      <c r="U158" s="451"/>
      <c r="V158" s="451"/>
      <c r="W158" s="451"/>
      <c r="X158" s="451"/>
      <c r="Y158" s="323"/>
      <c r="Z158" s="323"/>
      <c r="AA158" s="213">
        <f t="shared" ref="AA158:BJ158" si="152">AA156+AA132+AA157</f>
        <v>30693.20218</v>
      </c>
      <c r="AB158" s="213">
        <f t="shared" si="152"/>
        <v>30383.888259999996</v>
      </c>
      <c r="AC158" s="213">
        <f t="shared" si="152"/>
        <v>22995.330980000006</v>
      </c>
      <c r="AD158" s="213">
        <f t="shared" si="152"/>
        <v>21740.661860000004</v>
      </c>
      <c r="AE158" s="213">
        <f t="shared" si="152"/>
        <v>25543.412709999993</v>
      </c>
      <c r="AF158" s="213">
        <f t="shared" si="152"/>
        <v>26959.468540000002</v>
      </c>
      <c r="AG158" s="213">
        <f t="shared" si="152"/>
        <v>26674.20947999999</v>
      </c>
      <c r="AH158" s="213">
        <f t="shared" si="152"/>
        <v>35772.952939999988</v>
      </c>
      <c r="AI158" s="213">
        <f t="shared" si="152"/>
        <v>41717.977329999994</v>
      </c>
      <c r="AJ158" s="213">
        <f t="shared" si="152"/>
        <v>40248.098109999992</v>
      </c>
      <c r="AK158" s="213">
        <f t="shared" si="152"/>
        <v>43792.067050000005</v>
      </c>
      <c r="AL158" s="213">
        <f t="shared" si="152"/>
        <v>31119.968260000001</v>
      </c>
      <c r="AM158" s="213">
        <f t="shared" si="152"/>
        <v>28344.351130000003</v>
      </c>
      <c r="AN158" s="213">
        <f t="shared" si="152"/>
        <v>27131.991399999999</v>
      </c>
      <c r="AO158" s="213">
        <f t="shared" si="152"/>
        <v>16635.522700000001</v>
      </c>
      <c r="AP158" s="213">
        <f t="shared" si="152"/>
        <v>19268.09404</v>
      </c>
      <c r="AQ158" s="213">
        <f t="shared" si="152"/>
        <v>20075.38927</v>
      </c>
      <c r="AR158" s="213">
        <f t="shared" si="152"/>
        <v>22612.612960000002</v>
      </c>
      <c r="AS158" s="213">
        <f t="shared" si="152"/>
        <v>27620.746239999997</v>
      </c>
      <c r="AT158" s="213">
        <f t="shared" si="152"/>
        <v>28678.72145999999</v>
      </c>
      <c r="AU158" s="213">
        <f t="shared" si="152"/>
        <v>29275.70318</v>
      </c>
      <c r="AV158" s="213">
        <f t="shared" si="152"/>
        <v>30123.85137</v>
      </c>
      <c r="AW158" s="213">
        <f t="shared" si="152"/>
        <v>27024.979029999991</v>
      </c>
      <c r="AX158" s="213">
        <f t="shared" si="152"/>
        <v>25659.143309999999</v>
      </c>
      <c r="AY158" s="213">
        <f t="shared" si="152"/>
        <v>27850.537220000002</v>
      </c>
      <c r="AZ158" s="213">
        <f t="shared" si="152"/>
        <v>33471.895469999996</v>
      </c>
      <c r="BA158" s="213">
        <f t="shared" si="152"/>
        <v>26527.709989999999</v>
      </c>
      <c r="BB158" s="213">
        <f t="shared" si="152"/>
        <v>29451.166449999997</v>
      </c>
      <c r="BC158" s="213">
        <f t="shared" si="152"/>
        <v>19779.655419999999</v>
      </c>
      <c r="BD158" s="213">
        <f t="shared" si="152"/>
        <v>17929.860039999996</v>
      </c>
      <c r="BE158" s="213">
        <f t="shared" si="152"/>
        <v>19302.552169999995</v>
      </c>
      <c r="BF158" s="213">
        <f t="shared" si="152"/>
        <v>27459.406510000004</v>
      </c>
      <c r="BG158" s="213">
        <f t="shared" si="152"/>
        <v>28730.723639999993</v>
      </c>
      <c r="BH158" s="213">
        <f t="shared" si="152"/>
        <v>32826.053319999992</v>
      </c>
      <c r="BI158" s="213">
        <f t="shared" si="152"/>
        <v>34696.429780000006</v>
      </c>
      <c r="BJ158" s="213">
        <f t="shared" si="152"/>
        <v>27215.52161</v>
      </c>
      <c r="BK158" s="213">
        <f t="shared" ref="BK158:BV158" si="153">BK156+BK132+BK157</f>
        <v>23725.811670000003</v>
      </c>
      <c r="BL158" s="213">
        <f t="shared" si="153"/>
        <v>24322.59346</v>
      </c>
      <c r="BM158" s="213">
        <f t="shared" si="153"/>
        <v>-192.06291999999956</v>
      </c>
      <c r="BN158" s="213">
        <f t="shared" si="153"/>
        <v>-192.06291999999956</v>
      </c>
      <c r="BO158" s="213">
        <f t="shared" si="153"/>
        <v>-192.06291999999956</v>
      </c>
      <c r="BP158" s="213">
        <f t="shared" si="153"/>
        <v>-192.06291999999956</v>
      </c>
      <c r="BQ158" s="213">
        <f t="shared" si="153"/>
        <v>-192.06291999999956</v>
      </c>
      <c r="BR158" s="213">
        <f t="shared" si="153"/>
        <v>-192.06291999999956</v>
      </c>
      <c r="BS158" s="213">
        <f t="shared" si="153"/>
        <v>-192.06291999999956</v>
      </c>
      <c r="BT158" s="213">
        <f t="shared" si="153"/>
        <v>-192.06291999999956</v>
      </c>
      <c r="BU158" s="213">
        <f t="shared" si="153"/>
        <v>-192.06291999999956</v>
      </c>
      <c r="BV158" s="213">
        <f t="shared" si="153"/>
        <v>-192.06291999999956</v>
      </c>
      <c r="BZ158" s="213"/>
      <c r="CA158" s="417"/>
    </row>
    <row r="159" spans="2:79" x14ac:dyDescent="0.3">
      <c r="F159" s="216"/>
      <c r="G159" s="216"/>
      <c r="H159" s="216"/>
      <c r="I159" s="216"/>
      <c r="J159" s="216"/>
      <c r="K159" s="216"/>
      <c r="L159" s="216"/>
      <c r="M159" s="216"/>
      <c r="N159" s="216"/>
      <c r="O159" s="216"/>
      <c r="P159" s="216"/>
      <c r="Q159" s="216"/>
      <c r="R159" s="216"/>
      <c r="S159" s="216"/>
      <c r="T159" s="216"/>
      <c r="U159" s="216"/>
      <c r="V159" s="216"/>
      <c r="W159" s="216"/>
      <c r="X159" s="216"/>
      <c r="Y159" s="216"/>
      <c r="Z159" s="216"/>
      <c r="AA159" s="216"/>
      <c r="AB159" s="216"/>
      <c r="AC159" s="216"/>
      <c r="AD159" s="216"/>
      <c r="AE159" s="216"/>
      <c r="AF159" s="216"/>
      <c r="AG159" s="216"/>
      <c r="AH159" s="216"/>
      <c r="AI159" s="216"/>
      <c r="AJ159" s="216"/>
      <c r="AK159" s="216"/>
      <c r="AL159" s="216"/>
      <c r="AM159" s="216"/>
      <c r="AN159" s="216"/>
      <c r="AO159" s="216"/>
      <c r="AP159" s="216"/>
      <c r="AQ159" s="216"/>
      <c r="AR159" s="216"/>
      <c r="AS159" s="216"/>
      <c r="AT159" s="216"/>
      <c r="AU159" s="216"/>
      <c r="AV159" s="216"/>
      <c r="AW159" s="216"/>
      <c r="AX159" s="216"/>
      <c r="AY159" s="216"/>
      <c r="AZ159" s="216"/>
      <c r="BA159" s="216"/>
      <c r="BB159" s="216"/>
      <c r="BC159" s="216"/>
      <c r="BD159" s="216"/>
      <c r="BE159" s="216"/>
      <c r="BF159" s="216"/>
      <c r="BG159" s="216"/>
      <c r="BH159" s="216"/>
      <c r="BI159" s="216"/>
      <c r="BJ159" s="216"/>
      <c r="BK159" s="216"/>
      <c r="BL159" s="216"/>
      <c r="BM159" s="216"/>
      <c r="BN159" s="216"/>
      <c r="BO159" s="216"/>
      <c r="BP159" s="216"/>
      <c r="BQ159" s="216"/>
      <c r="BR159" s="216"/>
      <c r="BS159" s="216"/>
      <c r="BT159" s="216"/>
      <c r="BU159" s="216"/>
      <c r="BV159" s="216"/>
      <c r="BZ159" s="216"/>
      <c r="CA159" s="422"/>
    </row>
    <row r="160" spans="2:79" x14ac:dyDescent="0.3">
      <c r="B160" s="26" t="s">
        <v>31</v>
      </c>
      <c r="F160" s="216">
        <f>F158-F69</f>
        <v>0</v>
      </c>
      <c r="G160" s="216">
        <f>G158-G69</f>
        <v>0</v>
      </c>
      <c r="H160" s="216">
        <f>H158-H69</f>
        <v>0</v>
      </c>
      <c r="I160" s="216">
        <f>I158-I69</f>
        <v>0</v>
      </c>
      <c r="J160" s="216"/>
      <c r="K160" s="216"/>
      <c r="L160" s="216"/>
      <c r="M160" s="216"/>
      <c r="N160" s="216"/>
      <c r="O160" s="216"/>
      <c r="P160" s="216"/>
      <c r="Q160" s="216"/>
      <c r="R160" s="216"/>
      <c r="S160" s="216"/>
      <c r="T160" s="216"/>
      <c r="U160" s="216"/>
      <c r="V160" s="216"/>
      <c r="W160" s="216"/>
      <c r="X160" s="216"/>
      <c r="Y160" s="216"/>
      <c r="Z160" s="216"/>
      <c r="AA160" s="216">
        <f t="shared" ref="AA160:BV160" si="154">AA158-AA69</f>
        <v>0</v>
      </c>
      <c r="AB160" s="216">
        <f t="shared" si="154"/>
        <v>0</v>
      </c>
      <c r="AC160" s="216">
        <f t="shared" si="154"/>
        <v>0</v>
      </c>
      <c r="AD160" s="216">
        <f t="shared" si="154"/>
        <v>0</v>
      </c>
      <c r="AE160" s="216">
        <f t="shared" si="154"/>
        <v>0</v>
      </c>
      <c r="AF160" s="216">
        <f t="shared" si="154"/>
        <v>0</v>
      </c>
      <c r="AG160" s="216">
        <f t="shared" si="154"/>
        <v>0</v>
      </c>
      <c r="AH160" s="216">
        <f t="shared" si="154"/>
        <v>0</v>
      </c>
      <c r="AI160" s="216">
        <f t="shared" si="154"/>
        <v>0</v>
      </c>
      <c r="AJ160" s="216">
        <f t="shared" si="154"/>
        <v>0</v>
      </c>
      <c r="AK160" s="216">
        <f t="shared" si="154"/>
        <v>0</v>
      </c>
      <c r="AL160" s="216">
        <f t="shared" si="154"/>
        <v>0</v>
      </c>
      <c r="AM160" s="216">
        <f t="shared" si="154"/>
        <v>0</v>
      </c>
      <c r="AN160" s="216">
        <f t="shared" si="154"/>
        <v>0</v>
      </c>
      <c r="AO160" s="216">
        <f t="shared" si="154"/>
        <v>0</v>
      </c>
      <c r="AP160" s="216">
        <f t="shared" si="154"/>
        <v>0</v>
      </c>
      <c r="AQ160" s="216">
        <f t="shared" si="154"/>
        <v>0</v>
      </c>
      <c r="AR160" s="216">
        <f t="shared" si="154"/>
        <v>0</v>
      </c>
      <c r="AS160" s="216">
        <f t="shared" si="154"/>
        <v>0</v>
      </c>
      <c r="AT160" s="216">
        <f t="shared" si="154"/>
        <v>0</v>
      </c>
      <c r="AU160" s="216">
        <f t="shared" si="154"/>
        <v>0</v>
      </c>
      <c r="AV160" s="216">
        <f t="shared" si="154"/>
        <v>0</v>
      </c>
      <c r="AW160" s="216">
        <f t="shared" si="154"/>
        <v>0</v>
      </c>
      <c r="AX160" s="216">
        <f t="shared" si="154"/>
        <v>0</v>
      </c>
      <c r="AY160" s="216">
        <f t="shared" si="154"/>
        <v>0</v>
      </c>
      <c r="AZ160" s="216">
        <f t="shared" si="154"/>
        <v>0</v>
      </c>
      <c r="BA160" s="216">
        <f t="shared" si="154"/>
        <v>0</v>
      </c>
      <c r="BB160" s="216">
        <f t="shared" si="154"/>
        <v>0</v>
      </c>
      <c r="BC160" s="216">
        <f t="shared" si="154"/>
        <v>0</v>
      </c>
      <c r="BD160" s="216">
        <f t="shared" si="154"/>
        <v>0</v>
      </c>
      <c r="BE160" s="216">
        <f t="shared" si="154"/>
        <v>0</v>
      </c>
      <c r="BF160" s="216">
        <f t="shared" si="154"/>
        <v>0</v>
      </c>
      <c r="BG160" s="216">
        <f t="shared" si="154"/>
        <v>0</v>
      </c>
      <c r="BH160" s="216">
        <f t="shared" si="154"/>
        <v>0</v>
      </c>
      <c r="BI160" s="216">
        <f t="shared" si="154"/>
        <v>0</v>
      </c>
      <c r="BJ160" s="216">
        <f t="shared" si="154"/>
        <v>0</v>
      </c>
      <c r="BK160" s="216">
        <f t="shared" si="154"/>
        <v>0</v>
      </c>
      <c r="BL160" s="216">
        <f t="shared" si="154"/>
        <v>0</v>
      </c>
      <c r="BM160" s="216">
        <f t="shared" si="154"/>
        <v>-192.06291999999956</v>
      </c>
      <c r="BN160" s="216">
        <f t="shared" si="154"/>
        <v>-192.06291999999956</v>
      </c>
      <c r="BO160" s="216">
        <f t="shared" si="154"/>
        <v>-192.06291999999956</v>
      </c>
      <c r="BP160" s="216">
        <f t="shared" si="154"/>
        <v>-192.06291999999956</v>
      </c>
      <c r="BQ160" s="216">
        <f t="shared" si="154"/>
        <v>-192.06291999999956</v>
      </c>
      <c r="BR160" s="216">
        <f t="shared" si="154"/>
        <v>-192.06291999999956</v>
      </c>
      <c r="BS160" s="216">
        <f t="shared" si="154"/>
        <v>-192.06291999999956</v>
      </c>
      <c r="BT160" s="216">
        <f t="shared" si="154"/>
        <v>-192.06291999999956</v>
      </c>
      <c r="BU160" s="216">
        <f t="shared" si="154"/>
        <v>-192.06291999999956</v>
      </c>
      <c r="BV160" s="216">
        <f t="shared" si="154"/>
        <v>-192.06291999999956</v>
      </c>
      <c r="BZ160" s="216"/>
      <c r="CA160" s="422"/>
    </row>
    <row r="162" spans="2:79" outlineLevel="1" x14ac:dyDescent="0.3">
      <c r="B162" s="26" t="s">
        <v>200</v>
      </c>
      <c r="F162" s="216"/>
      <c r="G162" s="216"/>
      <c r="H162" s="216"/>
      <c r="I162" s="216"/>
      <c r="J162" s="216"/>
      <c r="K162" s="216"/>
      <c r="L162" s="216"/>
      <c r="M162" s="216"/>
      <c r="N162" s="216"/>
      <c r="O162" s="216"/>
      <c r="P162" s="216"/>
      <c r="Q162" s="216"/>
      <c r="R162" s="216"/>
      <c r="S162" s="216"/>
      <c r="T162" s="216"/>
      <c r="U162" s="216"/>
      <c r="V162" s="216"/>
      <c r="W162" s="216"/>
      <c r="X162" s="216"/>
      <c r="Y162" s="216"/>
      <c r="Z162" s="216"/>
      <c r="AA162" s="216">
        <f>-SUMIFS(TB!N:N,TB!$E:$E,"2",TB!$J:$J,$A$4)</f>
        <v>-318.77883999999983</v>
      </c>
      <c r="AB162" s="216">
        <f>-SUMIFS(TB!O:O,TB!$E:$E,"2",TB!$J:$J,$A$4)</f>
        <v>645.37692000000129</v>
      </c>
      <c r="AC162" s="216">
        <f>-SUMIFS(TB!P:P,TB!$E:$E,"2",TB!$J:$J,$A$4)</f>
        <v>543.3386500000039</v>
      </c>
      <c r="AD162" s="216">
        <f>-SUMIFS(TB!Q:Q,TB!$E:$E,"2",TB!$J:$J,$A$4)</f>
        <v>776.77956999999765</v>
      </c>
      <c r="AE162" s="216">
        <f>-SUMIFS(TB!R:R,TB!$E:$E,"2",TB!$J:$J,$A$4)</f>
        <v>855.38200999999231</v>
      </c>
      <c r="AF162" s="216">
        <f>-SUMIFS(TB!S:S,TB!$E:$E,"2",TB!$J:$J,$A$4)</f>
        <v>-142.76375999999379</v>
      </c>
      <c r="AG162" s="216">
        <f>-SUMIFS(TB!T:T,TB!$E:$E,"2",TB!$J:$J,$A$4)</f>
        <v>90.532169999990259</v>
      </c>
      <c r="AH162" s="216">
        <f>-SUMIFS(TB!U:U,TB!$E:$E,"2",TB!$J:$J,$A$4)</f>
        <v>981.34712999999715</v>
      </c>
      <c r="AI162" s="216">
        <f>-SUMIFS(TB!V:V,TB!$E:$E,"2",TB!$J:$J,$A$4)</f>
        <v>184.87158000000628</v>
      </c>
      <c r="AJ162" s="216">
        <f>-SUMIFS(TB!W:W,TB!$E:$E,"2",TB!$J:$J,$A$4)</f>
        <v>534.03006999999729</v>
      </c>
      <c r="AK162" s="216">
        <f>-SUMIFS(TB!X:X,TB!$E:$E,"2",TB!$J:$J,$A$4)</f>
        <v>102.06411000000398</v>
      </c>
      <c r="AL162" s="216">
        <f>-SUMIFS(TB!Y:Y,TB!$E:$E,"2",TB!$J:$J,$A$4)</f>
        <v>972.07481000000507</v>
      </c>
      <c r="AM162" s="216">
        <f>-SUMIFS(TB!Z:Z,TB!$E:$E,"2",TB!$J:$J,$A$4)</f>
        <v>-44.21954000000003</v>
      </c>
      <c r="AN162" s="216">
        <f>-SUMIFS(TB!AA:AA,TB!$E:$E,"2",TB!$J:$J,$A$4)</f>
        <v>-12.559580000000052</v>
      </c>
      <c r="AO162" s="216">
        <f>-SUMIFS(TB!AB:AB,TB!$E:$E,"2",TB!$J:$J,$A$4)</f>
        <v>366.42577999999889</v>
      </c>
      <c r="AP162" s="216">
        <f>-SUMIFS(TB!AC:AC,TB!$E:$E,"2",TB!$J:$J,$A$4)</f>
        <v>96.018219999999715</v>
      </c>
      <c r="AQ162" s="216">
        <f>-SUMIFS(TB!AD:AD,TB!$E:$E,"2",TB!$J:$J,$A$4)</f>
        <v>116.61557000000147</v>
      </c>
      <c r="AR162" s="216">
        <f>-SUMIFS(TB!AE:AE,TB!$E:$E,"2",TB!$J:$J,$A$4)</f>
        <v>9.432119999998207</v>
      </c>
      <c r="AS162" s="216">
        <f>-SUMIFS(TB!AF:AF,TB!$E:$E,"2",TB!$J:$J,$A$4)</f>
        <v>-28.451370000000974</v>
      </c>
      <c r="AT162" s="216">
        <f>-SUMIFS(TB!AG:AG,TB!$E:$E,"2",TB!$J:$J,$A$4)</f>
        <v>429.29120000000063</v>
      </c>
      <c r="AU162" s="216">
        <f>-SUMIFS(TB!AH:AH,TB!$E:$E,"2",TB!$J:$J,$A$4)</f>
        <v>290.35614000000294</v>
      </c>
      <c r="AV162" s="216">
        <f>-SUMIFS(TB!AI:AI,TB!$E:$E,"2",TB!$J:$J,$A$4)</f>
        <v>560.77631000000224</v>
      </c>
      <c r="AW162" s="216">
        <f>-SUMIFS(TB!AJ:AJ,TB!$E:$E,"2",TB!$J:$J,$A$4)</f>
        <v>255.05787999998935</v>
      </c>
      <c r="AX162" s="216">
        <f>-SUMIFS(TB!AK:AK,TB!$E:$E,"2",TB!$J:$J,$A$4)</f>
        <v>980.76408000000708</v>
      </c>
      <c r="AY162" s="216">
        <f>-SUMIFS(TB!AL:AL,TB!$E:$E,"2",TB!$J:$J,$A$4)</f>
        <v>84.388840000001096</v>
      </c>
      <c r="AZ162" s="216">
        <f>-SUMIFS(TB!AM:AM,TB!$E:$E,"2",TB!$J:$J,$A$4)</f>
        <v>1041.7778799999992</v>
      </c>
      <c r="BA162" s="216">
        <f>-SUMIFS(TB!AN:AN,TB!$E:$E,"2",TB!$J:$J,$A$4)</f>
        <v>209.57766000000089</v>
      </c>
      <c r="BB162" s="216">
        <f>-SUMIFS(TB!AO:AO,TB!$E:$E,"2",TB!$J:$J,$A$4)</f>
        <v>274.26547999999786</v>
      </c>
      <c r="BC162" s="216">
        <f>-SUMIFS(TB!AP:AP,TB!$E:$E,"2",TB!$J:$J,$A$4)</f>
        <v>732.29659000000197</v>
      </c>
      <c r="BD162" s="216">
        <f>-SUMIFS(TB!AQ:AQ,TB!$E:$E,"2",TB!$J:$J,$A$4)</f>
        <v>-0.46381000000513861</v>
      </c>
      <c r="BE162" s="216">
        <f>-SUMIFS(TB!AR:AR,TB!$E:$E,"2",TB!$J:$J,$A$4)</f>
        <v>-10.990290000003476</v>
      </c>
      <c r="BF162" s="216">
        <f>-SUMIFS(TB!AS:AS,TB!$E:$E,"2",TB!$J:$J,$A$4)</f>
        <v>969.77384000001166</v>
      </c>
      <c r="BG162" s="216">
        <f>-SUMIFS(TB!AT:AT,TB!$E:$E,"2",TB!$J:$J,$A$4)</f>
        <v>678.41340999998874</v>
      </c>
      <c r="BH162" s="216">
        <f>-SUMIFS(TB!AU:AU,TB!$E:$E,"2",TB!$J:$J,$A$4)</f>
        <v>873.30791999999826</v>
      </c>
      <c r="BI162" s="216">
        <f>-SUMIFS(TB!AV:AV,TB!$E:$E,"2",TB!$J:$J,$A$4)</f>
        <v>1228.1346800000069</v>
      </c>
      <c r="BJ162" s="216">
        <f>-SUMIFS(TB!AW:AW,TB!$E:$E,"2",TB!$J:$J,$A$4)</f>
        <v>2209.1392900000019</v>
      </c>
      <c r="BK162" s="216">
        <f>-SUMIFS(TB!AX:AX,TB!$E:$E,"2",TB!$J:$J,$A$4)</f>
        <v>-31.798609999999709</v>
      </c>
      <c r="BL162" s="216">
        <f>-SUMIFS(TB!AY:AY,TB!$E:$E,"2",TB!$J:$J,$A$4)</f>
        <v>-160.26430999999985</v>
      </c>
      <c r="BM162" s="216">
        <f>-SUMIFS(TB!AZ:AZ,TB!$E:$E,"2",TB!$J:$J,$A$4)</f>
        <v>0</v>
      </c>
      <c r="BN162" s="216">
        <f>-SUMIFS(TB!BA:BA,TB!$E:$E,"2",TB!$J:$J,$A$4)</f>
        <v>0</v>
      </c>
      <c r="BO162" s="216">
        <f>-SUMIFS(TB!BB:BB,TB!$E:$E,"2",TB!$J:$J,$A$4)</f>
        <v>0</v>
      </c>
      <c r="BP162" s="216">
        <f>-SUMIFS(TB!BC:BC,TB!$E:$E,"2",TB!$J:$J,$A$4)</f>
        <v>0</v>
      </c>
      <c r="BQ162" s="216">
        <f>-SUMIFS(TB!BD:BD,TB!$E:$E,"2",TB!$J:$J,$A$4)</f>
        <v>0</v>
      </c>
      <c r="BR162" s="216">
        <f>-SUMIFS(TB!BE:BE,TB!$E:$E,"2",TB!$J:$J,$A$4)</f>
        <v>0</v>
      </c>
      <c r="BS162" s="216">
        <f>-SUMIFS(TB!BF:BF,TB!$E:$E,"2",TB!$J:$J,$A$4)</f>
        <v>0</v>
      </c>
      <c r="BT162" s="216">
        <f>-SUMIFS(TB!BG:BG,TB!$E:$E,"2",TB!$J:$J,$A$4)</f>
        <v>0</v>
      </c>
      <c r="BU162" s="216">
        <f>-SUMIFS(TB!BH:BH,TB!$E:$E,"2",TB!$J:$J,$A$4)</f>
        <v>0</v>
      </c>
      <c r="BV162" s="216">
        <f>-SUMIFS(TB!BI:BI,TB!$E:$E,"2",TB!$J:$J,$A$4)</f>
        <v>0</v>
      </c>
      <c r="BZ162" s="216"/>
      <c r="CA162" s="422"/>
    </row>
    <row r="163" spans="2:79" outlineLevel="1" x14ac:dyDescent="0.3">
      <c r="B163" s="26" t="s">
        <v>201</v>
      </c>
      <c r="F163" s="216"/>
      <c r="G163" s="216"/>
      <c r="H163" s="216"/>
      <c r="I163" s="216"/>
      <c r="J163" s="216"/>
      <c r="K163" s="216"/>
      <c r="L163" s="216"/>
      <c r="M163" s="216"/>
      <c r="N163" s="216"/>
      <c r="O163" s="216"/>
      <c r="P163" s="216"/>
      <c r="Q163" s="216"/>
      <c r="R163" s="216"/>
      <c r="S163" s="216"/>
      <c r="T163" s="216"/>
      <c r="U163" s="216"/>
      <c r="V163" s="216"/>
      <c r="W163" s="216"/>
      <c r="X163" s="216"/>
      <c r="Y163" s="216"/>
      <c r="Z163" s="216"/>
      <c r="AA163" s="216">
        <f>AA162</f>
        <v>-318.77883999999983</v>
      </c>
      <c r="AB163" s="216">
        <f>SUM($AA162:AB162)</f>
        <v>326.59808000000146</v>
      </c>
      <c r="AC163" s="216">
        <f>SUM($AA162:AC162)</f>
        <v>869.93673000000535</v>
      </c>
      <c r="AD163" s="216">
        <f>SUM($AA162:AD162)</f>
        <v>1646.716300000003</v>
      </c>
      <c r="AE163" s="216">
        <f>SUM($AA162:AE162)</f>
        <v>2502.0983099999953</v>
      </c>
      <c r="AF163" s="216">
        <f>SUM($AA162:AF162)</f>
        <v>2359.3345500000014</v>
      </c>
      <c r="AG163" s="216">
        <f>SUM($AA162:AG162)</f>
        <v>2449.8667199999918</v>
      </c>
      <c r="AH163" s="216">
        <f>SUM($AA162:AH162)</f>
        <v>3431.2138499999892</v>
      </c>
      <c r="AI163" s="216">
        <f>SUM($AA162:AI162)</f>
        <v>3616.0854299999955</v>
      </c>
      <c r="AJ163" s="216">
        <f>SUM($AA162:AJ162)</f>
        <v>4150.1154999999926</v>
      </c>
      <c r="AK163" s="216">
        <f>SUM($AA162:AK162)</f>
        <v>4252.1796099999965</v>
      </c>
      <c r="AL163" s="216">
        <f>SUM($AA162:AL162)</f>
        <v>5224.2544200000011</v>
      </c>
      <c r="AM163" s="216">
        <f>AM162</f>
        <v>-44.21954000000003</v>
      </c>
      <c r="AN163" s="216">
        <f>SUM($AM162:AN162)</f>
        <v>-56.779120000000084</v>
      </c>
      <c r="AO163" s="216">
        <f>SUM($AM162:AO162)</f>
        <v>309.6466599999988</v>
      </c>
      <c r="AP163" s="216">
        <f>SUM($AM162:AP162)</f>
        <v>405.6648799999985</v>
      </c>
      <c r="AQ163" s="216">
        <f>SUM($AM162:AQ162)</f>
        <v>522.28044999999997</v>
      </c>
      <c r="AR163" s="216">
        <f>SUM($AM162:AR162)</f>
        <v>531.71256999999821</v>
      </c>
      <c r="AS163" s="216">
        <f>SUM($AM162:AS162)</f>
        <v>503.26119999999725</v>
      </c>
      <c r="AT163" s="216">
        <f>SUM($AM162:AT162)</f>
        <v>932.55239999999787</v>
      </c>
      <c r="AU163" s="216">
        <f>SUM($AM162:AU162)</f>
        <v>1222.9085400000008</v>
      </c>
      <c r="AV163" s="216">
        <f>SUM($AM162:AV162)</f>
        <v>1783.6848500000031</v>
      </c>
      <c r="AW163" s="216">
        <f>SUM($AM162:AW162)</f>
        <v>2038.7427299999924</v>
      </c>
      <c r="AX163" s="216">
        <f>SUM($AM162:AX162)</f>
        <v>3019.5068099999994</v>
      </c>
      <c r="AY163" s="216">
        <f>AY162</f>
        <v>84.388840000001096</v>
      </c>
      <c r="AZ163" s="216">
        <f>SUM($AY162:AZ162)</f>
        <v>1126.1667200000002</v>
      </c>
      <c r="BA163" s="216">
        <f>SUM($AY162:BA162)</f>
        <v>1335.744380000001</v>
      </c>
      <c r="BB163" s="216">
        <f>SUM($AY162:BB162)</f>
        <v>1610.0098599999988</v>
      </c>
      <c r="BC163" s="216">
        <f>SUM($AY162:BC162)</f>
        <v>2342.306450000001</v>
      </c>
      <c r="BD163" s="216">
        <f>SUM($AY162:BD162)</f>
        <v>2341.8426399999958</v>
      </c>
      <c r="BE163" s="216">
        <f>SUM($AY162:BE162)</f>
        <v>2330.8523499999924</v>
      </c>
      <c r="BF163" s="216">
        <f>SUM($AY162:BF162)</f>
        <v>3300.626190000004</v>
      </c>
      <c r="BG163" s="216">
        <f>SUM($AY162:BG162)</f>
        <v>3979.0395999999928</v>
      </c>
      <c r="BH163" s="216">
        <f>SUM($AY162:BH162)</f>
        <v>4852.3475199999912</v>
      </c>
      <c r="BI163" s="216">
        <f>SUM($AY162:BI162)</f>
        <v>6080.4821999999986</v>
      </c>
      <c r="BJ163" s="216">
        <f>SUM($AY162:BJ162)</f>
        <v>8289.6214900000014</v>
      </c>
      <c r="BK163" s="216">
        <f>BK162</f>
        <v>-31.798609999999709</v>
      </c>
      <c r="BL163" s="216">
        <f>SUM($BK162:BL162)</f>
        <v>-192.06291999999956</v>
      </c>
      <c r="BM163" s="216">
        <f>SUM($BK162:BM162)</f>
        <v>-192.06291999999956</v>
      </c>
      <c r="BN163" s="216">
        <f>SUM($BK162:BN162)</f>
        <v>-192.06291999999956</v>
      </c>
      <c r="BO163" s="216">
        <f>SUM($BK162:BO162)</f>
        <v>-192.06291999999956</v>
      </c>
      <c r="BP163" s="216">
        <f>SUM($BK162:BP162)</f>
        <v>-192.06291999999956</v>
      </c>
      <c r="BQ163" s="216">
        <f>SUM($BK162:BQ162)</f>
        <v>-192.06291999999956</v>
      </c>
      <c r="BR163" s="216">
        <f>SUM($BK162:BR162)</f>
        <v>-192.06291999999956</v>
      </c>
      <c r="BS163" s="216">
        <f>SUM($BK162:BS162)</f>
        <v>-192.06291999999956</v>
      </c>
      <c r="BT163" s="216">
        <f>SUM($BK162:BT162)</f>
        <v>-192.06291999999956</v>
      </c>
      <c r="BU163" s="216">
        <f>SUM($BK162:BU162)</f>
        <v>-192.06291999999956</v>
      </c>
      <c r="BV163" s="216">
        <f>SUM($BK162:BV162)</f>
        <v>-192.06291999999956</v>
      </c>
      <c r="BZ163" s="216"/>
      <c r="CA163" s="422"/>
    </row>
  </sheetData>
  <sortState xmlns:xlrd2="http://schemas.microsoft.com/office/spreadsheetml/2017/richdata2" ref="A133:CA155">
    <sortCondition descending="1" ref="I133:I155"/>
  </sortState>
  <pageMargins left="0.7" right="0.7" top="0.75" bottom="0.75" header="0.3" footer="0.3"/>
  <pageSetup scale="57" orientation="portrait" horizontalDpi="1200" verticalDpi="1200" r:id="rId1"/>
  <ignoredErrors>
    <ignoredError sqref="D67:D68 F23:F26 F28:F30 F67:F69 D156:E156 F156:F158 D28:D30 F37:F57 D37:D58 I23 I63 I71 I121 I26 I30 I34 I43 I49 I53 I57:I58 I65 I68:I69 I74 I78 I90 I95 I97 I101 I106 I110 I156:I158 D23:D26 D34:D35 F34:F35 F63:F65 D63:D65 D71:F78 D90:F97 D101:F113 I126:I132 D121:F132" formula="1"/>
  </ignoredError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F00-000000000000}">
          <x14:formula1>
            <xm:f>Periods!$C$19:$C$32</xm:f>
          </x14:formula1>
          <xm:sqref>A4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pageSetUpPr fitToPage="1"/>
  </sheetPr>
  <dimension ref="A1:E62"/>
  <sheetViews>
    <sheetView showGridLines="0" workbookViewId="0">
      <pane xSplit="5" ySplit="6" topLeftCell="F7" activePane="bottomRight" state="frozen"/>
      <selection activeCell="H5" sqref="H5"/>
      <selection pane="topRight" activeCell="H5" sqref="H5"/>
      <selection pane="bottomLeft" activeCell="H5" sqref="H5"/>
      <selection pane="bottomRight"/>
    </sheetView>
  </sheetViews>
  <sheetFormatPr defaultColWidth="9.08984375" defaultRowHeight="16" x14ac:dyDescent="0.45"/>
  <cols>
    <col min="1" max="1" width="5.6328125" style="261" customWidth="1"/>
    <col min="2" max="2" width="6.54296875" style="261" customWidth="1"/>
    <col min="3" max="3" width="20.36328125" style="261" bestFit="1" customWidth="1"/>
    <col min="4" max="4" width="11.08984375" style="261" customWidth="1"/>
    <col min="5" max="5" width="9" style="261" customWidth="1"/>
    <col min="6" max="16384" width="9.08984375" style="261"/>
  </cols>
  <sheetData>
    <row r="1" spans="1:5" x14ac:dyDescent="0.45">
      <c r="A1" s="118" t="str">
        <f>Periods!$C$4</f>
        <v>Project Platinum</v>
      </c>
    </row>
    <row r="2" spans="1:5" x14ac:dyDescent="0.45">
      <c r="A2" s="74" t="str">
        <f>B5</f>
        <v>Table of contents</v>
      </c>
    </row>
    <row r="3" spans="1:5" x14ac:dyDescent="0.45">
      <c r="A3" s="118"/>
    </row>
    <row r="4" spans="1:5" x14ac:dyDescent="0.45">
      <c r="A4" s="118"/>
    </row>
    <row r="5" spans="1:5" x14ac:dyDescent="0.45">
      <c r="A5" s="295"/>
      <c r="B5" s="118" t="s">
        <v>187</v>
      </c>
    </row>
    <row r="6" spans="1:5" s="26" customFormat="1" ht="24" customHeight="1" x14ac:dyDescent="0.3">
      <c r="A6" s="23"/>
      <c r="B6" s="36" t="s">
        <v>188</v>
      </c>
      <c r="C6" s="36" t="s">
        <v>189</v>
      </c>
      <c r="D6" s="36" t="s">
        <v>190</v>
      </c>
      <c r="E6" s="36" t="s">
        <v>45</v>
      </c>
    </row>
    <row r="7" spans="1:5" s="26" customFormat="1" ht="14.25" customHeight="1" x14ac:dyDescent="0.3">
      <c r="B7" s="197">
        <f>ROWS(B$7:B7)</f>
        <v>1</v>
      </c>
      <c r="C7" s="89" t="s">
        <v>159</v>
      </c>
      <c r="D7" s="198" t="str">
        <f t="shared" ref="D7:D62" si="0">HYPERLINK("#'"&amp;C7&amp;"'!A1","Go To sheet")</f>
        <v>Go To sheet</v>
      </c>
      <c r="E7" s="201">
        <f t="shared" ref="E7:E62" ca="1" si="1">INDIRECT(CONCATENATE("'",C7,"'!$A$5"))</f>
        <v>0</v>
      </c>
    </row>
    <row r="8" spans="1:5" s="26" customFormat="1" ht="14.25" customHeight="1" x14ac:dyDescent="0.3">
      <c r="B8" s="197">
        <f>ROWS(B$7:B8)</f>
        <v>2</v>
      </c>
      <c r="C8" s="89" t="s">
        <v>160</v>
      </c>
      <c r="D8" s="198" t="str">
        <f t="shared" si="0"/>
        <v>Go To sheet</v>
      </c>
      <c r="E8" s="201" t="e">
        <f t="shared" ca="1" si="1"/>
        <v>#REF!</v>
      </c>
    </row>
    <row r="9" spans="1:5" s="26" customFormat="1" ht="14.25" customHeight="1" x14ac:dyDescent="0.3">
      <c r="B9" s="197">
        <f>ROWS(B$7:B9)</f>
        <v>3</v>
      </c>
      <c r="C9" s="89" t="s">
        <v>234</v>
      </c>
      <c r="D9" s="198" t="str">
        <f t="shared" ref="D9" si="2">HYPERLINK("#'"&amp;C9&amp;"'!A1","Go To sheet")</f>
        <v>Go To sheet</v>
      </c>
      <c r="E9" s="201" t="e">
        <f t="shared" ref="E9" ca="1" si="3">INDIRECT(CONCATENATE("'",C9,"'!$A$5"))</f>
        <v>#REF!</v>
      </c>
    </row>
    <row r="10" spans="1:5" s="26" customFormat="1" ht="14.25" customHeight="1" x14ac:dyDescent="0.3">
      <c r="B10" s="197">
        <f>ROWS(B$7:B10)</f>
        <v>4</v>
      </c>
      <c r="C10" s="89" t="s">
        <v>161</v>
      </c>
      <c r="D10" s="198" t="str">
        <f t="shared" si="0"/>
        <v>Go To sheet</v>
      </c>
      <c r="E10" s="201" t="e">
        <f t="shared" ca="1" si="1"/>
        <v>#REF!</v>
      </c>
    </row>
    <row r="11" spans="1:5" s="26" customFormat="1" ht="14.25" customHeight="1" x14ac:dyDescent="0.3">
      <c r="B11" s="197">
        <f>ROWS(B$7:B11)</f>
        <v>5</v>
      </c>
      <c r="C11" s="89" t="s">
        <v>162</v>
      </c>
      <c r="D11" s="198" t="str">
        <f t="shared" si="0"/>
        <v>Go To sheet</v>
      </c>
      <c r="E11" s="201" t="e">
        <f t="shared" ca="1" si="1"/>
        <v>#REF!</v>
      </c>
    </row>
    <row r="12" spans="1:5" s="26" customFormat="1" ht="14.25" customHeight="1" x14ac:dyDescent="0.3">
      <c r="B12" s="197">
        <f>ROWS(B$7:B12)</f>
        <v>6</v>
      </c>
      <c r="C12" s="89" t="s">
        <v>163</v>
      </c>
      <c r="D12" s="198" t="str">
        <f t="shared" si="0"/>
        <v>Go To sheet</v>
      </c>
      <c r="E12" s="201" t="e">
        <f t="shared" ca="1" si="1"/>
        <v>#REF!</v>
      </c>
    </row>
    <row r="13" spans="1:5" s="26" customFormat="1" ht="14.25" customHeight="1" x14ac:dyDescent="0.3">
      <c r="B13" s="197">
        <f>ROWS(B$7:B13)</f>
        <v>7</v>
      </c>
      <c r="C13" s="89" t="s">
        <v>195</v>
      </c>
      <c r="D13" s="198" t="str">
        <f>HYPERLINK("#'"&amp;C13&amp;"'!A1","Go To sheet")</f>
        <v>Go To sheet</v>
      </c>
      <c r="E13" s="201" t="e">
        <f t="shared" ca="1" si="1"/>
        <v>#REF!</v>
      </c>
    </row>
    <row r="14" spans="1:5" s="26" customFormat="1" ht="14.25" customHeight="1" x14ac:dyDescent="0.3">
      <c r="B14" s="197">
        <f>ROWS(B$7:B14)</f>
        <v>8</v>
      </c>
      <c r="C14" s="89" t="s">
        <v>164</v>
      </c>
      <c r="D14" s="198" t="str">
        <f t="shared" si="0"/>
        <v>Go To sheet</v>
      </c>
      <c r="E14" s="201">
        <f t="shared" ca="1" si="1"/>
        <v>0</v>
      </c>
    </row>
    <row r="15" spans="1:5" s="26" customFormat="1" ht="14.25" customHeight="1" x14ac:dyDescent="0.3">
      <c r="B15" s="197">
        <f>ROWS(B$7:B15)</f>
        <v>9</v>
      </c>
      <c r="C15" s="89" t="s">
        <v>132</v>
      </c>
      <c r="D15" s="198" t="str">
        <f t="shared" si="0"/>
        <v>Go To sheet</v>
      </c>
      <c r="E15" s="201" t="e">
        <f t="shared" ca="1" si="1"/>
        <v>#REF!</v>
      </c>
    </row>
    <row r="16" spans="1:5" s="26" customFormat="1" ht="14.25" customHeight="1" x14ac:dyDescent="0.3">
      <c r="B16" s="197">
        <f>ROWS(B$7:B16)</f>
        <v>10</v>
      </c>
      <c r="C16" s="89" t="s">
        <v>231</v>
      </c>
      <c r="D16" s="198" t="str">
        <f t="shared" si="0"/>
        <v>Go To sheet</v>
      </c>
      <c r="E16" s="201">
        <f t="shared" ca="1" si="1"/>
        <v>1.1368683772161603E-11</v>
      </c>
    </row>
    <row r="17" spans="2:5" s="26" customFormat="1" ht="14.25" customHeight="1" x14ac:dyDescent="0.3">
      <c r="B17" s="197">
        <f>ROWS(B$7:B17)</f>
        <v>11</v>
      </c>
      <c r="C17" s="89" t="s">
        <v>232</v>
      </c>
      <c r="D17" s="198" t="str">
        <f t="shared" ref="D17" si="4">HYPERLINK("#'"&amp;C17&amp;"'!A1","Go To sheet")</f>
        <v>Go To sheet</v>
      </c>
      <c r="E17" s="201" t="e">
        <f t="shared" ref="E17" ca="1" si="5">INDIRECT(CONCATENATE("'",C17,"'!$A$5"))</f>
        <v>#REF!</v>
      </c>
    </row>
    <row r="18" spans="2:5" s="26" customFormat="1" ht="14.25" customHeight="1" x14ac:dyDescent="0.3">
      <c r="B18" s="197">
        <f>ROWS(B$7:B18)</f>
        <v>12</v>
      </c>
      <c r="C18" s="89" t="s">
        <v>21</v>
      </c>
      <c r="D18" s="198" t="str">
        <f t="shared" si="0"/>
        <v>Go To sheet</v>
      </c>
      <c r="E18" s="201" t="e">
        <f t="shared" ca="1" si="1"/>
        <v>#REF!</v>
      </c>
    </row>
    <row r="19" spans="2:5" s="26" customFormat="1" ht="14.25" customHeight="1" x14ac:dyDescent="0.3">
      <c r="B19" s="197">
        <f>ROWS(B$7:B19)</f>
        <v>13</v>
      </c>
      <c r="C19" s="89" t="s">
        <v>165</v>
      </c>
      <c r="D19" s="198" t="str">
        <f t="shared" si="0"/>
        <v>Go To sheet</v>
      </c>
      <c r="E19" s="201" t="e">
        <f t="shared" ca="1" si="1"/>
        <v>#REF!</v>
      </c>
    </row>
    <row r="20" spans="2:5" s="26" customFormat="1" ht="14.25" customHeight="1" x14ac:dyDescent="0.3">
      <c r="B20" s="197">
        <f>ROWS(B$7:B20)</f>
        <v>14</v>
      </c>
      <c r="C20" s="89" t="s">
        <v>166</v>
      </c>
      <c r="D20" s="198" t="str">
        <f t="shared" si="0"/>
        <v>Go To sheet</v>
      </c>
      <c r="E20" s="201" t="e">
        <f t="shared" ca="1" si="1"/>
        <v>#REF!</v>
      </c>
    </row>
    <row r="21" spans="2:5" s="26" customFormat="1" ht="14.25" customHeight="1" x14ac:dyDescent="0.3">
      <c r="B21" s="197">
        <f>ROWS(B$7:B21)</f>
        <v>15</v>
      </c>
      <c r="C21" s="89" t="s">
        <v>233</v>
      </c>
      <c r="D21" s="198" t="str">
        <f t="shared" si="0"/>
        <v>Go To sheet</v>
      </c>
      <c r="E21" s="201">
        <f t="shared" ca="1" si="1"/>
        <v>0</v>
      </c>
    </row>
    <row r="22" spans="2:5" s="26" customFormat="1" ht="14.25" customHeight="1" x14ac:dyDescent="0.3">
      <c r="B22" s="197">
        <f>ROWS(B$7:B22)</f>
        <v>16</v>
      </c>
      <c r="C22" s="89" t="s">
        <v>167</v>
      </c>
      <c r="D22" s="198" t="str">
        <f t="shared" si="0"/>
        <v>Go To sheet</v>
      </c>
      <c r="E22" s="201" t="e">
        <f t="shared" ca="1" si="1"/>
        <v>#REF!</v>
      </c>
    </row>
    <row r="23" spans="2:5" s="26" customFormat="1" ht="14.25" customHeight="1" x14ac:dyDescent="0.3">
      <c r="B23" s="197">
        <f>ROWS(B$7:B23)</f>
        <v>17</v>
      </c>
      <c r="C23" s="89" t="s">
        <v>168</v>
      </c>
      <c r="D23" s="198" t="str">
        <f t="shared" si="0"/>
        <v>Go To sheet</v>
      </c>
      <c r="E23" s="201" t="e">
        <f t="shared" ca="1" si="1"/>
        <v>#REF!</v>
      </c>
    </row>
    <row r="24" spans="2:5" s="26" customFormat="1" ht="14.25" customHeight="1" x14ac:dyDescent="0.3">
      <c r="B24" s="197">
        <f>ROWS(B$7:B24)</f>
        <v>18</v>
      </c>
      <c r="C24" s="89" t="s">
        <v>169</v>
      </c>
      <c r="D24" s="198" t="str">
        <f t="shared" si="0"/>
        <v>Go To sheet</v>
      </c>
      <c r="E24" s="201">
        <f t="shared" ca="1" si="1"/>
        <v>0</v>
      </c>
    </row>
    <row r="25" spans="2:5" s="26" customFormat="1" ht="14.25" customHeight="1" x14ac:dyDescent="0.3">
      <c r="B25" s="197">
        <f>ROWS(B$7:B25)</f>
        <v>19</v>
      </c>
      <c r="C25" s="89" t="s">
        <v>170</v>
      </c>
      <c r="D25" s="198" t="str">
        <f t="shared" si="0"/>
        <v>Go To sheet</v>
      </c>
      <c r="E25" s="201" t="e">
        <f t="shared" ca="1" si="1"/>
        <v>#REF!</v>
      </c>
    </row>
    <row r="26" spans="2:5" s="26" customFormat="1" ht="14.25" customHeight="1" x14ac:dyDescent="0.3">
      <c r="B26" s="197">
        <f>ROWS(B$7:B26)</f>
        <v>20</v>
      </c>
      <c r="C26" s="89" t="s">
        <v>171</v>
      </c>
      <c r="D26" s="198" t="str">
        <f t="shared" si="0"/>
        <v>Go To sheet</v>
      </c>
      <c r="E26" s="201" t="e">
        <f t="shared" ca="1" si="1"/>
        <v>#REF!</v>
      </c>
    </row>
    <row r="27" spans="2:5" s="26" customFormat="1" ht="14.25" customHeight="1" x14ac:dyDescent="0.3">
      <c r="B27" s="197">
        <f>ROWS(B$7:B27)</f>
        <v>21</v>
      </c>
      <c r="C27" s="89" t="s">
        <v>172</v>
      </c>
      <c r="D27" s="198" t="str">
        <f t="shared" si="0"/>
        <v>Go To sheet</v>
      </c>
      <c r="E27" s="201" t="e">
        <f t="shared" ca="1" si="1"/>
        <v>#REF!</v>
      </c>
    </row>
    <row r="28" spans="2:5" s="26" customFormat="1" ht="14.25" customHeight="1" x14ac:dyDescent="0.3">
      <c r="B28" s="197">
        <f>ROWS(B$7:B28)</f>
        <v>22</v>
      </c>
      <c r="C28" s="89" t="s">
        <v>173</v>
      </c>
      <c r="D28" s="198" t="str">
        <f t="shared" si="0"/>
        <v>Go To sheet</v>
      </c>
      <c r="E28" s="201" t="e">
        <f t="shared" ca="1" si="1"/>
        <v>#REF!</v>
      </c>
    </row>
    <row r="29" spans="2:5" s="26" customFormat="1" ht="14.25" customHeight="1" x14ac:dyDescent="0.3">
      <c r="B29" s="197">
        <f>ROWS(B$7:B29)</f>
        <v>23</v>
      </c>
      <c r="C29" s="89" t="s">
        <v>194</v>
      </c>
      <c r="D29" s="198" t="str">
        <f t="shared" ref="D29:D34" si="6">HYPERLINK("#'"&amp;C29&amp;"'!A1","Go To sheet")</f>
        <v>Go To sheet</v>
      </c>
      <c r="E29" s="201" t="e">
        <f t="shared" ca="1" si="1"/>
        <v>#REF!</v>
      </c>
    </row>
    <row r="30" spans="2:5" s="26" customFormat="1" ht="14.25" customHeight="1" x14ac:dyDescent="0.3">
      <c r="B30" s="197">
        <f>ROWS(B$7:B30)</f>
        <v>24</v>
      </c>
      <c r="C30" s="89" t="s">
        <v>245</v>
      </c>
      <c r="D30" s="198" t="str">
        <f t="shared" si="6"/>
        <v>Go To sheet</v>
      </c>
      <c r="E30" s="201" t="e">
        <f t="shared" ref="E30" ca="1" si="7">INDIRECT(CONCATENATE("'",C30,"'!$A$5"))</f>
        <v>#REF!</v>
      </c>
    </row>
    <row r="31" spans="2:5" s="26" customFormat="1" ht="14.25" customHeight="1" x14ac:dyDescent="0.3">
      <c r="B31" s="197">
        <f>ROWS(B$7:B31)</f>
        <v>25</v>
      </c>
      <c r="C31" s="89" t="s">
        <v>242</v>
      </c>
      <c r="D31" s="198" t="str">
        <f t="shared" si="6"/>
        <v>Go To sheet</v>
      </c>
      <c r="E31" s="201" t="e">
        <f t="shared" ref="E31" ca="1" si="8">INDIRECT(CONCATENATE("'",C31,"'!$A$5"))</f>
        <v>#REF!</v>
      </c>
    </row>
    <row r="32" spans="2:5" s="26" customFormat="1" ht="14.25" customHeight="1" x14ac:dyDescent="0.3">
      <c r="B32" s="197">
        <f>ROWS(B$7:B32)</f>
        <v>26</v>
      </c>
      <c r="C32" s="89" t="s">
        <v>243</v>
      </c>
      <c r="D32" s="198" t="str">
        <f t="shared" si="6"/>
        <v>Go To sheet</v>
      </c>
      <c r="E32" s="201" t="e">
        <f t="shared" ref="E32" ca="1" si="9">INDIRECT(CONCATENATE("'",C32,"'!$A$5"))</f>
        <v>#REF!</v>
      </c>
    </row>
    <row r="33" spans="2:5" s="26" customFormat="1" ht="14.25" customHeight="1" x14ac:dyDescent="0.3">
      <c r="B33" s="197">
        <f>ROWS(B$7:B33)</f>
        <v>27</v>
      </c>
      <c r="C33" s="89" t="s">
        <v>244</v>
      </c>
      <c r="D33" s="198" t="str">
        <f t="shared" si="6"/>
        <v>Go To sheet</v>
      </c>
      <c r="E33" s="201" t="e">
        <f t="shared" ref="E33" ca="1" si="10">INDIRECT(CONCATENATE("'",C33,"'!$A$5"))</f>
        <v>#REF!</v>
      </c>
    </row>
    <row r="34" spans="2:5" s="26" customFormat="1" ht="14.25" customHeight="1" x14ac:dyDescent="0.3">
      <c r="B34" s="197">
        <f>ROWS(B$7:B34)</f>
        <v>28</v>
      </c>
      <c r="C34" s="89" t="s">
        <v>246</v>
      </c>
      <c r="D34" s="198" t="str">
        <f t="shared" si="6"/>
        <v>Go To sheet</v>
      </c>
      <c r="E34" s="201" t="e">
        <f t="shared" ref="E34" ca="1" si="11">INDIRECT(CONCATENATE("'",C34,"'!$A$5"))</f>
        <v>#REF!</v>
      </c>
    </row>
    <row r="35" spans="2:5" s="26" customFormat="1" ht="14.25" customHeight="1" x14ac:dyDescent="0.3">
      <c r="B35" s="197">
        <f>ROWS(B$7:B35)</f>
        <v>29</v>
      </c>
      <c r="C35" s="89" t="s">
        <v>174</v>
      </c>
      <c r="D35" s="198" t="str">
        <f t="shared" si="0"/>
        <v>Go To sheet</v>
      </c>
      <c r="E35" s="201">
        <f t="shared" ca="1" si="1"/>
        <v>0</v>
      </c>
    </row>
    <row r="36" spans="2:5" s="26" customFormat="1" ht="14.25" customHeight="1" x14ac:dyDescent="0.3">
      <c r="B36" s="197">
        <f>ROWS(B$7:B36)</f>
        <v>30</v>
      </c>
      <c r="C36" s="89" t="s">
        <v>133</v>
      </c>
      <c r="D36" s="198" t="str">
        <f t="shared" si="0"/>
        <v>Go To sheet</v>
      </c>
      <c r="E36" s="201">
        <f t="shared" ca="1" si="1"/>
        <v>0</v>
      </c>
    </row>
    <row r="37" spans="2:5" s="26" customFormat="1" ht="14.25" customHeight="1" x14ac:dyDescent="0.3">
      <c r="B37" s="197">
        <f>ROWS(B$7:B37)</f>
        <v>31</v>
      </c>
      <c r="C37" s="89" t="s">
        <v>204</v>
      </c>
      <c r="D37" s="198" t="str">
        <f t="shared" si="0"/>
        <v>Go To sheet</v>
      </c>
      <c r="E37" s="201">
        <f t="shared" ca="1" si="1"/>
        <v>0</v>
      </c>
    </row>
    <row r="38" spans="2:5" s="26" customFormat="1" ht="14.25" customHeight="1" x14ac:dyDescent="0.3">
      <c r="B38" s="197">
        <f>ROWS(B$7:B38)</f>
        <v>32</v>
      </c>
      <c r="C38" s="89" t="s">
        <v>196</v>
      </c>
      <c r="D38" s="198" t="str">
        <f>HYPERLINK("#'"&amp;C38&amp;"'!A1","Go To sheet")</f>
        <v>Go To sheet</v>
      </c>
      <c r="E38" s="201" t="e">
        <f t="shared" ref="E38" ca="1" si="12">INDIRECT(CONCATENATE("'",C38,"'!$A$5"))</f>
        <v>#REF!</v>
      </c>
    </row>
    <row r="39" spans="2:5" s="26" customFormat="1" ht="14.25" customHeight="1" x14ac:dyDescent="0.3">
      <c r="B39" s="197">
        <f>ROWS(B$7:B39)</f>
        <v>33</v>
      </c>
      <c r="C39" s="89" t="s">
        <v>175</v>
      </c>
      <c r="D39" s="198" t="str">
        <f t="shared" si="0"/>
        <v>Go To sheet</v>
      </c>
      <c r="E39" s="201" t="e">
        <f t="shared" ca="1" si="1"/>
        <v>#REF!</v>
      </c>
    </row>
    <row r="40" spans="2:5" s="26" customFormat="1" ht="14.25" customHeight="1" x14ac:dyDescent="0.3">
      <c r="B40" s="197">
        <f>ROWS(B$7:B40)</f>
        <v>34</v>
      </c>
      <c r="C40" s="89" t="s">
        <v>176</v>
      </c>
      <c r="D40" s="198" t="str">
        <f t="shared" si="0"/>
        <v>Go To sheet</v>
      </c>
      <c r="E40" s="201" t="e">
        <f t="shared" ca="1" si="1"/>
        <v>#REF!</v>
      </c>
    </row>
    <row r="41" spans="2:5" s="26" customFormat="1" ht="14.25" customHeight="1" x14ac:dyDescent="0.3">
      <c r="B41" s="197">
        <f>ROWS(B$7:B41)</f>
        <v>35</v>
      </c>
      <c r="C41" s="89" t="s">
        <v>177</v>
      </c>
      <c r="D41" s="198" t="str">
        <f t="shared" si="0"/>
        <v>Go To sheet</v>
      </c>
      <c r="E41" s="201" t="e">
        <f t="shared" ca="1" si="1"/>
        <v>#REF!</v>
      </c>
    </row>
    <row r="42" spans="2:5" s="26" customFormat="1" ht="14.25" customHeight="1" x14ac:dyDescent="0.3">
      <c r="B42" s="197">
        <f>ROWS(B$7:B42)</f>
        <v>36</v>
      </c>
      <c r="C42" s="89" t="s">
        <v>34</v>
      </c>
      <c r="D42" s="198" t="str">
        <f t="shared" si="0"/>
        <v>Go To sheet</v>
      </c>
      <c r="E42" s="201" t="e">
        <f t="shared" ca="1" si="1"/>
        <v>#REF!</v>
      </c>
    </row>
    <row r="43" spans="2:5" s="26" customFormat="1" ht="14.25" customHeight="1" x14ac:dyDescent="0.3">
      <c r="B43" s="197">
        <f>ROWS(B$7:B43)</f>
        <v>37</v>
      </c>
      <c r="C43" s="89" t="s">
        <v>205</v>
      </c>
      <c r="D43" s="198" t="str">
        <f t="shared" si="0"/>
        <v>Go To sheet</v>
      </c>
      <c r="E43" s="201" t="e">
        <f t="shared" ref="E43" ca="1" si="13">INDIRECT(CONCATENATE("'",C43,"'!$A$5"))</f>
        <v>#REF!</v>
      </c>
    </row>
    <row r="44" spans="2:5" s="26" customFormat="1" ht="14.25" customHeight="1" x14ac:dyDescent="0.3">
      <c r="B44" s="197">
        <f>ROWS(B$7:B44)</f>
        <v>38</v>
      </c>
      <c r="C44" s="89" t="s">
        <v>178</v>
      </c>
      <c r="D44" s="198" t="str">
        <f t="shared" si="0"/>
        <v>Go To sheet</v>
      </c>
      <c r="E44" s="201" t="e">
        <f t="shared" ca="1" si="1"/>
        <v>#REF!</v>
      </c>
    </row>
    <row r="45" spans="2:5" s="26" customFormat="1" ht="14.25" customHeight="1" x14ac:dyDescent="0.3">
      <c r="B45" s="197">
        <f>ROWS(B$7:B45)</f>
        <v>39</v>
      </c>
      <c r="C45" s="89" t="s">
        <v>179</v>
      </c>
      <c r="D45" s="198" t="str">
        <f t="shared" si="0"/>
        <v>Go To sheet</v>
      </c>
      <c r="E45" s="201" t="e">
        <f t="shared" ca="1" si="1"/>
        <v>#REF!</v>
      </c>
    </row>
    <row r="46" spans="2:5" s="26" customFormat="1" ht="14.25" customHeight="1" x14ac:dyDescent="0.3">
      <c r="B46" s="197">
        <f>ROWS(B$7:B46)</f>
        <v>40</v>
      </c>
      <c r="C46" s="89" t="s">
        <v>180</v>
      </c>
      <c r="D46" s="198" t="str">
        <f t="shared" si="0"/>
        <v>Go To sheet</v>
      </c>
      <c r="E46" s="201" t="e">
        <f t="shared" ca="1" si="1"/>
        <v>#REF!</v>
      </c>
    </row>
    <row r="47" spans="2:5" s="26" customFormat="1" ht="14.25" customHeight="1" x14ac:dyDescent="0.3">
      <c r="B47" s="197">
        <f>ROWS(B$7:B47)</f>
        <v>41</v>
      </c>
      <c r="C47" s="89" t="s">
        <v>239</v>
      </c>
      <c r="D47" s="198" t="str">
        <f t="shared" ref="D47" si="14">HYPERLINK("#'"&amp;C47&amp;"'!A1","Go To sheet")</f>
        <v>Go To sheet</v>
      </c>
      <c r="E47" s="201" t="e">
        <f t="shared" ref="E47" ca="1" si="15">INDIRECT(CONCATENATE("'",C47,"'!$A$5"))</f>
        <v>#REF!</v>
      </c>
    </row>
    <row r="48" spans="2:5" s="26" customFormat="1" ht="14.25" customHeight="1" x14ac:dyDescent="0.3">
      <c r="B48" s="197">
        <f>ROWS(B$7:B48)</f>
        <v>42</v>
      </c>
      <c r="C48" s="89" t="s">
        <v>181</v>
      </c>
      <c r="D48" s="198" t="str">
        <f t="shared" si="0"/>
        <v>Go To sheet</v>
      </c>
      <c r="E48" s="201" t="e">
        <f t="shared" ca="1" si="1"/>
        <v>#REF!</v>
      </c>
    </row>
    <row r="49" spans="2:5" s="26" customFormat="1" ht="14.25" customHeight="1" x14ac:dyDescent="0.3">
      <c r="B49" s="197">
        <f>ROWS(B$7:B49)</f>
        <v>43</v>
      </c>
      <c r="C49" s="89" t="s">
        <v>39</v>
      </c>
      <c r="D49" s="198" t="str">
        <f t="shared" si="0"/>
        <v>Go To sheet</v>
      </c>
      <c r="E49" s="201" t="e">
        <f t="shared" ca="1" si="1"/>
        <v>#REF!</v>
      </c>
    </row>
    <row r="50" spans="2:5" s="26" customFormat="1" ht="14.25" customHeight="1" x14ac:dyDescent="0.3">
      <c r="B50" s="197">
        <f>ROWS(B$7:B50)</f>
        <v>44</v>
      </c>
      <c r="C50" s="89" t="s">
        <v>199</v>
      </c>
      <c r="D50" s="198" t="str">
        <f>HYPERLINK("#'"&amp;C50&amp;"'!A1","Go To sheet")</f>
        <v>Go To sheet</v>
      </c>
      <c r="E50" s="201" t="e">
        <f t="shared" ref="E50" ca="1" si="16">INDIRECT(CONCATENATE("'",C50,"'!$A$5"))</f>
        <v>#REF!</v>
      </c>
    </row>
    <row r="51" spans="2:5" s="26" customFormat="1" ht="14.25" customHeight="1" x14ac:dyDescent="0.3">
      <c r="B51" s="197">
        <f>ROWS(B$7:B51)</f>
        <v>45</v>
      </c>
      <c r="C51" s="89" t="s">
        <v>182</v>
      </c>
      <c r="D51" s="198" t="str">
        <f t="shared" si="0"/>
        <v>Go To sheet</v>
      </c>
      <c r="E51" s="201" t="e">
        <f t="shared" ca="1" si="1"/>
        <v>#REF!</v>
      </c>
    </row>
    <row r="52" spans="2:5" s="26" customFormat="1" ht="14.25" customHeight="1" x14ac:dyDescent="0.3">
      <c r="B52" s="197">
        <f>ROWS(B$7:B52)</f>
        <v>46</v>
      </c>
      <c r="C52" s="89" t="s">
        <v>183</v>
      </c>
      <c r="D52" s="198" t="str">
        <f t="shared" si="0"/>
        <v>Go To sheet</v>
      </c>
      <c r="E52" s="201" t="e">
        <f t="shared" ca="1" si="1"/>
        <v>#REF!</v>
      </c>
    </row>
    <row r="53" spans="2:5" s="26" customFormat="1" ht="14.25" customHeight="1" x14ac:dyDescent="0.3">
      <c r="B53" s="197">
        <f>ROWS(B$7:B53)</f>
        <v>47</v>
      </c>
      <c r="C53" s="89" t="s">
        <v>664</v>
      </c>
      <c r="D53" s="198" t="str">
        <f t="shared" si="0"/>
        <v>Go To sheet</v>
      </c>
      <c r="E53" s="201" t="e">
        <f t="shared" ca="1" si="1"/>
        <v>#REF!</v>
      </c>
    </row>
    <row r="54" spans="2:5" s="26" customFormat="1" ht="14.25" customHeight="1" x14ac:dyDescent="0.3">
      <c r="B54" s="197">
        <f>ROWS(B$7:B54)</f>
        <v>48</v>
      </c>
      <c r="C54" s="89" t="s">
        <v>665</v>
      </c>
      <c r="D54" s="198" t="str">
        <f t="shared" si="0"/>
        <v>Go To sheet</v>
      </c>
      <c r="E54" s="201" t="e">
        <f t="shared" ca="1" si="1"/>
        <v>#REF!</v>
      </c>
    </row>
    <row r="55" spans="2:5" s="26" customFormat="1" ht="14.25" customHeight="1" x14ac:dyDescent="0.3">
      <c r="B55" s="197">
        <f>ROWS(B$7:B55)</f>
        <v>49</v>
      </c>
      <c r="C55" s="89" t="s">
        <v>30</v>
      </c>
      <c r="D55" s="198" t="str">
        <f t="shared" si="0"/>
        <v>Go To sheet</v>
      </c>
      <c r="E55" s="201" t="e">
        <f t="shared" ca="1" si="1"/>
        <v>#REF!</v>
      </c>
    </row>
    <row r="56" spans="2:5" s="26" customFormat="1" ht="14.25" customHeight="1" x14ac:dyDescent="0.3">
      <c r="B56" s="197">
        <f>ROWS(B$7:B56)</f>
        <v>50</v>
      </c>
      <c r="C56" s="89" t="s">
        <v>197</v>
      </c>
      <c r="D56" s="198" t="str">
        <f>HYPERLINK("#'"&amp;C56&amp;"'!A1","Go To sheet")</f>
        <v>Go To sheet</v>
      </c>
      <c r="E56" s="201" t="e">
        <f t="shared" ref="E56" ca="1" si="17">INDIRECT(CONCATENATE("'",C56,"'!$A$5"))</f>
        <v>#REF!</v>
      </c>
    </row>
    <row r="57" spans="2:5" s="26" customFormat="1" ht="14.25" customHeight="1" x14ac:dyDescent="0.3">
      <c r="B57" s="197">
        <f>ROWS(B$7:B57)</f>
        <v>51</v>
      </c>
      <c r="C57" s="89" t="s">
        <v>122</v>
      </c>
      <c r="D57" s="198" t="str">
        <f t="shared" si="0"/>
        <v>Go To sheet</v>
      </c>
      <c r="E57" s="201" t="e">
        <f t="shared" ca="1" si="1"/>
        <v>#REF!</v>
      </c>
    </row>
    <row r="58" spans="2:5" s="26" customFormat="1" ht="14.25" customHeight="1" x14ac:dyDescent="0.3">
      <c r="B58" s="197">
        <f>ROWS(B$7:B58)</f>
        <v>52</v>
      </c>
      <c r="C58" s="89" t="s">
        <v>184</v>
      </c>
      <c r="D58" s="198" t="str">
        <f t="shared" si="0"/>
        <v>Go To sheet</v>
      </c>
      <c r="E58" s="201" t="e">
        <f t="shared" ca="1" si="1"/>
        <v>#REF!</v>
      </c>
    </row>
    <row r="59" spans="2:5" s="26" customFormat="1" ht="14.25" customHeight="1" x14ac:dyDescent="0.3">
      <c r="B59" s="197">
        <f>ROWS(B$7:B59)</f>
        <v>53</v>
      </c>
      <c r="C59" s="89" t="s">
        <v>120</v>
      </c>
      <c r="D59" s="198" t="str">
        <f t="shared" si="0"/>
        <v>Go To sheet</v>
      </c>
      <c r="E59" s="201" t="e">
        <f t="shared" ca="1" si="1"/>
        <v>#REF!</v>
      </c>
    </row>
    <row r="60" spans="2:5" s="26" customFormat="1" ht="14.25" customHeight="1" x14ac:dyDescent="0.3">
      <c r="B60" s="197">
        <f>ROWS(B$7:B60)</f>
        <v>54</v>
      </c>
      <c r="C60" s="89" t="s">
        <v>235</v>
      </c>
      <c r="D60" s="198" t="str">
        <f t="shared" ref="D60" si="18">HYPERLINK("#'"&amp;C60&amp;"'!A1","Go To sheet")</f>
        <v>Go To sheet</v>
      </c>
      <c r="E60" s="201">
        <f t="shared" ref="E60" ca="1" si="19">INDIRECT(CONCATENATE("'",C60,"'!$A$5"))</f>
        <v>0</v>
      </c>
    </row>
    <row r="61" spans="2:5" s="26" customFormat="1" ht="14.25" customHeight="1" x14ac:dyDescent="0.3">
      <c r="B61" s="197">
        <f>ROWS(B$7:B61)</f>
        <v>55</v>
      </c>
      <c r="C61" s="89" t="s">
        <v>185</v>
      </c>
      <c r="D61" s="198" t="str">
        <f t="shared" si="0"/>
        <v>Go To sheet</v>
      </c>
      <c r="E61" s="201" t="e">
        <f t="shared" ca="1" si="1"/>
        <v>#REF!</v>
      </c>
    </row>
    <row r="62" spans="2:5" s="26" customFormat="1" ht="14.25" customHeight="1" x14ac:dyDescent="0.3">
      <c r="B62" s="197">
        <f>ROWS(B$7:B62)</f>
        <v>56</v>
      </c>
      <c r="C62" s="89" t="s">
        <v>186</v>
      </c>
      <c r="D62" s="198" t="str">
        <f t="shared" si="0"/>
        <v>Go To sheet</v>
      </c>
      <c r="E62" s="201" t="e">
        <f t="shared" ca="1" si="1"/>
        <v>#REF!</v>
      </c>
    </row>
  </sheetData>
  <hyperlinks>
    <hyperlink ref="D7" location="'TB'!A1" display="TB" xr:uid="{00000000-0004-0000-0100-000002000000}"/>
    <hyperlink ref="D10" location="'QofE&gt;&gt;'!A1" display="QofE&gt;&gt;" xr:uid="{00000000-0004-0000-0100-000004000000}"/>
    <hyperlink ref="D11" location="'QofE'!A1" display="QofE" xr:uid="{00000000-0004-0000-0100-000005000000}"/>
    <hyperlink ref="D12" location="'Adjusting IS'!A1" display="Adjusting IS" xr:uid="{00000000-0004-0000-0100-000006000000}"/>
    <hyperlink ref="D14" location="'IS =&gt;'!A1" display="IS =&gt;" xr:uid="{00000000-0004-0000-0100-000007000000}"/>
    <hyperlink ref="D15" location="'IS'!A1" display="IS" xr:uid="{00000000-0004-0000-0100-000008000000}"/>
    <hyperlink ref="D18" location="Revenue!A1" display="Revenue!A1" xr:uid="{00000000-0004-0000-0100-000009000000}"/>
    <hyperlink ref="D19" location="'CoS'!A1" display="CoS" xr:uid="{00000000-0004-0000-0100-00000A000000}"/>
    <hyperlink ref="D20" location="'CoS- detailed'!A1" display="CoS- detailed" xr:uid="{00000000-0004-0000-0100-00000B000000}"/>
    <hyperlink ref="D21" location="'GM &amp; Seasonality'!A1" display="'GM &amp; Seasonality'!A1" xr:uid="{00000000-0004-0000-0100-00000C000000}"/>
    <hyperlink ref="D22" location="'Opex'!A1" display="Opex" xr:uid="{00000000-0004-0000-0100-00000D000000}"/>
    <hyperlink ref="D23" location="'Opex- detailed'!A1" display="Opex- detailed" xr:uid="{00000000-0004-0000-0100-00000E000000}"/>
    <hyperlink ref="D24" location="'Payroll &amp; related'!A1" display="Payroll &amp; related" xr:uid="{00000000-0004-0000-0100-00000F000000}"/>
    <hyperlink ref="D25" location="'Other IE'!A1" display="Other IE" xr:uid="{00000000-0004-0000-0100-000010000000}"/>
    <hyperlink ref="D26" location="'WC =&gt;'!A1" display="WC =&gt;" xr:uid="{00000000-0004-0000-0100-000011000000}"/>
    <hyperlink ref="D27" location="'NWC'!A1" display="NWC" xr:uid="{00000000-0004-0000-0100-000012000000}"/>
    <hyperlink ref="D28" location="'Adjusted NWC'!A1" display="Adjusted NWC" xr:uid="{00000000-0004-0000-0100-000013000000}"/>
    <hyperlink ref="D35" location="'BS =&gt;'!A1" display="BS =&gt;" xr:uid="{00000000-0004-0000-0100-000014000000}"/>
    <hyperlink ref="D36" location="'BS'!A1" display="BS" xr:uid="{00000000-0004-0000-0100-000015000000}"/>
    <hyperlink ref="D39" location="'Cash'!A1" display="Cash" xr:uid="{00000000-0004-0000-0100-000016000000}"/>
    <hyperlink ref="D40" location="'AR'!A1" display="AR" xr:uid="{00000000-0004-0000-0100-000017000000}"/>
    <hyperlink ref="D41" location="'AR aging'!A1" display="AR aging" xr:uid="{00000000-0004-0000-0100-000018000000}"/>
    <hyperlink ref="D42" location="'Inventory'!A1" display="Inventory" xr:uid="{00000000-0004-0000-0100-000019000000}"/>
    <hyperlink ref="D44" location="'Prepaid'!A1" display="Prepaid" xr:uid="{00000000-0004-0000-0100-00001A000000}"/>
    <hyperlink ref="D45" location="'OCA'!A1" display="OCA" xr:uid="{00000000-0004-0000-0100-00001B000000}"/>
    <hyperlink ref="D46" location="'PP&amp;E'!A1" display="PP&amp;E" xr:uid="{00000000-0004-0000-0100-00001C000000}"/>
    <hyperlink ref="D48" location="'AP aging'!A1" display="AP aging" xr:uid="{00000000-0004-0000-0100-00001D000000}"/>
    <hyperlink ref="D49" location="'Accrued expenses'!A1" display="Accrued expenses" xr:uid="{00000000-0004-0000-0100-00001E000000}"/>
    <hyperlink ref="D51" location="'Other LT Liab.'!A1" display="Other LT Liab." xr:uid="{00000000-0004-0000-0100-00001F000000}"/>
    <hyperlink ref="D52" location="'Recon =&gt;'!A1" display="Recon =&gt;" xr:uid="{00000000-0004-0000-0100-000020000000}"/>
    <hyperlink ref="D53" location="'Reconciling IS'!A1" display="Reconciling IS" xr:uid="{00000000-0004-0000-0100-000021000000}"/>
    <hyperlink ref="D54" location="'Reconciling BS'!A1" display="Reconciling BS" xr:uid="{00000000-0004-0000-0100-000022000000}"/>
    <hyperlink ref="D55" location="'Top customers'!A1" display="Top customers" xr:uid="{00000000-0004-0000-0100-000027000000}"/>
    <hyperlink ref="D57" location="'Top vendors'!A1" display="Top vendors" xr:uid="{00000000-0004-0000-0100-000028000000}"/>
    <hyperlink ref="D58" location="'Debt and debt-like'!A1" display="Debt and debt-like" xr:uid="{00000000-0004-0000-0100-00002B000000}"/>
    <hyperlink ref="D59" location="'Bank account activities'!A1" display="Bank account activities" xr:uid="{00000000-0004-0000-0100-00002D000000}"/>
    <hyperlink ref="D61" location="'CPOR'!A1" display="CPOR" xr:uid="{00000000-0004-0000-0100-00002E000000}"/>
    <hyperlink ref="D62" location="'CPOE'!A1" display="CPOE" xr:uid="{00000000-0004-0000-0100-00002F000000}"/>
    <hyperlink ref="D37" location="'Detailed BS'!A1" display="'Detailed BS'!A1" xr:uid="{00000000-0004-0000-0100-000036000000}"/>
    <hyperlink ref="D43" location="'Inv aging'!A1" display="'Inv aging'!A1" xr:uid="{00000000-0004-0000-0100-000037000000}"/>
    <hyperlink ref="D16" location="'IS - detailed'!A1" display="'IS - detailed'!A1" xr:uid="{00000000-0004-0000-0100-000038000000}"/>
    <hyperlink ref="D17" location="'Adjusted IS - detailed'!A1" display="'Adjusted IS - detailed'!A1" xr:uid="{D5D87D3C-1F19-47CD-ADC0-0A81F8C97A21}"/>
    <hyperlink ref="D8" location="'QofE&gt;&gt;'!A1" display="QofE&gt;&gt;" xr:uid="{1C3076BD-FAC2-40FB-AB5E-79F70F0FEFE3}"/>
    <hyperlink ref="D9" location="FCF!A1" display="FCF!A1" xr:uid="{F183C016-2E20-4971-9357-58E5ECAED3C7}"/>
    <hyperlink ref="D60" location="'Cash transactions'!A1" display="'Cash transactions'!A1" xr:uid="{799E579C-6C85-4C29-B6FD-433B95B9AF94}"/>
    <hyperlink ref="D47" location="AP!A1" display="AP!A1" xr:uid="{ACF133B1-54D9-47BB-99E7-EE79D91B70AF}"/>
  </hyperlinks>
  <pageMargins left="0.7" right="0.7" top="0.75" bottom="0.75" header="0.3" footer="0.3"/>
  <pageSetup paperSize="9" scale="72"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003A70"/>
    <pageSetUpPr fitToPage="1"/>
  </sheetPr>
  <dimension ref="A1:G52"/>
  <sheetViews>
    <sheetView showGridLines="0" zoomScaleNormal="100" zoomScaleSheetLayoutView="100" workbookViewId="0">
      <selection activeCell="B6" sqref="B6"/>
    </sheetView>
  </sheetViews>
  <sheetFormatPr defaultColWidth="8.90625" defaultRowHeight="11.5" outlineLevelRow="1" x14ac:dyDescent="0.3"/>
  <cols>
    <col min="1" max="1" width="5.6328125" style="26" customWidth="1"/>
    <col min="2" max="2" width="33" style="26" customWidth="1"/>
    <col min="3" max="7" width="8.36328125" style="26" customWidth="1"/>
    <col min="8" max="8" width="3.6328125" style="26" customWidth="1"/>
    <col min="9" max="16384" width="8.90625" style="26"/>
  </cols>
  <sheetData>
    <row r="1" spans="1:7" ht="15" customHeight="1" x14ac:dyDescent="0.4">
      <c r="A1" s="118" t="str">
        <f>Periods!$C$4</f>
        <v>Project Platinum</v>
      </c>
      <c r="C1" s="267"/>
      <c r="D1" s="151"/>
    </row>
    <row r="2" spans="1:7" ht="15" customHeight="1" x14ac:dyDescent="0.3">
      <c r="A2" s="74" t="str">
        <f>BS!B36</f>
        <v>Equity</v>
      </c>
      <c r="C2" s="267"/>
      <c r="D2" s="151"/>
    </row>
    <row r="3" spans="1:7" ht="15" customHeight="1" x14ac:dyDescent="0.3">
      <c r="A3" s="71" t="str">
        <f>Periods!$C$8</f>
        <v>Jan'19-Feb'22</v>
      </c>
      <c r="C3" s="267"/>
      <c r="D3" s="151"/>
    </row>
    <row r="4" spans="1:7" ht="15" customHeight="1" x14ac:dyDescent="0.3"/>
    <row r="5" spans="1:7" ht="15" customHeight="1" x14ac:dyDescent="0.3">
      <c r="A5" s="294">
        <f ca="1">SUM(D34:G35)</f>
        <v>45109.178019999985</v>
      </c>
    </row>
    <row r="6" spans="1:7" ht="15" customHeight="1" x14ac:dyDescent="0.4">
      <c r="B6" s="118" t="s">
        <v>86</v>
      </c>
    </row>
    <row r="7" spans="1:7" ht="24" customHeight="1" x14ac:dyDescent="0.3">
      <c r="B7" s="34" t="s">
        <v>5</v>
      </c>
      <c r="C7" s="144"/>
      <c r="D7" s="144">
        <f>Periods!$D$12</f>
        <v>43830</v>
      </c>
      <c r="E7" s="144">
        <f>Periods!$D$13</f>
        <v>44196</v>
      </c>
      <c r="F7" s="144">
        <f>Periods!$D$14</f>
        <v>44561</v>
      </c>
      <c r="G7" s="144">
        <f>Periods!$D$15</f>
        <v>44620</v>
      </c>
    </row>
    <row r="8" spans="1:7" ht="14.25" customHeight="1" x14ac:dyDescent="0.3">
      <c r="B8" s="72" t="str">
        <f>B39</f>
        <v>Preferred stock</v>
      </c>
      <c r="C8" s="29"/>
      <c r="D8" s="29"/>
      <c r="E8" s="29"/>
      <c r="F8" s="29"/>
      <c r="G8" s="29"/>
    </row>
    <row r="9" spans="1:7" ht="14.25" customHeight="1" x14ac:dyDescent="0.3">
      <c r="B9" s="98" t="s">
        <v>90</v>
      </c>
      <c r="C9" s="29"/>
      <c r="D9" s="202">
        <f>C39</f>
        <v>0</v>
      </c>
      <c r="E9" s="202">
        <f>D12</f>
        <v>0</v>
      </c>
      <c r="F9" s="202">
        <f t="shared" ref="F9:G9" si="0">E12</f>
        <v>0</v>
      </c>
      <c r="G9" s="202">
        <f t="shared" si="0"/>
        <v>0</v>
      </c>
    </row>
    <row r="10" spans="1:7" ht="14.25" customHeight="1" x14ac:dyDescent="0.3">
      <c r="B10" s="98" t="s">
        <v>91</v>
      </c>
      <c r="C10" s="29"/>
      <c r="D10" s="202">
        <f>D39-C39</f>
        <v>0</v>
      </c>
      <c r="E10" s="202">
        <f t="shared" ref="E10" si="1">E39-D39</f>
        <v>0</v>
      </c>
      <c r="F10" s="202">
        <f t="shared" ref="F10" si="2">F39-E39</f>
        <v>0</v>
      </c>
      <c r="G10" s="202">
        <f t="shared" ref="G10" si="3">G39-F39</f>
        <v>0</v>
      </c>
    </row>
    <row r="11" spans="1:7" ht="14.25" customHeight="1" x14ac:dyDescent="0.3">
      <c r="B11" s="100" t="s">
        <v>92</v>
      </c>
      <c r="C11" s="113"/>
      <c r="D11" s="217"/>
      <c r="E11" s="217"/>
      <c r="F11" s="217"/>
      <c r="G11" s="217"/>
    </row>
    <row r="12" spans="1:7" ht="14.25" customHeight="1" x14ac:dyDescent="0.3">
      <c r="B12" s="70" t="s">
        <v>93</v>
      </c>
      <c r="C12" s="29"/>
      <c r="D12" s="202">
        <f>SUM(D9:D11)</f>
        <v>0</v>
      </c>
      <c r="E12" s="202">
        <f t="shared" ref="E12:G12" si="4">SUM(E9:E11)</f>
        <v>0</v>
      </c>
      <c r="F12" s="202">
        <f t="shared" si="4"/>
        <v>0</v>
      </c>
      <c r="G12" s="202">
        <f t="shared" si="4"/>
        <v>0</v>
      </c>
    </row>
    <row r="13" spans="1:7" ht="14.25" customHeight="1" x14ac:dyDescent="0.3">
      <c r="B13" s="72" t="str">
        <f>B40</f>
        <v>Common stock</v>
      </c>
      <c r="C13" s="29"/>
      <c r="D13" s="202"/>
      <c r="E13" s="202"/>
      <c r="F13" s="202"/>
      <c r="G13" s="202"/>
    </row>
    <row r="14" spans="1:7" ht="14.25" customHeight="1" x14ac:dyDescent="0.3">
      <c r="B14" s="98" t="s">
        <v>90</v>
      </c>
      <c r="C14" s="29"/>
      <c r="D14" s="202">
        <f>C40</f>
        <v>0</v>
      </c>
      <c r="E14" s="202">
        <f>D17</f>
        <v>0</v>
      </c>
      <c r="F14" s="202">
        <f t="shared" ref="F14:G14" si="5">E17</f>
        <v>0</v>
      </c>
      <c r="G14" s="202">
        <f t="shared" si="5"/>
        <v>0</v>
      </c>
    </row>
    <row r="15" spans="1:7" ht="14.25" customHeight="1" x14ac:dyDescent="0.3">
      <c r="B15" s="98" t="s">
        <v>91</v>
      </c>
      <c r="C15" s="29"/>
      <c r="D15" s="202">
        <f>D40-C40</f>
        <v>0</v>
      </c>
      <c r="E15" s="202">
        <f t="shared" ref="E15" si="6">E40-D40</f>
        <v>0</v>
      </c>
      <c r="F15" s="202">
        <f t="shared" ref="F15" si="7">F40-E40</f>
        <v>0</v>
      </c>
      <c r="G15" s="202">
        <f t="shared" ref="G15" si="8">G40-F40</f>
        <v>0</v>
      </c>
    </row>
    <row r="16" spans="1:7" ht="14.25" customHeight="1" x14ac:dyDescent="0.3">
      <c r="B16" s="100" t="s">
        <v>92</v>
      </c>
      <c r="C16" s="113"/>
      <c r="D16" s="217"/>
      <c r="E16" s="217"/>
      <c r="F16" s="217"/>
      <c r="G16" s="217"/>
    </row>
    <row r="17" spans="2:7" ht="14.25" customHeight="1" x14ac:dyDescent="0.3">
      <c r="B17" s="70" t="s">
        <v>93</v>
      </c>
      <c r="C17" s="29"/>
      <c r="D17" s="202">
        <f>SUM(D14:D16)</f>
        <v>0</v>
      </c>
      <c r="E17" s="202">
        <f t="shared" ref="E17:G17" si="9">SUM(E14:E16)</f>
        <v>0</v>
      </c>
      <c r="F17" s="202">
        <f t="shared" si="9"/>
        <v>0</v>
      </c>
      <c r="G17" s="202">
        <f t="shared" si="9"/>
        <v>0</v>
      </c>
    </row>
    <row r="18" spans="2:7" ht="14.25" customHeight="1" x14ac:dyDescent="0.3">
      <c r="B18" s="72" t="str">
        <f>B41</f>
        <v>Retained earnings</v>
      </c>
      <c r="C18" s="29"/>
      <c r="D18" s="202"/>
      <c r="E18" s="202"/>
      <c r="F18" s="202"/>
      <c r="G18" s="202"/>
    </row>
    <row r="19" spans="2:7" ht="14.25" customHeight="1" x14ac:dyDescent="0.3">
      <c r="B19" s="98" t="s">
        <v>90</v>
      </c>
      <c r="C19" s="29"/>
      <c r="D19" s="202">
        <f>C41</f>
        <v>0</v>
      </c>
      <c r="E19" s="202">
        <f>D22</f>
        <v>5224.2544200000075</v>
      </c>
      <c r="F19" s="202">
        <f t="shared" ref="F19:G19" si="10">E22</f>
        <v>3019.5068099999962</v>
      </c>
      <c r="G19" s="202">
        <f t="shared" si="10"/>
        <v>8289.6214900000123</v>
      </c>
    </row>
    <row r="20" spans="2:7" ht="14.25" customHeight="1" x14ac:dyDescent="0.3">
      <c r="B20" s="98" t="s">
        <v>94</v>
      </c>
      <c r="C20" s="29"/>
      <c r="D20" s="202">
        <f>D43</f>
        <v>5224.2544200000075</v>
      </c>
      <c r="E20" s="202">
        <f t="shared" ref="E20:G20" si="11">E43</f>
        <v>3019.5068099999962</v>
      </c>
      <c r="F20" s="202">
        <f t="shared" si="11"/>
        <v>8289.6214900000123</v>
      </c>
      <c r="G20" s="202">
        <f t="shared" ca="1" si="11"/>
        <v>-192.06292000000008</v>
      </c>
    </row>
    <row r="21" spans="2:7" ht="14.25" customHeight="1" x14ac:dyDescent="0.3">
      <c r="B21" s="100" t="s">
        <v>92</v>
      </c>
      <c r="C21" s="113"/>
      <c r="D21" s="217">
        <f>D41-C41</f>
        <v>0</v>
      </c>
      <c r="E21" s="217">
        <f>E41-D41-D20</f>
        <v>-5224.2544200000075</v>
      </c>
      <c r="F21" s="217">
        <f t="shared" ref="F21:G21" si="12">F41-E41-E20</f>
        <v>-3019.5068099999962</v>
      </c>
      <c r="G21" s="217">
        <f t="shared" si="12"/>
        <v>-8289.6214900000123</v>
      </c>
    </row>
    <row r="22" spans="2:7" ht="14.25" customHeight="1" x14ac:dyDescent="0.3">
      <c r="B22" s="70" t="s">
        <v>93</v>
      </c>
      <c r="C22" s="29"/>
      <c r="D22" s="202">
        <f>SUM(D19:D21)</f>
        <v>5224.2544200000075</v>
      </c>
      <c r="E22" s="202">
        <f t="shared" ref="E22:G22" si="13">SUM(E19:E21)</f>
        <v>3019.5068099999962</v>
      </c>
      <c r="F22" s="202">
        <f t="shared" si="13"/>
        <v>8289.6214900000123</v>
      </c>
      <c r="G22" s="202">
        <f t="shared" ca="1" si="13"/>
        <v>-192.0629200000003</v>
      </c>
    </row>
    <row r="23" spans="2:7" ht="14.25" customHeight="1" x14ac:dyDescent="0.3">
      <c r="B23" s="72" t="str">
        <f>B42</f>
        <v>Other adjustments</v>
      </c>
      <c r="C23" s="29"/>
      <c r="D23" s="202"/>
      <c r="E23" s="202"/>
      <c r="F23" s="202"/>
      <c r="G23" s="202"/>
    </row>
    <row r="24" spans="2:7" ht="14.25" customHeight="1" x14ac:dyDescent="0.3">
      <c r="B24" s="98" t="s">
        <v>90</v>
      </c>
      <c r="C24" s="29"/>
      <c r="D24" s="202">
        <f>C42</f>
        <v>0</v>
      </c>
      <c r="E24" s="202">
        <f>D27</f>
        <v>0</v>
      </c>
      <c r="F24" s="202">
        <f t="shared" ref="F24:G24" si="14">E27</f>
        <v>0</v>
      </c>
      <c r="G24" s="202">
        <f t="shared" si="14"/>
        <v>0</v>
      </c>
    </row>
    <row r="25" spans="2:7" ht="14.25" customHeight="1" x14ac:dyDescent="0.3">
      <c r="B25" s="98" t="s">
        <v>96</v>
      </c>
      <c r="C25" s="29"/>
      <c r="D25" s="202">
        <f>D42-C42</f>
        <v>0</v>
      </c>
      <c r="E25" s="202">
        <f>E42-D42</f>
        <v>0</v>
      </c>
      <c r="F25" s="202">
        <f t="shared" ref="F25:G25" si="15">F42-E42</f>
        <v>0</v>
      </c>
      <c r="G25" s="202">
        <f t="shared" si="15"/>
        <v>0</v>
      </c>
    </row>
    <row r="26" spans="2:7" ht="14.25" customHeight="1" x14ac:dyDescent="0.3">
      <c r="B26" s="100" t="s">
        <v>92</v>
      </c>
      <c r="C26" s="113"/>
      <c r="D26" s="217"/>
      <c r="E26" s="217"/>
      <c r="F26" s="217"/>
      <c r="G26" s="217"/>
    </row>
    <row r="27" spans="2:7" ht="14.25" customHeight="1" x14ac:dyDescent="0.3">
      <c r="B27" s="70" t="s">
        <v>93</v>
      </c>
      <c r="C27" s="29"/>
      <c r="D27" s="202">
        <f>SUM(D24:D26)</f>
        <v>0</v>
      </c>
      <c r="E27" s="202">
        <f t="shared" ref="E27:G27" si="16">SUM(E24:E26)</f>
        <v>0</v>
      </c>
      <c r="F27" s="202">
        <f t="shared" si="16"/>
        <v>0</v>
      </c>
      <c r="G27" s="202">
        <f t="shared" si="16"/>
        <v>0</v>
      </c>
    </row>
    <row r="28" spans="2:7" ht="14.25" customHeight="1" x14ac:dyDescent="0.3">
      <c r="B28" s="99" t="s">
        <v>44</v>
      </c>
      <c r="C28" s="29"/>
      <c r="D28" s="202"/>
      <c r="E28" s="202"/>
      <c r="F28" s="202"/>
      <c r="G28" s="202"/>
    </row>
    <row r="29" spans="2:7" ht="14.25" customHeight="1" x14ac:dyDescent="0.3">
      <c r="B29" s="98" t="s">
        <v>90</v>
      </c>
      <c r="C29" s="29"/>
      <c r="D29" s="202">
        <f>+D9+D14+D19+D24</f>
        <v>0</v>
      </c>
      <c r="E29" s="202">
        <f t="shared" ref="E29:G29" si="17">+E9+E14+E19+E24</f>
        <v>5224.2544200000075</v>
      </c>
      <c r="F29" s="202">
        <f t="shared" si="17"/>
        <v>3019.5068099999962</v>
      </c>
      <c r="G29" s="202">
        <f t="shared" si="17"/>
        <v>8289.6214900000123</v>
      </c>
    </row>
    <row r="30" spans="2:7" ht="14.25" customHeight="1" x14ac:dyDescent="0.3">
      <c r="B30" s="98" t="s">
        <v>94</v>
      </c>
      <c r="C30" s="29"/>
      <c r="D30" s="202">
        <f>+D10+D15+D20+D25</f>
        <v>5224.2544200000075</v>
      </c>
      <c r="E30" s="202">
        <f t="shared" ref="E30:G30" si="18">+E10+E15+E20+E25</f>
        <v>3019.5068099999962</v>
      </c>
      <c r="F30" s="202">
        <f t="shared" si="18"/>
        <v>8289.6214900000123</v>
      </c>
      <c r="G30" s="202">
        <f t="shared" ca="1" si="18"/>
        <v>-192.06292000000008</v>
      </c>
    </row>
    <row r="31" spans="2:7" ht="14.25" customHeight="1" x14ac:dyDescent="0.3">
      <c r="B31" s="98" t="s">
        <v>92</v>
      </c>
      <c r="C31" s="29"/>
      <c r="D31" s="202">
        <f>+D11+D16+D21+D26</f>
        <v>0</v>
      </c>
      <c r="E31" s="202">
        <f t="shared" ref="E31:G31" si="19">+E11+E16+E21+E26</f>
        <v>-5224.2544200000075</v>
      </c>
      <c r="F31" s="202">
        <f t="shared" si="19"/>
        <v>-3019.5068099999962</v>
      </c>
      <c r="G31" s="202">
        <f t="shared" si="19"/>
        <v>-8289.6214900000123</v>
      </c>
    </row>
    <row r="32" spans="2:7" ht="14.25" customHeight="1" thickBot="1" x14ac:dyDescent="0.35">
      <c r="B32" s="66" t="s">
        <v>93</v>
      </c>
      <c r="C32" s="53"/>
      <c r="D32" s="213">
        <f>SUM(D29:D31)</f>
        <v>5224.2544200000075</v>
      </c>
      <c r="E32" s="213">
        <f t="shared" ref="E32:G32" si="20">SUM(E29:E31)</f>
        <v>3019.5068099999962</v>
      </c>
      <c r="F32" s="213">
        <f t="shared" si="20"/>
        <v>8289.6214900000123</v>
      </c>
      <c r="G32" s="213">
        <f t="shared" ca="1" si="20"/>
        <v>-192.0629200000003</v>
      </c>
    </row>
    <row r="33" spans="2:7" x14ac:dyDescent="0.3">
      <c r="D33" s="216"/>
      <c r="E33" s="216"/>
      <c r="F33" s="216"/>
      <c r="G33" s="216"/>
    </row>
    <row r="34" spans="2:7" ht="14.25" customHeight="1" outlineLevel="1" x14ac:dyDescent="0.3">
      <c r="B34" s="201" t="s">
        <v>31</v>
      </c>
      <c r="C34" s="201"/>
      <c r="D34" s="241">
        <f>BS!C36-Equity!D32</f>
        <v>7818.715749999993</v>
      </c>
      <c r="E34" s="241">
        <f>BS!D36-Equity!E32</f>
        <v>10888.792110000002</v>
      </c>
      <c r="F34" s="241">
        <f>BS!E36-Equity!F32</f>
        <v>9056.0627799999893</v>
      </c>
      <c r="G34" s="241">
        <f ca="1">BS!F36-Equity!G32</f>
        <v>17345.607380000001</v>
      </c>
    </row>
    <row r="35" spans="2:7" ht="14.25" customHeight="1" outlineLevel="1" x14ac:dyDescent="0.3">
      <c r="D35" s="216">
        <f>D32-D44</f>
        <v>0</v>
      </c>
      <c r="E35" s="216">
        <f t="shared" ref="E35" si="21">E32-E44</f>
        <v>0</v>
      </c>
      <c r="F35" s="216">
        <f t="shared" ref="F35:G35" si="22">F32-F44</f>
        <v>0</v>
      </c>
      <c r="G35" s="216">
        <f t="shared" ca="1" si="22"/>
        <v>-2.2737367544323206E-13</v>
      </c>
    </row>
    <row r="37" spans="2:7" ht="15" customHeight="1" x14ac:dyDescent="0.4">
      <c r="B37" s="118" t="s">
        <v>42</v>
      </c>
    </row>
    <row r="38" spans="2:7" ht="24" customHeight="1" x14ac:dyDescent="0.3">
      <c r="B38" s="34" t="s">
        <v>5</v>
      </c>
      <c r="C38" s="144">
        <v>43131</v>
      </c>
      <c r="D38" s="144">
        <f>Periods!$D$12</f>
        <v>43830</v>
      </c>
      <c r="E38" s="144">
        <f>Periods!$D$13</f>
        <v>44196</v>
      </c>
      <c r="F38" s="144">
        <f>Periods!$D$13</f>
        <v>44196</v>
      </c>
      <c r="G38" s="144">
        <f>Periods!$D$15</f>
        <v>44620</v>
      </c>
    </row>
    <row r="39" spans="2:7" ht="14.25" customHeight="1" x14ac:dyDescent="0.3">
      <c r="B39" s="70" t="s">
        <v>87</v>
      </c>
      <c r="C39" s="202">
        <f>-SUMIFS(TB!N:N,TB!$F:$F,$B$37,TB!$G:$G,$B39)</f>
        <v>0</v>
      </c>
      <c r="D39" s="202">
        <f>-SUMIFS(TB!BN:BN,TB!$F:$F,$B$37,TB!$G:$G,$B39)</f>
        <v>0</v>
      </c>
      <c r="E39" s="202">
        <f>-SUMIFS(TB!BO:BO,TB!$F:$F,$B$37,TB!$G:$G,$B39)</f>
        <v>0</v>
      </c>
      <c r="F39" s="202">
        <f>-SUMIFS(TB!BP:BP,TB!$F:$F,$B$37,TB!$G:$G,$B39)</f>
        <v>0</v>
      </c>
      <c r="G39" s="202">
        <f>-SUMIFS(TB!BS:BS,TB!$F:$F,$B$37,TB!$G:$G,$B39)</f>
        <v>0</v>
      </c>
    </row>
    <row r="40" spans="2:7" ht="14.25" customHeight="1" x14ac:dyDescent="0.3">
      <c r="B40" s="70" t="s">
        <v>89</v>
      </c>
      <c r="C40" s="202">
        <f>-SUMIFS(TB!N:N,TB!$F:$F,$B$37,TB!$G:$G,$B40)</f>
        <v>0</v>
      </c>
      <c r="D40" s="202">
        <f>-SUMIFS(TB!BN:BN,TB!$F:$F,$B$37,TB!$G:$G,$B40)</f>
        <v>0</v>
      </c>
      <c r="E40" s="202">
        <f>-SUMIFS(TB!BO:BO,TB!$F:$F,$B$37,TB!$G:$G,$B40)</f>
        <v>0</v>
      </c>
      <c r="F40" s="202">
        <f>-SUMIFS(TB!BP:BP,TB!$F:$F,$B$37,TB!$G:$G,$B40)</f>
        <v>0</v>
      </c>
      <c r="G40" s="202">
        <f>-SUMIFS(TB!BS:BS,TB!$F:$F,$B$37,TB!$G:$G,$B40)</f>
        <v>0</v>
      </c>
    </row>
    <row r="41" spans="2:7" ht="14.25" customHeight="1" x14ac:dyDescent="0.3">
      <c r="B41" s="70" t="s">
        <v>88</v>
      </c>
      <c r="C41" s="202">
        <f>-SUMIFS(TB!N:N,TB!$F:$F,$B$37,TB!$G:$G,$B41)</f>
        <v>0</v>
      </c>
      <c r="D41" s="202">
        <f>-SUMIFS(TB!BN:BN,TB!$F:$F,$B$37,TB!$G:$G,$B41)</f>
        <v>0</v>
      </c>
      <c r="E41" s="202">
        <f>-SUMIFS(TB!BO:BO,TB!$F:$F,$B$37,TB!$G:$G,$B41)</f>
        <v>0</v>
      </c>
      <c r="F41" s="202">
        <f>-SUMIFS(TB!BP:BP,TB!$F:$F,$B$37,TB!$G:$G,$B41)</f>
        <v>0</v>
      </c>
      <c r="G41" s="202">
        <f>-SUMIFS(TB!BS:BS,TB!$F:$F,$B$37,TB!$G:$G,$B41)</f>
        <v>0</v>
      </c>
    </row>
    <row r="42" spans="2:7" ht="14.25" customHeight="1" x14ac:dyDescent="0.3">
      <c r="B42" s="70" t="s">
        <v>97</v>
      </c>
      <c r="C42" s="202">
        <f>-SUMIFS(TB!N:N,TB!$F:$F,$B$37,TB!$G:$G,$B42)</f>
        <v>0</v>
      </c>
      <c r="D42" s="202">
        <f>-SUMIFS(TB!BN:BN,TB!$F:$F,$B$37,TB!$G:$G,$B42)</f>
        <v>0</v>
      </c>
      <c r="E42" s="202">
        <f>-SUMIFS(TB!BO:BO,TB!$F:$F,$B$37,TB!$G:$G,$B42)</f>
        <v>0</v>
      </c>
      <c r="F42" s="202">
        <f>-SUMIFS(TB!BP:BP,TB!$F:$F,$B$37,TB!$G:$G,$B42)</f>
        <v>0</v>
      </c>
      <c r="G42" s="202">
        <f>-SUMIFS(TB!BS:BS,TB!$F:$F,$B$37,TB!$G:$G,$B42)</f>
        <v>0</v>
      </c>
    </row>
    <row r="43" spans="2:7" ht="14.25" customHeight="1" x14ac:dyDescent="0.3">
      <c r="B43" s="70" t="s">
        <v>95</v>
      </c>
      <c r="C43" s="202">
        <f>-SUMIFS(TB!N:N,TB!$E:$E,"2")</f>
        <v>-318.77883999999983</v>
      </c>
      <c r="D43" s="202">
        <f>-SUMIFS(TB!BN:BN,TB!$E:$E,"2")</f>
        <v>5224.2544200000075</v>
      </c>
      <c r="E43" s="202">
        <f>-SUMIFS(TB!BO:BO,TB!$E:$E,"2")</f>
        <v>3019.5068099999962</v>
      </c>
      <c r="F43" s="202">
        <f>-SUMIFS(TB!BP:BP,TB!$E:$E,"2")</f>
        <v>8289.6214900000123</v>
      </c>
      <c r="G43" s="202">
        <f ca="1">-SUMIFS(TB!BS:BS,TB!$E:$E,"2")</f>
        <v>-192.06292000000008</v>
      </c>
    </row>
    <row r="44" spans="2:7" s="23" customFormat="1" ht="14.25" customHeight="1" thickBot="1" x14ac:dyDescent="0.35">
      <c r="B44" s="66" t="s">
        <v>44</v>
      </c>
      <c r="C44" s="213">
        <f>SUM(C39:C43)</f>
        <v>-318.77883999999983</v>
      </c>
      <c r="D44" s="213">
        <f t="shared" ref="D44:G44" si="23">SUM(D39:D43)</f>
        <v>5224.2544200000075</v>
      </c>
      <c r="E44" s="213">
        <f t="shared" si="23"/>
        <v>3019.5068099999962</v>
      </c>
      <c r="F44" s="213">
        <f t="shared" ref="F44" si="24">SUM(F39:F43)</f>
        <v>8289.6214900000123</v>
      </c>
      <c r="G44" s="213">
        <f t="shared" ca="1" si="23"/>
        <v>-192.06292000000008</v>
      </c>
    </row>
    <row r="45" spans="2:7" ht="6" customHeight="1" x14ac:dyDescent="0.3">
      <c r="B45" s="70"/>
      <c r="C45" s="202"/>
      <c r="D45" s="202"/>
      <c r="E45" s="202"/>
      <c r="F45" s="202"/>
      <c r="G45" s="202"/>
    </row>
    <row r="46" spans="2:7" ht="15" customHeight="1" x14ac:dyDescent="0.3">
      <c r="B46" s="70" t="s">
        <v>31</v>
      </c>
      <c r="C46" s="202"/>
      <c r="D46" s="202">
        <f>BS!C36-Equity!D44</f>
        <v>7818.715749999993</v>
      </c>
      <c r="E46" s="202">
        <f>BS!D36-Equity!E44</f>
        <v>10888.792110000002</v>
      </c>
      <c r="F46" s="202">
        <f>BS!E36-Equity!F44</f>
        <v>9056.0627799999893</v>
      </c>
      <c r="G46" s="202">
        <f ca="1">BS!F36-Equity!G44</f>
        <v>17345.607380000001</v>
      </c>
    </row>
    <row r="47" spans="2:7" ht="14.25" customHeight="1" x14ac:dyDescent="0.3">
      <c r="B47" s="70"/>
      <c r="C47" s="29"/>
      <c r="D47" s="29"/>
      <c r="E47" s="29"/>
      <c r="F47" s="29"/>
      <c r="G47" s="29"/>
    </row>
    <row r="48" spans="2:7" ht="14.25" customHeight="1" x14ac:dyDescent="0.3">
      <c r="B48" s="70"/>
      <c r="C48" s="29"/>
      <c r="D48" s="29"/>
      <c r="E48" s="29"/>
      <c r="F48" s="29"/>
      <c r="G48" s="29"/>
    </row>
    <row r="49" spans="2:7" ht="14.25" customHeight="1" x14ac:dyDescent="0.3">
      <c r="B49" s="70"/>
      <c r="C49" s="29"/>
      <c r="D49" s="29"/>
      <c r="E49" s="29"/>
      <c r="F49" s="29"/>
      <c r="G49" s="29"/>
    </row>
    <row r="50" spans="2:7" ht="14.25" customHeight="1" x14ac:dyDescent="0.3">
      <c r="B50" s="70"/>
      <c r="C50" s="29"/>
      <c r="D50" s="29"/>
      <c r="E50" s="29"/>
      <c r="F50" s="29"/>
      <c r="G50" s="29"/>
    </row>
    <row r="51" spans="2:7" ht="14.25" customHeight="1" x14ac:dyDescent="0.3">
      <c r="B51" s="70"/>
      <c r="C51" s="29"/>
      <c r="D51" s="29"/>
      <c r="E51" s="29"/>
      <c r="F51" s="29"/>
      <c r="G51" s="29"/>
    </row>
    <row r="52" spans="2:7" ht="14.25" customHeight="1" x14ac:dyDescent="0.3">
      <c r="B52" s="70"/>
      <c r="C52" s="29"/>
      <c r="D52" s="29"/>
      <c r="E52" s="29"/>
      <c r="F52" s="29"/>
      <c r="G52" s="29"/>
    </row>
  </sheetData>
  <pageMargins left="0.7" right="0.7" top="0.75" bottom="0.75" header="0.3" footer="0.3"/>
  <pageSetup paperSize="9" scale="67" orientation="landscape" horizontalDpi="1200" verticalDpi="12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697177"/>
    <pageSetUpPr fitToPage="1"/>
  </sheetPr>
  <dimension ref="A1:A5"/>
  <sheetViews>
    <sheetView showGridLines="0" zoomScale="85" zoomScaleNormal="85" workbookViewId="0">
      <selection activeCell="H5" sqref="H5"/>
    </sheetView>
  </sheetViews>
  <sheetFormatPr defaultColWidth="9.08984375" defaultRowHeight="16.5" x14ac:dyDescent="0.45"/>
  <cols>
    <col min="1" max="1" width="5.6328125" style="127" customWidth="1"/>
    <col min="2" max="16384" width="9.08984375" style="127"/>
  </cols>
  <sheetData>
    <row r="1" spans="1:1" x14ac:dyDescent="0.45">
      <c r="A1" s="258"/>
    </row>
    <row r="5" spans="1:1" x14ac:dyDescent="0.45">
      <c r="A5" s="294"/>
    </row>
  </sheetData>
  <pageMargins left="0.7" right="0.7" top="0.75" bottom="0.75" header="0.3" footer="0.3"/>
  <pageSetup paperSize="9" orientation="landscape"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003A70"/>
    <pageSetUpPr fitToPage="1"/>
  </sheetPr>
  <dimension ref="A1:Z54"/>
  <sheetViews>
    <sheetView showGridLines="0" zoomScaleNormal="100" zoomScaleSheetLayoutView="100" workbookViewId="0">
      <pane xSplit="22" ySplit="7" topLeftCell="W8" activePane="bottomRight" state="frozen"/>
      <selection activeCell="H5" sqref="H5"/>
      <selection pane="topRight" activeCell="H5" sqref="H5"/>
      <selection pane="bottomLeft" activeCell="H5" sqref="H5"/>
      <selection pane="bottomRight" activeCell="Q7" sqref="Q7"/>
    </sheetView>
  </sheetViews>
  <sheetFormatPr defaultColWidth="8.90625" defaultRowHeight="11.5" outlineLevelRow="1" x14ac:dyDescent="0.3"/>
  <cols>
    <col min="1" max="1" width="5.6328125" style="167" customWidth="1"/>
    <col min="2" max="2" width="26.54296875" style="26" customWidth="1"/>
    <col min="3" max="6" width="6.90625" style="26" customWidth="1"/>
    <col min="7" max="7" width="6.90625" style="20" customWidth="1"/>
    <col min="8" max="22" width="6.90625" style="26" customWidth="1"/>
    <col min="23" max="23" width="3.6328125" style="26" customWidth="1"/>
    <col min="24" max="26" width="6.6328125" style="26" customWidth="1"/>
    <col min="27" max="16384" width="8.90625" style="26"/>
  </cols>
  <sheetData>
    <row r="1" spans="1:26" ht="15" customHeight="1" x14ac:dyDescent="0.4">
      <c r="A1" s="118" t="str">
        <f>Periods!$C$4</f>
        <v>Project Platinum</v>
      </c>
    </row>
    <row r="2" spans="1:26" ht="15" customHeight="1" x14ac:dyDescent="0.3">
      <c r="A2" s="74" t="s">
        <v>211</v>
      </c>
    </row>
    <row r="3" spans="1:26" ht="15" customHeight="1" x14ac:dyDescent="0.3">
      <c r="A3" s="71" t="str">
        <f>Periods!$C$8</f>
        <v>Jan'19-Feb'22</v>
      </c>
    </row>
    <row r="4" spans="1:26" ht="15" customHeight="1" x14ac:dyDescent="0.3">
      <c r="A4" s="199" t="e">
        <f>#REF!</f>
        <v>#REF!</v>
      </c>
      <c r="B4" s="200" t="s">
        <v>109</v>
      </c>
    </row>
    <row r="5" spans="1:26" ht="15" customHeight="1" x14ac:dyDescent="0.3">
      <c r="A5" s="294" t="e">
        <f ca="1">SUM(C28:V28,C52:V52)</f>
        <v>#REF!</v>
      </c>
    </row>
    <row r="6" spans="1:26" ht="15" customHeight="1" x14ac:dyDescent="0.4">
      <c r="B6" s="118" t="s">
        <v>215</v>
      </c>
      <c r="C6" s="108"/>
      <c r="D6" s="266"/>
      <c r="E6" s="266"/>
      <c r="F6" s="266"/>
      <c r="G6" s="266"/>
      <c r="H6" s="107"/>
      <c r="I6" s="266"/>
      <c r="J6" s="266"/>
      <c r="K6" s="266"/>
      <c r="L6" s="266"/>
      <c r="M6" s="107"/>
      <c r="N6" s="266"/>
      <c r="O6" s="266"/>
      <c r="P6" s="266"/>
      <c r="Q6" s="266"/>
      <c r="R6" s="107"/>
      <c r="S6" s="266"/>
      <c r="T6" s="266"/>
      <c r="U6" s="266"/>
      <c r="V6" s="266"/>
      <c r="X6" s="107" t="s">
        <v>31</v>
      </c>
      <c r="Y6" s="107"/>
      <c r="Z6" s="107"/>
    </row>
    <row r="7" spans="1:26" s="20" customFormat="1" ht="24" customHeight="1" x14ac:dyDescent="0.3">
      <c r="A7" s="168"/>
      <c r="B7" s="36" t="s">
        <v>5</v>
      </c>
      <c r="C7" s="55" t="str">
        <f t="shared" ref="C7:U7" si="0">C31</f>
        <v>A</v>
      </c>
      <c r="D7" s="55" t="str">
        <f t="shared" si="0"/>
        <v>B</v>
      </c>
      <c r="E7" s="55" t="str">
        <f t="shared" si="0"/>
        <v>C</v>
      </c>
      <c r="F7" s="37" t="str">
        <f t="shared" si="0"/>
        <v>Elim.</v>
      </c>
      <c r="G7" s="55" t="str">
        <f>Periods!$C$12</f>
        <v>FY19</v>
      </c>
      <c r="H7" s="55" t="str">
        <f t="shared" si="0"/>
        <v>A</v>
      </c>
      <c r="I7" s="55" t="str">
        <f t="shared" si="0"/>
        <v>B</v>
      </c>
      <c r="J7" s="55" t="str">
        <f t="shared" si="0"/>
        <v>C</v>
      </c>
      <c r="K7" s="37" t="str">
        <f t="shared" si="0"/>
        <v>Elim.</v>
      </c>
      <c r="L7" s="55" t="str">
        <f>Periods!$C$13</f>
        <v>FY20</v>
      </c>
      <c r="M7" s="55" t="str">
        <f t="shared" ref="M7:P7" si="1">M31</f>
        <v>A</v>
      </c>
      <c r="N7" s="55" t="str">
        <f t="shared" si="1"/>
        <v>B</v>
      </c>
      <c r="O7" s="55" t="str">
        <f t="shared" si="1"/>
        <v>C</v>
      </c>
      <c r="P7" s="37" t="str">
        <f t="shared" si="1"/>
        <v>Elim.</v>
      </c>
      <c r="Q7" s="55" t="str">
        <f>Periods!$C$14</f>
        <v>FY21</v>
      </c>
      <c r="R7" s="55" t="str">
        <f t="shared" si="0"/>
        <v>A</v>
      </c>
      <c r="S7" s="55" t="str">
        <f t="shared" si="0"/>
        <v>B</v>
      </c>
      <c r="T7" s="37" t="str">
        <f t="shared" si="0"/>
        <v>C</v>
      </c>
      <c r="U7" s="37" t="str">
        <f t="shared" si="0"/>
        <v>Elim.</v>
      </c>
      <c r="V7" s="55" t="str">
        <f>Periods!$C$15</f>
        <v>TTM 
Feb-22</v>
      </c>
      <c r="X7" s="144" t="str">
        <f>G7</f>
        <v>FY19</v>
      </c>
      <c r="Y7" s="144" t="str">
        <f>L7</f>
        <v>FY20</v>
      </c>
      <c r="Z7" s="33" t="str">
        <f>V7</f>
        <v>TTM 
Feb-22</v>
      </c>
    </row>
    <row r="8" spans="1:26" ht="14.25" customHeight="1" x14ac:dyDescent="0.3">
      <c r="B8" s="30" t="e">
        <f>#REF!</f>
        <v>#REF!</v>
      </c>
      <c r="C8" s="202">
        <f>-SUMIFS(TB!$BN:$BN,TB!$F:$F,$B8,TB!$J:$J,C$7)</f>
        <v>0</v>
      </c>
      <c r="D8" s="202">
        <f>-SUMIFS(TB!$BN:$BN,TB!$F:$F,$B8,TB!$J:$J,D$7)</f>
        <v>0</v>
      </c>
      <c r="E8" s="202">
        <f>-SUMIFS(TB!$BN:$BN,TB!$F:$F,$B8,TB!$J:$J,E$7)</f>
        <v>0</v>
      </c>
      <c r="F8" s="233">
        <f>SUMIFS(TB!$BN:$BN,TB!$F:$F,$B8,TB!$K:$K,"&lt;&gt;")</f>
        <v>0</v>
      </c>
      <c r="G8" s="234">
        <f>SUM(C8:F8)</f>
        <v>0</v>
      </c>
      <c r="H8" s="202">
        <f>-SUMIFS(TB!$BO:$BO,TB!$F:$F,$B8,TB!$J:$J,H$7)</f>
        <v>0</v>
      </c>
      <c r="I8" s="202">
        <f>-SUMIFS(TB!$BO:$BO,TB!$F:$F,$B8,TB!$J:$J,I$7)</f>
        <v>0</v>
      </c>
      <c r="J8" s="202">
        <f>-SUMIFS(TB!$BO:$BO,TB!$F:$F,$B8,TB!$J:$J,J$7)</f>
        <v>0</v>
      </c>
      <c r="K8" s="233">
        <f>SUMIFS(TB!$BO:$BO,TB!$F:$F,$B8,TB!$K:$K,"&lt;&gt;")</f>
        <v>0</v>
      </c>
      <c r="L8" s="234">
        <f>SUM(H8:K8)</f>
        <v>0</v>
      </c>
      <c r="M8" s="202">
        <f>-SUMIFS(TB!$BP:$BP,TB!$F:$F,$B8,TB!$J:$J,M$7)</f>
        <v>0</v>
      </c>
      <c r="N8" s="202">
        <f>-SUMIFS(TB!$BP:$BP,TB!$F:$F,$B8,TB!$J:$J,N$7)</f>
        <v>0</v>
      </c>
      <c r="O8" s="202">
        <f>-SUMIFS(TB!$BP:$BP,TB!$F:$F,$B8,TB!$J:$J,O$7)</f>
        <v>0</v>
      </c>
      <c r="P8" s="233">
        <f>SUMIFS(TB!$BP:$BP,TB!$F:$F,$B8,TB!$K:$K,"&lt;&gt;")</f>
        <v>0</v>
      </c>
      <c r="Q8" s="234">
        <f>SUM(M8:P8)</f>
        <v>0</v>
      </c>
      <c r="R8" s="202">
        <f>-SUMIFS(TB!$BQ:$BQ,TB!$F:$F,$B8,TB!$J:$J,R$7)</f>
        <v>0</v>
      </c>
      <c r="S8" s="202">
        <f>-SUMIFS(TB!$BQ:$BQ,TB!$F:$F,$B8,TB!$J:$J,S$7)</f>
        <v>0</v>
      </c>
      <c r="T8" s="202">
        <f>-SUMIFS(TB!$BQ:$BQ,TB!$F:$F,$B8,TB!$J:$J,T$7)</f>
        <v>0</v>
      </c>
      <c r="U8" s="233">
        <f>SUMIFS(TB!$BQ:$BQ,TB!$F:$F,$B8,TB!$K:$K,"&lt;&gt;")</f>
        <v>0</v>
      </c>
      <c r="V8" s="234">
        <f>SUM(R8:U8)</f>
        <v>0</v>
      </c>
      <c r="X8" s="29" t="e">
        <f>#REF!-G8</f>
        <v>#REF!</v>
      </c>
      <c r="Y8" s="29" t="e">
        <f>#REF!-L8</f>
        <v>#REF!</v>
      </c>
      <c r="Z8" s="29" t="e">
        <f>#REF!-V8</f>
        <v>#REF!</v>
      </c>
    </row>
    <row r="9" spans="1:26" ht="14.25" customHeight="1" x14ac:dyDescent="0.3">
      <c r="B9" s="30" t="e">
        <f>#REF!</f>
        <v>#REF!</v>
      </c>
      <c r="C9" s="202">
        <f>SUMIFS(TB!$BN:$BN,TB!$F:$F,$B9,TB!$J:$J,C$7)</f>
        <v>0</v>
      </c>
      <c r="D9" s="202">
        <f>SUMIFS(TB!$BN:$BN,TB!$F:$F,$B9,TB!$J:$J,D$7)</f>
        <v>0</v>
      </c>
      <c r="E9" s="202">
        <f>SUMIFS(TB!$BN:$BN,TB!$F:$F,$B9,TB!$J:$J,E$7)</f>
        <v>0</v>
      </c>
      <c r="F9" s="233">
        <f>-SUMIFS(TB!$BN:$BN,TB!$F:$F,$B9,TB!$K:$K,"&lt;&gt;")</f>
        <v>0</v>
      </c>
      <c r="G9" s="234">
        <f>SUM(C9:F9)</f>
        <v>0</v>
      </c>
      <c r="H9" s="202">
        <f>SUMIFS(TB!$BO:$BO,TB!$F:$F,$B9,TB!$J:$J,H$7)</f>
        <v>0</v>
      </c>
      <c r="I9" s="202">
        <f>SUMIFS(TB!$BO:$BO,TB!$F:$F,$B9,TB!$J:$J,I$7)</f>
        <v>0</v>
      </c>
      <c r="J9" s="202">
        <f>SUMIFS(TB!$BO:$BO,TB!$F:$F,$B9,TB!$J:$J,J$7)</f>
        <v>0</v>
      </c>
      <c r="K9" s="233">
        <f>-SUMIFS(TB!$BO:$BO,TB!$F:$F,$B9,TB!$K:$K,"&lt;&gt;")</f>
        <v>0</v>
      </c>
      <c r="L9" s="234">
        <f>SUM(H9:K9)</f>
        <v>0</v>
      </c>
      <c r="M9" s="202">
        <f>SUMIFS(TB!$BP:$BP,TB!$F:$F,$B9,TB!$J:$J,M$7)</f>
        <v>0</v>
      </c>
      <c r="N9" s="202">
        <f>SUMIFS(TB!$BP:$BP,TB!$F:$F,$B9,TB!$J:$J,N$7)</f>
        <v>0</v>
      </c>
      <c r="O9" s="202">
        <f>SUMIFS(TB!$BP:$BP,TB!$F:$F,$B9,TB!$J:$J,O$7)</f>
        <v>0</v>
      </c>
      <c r="P9" s="233">
        <f>-SUMIFS(TB!$BP:$BP,TB!$F:$F,$B9,TB!$K:$K,"&lt;&gt;")</f>
        <v>0</v>
      </c>
      <c r="Q9" s="234">
        <f>SUM(M9:P9)</f>
        <v>0</v>
      </c>
      <c r="R9" s="202">
        <f>SUMIFS(TB!$BQ:$BQ,TB!$F:$F,$B9,TB!$J:$J,R$7)</f>
        <v>0</v>
      </c>
      <c r="S9" s="202">
        <f>SUMIFS(TB!$BQ:$BQ,TB!$F:$F,$B9,TB!$J:$J,S$7)</f>
        <v>0</v>
      </c>
      <c r="T9" s="202">
        <f>SUMIFS(TB!$BQ:$BQ,TB!$F:$F,$B9,TB!$J:$J,T$7)</f>
        <v>0</v>
      </c>
      <c r="U9" s="233">
        <f>-SUMIFS(TB!$BQ:$BQ,TB!$F:$F,$B9,TB!$K:$K,"&lt;&gt;")</f>
        <v>0</v>
      </c>
      <c r="V9" s="234">
        <f>SUM(R9:U9)</f>
        <v>0</v>
      </c>
      <c r="X9" s="29" t="e">
        <f>#REF!-G9</f>
        <v>#REF!</v>
      </c>
      <c r="Y9" s="29" t="e">
        <f>#REF!-L9</f>
        <v>#REF!</v>
      </c>
      <c r="Z9" s="29" t="e">
        <f>#REF!-V9</f>
        <v>#REF!</v>
      </c>
    </row>
    <row r="10" spans="1:26" s="20" customFormat="1" ht="14.25" customHeight="1" x14ac:dyDescent="0.3">
      <c r="A10" s="168"/>
      <c r="B10" s="68" t="e">
        <f>#REF!</f>
        <v>#REF!</v>
      </c>
      <c r="C10" s="235">
        <f t="shared" ref="C10:V10" si="2">C8-C9</f>
        <v>0</v>
      </c>
      <c r="D10" s="235">
        <f t="shared" si="2"/>
        <v>0</v>
      </c>
      <c r="E10" s="235">
        <f t="shared" si="2"/>
        <v>0</v>
      </c>
      <c r="F10" s="236">
        <f t="shared" si="2"/>
        <v>0</v>
      </c>
      <c r="G10" s="237">
        <f t="shared" si="2"/>
        <v>0</v>
      </c>
      <c r="H10" s="235">
        <f t="shared" si="2"/>
        <v>0</v>
      </c>
      <c r="I10" s="235">
        <f t="shared" si="2"/>
        <v>0</v>
      </c>
      <c r="J10" s="235">
        <f t="shared" si="2"/>
        <v>0</v>
      </c>
      <c r="K10" s="236">
        <f t="shared" si="2"/>
        <v>0</v>
      </c>
      <c r="L10" s="237">
        <f t="shared" si="2"/>
        <v>0</v>
      </c>
      <c r="M10" s="235">
        <f t="shared" ref="M10:Q10" si="3">M8-M9</f>
        <v>0</v>
      </c>
      <c r="N10" s="235">
        <f t="shared" si="3"/>
        <v>0</v>
      </c>
      <c r="O10" s="235">
        <f t="shared" si="3"/>
        <v>0</v>
      </c>
      <c r="P10" s="236">
        <f t="shared" si="3"/>
        <v>0</v>
      </c>
      <c r="Q10" s="237">
        <f t="shared" si="3"/>
        <v>0</v>
      </c>
      <c r="R10" s="235">
        <f t="shared" si="2"/>
        <v>0</v>
      </c>
      <c r="S10" s="235">
        <f t="shared" si="2"/>
        <v>0</v>
      </c>
      <c r="T10" s="235">
        <f t="shared" si="2"/>
        <v>0</v>
      </c>
      <c r="U10" s="236">
        <f t="shared" si="2"/>
        <v>0</v>
      </c>
      <c r="V10" s="237">
        <f t="shared" si="2"/>
        <v>0</v>
      </c>
      <c r="X10" s="60" t="e">
        <f>#REF!-G10</f>
        <v>#REF!</v>
      </c>
      <c r="Y10" s="60" t="e">
        <f>#REF!-L10</f>
        <v>#REF!</v>
      </c>
      <c r="Z10" s="60" t="e">
        <f>#REF!-V10</f>
        <v>#REF!</v>
      </c>
    </row>
    <row r="11" spans="1:26" ht="14.25" customHeight="1" x14ac:dyDescent="0.3">
      <c r="B11" s="30" t="e">
        <f>#REF!</f>
        <v>#REF!</v>
      </c>
      <c r="C11" s="202">
        <f>SUMIFS(TB!$BN:$BN,TB!$F:$F,$B11,TB!$J:$J,C$7)</f>
        <v>0</v>
      </c>
      <c r="D11" s="202">
        <f>SUMIFS(TB!$BN:$BN,TB!$F:$F,$B11,TB!$J:$J,D$7)</f>
        <v>0</v>
      </c>
      <c r="E11" s="202">
        <f>SUMIFS(TB!$BN:$BN,TB!$F:$F,$B11,TB!$J:$J,E$7)</f>
        <v>0</v>
      </c>
      <c r="F11" s="233">
        <f>-SUMIFS(TB!$BN:$BN,TB!$F:$F,$B11,TB!$K:$K,"&lt;&gt;")+SUMIFS(TB!$BN:$BN,TB!$F:$F,$B11,TB!$G:$G,"intercompany costs")</f>
        <v>0</v>
      </c>
      <c r="G11" s="234">
        <f t="shared" ref="G11" si="4">SUM(C11:F11)</f>
        <v>0</v>
      </c>
      <c r="H11" s="202">
        <f>SUMIFS(TB!$BO:$BO,TB!$F:$F,$B11,TB!$J:$J,H$7)</f>
        <v>0</v>
      </c>
      <c r="I11" s="202">
        <f>SUMIFS(TB!$BO:$BO,TB!$F:$F,$B11,TB!$J:$J,I$7)</f>
        <v>0</v>
      </c>
      <c r="J11" s="202">
        <f>SUMIFS(TB!$BO:$BO,TB!$F:$F,$B11,TB!$J:$J,J$7)</f>
        <v>0</v>
      </c>
      <c r="K11" s="233">
        <f>-SUMIFS(TB!$BO:$BO,TB!$F:$F,$B11,TB!$K:$K,"&lt;&gt;")+SUMIFS(TB!$BO:$BO,TB!$F:$F,$B11,TB!$G:$G,"intercompany costs")</f>
        <v>0</v>
      </c>
      <c r="L11" s="234">
        <f>SUM(H11:K11)</f>
        <v>0</v>
      </c>
      <c r="M11" s="202">
        <f>SUMIFS(TB!$BP:$BP,TB!$F:$F,$B11,TB!$J:$J,M$7)</f>
        <v>0</v>
      </c>
      <c r="N11" s="202">
        <f>SUMIFS(TB!$BP:$BP,TB!$F:$F,$B11,TB!$J:$J,N$7)</f>
        <v>0</v>
      </c>
      <c r="O11" s="202">
        <f>SUMIFS(TB!$BP:$BP,TB!$F:$F,$B11,TB!$J:$J,O$7)</f>
        <v>0</v>
      </c>
      <c r="P11" s="233">
        <f>-SUMIFS(TB!$BP:$BP,TB!$F:$F,$B11,TB!$K:$K,"&lt;&gt;")+SUMIFS(TB!$BP:$BP,TB!$F:$F,$B11,TB!$G:$G,"intercompany costs")</f>
        <v>0</v>
      </c>
      <c r="Q11" s="234">
        <f>SUM(M11:P11)</f>
        <v>0</v>
      </c>
      <c r="R11" s="202">
        <f>SUMIFS(TB!$BQ:$BQ,TB!$F:$F,$B11,TB!$J:$J,R$7)</f>
        <v>0</v>
      </c>
      <c r="S11" s="202">
        <f>SUMIFS(TB!$BQ:$BQ,TB!$F:$F,$B11,TB!$J:$J,S$7)</f>
        <v>0</v>
      </c>
      <c r="T11" s="202">
        <f>SUMIFS(TB!$BQ:$BQ,TB!$F:$F,$B11,TB!$J:$J,T$7)</f>
        <v>0</v>
      </c>
      <c r="U11" s="233">
        <f>-SUMIFS(TB!$BQ:$BQ,TB!$F:$F,$B11,TB!$K:$K,"&lt;&gt;")+SUMIFS(TB!$BQ:$BQ,TB!$F:$F,$B11,TB!$G:$G,"intercompany costs")</f>
        <v>0</v>
      </c>
      <c r="V11" s="234">
        <f>SUM(R11:U11)</f>
        <v>0</v>
      </c>
      <c r="X11" s="29" t="e">
        <f>#REF!-G11</f>
        <v>#REF!</v>
      </c>
      <c r="Y11" s="29" t="e">
        <f>#REF!-L11</f>
        <v>#REF!</v>
      </c>
      <c r="Z11" s="29" t="e">
        <f>#REF!-V11</f>
        <v>#REF!</v>
      </c>
    </row>
    <row r="12" spans="1:26" s="20" customFormat="1" ht="14.25" customHeight="1" x14ac:dyDescent="0.3">
      <c r="A12" s="168"/>
      <c r="B12" s="68" t="e">
        <f>#REF!</f>
        <v>#REF!</v>
      </c>
      <c r="C12" s="235">
        <f>C10-C11</f>
        <v>0</v>
      </c>
      <c r="D12" s="235">
        <f t="shared" ref="D12:V12" si="5">D10-D11</f>
        <v>0</v>
      </c>
      <c r="E12" s="235">
        <f t="shared" si="5"/>
        <v>0</v>
      </c>
      <c r="F12" s="236">
        <f t="shared" si="5"/>
        <v>0</v>
      </c>
      <c r="G12" s="237">
        <f t="shared" si="5"/>
        <v>0</v>
      </c>
      <c r="H12" s="235">
        <f t="shared" si="5"/>
        <v>0</v>
      </c>
      <c r="I12" s="235">
        <f t="shared" si="5"/>
        <v>0</v>
      </c>
      <c r="J12" s="235">
        <f t="shared" si="5"/>
        <v>0</v>
      </c>
      <c r="K12" s="236">
        <f t="shared" si="5"/>
        <v>0</v>
      </c>
      <c r="L12" s="237">
        <f t="shared" si="5"/>
        <v>0</v>
      </c>
      <c r="M12" s="235">
        <f t="shared" ref="M12:Q12" si="6">M10-M11</f>
        <v>0</v>
      </c>
      <c r="N12" s="235">
        <f t="shared" si="6"/>
        <v>0</v>
      </c>
      <c r="O12" s="235">
        <f t="shared" si="6"/>
        <v>0</v>
      </c>
      <c r="P12" s="236">
        <f t="shared" si="6"/>
        <v>0</v>
      </c>
      <c r="Q12" s="237">
        <f t="shared" si="6"/>
        <v>0</v>
      </c>
      <c r="R12" s="235">
        <f t="shared" si="5"/>
        <v>0</v>
      </c>
      <c r="S12" s="235">
        <f t="shared" si="5"/>
        <v>0</v>
      </c>
      <c r="T12" s="235">
        <f t="shared" si="5"/>
        <v>0</v>
      </c>
      <c r="U12" s="236">
        <f t="shared" si="5"/>
        <v>0</v>
      </c>
      <c r="V12" s="237">
        <f t="shared" si="5"/>
        <v>0</v>
      </c>
      <c r="X12" s="60" t="e">
        <f>#REF!-G12</f>
        <v>#REF!</v>
      </c>
      <c r="Y12" s="60" t="e">
        <f>#REF!-L12</f>
        <v>#REF!</v>
      </c>
      <c r="Z12" s="60" t="e">
        <f>#REF!-V12</f>
        <v>#REF!</v>
      </c>
    </row>
    <row r="13" spans="1:26" s="20" customFormat="1" ht="14.25" customHeight="1" x14ac:dyDescent="0.3">
      <c r="A13" s="168"/>
      <c r="B13" s="30" t="e">
        <f>#REF!</f>
        <v>#REF!</v>
      </c>
      <c r="C13" s="202">
        <f>SUMIFS(TB!$BN:$BN,TB!$F:$F,$B13,TB!$J:$J,C$7)</f>
        <v>0</v>
      </c>
      <c r="D13" s="202">
        <f>SUMIFS(TB!$BN:$BN,TB!$F:$F,$B13,TB!$J:$J,D$7)</f>
        <v>0</v>
      </c>
      <c r="E13" s="202">
        <f>SUMIFS(TB!$BN:$BN,TB!$F:$F,$B13,TB!$J:$J,E$7)</f>
        <v>0</v>
      </c>
      <c r="F13" s="233">
        <f>-SUMIFS(TB!$BN:$BN,TB!$F:$F,$B13,TB!$K:$K,"&lt;&gt;")</f>
        <v>0</v>
      </c>
      <c r="G13" s="234">
        <f>SUM(C13:F13)</f>
        <v>0</v>
      </c>
      <c r="H13" s="202">
        <f>SUMIFS(TB!$BO:$BO,TB!$F:$F,$B13,TB!$J:$J,H$7)</f>
        <v>0</v>
      </c>
      <c r="I13" s="202">
        <f>SUMIFS(TB!$BO:$BO,TB!$F:$F,$B13,TB!$J:$J,I$7)</f>
        <v>0</v>
      </c>
      <c r="J13" s="202">
        <f>SUMIFS(TB!$BO:$BO,TB!$F:$F,$B13,TB!$J:$J,J$7)</f>
        <v>0</v>
      </c>
      <c r="K13" s="233">
        <f>-SUMIFS(TB!$BO:$BO,TB!$F:$F,$B13,TB!$K:$K,"&lt;&gt;")</f>
        <v>0</v>
      </c>
      <c r="L13" s="234">
        <f>SUM(H13:K13)</f>
        <v>0</v>
      </c>
      <c r="M13" s="202">
        <f>SUMIFS(TB!$BP:$BP,TB!$F:$F,$B13,TB!$J:$J,M$7)</f>
        <v>0</v>
      </c>
      <c r="N13" s="202">
        <f>SUMIFS(TB!$BP:$BP,TB!$F:$F,$B13,TB!$J:$J,N$7)</f>
        <v>0</v>
      </c>
      <c r="O13" s="202">
        <f>SUMIFS(TB!$BP:$BP,TB!$F:$F,$B13,TB!$J:$J,O$7)</f>
        <v>0</v>
      </c>
      <c r="P13" s="233">
        <f>-SUMIFS(TB!$BP:$BP,TB!$F:$F,$B13,TB!$K:$K,"&lt;&gt;")</f>
        <v>0</v>
      </c>
      <c r="Q13" s="234">
        <f>SUM(M13:P13)</f>
        <v>0</v>
      </c>
      <c r="R13" s="202">
        <f>SUMIFS(TB!$BQ:$BQ,TB!$F:$F,$B13,TB!$J:$J,R$7)</f>
        <v>0</v>
      </c>
      <c r="S13" s="202">
        <f>SUMIFS(TB!$BQ:$BQ,TB!$F:$F,$B13,TB!$J:$J,S$7)</f>
        <v>0</v>
      </c>
      <c r="T13" s="202">
        <f>SUMIFS(TB!$BQ:$BQ,TB!$F:$F,$B13,TB!$J:$J,T$7)</f>
        <v>0</v>
      </c>
      <c r="U13" s="233">
        <f>-SUMIFS(TB!$BQ:$BQ,TB!$F:$F,$B13,TB!$K:$K,"&lt;&gt;")</f>
        <v>0</v>
      </c>
      <c r="V13" s="234">
        <f>SUM(R13:U13)</f>
        <v>0</v>
      </c>
      <c r="X13" s="29" t="e">
        <f>#REF!-G13</f>
        <v>#REF!</v>
      </c>
      <c r="Y13" s="29" t="e">
        <f>#REF!-L13</f>
        <v>#REF!</v>
      </c>
      <c r="Z13" s="29" t="e">
        <f>#REF!-V13</f>
        <v>#REF!</v>
      </c>
    </row>
    <row r="14" spans="1:26" s="20" customFormat="1" ht="14.25" customHeight="1" x14ac:dyDescent="0.3">
      <c r="A14" s="168"/>
      <c r="B14" s="30" t="e">
        <f>#REF!</f>
        <v>#REF!</v>
      </c>
      <c r="C14" s="202">
        <f>SUMIFS(TB!$BN:$BN,TB!$F:$F,$B14,TB!$J:$J,C$7)</f>
        <v>0</v>
      </c>
      <c r="D14" s="202">
        <f>SUMIFS(TB!$BN:$BN,TB!$F:$F,$B14,TB!$J:$J,D$7)</f>
        <v>0</v>
      </c>
      <c r="E14" s="202">
        <f>SUMIFS(TB!$BN:$BN,TB!$F:$F,$B14,TB!$J:$J,E$7)</f>
        <v>0</v>
      </c>
      <c r="F14" s="233">
        <f>-SUMIFS(TB!$BN:$BN,TB!$F:$F,$B14,TB!$K:$K,"&lt;&gt;")</f>
        <v>0</v>
      </c>
      <c r="G14" s="234">
        <f>SUM(C14:F14)</f>
        <v>0</v>
      </c>
      <c r="H14" s="202">
        <f>SUMIFS(TB!$BO:$BO,TB!$F:$F,$B14,TB!$J:$J,H$7)</f>
        <v>0</v>
      </c>
      <c r="I14" s="202">
        <f>SUMIFS(TB!$BO:$BO,TB!$F:$F,$B14,TB!$J:$J,I$7)</f>
        <v>0</v>
      </c>
      <c r="J14" s="202">
        <f>SUMIFS(TB!$BO:$BO,TB!$F:$F,$B14,TB!$J:$J,J$7)</f>
        <v>0</v>
      </c>
      <c r="K14" s="233">
        <f>-SUMIFS(TB!$BO:$BO,TB!$F:$F,$B14,TB!$K:$K,"&lt;&gt;")</f>
        <v>0</v>
      </c>
      <c r="L14" s="234">
        <f>SUM(H14:K14)</f>
        <v>0</v>
      </c>
      <c r="M14" s="202">
        <f>SUMIFS(TB!$BP:$BP,TB!$F:$F,$B14,TB!$J:$J,M$7)</f>
        <v>0</v>
      </c>
      <c r="N14" s="202">
        <f>SUMIFS(TB!$BP:$BP,TB!$F:$F,$B14,TB!$J:$J,N$7)</f>
        <v>0</v>
      </c>
      <c r="O14" s="202">
        <f>SUMIFS(TB!$BP:$BP,TB!$F:$F,$B14,TB!$J:$J,O$7)</f>
        <v>0</v>
      </c>
      <c r="P14" s="233">
        <f>-SUMIFS(TB!$BP:$BP,TB!$F:$F,$B14,TB!$K:$K,"&lt;&gt;")</f>
        <v>0</v>
      </c>
      <c r="Q14" s="234">
        <f>SUM(M14:P14)</f>
        <v>0</v>
      </c>
      <c r="R14" s="202">
        <f>SUMIFS(TB!$BQ:$BQ,TB!$F:$F,$B14,TB!$J:$J,R$7)</f>
        <v>0</v>
      </c>
      <c r="S14" s="202">
        <f>SUMIFS(TB!$BQ:$BQ,TB!$F:$F,$B14,TB!$J:$J,S$7)</f>
        <v>0</v>
      </c>
      <c r="T14" s="202">
        <f>SUMIFS(TB!$BQ:$BQ,TB!$F:$F,$B14,TB!$J:$J,T$7)</f>
        <v>0</v>
      </c>
      <c r="U14" s="233">
        <f>-SUMIFS(TB!$BQ:$BQ,TB!$F:$F,$B14,TB!$K:$K,"&lt;&gt;")</f>
        <v>0</v>
      </c>
      <c r="V14" s="234">
        <f>SUM(R14:U14)</f>
        <v>0</v>
      </c>
      <c r="X14" s="29" t="e">
        <f>#REF!-G14</f>
        <v>#REF!</v>
      </c>
      <c r="Y14" s="29" t="e">
        <f>#REF!-L14</f>
        <v>#REF!</v>
      </c>
      <c r="Z14" s="29" t="e">
        <f>#REF!-V14</f>
        <v>#REF!</v>
      </c>
    </row>
    <row r="15" spans="1:26" s="20" customFormat="1" ht="14.25" customHeight="1" x14ac:dyDescent="0.3">
      <c r="A15" s="168"/>
      <c r="B15" s="30" t="e">
        <f>#REF!</f>
        <v>#REF!</v>
      </c>
      <c r="C15" s="202">
        <f>SUMIFS(TB!$BN:$BN,TB!$F:$F,$B15,TB!$J:$J,C$7)</f>
        <v>0</v>
      </c>
      <c r="D15" s="202">
        <f>SUMIFS(TB!$BN:$BN,TB!$F:$F,$B15,TB!$J:$J,D$7)</f>
        <v>0</v>
      </c>
      <c r="E15" s="202">
        <f>SUMIFS(TB!$BN:$BN,TB!$F:$F,$B15,TB!$J:$J,E$7)</f>
        <v>0</v>
      </c>
      <c r="F15" s="233">
        <f>-SUMIFS(TB!$BN:$BN,TB!$F:$F,$B15,TB!$K:$K,"&lt;&gt;")</f>
        <v>0</v>
      </c>
      <c r="G15" s="234">
        <f>SUM(C15:F15)</f>
        <v>0</v>
      </c>
      <c r="H15" s="202">
        <f>SUMIFS(TB!$BO:$BO,TB!$F:$F,$B15,TB!$J:$J,H$7)</f>
        <v>0</v>
      </c>
      <c r="I15" s="202">
        <f>SUMIFS(TB!$BO:$BO,TB!$F:$F,$B15,TB!$J:$J,I$7)</f>
        <v>0</v>
      </c>
      <c r="J15" s="202">
        <f>SUMIFS(TB!$BO:$BO,TB!$F:$F,$B15,TB!$J:$J,J$7)</f>
        <v>0</v>
      </c>
      <c r="K15" s="233">
        <f>-SUMIFS(TB!$BO:$BO,TB!$F:$F,$B15,TB!$K:$K,"&lt;&gt;")</f>
        <v>0</v>
      </c>
      <c r="L15" s="234">
        <f>SUM(H15:K15)</f>
        <v>0</v>
      </c>
      <c r="M15" s="202">
        <f>SUMIFS(TB!$BP:$BP,TB!$F:$F,$B15,TB!$J:$J,M$7)</f>
        <v>0</v>
      </c>
      <c r="N15" s="202">
        <f>SUMIFS(TB!$BP:$BP,TB!$F:$F,$B15,TB!$J:$J,N$7)</f>
        <v>0</v>
      </c>
      <c r="O15" s="202">
        <f>SUMIFS(TB!$BP:$BP,TB!$F:$F,$B15,TB!$J:$J,O$7)</f>
        <v>0</v>
      </c>
      <c r="P15" s="233">
        <f>-SUMIFS(TB!$BP:$BP,TB!$F:$F,$B15,TB!$K:$K,"&lt;&gt;")</f>
        <v>0</v>
      </c>
      <c r="Q15" s="234">
        <f>SUM(M15:P15)</f>
        <v>0</v>
      </c>
      <c r="R15" s="202">
        <f>SUMIFS(TB!$BQ:$BQ,TB!$F:$F,$B15,TB!$J:$J,R$7)</f>
        <v>0</v>
      </c>
      <c r="S15" s="202">
        <f>SUMIFS(TB!$BQ:$BQ,TB!$F:$F,$B15,TB!$J:$J,S$7)</f>
        <v>0</v>
      </c>
      <c r="T15" s="202">
        <f>SUMIFS(TB!$BQ:$BQ,TB!$F:$F,$B15,TB!$J:$J,T$7)</f>
        <v>0</v>
      </c>
      <c r="U15" s="233">
        <f>-SUMIFS(TB!$BQ:$BQ,TB!$F:$F,$B15,TB!$K:$K,"&lt;&gt;")</f>
        <v>0</v>
      </c>
      <c r="V15" s="234">
        <f>SUM(R15:U15)</f>
        <v>0</v>
      </c>
      <c r="X15" s="29" t="e">
        <f>#REF!-G15</f>
        <v>#REF!</v>
      </c>
      <c r="Y15" s="29" t="e">
        <f>#REF!-L15</f>
        <v>#REF!</v>
      </c>
      <c r="Z15" s="29" t="e">
        <f>#REF!-V15</f>
        <v>#REF!</v>
      </c>
    </row>
    <row r="16" spans="1:26" ht="14.25" customHeight="1" thickBot="1" x14ac:dyDescent="0.35">
      <c r="B16" s="66" t="e">
        <f>#REF!</f>
        <v>#REF!</v>
      </c>
      <c r="C16" s="213">
        <f>C12-SUM(C13:C15)</f>
        <v>0</v>
      </c>
      <c r="D16" s="213">
        <f t="shared" ref="D16:V16" si="7">D12-SUM(D13:D15)</f>
        <v>0</v>
      </c>
      <c r="E16" s="213">
        <f t="shared" si="7"/>
        <v>0</v>
      </c>
      <c r="F16" s="238">
        <f t="shared" si="7"/>
        <v>0</v>
      </c>
      <c r="G16" s="239">
        <f t="shared" si="7"/>
        <v>0</v>
      </c>
      <c r="H16" s="213">
        <f t="shared" si="7"/>
        <v>0</v>
      </c>
      <c r="I16" s="213">
        <f t="shared" si="7"/>
        <v>0</v>
      </c>
      <c r="J16" s="213">
        <f t="shared" si="7"/>
        <v>0</v>
      </c>
      <c r="K16" s="238">
        <f t="shared" si="7"/>
        <v>0</v>
      </c>
      <c r="L16" s="239">
        <f t="shared" si="7"/>
        <v>0</v>
      </c>
      <c r="M16" s="213">
        <f t="shared" ref="M16:Q16" si="8">M12-SUM(M13:M15)</f>
        <v>0</v>
      </c>
      <c r="N16" s="213">
        <f t="shared" si="8"/>
        <v>0</v>
      </c>
      <c r="O16" s="213">
        <f t="shared" si="8"/>
        <v>0</v>
      </c>
      <c r="P16" s="238">
        <f t="shared" si="8"/>
        <v>0</v>
      </c>
      <c r="Q16" s="239">
        <f t="shared" si="8"/>
        <v>0</v>
      </c>
      <c r="R16" s="213">
        <f t="shared" si="7"/>
        <v>0</v>
      </c>
      <c r="S16" s="213">
        <f t="shared" si="7"/>
        <v>0</v>
      </c>
      <c r="T16" s="213">
        <f t="shared" si="7"/>
        <v>0</v>
      </c>
      <c r="U16" s="238">
        <f t="shared" si="7"/>
        <v>0</v>
      </c>
      <c r="V16" s="239">
        <f t="shared" si="7"/>
        <v>0</v>
      </c>
      <c r="X16" s="53" t="e">
        <f>#REF!-G16</f>
        <v>#REF!</v>
      </c>
      <c r="Y16" s="53" t="e">
        <f>#REF!-L16</f>
        <v>#REF!</v>
      </c>
      <c r="Z16" s="53" t="e">
        <f>#REF!-V16</f>
        <v>#REF!</v>
      </c>
    </row>
    <row r="17" spans="1:26" ht="14.25" customHeight="1" x14ac:dyDescent="0.3">
      <c r="B17" s="72" t="e">
        <f>#REF!</f>
        <v>#REF!</v>
      </c>
      <c r="C17" s="202"/>
      <c r="D17" s="202"/>
      <c r="E17" s="202"/>
      <c r="F17" s="233"/>
      <c r="G17" s="234"/>
      <c r="H17" s="202"/>
      <c r="I17" s="202"/>
      <c r="J17" s="202"/>
      <c r="K17" s="233"/>
      <c r="L17" s="234"/>
      <c r="M17" s="202"/>
      <c r="N17" s="202"/>
      <c r="O17" s="202"/>
      <c r="P17" s="233"/>
      <c r="Q17" s="234"/>
      <c r="R17" s="202"/>
      <c r="S17" s="202"/>
      <c r="T17" s="202"/>
      <c r="U17" s="233"/>
      <c r="V17" s="234"/>
      <c r="X17" s="29"/>
      <c r="Y17" s="29"/>
      <c r="Z17" s="29"/>
    </row>
    <row r="18" spans="1:26" ht="14.25" customHeight="1" x14ac:dyDescent="0.3">
      <c r="B18" s="30" t="e">
        <f>#REF!</f>
        <v>#REF!</v>
      </c>
      <c r="C18" s="202">
        <f>C14</f>
        <v>0</v>
      </c>
      <c r="D18" s="202">
        <f t="shared" ref="D18:F19" si="9">D14</f>
        <v>0</v>
      </c>
      <c r="E18" s="202">
        <f t="shared" si="9"/>
        <v>0</v>
      </c>
      <c r="F18" s="233">
        <f t="shared" si="9"/>
        <v>0</v>
      </c>
      <c r="G18" s="234">
        <f t="shared" ref="G18:G20" si="10">SUM(C18:F18)</f>
        <v>0</v>
      </c>
      <c r="H18" s="202">
        <f>H14</f>
        <v>0</v>
      </c>
      <c r="I18" s="202">
        <f t="shared" ref="I18:K19" si="11">I14</f>
        <v>0</v>
      </c>
      <c r="J18" s="202">
        <f t="shared" si="11"/>
        <v>0</v>
      </c>
      <c r="K18" s="233">
        <f t="shared" si="11"/>
        <v>0</v>
      </c>
      <c r="L18" s="234">
        <f t="shared" ref="L18:L20" si="12">SUM(H18:K18)</f>
        <v>0</v>
      </c>
      <c r="M18" s="202">
        <f>M14</f>
        <v>0</v>
      </c>
      <c r="N18" s="202">
        <f t="shared" ref="N18:P18" si="13">N14</f>
        <v>0</v>
      </c>
      <c r="O18" s="202">
        <f t="shared" si="13"/>
        <v>0</v>
      </c>
      <c r="P18" s="233">
        <f t="shared" si="13"/>
        <v>0</v>
      </c>
      <c r="Q18" s="234">
        <f t="shared" ref="Q18:Q20" si="14">SUM(M18:P18)</f>
        <v>0</v>
      </c>
      <c r="R18" s="202">
        <f>R14</f>
        <v>0</v>
      </c>
      <c r="S18" s="202">
        <f t="shared" ref="S18:U19" si="15">S14</f>
        <v>0</v>
      </c>
      <c r="T18" s="202">
        <f t="shared" si="15"/>
        <v>0</v>
      </c>
      <c r="U18" s="233">
        <f t="shared" si="15"/>
        <v>0</v>
      </c>
      <c r="V18" s="234">
        <f t="shared" ref="V18:V20" si="16">SUM(R18:U18)</f>
        <v>0</v>
      </c>
      <c r="X18" s="29" t="e">
        <f>#REF!-G18</f>
        <v>#REF!</v>
      </c>
      <c r="Y18" s="29" t="e">
        <f>#REF!-L18</f>
        <v>#REF!</v>
      </c>
      <c r="Z18" s="29" t="e">
        <f>#REF!-V18</f>
        <v>#REF!</v>
      </c>
    </row>
    <row r="19" spans="1:26" ht="14.25" customHeight="1" x14ac:dyDescent="0.3">
      <c r="B19" s="30" t="e">
        <f>#REF!</f>
        <v>#REF!</v>
      </c>
      <c r="C19" s="202">
        <f>C15</f>
        <v>0</v>
      </c>
      <c r="D19" s="202">
        <f t="shared" si="9"/>
        <v>0</v>
      </c>
      <c r="E19" s="202">
        <f t="shared" si="9"/>
        <v>0</v>
      </c>
      <c r="F19" s="233">
        <f t="shared" si="9"/>
        <v>0</v>
      </c>
      <c r="G19" s="234">
        <f t="shared" si="10"/>
        <v>0</v>
      </c>
      <c r="H19" s="202">
        <f>H15</f>
        <v>0</v>
      </c>
      <c r="I19" s="202">
        <f t="shared" si="11"/>
        <v>0</v>
      </c>
      <c r="J19" s="202">
        <f t="shared" si="11"/>
        <v>0</v>
      </c>
      <c r="K19" s="233">
        <f t="shared" si="11"/>
        <v>0</v>
      </c>
      <c r="L19" s="234">
        <f t="shared" si="12"/>
        <v>0</v>
      </c>
      <c r="M19" s="202">
        <f>M15</f>
        <v>0</v>
      </c>
      <c r="N19" s="202">
        <f t="shared" ref="N19:P19" si="17">N15</f>
        <v>0</v>
      </c>
      <c r="O19" s="202">
        <f t="shared" si="17"/>
        <v>0</v>
      </c>
      <c r="P19" s="233">
        <f t="shared" si="17"/>
        <v>0</v>
      </c>
      <c r="Q19" s="234">
        <f t="shared" si="14"/>
        <v>0</v>
      </c>
      <c r="R19" s="202">
        <f>R15</f>
        <v>0</v>
      </c>
      <c r="S19" s="202">
        <f t="shared" si="15"/>
        <v>0</v>
      </c>
      <c r="T19" s="202">
        <f t="shared" si="15"/>
        <v>0</v>
      </c>
      <c r="U19" s="233">
        <f t="shared" si="15"/>
        <v>0</v>
      </c>
      <c r="V19" s="234">
        <f t="shared" si="16"/>
        <v>0</v>
      </c>
      <c r="X19" s="29" t="e">
        <f>#REF!-G19</f>
        <v>#REF!</v>
      </c>
      <c r="Y19" s="29" t="e">
        <f>#REF!-L19</f>
        <v>#REF!</v>
      </c>
      <c r="Z19" s="29" t="e">
        <f>#REF!-V19</f>
        <v>#REF!</v>
      </c>
    </row>
    <row r="20" spans="1:26" ht="14.25" customHeight="1" x14ac:dyDescent="0.3">
      <c r="B20" s="30" t="e">
        <f>#REF!</f>
        <v>#REF!</v>
      </c>
      <c r="C20" s="202">
        <f>SUMIFS(TB!$BN:$BN,TB!$G:$G,Periods!$C$42,TB!$J:$J,C$7)</f>
        <v>0</v>
      </c>
      <c r="D20" s="202">
        <f>SUMIFS(TB!$BN:$BN,TB!$G:$G,Periods!$C$42,TB!$J:$J,D$7)</f>
        <v>0</v>
      </c>
      <c r="E20" s="202">
        <f>SUMIFS(TB!$BN:$BN,TB!$G:$G,Periods!$C$42,TB!$J:$J,E$7)</f>
        <v>0</v>
      </c>
      <c r="F20" s="233">
        <f>SUMIFS(TB!$BN:$BN,TB!$G:$G,Periods!$C$42,TB!$K:$K,"&lt;&gt;")</f>
        <v>0</v>
      </c>
      <c r="G20" s="234">
        <f t="shared" si="10"/>
        <v>0</v>
      </c>
      <c r="H20" s="202">
        <f>SUMIFS(TB!$BO:$BO,TB!$G:$G,Periods!$C$42,TB!$J:$J,H$7)</f>
        <v>0</v>
      </c>
      <c r="I20" s="202">
        <f>SUMIFS(TB!$BO:$BO,TB!$G:$G,Periods!$C$42,TB!$J:$J,I$7)</f>
        <v>0</v>
      </c>
      <c r="J20" s="202">
        <f>SUMIFS(TB!$BO:$BO,TB!$G:$G,Periods!$C$42,TB!$J:$J,J$7)</f>
        <v>0</v>
      </c>
      <c r="K20" s="233">
        <f>SUMIFS(TB!$BO:$BO,TB!$G:$G,Periods!$C$42,TB!$K:$K,"&lt;&gt;")</f>
        <v>0</v>
      </c>
      <c r="L20" s="234">
        <f t="shared" si="12"/>
        <v>0</v>
      </c>
      <c r="M20" s="202">
        <f>SUMIFS(TB!$BP:$BP,TB!$G:$G,Periods!$C$42,TB!$J:$J,M$7)</f>
        <v>0</v>
      </c>
      <c r="N20" s="202">
        <f>SUMIFS(TB!$BP:$BP,TB!$G:$G,Periods!$C$42,TB!$J:$J,N$7)</f>
        <v>0</v>
      </c>
      <c r="O20" s="202">
        <f>SUMIFS(TB!$BP:$BP,TB!$G:$G,Periods!$C$42,TB!$J:$J,O$7)</f>
        <v>0</v>
      </c>
      <c r="P20" s="233">
        <f>SUMIFS(TB!$BP:$BP,TB!$G:$G,Periods!$C$42,TB!$K:$K,"&lt;&gt;")</f>
        <v>0</v>
      </c>
      <c r="Q20" s="234">
        <f t="shared" si="14"/>
        <v>0</v>
      </c>
      <c r="R20" s="202">
        <f>SUMIFS(TB!$BQ:$BQ,TB!$G:$G,Periods!$C$42,TB!$J:$J,R$7)</f>
        <v>0</v>
      </c>
      <c r="S20" s="202">
        <f>SUMIFS(TB!$BQ:$BQ,TB!$G:$G,Periods!$C$42,TB!$J:$J,S$7)</f>
        <v>0</v>
      </c>
      <c r="T20" s="202">
        <f>SUMIFS(TB!$BQ:$BQ,TB!$G:$G,Periods!$C$42,TB!$J:$J,T$7)</f>
        <v>0</v>
      </c>
      <c r="U20" s="233">
        <f>SUMIFS(TB!$BQ:$BQ,TB!$G:$G,Periods!$C$42,TB!$K:$K,"&lt;&gt;")</f>
        <v>0</v>
      </c>
      <c r="V20" s="234">
        <f t="shared" si="16"/>
        <v>0</v>
      </c>
      <c r="X20" s="29" t="e">
        <f>#REF!-G20</f>
        <v>#REF!</v>
      </c>
      <c r="Y20" s="29" t="e">
        <f>#REF!-L20</f>
        <v>#REF!</v>
      </c>
      <c r="Z20" s="29" t="e">
        <f>#REF!-V20</f>
        <v>#REF!</v>
      </c>
    </row>
    <row r="21" spans="1:26" ht="14.25" customHeight="1" thickBot="1" x14ac:dyDescent="0.35">
      <c r="B21" s="66" t="e">
        <f>#REF!</f>
        <v>#REF!</v>
      </c>
      <c r="C21" s="213">
        <f>SUM(C16:C20)</f>
        <v>0</v>
      </c>
      <c r="D21" s="213">
        <f t="shared" ref="D21:G21" si="18">SUM(D16:D20)</f>
        <v>0</v>
      </c>
      <c r="E21" s="213">
        <f t="shared" si="18"/>
        <v>0</v>
      </c>
      <c r="F21" s="238">
        <f t="shared" si="18"/>
        <v>0</v>
      </c>
      <c r="G21" s="239">
        <f t="shared" si="18"/>
        <v>0</v>
      </c>
      <c r="H21" s="213">
        <f>SUM(H16:H20)</f>
        <v>0</v>
      </c>
      <c r="I21" s="213">
        <f t="shared" ref="I21:L21" si="19">SUM(I16:I20)</f>
        <v>0</v>
      </c>
      <c r="J21" s="213">
        <f t="shared" si="19"/>
        <v>0</v>
      </c>
      <c r="K21" s="238">
        <f t="shared" si="19"/>
        <v>0</v>
      </c>
      <c r="L21" s="239">
        <f t="shared" si="19"/>
        <v>0</v>
      </c>
      <c r="M21" s="213">
        <f>SUM(M16:M20)</f>
        <v>0</v>
      </c>
      <c r="N21" s="213">
        <f t="shared" ref="N21:Q21" si="20">SUM(N16:N20)</f>
        <v>0</v>
      </c>
      <c r="O21" s="213">
        <f t="shared" si="20"/>
        <v>0</v>
      </c>
      <c r="P21" s="238">
        <f t="shared" si="20"/>
        <v>0</v>
      </c>
      <c r="Q21" s="239">
        <f t="shared" si="20"/>
        <v>0</v>
      </c>
      <c r="R21" s="213">
        <f>SUM(R16:R20)</f>
        <v>0</v>
      </c>
      <c r="S21" s="213">
        <f t="shared" ref="S21:V21" si="21">SUM(S16:S20)</f>
        <v>0</v>
      </c>
      <c r="T21" s="213">
        <f t="shared" si="21"/>
        <v>0</v>
      </c>
      <c r="U21" s="238">
        <f t="shared" si="21"/>
        <v>0</v>
      </c>
      <c r="V21" s="239">
        <f t="shared" si="21"/>
        <v>0</v>
      </c>
      <c r="X21" s="53" t="e">
        <f>#REF!-G21</f>
        <v>#REF!</v>
      </c>
      <c r="Y21" s="53" t="e">
        <f>#REF!-L21</f>
        <v>#REF!</v>
      </c>
      <c r="Z21" s="53" t="e">
        <f>#REF!-V21</f>
        <v>#REF!</v>
      </c>
    </row>
    <row r="22" spans="1:26" ht="14.25" customHeight="1" x14ac:dyDescent="0.3">
      <c r="B22" s="73" t="e">
        <f>#REF!</f>
        <v>#REF!</v>
      </c>
      <c r="C22" s="29"/>
      <c r="D22" s="29"/>
      <c r="E22" s="29"/>
      <c r="F22" s="181"/>
      <c r="G22" s="184"/>
      <c r="H22" s="29"/>
      <c r="I22" s="29"/>
      <c r="J22" s="29"/>
      <c r="K22" s="181"/>
      <c r="L22" s="184"/>
      <c r="M22" s="29"/>
      <c r="N22" s="29"/>
      <c r="O22" s="29"/>
      <c r="P22" s="181"/>
      <c r="Q22" s="184"/>
      <c r="R22" s="29"/>
      <c r="S22" s="29"/>
      <c r="T22" s="29"/>
      <c r="U22" s="181"/>
      <c r="V22" s="184"/>
      <c r="X22" s="29"/>
      <c r="Y22" s="29"/>
      <c r="Z22" s="29"/>
    </row>
    <row r="23" spans="1:26" ht="14.25" customHeight="1" x14ac:dyDescent="0.3">
      <c r="B23" s="61" t="e">
        <f>#REF!</f>
        <v>#REF!</v>
      </c>
      <c r="C23" s="115" t="s">
        <v>18</v>
      </c>
      <c r="D23" s="115" t="s">
        <v>18</v>
      </c>
      <c r="E23" s="115" t="s">
        <v>18</v>
      </c>
      <c r="F23" s="182" t="s">
        <v>18</v>
      </c>
      <c r="G23" s="190" t="s">
        <v>18</v>
      </c>
      <c r="H23" s="115" t="str">
        <f t="shared" ref="H23:L23" si="22">IFERROR((H8-C8)/C8,"n/a")</f>
        <v>n/a</v>
      </c>
      <c r="I23" s="115" t="str">
        <f t="shared" si="22"/>
        <v>n/a</v>
      </c>
      <c r="J23" s="115" t="str">
        <f t="shared" si="22"/>
        <v>n/a</v>
      </c>
      <c r="K23" s="182" t="str">
        <f t="shared" si="22"/>
        <v>n/a</v>
      </c>
      <c r="L23" s="190" t="str">
        <f t="shared" si="22"/>
        <v>n/a</v>
      </c>
      <c r="M23" s="115" t="str">
        <f t="shared" ref="M23" si="23">IFERROR((M8-H8)/H8,"n/a")</f>
        <v>n/a</v>
      </c>
      <c r="N23" s="115" t="str">
        <f t="shared" ref="N23" si="24">IFERROR((N8-I8)/I8,"n/a")</f>
        <v>n/a</v>
      </c>
      <c r="O23" s="115" t="str">
        <f t="shared" ref="O23" si="25">IFERROR((O8-J8)/J8,"n/a")</f>
        <v>n/a</v>
      </c>
      <c r="P23" s="182" t="str">
        <f t="shared" ref="P23" si="26">IFERROR((P8-K8)/K8,"n/a")</f>
        <v>n/a</v>
      </c>
      <c r="Q23" s="190" t="str">
        <f t="shared" ref="Q23" si="27">IFERROR((Q8-L8)/L8,"n/a")</f>
        <v>n/a</v>
      </c>
      <c r="R23" s="115" t="str">
        <f>IFERROR((R8-H8)/H8,"n/a")</f>
        <v>n/a</v>
      </c>
      <c r="S23" s="115" t="str">
        <f>IFERROR((S8-I8)/I8,"n/a")</f>
        <v>n/a</v>
      </c>
      <c r="T23" s="115" t="str">
        <f>IFERROR((T8-J8)/J8,"n/a")</f>
        <v>n/a</v>
      </c>
      <c r="U23" s="182" t="str">
        <f>IFERROR((U8-K8)/K8,"n/a")</f>
        <v>n/a</v>
      </c>
      <c r="V23" s="190" t="str">
        <f>IFERROR((V8-L8)/L8,"n/a")</f>
        <v>n/a</v>
      </c>
      <c r="X23" s="58"/>
      <c r="Y23" s="58"/>
      <c r="Z23" s="58"/>
    </row>
    <row r="24" spans="1:26" ht="14.25" customHeight="1" x14ac:dyDescent="0.3">
      <c r="B24" s="61" t="e">
        <f>#REF!</f>
        <v>#REF!</v>
      </c>
      <c r="C24" s="115" t="str">
        <f t="shared" ref="C24:V24" si="28">IFERROR(C10/C8,"n/a")</f>
        <v>n/a</v>
      </c>
      <c r="D24" s="115" t="str">
        <f t="shared" si="28"/>
        <v>n/a</v>
      </c>
      <c r="E24" s="115" t="str">
        <f t="shared" si="28"/>
        <v>n/a</v>
      </c>
      <c r="F24" s="182" t="str">
        <f t="shared" si="28"/>
        <v>n/a</v>
      </c>
      <c r="G24" s="190" t="str">
        <f t="shared" si="28"/>
        <v>n/a</v>
      </c>
      <c r="H24" s="115" t="str">
        <f t="shared" si="28"/>
        <v>n/a</v>
      </c>
      <c r="I24" s="115" t="str">
        <f t="shared" si="28"/>
        <v>n/a</v>
      </c>
      <c r="J24" s="115" t="str">
        <f t="shared" si="28"/>
        <v>n/a</v>
      </c>
      <c r="K24" s="182" t="str">
        <f t="shared" si="28"/>
        <v>n/a</v>
      </c>
      <c r="L24" s="190" t="str">
        <f t="shared" si="28"/>
        <v>n/a</v>
      </c>
      <c r="M24" s="115" t="str">
        <f t="shared" ref="M24:Q24" si="29">IFERROR(M10/M8,"n/a")</f>
        <v>n/a</v>
      </c>
      <c r="N24" s="115" t="str">
        <f t="shared" si="29"/>
        <v>n/a</v>
      </c>
      <c r="O24" s="115" t="str">
        <f t="shared" si="29"/>
        <v>n/a</v>
      </c>
      <c r="P24" s="182" t="str">
        <f t="shared" si="29"/>
        <v>n/a</v>
      </c>
      <c r="Q24" s="190" t="str">
        <f t="shared" si="29"/>
        <v>n/a</v>
      </c>
      <c r="R24" s="115" t="str">
        <f t="shared" si="28"/>
        <v>n/a</v>
      </c>
      <c r="S24" s="115" t="str">
        <f t="shared" si="28"/>
        <v>n/a</v>
      </c>
      <c r="T24" s="115" t="str">
        <f t="shared" si="28"/>
        <v>n/a</v>
      </c>
      <c r="U24" s="182" t="str">
        <f t="shared" si="28"/>
        <v>n/a</v>
      </c>
      <c r="V24" s="190" t="str">
        <f t="shared" si="28"/>
        <v>n/a</v>
      </c>
      <c r="X24" s="115" t="str">
        <f>IFERROR(X10/X8,"n/a")</f>
        <v>n/a</v>
      </c>
      <c r="Y24" s="115" t="str">
        <f>IFERROR(Y10/Y8,"n/a")</f>
        <v>n/a</v>
      </c>
      <c r="Z24" s="115" t="str">
        <f>IFERROR(Z10/Z8,"n/a")</f>
        <v>n/a</v>
      </c>
    </row>
    <row r="25" spans="1:26" ht="14.25" customHeight="1" x14ac:dyDescent="0.3">
      <c r="B25" s="61" t="e">
        <f>#REF!</f>
        <v>#REF!</v>
      </c>
      <c r="C25" s="115" t="str">
        <f t="shared" ref="C25:V25" si="30">IFERROR(C12/C8,"n/a")</f>
        <v>n/a</v>
      </c>
      <c r="D25" s="115" t="str">
        <f t="shared" si="30"/>
        <v>n/a</v>
      </c>
      <c r="E25" s="115" t="str">
        <f t="shared" si="30"/>
        <v>n/a</v>
      </c>
      <c r="F25" s="182" t="str">
        <f t="shared" si="30"/>
        <v>n/a</v>
      </c>
      <c r="G25" s="190" t="str">
        <f t="shared" si="30"/>
        <v>n/a</v>
      </c>
      <c r="H25" s="115" t="str">
        <f t="shared" si="30"/>
        <v>n/a</v>
      </c>
      <c r="I25" s="115" t="str">
        <f t="shared" si="30"/>
        <v>n/a</v>
      </c>
      <c r="J25" s="115" t="str">
        <f t="shared" si="30"/>
        <v>n/a</v>
      </c>
      <c r="K25" s="182" t="str">
        <f t="shared" si="30"/>
        <v>n/a</v>
      </c>
      <c r="L25" s="190" t="str">
        <f t="shared" si="30"/>
        <v>n/a</v>
      </c>
      <c r="M25" s="115" t="str">
        <f t="shared" ref="M25:Q25" si="31">IFERROR(M12/M8,"n/a")</f>
        <v>n/a</v>
      </c>
      <c r="N25" s="115" t="str">
        <f t="shared" si="31"/>
        <v>n/a</v>
      </c>
      <c r="O25" s="115" t="str">
        <f t="shared" si="31"/>
        <v>n/a</v>
      </c>
      <c r="P25" s="182" t="str">
        <f t="shared" si="31"/>
        <v>n/a</v>
      </c>
      <c r="Q25" s="190" t="str">
        <f t="shared" si="31"/>
        <v>n/a</v>
      </c>
      <c r="R25" s="115" t="str">
        <f t="shared" si="30"/>
        <v>n/a</v>
      </c>
      <c r="S25" s="115" t="str">
        <f t="shared" si="30"/>
        <v>n/a</v>
      </c>
      <c r="T25" s="115" t="str">
        <f t="shared" si="30"/>
        <v>n/a</v>
      </c>
      <c r="U25" s="182" t="str">
        <f t="shared" si="30"/>
        <v>n/a</v>
      </c>
      <c r="V25" s="190" t="str">
        <f t="shared" si="30"/>
        <v>n/a</v>
      </c>
      <c r="X25" s="115" t="str">
        <f>IFERROR(X12/X8,"n/a")</f>
        <v>n/a</v>
      </c>
      <c r="Y25" s="115" t="str">
        <f>IFERROR(Y12/Y8,"n/a")</f>
        <v>n/a</v>
      </c>
      <c r="Z25" s="115" t="str">
        <f>IFERROR(Z12/Z8,"n/a")</f>
        <v>n/a</v>
      </c>
    </row>
    <row r="26" spans="1:26" ht="14.25" customHeight="1" thickBot="1" x14ac:dyDescent="0.35">
      <c r="B26" s="75" t="e">
        <f>#REF!</f>
        <v>#REF!</v>
      </c>
      <c r="C26" s="116" t="str">
        <f t="shared" ref="C26:V26" si="32">IFERROR(C21/C8,"n/a")</f>
        <v>n/a</v>
      </c>
      <c r="D26" s="116" t="str">
        <f t="shared" si="32"/>
        <v>n/a</v>
      </c>
      <c r="E26" s="116" t="str">
        <f t="shared" si="32"/>
        <v>n/a</v>
      </c>
      <c r="F26" s="183" t="str">
        <f t="shared" si="32"/>
        <v>n/a</v>
      </c>
      <c r="G26" s="191" t="str">
        <f t="shared" si="32"/>
        <v>n/a</v>
      </c>
      <c r="H26" s="116" t="str">
        <f t="shared" si="32"/>
        <v>n/a</v>
      </c>
      <c r="I26" s="116" t="str">
        <f t="shared" si="32"/>
        <v>n/a</v>
      </c>
      <c r="J26" s="116" t="str">
        <f t="shared" si="32"/>
        <v>n/a</v>
      </c>
      <c r="K26" s="183" t="str">
        <f t="shared" si="32"/>
        <v>n/a</v>
      </c>
      <c r="L26" s="191" t="str">
        <f t="shared" si="32"/>
        <v>n/a</v>
      </c>
      <c r="M26" s="116" t="str">
        <f t="shared" ref="M26:Q26" si="33">IFERROR(M21/M8,"n/a")</f>
        <v>n/a</v>
      </c>
      <c r="N26" s="116" t="str">
        <f t="shared" si="33"/>
        <v>n/a</v>
      </c>
      <c r="O26" s="116" t="str">
        <f t="shared" si="33"/>
        <v>n/a</v>
      </c>
      <c r="P26" s="183" t="str">
        <f t="shared" si="33"/>
        <v>n/a</v>
      </c>
      <c r="Q26" s="191" t="str">
        <f t="shared" si="33"/>
        <v>n/a</v>
      </c>
      <c r="R26" s="116" t="str">
        <f t="shared" si="32"/>
        <v>n/a</v>
      </c>
      <c r="S26" s="116" t="str">
        <f t="shared" si="32"/>
        <v>n/a</v>
      </c>
      <c r="T26" s="116" t="str">
        <f t="shared" si="32"/>
        <v>n/a</v>
      </c>
      <c r="U26" s="183" t="str">
        <f t="shared" si="32"/>
        <v>n/a</v>
      </c>
      <c r="V26" s="191" t="str">
        <f t="shared" si="32"/>
        <v>n/a</v>
      </c>
      <c r="X26" s="116" t="str">
        <f>IFERROR(X21/X8,"n/a")</f>
        <v>n/a</v>
      </c>
      <c r="Y26" s="116" t="str">
        <f>IFERROR(Y21/Y8,"n/a")</f>
        <v>n/a</v>
      </c>
      <c r="Z26" s="116" t="str">
        <f>IFERROR(Z21/Z8,"n/a")</f>
        <v>n/a</v>
      </c>
    </row>
    <row r="27" spans="1:26" ht="6" customHeight="1" x14ac:dyDescent="0.3"/>
    <row r="28" spans="1:26" s="151" customFormat="1" ht="15" customHeight="1" outlineLevel="1" x14ac:dyDescent="0.3">
      <c r="A28" s="271"/>
      <c r="B28" s="185" t="s">
        <v>31</v>
      </c>
      <c r="C28" s="240">
        <f>SUMIFS(TB!$BN:$BN,TB!$J:$J,C$7,TB!$E:$E,2)+C16</f>
        <v>0</v>
      </c>
      <c r="D28" s="240">
        <f>SUMIFS(TB!$BN:$BN,TB!$J:$J,D$7,TB!$E:$E,2)+D16</f>
        <v>0</v>
      </c>
      <c r="E28" s="240">
        <f>SUMIFS(TB!$BN:$BN,TB!$J:$J,E$7,TB!$E:$E,2)+E16</f>
        <v>0</v>
      </c>
      <c r="F28" s="240">
        <f>SUMIFS(TB!$BN:$BN,TB!$K:$K,"&lt;&gt;",TB!$E:$E,2)+F16</f>
        <v>0</v>
      </c>
      <c r="G28" s="337">
        <f>SUMIFS(TB!$BN:$BN,TB!$E:$E,2)+G16</f>
        <v>-5224.2544200000075</v>
      </c>
      <c r="H28" s="240">
        <f>SUMIFS(TB!$BO:$BO,TB!$J:$J,H$7,TB!$E:$E,2)+H16</f>
        <v>0</v>
      </c>
      <c r="I28" s="240">
        <f>SUMIFS(TB!$BO:$BO,TB!$J:$J,I$7,TB!$E:$E,2)+I16</f>
        <v>0</v>
      </c>
      <c r="J28" s="240">
        <f>SUMIFS(TB!$BO:$BO,TB!$J:$J,J$7,TB!$E:$E,2)+J16</f>
        <v>0</v>
      </c>
      <c r="K28" s="240">
        <f>SUMIFS(TB!$BO:$BO,TB!$K:$K,"&lt;&gt;",TB!$E:$E,2)+K16</f>
        <v>0</v>
      </c>
      <c r="L28" s="240">
        <f>SUMIFS(TB!$BO:$BO,TB!$E:$E,2)+L16</f>
        <v>-3019.5068099999962</v>
      </c>
      <c r="M28" s="240">
        <f>SUMIFS(TB!$BP:$BP,TB!$J:$J,M$7,TB!$E:$E,2)+M16</f>
        <v>0</v>
      </c>
      <c r="N28" s="240">
        <f>SUMIFS(TB!$BP:$BP,TB!$J:$J,N$7,TB!$E:$E,2)+N16</f>
        <v>0</v>
      </c>
      <c r="O28" s="240">
        <f>SUMIFS(TB!$BP:$BP,TB!$J:$J,O$7,TB!$E:$E,2)+O16</f>
        <v>0</v>
      </c>
      <c r="P28" s="240">
        <f>SUMIFS(TB!$BP:$BP,TB!$K:$K,"&lt;&gt;",TB!$E:$E,2)+P16</f>
        <v>0</v>
      </c>
      <c r="Q28" s="240">
        <f>SUMIFS(TB!$BP:$BP,TB!$E:$E,2)+Q16</f>
        <v>-8289.6214900000123</v>
      </c>
      <c r="R28" s="240">
        <f>SUMIFS(TB!$BQ:$BQ,TB!$J:$J,R$7,TB!$E:$E,2)+R16</f>
        <v>0</v>
      </c>
      <c r="S28" s="240">
        <f>SUMIFS(TB!$BQ:$BQ,TB!$J:$J,S$7,TB!$E:$E,2)+S16</f>
        <v>0</v>
      </c>
      <c r="T28" s="240">
        <f>SUMIFS(TB!$BQ:$BQ,TB!$J:$J,T$7,TB!$E:$E,2)+T16</f>
        <v>0</v>
      </c>
      <c r="U28" s="240">
        <f>SUMIFS(TB!$BQ:$BQ,TB!$K:$K,"&lt;&gt;",TB!$E:$E,2)+U16</f>
        <v>0</v>
      </c>
      <c r="V28" s="240">
        <f ca="1">SUMIFS(TB!$BQ:$BQ,TB!$E:$E,2)+V16</f>
        <v>-6971.3918500000027</v>
      </c>
    </row>
    <row r="29" spans="1:26" x14ac:dyDescent="0.3">
      <c r="C29" s="272"/>
      <c r="D29" s="272"/>
      <c r="E29" s="272"/>
      <c r="F29" s="201"/>
      <c r="G29" s="152"/>
    </row>
    <row r="30" spans="1:26" ht="15" customHeight="1" x14ac:dyDescent="0.4">
      <c r="B30" s="118" t="s">
        <v>216</v>
      </c>
      <c r="C30" s="108"/>
      <c r="D30" s="266"/>
      <c r="E30" s="266"/>
      <c r="F30" s="266"/>
      <c r="G30" s="266"/>
      <c r="H30" s="107"/>
      <c r="I30" s="266"/>
      <c r="J30" s="266"/>
      <c r="K30" s="266"/>
      <c r="L30" s="266"/>
      <c r="M30" s="107"/>
      <c r="N30" s="266"/>
      <c r="O30" s="266"/>
      <c r="P30" s="266"/>
      <c r="Q30" s="266"/>
      <c r="R30" s="107"/>
      <c r="S30" s="266"/>
      <c r="T30" s="266"/>
      <c r="U30" s="266"/>
      <c r="V30" s="266"/>
      <c r="X30" s="557" t="s">
        <v>31</v>
      </c>
      <c r="Y30" s="557"/>
      <c r="Z30" s="557"/>
    </row>
    <row r="31" spans="1:26" s="170" customFormat="1" ht="24" customHeight="1" x14ac:dyDescent="0.3">
      <c r="A31" s="273"/>
      <c r="B31" s="36" t="s">
        <v>5</v>
      </c>
      <c r="C31" s="55" t="str">
        <f>Periods!$C$19</f>
        <v>A</v>
      </c>
      <c r="D31" s="55" t="str">
        <f>Periods!$C$20</f>
        <v>B</v>
      </c>
      <c r="E31" s="55" t="str">
        <f>Periods!$C$21</f>
        <v>C</v>
      </c>
      <c r="F31" s="37" t="s">
        <v>157</v>
      </c>
      <c r="G31" s="55" t="str">
        <f>Periods!$C$12</f>
        <v>FY19</v>
      </c>
      <c r="H31" s="55" t="str">
        <f>C31</f>
        <v>A</v>
      </c>
      <c r="I31" s="55" t="str">
        <f>D31</f>
        <v>B</v>
      </c>
      <c r="J31" s="55" t="str">
        <f>E31</f>
        <v>C</v>
      </c>
      <c r="K31" s="37" t="s">
        <v>157</v>
      </c>
      <c r="L31" s="55" t="str">
        <f>Periods!$C$13</f>
        <v>FY20</v>
      </c>
      <c r="M31" s="55" t="str">
        <f>H31</f>
        <v>A</v>
      </c>
      <c r="N31" s="55" t="str">
        <f>I31</f>
        <v>B</v>
      </c>
      <c r="O31" s="55" t="str">
        <f>J31</f>
        <v>C</v>
      </c>
      <c r="P31" s="37" t="s">
        <v>157</v>
      </c>
      <c r="Q31" s="55" t="str">
        <f>Periods!$C$14</f>
        <v>FY21</v>
      </c>
      <c r="R31" s="55" t="str">
        <f>H31</f>
        <v>A</v>
      </c>
      <c r="S31" s="55" t="str">
        <f>I31</f>
        <v>B</v>
      </c>
      <c r="T31" s="37" t="str">
        <f>J31</f>
        <v>C</v>
      </c>
      <c r="U31" s="37" t="str">
        <f>K31</f>
        <v>Elim.</v>
      </c>
      <c r="V31" s="55" t="str">
        <f>Periods!$C$15</f>
        <v>TTM 
Feb-22</v>
      </c>
      <c r="X31" s="144" t="str">
        <f>G31</f>
        <v>FY19</v>
      </c>
      <c r="Y31" s="144" t="str">
        <f>L31</f>
        <v>FY20</v>
      </c>
      <c r="Z31" s="33" t="str">
        <f>V31</f>
        <v>TTM 
Feb-22</v>
      </c>
    </row>
    <row r="32" spans="1:26" ht="14.25" customHeight="1" x14ac:dyDescent="0.3">
      <c r="B32" s="30" t="e">
        <f>#REF!</f>
        <v>#REF!</v>
      </c>
      <c r="C32" s="202" t="e">
        <f>SUMIFS(#REF!,#REF!,$B32,#REF!,C$31)+C8</f>
        <v>#REF!</v>
      </c>
      <c r="D32" s="202" t="e">
        <f>SUMIFS(#REF!,#REF!,$B32,#REF!,D$31)+D8</f>
        <v>#REF!</v>
      </c>
      <c r="E32" s="202" t="e">
        <f>SUMIFS(#REF!,#REF!,$B32,#REF!,E$31)+E8</f>
        <v>#REF!</v>
      </c>
      <c r="F32" s="233">
        <f>F8</f>
        <v>0</v>
      </c>
      <c r="G32" s="234" t="e">
        <f>SUM(C32:F32)</f>
        <v>#REF!</v>
      </c>
      <c r="H32" s="202" t="e">
        <f>SUMIFS(#REF!,#REF!,$B32,#REF!,H$31)+H8</f>
        <v>#REF!</v>
      </c>
      <c r="I32" s="202" t="e">
        <f>SUMIFS(#REF!,#REF!,$B32,#REF!,I$31)+I8</f>
        <v>#REF!</v>
      </c>
      <c r="J32" s="202" t="e">
        <f>SUMIFS(#REF!,#REF!,$B32,#REF!,J$31)+J8</f>
        <v>#REF!</v>
      </c>
      <c r="K32" s="233">
        <f>K8</f>
        <v>0</v>
      </c>
      <c r="L32" s="234" t="e">
        <f>SUM(H32:K32)</f>
        <v>#REF!</v>
      </c>
      <c r="M32" s="202" t="e">
        <f>SUMIFS(#REF!,#REF!,$B32,#REF!,M$31)+M8</f>
        <v>#REF!</v>
      </c>
      <c r="N32" s="202" t="e">
        <f>SUMIFS(#REF!,#REF!,$B32,#REF!,N$31)+N8</f>
        <v>#REF!</v>
      </c>
      <c r="O32" s="202" t="e">
        <f>SUMIFS(#REF!,#REF!,$B32,#REF!,O$31)+O8</f>
        <v>#REF!</v>
      </c>
      <c r="P32" s="233">
        <f>P8</f>
        <v>0</v>
      </c>
      <c r="Q32" s="234" t="e">
        <f>SUM(M32:P32)</f>
        <v>#REF!</v>
      </c>
      <c r="R32" s="202" t="e">
        <f>SUMIFS(#REF!,#REF!,$B32,#REF!,R$31)+R8</f>
        <v>#REF!</v>
      </c>
      <c r="S32" s="202" t="e">
        <f>SUMIFS(#REF!,#REF!,$B32,#REF!,S$31)+S8</f>
        <v>#REF!</v>
      </c>
      <c r="T32" s="202" t="e">
        <f>SUMIFS(#REF!,#REF!,$B32,#REF!,T$31)+T8</f>
        <v>#REF!</v>
      </c>
      <c r="U32" s="233">
        <f>U8</f>
        <v>0</v>
      </c>
      <c r="V32" s="234" t="e">
        <f>SUM(R32:U32)</f>
        <v>#REF!</v>
      </c>
      <c r="X32" s="29" t="e">
        <f>#REF!-G32</f>
        <v>#REF!</v>
      </c>
      <c r="Y32" s="29" t="e">
        <f>#REF!-L32</f>
        <v>#REF!</v>
      </c>
      <c r="Z32" s="29" t="e">
        <f>#REF!-V32</f>
        <v>#REF!</v>
      </c>
    </row>
    <row r="33" spans="1:26" ht="14.25" customHeight="1" x14ac:dyDescent="0.3">
      <c r="B33" s="30" t="e">
        <f>#REF!</f>
        <v>#REF!</v>
      </c>
      <c r="C33" s="202" t="e">
        <f>IF($A$4="GROSS",C9-SUMIFS(#REF!,#REF!,$B33,#REF!,C$31),C9-SUMIFS(#REF!,#REF!,$B33,#REF!,C$31)-SUMIFS(TB!$BN:$BN,TB!$F:$F,$B33,TB!$G:$G,Periods!$C$42,TB!$J:$J,C$31))</f>
        <v>#REF!</v>
      </c>
      <c r="D33" s="202" t="e">
        <f>IF($A$4="GROSS",D9-SUMIFS(#REF!,#REF!,$B33,#REF!,D$31),D9-SUMIFS(#REF!,#REF!,$B33,#REF!,D$31)-SUMIFS(TB!$BN:$BN,TB!$F:$F,$B33,TB!$G:$G,Periods!$C$42,TB!$J:$J,D$31))</f>
        <v>#REF!</v>
      </c>
      <c r="E33" s="202" t="e">
        <f>IF($A$4="GROSS",E9-SUMIFS(#REF!,#REF!,$B33,#REF!,E$31),E9-SUMIFS(#REF!,#REF!,$B33,#REF!,E$31)-SUMIFS(TB!$BN:$BN,TB!$F:$F,$B33,TB!$G:$G,Periods!$C$42,TB!$J:$J,E$31))</f>
        <v>#REF!</v>
      </c>
      <c r="F33" s="233">
        <f>F9</f>
        <v>0</v>
      </c>
      <c r="G33" s="234" t="e">
        <f>SUM(C33:F33)</f>
        <v>#REF!</v>
      </c>
      <c r="H33" s="202" t="e">
        <f>IF($A$4="GROSS",H9-SUMIFS(#REF!,#REF!,$B33,#REF!,H$31),H9-SUMIFS(#REF!,#REF!,$B33,#REF!,H$31)-SUMIFS(TB!$BO:$BO,TB!$F:$F,$B33,TB!$G:$G,Periods!$C$42,TB!$J:$J,H$31))</f>
        <v>#REF!</v>
      </c>
      <c r="I33" s="202" t="e">
        <f>IF($A$4="GROSS",I9-SUMIFS(#REF!,#REF!,$B33,#REF!,I$31),I9-SUMIFS(#REF!,#REF!,$B33,#REF!,I$31)-SUMIFS(TB!$BO:$BO,TB!$F:$F,$B33,TB!$G:$G,Periods!$C$42,TB!$J:$J,I$31))</f>
        <v>#REF!</v>
      </c>
      <c r="J33" s="202" t="e">
        <f>IF($A$4="GROSS",J9-SUMIFS(#REF!,#REF!,$B33,#REF!,J$31),J9-SUMIFS(#REF!,#REF!,$B33,#REF!,J$31)-SUMIFS(TB!$BO:$BO,TB!$F:$F,$B33,TB!$G:$G,Periods!$C$42,TB!$J:$J,J$31))</f>
        <v>#REF!</v>
      </c>
      <c r="K33" s="233">
        <f>K9</f>
        <v>0</v>
      </c>
      <c r="L33" s="234" t="e">
        <f>SUM(H33:K33)</f>
        <v>#REF!</v>
      </c>
      <c r="M33" s="202" t="e">
        <f>IF($A$4="GROSS",M9-SUMIFS(#REF!,#REF!,$B33,#REF!,M$31),M9-SUMIFS(#REF!,#REF!,$B33,#REF!,M$31)-SUMIFS(TB!$BP:$BP,TB!$F:$F,$B33,TB!$G:$G,Periods!$C$42,TB!$J:$J,M$31))</f>
        <v>#REF!</v>
      </c>
      <c r="N33" s="202" t="e">
        <f>IF($A$4="GROSS",N9-SUMIFS(#REF!,#REF!,$B33,#REF!,N$31),N9-SUMIFS(#REF!,#REF!,$B33,#REF!,N$31)-SUMIFS(TB!$BP:$BP,TB!$F:$F,$B33,TB!$G:$G,Periods!$C$42,TB!$J:$J,N$31))</f>
        <v>#REF!</v>
      </c>
      <c r="O33" s="202" t="e">
        <f>IF($A$4="GROSS",O9-SUMIFS(#REF!,#REF!,$B33,#REF!,O$31),O9-SUMIFS(#REF!,#REF!,$B33,#REF!,O$31)-SUMIFS(TB!$BP:$BP,TB!$F:$F,$B33,TB!$G:$G,Periods!$C$42,TB!$J:$J,O$31))</f>
        <v>#REF!</v>
      </c>
      <c r="P33" s="233">
        <f>P9</f>
        <v>0</v>
      </c>
      <c r="Q33" s="234" t="e">
        <f>SUM(M33:P33)</f>
        <v>#REF!</v>
      </c>
      <c r="R33" s="202" t="e">
        <f>IF($A$4="GROSS",R9-SUMIFS(#REF!,#REF!,$B33,#REF!,R$31),R9-SUMIFS(#REF!,#REF!,$B33,#REF!,R$31)-SUMIFS(TB!$BQ:$BQ,TB!$F:$F,$B33,TB!$G:$G,Periods!$C$42,TB!$J:$J,R$31))</f>
        <v>#REF!</v>
      </c>
      <c r="S33" s="202" t="e">
        <f>IF($A$4="GROSS",S9-SUMIFS(#REF!,#REF!,$B33,#REF!,S$31),S9-SUMIFS(#REF!,#REF!,$B33,#REF!,S$31)-SUMIFS(TB!$BQ:$BQ,TB!$F:$F,$B33,TB!$G:$G,Periods!$C$42,TB!$J:$J,S$31))</f>
        <v>#REF!</v>
      </c>
      <c r="T33" s="202" t="e">
        <f>IF($A$4="GROSS",T9-SUMIFS(#REF!,#REF!,$B33,#REF!,T$31),T9-SUMIFS(#REF!,#REF!,$B33,#REF!,T$31)-SUMIFS(TB!$BQ:$BQ,TB!$F:$F,$B33,TB!$G:$G,Periods!$C$42,TB!$J:$J,T$31))</f>
        <v>#REF!</v>
      </c>
      <c r="U33" s="233">
        <f>U9</f>
        <v>0</v>
      </c>
      <c r="V33" s="234" t="e">
        <f>SUM(R33:U33)</f>
        <v>#REF!</v>
      </c>
      <c r="X33" s="29" t="e">
        <f>#REF!-G33</f>
        <v>#REF!</v>
      </c>
      <c r="Y33" s="29" t="e">
        <f>#REF!-L33</f>
        <v>#REF!</v>
      </c>
      <c r="Z33" s="29" t="e">
        <f>#REF!-V33</f>
        <v>#REF!</v>
      </c>
    </row>
    <row r="34" spans="1:26" s="20" customFormat="1" ht="14.25" customHeight="1" x14ac:dyDescent="0.3">
      <c r="A34" s="168"/>
      <c r="B34" s="68" t="e">
        <f>#REF!</f>
        <v>#REF!</v>
      </c>
      <c r="C34" s="235" t="e">
        <f t="shared" ref="C34:V34" si="34">C32-C33</f>
        <v>#REF!</v>
      </c>
      <c r="D34" s="235" t="e">
        <f t="shared" si="34"/>
        <v>#REF!</v>
      </c>
      <c r="E34" s="235" t="e">
        <f t="shared" si="34"/>
        <v>#REF!</v>
      </c>
      <c r="F34" s="236">
        <f t="shared" si="34"/>
        <v>0</v>
      </c>
      <c r="G34" s="237" t="e">
        <f t="shared" si="34"/>
        <v>#REF!</v>
      </c>
      <c r="H34" s="235" t="e">
        <f t="shared" si="34"/>
        <v>#REF!</v>
      </c>
      <c r="I34" s="235" t="e">
        <f t="shared" si="34"/>
        <v>#REF!</v>
      </c>
      <c r="J34" s="235" t="e">
        <f t="shared" si="34"/>
        <v>#REF!</v>
      </c>
      <c r="K34" s="236">
        <f t="shared" si="34"/>
        <v>0</v>
      </c>
      <c r="L34" s="237" t="e">
        <f t="shared" si="34"/>
        <v>#REF!</v>
      </c>
      <c r="M34" s="235" t="e">
        <f t="shared" ref="M34:Q34" si="35">M32-M33</f>
        <v>#REF!</v>
      </c>
      <c r="N34" s="235" t="e">
        <f t="shared" si="35"/>
        <v>#REF!</v>
      </c>
      <c r="O34" s="235" t="e">
        <f t="shared" si="35"/>
        <v>#REF!</v>
      </c>
      <c r="P34" s="236">
        <f t="shared" si="35"/>
        <v>0</v>
      </c>
      <c r="Q34" s="237" t="e">
        <f t="shared" si="35"/>
        <v>#REF!</v>
      </c>
      <c r="R34" s="235" t="e">
        <f t="shared" si="34"/>
        <v>#REF!</v>
      </c>
      <c r="S34" s="235" t="e">
        <f t="shared" si="34"/>
        <v>#REF!</v>
      </c>
      <c r="T34" s="235" t="e">
        <f t="shared" si="34"/>
        <v>#REF!</v>
      </c>
      <c r="U34" s="236">
        <f t="shared" si="34"/>
        <v>0</v>
      </c>
      <c r="V34" s="237" t="e">
        <f t="shared" si="34"/>
        <v>#REF!</v>
      </c>
      <c r="X34" s="60" t="e">
        <f>#REF!-G34</f>
        <v>#REF!</v>
      </c>
      <c r="Y34" s="60" t="e">
        <f>#REF!-L34</f>
        <v>#REF!</v>
      </c>
      <c r="Z34" s="60" t="e">
        <f>#REF!-V34</f>
        <v>#REF!</v>
      </c>
    </row>
    <row r="35" spans="1:26" ht="14.25" customHeight="1" x14ac:dyDescent="0.3">
      <c r="B35" s="30" t="e">
        <f>#REF!</f>
        <v>#REF!</v>
      </c>
      <c r="C35" s="202" t="e">
        <f>IF($A$4="GROSS",C11-SUMIFS(#REF!,#REF!,$B35,#REF!,C$31),C11-SUMIFS(#REF!,#REF!,$B35,#REF!,C$31)-SUMIFS(TB!$BN:$BN,TB!$F:$F,$B35,TB!$G:$G,Periods!$C$42,TB!$J:$J,C$31))</f>
        <v>#REF!</v>
      </c>
      <c r="D35" s="202" t="e">
        <f>IF($A$4="GROSS",D11-SUMIFS(#REF!,#REF!,$B35,#REF!,D$31),D11-SUMIFS(#REF!,#REF!,$B35,#REF!,D$31)-SUMIFS(TB!$BN:$BN,TB!$F:$F,$B35,TB!$G:$G,Periods!$C$42,TB!$J:$J,D$31))</f>
        <v>#REF!</v>
      </c>
      <c r="E35" s="202" t="e">
        <f>IF($A$4="GROSS",E11-SUMIFS(#REF!,#REF!,$B35,#REF!,E$31),E11-SUMIFS(#REF!,#REF!,$B35,#REF!,E$31)-SUMIFS(TB!$BN:$BN,TB!$F:$F,$B35,TB!$G:$G,Periods!$C$42,TB!$J:$J,E$31))</f>
        <v>#REF!</v>
      </c>
      <c r="F35" s="233">
        <f>F11</f>
        <v>0</v>
      </c>
      <c r="G35" s="234" t="e">
        <f>SUM(C35:F35)</f>
        <v>#REF!</v>
      </c>
      <c r="H35" s="202" t="e">
        <f>IF($A$4="GROSS",H11-SUMIFS(#REF!,#REF!,$B35,#REF!,H$31),H11-SUMIFS(#REF!,#REF!,$B35,#REF!,H$31)-SUMIFS(TB!$BO:$BO,TB!$F:$F,$B35,TB!$G:$G,Periods!$C$42,TB!$J:$J,H$31))</f>
        <v>#REF!</v>
      </c>
      <c r="I35" s="202" t="e">
        <f>IF($A$4="GROSS",I11-SUMIFS(#REF!,#REF!,$B35,#REF!,I$31),I11-SUMIFS(#REF!,#REF!,$B35,#REF!,I$31)-SUMIFS(TB!$BO:$BO,TB!$F:$F,$B35,TB!$G:$G,Periods!$C$42,TB!$J:$J,I$31))</f>
        <v>#REF!</v>
      </c>
      <c r="J35" s="202" t="e">
        <f>IF($A$4="GROSS",J11-SUMIFS(#REF!,#REF!,$B35,#REF!,J$31),J11-SUMIFS(#REF!,#REF!,$B35,#REF!,J$31)-SUMIFS(TB!$BO:$BO,TB!$F:$F,$B35,TB!$G:$G,Periods!$C$42,TB!$J:$J,J$31))</f>
        <v>#REF!</v>
      </c>
      <c r="K35" s="233">
        <f>K11</f>
        <v>0</v>
      </c>
      <c r="L35" s="234" t="e">
        <f>SUM(H35:K35)</f>
        <v>#REF!</v>
      </c>
      <c r="M35" s="202" t="e">
        <f>IF($A$4="GROSS",M11-SUMIFS(#REF!,#REF!,$B35,#REF!,M$31),M11-SUMIFS(#REF!,#REF!,$B35,#REF!,M$31)-SUMIFS(TB!$BP:$BP,TB!$F:$F,$B35,TB!$G:$G,Periods!$C$42,TB!$J:$J,M$31))</f>
        <v>#REF!</v>
      </c>
      <c r="N35" s="202" t="e">
        <f>IF($A$4="GROSS",N11-SUMIFS(#REF!,#REF!,$B35,#REF!,N$31),N11-SUMIFS(#REF!,#REF!,$B35,#REF!,N$31)-SUMIFS(TB!$BP:$BP,TB!$F:$F,$B35,TB!$G:$G,Periods!$C$42,TB!$J:$J,N$31))</f>
        <v>#REF!</v>
      </c>
      <c r="O35" s="202" t="e">
        <f>IF($A$4="GROSS",O11-SUMIFS(#REF!,#REF!,$B35,#REF!,O$31),O11-SUMIFS(#REF!,#REF!,$B35,#REF!,O$31)-SUMIFS(TB!$BP:$BP,TB!$F:$F,$B35,TB!$G:$G,Periods!$C$42,TB!$J:$J,O$31))</f>
        <v>#REF!</v>
      </c>
      <c r="P35" s="233">
        <f>P11</f>
        <v>0</v>
      </c>
      <c r="Q35" s="234" t="e">
        <f>SUM(M35:P35)</f>
        <v>#REF!</v>
      </c>
      <c r="R35" s="202" t="e">
        <f>IF($A$4="GROSS",R11-SUMIFS(#REF!,#REF!,$B35,#REF!,R$31),R11-SUMIFS(#REF!,#REF!,$B35,#REF!,R$31)-SUMIFS(TB!$BQ:$BQ,TB!$F:$F,$B35,TB!$G:$G,Periods!$C$42,TB!$J:$J,R$31))</f>
        <v>#REF!</v>
      </c>
      <c r="S35" s="202" t="e">
        <f>IF($A$4="GROSS",S11-SUMIFS(#REF!,#REF!,$B35,#REF!,S$31),S11-SUMIFS(#REF!,#REF!,$B35,#REF!,S$31)-SUMIFS(TB!$BQ:$BQ,TB!$F:$F,$B35,TB!$G:$G,Periods!$C$42,TB!$J:$J,S$31))</f>
        <v>#REF!</v>
      </c>
      <c r="T35" s="202" t="e">
        <f>IF($A$4="GROSS",T11-SUMIFS(#REF!,#REF!,$B35,#REF!,T$31),T11-SUMIFS(#REF!,#REF!,$B35,#REF!,T$31)-SUMIFS(TB!$BQ:$BQ,TB!$F:$F,$B35,TB!$G:$G,Periods!$C$42,TB!$J:$J,T$31))</f>
        <v>#REF!</v>
      </c>
      <c r="U35" s="233">
        <f>U11</f>
        <v>0</v>
      </c>
      <c r="V35" s="234" t="e">
        <f>SUM(R35:U35)</f>
        <v>#REF!</v>
      </c>
      <c r="X35" s="29" t="e">
        <f>#REF!-G35</f>
        <v>#REF!</v>
      </c>
      <c r="Y35" s="29" t="e">
        <f>#REF!-L35</f>
        <v>#REF!</v>
      </c>
      <c r="Z35" s="29" t="e">
        <f>#REF!-V35</f>
        <v>#REF!</v>
      </c>
    </row>
    <row r="36" spans="1:26" s="20" customFormat="1" ht="14.25" customHeight="1" x14ac:dyDescent="0.3">
      <c r="A36" s="168"/>
      <c r="B36" s="68" t="e">
        <f>#REF!</f>
        <v>#REF!</v>
      </c>
      <c r="C36" s="235" t="e">
        <f>C34-C35</f>
        <v>#REF!</v>
      </c>
      <c r="D36" s="235" t="e">
        <f t="shared" ref="D36:G36" si="36">D34-D35</f>
        <v>#REF!</v>
      </c>
      <c r="E36" s="235" t="e">
        <f t="shared" si="36"/>
        <v>#REF!</v>
      </c>
      <c r="F36" s="236">
        <f t="shared" si="36"/>
        <v>0</v>
      </c>
      <c r="G36" s="237" t="e">
        <f t="shared" si="36"/>
        <v>#REF!</v>
      </c>
      <c r="H36" s="235" t="e">
        <f>H34-H35</f>
        <v>#REF!</v>
      </c>
      <c r="I36" s="235" t="e">
        <f t="shared" ref="I36:L36" si="37">I34-I35</f>
        <v>#REF!</v>
      </c>
      <c r="J36" s="235" t="e">
        <f t="shared" si="37"/>
        <v>#REF!</v>
      </c>
      <c r="K36" s="236">
        <f t="shared" si="37"/>
        <v>0</v>
      </c>
      <c r="L36" s="237" t="e">
        <f t="shared" si="37"/>
        <v>#REF!</v>
      </c>
      <c r="M36" s="235" t="e">
        <f>M34-M35</f>
        <v>#REF!</v>
      </c>
      <c r="N36" s="235" t="e">
        <f t="shared" ref="N36:Q36" si="38">N34-N35</f>
        <v>#REF!</v>
      </c>
      <c r="O36" s="235" t="e">
        <f t="shared" si="38"/>
        <v>#REF!</v>
      </c>
      <c r="P36" s="236">
        <f t="shared" si="38"/>
        <v>0</v>
      </c>
      <c r="Q36" s="237" t="e">
        <f t="shared" si="38"/>
        <v>#REF!</v>
      </c>
      <c r="R36" s="235" t="e">
        <f>R34-R35</f>
        <v>#REF!</v>
      </c>
      <c r="S36" s="235" t="e">
        <f t="shared" ref="S36:V36" si="39">S34-S35</f>
        <v>#REF!</v>
      </c>
      <c r="T36" s="235" t="e">
        <f t="shared" si="39"/>
        <v>#REF!</v>
      </c>
      <c r="U36" s="236">
        <f t="shared" si="39"/>
        <v>0</v>
      </c>
      <c r="V36" s="237" t="e">
        <f t="shared" si="39"/>
        <v>#REF!</v>
      </c>
      <c r="X36" s="60" t="e">
        <f>#REF!-G36</f>
        <v>#REF!</v>
      </c>
      <c r="Y36" s="60" t="e">
        <f>#REF!-L36</f>
        <v>#REF!</v>
      </c>
      <c r="Z36" s="60" t="e">
        <f>#REF!-V36</f>
        <v>#REF!</v>
      </c>
    </row>
    <row r="37" spans="1:26" s="20" customFormat="1" ht="14.25" customHeight="1" x14ac:dyDescent="0.3">
      <c r="A37" s="168"/>
      <c r="B37" s="30" t="e">
        <f>#REF!</f>
        <v>#REF!</v>
      </c>
      <c r="C37" s="202" t="e">
        <f>IF($A$4="GROSS",C13-SUMIFS(#REF!,#REF!,$B37,#REF!,C$31),C13-SUMIFS(#REF!,#REF!,$B37,#REF!,C$31)-SUMIFS(TB!$BN:$BN,TB!$F:$F,$B37,TB!$G:$G,Periods!$C$42,TB!$J:$J,C$31))</f>
        <v>#REF!</v>
      </c>
      <c r="D37" s="202" t="e">
        <f>IF($A$4="GROSS",D13-SUMIFS(#REF!,#REF!,$B37,#REF!,D$31),D13-SUMIFS(#REF!,#REF!,$B37,#REF!,D$31)-SUMIFS(TB!$BN:$BN,TB!$F:$F,$B37,TB!$G:$G,Periods!$C$42,TB!$J:$J,D$31))</f>
        <v>#REF!</v>
      </c>
      <c r="E37" s="202" t="e">
        <f>IF($A$4="GROSS",E13-SUMIFS(#REF!,#REF!,$B37,#REF!,E$31),E13-SUMIFS(#REF!,#REF!,$B37,#REF!,E$31)-SUMIFS(TB!$BN:$BN,TB!$F:$F,$B37,TB!$G:$G,Periods!$C$42,TB!$J:$J,E$31))</f>
        <v>#REF!</v>
      </c>
      <c r="F37" s="233">
        <f>F13</f>
        <v>0</v>
      </c>
      <c r="G37" s="234" t="e">
        <f>SUM(C37:F37)</f>
        <v>#REF!</v>
      </c>
      <c r="H37" s="202" t="e">
        <f>IF($A$4="GROSS",H13-SUMIFS(#REF!,#REF!,$B37,#REF!,H$31),H13-SUMIFS(#REF!,#REF!,$B37,#REF!,H$31)-SUMIFS(TB!$BO:$BO,TB!$F:$F,$B37,TB!$G:$G,Periods!$C$42,TB!$J:$J,H$31))</f>
        <v>#REF!</v>
      </c>
      <c r="I37" s="202" t="e">
        <f>IF($A$4="GROSS",I13-SUMIFS(#REF!,#REF!,$B37,#REF!,I$31),I13-SUMIFS(#REF!,#REF!,$B37,#REF!,I$31)-SUMIFS(TB!$BO:$BO,TB!$F:$F,$B37,TB!$G:$G,Periods!$C$42,TB!$J:$J,I$31))</f>
        <v>#REF!</v>
      </c>
      <c r="J37" s="202" t="e">
        <f>IF($A$4="GROSS",J13-SUMIFS(#REF!,#REF!,$B37,#REF!,J$31),J13-SUMIFS(#REF!,#REF!,$B37,#REF!,J$31)-SUMIFS(TB!$BO:$BO,TB!$F:$F,$B37,TB!$G:$G,Periods!$C$42,TB!$J:$J,J$31))</f>
        <v>#REF!</v>
      </c>
      <c r="K37" s="233">
        <f>K13</f>
        <v>0</v>
      </c>
      <c r="L37" s="234" t="e">
        <f>SUM(H37:K37)</f>
        <v>#REF!</v>
      </c>
      <c r="M37" s="202" t="e">
        <f>IF($A$4="GROSS",M13-SUMIFS(#REF!,#REF!,$B37,#REF!,M$31),M13-SUMIFS(#REF!,#REF!,$B37,#REF!,M$31)-SUMIFS(TB!$BP:$BP,TB!$F:$F,$B37,TB!$G:$G,Periods!$C$42,TB!$J:$J,M$31))</f>
        <v>#REF!</v>
      </c>
      <c r="N37" s="202" t="e">
        <f>IF($A$4="GROSS",N13-SUMIFS(#REF!,#REF!,$B37,#REF!,N$31),N13-SUMIFS(#REF!,#REF!,$B37,#REF!,N$31)-SUMIFS(TB!$BP:$BP,TB!$F:$F,$B37,TB!$G:$G,Periods!$C$42,TB!$J:$J,N$31))</f>
        <v>#REF!</v>
      </c>
      <c r="O37" s="202" t="e">
        <f>IF($A$4="GROSS",O13-SUMIFS(#REF!,#REF!,$B37,#REF!,O$31),O13-SUMIFS(#REF!,#REF!,$B37,#REF!,O$31)-SUMIFS(TB!$BP:$BP,TB!$F:$F,$B37,TB!$G:$G,Periods!$C$42,TB!$J:$J,O$31))</f>
        <v>#REF!</v>
      </c>
      <c r="P37" s="233">
        <f>P13</f>
        <v>0</v>
      </c>
      <c r="Q37" s="234" t="e">
        <f>SUM(M37:P37)</f>
        <v>#REF!</v>
      </c>
      <c r="R37" s="202" t="e">
        <f>IF($A$4="GROSS",R13-SUMIFS(#REF!,#REF!,$B37,#REF!,R$31),R13-SUMIFS(#REF!,#REF!,$B37,#REF!,R$31)-SUMIFS(TB!$BQ:$BQ,TB!$F:$F,$B37,TB!$G:$G,Periods!$C$42,TB!$J:$J,R$31))</f>
        <v>#REF!</v>
      </c>
      <c r="S37" s="202" t="e">
        <f>IF($A$4="GROSS",S13-SUMIFS(#REF!,#REF!,$B37,#REF!,S$31),S13-SUMIFS(#REF!,#REF!,$B37,#REF!,S$31)-SUMIFS(TB!$BQ:$BQ,TB!$F:$F,$B37,TB!$G:$G,Periods!$C$42,TB!$J:$J,S$31))</f>
        <v>#REF!</v>
      </c>
      <c r="T37" s="202" t="e">
        <f>IF($A$4="GROSS",T13-SUMIFS(#REF!,#REF!,$B37,#REF!,T$31),T13-SUMIFS(#REF!,#REF!,$B37,#REF!,T$31)-SUMIFS(TB!$BQ:$BQ,TB!$F:$F,$B37,TB!$G:$G,Periods!$C$42,TB!$J:$J,T$31))</f>
        <v>#REF!</v>
      </c>
      <c r="U37" s="233">
        <f>U13</f>
        <v>0</v>
      </c>
      <c r="V37" s="234" t="e">
        <f>SUM(R37:U37)</f>
        <v>#REF!</v>
      </c>
      <c r="X37" s="29" t="e">
        <f>#REF!-G37</f>
        <v>#REF!</v>
      </c>
      <c r="Y37" s="29" t="e">
        <f>#REF!-L37</f>
        <v>#REF!</v>
      </c>
      <c r="Z37" s="29" t="e">
        <f>#REF!-V37</f>
        <v>#REF!</v>
      </c>
    </row>
    <row r="38" spans="1:26" s="20" customFormat="1" ht="14.25" hidden="1" customHeight="1" outlineLevel="1" x14ac:dyDescent="0.3">
      <c r="A38" s="168"/>
      <c r="B38" s="30" t="e">
        <f>#REF!</f>
        <v>#REF!</v>
      </c>
      <c r="C38" s="202" t="e">
        <f>IF($A$4="GROSS",C14-SUMIFS(#REF!,#REF!,$B38,#REF!,C$31),0)</f>
        <v>#REF!</v>
      </c>
      <c r="D38" s="202" t="e">
        <f>IF($A$4="GROSS",D14-SUMIFS(#REF!,#REF!,$B38,#REF!,D$31),0)</f>
        <v>#REF!</v>
      </c>
      <c r="E38" s="202" t="e">
        <f>IF($A$4="GROSS",E14-SUMIFS(#REF!,#REF!,$B38,#REF!,E$31),0)</f>
        <v>#REF!</v>
      </c>
      <c r="F38" s="233">
        <f>F14</f>
        <v>0</v>
      </c>
      <c r="G38" s="234" t="e">
        <f t="shared" ref="G38:G39" si="40">SUM(C38:F38)</f>
        <v>#REF!</v>
      </c>
      <c r="H38" s="202" t="e">
        <f>IF($A$4="GROSS",H14-SUMIFS(#REF!,#REF!,$B38,#REF!,H$31),0)</f>
        <v>#REF!</v>
      </c>
      <c r="I38" s="202" t="e">
        <f>IF($A$4="GROSS",I14-SUMIFS(#REF!,#REF!,$B38,#REF!,I$31),0)</f>
        <v>#REF!</v>
      </c>
      <c r="J38" s="202" t="e">
        <f>IF($A$4="GROSS",J14-SUMIFS(#REF!,#REF!,$B38,#REF!,J$31),0)</f>
        <v>#REF!</v>
      </c>
      <c r="K38" s="233">
        <f>K14</f>
        <v>0</v>
      </c>
      <c r="L38" s="234" t="e">
        <f t="shared" ref="L38:L39" si="41">SUM(H38:K38)</f>
        <v>#REF!</v>
      </c>
      <c r="M38" s="202" t="e">
        <f>IF($A$4="GROSS",M14-SUMIFS(#REF!,#REF!,$B38,#REF!,M$31),0)</f>
        <v>#REF!</v>
      </c>
      <c r="N38" s="202" t="e">
        <f>IF($A$4="GROSS",N14-SUMIFS(#REF!,#REF!,$B38,#REF!,N$31),0)</f>
        <v>#REF!</v>
      </c>
      <c r="O38" s="202" t="e">
        <f>IF($A$4="GROSS",O14-SUMIFS(#REF!,#REF!,$B38,#REF!,O$31),0)</f>
        <v>#REF!</v>
      </c>
      <c r="P38" s="233">
        <f>P14</f>
        <v>0</v>
      </c>
      <c r="Q38" s="234" t="e">
        <f t="shared" ref="Q38:Q39" si="42">SUM(M38:P38)</f>
        <v>#REF!</v>
      </c>
      <c r="R38" s="202" t="e">
        <f>IF($A$4="GROSS",R14-SUMIFS(#REF!,#REF!,$B38,#REF!,R$31),0)</f>
        <v>#REF!</v>
      </c>
      <c r="S38" s="202" t="e">
        <f>IF($A$4="GROSS",S14-SUMIFS(#REF!,#REF!,$B38,#REF!,S$31),0)</f>
        <v>#REF!</v>
      </c>
      <c r="T38" s="202" t="e">
        <f>IF($A$4="GROSS",T14-SUMIFS(#REF!,#REF!,$B38,#REF!,T$31),0)</f>
        <v>#REF!</v>
      </c>
      <c r="U38" s="233">
        <f>U14</f>
        <v>0</v>
      </c>
      <c r="V38" s="234" t="e">
        <f t="shared" ref="V38:V39" si="43">SUM(R38:U38)</f>
        <v>#REF!</v>
      </c>
      <c r="X38" s="29" t="e">
        <f>#REF!-G38</f>
        <v>#REF!</v>
      </c>
      <c r="Y38" s="29" t="e">
        <f>#REF!-L38</f>
        <v>#REF!</v>
      </c>
      <c r="Z38" s="29" t="e">
        <f>#REF!-V38</f>
        <v>#REF!</v>
      </c>
    </row>
    <row r="39" spans="1:26" s="20" customFormat="1" ht="14.25" hidden="1" customHeight="1" outlineLevel="1" x14ac:dyDescent="0.3">
      <c r="A39" s="168"/>
      <c r="B39" s="30" t="e">
        <f>#REF!</f>
        <v>#REF!</v>
      </c>
      <c r="C39" s="202" t="e">
        <f>IF($A$4="GROSS",C15-SUMIFS(#REF!,#REF!,$B39,#REF!,C$31),0)</f>
        <v>#REF!</v>
      </c>
      <c r="D39" s="202" t="e">
        <f>IF($A$4="GROSS",D15-SUMIFS(#REF!,#REF!,$B39,#REF!,D$31),0)</f>
        <v>#REF!</v>
      </c>
      <c r="E39" s="202" t="e">
        <f>IF($A$4="GROSS",E15-SUMIFS(#REF!,#REF!,$B39,#REF!,E$31),0)</f>
        <v>#REF!</v>
      </c>
      <c r="F39" s="233">
        <f>F15</f>
        <v>0</v>
      </c>
      <c r="G39" s="234" t="e">
        <f t="shared" si="40"/>
        <v>#REF!</v>
      </c>
      <c r="H39" s="202" t="e">
        <f>IF($A$4="GROSS",H15-SUMIFS(#REF!,#REF!,$B39,#REF!,H$31),0)</f>
        <v>#REF!</v>
      </c>
      <c r="I39" s="202" t="e">
        <f>IF($A$4="GROSS",I15-SUMIFS(#REF!,#REF!,$B39,#REF!,I$31),0)</f>
        <v>#REF!</v>
      </c>
      <c r="J39" s="202" t="e">
        <f>IF($A$4="GROSS",J15-SUMIFS(#REF!,#REF!,$B39,#REF!,J$31),0)</f>
        <v>#REF!</v>
      </c>
      <c r="K39" s="233">
        <f>K15</f>
        <v>0</v>
      </c>
      <c r="L39" s="234" t="e">
        <f t="shared" si="41"/>
        <v>#REF!</v>
      </c>
      <c r="M39" s="202" t="e">
        <f>IF($A$4="GROSS",M15-SUMIFS(#REF!,#REF!,$B39,#REF!,M$31),0)</f>
        <v>#REF!</v>
      </c>
      <c r="N39" s="202" t="e">
        <f>IF($A$4="GROSS",N15-SUMIFS(#REF!,#REF!,$B39,#REF!,N$31),0)</f>
        <v>#REF!</v>
      </c>
      <c r="O39" s="202" t="e">
        <f>IF($A$4="GROSS",O15-SUMIFS(#REF!,#REF!,$B39,#REF!,O$31),0)</f>
        <v>#REF!</v>
      </c>
      <c r="P39" s="233">
        <f>P15</f>
        <v>0</v>
      </c>
      <c r="Q39" s="234" t="e">
        <f t="shared" si="42"/>
        <v>#REF!</v>
      </c>
      <c r="R39" s="202" t="e">
        <f>IF($A$4="GROSS",R15-SUMIFS(#REF!,#REF!,$B39,#REF!,R$31),0)</f>
        <v>#REF!</v>
      </c>
      <c r="S39" s="202" t="e">
        <f>IF($A$4="GROSS",S15-SUMIFS(#REF!,#REF!,$B39,#REF!,S$31),0)</f>
        <v>#REF!</v>
      </c>
      <c r="T39" s="202" t="e">
        <f>IF($A$4="GROSS",T15-SUMIFS(#REF!,#REF!,$B39,#REF!,T$31),0)</f>
        <v>#REF!</v>
      </c>
      <c r="U39" s="233">
        <f>U15</f>
        <v>0</v>
      </c>
      <c r="V39" s="234" t="e">
        <f t="shared" si="43"/>
        <v>#REF!</v>
      </c>
      <c r="X39" s="29" t="e">
        <f>#REF!-G39</f>
        <v>#REF!</v>
      </c>
      <c r="Y39" s="29" t="e">
        <f>#REF!-L39</f>
        <v>#REF!</v>
      </c>
      <c r="Z39" s="29" t="e">
        <f>#REF!-V39</f>
        <v>#REF!</v>
      </c>
    </row>
    <row r="40" spans="1:26" ht="14.25" customHeight="1" collapsed="1" thickBot="1" x14ac:dyDescent="0.35">
      <c r="B40" s="66" t="e">
        <f>IF($A$4="GROSS","Adjusted net income (loss)","Adjusted EBITDA")</f>
        <v>#REF!</v>
      </c>
      <c r="C40" s="213" t="e">
        <f>C36-SUM(C37:C39)</f>
        <v>#REF!</v>
      </c>
      <c r="D40" s="213" t="e">
        <f t="shared" ref="D40:V40" si="44">D36-SUM(D37:D39)</f>
        <v>#REF!</v>
      </c>
      <c r="E40" s="213" t="e">
        <f t="shared" si="44"/>
        <v>#REF!</v>
      </c>
      <c r="F40" s="238">
        <f t="shared" si="44"/>
        <v>0</v>
      </c>
      <c r="G40" s="239" t="e">
        <f t="shared" si="44"/>
        <v>#REF!</v>
      </c>
      <c r="H40" s="213" t="e">
        <f t="shared" si="44"/>
        <v>#REF!</v>
      </c>
      <c r="I40" s="213" t="e">
        <f t="shared" si="44"/>
        <v>#REF!</v>
      </c>
      <c r="J40" s="213" t="e">
        <f t="shared" si="44"/>
        <v>#REF!</v>
      </c>
      <c r="K40" s="238">
        <f t="shared" si="44"/>
        <v>0</v>
      </c>
      <c r="L40" s="239" t="e">
        <f t="shared" si="44"/>
        <v>#REF!</v>
      </c>
      <c r="M40" s="213" t="e">
        <f t="shared" ref="M40:Q40" si="45">M36-SUM(M37:M39)</f>
        <v>#REF!</v>
      </c>
      <c r="N40" s="213" t="e">
        <f t="shared" si="45"/>
        <v>#REF!</v>
      </c>
      <c r="O40" s="213" t="e">
        <f t="shared" si="45"/>
        <v>#REF!</v>
      </c>
      <c r="P40" s="238">
        <f t="shared" si="45"/>
        <v>0</v>
      </c>
      <c r="Q40" s="239" t="e">
        <f t="shared" si="45"/>
        <v>#REF!</v>
      </c>
      <c r="R40" s="213" t="e">
        <f t="shared" si="44"/>
        <v>#REF!</v>
      </c>
      <c r="S40" s="213" t="e">
        <f t="shared" si="44"/>
        <v>#REF!</v>
      </c>
      <c r="T40" s="213" t="e">
        <f t="shared" si="44"/>
        <v>#REF!</v>
      </c>
      <c r="U40" s="238">
        <f t="shared" si="44"/>
        <v>0</v>
      </c>
      <c r="V40" s="239" t="e">
        <f t="shared" si="44"/>
        <v>#REF!</v>
      </c>
      <c r="X40" s="53" t="e">
        <f>#REF!-G40</f>
        <v>#REF!</v>
      </c>
      <c r="Y40" s="53" t="e">
        <f>#REF!-L40</f>
        <v>#REF!</v>
      </c>
      <c r="Z40" s="53" t="e">
        <f>#REF!-V40</f>
        <v>#REF!</v>
      </c>
    </row>
    <row r="41" spans="1:26" ht="14.25" hidden="1" customHeight="1" outlineLevel="1" x14ac:dyDescent="0.3">
      <c r="B41" s="72" t="e">
        <f>#REF!</f>
        <v>#REF!</v>
      </c>
      <c r="C41" s="202"/>
      <c r="D41" s="202"/>
      <c r="E41" s="202"/>
      <c r="F41" s="233"/>
      <c r="G41" s="234"/>
      <c r="H41" s="202"/>
      <c r="I41" s="202"/>
      <c r="J41" s="202"/>
      <c r="K41" s="233"/>
      <c r="L41" s="234"/>
      <c r="M41" s="202"/>
      <c r="N41" s="202"/>
      <c r="O41" s="202"/>
      <c r="P41" s="233"/>
      <c r="Q41" s="234"/>
      <c r="R41" s="202"/>
      <c r="S41" s="202"/>
      <c r="T41" s="202"/>
      <c r="U41" s="233"/>
      <c r="V41" s="234"/>
      <c r="X41" s="29"/>
      <c r="Y41" s="29"/>
      <c r="Z41" s="29"/>
    </row>
    <row r="42" spans="1:26" ht="14.25" hidden="1" customHeight="1" outlineLevel="1" x14ac:dyDescent="0.3">
      <c r="B42" s="30" t="e">
        <f>#REF!</f>
        <v>#REF!</v>
      </c>
      <c r="C42" s="202" t="e">
        <f>C38</f>
        <v>#REF!</v>
      </c>
      <c r="D42" s="202" t="e">
        <f t="shared" ref="D42:E43" si="46">D38</f>
        <v>#REF!</v>
      </c>
      <c r="E42" s="202" t="e">
        <f t="shared" si="46"/>
        <v>#REF!</v>
      </c>
      <c r="F42" s="233">
        <f>F18</f>
        <v>0</v>
      </c>
      <c r="G42" s="234" t="e">
        <f t="shared" ref="G42:G44" si="47">SUM(C42:F42)</f>
        <v>#REF!</v>
      </c>
      <c r="H42" s="202" t="e">
        <f>H38</f>
        <v>#REF!</v>
      </c>
      <c r="I42" s="202" t="e">
        <f t="shared" ref="I42:J43" si="48">I38</f>
        <v>#REF!</v>
      </c>
      <c r="J42" s="202" t="e">
        <f t="shared" si="48"/>
        <v>#REF!</v>
      </c>
      <c r="K42" s="233">
        <f>K18</f>
        <v>0</v>
      </c>
      <c r="L42" s="234" t="e">
        <f t="shared" ref="L42:L44" si="49">SUM(H42:K42)</f>
        <v>#REF!</v>
      </c>
      <c r="M42" s="202" t="e">
        <f>M38</f>
        <v>#REF!</v>
      </c>
      <c r="N42" s="202" t="e">
        <f t="shared" ref="N42:O42" si="50">N38</f>
        <v>#REF!</v>
      </c>
      <c r="O42" s="202" t="e">
        <f t="shared" si="50"/>
        <v>#REF!</v>
      </c>
      <c r="P42" s="233">
        <f>P18</f>
        <v>0</v>
      </c>
      <c r="Q42" s="234" t="e">
        <f t="shared" ref="Q42:Q44" si="51">SUM(M42:P42)</f>
        <v>#REF!</v>
      </c>
      <c r="R42" s="202" t="e">
        <f>R38</f>
        <v>#REF!</v>
      </c>
      <c r="S42" s="202" t="e">
        <f t="shared" ref="S42:T43" si="52">S38</f>
        <v>#REF!</v>
      </c>
      <c r="T42" s="202" t="e">
        <f t="shared" si="52"/>
        <v>#REF!</v>
      </c>
      <c r="U42" s="233">
        <f>U18</f>
        <v>0</v>
      </c>
      <c r="V42" s="234" t="e">
        <f t="shared" ref="V42:V44" si="53">SUM(R42:U42)</f>
        <v>#REF!</v>
      </c>
      <c r="X42" s="29" t="e">
        <f>#REF!-G42</f>
        <v>#REF!</v>
      </c>
      <c r="Y42" s="29" t="e">
        <f>#REF!-L42</f>
        <v>#REF!</v>
      </c>
      <c r="Z42" s="29" t="e">
        <f>#REF!-V42</f>
        <v>#REF!</v>
      </c>
    </row>
    <row r="43" spans="1:26" ht="14.25" hidden="1" customHeight="1" outlineLevel="1" x14ac:dyDescent="0.3">
      <c r="B43" s="30" t="e">
        <f>#REF!</f>
        <v>#REF!</v>
      </c>
      <c r="C43" s="202" t="e">
        <f>C39</f>
        <v>#REF!</v>
      </c>
      <c r="D43" s="202" t="e">
        <f t="shared" si="46"/>
        <v>#REF!</v>
      </c>
      <c r="E43" s="202" t="e">
        <f t="shared" si="46"/>
        <v>#REF!</v>
      </c>
      <c r="F43" s="233">
        <f>F19</f>
        <v>0</v>
      </c>
      <c r="G43" s="234" t="e">
        <f t="shared" si="47"/>
        <v>#REF!</v>
      </c>
      <c r="H43" s="202" t="e">
        <f>H39</f>
        <v>#REF!</v>
      </c>
      <c r="I43" s="202" t="e">
        <f t="shared" si="48"/>
        <v>#REF!</v>
      </c>
      <c r="J43" s="202" t="e">
        <f t="shared" si="48"/>
        <v>#REF!</v>
      </c>
      <c r="K43" s="233">
        <f>K19</f>
        <v>0</v>
      </c>
      <c r="L43" s="234" t="e">
        <f t="shared" si="49"/>
        <v>#REF!</v>
      </c>
      <c r="M43" s="202" t="e">
        <f>M39</f>
        <v>#REF!</v>
      </c>
      <c r="N43" s="202" t="e">
        <f t="shared" ref="N43:O43" si="54">N39</f>
        <v>#REF!</v>
      </c>
      <c r="O43" s="202" t="e">
        <f t="shared" si="54"/>
        <v>#REF!</v>
      </c>
      <c r="P43" s="233">
        <f>P19</f>
        <v>0</v>
      </c>
      <c r="Q43" s="234" t="e">
        <f t="shared" si="51"/>
        <v>#REF!</v>
      </c>
      <c r="R43" s="202" t="e">
        <f>R39</f>
        <v>#REF!</v>
      </c>
      <c r="S43" s="202" t="e">
        <f t="shared" si="52"/>
        <v>#REF!</v>
      </c>
      <c r="T43" s="202" t="e">
        <f t="shared" si="52"/>
        <v>#REF!</v>
      </c>
      <c r="U43" s="233">
        <f>U19</f>
        <v>0</v>
      </c>
      <c r="V43" s="234" t="e">
        <f t="shared" si="53"/>
        <v>#REF!</v>
      </c>
      <c r="X43" s="29" t="e">
        <f>#REF!-G43</f>
        <v>#REF!</v>
      </c>
      <c r="Y43" s="29" t="e">
        <f>#REF!-L43</f>
        <v>#REF!</v>
      </c>
      <c r="Z43" s="29" t="e">
        <f>#REF!-V43</f>
        <v>#REF!</v>
      </c>
    </row>
    <row r="44" spans="1:26" ht="14.25" hidden="1" customHeight="1" outlineLevel="1" x14ac:dyDescent="0.3">
      <c r="B44" s="30" t="e">
        <f>#REF!</f>
        <v>#REF!</v>
      </c>
      <c r="C44" s="202" t="e">
        <f>IF($A$4="GROSS",C20-SUMIFS(#REF!,#REF!,$B44,#REF!,C$31),0)</f>
        <v>#REF!</v>
      </c>
      <c r="D44" s="202" t="e">
        <f>IF($A$4="GROSS",D20-SUMIFS(#REF!,#REF!,$B44,#REF!,D$31),0)</f>
        <v>#REF!</v>
      </c>
      <c r="E44" s="202" t="e">
        <f>IF($A$4="GROSS",E20-SUMIFS(#REF!,#REF!,$B44,#REF!,E$31),0)</f>
        <v>#REF!</v>
      </c>
      <c r="F44" s="233">
        <f>F20</f>
        <v>0</v>
      </c>
      <c r="G44" s="234" t="e">
        <f t="shared" si="47"/>
        <v>#REF!</v>
      </c>
      <c r="H44" s="202" t="e">
        <f>IF($A$4="GROSS",H20-SUMIFS(#REF!,#REF!,$B44,#REF!,H$31),0)</f>
        <v>#REF!</v>
      </c>
      <c r="I44" s="202" t="e">
        <f>IF($A$4="GROSS",I20-SUMIFS(#REF!,#REF!,$B44,#REF!,I$31),0)</f>
        <v>#REF!</v>
      </c>
      <c r="J44" s="202" t="e">
        <f>IF($A$4="GROSS",J20-SUMIFS(#REF!,#REF!,$B44,#REF!,J$31),0)</f>
        <v>#REF!</v>
      </c>
      <c r="K44" s="233">
        <f>K20</f>
        <v>0</v>
      </c>
      <c r="L44" s="234" t="e">
        <f t="shared" si="49"/>
        <v>#REF!</v>
      </c>
      <c r="M44" s="202" t="e">
        <f>IF($A$4="GROSS",M20-SUMIFS(#REF!,#REF!,$B44,#REF!,M$31),0)</f>
        <v>#REF!</v>
      </c>
      <c r="N44" s="202" t="e">
        <f>IF($A$4="GROSS",N20-SUMIFS(#REF!,#REF!,$B44,#REF!,N$31),0)</f>
        <v>#REF!</v>
      </c>
      <c r="O44" s="202" t="e">
        <f>IF($A$4="GROSS",O20-SUMIFS(#REF!,#REF!,$B44,#REF!,O$31),0)</f>
        <v>#REF!</v>
      </c>
      <c r="P44" s="233">
        <f>P20</f>
        <v>0</v>
      </c>
      <c r="Q44" s="234" t="e">
        <f t="shared" si="51"/>
        <v>#REF!</v>
      </c>
      <c r="R44" s="202" t="e">
        <f>IF($A$4="GROSS",R20-SUMIFS(#REF!,#REF!,$B44,#REF!,R$31),0)</f>
        <v>#REF!</v>
      </c>
      <c r="S44" s="202" t="e">
        <f>IF($A$4="GROSS",S20-SUMIFS(#REF!,#REF!,$B44,#REF!,S$31),0)</f>
        <v>#REF!</v>
      </c>
      <c r="T44" s="202" t="e">
        <f>IF($A$4="GROSS",T20-SUMIFS(#REF!,#REF!,$B44,#REF!,T$31),0)</f>
        <v>#REF!</v>
      </c>
      <c r="U44" s="233">
        <f>U20</f>
        <v>0</v>
      </c>
      <c r="V44" s="234" t="e">
        <f t="shared" si="53"/>
        <v>#REF!</v>
      </c>
      <c r="X44" s="29" t="e">
        <f>#REF!-G44</f>
        <v>#REF!</v>
      </c>
      <c r="Y44" s="29" t="e">
        <f>#REF!-L44</f>
        <v>#REF!</v>
      </c>
      <c r="Z44" s="29" t="e">
        <f>#REF!-V44</f>
        <v>#REF!</v>
      </c>
    </row>
    <row r="45" spans="1:26" ht="14.25" hidden="1" customHeight="1" outlineLevel="1" thickBot="1" x14ac:dyDescent="0.35">
      <c r="B45" s="66" t="e">
        <f>#REF!</f>
        <v>#REF!</v>
      </c>
      <c r="C45" s="213" t="e">
        <f>SUM(C40:C44)</f>
        <v>#REF!</v>
      </c>
      <c r="D45" s="213" t="e">
        <f t="shared" ref="D45:G45" si="55">SUM(D40:D44)</f>
        <v>#REF!</v>
      </c>
      <c r="E45" s="213" t="e">
        <f t="shared" si="55"/>
        <v>#REF!</v>
      </c>
      <c r="F45" s="238">
        <f t="shared" si="55"/>
        <v>0</v>
      </c>
      <c r="G45" s="239" t="e">
        <f t="shared" si="55"/>
        <v>#REF!</v>
      </c>
      <c r="H45" s="213" t="e">
        <f>SUM(H40:H44)</f>
        <v>#REF!</v>
      </c>
      <c r="I45" s="213" t="e">
        <f t="shared" ref="I45:L45" si="56">SUM(I40:I44)</f>
        <v>#REF!</v>
      </c>
      <c r="J45" s="213" t="e">
        <f t="shared" si="56"/>
        <v>#REF!</v>
      </c>
      <c r="K45" s="238">
        <f t="shared" si="56"/>
        <v>0</v>
      </c>
      <c r="L45" s="239" t="e">
        <f t="shared" si="56"/>
        <v>#REF!</v>
      </c>
      <c r="M45" s="213" t="e">
        <f>SUM(M40:M44)</f>
        <v>#REF!</v>
      </c>
      <c r="N45" s="213" t="e">
        <f t="shared" ref="N45:Q45" si="57">SUM(N40:N44)</f>
        <v>#REF!</v>
      </c>
      <c r="O45" s="213" t="e">
        <f t="shared" si="57"/>
        <v>#REF!</v>
      </c>
      <c r="P45" s="238">
        <f t="shared" si="57"/>
        <v>0</v>
      </c>
      <c r="Q45" s="239" t="e">
        <f t="shared" si="57"/>
        <v>#REF!</v>
      </c>
      <c r="R45" s="213" t="e">
        <f>SUM(R40:R44)</f>
        <v>#REF!</v>
      </c>
      <c r="S45" s="213" t="e">
        <f t="shared" ref="S45:V45" si="58">SUM(S40:S44)</f>
        <v>#REF!</v>
      </c>
      <c r="T45" s="213" t="e">
        <f t="shared" si="58"/>
        <v>#REF!</v>
      </c>
      <c r="U45" s="238">
        <f t="shared" si="58"/>
        <v>0</v>
      </c>
      <c r="V45" s="239" t="e">
        <f t="shared" si="58"/>
        <v>#REF!</v>
      </c>
      <c r="X45" s="53" t="e">
        <f>#REF!-G45</f>
        <v>#REF!</v>
      </c>
      <c r="Y45" s="53" t="e">
        <f>#REF!-L45</f>
        <v>#REF!</v>
      </c>
      <c r="Z45" s="53" t="e">
        <f>#REF!-V45</f>
        <v>#REF!</v>
      </c>
    </row>
    <row r="46" spans="1:26" ht="14.25" customHeight="1" collapsed="1" x14ac:dyDescent="0.3">
      <c r="B46" s="73" t="e">
        <f>#REF!</f>
        <v>#REF!</v>
      </c>
      <c r="C46" s="29"/>
      <c r="D46" s="29"/>
      <c r="E46" s="29"/>
      <c r="F46" s="181"/>
      <c r="G46" s="184"/>
      <c r="H46" s="29"/>
      <c r="I46" s="29"/>
      <c r="J46" s="29"/>
      <c r="K46" s="181"/>
      <c r="L46" s="184"/>
      <c r="M46" s="29"/>
      <c r="N46" s="29"/>
      <c r="O46" s="29"/>
      <c r="P46" s="181"/>
      <c r="Q46" s="184"/>
      <c r="R46" s="29"/>
      <c r="S46" s="29"/>
      <c r="T46" s="29"/>
      <c r="U46" s="181"/>
      <c r="V46" s="184"/>
      <c r="X46" s="29"/>
      <c r="Y46" s="29"/>
      <c r="Z46" s="29"/>
    </row>
    <row r="47" spans="1:26" ht="14.25" customHeight="1" x14ac:dyDescent="0.3">
      <c r="B47" s="61" t="e">
        <f>#REF!</f>
        <v>#REF!</v>
      </c>
      <c r="C47" s="115" t="s">
        <v>18</v>
      </c>
      <c r="D47" s="115" t="s">
        <v>18</v>
      </c>
      <c r="E47" s="115" t="s">
        <v>18</v>
      </c>
      <c r="F47" s="182" t="s">
        <v>18</v>
      </c>
      <c r="G47" s="190" t="s">
        <v>18</v>
      </c>
      <c r="H47" s="115" t="str">
        <f t="shared" ref="H47:L47" si="59">IFERROR((H32-C32)/C32,"n/a")</f>
        <v>n/a</v>
      </c>
      <c r="I47" s="115" t="str">
        <f t="shared" si="59"/>
        <v>n/a</v>
      </c>
      <c r="J47" s="115" t="str">
        <f t="shared" si="59"/>
        <v>n/a</v>
      </c>
      <c r="K47" s="182" t="str">
        <f t="shared" si="59"/>
        <v>n/a</v>
      </c>
      <c r="L47" s="190" t="str">
        <f t="shared" si="59"/>
        <v>n/a</v>
      </c>
      <c r="M47" s="115" t="str">
        <f t="shared" ref="M47" si="60">IFERROR((M32-H32)/H32,"n/a")</f>
        <v>n/a</v>
      </c>
      <c r="N47" s="115" t="str">
        <f t="shared" ref="N47" si="61">IFERROR((N32-I32)/I32,"n/a")</f>
        <v>n/a</v>
      </c>
      <c r="O47" s="115" t="str">
        <f t="shared" ref="O47" si="62">IFERROR((O32-J32)/J32,"n/a")</f>
        <v>n/a</v>
      </c>
      <c r="P47" s="182" t="str">
        <f t="shared" ref="P47" si="63">IFERROR((P32-K32)/K32,"n/a")</f>
        <v>n/a</v>
      </c>
      <c r="Q47" s="190" t="str">
        <f t="shared" ref="Q47" si="64">IFERROR((Q32-L32)/L32,"n/a")</f>
        <v>n/a</v>
      </c>
      <c r="R47" s="115" t="str">
        <f>IFERROR((R32-H32)/H32,"n/a")</f>
        <v>n/a</v>
      </c>
      <c r="S47" s="115" t="str">
        <f>IFERROR((S32-I32)/I32,"n/a")</f>
        <v>n/a</v>
      </c>
      <c r="T47" s="115" t="str">
        <f>IFERROR((T32-J32)/J32,"n/a")</f>
        <v>n/a</v>
      </c>
      <c r="U47" s="182" t="str">
        <f>IFERROR((U32-K32)/K32,"n/a")</f>
        <v>n/a</v>
      </c>
      <c r="V47" s="190" t="str">
        <f>IFERROR((V32-L32)/L32,"n/a")</f>
        <v>n/a</v>
      </c>
      <c r="X47" s="58"/>
      <c r="Y47" s="58"/>
      <c r="Z47" s="58"/>
    </row>
    <row r="48" spans="1:26" ht="14.25" customHeight="1" x14ac:dyDescent="0.3">
      <c r="B48" s="61" t="e">
        <f>#REF!</f>
        <v>#REF!</v>
      </c>
      <c r="C48" s="115" t="str">
        <f t="shared" ref="C48:V48" si="65">IFERROR(C34/C32,"n/a")</f>
        <v>n/a</v>
      </c>
      <c r="D48" s="115" t="str">
        <f t="shared" si="65"/>
        <v>n/a</v>
      </c>
      <c r="E48" s="115" t="str">
        <f t="shared" si="65"/>
        <v>n/a</v>
      </c>
      <c r="F48" s="182" t="str">
        <f t="shared" si="65"/>
        <v>n/a</v>
      </c>
      <c r="G48" s="190" t="str">
        <f t="shared" si="65"/>
        <v>n/a</v>
      </c>
      <c r="H48" s="115" t="str">
        <f t="shared" si="65"/>
        <v>n/a</v>
      </c>
      <c r="I48" s="115" t="str">
        <f t="shared" si="65"/>
        <v>n/a</v>
      </c>
      <c r="J48" s="115" t="str">
        <f t="shared" si="65"/>
        <v>n/a</v>
      </c>
      <c r="K48" s="182" t="str">
        <f t="shared" si="65"/>
        <v>n/a</v>
      </c>
      <c r="L48" s="190" t="str">
        <f t="shared" si="65"/>
        <v>n/a</v>
      </c>
      <c r="M48" s="115" t="str">
        <f t="shared" ref="M48:Q48" si="66">IFERROR(M34/M32,"n/a")</f>
        <v>n/a</v>
      </c>
      <c r="N48" s="115" t="str">
        <f t="shared" si="66"/>
        <v>n/a</v>
      </c>
      <c r="O48" s="115" t="str">
        <f t="shared" si="66"/>
        <v>n/a</v>
      </c>
      <c r="P48" s="182" t="str">
        <f t="shared" si="66"/>
        <v>n/a</v>
      </c>
      <c r="Q48" s="190" t="str">
        <f t="shared" si="66"/>
        <v>n/a</v>
      </c>
      <c r="R48" s="115" t="str">
        <f t="shared" si="65"/>
        <v>n/a</v>
      </c>
      <c r="S48" s="115" t="str">
        <f t="shared" si="65"/>
        <v>n/a</v>
      </c>
      <c r="T48" s="115" t="str">
        <f t="shared" si="65"/>
        <v>n/a</v>
      </c>
      <c r="U48" s="182" t="str">
        <f t="shared" si="65"/>
        <v>n/a</v>
      </c>
      <c r="V48" s="190" t="str">
        <f t="shared" si="65"/>
        <v>n/a</v>
      </c>
      <c r="X48" s="115" t="str">
        <f>IFERROR(X34/X32,"n/a")</f>
        <v>n/a</v>
      </c>
      <c r="Y48" s="115" t="str">
        <f>IFERROR(Y34/Y32,"n/a")</f>
        <v>n/a</v>
      </c>
      <c r="Z48" s="115" t="str">
        <f>IFERROR(Z34/Z32,"n/a")</f>
        <v>n/a</v>
      </c>
    </row>
    <row r="49" spans="1:26" ht="14.25" customHeight="1" x14ac:dyDescent="0.3">
      <c r="B49" s="61" t="e">
        <f>#REF!</f>
        <v>#REF!</v>
      </c>
      <c r="C49" s="115" t="str">
        <f t="shared" ref="C49:V49" si="67">IFERROR(C36/C32,"n/a")</f>
        <v>n/a</v>
      </c>
      <c r="D49" s="115" t="str">
        <f t="shared" si="67"/>
        <v>n/a</v>
      </c>
      <c r="E49" s="115" t="str">
        <f t="shared" si="67"/>
        <v>n/a</v>
      </c>
      <c r="F49" s="182" t="str">
        <f t="shared" si="67"/>
        <v>n/a</v>
      </c>
      <c r="G49" s="190" t="str">
        <f t="shared" si="67"/>
        <v>n/a</v>
      </c>
      <c r="H49" s="115" t="str">
        <f t="shared" si="67"/>
        <v>n/a</v>
      </c>
      <c r="I49" s="115" t="str">
        <f t="shared" si="67"/>
        <v>n/a</v>
      </c>
      <c r="J49" s="115" t="str">
        <f t="shared" si="67"/>
        <v>n/a</v>
      </c>
      <c r="K49" s="182" t="str">
        <f t="shared" si="67"/>
        <v>n/a</v>
      </c>
      <c r="L49" s="190" t="str">
        <f t="shared" si="67"/>
        <v>n/a</v>
      </c>
      <c r="M49" s="115" t="str">
        <f t="shared" ref="M49:Q49" si="68">IFERROR(M36/M32,"n/a")</f>
        <v>n/a</v>
      </c>
      <c r="N49" s="115" t="str">
        <f t="shared" si="68"/>
        <v>n/a</v>
      </c>
      <c r="O49" s="115" t="str">
        <f t="shared" si="68"/>
        <v>n/a</v>
      </c>
      <c r="P49" s="182" t="str">
        <f t="shared" si="68"/>
        <v>n/a</v>
      </c>
      <c r="Q49" s="190" t="str">
        <f t="shared" si="68"/>
        <v>n/a</v>
      </c>
      <c r="R49" s="115" t="str">
        <f t="shared" si="67"/>
        <v>n/a</v>
      </c>
      <c r="S49" s="115" t="str">
        <f t="shared" si="67"/>
        <v>n/a</v>
      </c>
      <c r="T49" s="115" t="str">
        <f t="shared" si="67"/>
        <v>n/a</v>
      </c>
      <c r="U49" s="182" t="str">
        <f t="shared" si="67"/>
        <v>n/a</v>
      </c>
      <c r="V49" s="190" t="str">
        <f t="shared" si="67"/>
        <v>n/a</v>
      </c>
      <c r="X49" s="115" t="str">
        <f>IFERROR(X36/X32,"n/a")</f>
        <v>n/a</v>
      </c>
      <c r="Y49" s="115" t="str">
        <f>IFERROR(Y36/Y32,"n/a")</f>
        <v>n/a</v>
      </c>
      <c r="Z49" s="115" t="str">
        <f>IFERROR(Z36/Z32,"n/a")</f>
        <v>n/a</v>
      </c>
    </row>
    <row r="50" spans="1:26" ht="14.25" customHeight="1" thickBot="1" x14ac:dyDescent="0.35">
      <c r="B50" s="75" t="e">
        <f>#REF!</f>
        <v>#REF!</v>
      </c>
      <c r="C50" s="116" t="str">
        <f t="shared" ref="C50:V50" si="69">IFERROR(C45/C32,"n/a")</f>
        <v>n/a</v>
      </c>
      <c r="D50" s="116" t="str">
        <f t="shared" si="69"/>
        <v>n/a</v>
      </c>
      <c r="E50" s="116" t="str">
        <f t="shared" si="69"/>
        <v>n/a</v>
      </c>
      <c r="F50" s="183" t="str">
        <f t="shared" si="69"/>
        <v>n/a</v>
      </c>
      <c r="G50" s="191" t="str">
        <f t="shared" si="69"/>
        <v>n/a</v>
      </c>
      <c r="H50" s="116" t="str">
        <f t="shared" si="69"/>
        <v>n/a</v>
      </c>
      <c r="I50" s="116" t="str">
        <f t="shared" si="69"/>
        <v>n/a</v>
      </c>
      <c r="J50" s="116" t="str">
        <f t="shared" si="69"/>
        <v>n/a</v>
      </c>
      <c r="K50" s="183" t="str">
        <f t="shared" si="69"/>
        <v>n/a</v>
      </c>
      <c r="L50" s="191" t="str">
        <f t="shared" si="69"/>
        <v>n/a</v>
      </c>
      <c r="M50" s="116" t="str">
        <f t="shared" ref="M50:Q50" si="70">IFERROR(M45/M32,"n/a")</f>
        <v>n/a</v>
      </c>
      <c r="N50" s="116" t="str">
        <f t="shared" si="70"/>
        <v>n/a</v>
      </c>
      <c r="O50" s="116" t="str">
        <f t="shared" si="70"/>
        <v>n/a</v>
      </c>
      <c r="P50" s="183" t="str">
        <f t="shared" si="70"/>
        <v>n/a</v>
      </c>
      <c r="Q50" s="191" t="str">
        <f t="shared" si="70"/>
        <v>n/a</v>
      </c>
      <c r="R50" s="116" t="str">
        <f t="shared" si="69"/>
        <v>n/a</v>
      </c>
      <c r="S50" s="116" t="str">
        <f t="shared" si="69"/>
        <v>n/a</v>
      </c>
      <c r="T50" s="116" t="str">
        <f t="shared" si="69"/>
        <v>n/a</v>
      </c>
      <c r="U50" s="183" t="str">
        <f t="shared" si="69"/>
        <v>n/a</v>
      </c>
      <c r="V50" s="191" t="str">
        <f t="shared" si="69"/>
        <v>n/a</v>
      </c>
      <c r="X50" s="116" t="str">
        <f>IFERROR(X45/X32,"n/a")</f>
        <v>n/a</v>
      </c>
      <c r="Y50" s="116" t="str">
        <f>IFERROR(Y45/Y32,"n/a")</f>
        <v>n/a</v>
      </c>
      <c r="Z50" s="116" t="str">
        <f>IFERROR(Z45/Z32,"n/a")</f>
        <v>n/a</v>
      </c>
    </row>
    <row r="52" spans="1:26" s="151" customFormat="1" outlineLevel="1" x14ac:dyDescent="0.3">
      <c r="A52" s="271"/>
      <c r="B52" s="185" t="s">
        <v>31</v>
      </c>
      <c r="C52" s="185"/>
      <c r="D52" s="185"/>
      <c r="E52" s="185"/>
      <c r="F52" s="185"/>
      <c r="G52" s="361" t="e">
        <f>#REF!-G45</f>
        <v>#REF!</v>
      </c>
      <c r="H52" s="185"/>
      <c r="I52" s="185"/>
      <c r="J52" s="185"/>
      <c r="K52" s="185"/>
      <c r="L52" s="185" t="e">
        <f>#REF!-L45</f>
        <v>#REF!</v>
      </c>
      <c r="M52" s="185"/>
      <c r="N52" s="185"/>
      <c r="O52" s="185"/>
      <c r="P52" s="185"/>
      <c r="Q52" s="185" t="e">
        <f>#REF!-Q45</f>
        <v>#REF!</v>
      </c>
      <c r="R52" s="185"/>
      <c r="S52" s="185"/>
      <c r="T52" s="185"/>
      <c r="U52" s="185"/>
      <c r="V52" s="185" t="e">
        <f>#REF!-V45</f>
        <v>#REF!</v>
      </c>
    </row>
    <row r="53" spans="1:26" x14ac:dyDescent="0.3">
      <c r="F53" s="148"/>
    </row>
    <row r="54" spans="1:26" x14ac:dyDescent="0.3">
      <c r="F54" s="201"/>
    </row>
  </sheetData>
  <mergeCells count="1">
    <mergeCell ref="X30:Z30"/>
  </mergeCells>
  <pageMargins left="0.7" right="0.7" top="0.75" bottom="0.75" header="0.3" footer="0.3"/>
  <pageSetup paperSize="9" scale="68" orientation="landscape" horizontalDpi="1200" verticalDpi="1200" r:id="rId1"/>
  <ignoredErrors>
    <ignoredError sqref="R10:V12 G20 L20 V20 R34:V40 G7 R16:V19 C13:E15 G13:J15 R13:T15 V13:V15 L13:L15 C16:L19 C34:L40 C10:L12" formula="1"/>
  </ignoredError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003A70"/>
    <pageSetUpPr fitToPage="1"/>
  </sheetPr>
  <dimension ref="A1:Z41"/>
  <sheetViews>
    <sheetView showGridLines="0" zoomScaleNormal="100" zoomScaleSheetLayoutView="100" workbookViewId="0">
      <pane xSplit="22" ySplit="7" topLeftCell="W8" activePane="bottomRight" state="frozen"/>
      <selection activeCell="H5" sqref="H5"/>
      <selection pane="topRight" activeCell="H5" sqref="H5"/>
      <selection pane="bottomLeft" activeCell="H5" sqref="H5"/>
      <selection pane="bottomRight" activeCell="N8" sqref="N8"/>
    </sheetView>
  </sheetViews>
  <sheetFormatPr defaultColWidth="8.90625" defaultRowHeight="16.5" outlineLevelRow="1" x14ac:dyDescent="0.45"/>
  <cols>
    <col min="1" max="1" width="5.6328125" style="127" customWidth="1"/>
    <col min="2" max="2" width="27" style="127" customWidth="1"/>
    <col min="3" max="6" width="7" style="127" customWidth="1"/>
    <col min="7" max="7" width="7" style="269" customWidth="1"/>
    <col min="8" max="12" width="7" style="127" customWidth="1"/>
    <col min="13" max="17" width="7" style="461" customWidth="1"/>
    <col min="18" max="22" width="7" style="127" customWidth="1"/>
    <col min="23" max="23" width="3.6328125" style="127" customWidth="1"/>
    <col min="24" max="26" width="6.6328125" style="127" customWidth="1"/>
    <col min="27" max="16384" width="8.90625" style="127"/>
  </cols>
  <sheetData>
    <row r="1" spans="1:26" x14ac:dyDescent="0.45">
      <c r="A1" s="118" t="str">
        <f>Periods!$C$4</f>
        <v>Project Platinum</v>
      </c>
    </row>
    <row r="2" spans="1:26" x14ac:dyDescent="0.45">
      <c r="A2" s="74" t="s">
        <v>214</v>
      </c>
    </row>
    <row r="3" spans="1:26" x14ac:dyDescent="0.45">
      <c r="A3" s="71" t="str">
        <f>Periods!$C$8</f>
        <v>Jan'19-Feb'22</v>
      </c>
    </row>
    <row r="5" spans="1:26" x14ac:dyDescent="0.45">
      <c r="A5" s="294">
        <f>SUM(C41:V41)</f>
        <v>0</v>
      </c>
    </row>
    <row r="6" spans="1:26" x14ac:dyDescent="0.45">
      <c r="B6" s="118" t="s">
        <v>214</v>
      </c>
      <c r="C6" s="109"/>
      <c r="D6" s="270"/>
      <c r="E6" s="270"/>
      <c r="F6" s="270"/>
      <c r="G6" s="270"/>
      <c r="H6" s="109"/>
      <c r="I6" s="270"/>
      <c r="J6" s="270"/>
      <c r="K6" s="270"/>
      <c r="L6" s="270"/>
      <c r="M6" s="109"/>
      <c r="N6" s="270"/>
      <c r="O6" s="270"/>
      <c r="P6" s="270"/>
      <c r="Q6" s="270"/>
      <c r="R6" s="109"/>
      <c r="S6" s="270"/>
      <c r="T6" s="270"/>
      <c r="U6" s="270"/>
      <c r="V6" s="270"/>
      <c r="X6" s="107" t="s">
        <v>31</v>
      </c>
      <c r="Y6" s="107"/>
      <c r="Z6" s="107"/>
    </row>
    <row r="7" spans="1:26" s="20" customFormat="1" ht="24" customHeight="1" x14ac:dyDescent="0.3">
      <c r="B7" s="36" t="s">
        <v>5</v>
      </c>
      <c r="C7" s="55" t="str">
        <f>Periods!$C19</f>
        <v>A</v>
      </c>
      <c r="D7" s="55" t="str">
        <f>Periods!$C20</f>
        <v>B</v>
      </c>
      <c r="E7" s="55" t="str">
        <f>Periods!$C21</f>
        <v>C</v>
      </c>
      <c r="F7" s="37" t="s">
        <v>157</v>
      </c>
      <c r="G7" s="35">
        <f>Periods!$D$12</f>
        <v>43830</v>
      </c>
      <c r="H7" s="37" t="str">
        <f>C7</f>
        <v>A</v>
      </c>
      <c r="I7" s="37" t="str">
        <f>D7</f>
        <v>B</v>
      </c>
      <c r="J7" s="37" t="str">
        <f>E7</f>
        <v>C</v>
      </c>
      <c r="K7" s="37" t="s">
        <v>157</v>
      </c>
      <c r="L7" s="35">
        <f>Periods!$D$13</f>
        <v>44196</v>
      </c>
      <c r="M7" s="37" t="str">
        <f>H7</f>
        <v>A</v>
      </c>
      <c r="N7" s="37" t="str">
        <f>I7</f>
        <v>B</v>
      </c>
      <c r="O7" s="37" t="str">
        <f>J7</f>
        <v>C</v>
      </c>
      <c r="P7" s="37" t="s">
        <v>157</v>
      </c>
      <c r="Q7" s="35">
        <f>Periods!$D$14</f>
        <v>44561</v>
      </c>
      <c r="R7" s="37" t="str">
        <f>C7</f>
        <v>A</v>
      </c>
      <c r="S7" s="37" t="str">
        <f>D7</f>
        <v>B</v>
      </c>
      <c r="T7" s="37" t="str">
        <f>E7</f>
        <v>C</v>
      </c>
      <c r="U7" s="37" t="s">
        <v>157</v>
      </c>
      <c r="V7" s="35">
        <f>Periods!$D$15</f>
        <v>44620</v>
      </c>
      <c r="X7" s="144">
        <f>Periods!$D$12</f>
        <v>43830</v>
      </c>
      <c r="Y7" s="144">
        <f>Periods!$D$14</f>
        <v>44561</v>
      </c>
      <c r="Z7" s="144">
        <f>Periods!$D$15</f>
        <v>44620</v>
      </c>
    </row>
    <row r="8" spans="1:26" s="26" customFormat="1" ht="14.25" customHeight="1" x14ac:dyDescent="0.3">
      <c r="B8" s="70" t="str">
        <f>BS!B8</f>
        <v>Cash and cash equivalents</v>
      </c>
      <c r="C8" s="202">
        <f>SUMIFS(TB!$BN:$BN,TB!$F:$F,$B8,TB!$J:$J,C$7)</f>
        <v>0</v>
      </c>
      <c r="D8" s="202">
        <f>SUMIFS(TB!$BN:$BN,TB!$F:$F,$B8,TB!$J:$J,D$7)</f>
        <v>0</v>
      </c>
      <c r="E8" s="202">
        <f>SUMIFS(TB!$BN:$BN,TB!$F:$F,$B8,TB!$J:$J,E$7)</f>
        <v>0</v>
      </c>
      <c r="F8" s="233">
        <f>-SUMIFS(TB!BN:BN,TB!$K:$K,"&lt;&gt;",TB!$F:$F,$B8)</f>
        <v>0</v>
      </c>
      <c r="G8" s="234">
        <f>SUM(C8:F8)</f>
        <v>0</v>
      </c>
      <c r="H8" s="202">
        <f>SUMIFS(TB!$BO:$BO,TB!$F:$F,$B8,TB!$J:$J,H$7)</f>
        <v>0</v>
      </c>
      <c r="I8" s="202">
        <f>SUMIFS(TB!$BO:$BO,TB!$F:$F,$B8,TB!$J:$J,I$7)</f>
        <v>0</v>
      </c>
      <c r="J8" s="202">
        <f>SUMIFS(TB!$BO:$BO,TB!$F:$F,$B8,TB!$J:$J,J$7)</f>
        <v>0</v>
      </c>
      <c r="K8" s="233">
        <f>-SUMIFS(TB!BO:BO,TB!$K:$K,"&lt;&gt;",TB!$F:$F,$B8)</f>
        <v>0</v>
      </c>
      <c r="L8" s="234">
        <f>SUM(H8:K8)</f>
        <v>0</v>
      </c>
      <c r="M8" s="202">
        <f>SUMIFS(TB!$BP:$BP,TB!$F:$F,$B8,TB!$J:$J,M$7)</f>
        <v>0</v>
      </c>
      <c r="N8" s="202">
        <f>SUMIFS(TB!$BP:$BP,TB!$F:$F,$B8,TB!$J:$J,N$7)</f>
        <v>0</v>
      </c>
      <c r="O8" s="202">
        <f>SUMIFS(TB!$BP:$BP,TB!$F:$F,$B8,TB!$J:$J,O$7)</f>
        <v>0</v>
      </c>
      <c r="P8" s="233">
        <f>-SUMIFS(TB!BT:BT,TB!$K:$K,"&lt;&gt;",TB!$F:$F,$B8)</f>
        <v>0</v>
      </c>
      <c r="Q8" s="234">
        <f>SUM(M8:P8)</f>
        <v>0</v>
      </c>
      <c r="R8" s="202">
        <f>SUMIFS(TB!$BQ:$BQ,TB!$F:$F,$B8,TB!$J:$J,R$7)</f>
        <v>0</v>
      </c>
      <c r="S8" s="202">
        <f>SUMIFS(TB!$BQ:$BQ,TB!$F:$F,$B8,TB!$J:$J,S$7)</f>
        <v>0</v>
      </c>
      <c r="T8" s="202">
        <f>SUMIFS(TB!$BQ:$BQ,TB!$F:$F,$B8,TB!$J:$J,T$7)</f>
        <v>0</v>
      </c>
      <c r="U8" s="233">
        <f>-SUMIFS(TB!BQ:BQ,TB!$K:$K,"&lt;&gt;",TB!$F:$F,$B8)</f>
        <v>0</v>
      </c>
      <c r="V8" s="234">
        <f>SUM(R8:U8)</f>
        <v>0</v>
      </c>
      <c r="X8" s="29">
        <f>G8-BS!C8</f>
        <v>-7328.0975200000012</v>
      </c>
      <c r="Y8" s="29">
        <f>L8-BS!E8</f>
        <v>-1909.26116</v>
      </c>
      <c r="Z8" s="29">
        <f>V8-BS!F8</f>
        <v>-6695.1180399999994</v>
      </c>
    </row>
    <row r="9" spans="1:26" s="26" customFormat="1" ht="14.25" customHeight="1" x14ac:dyDescent="0.3">
      <c r="B9" s="70" t="str">
        <f>BS!B9</f>
        <v>Accounts receivable, net</v>
      </c>
      <c r="C9" s="202">
        <f>SUMIFS(TB!$BN:$BN,TB!$F:$F,$B9,TB!$J:$J,C$7)</f>
        <v>0</v>
      </c>
      <c r="D9" s="202">
        <f>SUMIFS(TB!$BN:$BN,TB!$F:$F,$B9,TB!$J:$J,D$7)</f>
        <v>0</v>
      </c>
      <c r="E9" s="202">
        <f>SUMIFS(TB!$BN:$BN,TB!$F:$F,$B9,TB!$J:$J,E$7)</f>
        <v>0</v>
      </c>
      <c r="F9" s="233">
        <f>-SUMIFS(TB!BN:BN,TB!$K:$K,"&lt;&gt;",TB!$F:$F,$B9)</f>
        <v>0</v>
      </c>
      <c r="G9" s="234">
        <f t="shared" ref="G9:G15" si="0">SUM(C9:F9)</f>
        <v>0</v>
      </c>
      <c r="H9" s="202">
        <f>SUMIFS(TB!$BO:$BO,TB!$F:$F,$B9,TB!$J:$J,H$7)</f>
        <v>0</v>
      </c>
      <c r="I9" s="202">
        <f>SUMIFS(TB!$BO:$BO,TB!$F:$F,$B9,TB!$J:$J,I$7)</f>
        <v>0</v>
      </c>
      <c r="J9" s="202">
        <f>SUMIFS(TB!$BO:$BO,TB!$F:$F,$B9,TB!$J:$J,J$7)</f>
        <v>0</v>
      </c>
      <c r="K9" s="233">
        <f>-SUMIFS(TB!BO:BO,TB!$K:$K,"&lt;&gt;",TB!$F:$F,$B9)</f>
        <v>0</v>
      </c>
      <c r="L9" s="234">
        <f t="shared" ref="L9:L15" si="1">SUM(H9:K9)</f>
        <v>0</v>
      </c>
      <c r="M9" s="202">
        <f>SUMIFS(TB!$BP:$BP,TB!$F:$F,$B9,TB!$J:$J,M$7)</f>
        <v>0</v>
      </c>
      <c r="N9" s="202">
        <f>SUMIFS(TB!$BP:$BP,TB!$F:$F,$B9,TB!$J:$J,N$7)</f>
        <v>0</v>
      </c>
      <c r="O9" s="202">
        <f>SUMIFS(TB!$BP:$BP,TB!$F:$F,$B9,TB!$J:$J,O$7)</f>
        <v>0</v>
      </c>
      <c r="P9" s="233">
        <f>-SUMIFS(TB!BT:BT,TB!$K:$K,"&lt;&gt;",TB!$F:$F,$B9)</f>
        <v>0</v>
      </c>
      <c r="Q9" s="234">
        <f t="shared" ref="Q9:Q15" si="2">SUM(M9:P9)</f>
        <v>0</v>
      </c>
      <c r="R9" s="202">
        <f>SUMIFS(TB!$BQ:$BQ,TB!$F:$F,$B9,TB!$J:$J,R$7)</f>
        <v>0</v>
      </c>
      <c r="S9" s="202">
        <f>SUMIFS(TB!$BQ:$BQ,TB!$F:$F,$B9,TB!$J:$J,S$7)</f>
        <v>0</v>
      </c>
      <c r="T9" s="202">
        <f>SUMIFS(TB!$BQ:$BQ,TB!$F:$F,$B9,TB!$J:$J,T$7)</f>
        <v>0</v>
      </c>
      <c r="U9" s="233">
        <f>-SUMIFS(TB!BQ:BQ,TB!$K:$K,"&lt;&gt;",TB!$F:$F,$B9)</f>
        <v>0</v>
      </c>
      <c r="V9" s="234">
        <f t="shared" ref="V9:V15" si="3">SUM(R9:U9)</f>
        <v>0</v>
      </c>
      <c r="X9" s="29">
        <f>G9-BS!C9</f>
        <v>-20853.042579999998</v>
      </c>
      <c r="Y9" s="29">
        <f>L9-BS!E9</f>
        <v>-21289.929519999998</v>
      </c>
      <c r="Z9" s="29">
        <f>V9-BS!F9</f>
        <v>-13987.394730000002</v>
      </c>
    </row>
    <row r="10" spans="1:26" s="26" customFormat="1" ht="14.25" customHeight="1" x14ac:dyDescent="0.3">
      <c r="B10" s="70" t="str">
        <f>BS!B10</f>
        <v>Inventory</v>
      </c>
      <c r="C10" s="202">
        <f>SUMIFS(TB!$BN:$BN,TB!$F:$F,$B10,TB!$J:$J,C$7)</f>
        <v>0</v>
      </c>
      <c r="D10" s="202">
        <f>SUMIFS(TB!$BN:$BN,TB!$F:$F,$B10,TB!$J:$J,D$7)</f>
        <v>0</v>
      </c>
      <c r="E10" s="202">
        <f>SUMIFS(TB!$BN:$BN,TB!$F:$F,$B10,TB!$J:$J,E$7)</f>
        <v>0</v>
      </c>
      <c r="F10" s="233">
        <f>-SUMIFS(TB!BN:BN,TB!$K:$K,"&lt;&gt;",TB!$F:$F,$B10)</f>
        <v>0</v>
      </c>
      <c r="G10" s="234">
        <f t="shared" si="0"/>
        <v>0</v>
      </c>
      <c r="H10" s="202">
        <f>SUMIFS(TB!$BO:$BO,TB!$F:$F,$B10,TB!$J:$J,H$7)</f>
        <v>0</v>
      </c>
      <c r="I10" s="202">
        <f>SUMIFS(TB!$BO:$BO,TB!$F:$F,$B10,TB!$J:$J,I$7)</f>
        <v>0</v>
      </c>
      <c r="J10" s="202">
        <f>SUMIFS(TB!$BO:$BO,TB!$F:$F,$B10,TB!$J:$J,J$7)</f>
        <v>0</v>
      </c>
      <c r="K10" s="233">
        <f>-SUMIFS(TB!BO:BO,TB!$K:$K,"&lt;&gt;",TB!$F:$F,$B10)</f>
        <v>0</v>
      </c>
      <c r="L10" s="234">
        <f t="shared" si="1"/>
        <v>0</v>
      </c>
      <c r="M10" s="202">
        <f>SUMIFS(TB!$BP:$BP,TB!$F:$F,$B10,TB!$J:$J,M$7)</f>
        <v>0</v>
      </c>
      <c r="N10" s="202">
        <f>SUMIFS(TB!$BP:$BP,TB!$F:$F,$B10,TB!$J:$J,N$7)</f>
        <v>0</v>
      </c>
      <c r="O10" s="202">
        <f>SUMIFS(TB!$BP:$BP,TB!$F:$F,$B10,TB!$J:$J,O$7)</f>
        <v>0</v>
      </c>
      <c r="P10" s="233">
        <f>-SUMIFS(TB!BT:BT,TB!$K:$K,"&lt;&gt;",TB!$F:$F,$B10)</f>
        <v>0</v>
      </c>
      <c r="Q10" s="234">
        <f t="shared" si="2"/>
        <v>0</v>
      </c>
      <c r="R10" s="202">
        <f>SUMIFS(TB!$BQ:$BQ,TB!$F:$F,$B10,TB!$J:$J,R$7)</f>
        <v>0</v>
      </c>
      <c r="S10" s="202">
        <f>SUMIFS(TB!$BQ:$BQ,TB!$F:$F,$B10,TB!$J:$J,S$7)</f>
        <v>0</v>
      </c>
      <c r="T10" s="202">
        <f>SUMIFS(TB!$BQ:$BQ,TB!$F:$F,$B10,TB!$J:$J,T$7)</f>
        <v>0</v>
      </c>
      <c r="U10" s="233">
        <f>-SUMIFS(TB!BQ:BQ,TB!$K:$K,"&lt;&gt;",TB!$F:$F,$B10)</f>
        <v>0</v>
      </c>
      <c r="V10" s="234">
        <f t="shared" si="3"/>
        <v>0</v>
      </c>
      <c r="X10" s="29">
        <f>G10-BS!C10</f>
        <v>-1954.52808</v>
      </c>
      <c r="Y10" s="29">
        <f>L10-BS!E10</f>
        <v>-3436.8927699999999</v>
      </c>
      <c r="Z10" s="29">
        <f>V10-BS!F10</f>
        <v>-3088.1011899999999</v>
      </c>
    </row>
    <row r="11" spans="1:26" s="26" customFormat="1" ht="14.25" customHeight="1" x14ac:dyDescent="0.3">
      <c r="B11" s="70" t="str">
        <f>BS!B11</f>
        <v>Prepaid expenses</v>
      </c>
      <c r="C11" s="202">
        <f>SUMIFS(TB!$BN:$BN,TB!$F:$F,$B11,TB!$J:$J,C$7)</f>
        <v>0</v>
      </c>
      <c r="D11" s="202">
        <f>SUMIFS(TB!$BN:$BN,TB!$F:$F,$B11,TB!$J:$J,D$7)</f>
        <v>0</v>
      </c>
      <c r="E11" s="202">
        <f>SUMIFS(TB!$BN:$BN,TB!$F:$F,$B11,TB!$J:$J,E$7)</f>
        <v>0</v>
      </c>
      <c r="F11" s="233">
        <f>-SUMIFS(TB!BN:BN,TB!$K:$K,"&lt;&gt;",TB!$F:$F,$B11)</f>
        <v>0</v>
      </c>
      <c r="G11" s="234">
        <f t="shared" ref="G11:G13" si="4">SUM(C11:F11)</f>
        <v>0</v>
      </c>
      <c r="H11" s="202">
        <f>SUMIFS(TB!$BO:$BO,TB!$F:$F,$B11,TB!$J:$J,H$7)</f>
        <v>0</v>
      </c>
      <c r="I11" s="202">
        <f>SUMIFS(TB!$BO:$BO,TB!$F:$F,$B11,TB!$J:$J,I$7)</f>
        <v>0</v>
      </c>
      <c r="J11" s="202">
        <f>SUMIFS(TB!$BO:$BO,TB!$F:$F,$B11,TB!$J:$J,J$7)</f>
        <v>0</v>
      </c>
      <c r="K11" s="233">
        <f>-SUMIFS(TB!BO:BO,TB!$K:$K,"&lt;&gt;",TB!$F:$F,$B11)</f>
        <v>0</v>
      </c>
      <c r="L11" s="234">
        <f t="shared" ref="L11:L13" si="5">SUM(H11:K11)</f>
        <v>0</v>
      </c>
      <c r="M11" s="202">
        <f>SUMIFS(TB!$BP:$BP,TB!$F:$F,$B11,TB!$J:$J,M$7)</f>
        <v>0</v>
      </c>
      <c r="N11" s="202">
        <f>SUMIFS(TB!$BP:$BP,TB!$F:$F,$B11,TB!$J:$J,N$7)</f>
        <v>0</v>
      </c>
      <c r="O11" s="202">
        <f>SUMIFS(TB!$BP:$BP,TB!$F:$F,$B11,TB!$J:$J,O$7)</f>
        <v>0</v>
      </c>
      <c r="P11" s="233">
        <f>-SUMIFS(TB!BT:BT,TB!$K:$K,"&lt;&gt;",TB!$F:$F,$B11)</f>
        <v>0</v>
      </c>
      <c r="Q11" s="234">
        <f t="shared" si="2"/>
        <v>0</v>
      </c>
      <c r="R11" s="202">
        <f>SUMIFS(TB!$BQ:$BQ,TB!$F:$F,$B11,TB!$J:$J,R$7)</f>
        <v>0</v>
      </c>
      <c r="S11" s="202">
        <f>SUMIFS(TB!$BQ:$BQ,TB!$F:$F,$B11,TB!$J:$J,S$7)</f>
        <v>0</v>
      </c>
      <c r="T11" s="202">
        <f>SUMIFS(TB!$BQ:$BQ,TB!$F:$F,$B11,TB!$J:$J,T$7)</f>
        <v>0</v>
      </c>
      <c r="U11" s="233">
        <f>-SUMIFS(TB!BQ:BQ,TB!$K:$K,"&lt;&gt;",TB!$F:$F,$B11)</f>
        <v>0</v>
      </c>
      <c r="V11" s="234">
        <f t="shared" ref="V11:V13" si="6">SUM(R11:U11)</f>
        <v>0</v>
      </c>
      <c r="X11" s="29">
        <f>G11-BS!C11</f>
        <v>-43.42</v>
      </c>
      <c r="Y11" s="29">
        <f>L11-BS!E11</f>
        <v>-68.387200000000007</v>
      </c>
      <c r="Z11" s="29">
        <f>V11-BS!F11</f>
        <v>-58.326540000000001</v>
      </c>
    </row>
    <row r="12" spans="1:26" s="26" customFormat="1" ht="14.25" customHeight="1" x14ac:dyDescent="0.3">
      <c r="B12" s="70" t="str">
        <f>BS!B12</f>
        <v>Other current assets</v>
      </c>
      <c r="C12" s="202">
        <f>SUMIFS(TB!$BN:$BN,TB!$F:$F,$B12,TB!$J:$J,C$7)</f>
        <v>0</v>
      </c>
      <c r="D12" s="202">
        <f>SUMIFS(TB!$BN:$BN,TB!$F:$F,$B12,TB!$J:$J,D$7)</f>
        <v>0</v>
      </c>
      <c r="E12" s="202">
        <f>SUMIFS(TB!$BN:$BN,TB!$F:$F,$B12,TB!$J:$J,E$7)</f>
        <v>0</v>
      </c>
      <c r="F12" s="233">
        <f>-SUMIFS(TB!BN:BN,TB!$K:$K,"&lt;&gt;",TB!$F:$F,$B12)</f>
        <v>0</v>
      </c>
      <c r="G12" s="234">
        <f t="shared" ref="G12" si="7">SUM(C12:F12)</f>
        <v>0</v>
      </c>
      <c r="H12" s="202">
        <f>SUMIFS(TB!$BO:$BO,TB!$F:$F,$B12,TB!$J:$J,H$7)</f>
        <v>0</v>
      </c>
      <c r="I12" s="202">
        <f>SUMIFS(TB!$BO:$BO,TB!$F:$F,$B12,TB!$J:$J,I$7)</f>
        <v>0</v>
      </c>
      <c r="J12" s="202">
        <f>SUMIFS(TB!$BO:$BO,TB!$F:$F,$B12,TB!$J:$J,J$7)</f>
        <v>0</v>
      </c>
      <c r="K12" s="233">
        <f>-SUMIFS(TB!BO:BO,TB!$K:$K,"&lt;&gt;",TB!$F:$F,$B12)</f>
        <v>0</v>
      </c>
      <c r="L12" s="234">
        <f t="shared" ref="L12" si="8">SUM(H12:K12)</f>
        <v>0</v>
      </c>
      <c r="M12" s="202">
        <f>SUMIFS(TB!$BP:$BP,TB!$F:$F,$B12,TB!$J:$J,M$7)</f>
        <v>0</v>
      </c>
      <c r="N12" s="202">
        <f>SUMIFS(TB!$BP:$BP,TB!$F:$F,$B12,TB!$J:$J,N$7)</f>
        <v>0</v>
      </c>
      <c r="O12" s="202">
        <f>SUMIFS(TB!$BP:$BP,TB!$F:$F,$B12,TB!$J:$J,O$7)</f>
        <v>0</v>
      </c>
      <c r="P12" s="233">
        <f>-SUMIFS(TB!BT:BT,TB!$K:$K,"&lt;&gt;",TB!$F:$F,$B12)</f>
        <v>0</v>
      </c>
      <c r="Q12" s="234">
        <f t="shared" si="2"/>
        <v>0</v>
      </c>
      <c r="R12" s="202">
        <f>SUMIFS(TB!$BQ:$BQ,TB!$F:$F,$B12,TB!$J:$J,R$7)</f>
        <v>0</v>
      </c>
      <c r="S12" s="202">
        <f>SUMIFS(TB!$BQ:$BQ,TB!$F:$F,$B12,TB!$J:$J,S$7)</f>
        <v>0</v>
      </c>
      <c r="T12" s="202">
        <f>SUMIFS(TB!$BQ:$BQ,TB!$F:$F,$B12,TB!$J:$J,T$7)</f>
        <v>0</v>
      </c>
      <c r="U12" s="233">
        <f>-SUMIFS(TB!BQ:BQ,TB!$K:$K,"&lt;&gt;",TB!$F:$F,$B12)</f>
        <v>0</v>
      </c>
      <c r="V12" s="234">
        <f t="shared" ref="V12" si="9">SUM(R12:U12)</f>
        <v>0</v>
      </c>
      <c r="X12" s="29">
        <f>G12-BS!C12</f>
        <v>-200.90511999999998</v>
      </c>
      <c r="Y12" s="29">
        <f>L12-BS!E12</f>
        <v>0</v>
      </c>
      <c r="Z12" s="29">
        <f>V12-BS!F12</f>
        <v>0</v>
      </c>
    </row>
    <row r="13" spans="1:26" s="26" customFormat="1" ht="14.25" customHeight="1" x14ac:dyDescent="0.3">
      <c r="B13" s="70" t="str">
        <f>BS!B13</f>
        <v>Blank</v>
      </c>
      <c r="C13" s="202">
        <f>SUMIFS(TB!$BN:$BN,TB!$F:$F,$B13,TB!$J:$J,C$7)</f>
        <v>0</v>
      </c>
      <c r="D13" s="202">
        <f>SUMIFS(TB!$BN:$BN,TB!$F:$F,$B13,TB!$J:$J,D$7)</f>
        <v>0</v>
      </c>
      <c r="E13" s="202">
        <f>SUMIFS(TB!$BN:$BN,TB!$F:$F,$B13,TB!$J:$J,E$7)</f>
        <v>0</v>
      </c>
      <c r="F13" s="233">
        <f>-SUMIFS(TB!BN:BN,TB!$K:$K,"&lt;&gt;",TB!$F:$F,$B13)</f>
        <v>0</v>
      </c>
      <c r="G13" s="234">
        <f t="shared" si="4"/>
        <v>0</v>
      </c>
      <c r="H13" s="202">
        <f>SUMIFS(TB!$BO:$BO,TB!$F:$F,$B13,TB!$J:$J,H$7)</f>
        <v>0</v>
      </c>
      <c r="I13" s="202">
        <f>SUMIFS(TB!$BO:$BO,TB!$F:$F,$B13,TB!$J:$J,I$7)</f>
        <v>0</v>
      </c>
      <c r="J13" s="202">
        <f>SUMIFS(TB!$BO:$BO,TB!$F:$F,$B13,TB!$J:$J,J$7)</f>
        <v>0</v>
      </c>
      <c r="K13" s="233">
        <f>-SUMIFS(TB!BO:BO,TB!$K:$K,"&lt;&gt;",TB!$F:$F,$B13)</f>
        <v>0</v>
      </c>
      <c r="L13" s="234">
        <f t="shared" si="5"/>
        <v>0</v>
      </c>
      <c r="M13" s="202">
        <f>SUMIFS(TB!$BP:$BP,TB!$F:$F,$B13,TB!$J:$J,M$7)</f>
        <v>0</v>
      </c>
      <c r="N13" s="202">
        <f>SUMIFS(TB!$BP:$BP,TB!$F:$F,$B13,TB!$J:$J,N$7)</f>
        <v>0</v>
      </c>
      <c r="O13" s="202">
        <f>SUMIFS(TB!$BP:$BP,TB!$F:$F,$B13,TB!$J:$J,O$7)</f>
        <v>0</v>
      </c>
      <c r="P13" s="233">
        <f>-SUMIFS(TB!BT:BT,TB!$K:$K,"&lt;&gt;",TB!$F:$F,$B13)</f>
        <v>0</v>
      </c>
      <c r="Q13" s="234">
        <f t="shared" si="2"/>
        <v>0</v>
      </c>
      <c r="R13" s="202">
        <f>SUMIFS(TB!$BQ:$BQ,TB!$F:$F,$B13,TB!$J:$J,R$7)</f>
        <v>0</v>
      </c>
      <c r="S13" s="202">
        <f>SUMIFS(TB!$BQ:$BQ,TB!$F:$F,$B13,TB!$J:$J,S$7)</f>
        <v>0</v>
      </c>
      <c r="T13" s="202">
        <f>SUMIFS(TB!$BQ:$BQ,TB!$F:$F,$B13,TB!$J:$J,T$7)</f>
        <v>0</v>
      </c>
      <c r="U13" s="233">
        <f>-SUMIFS(TB!BQ:BQ,TB!$K:$K,"&lt;&gt;",TB!$F:$F,$B13)</f>
        <v>0</v>
      </c>
      <c r="V13" s="234">
        <f t="shared" si="6"/>
        <v>0</v>
      </c>
      <c r="X13" s="29">
        <f>G13-BS!C13</f>
        <v>0</v>
      </c>
      <c r="Y13" s="29">
        <f>L13-BS!E13</f>
        <v>0</v>
      </c>
      <c r="Z13" s="29">
        <f>V13-BS!F13</f>
        <v>0</v>
      </c>
    </row>
    <row r="14" spans="1:26" s="26" customFormat="1" ht="14.25" hidden="1" customHeight="1" outlineLevel="1" x14ac:dyDescent="0.3">
      <c r="B14" s="70" t="str">
        <f>BS!B14</f>
        <v>Blank</v>
      </c>
      <c r="C14" s="202">
        <f>SUMIFS(TB!$BN:$BN,TB!$F:$F,$B14,TB!$J:$J,C$7)</f>
        <v>0</v>
      </c>
      <c r="D14" s="202">
        <f>SUMIFS(TB!$BN:$BN,TB!$F:$F,$B14,TB!$J:$J,D$7)</f>
        <v>0</v>
      </c>
      <c r="E14" s="202">
        <f>SUMIFS(TB!$BN:$BN,TB!$F:$F,$B14,TB!$J:$J,E$7)</f>
        <v>0</v>
      </c>
      <c r="F14" s="233">
        <f>-SUMIFS(TB!BN:BN,TB!$K:$K,"&lt;&gt;",TB!$F:$F,$B14)</f>
        <v>0</v>
      </c>
      <c r="G14" s="234">
        <f t="shared" si="0"/>
        <v>0</v>
      </c>
      <c r="H14" s="202">
        <f>SUMIFS(TB!$BO:$BO,TB!$F:$F,$B14,TB!$J:$J,H$7)</f>
        <v>0</v>
      </c>
      <c r="I14" s="202">
        <f>SUMIFS(TB!$BO:$BO,TB!$F:$F,$B14,TB!$J:$J,I$7)</f>
        <v>0</v>
      </c>
      <c r="J14" s="202">
        <f>SUMIFS(TB!$BO:$BO,TB!$F:$F,$B14,TB!$J:$J,J$7)</f>
        <v>0</v>
      </c>
      <c r="K14" s="233">
        <f>-SUMIFS(TB!BO:BO,TB!$K:$K,"&lt;&gt;",TB!$F:$F,$B14)</f>
        <v>0</v>
      </c>
      <c r="L14" s="234">
        <f t="shared" si="1"/>
        <v>0</v>
      </c>
      <c r="M14" s="202">
        <f>SUMIFS(TB!$BP:$BP,TB!$F:$F,$B14,TB!$J:$J,M$7)</f>
        <v>0</v>
      </c>
      <c r="N14" s="202">
        <f>SUMIFS(TB!$BP:$BP,TB!$F:$F,$B14,TB!$J:$J,N$7)</f>
        <v>0</v>
      </c>
      <c r="O14" s="202">
        <f>SUMIFS(TB!$BP:$BP,TB!$F:$F,$B14,TB!$J:$J,O$7)</f>
        <v>0</v>
      </c>
      <c r="P14" s="233">
        <f>-SUMIFS(TB!BT:BT,TB!$K:$K,"&lt;&gt;",TB!$F:$F,$B14)</f>
        <v>0</v>
      </c>
      <c r="Q14" s="234">
        <f t="shared" si="2"/>
        <v>0</v>
      </c>
      <c r="R14" s="202">
        <f>SUMIFS(TB!$BQ:$BQ,TB!$F:$F,$B14,TB!$J:$J,R$7)</f>
        <v>0</v>
      </c>
      <c r="S14" s="202">
        <f>SUMIFS(TB!$BQ:$BQ,TB!$F:$F,$B14,TB!$J:$J,S$7)</f>
        <v>0</v>
      </c>
      <c r="T14" s="202">
        <f>SUMIFS(TB!$BQ:$BQ,TB!$F:$F,$B14,TB!$J:$J,T$7)</f>
        <v>0</v>
      </c>
      <c r="U14" s="233">
        <f>-SUMIFS(TB!BQ:BQ,TB!$K:$K,"&lt;&gt;",TB!$F:$F,$B14)</f>
        <v>0</v>
      </c>
      <c r="V14" s="234">
        <f t="shared" si="3"/>
        <v>0</v>
      </c>
      <c r="X14" s="29">
        <f>G14-BS!C14</f>
        <v>0</v>
      </c>
      <c r="Y14" s="29">
        <f>L14-BS!E14</f>
        <v>0</v>
      </c>
      <c r="Z14" s="29">
        <f>V14-BS!F14</f>
        <v>0</v>
      </c>
    </row>
    <row r="15" spans="1:26" s="26" customFormat="1" ht="14.25" hidden="1" customHeight="1" outlineLevel="1" x14ac:dyDescent="0.3">
      <c r="B15" s="70" t="str">
        <f>BS!B15</f>
        <v>Blank</v>
      </c>
      <c r="C15" s="202">
        <f>SUMIFS(TB!$BN:$BN,TB!$F:$F,$B15,TB!$J:$J,C$7)</f>
        <v>0</v>
      </c>
      <c r="D15" s="202">
        <f>SUMIFS(TB!$BN:$BN,TB!$F:$F,$B15,TB!$J:$J,D$7)</f>
        <v>0</v>
      </c>
      <c r="E15" s="202">
        <f>SUMIFS(TB!$BN:$BN,TB!$F:$F,$B15,TB!$J:$J,E$7)</f>
        <v>0</v>
      </c>
      <c r="F15" s="233">
        <f>-SUMIFS(TB!BN:BN,TB!$K:$K,"&lt;&gt;",TB!$F:$F,$B15)</f>
        <v>0</v>
      </c>
      <c r="G15" s="234">
        <f t="shared" si="0"/>
        <v>0</v>
      </c>
      <c r="H15" s="202">
        <f>SUMIFS(TB!$BO:$BO,TB!$F:$F,$B15,TB!$J:$J,H$7)</f>
        <v>0</v>
      </c>
      <c r="I15" s="202">
        <f>SUMIFS(TB!$BO:$BO,TB!$F:$F,$B15,TB!$J:$J,I$7)</f>
        <v>0</v>
      </c>
      <c r="J15" s="202">
        <f>SUMIFS(TB!$BO:$BO,TB!$F:$F,$B15,TB!$J:$J,J$7)</f>
        <v>0</v>
      </c>
      <c r="K15" s="233">
        <f>-SUMIFS(TB!BO:BO,TB!$K:$K,"&lt;&gt;",TB!$F:$F,$B15)</f>
        <v>0</v>
      </c>
      <c r="L15" s="234">
        <f t="shared" si="1"/>
        <v>0</v>
      </c>
      <c r="M15" s="202">
        <f>SUMIFS(TB!$BP:$BP,TB!$F:$F,$B15,TB!$J:$J,M$7)</f>
        <v>0</v>
      </c>
      <c r="N15" s="202">
        <f>SUMIFS(TB!$BP:$BP,TB!$F:$F,$B15,TB!$J:$J,N$7)</f>
        <v>0</v>
      </c>
      <c r="O15" s="202">
        <f>SUMIFS(TB!$BP:$BP,TB!$F:$F,$B15,TB!$J:$J,O$7)</f>
        <v>0</v>
      </c>
      <c r="P15" s="233">
        <f>-SUMIFS(TB!BT:BT,TB!$K:$K,"&lt;&gt;",TB!$F:$F,$B15)</f>
        <v>0</v>
      </c>
      <c r="Q15" s="234">
        <f t="shared" si="2"/>
        <v>0</v>
      </c>
      <c r="R15" s="202">
        <f>SUMIFS(TB!$BQ:$BQ,TB!$F:$F,$B15,TB!$J:$J,R$7)</f>
        <v>0</v>
      </c>
      <c r="S15" s="202">
        <f>SUMIFS(TB!$BQ:$BQ,TB!$F:$F,$B15,TB!$J:$J,S$7)</f>
        <v>0</v>
      </c>
      <c r="T15" s="202">
        <f>SUMIFS(TB!$BQ:$BQ,TB!$F:$F,$B15,TB!$J:$J,T$7)</f>
        <v>0</v>
      </c>
      <c r="U15" s="233">
        <f>-SUMIFS(TB!BQ:BQ,TB!$K:$K,"&lt;&gt;",TB!$F:$F,$B15)</f>
        <v>0</v>
      </c>
      <c r="V15" s="234">
        <f t="shared" si="3"/>
        <v>0</v>
      </c>
      <c r="X15" s="29">
        <f>G15-BS!C15</f>
        <v>0</v>
      </c>
      <c r="Y15" s="29">
        <f>L15-BS!E15</f>
        <v>0</v>
      </c>
      <c r="Z15" s="29">
        <f>V15-BS!F15</f>
        <v>0</v>
      </c>
    </row>
    <row r="16" spans="1:26" s="20" customFormat="1" ht="14.25" customHeight="1" collapsed="1" x14ac:dyDescent="0.3">
      <c r="B16" s="68" t="str">
        <f>BS!B16</f>
        <v>Current assets</v>
      </c>
      <c r="C16" s="235">
        <f t="shared" ref="C16:V16" si="10">SUM(C8:C15)</f>
        <v>0</v>
      </c>
      <c r="D16" s="235">
        <f t="shared" si="10"/>
        <v>0</v>
      </c>
      <c r="E16" s="235">
        <f t="shared" si="10"/>
        <v>0</v>
      </c>
      <c r="F16" s="236">
        <f t="shared" si="10"/>
        <v>0</v>
      </c>
      <c r="G16" s="237">
        <f t="shared" si="10"/>
        <v>0</v>
      </c>
      <c r="H16" s="235">
        <f t="shared" si="10"/>
        <v>0</v>
      </c>
      <c r="I16" s="235">
        <f t="shared" si="10"/>
        <v>0</v>
      </c>
      <c r="J16" s="235">
        <f t="shared" si="10"/>
        <v>0</v>
      </c>
      <c r="K16" s="236">
        <f t="shared" si="10"/>
        <v>0</v>
      </c>
      <c r="L16" s="237">
        <f t="shared" si="10"/>
        <v>0</v>
      </c>
      <c r="M16" s="235">
        <f t="shared" ref="M16:Q16" si="11">SUM(M8:M15)</f>
        <v>0</v>
      </c>
      <c r="N16" s="235">
        <f t="shared" si="11"/>
        <v>0</v>
      </c>
      <c r="O16" s="235">
        <f t="shared" si="11"/>
        <v>0</v>
      </c>
      <c r="P16" s="236">
        <f t="shared" si="11"/>
        <v>0</v>
      </c>
      <c r="Q16" s="237">
        <f t="shared" si="11"/>
        <v>0</v>
      </c>
      <c r="R16" s="235">
        <f t="shared" si="10"/>
        <v>0</v>
      </c>
      <c r="S16" s="235">
        <f t="shared" si="10"/>
        <v>0</v>
      </c>
      <c r="T16" s="235">
        <f t="shared" si="10"/>
        <v>0</v>
      </c>
      <c r="U16" s="236">
        <f t="shared" si="10"/>
        <v>0</v>
      </c>
      <c r="V16" s="237">
        <f t="shared" si="10"/>
        <v>0</v>
      </c>
      <c r="X16" s="60">
        <f>G16-BS!C16</f>
        <v>-30379.993299999995</v>
      </c>
      <c r="Y16" s="60">
        <f>L16-BS!E16</f>
        <v>-26704.470649999999</v>
      </c>
      <c r="Z16" s="60">
        <f>V16-BS!F16</f>
        <v>-23828.940500000001</v>
      </c>
    </row>
    <row r="17" spans="2:26" s="26" customFormat="1" ht="14.25" customHeight="1" x14ac:dyDescent="0.3">
      <c r="B17" s="70" t="str">
        <f>BS!B17</f>
        <v>Fixed assets, net</v>
      </c>
      <c r="C17" s="202">
        <f>SUMIFS(TB!$BN:$BN,TB!$F:$F,$B17,TB!$J:$J,C$7)</f>
        <v>0</v>
      </c>
      <c r="D17" s="202">
        <f>SUMIFS(TB!$BN:$BN,TB!$F:$F,$B17,TB!$J:$J,D$7)</f>
        <v>0</v>
      </c>
      <c r="E17" s="202">
        <f>SUMIFS(TB!$BN:$BN,TB!$F:$F,$B17,TB!$J:$J,E$7)</f>
        <v>0</v>
      </c>
      <c r="F17" s="233">
        <f>-SUMIFS(TB!BN:BN,TB!$K:$K,"&lt;&gt;",TB!$F:$F,$B17)</f>
        <v>0</v>
      </c>
      <c r="G17" s="234">
        <f t="shared" ref="G17:G19" si="12">SUM(C17:F17)</f>
        <v>0</v>
      </c>
      <c r="H17" s="202">
        <f>SUMIFS(TB!$BO:$BO,TB!$F:$F,$B17,TB!$J:$J,H$7)</f>
        <v>0</v>
      </c>
      <c r="I17" s="202">
        <f>SUMIFS(TB!$BO:$BO,TB!$F:$F,$B17,TB!$J:$J,I$7)</f>
        <v>0</v>
      </c>
      <c r="J17" s="202">
        <f>SUMIFS(TB!$BO:$BO,TB!$F:$F,$B17,TB!$J:$J,J$7)</f>
        <v>0</v>
      </c>
      <c r="K17" s="233">
        <f>-SUMIFS(TB!BO:BO,TB!$K:$K,"&lt;&gt;",TB!$F:$F,$B17)</f>
        <v>0</v>
      </c>
      <c r="L17" s="234">
        <f t="shared" ref="L17:L19" si="13">SUM(H17:K17)</f>
        <v>0</v>
      </c>
      <c r="M17" s="202">
        <f>SUMIFS(TB!$BP:$BP,TB!$F:$F,$B17,TB!$J:$J,M$7)</f>
        <v>0</v>
      </c>
      <c r="N17" s="202">
        <f>SUMIFS(TB!$BP:$BP,TB!$F:$F,$B17,TB!$J:$J,N$7)</f>
        <v>0</v>
      </c>
      <c r="O17" s="202">
        <f>SUMIFS(TB!$BP:$BP,TB!$F:$F,$B17,TB!$J:$J,O$7)</f>
        <v>0</v>
      </c>
      <c r="P17" s="233">
        <f>-SUMIFS(TB!BT:BT,TB!$K:$K,"&lt;&gt;",TB!$F:$F,$B17)</f>
        <v>0</v>
      </c>
      <c r="Q17" s="234">
        <f t="shared" ref="Q17:Q19" si="14">SUM(M17:P17)</f>
        <v>0</v>
      </c>
      <c r="R17" s="202">
        <f>SUMIFS(TB!$BQ:$BQ,TB!$F:$F,$B17,TB!$J:$J,R$7)</f>
        <v>0</v>
      </c>
      <c r="S17" s="202">
        <f>SUMIFS(TB!$BQ:$BQ,TB!$F:$F,$B17,TB!$J:$J,S$7)</f>
        <v>0</v>
      </c>
      <c r="T17" s="202">
        <f>SUMIFS(TB!$BQ:$BQ,TB!$F:$F,$B17,TB!$J:$J,T$7)</f>
        <v>0</v>
      </c>
      <c r="U17" s="233">
        <f>-SUMIFS(TB!BQ:BQ,TB!$K:$K,"&lt;&gt;",TB!$F:$F,$B17)</f>
        <v>0</v>
      </c>
      <c r="V17" s="234">
        <f t="shared" ref="V17:V19" si="15">SUM(R17:U17)</f>
        <v>0</v>
      </c>
      <c r="X17" s="29">
        <f>G17-BS!C17</f>
        <v>-516.98496</v>
      </c>
      <c r="Y17" s="29">
        <f>L17-BS!E17</f>
        <v>-288.06095999999997</v>
      </c>
      <c r="Z17" s="29">
        <f>V17-BS!F17</f>
        <v>-270.66295999999994</v>
      </c>
    </row>
    <row r="18" spans="2:26" s="26" customFormat="1" ht="14.25" customHeight="1" x14ac:dyDescent="0.3">
      <c r="B18" s="70" t="str">
        <f>BS!B18</f>
        <v>Intangible assets, net</v>
      </c>
      <c r="C18" s="202">
        <f>SUMIFS(TB!$BN:$BN,TB!$F:$F,$B18,TB!$J:$J,C$7)</f>
        <v>0</v>
      </c>
      <c r="D18" s="202">
        <f>SUMIFS(TB!$BN:$BN,TB!$F:$F,$B18,TB!$J:$J,D$7)</f>
        <v>0</v>
      </c>
      <c r="E18" s="202">
        <f>SUMIFS(TB!$BN:$BN,TB!$F:$F,$B18,TB!$J:$J,E$7)</f>
        <v>0</v>
      </c>
      <c r="F18" s="233">
        <f>-SUMIFS(TB!BN:BN,TB!$K:$K,"&lt;&gt;",TB!$F:$F,$B18)</f>
        <v>0</v>
      </c>
      <c r="G18" s="234">
        <f t="shared" ref="G18" si="16">SUM(C18:F18)</f>
        <v>0</v>
      </c>
      <c r="H18" s="202">
        <f>SUMIFS(TB!$BO:$BO,TB!$F:$F,$B18,TB!$J:$J,H$7)</f>
        <v>0</v>
      </c>
      <c r="I18" s="202">
        <f>SUMIFS(TB!$BO:$BO,TB!$F:$F,$B18,TB!$J:$J,I$7)</f>
        <v>0</v>
      </c>
      <c r="J18" s="202">
        <f>SUMIFS(TB!$BO:$BO,TB!$F:$F,$B18,TB!$J:$J,J$7)</f>
        <v>0</v>
      </c>
      <c r="K18" s="233">
        <f>-SUMIFS(TB!BO:BO,TB!$K:$K,"&lt;&gt;",TB!$F:$F,$B18)</f>
        <v>0</v>
      </c>
      <c r="L18" s="234">
        <f t="shared" ref="L18" si="17">SUM(H18:K18)</f>
        <v>0</v>
      </c>
      <c r="M18" s="202">
        <f>SUMIFS(TB!$BP:$BP,TB!$F:$F,$B18,TB!$J:$J,M$7)</f>
        <v>0</v>
      </c>
      <c r="N18" s="202">
        <f>SUMIFS(TB!$BP:$BP,TB!$F:$F,$B18,TB!$J:$J,N$7)</f>
        <v>0</v>
      </c>
      <c r="O18" s="202">
        <f>SUMIFS(TB!$BP:$BP,TB!$F:$F,$B18,TB!$J:$J,O$7)</f>
        <v>0</v>
      </c>
      <c r="P18" s="233">
        <f>-SUMIFS(TB!BT:BT,TB!$K:$K,"&lt;&gt;",TB!$F:$F,$B18)</f>
        <v>0</v>
      </c>
      <c r="Q18" s="234">
        <f t="shared" si="14"/>
        <v>0</v>
      </c>
      <c r="R18" s="202">
        <f>SUMIFS(TB!$BQ:$BQ,TB!$F:$F,$B18,TB!$J:$J,R$7)</f>
        <v>0</v>
      </c>
      <c r="S18" s="202">
        <f>SUMIFS(TB!$BQ:$BQ,TB!$F:$F,$B18,TB!$J:$J,S$7)</f>
        <v>0</v>
      </c>
      <c r="T18" s="202">
        <f>SUMIFS(TB!$BQ:$BQ,TB!$F:$F,$B18,TB!$J:$J,T$7)</f>
        <v>0</v>
      </c>
      <c r="U18" s="233">
        <f>-SUMIFS(TB!BQ:BQ,TB!$K:$K,"&lt;&gt;",TB!$F:$F,$B18)</f>
        <v>0</v>
      </c>
      <c r="V18" s="234">
        <f t="shared" ref="V18" si="18">SUM(R18:U18)</f>
        <v>0</v>
      </c>
      <c r="X18" s="29">
        <f>G18-BS!C18</f>
        <v>-222.99</v>
      </c>
      <c r="Y18" s="29">
        <f>L18-BS!E18</f>
        <v>-222.99</v>
      </c>
      <c r="Z18" s="29">
        <f>V18-BS!F18</f>
        <v>-222.99</v>
      </c>
    </row>
    <row r="19" spans="2:26" s="26" customFormat="1" ht="14.25" customHeight="1" x14ac:dyDescent="0.3">
      <c r="B19" s="70" t="str">
        <f>BS!B19</f>
        <v>Other assets</v>
      </c>
      <c r="C19" s="202">
        <f>SUMIFS(TB!$BN:$BN,TB!$F:$F,$B19,TB!$J:$J,C$7)</f>
        <v>0</v>
      </c>
      <c r="D19" s="202">
        <f>SUMIFS(TB!$BN:$BN,TB!$F:$F,$B19,TB!$J:$J,D$7)</f>
        <v>0</v>
      </c>
      <c r="E19" s="202">
        <f>SUMIFS(TB!$BN:$BN,TB!$F:$F,$B19,TB!$J:$J,E$7)</f>
        <v>0</v>
      </c>
      <c r="F19" s="233">
        <f>-SUMIFS(TB!BN:BN,TB!$K:$K,"&lt;&gt;",TB!$F:$F,$B19)</f>
        <v>0</v>
      </c>
      <c r="G19" s="234">
        <f t="shared" si="12"/>
        <v>0</v>
      </c>
      <c r="H19" s="202">
        <f>SUMIFS(TB!$BO:$BO,TB!$F:$F,$B19,TB!$J:$J,H$7)</f>
        <v>0</v>
      </c>
      <c r="I19" s="202">
        <f>SUMIFS(TB!$BO:$BO,TB!$F:$F,$B19,TB!$J:$J,I$7)</f>
        <v>0</v>
      </c>
      <c r="J19" s="202">
        <f>SUMIFS(TB!$BO:$BO,TB!$F:$F,$B19,TB!$J:$J,J$7)</f>
        <v>0</v>
      </c>
      <c r="K19" s="233">
        <f>-SUMIFS(TB!BO:BO,TB!$K:$K,"&lt;&gt;",TB!$F:$F,$B19)</f>
        <v>0</v>
      </c>
      <c r="L19" s="234">
        <f t="shared" si="13"/>
        <v>0</v>
      </c>
      <c r="M19" s="202">
        <f>SUMIFS(TB!$BP:$BP,TB!$F:$F,$B19,TB!$J:$J,M$7)</f>
        <v>0</v>
      </c>
      <c r="N19" s="202">
        <f>SUMIFS(TB!$BP:$BP,TB!$F:$F,$B19,TB!$J:$J,N$7)</f>
        <v>0</v>
      </c>
      <c r="O19" s="202">
        <f>SUMIFS(TB!$BP:$BP,TB!$F:$F,$B19,TB!$J:$J,O$7)</f>
        <v>0</v>
      </c>
      <c r="P19" s="233">
        <f>-SUMIFS(TB!BT:BT,TB!$K:$K,"&lt;&gt;",TB!$F:$F,$B19)</f>
        <v>0</v>
      </c>
      <c r="Q19" s="234">
        <f t="shared" si="14"/>
        <v>0</v>
      </c>
      <c r="R19" s="202">
        <f>SUMIFS(TB!$BQ:$BQ,TB!$F:$F,$B19,TB!$J:$J,R$7)</f>
        <v>0</v>
      </c>
      <c r="S19" s="202">
        <f>SUMIFS(TB!$BQ:$BQ,TB!$F:$F,$B19,TB!$J:$J,S$7)</f>
        <v>0</v>
      </c>
      <c r="T19" s="202">
        <f>SUMIFS(TB!$BQ:$BQ,TB!$F:$F,$B19,TB!$J:$J,T$7)</f>
        <v>0</v>
      </c>
      <c r="U19" s="233">
        <f>-SUMIFS(TB!BQ:BQ,TB!$K:$K,"&lt;&gt;",TB!$F:$F,$B19)</f>
        <v>0</v>
      </c>
      <c r="V19" s="234">
        <f t="shared" si="15"/>
        <v>0</v>
      </c>
      <c r="X19" s="29">
        <f>G19-BS!C19</f>
        <v>0</v>
      </c>
      <c r="Y19" s="29">
        <f>L19-BS!E19</f>
        <v>0</v>
      </c>
      <c r="Z19" s="29">
        <f>V19-BS!F19</f>
        <v>0</v>
      </c>
    </row>
    <row r="20" spans="2:26" s="26" customFormat="1" ht="14.25" customHeight="1" thickBot="1" x14ac:dyDescent="0.35">
      <c r="B20" s="66" t="str">
        <f>BS!B20</f>
        <v>Total assets</v>
      </c>
      <c r="C20" s="213">
        <f t="shared" ref="C20:L20" si="19">SUM(C16:C19)</f>
        <v>0</v>
      </c>
      <c r="D20" s="213">
        <f t="shared" si="19"/>
        <v>0</v>
      </c>
      <c r="E20" s="213">
        <f t="shared" si="19"/>
        <v>0</v>
      </c>
      <c r="F20" s="238">
        <f t="shared" si="19"/>
        <v>0</v>
      </c>
      <c r="G20" s="239">
        <f t="shared" si="19"/>
        <v>0</v>
      </c>
      <c r="H20" s="213">
        <f t="shared" si="19"/>
        <v>0</v>
      </c>
      <c r="I20" s="213">
        <f t="shared" si="19"/>
        <v>0</v>
      </c>
      <c r="J20" s="213">
        <f t="shared" si="19"/>
        <v>0</v>
      </c>
      <c r="K20" s="238">
        <f t="shared" si="19"/>
        <v>0</v>
      </c>
      <c r="L20" s="239">
        <f t="shared" si="19"/>
        <v>0</v>
      </c>
      <c r="M20" s="213">
        <f t="shared" ref="M20:Q20" si="20">SUM(M16:M19)</f>
        <v>0</v>
      </c>
      <c r="N20" s="213">
        <f t="shared" si="20"/>
        <v>0</v>
      </c>
      <c r="O20" s="213">
        <f t="shared" si="20"/>
        <v>0</v>
      </c>
      <c r="P20" s="238">
        <f t="shared" si="20"/>
        <v>0</v>
      </c>
      <c r="Q20" s="239">
        <f t="shared" si="20"/>
        <v>0</v>
      </c>
      <c r="R20" s="213">
        <f t="shared" ref="R20:V20" si="21">SUM(R16:R19)</f>
        <v>0</v>
      </c>
      <c r="S20" s="213">
        <f t="shared" si="21"/>
        <v>0</v>
      </c>
      <c r="T20" s="213">
        <f t="shared" si="21"/>
        <v>0</v>
      </c>
      <c r="U20" s="238">
        <f t="shared" si="21"/>
        <v>0</v>
      </c>
      <c r="V20" s="239">
        <f t="shared" si="21"/>
        <v>0</v>
      </c>
      <c r="X20" s="53">
        <f>G20-BS!C20</f>
        <v>-31119.968259999998</v>
      </c>
      <c r="Y20" s="53">
        <f>L20-BS!E20</f>
        <v>-27215.52161</v>
      </c>
      <c r="Z20" s="53">
        <f>V20-BS!F20</f>
        <v>-24322.593460000004</v>
      </c>
    </row>
    <row r="21" spans="2:26" s="26" customFormat="1" ht="14.25" customHeight="1" x14ac:dyDescent="0.3">
      <c r="B21" s="70" t="str">
        <f>BS!B21</f>
        <v>Accounts payable</v>
      </c>
      <c r="C21" s="202">
        <f>-SUMIFS(TB!$BN:$BN,TB!$F:$F,$B21,TB!$J:$J,C$7)</f>
        <v>0</v>
      </c>
      <c r="D21" s="202">
        <f>-SUMIFS(TB!$BN:$BN,TB!$F:$F,$B21,TB!$J:$J,D$7)</f>
        <v>0</v>
      </c>
      <c r="E21" s="202">
        <f>-SUMIFS(TB!$BN:$BN,TB!$F:$F,$B21,TB!$J:$J,E$7)</f>
        <v>0</v>
      </c>
      <c r="F21" s="233">
        <f>SUMIFS(TB!BN:BN,TB!$K:$K,"&lt;&gt;",TB!$F:$F,$B21)</f>
        <v>0</v>
      </c>
      <c r="G21" s="234">
        <f t="shared" ref="G21:G30" si="22">SUM(C21:F21)</f>
        <v>0</v>
      </c>
      <c r="H21" s="202">
        <f>-SUMIFS(TB!$BO:$BO,TB!$F:$F,$B21,TB!$J:$J,H$7)</f>
        <v>0</v>
      </c>
      <c r="I21" s="202">
        <f>-SUMIFS(TB!$BO:$BO,TB!$F:$F,$B21,TB!$J:$J,I$7)</f>
        <v>0</v>
      </c>
      <c r="J21" s="202">
        <f>-SUMIFS(TB!$BO:$BO,TB!$F:$F,$B21,TB!$J:$J,J$7)</f>
        <v>0</v>
      </c>
      <c r="K21" s="233">
        <f>SUMIFS(TB!BO:BO,TB!$K:$K,"&lt;&gt;",TB!$F:$F,$B21)</f>
        <v>0</v>
      </c>
      <c r="L21" s="234">
        <f t="shared" ref="L21:L30" si="23">SUM(H21:K21)</f>
        <v>0</v>
      </c>
      <c r="M21" s="202">
        <f>-SUMIFS(TB!$BP:$BP,TB!$F:$F,$B21,TB!$J:$J,M$7)</f>
        <v>0</v>
      </c>
      <c r="N21" s="202">
        <f>-SUMIFS(TB!$BP:$BP,TB!$F:$F,$B21,TB!$J:$J,N$7)</f>
        <v>0</v>
      </c>
      <c r="O21" s="202">
        <f>-SUMIFS(TB!$BP:$BP,TB!$F:$F,$B21,TB!$J:$J,O$7)</f>
        <v>0</v>
      </c>
      <c r="P21" s="233">
        <f>SUMIFS(TB!BT:BT,TB!$K:$K,"&lt;&gt;",TB!$F:$F,$B21)</f>
        <v>0</v>
      </c>
      <c r="Q21" s="234">
        <f t="shared" ref="Q21:Q30" si="24">SUM(M21:P21)</f>
        <v>0</v>
      </c>
      <c r="R21" s="202">
        <f>-SUMIFS(TB!$BQ:$BQ,TB!$F:$F,$B21,TB!$J:$J,R$7)</f>
        <v>0</v>
      </c>
      <c r="S21" s="202">
        <f>-SUMIFS(TB!$BQ:$BQ,TB!$F:$F,$B21,TB!$J:$J,S$7)</f>
        <v>0</v>
      </c>
      <c r="T21" s="202">
        <f>-SUMIFS(TB!$BQ:$BQ,TB!$F:$F,$B21,TB!$J:$J,T$7)</f>
        <v>0</v>
      </c>
      <c r="U21" s="233">
        <f>SUMIFS(TB!BQ:BQ,TB!$K:$K,"&lt;&gt;",TB!$F:$F,$B21)</f>
        <v>0</v>
      </c>
      <c r="V21" s="234">
        <f t="shared" ref="V21:V30" si="25">SUM(R21:U21)</f>
        <v>0</v>
      </c>
      <c r="X21" s="29">
        <f>G21-BS!C21</f>
        <v>-17764.706440000002</v>
      </c>
      <c r="Y21" s="29">
        <f>L21-BS!E21</f>
        <v>-8136.8805899999998</v>
      </c>
      <c r="Z21" s="29">
        <f>V21-BS!F21</f>
        <v>-2974.1195299999999</v>
      </c>
    </row>
    <row r="22" spans="2:26" s="26" customFormat="1" ht="14.25" customHeight="1" x14ac:dyDescent="0.3">
      <c r="B22" s="70" t="str">
        <f>BS!B22</f>
        <v>Accrued expenses</v>
      </c>
      <c r="C22" s="202">
        <f>-SUMIFS(TB!$BN:$BN,TB!$F:$F,$B22,TB!$J:$J,C$7)</f>
        <v>0</v>
      </c>
      <c r="D22" s="202">
        <f>-SUMIFS(TB!$BN:$BN,TB!$F:$F,$B22,TB!$J:$J,D$7)</f>
        <v>0</v>
      </c>
      <c r="E22" s="202">
        <f>-SUMIFS(TB!$BN:$BN,TB!$F:$F,$B22,TB!$J:$J,E$7)</f>
        <v>0</v>
      </c>
      <c r="F22" s="233">
        <f>SUMIFS(TB!BN:BN,TB!$K:$K,"&lt;&gt;",TB!$F:$F,$B22)</f>
        <v>0</v>
      </c>
      <c r="G22" s="234">
        <f t="shared" ref="G22:G26" si="26">SUM(C22:F22)</f>
        <v>0</v>
      </c>
      <c r="H22" s="202">
        <f>-SUMIFS(TB!$BO:$BO,TB!$F:$F,$B22,TB!$J:$J,H$7)</f>
        <v>0</v>
      </c>
      <c r="I22" s="202">
        <f>-SUMIFS(TB!$BO:$BO,TB!$F:$F,$B22,TB!$J:$J,I$7)</f>
        <v>0</v>
      </c>
      <c r="J22" s="202">
        <f>-SUMIFS(TB!$BO:$BO,TB!$F:$F,$B22,TB!$J:$J,J$7)</f>
        <v>0</v>
      </c>
      <c r="K22" s="233">
        <f>SUMIFS(TB!BO:BO,TB!$K:$K,"&lt;&gt;",TB!$F:$F,$B22)</f>
        <v>0</v>
      </c>
      <c r="L22" s="234">
        <f t="shared" ref="L22:L26" si="27">SUM(H22:K22)</f>
        <v>0</v>
      </c>
      <c r="M22" s="202">
        <f>-SUMIFS(TB!$BP:$BP,TB!$F:$F,$B22,TB!$J:$J,M$7)</f>
        <v>0</v>
      </c>
      <c r="N22" s="202">
        <f>-SUMIFS(TB!$BP:$BP,TB!$F:$F,$B22,TB!$J:$J,N$7)</f>
        <v>0</v>
      </c>
      <c r="O22" s="202">
        <f>-SUMIFS(TB!$BP:$BP,TB!$F:$F,$B22,TB!$J:$J,O$7)</f>
        <v>0</v>
      </c>
      <c r="P22" s="233">
        <f>SUMIFS(TB!BT:BT,TB!$K:$K,"&lt;&gt;",TB!$F:$F,$B22)</f>
        <v>0</v>
      </c>
      <c r="Q22" s="234">
        <f t="shared" si="24"/>
        <v>0</v>
      </c>
      <c r="R22" s="202">
        <f>-SUMIFS(TB!$BQ:$BQ,TB!$F:$F,$B22,TB!$J:$J,R$7)</f>
        <v>0</v>
      </c>
      <c r="S22" s="202">
        <f>-SUMIFS(TB!$BQ:$BQ,TB!$F:$F,$B22,TB!$J:$J,S$7)</f>
        <v>0</v>
      </c>
      <c r="T22" s="202">
        <f>-SUMIFS(TB!$BQ:$BQ,TB!$F:$F,$B22,TB!$J:$J,T$7)</f>
        <v>0</v>
      </c>
      <c r="U22" s="233">
        <f>SUMIFS(TB!BQ:BQ,TB!$K:$K,"&lt;&gt;",TB!$F:$F,$B22)</f>
        <v>0</v>
      </c>
      <c r="V22" s="234">
        <f t="shared" ref="V22:V26" si="28">SUM(R22:U22)</f>
        <v>0</v>
      </c>
      <c r="X22" s="29">
        <f>G22-BS!C22</f>
        <v>-97.598670000000013</v>
      </c>
      <c r="Y22" s="29">
        <f>L22-BS!E22</f>
        <v>-56.795020000000001</v>
      </c>
      <c r="Z22" s="29">
        <f>V22-BS!F22</f>
        <v>-60</v>
      </c>
    </row>
    <row r="23" spans="2:26" s="26" customFormat="1" ht="14.25" customHeight="1" x14ac:dyDescent="0.3">
      <c r="B23" s="70" t="str">
        <f>BS!B23</f>
        <v>Blank</v>
      </c>
      <c r="C23" s="202">
        <f>-SUMIFS(TB!$BN:$BN,TB!$F:$F,$B23,TB!$J:$J,C$7)</f>
        <v>0</v>
      </c>
      <c r="D23" s="202">
        <f>-SUMIFS(TB!$BN:$BN,TB!$F:$F,$B23,TB!$J:$J,D$7)</f>
        <v>0</v>
      </c>
      <c r="E23" s="202">
        <f>-SUMIFS(TB!$BN:$BN,TB!$F:$F,$B23,TB!$J:$J,E$7)</f>
        <v>0</v>
      </c>
      <c r="F23" s="233">
        <f>SUMIFS(TB!BN:BN,TB!$K:$K,"&lt;&gt;",TB!$F:$F,$B23)</f>
        <v>0</v>
      </c>
      <c r="G23" s="234">
        <f t="shared" si="26"/>
        <v>0</v>
      </c>
      <c r="H23" s="202">
        <f>-SUMIFS(TB!$BO:$BO,TB!$F:$F,$B23,TB!$J:$J,H$7)</f>
        <v>0</v>
      </c>
      <c r="I23" s="202">
        <f>-SUMIFS(TB!$BO:$BO,TB!$F:$F,$B23,TB!$J:$J,I$7)</f>
        <v>0</v>
      </c>
      <c r="J23" s="202">
        <f>-SUMIFS(TB!$BO:$BO,TB!$F:$F,$B23,TB!$J:$J,J$7)</f>
        <v>0</v>
      </c>
      <c r="K23" s="233">
        <f>SUMIFS(TB!BO:BO,TB!$K:$K,"&lt;&gt;",TB!$F:$F,$B23)</f>
        <v>0</v>
      </c>
      <c r="L23" s="234">
        <f t="shared" si="27"/>
        <v>0</v>
      </c>
      <c r="M23" s="202">
        <f>-SUMIFS(TB!$BP:$BP,TB!$F:$F,$B23,TB!$J:$J,M$7)</f>
        <v>0</v>
      </c>
      <c r="N23" s="202">
        <f>-SUMIFS(TB!$BP:$BP,TB!$F:$F,$B23,TB!$J:$J,N$7)</f>
        <v>0</v>
      </c>
      <c r="O23" s="202">
        <f>-SUMIFS(TB!$BP:$BP,TB!$F:$F,$B23,TB!$J:$J,O$7)</f>
        <v>0</v>
      </c>
      <c r="P23" s="233">
        <f>SUMIFS(TB!BT:BT,TB!$K:$K,"&lt;&gt;",TB!$F:$F,$B23)</f>
        <v>0</v>
      </c>
      <c r="Q23" s="234">
        <f t="shared" si="24"/>
        <v>0</v>
      </c>
      <c r="R23" s="202">
        <f>-SUMIFS(TB!$BQ:$BQ,TB!$F:$F,$B23,TB!$J:$J,R$7)</f>
        <v>0</v>
      </c>
      <c r="S23" s="202">
        <f>-SUMIFS(TB!$BQ:$BQ,TB!$F:$F,$B23,TB!$J:$J,S$7)</f>
        <v>0</v>
      </c>
      <c r="T23" s="202">
        <f>-SUMIFS(TB!$BQ:$BQ,TB!$F:$F,$B23,TB!$J:$J,T$7)</f>
        <v>0</v>
      </c>
      <c r="U23" s="233">
        <f>SUMIFS(TB!BQ:BQ,TB!$K:$K,"&lt;&gt;",TB!$F:$F,$B23)</f>
        <v>0</v>
      </c>
      <c r="V23" s="234">
        <f t="shared" si="28"/>
        <v>0</v>
      </c>
      <c r="X23" s="29">
        <f>G23-BS!C23</f>
        <v>0</v>
      </c>
      <c r="Y23" s="29">
        <f>L23-BS!E23</f>
        <v>0</v>
      </c>
      <c r="Z23" s="29">
        <f>V23-BS!F23</f>
        <v>0</v>
      </c>
    </row>
    <row r="24" spans="2:26" s="26" customFormat="1" ht="14.25" customHeight="1" x14ac:dyDescent="0.3">
      <c r="B24" s="70" t="str">
        <f>BS!B24</f>
        <v>Other current liabilities</v>
      </c>
      <c r="C24" s="202">
        <f>-SUMIFS(TB!$BN:$BN,TB!$F:$F,$B24,TB!$J:$J,C$7)</f>
        <v>0</v>
      </c>
      <c r="D24" s="202">
        <f>-SUMIFS(TB!$BN:$BN,TB!$F:$F,$B24,TB!$J:$J,D$7)</f>
        <v>0</v>
      </c>
      <c r="E24" s="202">
        <f>-SUMIFS(TB!$BN:$BN,TB!$F:$F,$B24,TB!$J:$J,E$7)</f>
        <v>0</v>
      </c>
      <c r="F24" s="233">
        <f>SUMIFS(TB!BN:BN,TB!$K:$K,"&lt;&gt;",TB!$F:$F,$B24)</f>
        <v>0</v>
      </c>
      <c r="G24" s="234">
        <f t="shared" ref="G24" si="29">SUM(C24:F24)</f>
        <v>0</v>
      </c>
      <c r="H24" s="202">
        <f>-SUMIFS(TB!$BO:$BO,TB!$F:$F,$B24,TB!$J:$J,H$7)</f>
        <v>0</v>
      </c>
      <c r="I24" s="202">
        <f>-SUMIFS(TB!$BO:$BO,TB!$F:$F,$B24,TB!$J:$J,I$7)</f>
        <v>0</v>
      </c>
      <c r="J24" s="202">
        <f>-SUMIFS(TB!$BO:$BO,TB!$F:$F,$B24,TB!$J:$J,J$7)</f>
        <v>0</v>
      </c>
      <c r="K24" s="233">
        <f>SUMIFS(TB!BO:BO,TB!$K:$K,"&lt;&gt;",TB!$F:$F,$B24)</f>
        <v>0</v>
      </c>
      <c r="L24" s="234">
        <f t="shared" ref="L24" si="30">SUM(H24:K24)</f>
        <v>0</v>
      </c>
      <c r="M24" s="202">
        <f>-SUMIFS(TB!$BP:$BP,TB!$F:$F,$B24,TB!$J:$J,M$7)</f>
        <v>0</v>
      </c>
      <c r="N24" s="202">
        <f>-SUMIFS(TB!$BP:$BP,TB!$F:$F,$B24,TB!$J:$J,N$7)</f>
        <v>0</v>
      </c>
      <c r="O24" s="202">
        <f>-SUMIFS(TB!$BP:$BP,TB!$F:$F,$B24,TB!$J:$J,O$7)</f>
        <v>0</v>
      </c>
      <c r="P24" s="233">
        <f>SUMIFS(TB!BT:BT,TB!$K:$K,"&lt;&gt;",TB!$F:$F,$B24)</f>
        <v>0</v>
      </c>
      <c r="Q24" s="234">
        <f t="shared" si="24"/>
        <v>0</v>
      </c>
      <c r="R24" s="202">
        <f>-SUMIFS(TB!$BQ:$BQ,TB!$F:$F,$B24,TB!$J:$J,R$7)</f>
        <v>0</v>
      </c>
      <c r="S24" s="202">
        <f>-SUMIFS(TB!$BQ:$BQ,TB!$F:$F,$B24,TB!$J:$J,S$7)</f>
        <v>0</v>
      </c>
      <c r="T24" s="202">
        <f>-SUMIFS(TB!$BQ:$BQ,TB!$F:$F,$B24,TB!$J:$J,T$7)</f>
        <v>0</v>
      </c>
      <c r="U24" s="233">
        <f>SUMIFS(TB!BQ:BQ,TB!$K:$K,"&lt;&gt;",TB!$F:$F,$B24)</f>
        <v>0</v>
      </c>
      <c r="V24" s="234">
        <f t="shared" ref="V24" si="31">SUM(R24:U24)</f>
        <v>0</v>
      </c>
      <c r="X24" s="29">
        <f>G24-BS!C24</f>
        <v>-150.34716</v>
      </c>
      <c r="Y24" s="29">
        <f>L24-BS!E24</f>
        <v>-1242.9345900000001</v>
      </c>
      <c r="Z24" s="29">
        <f>V24-BS!F24</f>
        <v>-1189.8854699999999</v>
      </c>
    </row>
    <row r="25" spans="2:26" s="26" customFormat="1" ht="14.25" customHeight="1" x14ac:dyDescent="0.3">
      <c r="B25" s="70" t="str">
        <f>BS!B25</f>
        <v>Blank</v>
      </c>
      <c r="C25" s="202">
        <f>-SUMIFS(TB!$BN:$BN,TB!$F:$F,$B25,TB!$J:$J,C$7)</f>
        <v>0</v>
      </c>
      <c r="D25" s="202">
        <f>-SUMIFS(TB!$BN:$BN,TB!$F:$F,$B25,TB!$J:$J,D$7)</f>
        <v>0</v>
      </c>
      <c r="E25" s="202">
        <f>-SUMIFS(TB!$BN:$BN,TB!$F:$F,$B25,TB!$J:$J,E$7)</f>
        <v>0</v>
      </c>
      <c r="F25" s="233">
        <f>SUMIFS(TB!BN:BN,TB!$K:$K,"&lt;&gt;",TB!$F:$F,$B25)</f>
        <v>0</v>
      </c>
      <c r="G25" s="234">
        <f t="shared" si="26"/>
        <v>0</v>
      </c>
      <c r="H25" s="202">
        <f>-SUMIFS(TB!$BO:$BO,TB!$F:$F,$B25,TB!$J:$J,H$7)</f>
        <v>0</v>
      </c>
      <c r="I25" s="202">
        <f>-SUMIFS(TB!$BO:$BO,TB!$F:$F,$B25,TB!$J:$J,I$7)</f>
        <v>0</v>
      </c>
      <c r="J25" s="202">
        <f>-SUMIFS(TB!$BO:$BO,TB!$F:$F,$B25,TB!$J:$J,J$7)</f>
        <v>0</v>
      </c>
      <c r="K25" s="233">
        <f>SUMIFS(TB!BO:BO,TB!$K:$K,"&lt;&gt;",TB!$F:$F,$B25)</f>
        <v>0</v>
      </c>
      <c r="L25" s="234">
        <f t="shared" si="27"/>
        <v>0</v>
      </c>
      <c r="M25" s="202">
        <f>-SUMIFS(TB!$BP:$BP,TB!$F:$F,$B25,TB!$J:$J,M$7)</f>
        <v>0</v>
      </c>
      <c r="N25" s="202">
        <f>-SUMIFS(TB!$BP:$BP,TB!$F:$F,$B25,TB!$J:$J,N$7)</f>
        <v>0</v>
      </c>
      <c r="O25" s="202">
        <f>-SUMIFS(TB!$BP:$BP,TB!$F:$F,$B25,TB!$J:$J,O$7)</f>
        <v>0</v>
      </c>
      <c r="P25" s="233">
        <f>SUMIFS(TB!BT:BT,TB!$K:$K,"&lt;&gt;",TB!$F:$F,$B25)</f>
        <v>0</v>
      </c>
      <c r="Q25" s="234">
        <f t="shared" si="24"/>
        <v>0</v>
      </c>
      <c r="R25" s="202">
        <f>-SUMIFS(TB!$BQ:$BQ,TB!$F:$F,$B25,TB!$J:$J,R$7)</f>
        <v>0</v>
      </c>
      <c r="S25" s="202">
        <f>-SUMIFS(TB!$BQ:$BQ,TB!$F:$F,$B25,TB!$J:$J,S$7)</f>
        <v>0</v>
      </c>
      <c r="T25" s="202">
        <f>-SUMIFS(TB!$BQ:$BQ,TB!$F:$F,$B25,TB!$J:$J,T$7)</f>
        <v>0</v>
      </c>
      <c r="U25" s="233">
        <f>SUMIFS(TB!BQ:BQ,TB!$K:$K,"&lt;&gt;",TB!$F:$F,$B25)</f>
        <v>0</v>
      </c>
      <c r="V25" s="234">
        <f t="shared" si="28"/>
        <v>0</v>
      </c>
      <c r="X25" s="29">
        <f>G25-BS!C25</f>
        <v>0</v>
      </c>
      <c r="Y25" s="29">
        <f>L25-BS!E25</f>
        <v>0</v>
      </c>
      <c r="Z25" s="29">
        <f>V25-BS!F25</f>
        <v>0</v>
      </c>
    </row>
    <row r="26" spans="2:26" s="26" customFormat="1" ht="14.25" customHeight="1" x14ac:dyDescent="0.3">
      <c r="B26" s="70" t="str">
        <f>BS!B26</f>
        <v>Current portion of long term debt</v>
      </c>
      <c r="C26" s="202">
        <f>-SUMIFS(TB!$BN:$BN,TB!$F:$F,$B26,TB!$J:$J,C$7)</f>
        <v>0</v>
      </c>
      <c r="D26" s="202">
        <f>-SUMIFS(TB!$BN:$BN,TB!$F:$F,$B26,TB!$J:$J,D$7)</f>
        <v>0</v>
      </c>
      <c r="E26" s="202">
        <f>-SUMIFS(TB!$BN:$BN,TB!$F:$F,$B26,TB!$J:$J,E$7)</f>
        <v>0</v>
      </c>
      <c r="F26" s="233">
        <f>SUMIFS(TB!BN:BN,TB!$K:$K,"&lt;&gt;",TB!$F:$F,$B26)</f>
        <v>0</v>
      </c>
      <c r="G26" s="234">
        <f t="shared" si="26"/>
        <v>0</v>
      </c>
      <c r="H26" s="202">
        <f>-SUMIFS(TB!$BO:$BO,TB!$F:$F,$B26,TB!$J:$J,H$7)</f>
        <v>0</v>
      </c>
      <c r="I26" s="202">
        <f>-SUMIFS(TB!$BO:$BO,TB!$F:$F,$B26,TB!$J:$J,I$7)</f>
        <v>0</v>
      </c>
      <c r="J26" s="202">
        <f>-SUMIFS(TB!$BO:$BO,TB!$F:$F,$B26,TB!$J:$J,J$7)</f>
        <v>0</v>
      </c>
      <c r="K26" s="233">
        <f>SUMIFS(TB!BO:BO,TB!$K:$K,"&lt;&gt;",TB!$F:$F,$B26)</f>
        <v>0</v>
      </c>
      <c r="L26" s="234">
        <f t="shared" si="27"/>
        <v>0</v>
      </c>
      <c r="M26" s="202">
        <f>-SUMIFS(TB!$BP:$BP,TB!$F:$F,$B26,TB!$J:$J,M$7)</f>
        <v>0</v>
      </c>
      <c r="N26" s="202">
        <f>-SUMIFS(TB!$BP:$BP,TB!$F:$F,$B26,TB!$J:$J,N$7)</f>
        <v>0</v>
      </c>
      <c r="O26" s="202">
        <f>-SUMIFS(TB!$BP:$BP,TB!$F:$F,$B26,TB!$J:$J,O$7)</f>
        <v>0</v>
      </c>
      <c r="P26" s="233">
        <f>SUMIFS(TB!BT:BT,TB!$K:$K,"&lt;&gt;",TB!$F:$F,$B26)</f>
        <v>0</v>
      </c>
      <c r="Q26" s="234">
        <f t="shared" si="24"/>
        <v>0</v>
      </c>
      <c r="R26" s="202">
        <f>-SUMIFS(TB!$BQ:$BQ,TB!$F:$F,$B26,TB!$J:$J,R$7)</f>
        <v>0</v>
      </c>
      <c r="S26" s="202">
        <f>-SUMIFS(TB!$BQ:$BQ,TB!$F:$F,$B26,TB!$J:$J,S$7)</f>
        <v>0</v>
      </c>
      <c r="T26" s="202">
        <f>-SUMIFS(TB!$BQ:$BQ,TB!$F:$F,$B26,TB!$J:$J,T$7)</f>
        <v>0</v>
      </c>
      <c r="U26" s="233">
        <f>SUMIFS(TB!BQ:BQ,TB!$K:$K,"&lt;&gt;",TB!$F:$F,$B26)</f>
        <v>0</v>
      </c>
      <c r="V26" s="234">
        <f t="shared" si="28"/>
        <v>0</v>
      </c>
      <c r="X26" s="29">
        <f>G26-BS!C26</f>
        <v>0</v>
      </c>
      <c r="Y26" s="29">
        <f>L26-BS!E26</f>
        <v>0</v>
      </c>
      <c r="Z26" s="29">
        <f>V26-BS!F26</f>
        <v>0</v>
      </c>
    </row>
    <row r="27" spans="2:26" s="26" customFormat="1" ht="14.25" customHeight="1" x14ac:dyDescent="0.3">
      <c r="B27" s="70" t="str">
        <f>BS!B27</f>
        <v>Line of credit</v>
      </c>
      <c r="C27" s="202">
        <f>-SUMIFS(TB!$BN:$BN,TB!$F:$F,$B27,TB!$J:$J,C$7)</f>
        <v>0</v>
      </c>
      <c r="D27" s="202">
        <f>-SUMIFS(TB!$BN:$BN,TB!$F:$F,$B27,TB!$J:$J,D$7)</f>
        <v>0</v>
      </c>
      <c r="E27" s="202">
        <f>-SUMIFS(TB!$BN:$BN,TB!$F:$F,$B27,TB!$J:$J,E$7)</f>
        <v>0</v>
      </c>
      <c r="F27" s="233">
        <f>SUMIFS(TB!BN:BN,TB!$K:$K,"&lt;&gt;",TB!$F:$F,$B27)</f>
        <v>0</v>
      </c>
      <c r="G27" s="234">
        <f t="shared" si="22"/>
        <v>0</v>
      </c>
      <c r="H27" s="202">
        <f>-SUMIFS(TB!$BO:$BO,TB!$F:$F,$B27,TB!$J:$J,H$7)</f>
        <v>0</v>
      </c>
      <c r="I27" s="202">
        <f>-SUMIFS(TB!$BO:$BO,TB!$F:$F,$B27,TB!$J:$J,I$7)</f>
        <v>0</v>
      </c>
      <c r="J27" s="202">
        <f>-SUMIFS(TB!$BO:$BO,TB!$F:$F,$B27,TB!$J:$J,J$7)</f>
        <v>0</v>
      </c>
      <c r="K27" s="233">
        <f>SUMIFS(TB!BO:BO,TB!$K:$K,"&lt;&gt;",TB!$F:$F,$B27)</f>
        <v>0</v>
      </c>
      <c r="L27" s="234">
        <f t="shared" si="23"/>
        <v>0</v>
      </c>
      <c r="M27" s="202">
        <f>-SUMIFS(TB!$BP:$BP,TB!$F:$F,$B27,TB!$J:$J,M$7)</f>
        <v>0</v>
      </c>
      <c r="N27" s="202">
        <f>-SUMIFS(TB!$BP:$BP,TB!$F:$F,$B27,TB!$J:$J,N$7)</f>
        <v>0</v>
      </c>
      <c r="O27" s="202">
        <f>-SUMIFS(TB!$BP:$BP,TB!$F:$F,$B27,TB!$J:$J,O$7)</f>
        <v>0</v>
      </c>
      <c r="P27" s="233">
        <f>SUMIFS(TB!BT:BT,TB!$K:$K,"&lt;&gt;",TB!$F:$F,$B27)</f>
        <v>0</v>
      </c>
      <c r="Q27" s="234">
        <f t="shared" si="24"/>
        <v>0</v>
      </c>
      <c r="R27" s="202">
        <f>-SUMIFS(TB!$BQ:$BQ,TB!$F:$F,$B27,TB!$J:$J,R$7)</f>
        <v>0</v>
      </c>
      <c r="S27" s="202">
        <f>-SUMIFS(TB!$BQ:$BQ,TB!$F:$F,$B27,TB!$J:$J,S$7)</f>
        <v>0</v>
      </c>
      <c r="T27" s="202">
        <f>-SUMIFS(TB!$BQ:$BQ,TB!$F:$F,$B27,TB!$J:$J,T$7)</f>
        <v>0</v>
      </c>
      <c r="U27" s="233">
        <f>SUMIFS(TB!BQ:BQ,TB!$K:$K,"&lt;&gt;",TB!$F:$F,$B27)</f>
        <v>0</v>
      </c>
      <c r="V27" s="234">
        <f t="shared" si="25"/>
        <v>0</v>
      </c>
      <c r="X27" s="29">
        <f>G27-BS!C27</f>
        <v>0</v>
      </c>
      <c r="Y27" s="29">
        <f>L27-BS!E27</f>
        <v>-358.81554</v>
      </c>
      <c r="Z27" s="29">
        <f>V27-BS!F27</f>
        <v>-2871.03314</v>
      </c>
    </row>
    <row r="28" spans="2:26" s="26" customFormat="1" ht="14.25" customHeight="1" x14ac:dyDescent="0.3">
      <c r="B28" s="70" t="str">
        <f>BS!B28</f>
        <v>Blank</v>
      </c>
      <c r="C28" s="202">
        <f>-SUMIFS(TB!$BN:$BN,TB!$F:$F,$B28,TB!$J:$J,C$7)</f>
        <v>0</v>
      </c>
      <c r="D28" s="202">
        <f>-SUMIFS(TB!$BN:$BN,TB!$F:$F,$B28,TB!$J:$J,D$7)</f>
        <v>0</v>
      </c>
      <c r="E28" s="202">
        <f>-SUMIFS(TB!$BN:$BN,TB!$F:$F,$B28,TB!$J:$J,E$7)</f>
        <v>0</v>
      </c>
      <c r="F28" s="233">
        <f>SUMIFS(TB!BN:BN,TB!$K:$K,"&lt;&gt;",TB!$F:$F,$B28)</f>
        <v>0</v>
      </c>
      <c r="G28" s="234">
        <f t="shared" ref="G28" si="32">SUM(C28:F28)</f>
        <v>0</v>
      </c>
      <c r="H28" s="202">
        <f>-SUMIFS(TB!$BO:$BO,TB!$F:$F,$B28,TB!$J:$J,H$7)</f>
        <v>0</v>
      </c>
      <c r="I28" s="202">
        <f>-SUMIFS(TB!$BO:$BO,TB!$F:$F,$B28,TB!$J:$J,I$7)</f>
        <v>0</v>
      </c>
      <c r="J28" s="202">
        <f>-SUMIFS(TB!$BO:$BO,TB!$F:$F,$B28,TB!$J:$J,J$7)</f>
        <v>0</v>
      </c>
      <c r="K28" s="233">
        <f>SUMIFS(TB!BO:BO,TB!$K:$K,"&lt;&gt;",TB!$F:$F,$B28)</f>
        <v>0</v>
      </c>
      <c r="L28" s="234">
        <f t="shared" ref="L28" si="33">SUM(H28:K28)</f>
        <v>0</v>
      </c>
      <c r="M28" s="202">
        <f>-SUMIFS(TB!$BP:$BP,TB!$F:$F,$B28,TB!$J:$J,M$7)</f>
        <v>0</v>
      </c>
      <c r="N28" s="202">
        <f>-SUMIFS(TB!$BP:$BP,TB!$F:$F,$B28,TB!$J:$J,N$7)</f>
        <v>0</v>
      </c>
      <c r="O28" s="202">
        <f>-SUMIFS(TB!$BP:$BP,TB!$F:$F,$B28,TB!$J:$J,O$7)</f>
        <v>0</v>
      </c>
      <c r="P28" s="233">
        <f>SUMIFS(TB!BT:BT,TB!$K:$K,"&lt;&gt;",TB!$F:$F,$B28)</f>
        <v>0</v>
      </c>
      <c r="Q28" s="234">
        <f t="shared" si="24"/>
        <v>0</v>
      </c>
      <c r="R28" s="202">
        <f>-SUMIFS(TB!$BQ:$BQ,TB!$F:$F,$B28,TB!$J:$J,R$7)</f>
        <v>0</v>
      </c>
      <c r="S28" s="202">
        <f>-SUMIFS(TB!$BQ:$BQ,TB!$F:$F,$B28,TB!$J:$J,S$7)</f>
        <v>0</v>
      </c>
      <c r="T28" s="202">
        <f>-SUMIFS(TB!$BQ:$BQ,TB!$F:$F,$B28,TB!$J:$J,T$7)</f>
        <v>0</v>
      </c>
      <c r="U28" s="233">
        <f>SUMIFS(TB!BQ:BQ,TB!$K:$K,"&lt;&gt;",TB!$F:$F,$B28)</f>
        <v>0</v>
      </c>
      <c r="V28" s="234">
        <f t="shared" ref="V28" si="34">SUM(R28:U28)</f>
        <v>0</v>
      </c>
      <c r="X28" s="29">
        <f>G28-BS!C28</f>
        <v>0</v>
      </c>
      <c r="Y28" s="29">
        <f>L28-BS!E28</f>
        <v>0</v>
      </c>
      <c r="Z28" s="29">
        <f>V28-BS!F28</f>
        <v>0</v>
      </c>
    </row>
    <row r="29" spans="2:26" s="26" customFormat="1" ht="14.25" customHeight="1" x14ac:dyDescent="0.3">
      <c r="B29" s="70" t="str">
        <f>BS!B29</f>
        <v>Blank</v>
      </c>
      <c r="C29" s="202">
        <f>-SUMIFS(TB!$BN:$BN,TB!$F:$F,$B29,TB!$J:$J,C$7)</f>
        <v>0</v>
      </c>
      <c r="D29" s="202">
        <f>-SUMIFS(TB!$BN:$BN,TB!$F:$F,$B29,TB!$J:$J,D$7)</f>
        <v>0</v>
      </c>
      <c r="E29" s="202">
        <f>-SUMIFS(TB!$BN:$BN,TB!$F:$F,$B29,TB!$J:$J,E$7)</f>
        <v>0</v>
      </c>
      <c r="F29" s="233">
        <f>SUMIFS(TB!BN:BN,TB!$K:$K,"&lt;&gt;",TB!$F:$F,$B29)</f>
        <v>0</v>
      </c>
      <c r="G29" s="234">
        <f t="shared" si="22"/>
        <v>0</v>
      </c>
      <c r="H29" s="202">
        <f>-SUMIFS(TB!$BO:$BO,TB!$F:$F,$B29,TB!$J:$J,H$7)</f>
        <v>0</v>
      </c>
      <c r="I29" s="202">
        <f>-SUMIFS(TB!$BO:$BO,TB!$F:$F,$B29,TB!$J:$J,I$7)</f>
        <v>0</v>
      </c>
      <c r="J29" s="202">
        <f>-SUMIFS(TB!$BO:$BO,TB!$F:$F,$B29,TB!$J:$J,J$7)</f>
        <v>0</v>
      </c>
      <c r="K29" s="233">
        <f>SUMIFS(TB!BO:BO,TB!$K:$K,"&lt;&gt;",TB!$F:$F,$B29)</f>
        <v>0</v>
      </c>
      <c r="L29" s="234">
        <f t="shared" si="23"/>
        <v>0</v>
      </c>
      <c r="M29" s="202">
        <f>-SUMIFS(TB!$BP:$BP,TB!$F:$F,$B29,TB!$J:$J,M$7)</f>
        <v>0</v>
      </c>
      <c r="N29" s="202">
        <f>-SUMIFS(TB!$BP:$BP,TB!$F:$F,$B29,TB!$J:$J,N$7)</f>
        <v>0</v>
      </c>
      <c r="O29" s="202">
        <f>-SUMIFS(TB!$BP:$BP,TB!$F:$F,$B29,TB!$J:$J,O$7)</f>
        <v>0</v>
      </c>
      <c r="P29" s="233">
        <f>SUMIFS(TB!BT:BT,TB!$K:$K,"&lt;&gt;",TB!$F:$F,$B29)</f>
        <v>0</v>
      </c>
      <c r="Q29" s="234">
        <f t="shared" si="24"/>
        <v>0</v>
      </c>
      <c r="R29" s="202">
        <f>-SUMIFS(TB!$BQ:$BQ,TB!$F:$F,$B29,TB!$J:$J,R$7)</f>
        <v>0</v>
      </c>
      <c r="S29" s="202">
        <f>-SUMIFS(TB!$BQ:$BQ,TB!$F:$F,$B29,TB!$J:$J,S$7)</f>
        <v>0</v>
      </c>
      <c r="T29" s="202">
        <f>-SUMIFS(TB!$BQ:$BQ,TB!$F:$F,$B29,TB!$J:$J,T$7)</f>
        <v>0</v>
      </c>
      <c r="U29" s="233">
        <f>SUMIFS(TB!BQ:BQ,TB!$K:$K,"&lt;&gt;",TB!$F:$F,$B29)</f>
        <v>0</v>
      </c>
      <c r="V29" s="234">
        <f t="shared" si="25"/>
        <v>0</v>
      </c>
      <c r="X29" s="29">
        <f>G29-BS!C29</f>
        <v>0</v>
      </c>
      <c r="Y29" s="29">
        <f>L29-BS!E29</f>
        <v>0</v>
      </c>
      <c r="Z29" s="29">
        <f>V29-BS!F29</f>
        <v>0</v>
      </c>
    </row>
    <row r="30" spans="2:26" s="26" customFormat="1" ht="14.25" hidden="1" customHeight="1" outlineLevel="1" x14ac:dyDescent="0.3">
      <c r="B30" s="70" t="str">
        <f>BS!B30</f>
        <v>Blank</v>
      </c>
      <c r="C30" s="202">
        <f>-SUMIFS(TB!$BN:$BN,TB!$F:$F,$B30,TB!$J:$J,C$7)</f>
        <v>0</v>
      </c>
      <c r="D30" s="202">
        <f>-SUMIFS(TB!$BN:$BN,TB!$F:$F,$B30,TB!$J:$J,D$7)</f>
        <v>0</v>
      </c>
      <c r="E30" s="202">
        <f>-SUMIFS(TB!$BN:$BN,TB!$F:$F,$B30,TB!$J:$J,E$7)</f>
        <v>0</v>
      </c>
      <c r="F30" s="233">
        <f>SUMIFS(TB!BN:BN,TB!$K:$K,"&lt;&gt;",TB!$F:$F,$B30)</f>
        <v>0</v>
      </c>
      <c r="G30" s="234">
        <f t="shared" si="22"/>
        <v>0</v>
      </c>
      <c r="H30" s="202">
        <f>-SUMIFS(TB!$BO:$BO,TB!$F:$F,$B30,TB!$J:$J,H$7)</f>
        <v>0</v>
      </c>
      <c r="I30" s="202">
        <f>-SUMIFS(TB!$BO:$BO,TB!$F:$F,$B30,TB!$J:$J,I$7)</f>
        <v>0</v>
      </c>
      <c r="J30" s="202">
        <f>-SUMIFS(TB!$BO:$BO,TB!$F:$F,$B30,TB!$J:$J,J$7)</f>
        <v>0</v>
      </c>
      <c r="K30" s="233">
        <f>SUMIFS(TB!BO:BO,TB!$K:$K,"&lt;&gt;",TB!$F:$F,$B30)</f>
        <v>0</v>
      </c>
      <c r="L30" s="234">
        <f t="shared" si="23"/>
        <v>0</v>
      </c>
      <c r="M30" s="202">
        <f>-SUMIFS(TB!$BP:$BP,TB!$F:$F,$B30,TB!$J:$J,M$7)</f>
        <v>0</v>
      </c>
      <c r="N30" s="202">
        <f>-SUMIFS(TB!$BP:$BP,TB!$F:$F,$B30,TB!$J:$J,N$7)</f>
        <v>0</v>
      </c>
      <c r="O30" s="202">
        <f>-SUMIFS(TB!$BP:$BP,TB!$F:$F,$B30,TB!$J:$J,O$7)</f>
        <v>0</v>
      </c>
      <c r="P30" s="233">
        <f>SUMIFS(TB!BT:BT,TB!$K:$K,"&lt;&gt;",TB!$F:$F,$B30)</f>
        <v>0</v>
      </c>
      <c r="Q30" s="234">
        <f t="shared" si="24"/>
        <v>0</v>
      </c>
      <c r="R30" s="202">
        <f>-SUMIFS(TB!$BQ:$BQ,TB!$F:$F,$B30,TB!$J:$J,R$7)</f>
        <v>0</v>
      </c>
      <c r="S30" s="202">
        <f>-SUMIFS(TB!$BQ:$BQ,TB!$F:$F,$B30,TB!$J:$J,S$7)</f>
        <v>0</v>
      </c>
      <c r="T30" s="202">
        <f>-SUMIFS(TB!$BQ:$BQ,TB!$F:$F,$B30,TB!$J:$J,T$7)</f>
        <v>0</v>
      </c>
      <c r="U30" s="233">
        <f>SUMIFS(TB!BQ:BQ,TB!$K:$K,"&lt;&gt;",TB!$F:$F,$B30)</f>
        <v>0</v>
      </c>
      <c r="V30" s="234">
        <f t="shared" si="25"/>
        <v>0</v>
      </c>
      <c r="X30" s="29">
        <f>G30-BS!C30</f>
        <v>0</v>
      </c>
      <c r="Y30" s="29">
        <f>L30-BS!E30</f>
        <v>0</v>
      </c>
      <c r="Z30" s="29">
        <f>V30-BS!F30</f>
        <v>0</v>
      </c>
    </row>
    <row r="31" spans="2:26" s="20" customFormat="1" ht="14.25" customHeight="1" collapsed="1" x14ac:dyDescent="0.3">
      <c r="B31" s="68" t="str">
        <f>BS!B31</f>
        <v>Current liabilities</v>
      </c>
      <c r="C31" s="235">
        <f t="shared" ref="C31:K31" si="35">SUM(C21:C30)</f>
        <v>0</v>
      </c>
      <c r="D31" s="235">
        <f t="shared" si="35"/>
        <v>0</v>
      </c>
      <c r="E31" s="235">
        <f t="shared" si="35"/>
        <v>0</v>
      </c>
      <c r="F31" s="236">
        <f t="shared" si="35"/>
        <v>0</v>
      </c>
      <c r="G31" s="237">
        <f t="shared" si="35"/>
        <v>0</v>
      </c>
      <c r="H31" s="235">
        <f t="shared" si="35"/>
        <v>0</v>
      </c>
      <c r="I31" s="235">
        <f t="shared" si="35"/>
        <v>0</v>
      </c>
      <c r="J31" s="235">
        <f t="shared" si="35"/>
        <v>0</v>
      </c>
      <c r="K31" s="236">
        <f t="shared" si="35"/>
        <v>0</v>
      </c>
      <c r="L31" s="237">
        <f t="shared" ref="L31:V31" si="36">SUM(L21:L30)</f>
        <v>0</v>
      </c>
      <c r="M31" s="235">
        <f t="shared" ref="M31:P31" si="37">SUM(M21:M30)</f>
        <v>0</v>
      </c>
      <c r="N31" s="235">
        <f t="shared" si="37"/>
        <v>0</v>
      </c>
      <c r="O31" s="235">
        <f t="shared" si="37"/>
        <v>0</v>
      </c>
      <c r="P31" s="236">
        <f t="shared" si="37"/>
        <v>0</v>
      </c>
      <c r="Q31" s="237">
        <f t="shared" ref="Q31" si="38">SUM(Q21:Q30)</f>
        <v>0</v>
      </c>
      <c r="R31" s="235">
        <f t="shared" si="36"/>
        <v>0</v>
      </c>
      <c r="S31" s="235">
        <f t="shared" si="36"/>
        <v>0</v>
      </c>
      <c r="T31" s="235">
        <f t="shared" si="36"/>
        <v>0</v>
      </c>
      <c r="U31" s="236">
        <f t="shared" si="36"/>
        <v>0</v>
      </c>
      <c r="V31" s="237">
        <f t="shared" si="36"/>
        <v>0</v>
      </c>
      <c r="X31" s="60">
        <f>G31-BS!C31</f>
        <v>-18012.652270000002</v>
      </c>
      <c r="Y31" s="60">
        <f>L31-BS!E31</f>
        <v>-9795.4257400000006</v>
      </c>
      <c r="Z31" s="60">
        <f>V31-BS!F31</f>
        <v>-7095.0381400000006</v>
      </c>
    </row>
    <row r="32" spans="2:26" s="26" customFormat="1" ht="14.25" customHeight="1" x14ac:dyDescent="0.3">
      <c r="B32" s="70" t="str">
        <f>BS!B32</f>
        <v>Blank</v>
      </c>
      <c r="C32" s="202">
        <f>-SUMIFS(TB!$BN:$BN,TB!$F:$F,$B32,TB!$J:$J,C$7)</f>
        <v>0</v>
      </c>
      <c r="D32" s="202">
        <f>-SUMIFS(TB!$BN:$BN,TB!$F:$F,$B32,TB!$J:$J,D$7)</f>
        <v>0</v>
      </c>
      <c r="E32" s="202">
        <f>-SUMIFS(TB!$BN:$BN,TB!$F:$F,$B32,TB!$J:$J,E$7)</f>
        <v>0</v>
      </c>
      <c r="F32" s="233">
        <f>SUMIFS(TB!BN:BN,TB!$K:$K,"&lt;&gt;",TB!$F:$F,$B32)</f>
        <v>0</v>
      </c>
      <c r="G32" s="234">
        <f t="shared" ref="G32" si="39">SUM(C32:F32)</f>
        <v>0</v>
      </c>
      <c r="H32" s="202">
        <f>-SUMIFS(TB!$BO:$BO,TB!$F:$F,$B32,TB!$J:$J,H$7)</f>
        <v>0</v>
      </c>
      <c r="I32" s="202">
        <f>-SUMIFS(TB!$BO:$BO,TB!$F:$F,$B32,TB!$J:$J,I$7)</f>
        <v>0</v>
      </c>
      <c r="J32" s="202">
        <f>-SUMIFS(TB!$BO:$BO,TB!$F:$F,$B32,TB!$J:$J,J$7)</f>
        <v>0</v>
      </c>
      <c r="K32" s="233">
        <f>SUMIFS(TB!BO:BO,TB!$K:$K,"&lt;&gt;",TB!$F:$F,$B32)</f>
        <v>0</v>
      </c>
      <c r="L32" s="234">
        <f t="shared" ref="L32" si="40">SUM(H32:K32)</f>
        <v>0</v>
      </c>
      <c r="M32" s="202">
        <f>-SUMIFS(TB!$BP:$BP,TB!$F:$F,$B32,TB!$J:$J,M$7)</f>
        <v>0</v>
      </c>
      <c r="N32" s="202">
        <f>-SUMIFS(TB!$BP:$BP,TB!$F:$F,$B32,TB!$J:$J,N$7)</f>
        <v>0</v>
      </c>
      <c r="O32" s="202">
        <f>-SUMIFS(TB!$BP:$BP,TB!$F:$F,$B32,TB!$J:$J,O$7)</f>
        <v>0</v>
      </c>
      <c r="P32" s="233">
        <f>SUMIFS(TB!BT:BT,TB!$K:$K,"&lt;&gt;",TB!$F:$F,$B32)</f>
        <v>0</v>
      </c>
      <c r="Q32" s="234">
        <f t="shared" ref="Q32:Q34" si="41">SUM(M32:P32)</f>
        <v>0</v>
      </c>
      <c r="R32" s="202">
        <f>-SUMIFS(TB!$BQ:$BQ,TB!$F:$F,$B32,TB!$J:$J,R$7)</f>
        <v>0</v>
      </c>
      <c r="S32" s="202">
        <f>-SUMIFS(TB!$BQ:$BQ,TB!$F:$F,$B32,TB!$J:$J,S$7)</f>
        <v>0</v>
      </c>
      <c r="T32" s="202">
        <f>-SUMIFS(TB!$BQ:$BQ,TB!$F:$F,$B32,TB!$J:$J,T$7)</f>
        <v>0</v>
      </c>
      <c r="U32" s="233">
        <f>SUMIFS(TB!BQ:BQ,TB!$K:$K,"&lt;&gt;",TB!$F:$F,$B32)</f>
        <v>0</v>
      </c>
      <c r="V32" s="234">
        <f t="shared" ref="V32" si="42">SUM(R32:U32)</f>
        <v>0</v>
      </c>
      <c r="X32" s="29">
        <f>G32-BS!C32</f>
        <v>0</v>
      </c>
      <c r="Y32" s="29">
        <f>L32-BS!E32</f>
        <v>0</v>
      </c>
      <c r="Z32" s="29">
        <f>V32-BS!F32</f>
        <v>0</v>
      </c>
    </row>
    <row r="33" spans="2:26" s="26" customFormat="1" ht="14.25" customHeight="1" x14ac:dyDescent="0.3">
      <c r="B33" s="70" t="str">
        <f>BS!B33</f>
        <v>Blank</v>
      </c>
      <c r="C33" s="202">
        <f>-SUMIFS(TB!$BN:$BN,TB!$F:$F,$B33,TB!$J:$J,C$7)</f>
        <v>0</v>
      </c>
      <c r="D33" s="202">
        <f>-SUMIFS(TB!$BN:$BN,TB!$F:$F,$B33,TB!$J:$J,D$7)</f>
        <v>0</v>
      </c>
      <c r="E33" s="202">
        <f>-SUMIFS(TB!$BN:$BN,TB!$F:$F,$B33,TB!$J:$J,E$7)</f>
        <v>0</v>
      </c>
      <c r="F33" s="233">
        <f>SUMIFS(TB!BN:BN,TB!$K:$K,"&lt;&gt;",TB!$F:$F,$B33)</f>
        <v>0</v>
      </c>
      <c r="G33" s="234">
        <f t="shared" ref="G33" si="43">SUM(C33:F33)</f>
        <v>0</v>
      </c>
      <c r="H33" s="202">
        <f>-SUMIFS(TB!$BO:$BO,TB!$F:$F,$B33,TB!$J:$J,H$7)</f>
        <v>0</v>
      </c>
      <c r="I33" s="202">
        <f>-SUMIFS(TB!$BO:$BO,TB!$F:$F,$B33,TB!$J:$J,I$7)</f>
        <v>0</v>
      </c>
      <c r="J33" s="202">
        <f>-SUMIFS(TB!$BO:$BO,TB!$F:$F,$B33,TB!$J:$J,J$7)</f>
        <v>0</v>
      </c>
      <c r="K33" s="233">
        <f>SUMIFS(TB!BO:BO,TB!$K:$K,"&lt;&gt;",TB!$F:$F,$B33)</f>
        <v>0</v>
      </c>
      <c r="L33" s="234">
        <f t="shared" ref="L33" si="44">SUM(H33:K33)</f>
        <v>0</v>
      </c>
      <c r="M33" s="202">
        <f>-SUMIFS(TB!$BP:$BP,TB!$F:$F,$B33,TB!$J:$J,M$7)</f>
        <v>0</v>
      </c>
      <c r="N33" s="202">
        <f>-SUMIFS(TB!$BP:$BP,TB!$F:$F,$B33,TB!$J:$J,N$7)</f>
        <v>0</v>
      </c>
      <c r="O33" s="202">
        <f>-SUMIFS(TB!$BP:$BP,TB!$F:$F,$B33,TB!$J:$J,O$7)</f>
        <v>0</v>
      </c>
      <c r="P33" s="233">
        <f>SUMIFS(TB!BT:BT,TB!$K:$K,"&lt;&gt;",TB!$F:$F,$B33)</f>
        <v>0</v>
      </c>
      <c r="Q33" s="234">
        <f t="shared" si="41"/>
        <v>0</v>
      </c>
      <c r="R33" s="202">
        <f>-SUMIFS(TB!$BQ:$BQ,TB!$F:$F,$B33,TB!$J:$J,R$7)</f>
        <v>0</v>
      </c>
      <c r="S33" s="202">
        <f>-SUMIFS(TB!$BQ:$BQ,TB!$F:$F,$B33,TB!$J:$J,S$7)</f>
        <v>0</v>
      </c>
      <c r="T33" s="202">
        <f>-SUMIFS(TB!$BQ:$BQ,TB!$F:$F,$B33,TB!$J:$J,T$7)</f>
        <v>0</v>
      </c>
      <c r="U33" s="233">
        <f>SUMIFS(TB!BQ:BQ,TB!$K:$K,"&lt;&gt;",TB!$F:$F,$B33)</f>
        <v>0</v>
      </c>
      <c r="V33" s="234">
        <f t="shared" ref="V33" si="45">SUM(R33:U33)</f>
        <v>0</v>
      </c>
      <c r="X33" s="29">
        <f>G33-BS!C33</f>
        <v>0</v>
      </c>
      <c r="Y33" s="29">
        <f>L33-BS!E33</f>
        <v>0</v>
      </c>
      <c r="Z33" s="29">
        <f>V33-BS!F33</f>
        <v>0</v>
      </c>
    </row>
    <row r="34" spans="2:26" s="26" customFormat="1" ht="14.25" customHeight="1" x14ac:dyDescent="0.3">
      <c r="B34" s="70" t="str">
        <f>BS!B34</f>
        <v>Other long-term liabilities</v>
      </c>
      <c r="C34" s="202">
        <f>-SUMIFS(TB!$BN:$BN,TB!$F:$F,$B34,TB!$J:$J,C$7)</f>
        <v>0</v>
      </c>
      <c r="D34" s="202">
        <f>-SUMIFS(TB!$BN:$BN,TB!$F:$F,$B34,TB!$J:$J,D$7)</f>
        <v>0</v>
      </c>
      <c r="E34" s="202">
        <f>-SUMIFS(TB!$BN:$BN,TB!$F:$F,$B34,TB!$J:$J,E$7)</f>
        <v>0</v>
      </c>
      <c r="F34" s="233">
        <f>SUMIFS(TB!BN:BN,TB!$K:$K,"&lt;&gt;",TB!$F:$F,$B34)</f>
        <v>0</v>
      </c>
      <c r="G34" s="234">
        <f t="shared" ref="G34" si="46">SUM(C34:F34)</f>
        <v>0</v>
      </c>
      <c r="H34" s="202">
        <f>-SUMIFS(TB!$BO:$BO,TB!$F:$F,$B34,TB!$J:$J,H$7)</f>
        <v>0</v>
      </c>
      <c r="I34" s="202">
        <f>-SUMIFS(TB!$BO:$BO,TB!$F:$F,$B34,TB!$J:$J,I$7)</f>
        <v>0</v>
      </c>
      <c r="J34" s="202">
        <f>-SUMIFS(TB!$BO:$BO,TB!$F:$F,$B34,TB!$J:$J,J$7)</f>
        <v>0</v>
      </c>
      <c r="K34" s="233">
        <f>SUMIFS(TB!BO:BO,TB!$K:$K,"&lt;&gt;",TB!$F:$F,$B34)</f>
        <v>0</v>
      </c>
      <c r="L34" s="234">
        <f t="shared" ref="L34" si="47">SUM(H34:K34)</f>
        <v>0</v>
      </c>
      <c r="M34" s="202">
        <f>-SUMIFS(TB!$BP:$BP,TB!$F:$F,$B34,TB!$J:$J,M$7)</f>
        <v>0</v>
      </c>
      <c r="N34" s="202">
        <f>-SUMIFS(TB!$BP:$BP,TB!$F:$F,$B34,TB!$J:$J,N$7)</f>
        <v>0</v>
      </c>
      <c r="O34" s="202">
        <f>-SUMIFS(TB!$BP:$BP,TB!$F:$F,$B34,TB!$J:$J,O$7)</f>
        <v>0</v>
      </c>
      <c r="P34" s="233">
        <f>SUMIFS(TB!BT:BT,TB!$K:$K,"&lt;&gt;",TB!$F:$F,$B34)</f>
        <v>0</v>
      </c>
      <c r="Q34" s="234">
        <f t="shared" si="41"/>
        <v>0</v>
      </c>
      <c r="R34" s="202">
        <f>-SUMIFS(TB!$BQ:$BQ,TB!$F:$F,$B34,TB!$J:$J,R$7)</f>
        <v>0</v>
      </c>
      <c r="S34" s="202">
        <f>-SUMIFS(TB!$BQ:$BQ,TB!$F:$F,$B34,TB!$J:$J,S$7)</f>
        <v>0</v>
      </c>
      <c r="T34" s="202">
        <f>-SUMIFS(TB!$BQ:$BQ,TB!$F:$F,$B34,TB!$J:$J,T$7)</f>
        <v>0</v>
      </c>
      <c r="U34" s="233">
        <f>SUMIFS(TB!BQ:BQ,TB!$K:$K,"&lt;&gt;",TB!$F:$F,$B34)</f>
        <v>0</v>
      </c>
      <c r="V34" s="234">
        <f t="shared" ref="V34" si="48">SUM(R34:U34)</f>
        <v>0</v>
      </c>
      <c r="X34" s="29">
        <f>G34-BS!C34</f>
        <v>-64.345820000000003</v>
      </c>
      <c r="Y34" s="29">
        <f>L34-BS!E34</f>
        <v>-74.411600000000007</v>
      </c>
      <c r="Z34" s="29">
        <f>V34-BS!F34</f>
        <v>-74.010859999999994</v>
      </c>
    </row>
    <row r="35" spans="2:26" s="26" customFormat="1" ht="14.25" customHeight="1" thickBot="1" x14ac:dyDescent="0.35">
      <c r="B35" s="66" t="str">
        <f>BS!B35</f>
        <v>Total liabilities</v>
      </c>
      <c r="C35" s="213">
        <f t="shared" ref="C35:K35" si="49">SUM(C31:C34)</f>
        <v>0</v>
      </c>
      <c r="D35" s="213">
        <f t="shared" si="49"/>
        <v>0</v>
      </c>
      <c r="E35" s="213">
        <f t="shared" si="49"/>
        <v>0</v>
      </c>
      <c r="F35" s="238">
        <f t="shared" si="49"/>
        <v>0</v>
      </c>
      <c r="G35" s="239">
        <f t="shared" si="49"/>
        <v>0</v>
      </c>
      <c r="H35" s="213">
        <f t="shared" si="49"/>
        <v>0</v>
      </c>
      <c r="I35" s="213">
        <f t="shared" si="49"/>
        <v>0</v>
      </c>
      <c r="J35" s="213">
        <f t="shared" si="49"/>
        <v>0</v>
      </c>
      <c r="K35" s="238">
        <f t="shared" si="49"/>
        <v>0</v>
      </c>
      <c r="L35" s="239">
        <f t="shared" ref="L35:V35" si="50">SUM(L31:L34)</f>
        <v>0</v>
      </c>
      <c r="M35" s="213">
        <f t="shared" ref="M35:P35" si="51">SUM(M31:M34)</f>
        <v>0</v>
      </c>
      <c r="N35" s="213">
        <f t="shared" si="51"/>
        <v>0</v>
      </c>
      <c r="O35" s="213">
        <f t="shared" si="51"/>
        <v>0</v>
      </c>
      <c r="P35" s="238">
        <f t="shared" si="51"/>
        <v>0</v>
      </c>
      <c r="Q35" s="239">
        <f t="shared" ref="Q35" si="52">SUM(Q31:Q34)</f>
        <v>0</v>
      </c>
      <c r="R35" s="213">
        <f t="shared" si="50"/>
        <v>0</v>
      </c>
      <c r="S35" s="213">
        <f t="shared" si="50"/>
        <v>0</v>
      </c>
      <c r="T35" s="213">
        <f t="shared" si="50"/>
        <v>0</v>
      </c>
      <c r="U35" s="238">
        <f t="shared" si="50"/>
        <v>0</v>
      </c>
      <c r="V35" s="239">
        <f t="shared" si="50"/>
        <v>0</v>
      </c>
      <c r="X35" s="53">
        <f>G35-BS!C35</f>
        <v>-18076.998090000001</v>
      </c>
      <c r="Y35" s="53">
        <f>L35-BS!E35</f>
        <v>-9869.83734</v>
      </c>
      <c r="Z35" s="53">
        <f>V35-BS!F35</f>
        <v>-7169.0490000000009</v>
      </c>
    </row>
    <row r="36" spans="2:26" s="26" customFormat="1" ht="14.25" hidden="1" customHeight="1" outlineLevel="1" x14ac:dyDescent="0.3">
      <c r="B36" s="70" t="str">
        <f>BS!B36</f>
        <v>Equity</v>
      </c>
      <c r="C36" s="202">
        <f>-SUMIFS(TB!$BN:$BN,TB!$F:$F,$B36,TB!$J:$J,C$7)</f>
        <v>0</v>
      </c>
      <c r="D36" s="202">
        <f>-SUMIFS(TB!$BN:$BN,TB!$F:$F,$B36,TB!$J:$J,D$7)</f>
        <v>0</v>
      </c>
      <c r="E36" s="202">
        <f>-SUMIFS(TB!$BN:$BN,TB!$F:$F,$B36,TB!$J:$J,E$7)</f>
        <v>0</v>
      </c>
      <c r="F36" s="233"/>
      <c r="G36" s="234">
        <f>SUM(C36:F36)</f>
        <v>0</v>
      </c>
      <c r="H36" s="202">
        <f>-SUMIFS(TB!$BO:$BO,TB!$F:$F,$B36,TB!$J:$J,H$7)</f>
        <v>0</v>
      </c>
      <c r="I36" s="202">
        <f>-SUMIFS(TB!$BO:$BO,TB!$F:$F,$B36,TB!$J:$J,I$7)</f>
        <v>0</v>
      </c>
      <c r="J36" s="202">
        <f>-SUMIFS(TB!$BO:$BO,TB!$F:$F,$B36,TB!$J:$J,J$7)</f>
        <v>0</v>
      </c>
      <c r="K36" s="233"/>
      <c r="L36" s="234">
        <f>SUM(H36:K36)</f>
        <v>0</v>
      </c>
      <c r="M36" s="202">
        <f>-SUMIFS(TB!$BP:$BP,TB!$F:$F,$B36,TB!$J:$J,M$7)</f>
        <v>0</v>
      </c>
      <c r="N36" s="202">
        <f>-SUMIFS(TB!$BP:$BP,TB!$F:$F,$B36,TB!$J:$J,N$7)</f>
        <v>0</v>
      </c>
      <c r="O36" s="202">
        <f>-SUMIFS(TB!$BP:$BP,TB!$F:$F,$B36,TB!$J:$J,O$7)</f>
        <v>0</v>
      </c>
      <c r="P36" s="233"/>
      <c r="Q36" s="234">
        <f>SUM(M36:P36)</f>
        <v>0</v>
      </c>
      <c r="R36" s="202">
        <f>-SUMIFS(TB!$BS:$BS,TB!$F:$F,$B36,TB!$J:$J,R$7)</f>
        <v>0</v>
      </c>
      <c r="S36" s="202">
        <f>-SUMIFS(TB!$BS:$BS,TB!$F:$F,$B36,TB!$J:$J,S$7)</f>
        <v>0</v>
      </c>
      <c r="T36" s="202">
        <f>-SUMIFS(TB!$BS:$BS,TB!$F:$F,$B36,TB!$J:$J,T$7)</f>
        <v>0</v>
      </c>
      <c r="U36" s="233"/>
      <c r="V36" s="234">
        <f>SUM(R36:U36)</f>
        <v>0</v>
      </c>
      <c r="X36" s="29"/>
      <c r="Y36" s="29"/>
      <c r="Z36" s="29"/>
    </row>
    <row r="37" spans="2:26" s="26" customFormat="1" ht="14.25" hidden="1" customHeight="1" outlineLevel="1" x14ac:dyDescent="0.3">
      <c r="B37" s="70" t="s">
        <v>61</v>
      </c>
      <c r="C37" s="202">
        <f>-SUMIFS(TB!$BN:$BN,TB!$E:$E,"2",TB!$J:$J,C$7)</f>
        <v>0</v>
      </c>
      <c r="D37" s="202">
        <f>-SUMIFS(TB!$BN:$BN,TB!$E:$E,"2",TB!$J:$J,D$7)</f>
        <v>0</v>
      </c>
      <c r="E37" s="202">
        <f>-SUMIFS(TB!$BN:$BN,TB!$E:$E,"2",TB!$J:$J,E$7)</f>
        <v>0</v>
      </c>
      <c r="F37" s="233"/>
      <c r="G37" s="234">
        <f>SUM(C37:F37)</f>
        <v>0</v>
      </c>
      <c r="H37" s="202">
        <f>-SUMIFS(TB!$BO:$BO,TB!$E:$E,"2",TB!$J:$J,H$7)</f>
        <v>0</v>
      </c>
      <c r="I37" s="202">
        <f>-SUMIFS(TB!$BO:$BO,TB!$E:$E,"2",TB!$J:$J,I$7)</f>
        <v>0</v>
      </c>
      <c r="J37" s="202">
        <f>-SUMIFS(TB!$BO:$BO,TB!$E:$E,"2",TB!$J:$J,J$7)</f>
        <v>0</v>
      </c>
      <c r="K37" s="233"/>
      <c r="L37" s="234">
        <f>SUM(H37:K37)</f>
        <v>0</v>
      </c>
      <c r="M37" s="202">
        <f>-SUMIFS(TB!$BP:$BP,TB!$E:$E,"2",TB!$J:$J,M$7)</f>
        <v>0</v>
      </c>
      <c r="N37" s="202">
        <f>-SUMIFS(TB!$BP:$BP,TB!$E:$E,"2",TB!$J:$J,N$7)</f>
        <v>0</v>
      </c>
      <c r="O37" s="202">
        <f>-SUMIFS(TB!$BP:$BP,TB!$E:$E,"2",TB!$J:$J,O$7)</f>
        <v>0</v>
      </c>
      <c r="P37" s="233"/>
      <c r="Q37" s="234">
        <f>SUM(M37:P37)</f>
        <v>0</v>
      </c>
      <c r="R37" s="202">
        <f>-SUMIFS(TB!$BS:$BS,TB!$E:$E,"2",TB!$J:$J,R$7)</f>
        <v>0</v>
      </c>
      <c r="S37" s="202">
        <f>-SUMIFS(TB!$BS:$BS,TB!$E:$E,"2",TB!$J:$J,S$7)</f>
        <v>0</v>
      </c>
      <c r="T37" s="202">
        <f>-SUMIFS(TB!$BS:$BS,TB!$E:$E,"2",TB!$J:$J,T$7)</f>
        <v>0</v>
      </c>
      <c r="U37" s="233"/>
      <c r="V37" s="234">
        <f>SUM(R37:U37)</f>
        <v>0</v>
      </c>
      <c r="X37" s="29"/>
      <c r="Y37" s="29"/>
      <c r="Z37" s="29"/>
    </row>
    <row r="38" spans="2:26" s="26" customFormat="1" ht="14.25" customHeight="1" collapsed="1" x14ac:dyDescent="0.3">
      <c r="B38" s="69" t="s">
        <v>42</v>
      </c>
      <c r="C38" s="235">
        <f>SUM(C36:C37)</f>
        <v>0</v>
      </c>
      <c r="D38" s="235">
        <f t="shared" ref="D38:V38" si="53">SUM(D36:D37)</f>
        <v>0</v>
      </c>
      <c r="E38" s="235">
        <f t="shared" si="53"/>
        <v>0</v>
      </c>
      <c r="F38" s="236">
        <f t="shared" si="53"/>
        <v>0</v>
      </c>
      <c r="G38" s="237">
        <f t="shared" si="53"/>
        <v>0</v>
      </c>
      <c r="H38" s="235">
        <f t="shared" si="53"/>
        <v>0</v>
      </c>
      <c r="I38" s="235">
        <f t="shared" si="53"/>
        <v>0</v>
      </c>
      <c r="J38" s="235">
        <f t="shared" si="53"/>
        <v>0</v>
      </c>
      <c r="K38" s="236">
        <f t="shared" si="53"/>
        <v>0</v>
      </c>
      <c r="L38" s="237">
        <f t="shared" si="53"/>
        <v>0</v>
      </c>
      <c r="M38" s="235">
        <f t="shared" ref="M38:Q38" si="54">SUM(M36:M37)</f>
        <v>0</v>
      </c>
      <c r="N38" s="235">
        <f t="shared" si="54"/>
        <v>0</v>
      </c>
      <c r="O38" s="235">
        <f t="shared" si="54"/>
        <v>0</v>
      </c>
      <c r="P38" s="236">
        <f t="shared" si="54"/>
        <v>0</v>
      </c>
      <c r="Q38" s="237">
        <f t="shared" si="54"/>
        <v>0</v>
      </c>
      <c r="R38" s="235">
        <f t="shared" si="53"/>
        <v>0</v>
      </c>
      <c r="S38" s="235">
        <f t="shared" si="53"/>
        <v>0</v>
      </c>
      <c r="T38" s="235">
        <f t="shared" si="53"/>
        <v>0</v>
      </c>
      <c r="U38" s="236">
        <f t="shared" si="53"/>
        <v>0</v>
      </c>
      <c r="V38" s="237">
        <f t="shared" si="53"/>
        <v>0</v>
      </c>
      <c r="X38" s="60">
        <f>G38-BS!C36</f>
        <v>-13042.970170000001</v>
      </c>
      <c r="Y38" s="60">
        <f>L38-BS!E36</f>
        <v>-17345.684270000002</v>
      </c>
      <c r="Z38" s="60">
        <f>V38-BS!F36</f>
        <v>-17153.544460000001</v>
      </c>
    </row>
    <row r="39" spans="2:26" s="26" customFormat="1" ht="14.25" customHeight="1" thickBot="1" x14ac:dyDescent="0.35">
      <c r="B39" s="66" t="str">
        <f>BS!B37</f>
        <v>Total liabilities and equity</v>
      </c>
      <c r="C39" s="213">
        <f>C35+C38</f>
        <v>0</v>
      </c>
      <c r="D39" s="213">
        <f t="shared" ref="D39:V39" si="55">D35+D38</f>
        <v>0</v>
      </c>
      <c r="E39" s="213">
        <f t="shared" si="55"/>
        <v>0</v>
      </c>
      <c r="F39" s="238">
        <f t="shared" si="55"/>
        <v>0</v>
      </c>
      <c r="G39" s="239">
        <f t="shared" si="55"/>
        <v>0</v>
      </c>
      <c r="H39" s="213">
        <f t="shared" si="55"/>
        <v>0</v>
      </c>
      <c r="I39" s="213">
        <f t="shared" si="55"/>
        <v>0</v>
      </c>
      <c r="J39" s="213">
        <f t="shared" si="55"/>
        <v>0</v>
      </c>
      <c r="K39" s="238">
        <f t="shared" si="55"/>
        <v>0</v>
      </c>
      <c r="L39" s="239">
        <f t="shared" si="55"/>
        <v>0</v>
      </c>
      <c r="M39" s="213">
        <f t="shared" ref="M39:Q39" si="56">M35+M38</f>
        <v>0</v>
      </c>
      <c r="N39" s="213">
        <f t="shared" si="56"/>
        <v>0</v>
      </c>
      <c r="O39" s="213">
        <f t="shared" si="56"/>
        <v>0</v>
      </c>
      <c r="P39" s="238">
        <f t="shared" si="56"/>
        <v>0</v>
      </c>
      <c r="Q39" s="239">
        <f t="shared" si="56"/>
        <v>0</v>
      </c>
      <c r="R39" s="213">
        <f t="shared" si="55"/>
        <v>0</v>
      </c>
      <c r="S39" s="213">
        <f t="shared" si="55"/>
        <v>0</v>
      </c>
      <c r="T39" s="213">
        <f t="shared" si="55"/>
        <v>0</v>
      </c>
      <c r="U39" s="238">
        <f t="shared" si="55"/>
        <v>0</v>
      </c>
      <c r="V39" s="239">
        <f t="shared" si="55"/>
        <v>0</v>
      </c>
      <c r="X39" s="53">
        <f>G39-BS!C37</f>
        <v>-31119.968260000001</v>
      </c>
      <c r="Y39" s="53">
        <f>L39-BS!E37</f>
        <v>-27215.521610000003</v>
      </c>
      <c r="Z39" s="53">
        <f>V39-BS!F37</f>
        <v>-24322.593460000004</v>
      </c>
    </row>
    <row r="40" spans="2:26" s="26" customFormat="1" ht="6" customHeight="1" x14ac:dyDescent="0.3">
      <c r="C40" s="216"/>
      <c r="D40" s="216"/>
      <c r="E40" s="216"/>
      <c r="F40" s="216"/>
      <c r="G40" s="232"/>
      <c r="H40" s="216"/>
      <c r="I40" s="216"/>
      <c r="J40" s="216"/>
      <c r="K40" s="216"/>
      <c r="L40" s="216"/>
      <c r="M40" s="216"/>
      <c r="N40" s="216"/>
      <c r="O40" s="216"/>
      <c r="P40" s="216"/>
      <c r="Q40" s="216"/>
      <c r="R40" s="216"/>
      <c r="S40" s="216"/>
      <c r="T40" s="216"/>
      <c r="U40" s="216"/>
      <c r="V40" s="216"/>
    </row>
    <row r="41" spans="2:26" s="26" customFormat="1" ht="15" customHeight="1" x14ac:dyDescent="0.3">
      <c r="B41" s="142" t="s">
        <v>45</v>
      </c>
      <c r="C41" s="216">
        <f t="shared" ref="C41:V41" si="57">C20-C39</f>
        <v>0</v>
      </c>
      <c r="D41" s="216">
        <f t="shared" si="57"/>
        <v>0</v>
      </c>
      <c r="E41" s="216">
        <f t="shared" si="57"/>
        <v>0</v>
      </c>
      <c r="F41" s="216">
        <f t="shared" si="57"/>
        <v>0</v>
      </c>
      <c r="G41" s="232">
        <f t="shared" si="57"/>
        <v>0</v>
      </c>
      <c r="H41" s="216">
        <f t="shared" si="57"/>
        <v>0</v>
      </c>
      <c r="I41" s="216">
        <f t="shared" si="57"/>
        <v>0</v>
      </c>
      <c r="J41" s="216">
        <f t="shared" si="57"/>
        <v>0</v>
      </c>
      <c r="K41" s="216">
        <f t="shared" si="57"/>
        <v>0</v>
      </c>
      <c r="L41" s="216">
        <f t="shared" si="57"/>
        <v>0</v>
      </c>
      <c r="M41" s="216">
        <f t="shared" ref="M41:Q41" si="58">M20-M39</f>
        <v>0</v>
      </c>
      <c r="N41" s="216">
        <f t="shared" si="58"/>
        <v>0</v>
      </c>
      <c r="O41" s="216">
        <f t="shared" si="58"/>
        <v>0</v>
      </c>
      <c r="P41" s="216">
        <f t="shared" si="58"/>
        <v>0</v>
      </c>
      <c r="Q41" s="216">
        <f t="shared" si="58"/>
        <v>0</v>
      </c>
      <c r="R41" s="216">
        <f t="shared" si="57"/>
        <v>0</v>
      </c>
      <c r="S41" s="216">
        <f t="shared" si="57"/>
        <v>0</v>
      </c>
      <c r="T41" s="216">
        <f t="shared" si="57"/>
        <v>0</v>
      </c>
      <c r="U41" s="216">
        <f t="shared" si="57"/>
        <v>0</v>
      </c>
      <c r="V41" s="216">
        <f t="shared" si="57"/>
        <v>0</v>
      </c>
    </row>
  </sheetData>
  <pageMargins left="0.7" right="0.7" top="0.75" bottom="0.75" header="0.3" footer="0.3"/>
  <pageSetup paperSize="9" scale="82" orientation="landscape" horizontalDpi="1200" verticalDpi="1200" r:id="rId1"/>
  <ignoredErrors>
    <ignoredError sqref="R16:V16 X31:Z39 C31:J31 R36:V39 C35:E35 G35:J35 R20:V20 F17:G19 U17:V19 F21:G23 U21:V23 F25:G30 U25:V30 F32:G34 U32:V34 K17:L19 K21:L23 X21:Z21 V35 R35:T35 R31:V31 K25:L34 L35 C20:L20 C36:L39 C16:L16" formula="1"/>
  </ignoredError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1594A-1E65-485B-9D4D-EA1AB4EC2949}">
  <sheetPr>
    <tabColor rgb="FFE0E3EC"/>
    <pageSetUpPr autoPageBreaks="0" fitToPage="1"/>
  </sheetPr>
  <dimension ref="A1:CN72"/>
  <sheetViews>
    <sheetView showGridLines="0" zoomScaleNormal="100" workbookViewId="0">
      <pane xSplit="2" ySplit="6" topLeftCell="C7" activePane="bottomRight" state="frozen"/>
      <selection activeCell="H5" sqref="H5"/>
      <selection pane="topRight" activeCell="H5" sqref="H5"/>
      <selection pane="bottomLeft" activeCell="H5" sqref="H5"/>
      <selection pane="bottomRight" activeCell="H5" sqref="H5"/>
    </sheetView>
  </sheetViews>
  <sheetFormatPr defaultColWidth="8.08984375" defaultRowHeight="12" customHeight="1" x14ac:dyDescent="0.35"/>
  <cols>
    <col min="1" max="1" width="13.54296875" style="368" bestFit="1" customWidth="1"/>
    <col min="2" max="2" width="5.36328125" style="368" bestFit="1" customWidth="1"/>
    <col min="3" max="3" width="7.453125" style="368" customWidth="1"/>
    <col min="4" max="4" width="6.54296875" style="368" bestFit="1" customWidth="1"/>
    <col min="5" max="5" width="11.453125" style="368" customWidth="1"/>
    <col min="6" max="6" width="7.453125" style="368" customWidth="1"/>
    <col min="7" max="7" width="5.90625" style="368" customWidth="1"/>
    <col min="8" max="8" width="10.90625" style="368" customWidth="1"/>
    <col min="9" max="9" width="7.453125" style="368" customWidth="1"/>
    <col min="10" max="10" width="5.90625" style="368" customWidth="1"/>
    <col min="11" max="11" width="10.90625" style="368" customWidth="1"/>
    <col min="12" max="12" width="7.453125" style="368" customWidth="1"/>
    <col min="13" max="13" width="7.08984375" style="368" bestFit="1" customWidth="1"/>
    <col min="14" max="14" width="10.90625" style="368" customWidth="1"/>
    <col min="15" max="15" width="7.453125" style="368" customWidth="1"/>
    <col min="16" max="16" width="7.08984375" style="368" bestFit="1" customWidth="1"/>
    <col min="17" max="17" width="10.90625" style="368" customWidth="1"/>
    <col min="18" max="18" width="7.453125" style="368" customWidth="1"/>
    <col min="19" max="19" width="5.90625" style="368" customWidth="1"/>
    <col min="20" max="20" width="10.90625" style="368" customWidth="1"/>
    <col min="21" max="21" width="7.453125" style="368" customWidth="1"/>
    <col min="22" max="22" width="6.36328125" style="368" customWidth="1"/>
    <col min="23" max="23" width="10.6328125" style="368" customWidth="1"/>
    <col min="24" max="24" width="7.453125" style="368" customWidth="1"/>
    <col min="25" max="25" width="5.90625" style="368" customWidth="1"/>
    <col min="26" max="26" width="10.90625" style="368" customWidth="1"/>
    <col min="27" max="27" width="7.453125" style="368" customWidth="1"/>
    <col min="28" max="28" width="5.90625" style="368" customWidth="1"/>
    <col min="29" max="29" width="10.90625" style="368" customWidth="1"/>
    <col min="30" max="30" width="7.453125" style="368" customWidth="1"/>
    <col min="31" max="31" width="6.36328125" style="368" customWidth="1"/>
    <col min="32" max="32" width="10.6328125" style="368" customWidth="1"/>
    <col min="33" max="33" width="7.453125" style="368" customWidth="1"/>
    <col min="34" max="34" width="5.90625" style="368" customWidth="1"/>
    <col min="35" max="35" width="10.90625" style="368" customWidth="1"/>
    <col min="36" max="36" width="7.453125" style="368" customWidth="1"/>
    <col min="37" max="37" width="6.36328125" style="368" customWidth="1"/>
    <col min="38" max="38" width="10.6328125" style="368" customWidth="1"/>
    <col min="39" max="39" width="7.453125" style="368" customWidth="1"/>
    <col min="40" max="40" width="5.90625" style="368" customWidth="1"/>
    <col min="41" max="41" width="10.90625" style="368" customWidth="1"/>
    <col min="42" max="42" width="7.453125" style="368" customWidth="1"/>
    <col min="43" max="43" width="6.36328125" style="368" customWidth="1"/>
    <col min="44" max="44" width="10.6328125" style="368" customWidth="1"/>
    <col min="45" max="45" width="7.453125" style="368" customWidth="1"/>
    <col min="46" max="46" width="6.36328125" style="368" customWidth="1"/>
    <col min="47" max="47" width="10.6328125" style="368" customWidth="1"/>
    <col min="48" max="48" width="7.453125" style="368" customWidth="1"/>
    <col min="49" max="49" width="5.90625" style="368" customWidth="1"/>
    <col min="50" max="50" width="10.6328125" style="368" customWidth="1"/>
    <col min="51" max="51" width="7.453125" style="368" customWidth="1"/>
    <col min="52" max="52" width="7.54296875" style="368" bestFit="1" customWidth="1"/>
    <col min="53" max="54" width="2.90625" style="368" customWidth="1"/>
    <col min="55" max="55" width="9.54296875" style="368" customWidth="1"/>
    <col min="56" max="56" width="12.36328125" style="368" customWidth="1"/>
    <col min="57" max="57" width="11.36328125" style="368" customWidth="1"/>
    <col min="58" max="58" width="9.54296875" style="368" customWidth="1"/>
    <col min="59" max="59" width="12.36328125" style="368" customWidth="1"/>
    <col min="60" max="60" width="11.54296875" style="368" customWidth="1"/>
    <col min="61" max="61" width="9.54296875" style="368" customWidth="1"/>
    <col min="62" max="62" width="12.36328125" style="368" customWidth="1"/>
    <col min="63" max="63" width="11.54296875" style="368" customWidth="1"/>
    <col min="64" max="64" width="10" style="368" customWidth="1"/>
    <col min="65" max="65" width="12.36328125" style="368" customWidth="1"/>
    <col min="66" max="66" width="11.36328125" style="368" customWidth="1"/>
    <col min="67" max="67" width="10" style="368" customWidth="1"/>
    <col min="68" max="68" width="12.36328125" style="368" customWidth="1"/>
    <col min="69" max="69" width="11.36328125" style="368" customWidth="1"/>
    <col min="70" max="70" width="10" style="368" customWidth="1"/>
    <col min="71" max="71" width="12.36328125" style="368" customWidth="1"/>
    <col min="72" max="72" width="11.54296875" style="368" customWidth="1"/>
    <col min="73" max="73" width="10" style="368" customWidth="1"/>
    <col min="74" max="74" width="12.36328125" style="368" customWidth="1"/>
    <col min="75" max="75" width="11.54296875" style="368" customWidth="1"/>
    <col min="76" max="76" width="10" style="368" customWidth="1"/>
    <col min="77" max="77" width="12.36328125" style="368" customWidth="1"/>
    <col min="78" max="78" width="11.54296875" style="368" customWidth="1"/>
    <col min="79" max="79" width="10" style="368" customWidth="1"/>
    <col min="80" max="80" width="12.36328125" style="368" customWidth="1"/>
    <col min="81" max="81" width="11.54296875" style="368" customWidth="1"/>
    <col min="82" max="82" width="10" style="368" customWidth="1"/>
    <col min="83" max="83" width="12.36328125" style="368" customWidth="1"/>
    <col min="84" max="84" width="11.54296875" style="368" customWidth="1"/>
    <col min="85" max="85" width="10" style="368" customWidth="1"/>
    <col min="86" max="86" width="12.36328125" style="368" customWidth="1"/>
    <col min="87" max="87" width="11.54296875" style="368" customWidth="1"/>
    <col min="88" max="88" width="10" style="368" customWidth="1"/>
    <col min="89" max="89" width="12.36328125" style="368" customWidth="1"/>
    <col min="90" max="90" width="11.54296875" style="368" customWidth="1"/>
    <col min="91" max="91" width="9.36328125" style="368" customWidth="1"/>
    <col min="92" max="16384" width="8.08984375" style="368"/>
  </cols>
  <sheetData>
    <row r="1" spans="1:92" ht="20.149999999999999" customHeight="1" x14ac:dyDescent="0.4">
      <c r="A1" s="284"/>
      <c r="B1" s="367"/>
      <c r="C1" s="367"/>
      <c r="D1" s="367"/>
      <c r="E1" s="367"/>
      <c r="F1" s="367"/>
      <c r="G1" s="367"/>
      <c r="H1" s="367"/>
      <c r="I1" s="367"/>
      <c r="J1" s="367"/>
      <c r="K1" s="367"/>
      <c r="L1" s="367"/>
      <c r="M1" s="367"/>
      <c r="N1" s="367"/>
      <c r="O1" s="367"/>
      <c r="P1" s="367"/>
      <c r="Q1" s="367"/>
      <c r="R1" s="367"/>
      <c r="S1" s="367"/>
      <c r="T1" s="367"/>
      <c r="U1" s="367"/>
      <c r="V1" s="367"/>
      <c r="W1" s="367"/>
      <c r="X1" s="367"/>
      <c r="Y1" s="367"/>
      <c r="Z1" s="367"/>
      <c r="AA1" s="367"/>
      <c r="AB1" s="367"/>
      <c r="AC1" s="367"/>
      <c r="AD1" s="367"/>
      <c r="AE1" s="367"/>
      <c r="AF1" s="367"/>
      <c r="AG1" s="367"/>
      <c r="AH1" s="367"/>
      <c r="AI1" s="367"/>
      <c r="AJ1" s="367"/>
      <c r="AK1" s="367"/>
      <c r="AL1" s="367"/>
      <c r="AM1" s="367"/>
      <c r="AN1" s="367"/>
      <c r="AO1" s="367"/>
      <c r="AP1" s="367"/>
      <c r="AQ1" s="367"/>
      <c r="AR1" s="367"/>
      <c r="AS1" s="367"/>
      <c r="AT1" s="367"/>
      <c r="AU1" s="367"/>
      <c r="AV1" s="367"/>
      <c r="AW1" s="367"/>
      <c r="AX1" s="367"/>
      <c r="AY1" s="367"/>
      <c r="AZ1" s="367"/>
      <c r="BC1" s="367"/>
      <c r="BD1" s="367"/>
      <c r="BE1" s="367"/>
      <c r="BF1" s="367"/>
      <c r="BG1" s="367"/>
      <c r="BH1" s="367"/>
      <c r="BI1" s="367"/>
      <c r="BJ1" s="367"/>
      <c r="BK1" s="367"/>
      <c r="BL1" s="367"/>
      <c r="BM1" s="367"/>
      <c r="BN1" s="367"/>
      <c r="BO1" s="367"/>
      <c r="BP1" s="367"/>
      <c r="BQ1" s="367"/>
      <c r="BR1" s="367"/>
      <c r="BS1" s="367"/>
      <c r="BT1" s="367"/>
      <c r="BU1" s="367"/>
      <c r="BV1" s="367"/>
      <c r="BW1" s="367"/>
      <c r="BX1" s="367"/>
      <c r="BY1" s="367"/>
      <c r="BZ1" s="367"/>
      <c r="CA1" s="367"/>
      <c r="CB1" s="367"/>
      <c r="CC1" s="367"/>
      <c r="CD1" s="367"/>
      <c r="CE1" s="367"/>
      <c r="CF1" s="367"/>
      <c r="CG1" s="367"/>
      <c r="CH1" s="367"/>
      <c r="CI1" s="367"/>
      <c r="CJ1" s="367"/>
      <c r="CK1" s="367"/>
      <c r="CL1" s="367"/>
    </row>
    <row r="2" spans="1:92" ht="15" customHeight="1" x14ac:dyDescent="0.35">
      <c r="A2" s="369"/>
      <c r="B2" s="370"/>
      <c r="C2" s="371"/>
      <c r="D2" s="371"/>
      <c r="E2" s="371"/>
      <c r="F2" s="371"/>
      <c r="G2" s="371"/>
      <c r="H2" s="371"/>
      <c r="I2" s="371"/>
      <c r="J2" s="371"/>
      <c r="K2" s="371"/>
      <c r="L2" s="371"/>
      <c r="M2" s="371"/>
      <c r="N2" s="371"/>
      <c r="O2" s="371"/>
      <c r="P2" s="371"/>
      <c r="Q2" s="371"/>
      <c r="R2" s="371"/>
      <c r="S2" s="371"/>
      <c r="T2" s="371"/>
      <c r="U2" s="371"/>
      <c r="V2" s="371"/>
      <c r="W2" s="371"/>
      <c r="X2" s="371"/>
      <c r="Y2" s="371"/>
      <c r="Z2" s="371"/>
      <c r="AA2" s="371"/>
      <c r="AB2" s="371"/>
      <c r="AC2" s="371"/>
      <c r="AD2" s="371"/>
      <c r="AE2" s="371"/>
      <c r="AF2" s="371"/>
      <c r="AG2" s="371"/>
      <c r="AH2" s="371"/>
      <c r="AI2" s="371"/>
      <c r="AJ2" s="371"/>
      <c r="AK2" s="371"/>
      <c r="AL2" s="371"/>
      <c r="AM2" s="371"/>
      <c r="AN2" s="371"/>
      <c r="AO2" s="371"/>
      <c r="AP2" s="371"/>
      <c r="AQ2" s="371"/>
      <c r="AR2" s="371"/>
      <c r="AS2" s="371"/>
      <c r="AT2" s="371"/>
      <c r="AU2" s="371"/>
      <c r="AV2" s="371"/>
      <c r="AW2" s="371"/>
      <c r="AX2" s="371"/>
      <c r="AY2" s="371"/>
      <c r="AZ2" s="371"/>
      <c r="BB2" s="372"/>
      <c r="BC2" s="371"/>
      <c r="BD2" s="371"/>
      <c r="BE2" s="371"/>
      <c r="BF2" s="371"/>
      <c r="BG2" s="371"/>
      <c r="BH2" s="371"/>
      <c r="BI2" s="371"/>
      <c r="BJ2" s="371"/>
      <c r="BK2" s="371"/>
      <c r="BL2" s="371"/>
      <c r="BM2" s="371"/>
      <c r="BN2" s="371"/>
      <c r="BO2" s="371"/>
      <c r="BP2" s="371"/>
      <c r="BQ2" s="371"/>
      <c r="BR2" s="371"/>
      <c r="BS2" s="371"/>
      <c r="BT2" s="371"/>
      <c r="BU2" s="371"/>
      <c r="BV2" s="371"/>
      <c r="BW2" s="371"/>
      <c r="BX2" s="371"/>
      <c r="BY2" s="371"/>
      <c r="BZ2" s="371"/>
      <c r="CA2" s="371"/>
      <c r="CB2" s="371"/>
      <c r="CC2" s="371"/>
      <c r="CD2" s="371"/>
      <c r="CE2" s="371"/>
      <c r="CF2" s="371"/>
      <c r="CG2" s="371"/>
      <c r="CH2" s="371"/>
      <c r="CI2" s="371"/>
      <c r="CJ2" s="371"/>
      <c r="CK2" s="371"/>
      <c r="CL2" s="371"/>
    </row>
    <row r="3" spans="1:92" ht="20.149999999999999" customHeight="1" x14ac:dyDescent="0.4">
      <c r="A3" s="373" t="s">
        <v>224</v>
      </c>
      <c r="B3" s="371"/>
      <c r="C3" s="371"/>
      <c r="D3" s="371"/>
      <c r="E3" s="371"/>
      <c r="F3" s="371"/>
      <c r="G3" s="371"/>
      <c r="H3" s="371"/>
      <c r="I3" s="371"/>
      <c r="J3" s="371"/>
      <c r="K3" s="371"/>
      <c r="L3" s="371"/>
      <c r="M3" s="371"/>
      <c r="N3" s="371"/>
      <c r="O3" s="371"/>
      <c r="P3" s="371"/>
      <c r="Q3" s="371"/>
      <c r="R3" s="371"/>
      <c r="S3" s="371"/>
      <c r="T3" s="371"/>
      <c r="U3" s="371"/>
      <c r="V3" s="371"/>
      <c r="W3" s="371"/>
      <c r="X3" s="371"/>
      <c r="Y3" s="371"/>
      <c r="Z3" s="371"/>
      <c r="AA3" s="371"/>
      <c r="AB3" s="371"/>
      <c r="AC3" s="371"/>
      <c r="AD3" s="371"/>
      <c r="AE3" s="371"/>
      <c r="AF3" s="371"/>
      <c r="AG3" s="371"/>
      <c r="AH3" s="371"/>
      <c r="AI3" s="371"/>
      <c r="AJ3" s="371"/>
      <c r="AK3" s="371"/>
      <c r="AL3" s="371"/>
      <c r="AM3" s="371"/>
      <c r="AN3" s="371"/>
      <c r="AO3" s="371"/>
      <c r="AP3" s="371"/>
      <c r="AQ3" s="371"/>
      <c r="AR3" s="371"/>
      <c r="AS3" s="371"/>
      <c r="AT3" s="371"/>
      <c r="AU3" s="371"/>
      <c r="AV3" s="371"/>
      <c r="AW3" s="371"/>
      <c r="AX3" s="371"/>
      <c r="AY3" s="371"/>
      <c r="AZ3" s="371"/>
      <c r="BB3" s="372"/>
      <c r="BC3" s="371"/>
      <c r="BD3" s="371"/>
      <c r="BE3" s="371"/>
      <c r="BF3" s="371"/>
      <c r="BG3" s="371"/>
      <c r="BH3" s="371"/>
      <c r="BI3" s="371"/>
      <c r="BJ3" s="371"/>
      <c r="BK3" s="371"/>
      <c r="BL3" s="371"/>
      <c r="BM3" s="371"/>
      <c r="BN3" s="371"/>
      <c r="BO3" s="371"/>
      <c r="BP3" s="371"/>
      <c r="BQ3" s="371"/>
      <c r="BR3" s="371"/>
      <c r="BS3" s="371"/>
      <c r="BT3" s="371"/>
      <c r="BU3" s="371"/>
      <c r="BV3" s="371"/>
      <c r="BW3" s="371"/>
      <c r="BX3" s="371"/>
      <c r="BY3" s="371"/>
      <c r="BZ3" s="371"/>
      <c r="CA3" s="371"/>
      <c r="CB3" s="371"/>
      <c r="CC3" s="371"/>
      <c r="CD3" s="371"/>
      <c r="CE3" s="371"/>
      <c r="CF3" s="371"/>
      <c r="CG3" s="371"/>
      <c r="CH3" s="371"/>
      <c r="CI3" s="371"/>
      <c r="CJ3" s="371"/>
      <c r="CK3" s="371"/>
      <c r="CL3" s="371"/>
    </row>
    <row r="4" spans="1:92" ht="20.149999999999999" customHeight="1" x14ac:dyDescent="0.35">
      <c r="A4" s="374"/>
      <c r="B4" s="371"/>
      <c r="C4" s="371"/>
      <c r="D4" s="371"/>
      <c r="E4" s="371"/>
      <c r="F4" s="371"/>
      <c r="G4" s="371"/>
      <c r="H4" s="371"/>
      <c r="I4" s="371"/>
      <c r="J4" s="371"/>
      <c r="K4" s="371"/>
      <c r="L4" s="371"/>
      <c r="M4" s="371"/>
      <c r="N4" s="371"/>
      <c r="O4" s="371"/>
      <c r="P4" s="371"/>
      <c r="Q4" s="371"/>
      <c r="R4" s="371"/>
      <c r="S4" s="371"/>
      <c r="T4" s="371"/>
      <c r="U4" s="371"/>
      <c r="V4" s="371"/>
      <c r="W4" s="371"/>
      <c r="X4" s="371"/>
      <c r="Y4" s="371"/>
      <c r="Z4" s="371"/>
      <c r="AA4" s="371"/>
      <c r="AB4" s="371"/>
      <c r="AC4" s="371"/>
      <c r="AD4" s="371"/>
      <c r="AE4" s="371"/>
      <c r="AF4" s="371"/>
      <c r="AG4" s="371"/>
      <c r="AH4" s="371"/>
      <c r="AI4" s="371"/>
      <c r="AJ4" s="371"/>
      <c r="AK4" s="371"/>
      <c r="AL4" s="371"/>
      <c r="AM4" s="371"/>
      <c r="AN4" s="371"/>
      <c r="AO4" s="371"/>
      <c r="AP4" s="371"/>
      <c r="AQ4" s="371"/>
      <c r="AR4" s="371"/>
      <c r="AS4" s="371"/>
      <c r="AT4" s="371"/>
      <c r="AU4" s="371"/>
      <c r="AV4" s="371"/>
      <c r="AW4" s="371"/>
      <c r="AX4" s="371"/>
      <c r="AY4" s="371"/>
      <c r="AZ4" s="371"/>
      <c r="BB4" s="372"/>
      <c r="BC4" s="371"/>
      <c r="BD4" s="371"/>
      <c r="BE4" s="371"/>
      <c r="BF4" s="371"/>
      <c r="BG4" s="371"/>
      <c r="BH4" s="371"/>
      <c r="BI4" s="371"/>
      <c r="BJ4" s="371"/>
      <c r="BK4" s="371"/>
      <c r="BL4" s="371"/>
      <c r="BM4" s="371"/>
      <c r="BN4" s="371"/>
      <c r="BO4" s="371"/>
      <c r="BP4" s="371"/>
      <c r="BQ4" s="371"/>
      <c r="BR4" s="371"/>
      <c r="BS4" s="371"/>
      <c r="BT4" s="371"/>
      <c r="BU4" s="371"/>
      <c r="BV4" s="371"/>
      <c r="BW4" s="371"/>
      <c r="BX4" s="371"/>
      <c r="BY4" s="371"/>
      <c r="BZ4" s="371"/>
      <c r="CA4" s="371"/>
      <c r="CB4" s="371"/>
      <c r="CC4" s="371"/>
      <c r="CD4" s="371"/>
      <c r="CE4" s="371"/>
      <c r="CF4" s="371"/>
      <c r="CG4" s="371"/>
      <c r="CH4" s="371"/>
      <c r="CI4" s="371"/>
      <c r="CJ4" s="371"/>
      <c r="CK4" s="371"/>
      <c r="CL4" s="371"/>
    </row>
    <row r="5" spans="1:92" ht="15" thickBot="1" x14ac:dyDescent="0.4">
      <c r="A5" s="375"/>
      <c r="B5" s="375"/>
      <c r="C5" s="376"/>
      <c r="D5" s="376"/>
      <c r="E5" s="376"/>
      <c r="F5" s="376"/>
      <c r="G5" s="376"/>
      <c r="H5" s="376"/>
      <c r="I5" s="376"/>
      <c r="J5" s="376"/>
      <c r="K5" s="376"/>
      <c r="L5" s="376"/>
      <c r="M5" s="376"/>
      <c r="N5" s="376"/>
      <c r="O5" s="376"/>
      <c r="P5" s="376"/>
      <c r="Q5" s="376"/>
      <c r="R5" s="376"/>
      <c r="S5" s="376"/>
      <c r="T5" s="376"/>
      <c r="U5" s="376"/>
      <c r="V5" s="376"/>
      <c r="W5" s="376"/>
      <c r="X5" s="376"/>
      <c r="Y5" s="376"/>
      <c r="Z5" s="376"/>
      <c r="AA5" s="376"/>
      <c r="AB5" s="376"/>
      <c r="AC5" s="376"/>
      <c r="AD5" s="376"/>
      <c r="AE5" s="376"/>
      <c r="AF5" s="376"/>
      <c r="AG5" s="376"/>
      <c r="AH5" s="376"/>
      <c r="AI5" s="376"/>
      <c r="AJ5" s="376"/>
      <c r="AK5" s="376"/>
      <c r="AL5" s="376"/>
      <c r="AM5" s="376"/>
      <c r="AN5" s="376"/>
      <c r="AO5" s="376"/>
      <c r="AP5" s="376"/>
      <c r="AQ5" s="376"/>
      <c r="AR5" s="376"/>
      <c r="AS5" s="376"/>
      <c r="AT5" s="376"/>
      <c r="AU5" s="376"/>
      <c r="AV5" s="376"/>
      <c r="AW5" s="376"/>
      <c r="AX5" s="376"/>
      <c r="AY5" s="376" t="s">
        <v>225</v>
      </c>
      <c r="AZ5" s="377"/>
      <c r="BB5" s="372"/>
      <c r="BC5" s="376"/>
      <c r="BD5" s="376"/>
      <c r="BE5" s="376"/>
      <c r="BF5" s="376"/>
      <c r="BG5" s="376"/>
      <c r="BH5" s="376"/>
      <c r="BI5" s="376"/>
      <c r="BJ5" s="376"/>
      <c r="BK5" s="376"/>
      <c r="BL5" s="376"/>
      <c r="BM5" s="376"/>
      <c r="BN5" s="376"/>
      <c r="BO5" s="376"/>
      <c r="BP5" s="376"/>
      <c r="BQ5" s="376"/>
      <c r="BR5" s="376"/>
      <c r="BS5" s="376"/>
      <c r="BT5" s="376"/>
      <c r="BU5" s="376"/>
      <c r="BV5" s="376"/>
      <c r="BW5" s="376"/>
      <c r="BX5" s="376"/>
      <c r="BY5" s="376"/>
      <c r="BZ5" s="376"/>
      <c r="CA5" s="376"/>
      <c r="CB5" s="376"/>
      <c r="CC5" s="376"/>
      <c r="CD5" s="376"/>
      <c r="CE5" s="376"/>
      <c r="CF5" s="376"/>
      <c r="CG5" s="376"/>
      <c r="CH5" s="376"/>
      <c r="CI5" s="376"/>
      <c r="CJ5" s="376"/>
      <c r="CK5" s="376"/>
      <c r="CL5" s="376"/>
    </row>
    <row r="6" spans="1:92" ht="24.9" customHeight="1" x14ac:dyDescent="0.35">
      <c r="A6" s="378"/>
      <c r="B6" s="379"/>
      <c r="C6" s="380" t="s">
        <v>226</v>
      </c>
      <c r="D6" s="380" t="s">
        <v>227</v>
      </c>
      <c r="E6" s="381" t="s">
        <v>228</v>
      </c>
      <c r="F6" s="382"/>
      <c r="G6" s="382"/>
      <c r="H6" s="381"/>
      <c r="I6" s="382"/>
      <c r="J6" s="382"/>
      <c r="K6" s="381"/>
      <c r="L6" s="382"/>
      <c r="M6" s="382"/>
      <c r="N6" s="381"/>
      <c r="O6" s="382"/>
      <c r="P6" s="382"/>
      <c r="Q6" s="381"/>
      <c r="R6" s="382"/>
      <c r="S6" s="382"/>
      <c r="T6" s="383"/>
      <c r="U6" s="382"/>
      <c r="V6" s="382"/>
      <c r="W6" s="381"/>
      <c r="X6" s="382"/>
      <c r="Y6" s="382"/>
      <c r="Z6" s="381"/>
      <c r="AA6" s="382"/>
      <c r="AB6" s="382"/>
      <c r="AC6" s="381"/>
      <c r="AD6" s="382"/>
      <c r="AE6" s="382"/>
      <c r="AF6" s="383"/>
      <c r="AG6" s="382"/>
      <c r="AH6" s="382"/>
      <c r="AI6" s="381"/>
      <c r="AJ6" s="382"/>
      <c r="AK6" s="382"/>
      <c r="AL6" s="383"/>
      <c r="AM6" s="382"/>
      <c r="AN6" s="382"/>
      <c r="AO6" s="381"/>
      <c r="AP6" s="382"/>
      <c r="AQ6" s="382"/>
      <c r="AR6" s="383"/>
      <c r="AS6" s="382"/>
      <c r="AT6" s="382"/>
      <c r="AU6" s="383"/>
      <c r="AV6" s="382"/>
      <c r="AW6" s="382"/>
      <c r="AX6" s="383"/>
      <c r="AY6" s="384"/>
      <c r="AZ6" s="385"/>
      <c r="BB6" s="372"/>
      <c r="BC6" s="382"/>
      <c r="BD6" s="382"/>
      <c r="BE6" s="381"/>
      <c r="BF6" s="382"/>
      <c r="BG6" s="382"/>
      <c r="BH6" s="381"/>
      <c r="BI6" s="382"/>
      <c r="BJ6" s="382"/>
      <c r="BK6" s="381"/>
      <c r="BL6" s="382"/>
      <c r="BM6" s="382"/>
      <c r="BN6" s="381"/>
      <c r="BO6" s="382"/>
      <c r="BP6" s="382"/>
      <c r="BQ6" s="383"/>
      <c r="BR6" s="382"/>
      <c r="BS6" s="382"/>
      <c r="BT6" s="381"/>
      <c r="BU6" s="382"/>
      <c r="BV6" s="382"/>
      <c r="BW6" s="381"/>
      <c r="BX6" s="382"/>
      <c r="BY6" s="382"/>
      <c r="BZ6" s="381"/>
      <c r="CA6" s="382"/>
      <c r="CB6" s="382"/>
      <c r="CC6" s="381"/>
      <c r="CD6" s="382"/>
      <c r="CE6" s="382"/>
      <c r="CF6" s="381"/>
      <c r="CG6" s="382"/>
      <c r="CH6" s="382"/>
      <c r="CI6" s="381"/>
      <c r="CJ6" s="382"/>
      <c r="CK6" s="382"/>
      <c r="CL6" s="381"/>
      <c r="CM6" s="386"/>
    </row>
    <row r="7" spans="1:92" ht="14.25" customHeight="1" x14ac:dyDescent="0.35">
      <c r="A7" s="387">
        <f>EDATE(Periods!D12,-11)</f>
        <v>43496</v>
      </c>
      <c r="B7" s="388"/>
      <c r="C7" s="389"/>
      <c r="D7" s="389"/>
      <c r="E7" s="390"/>
      <c r="F7" s="389"/>
      <c r="G7" s="389"/>
      <c r="H7" s="390"/>
      <c r="I7" s="389"/>
      <c r="J7" s="389"/>
      <c r="K7" s="390"/>
      <c r="L7" s="389"/>
      <c r="M7" s="389"/>
      <c r="N7" s="390"/>
      <c r="O7" s="389"/>
      <c r="P7" s="389"/>
      <c r="Q7" s="390"/>
      <c r="R7" s="389"/>
      <c r="S7" s="389"/>
      <c r="T7" s="390"/>
      <c r="U7" s="389"/>
      <c r="V7" s="389"/>
      <c r="W7" s="390"/>
      <c r="X7" s="389"/>
      <c r="Y7" s="389"/>
      <c r="Z7" s="390"/>
      <c r="AA7" s="389"/>
      <c r="AB7" s="389"/>
      <c r="AC7" s="390"/>
      <c r="AD7" s="389"/>
      <c r="AE7" s="389"/>
      <c r="AF7" s="390"/>
      <c r="AG7" s="389"/>
      <c r="AH7" s="389"/>
      <c r="AI7" s="390"/>
      <c r="AJ7" s="389"/>
      <c r="AK7" s="389"/>
      <c r="AL7" s="390"/>
      <c r="AM7" s="389"/>
      <c r="AN7" s="389"/>
      <c r="AO7" s="390"/>
      <c r="AP7" s="389"/>
      <c r="AQ7" s="389"/>
      <c r="AR7" s="390"/>
      <c r="AS7" s="389"/>
      <c r="AT7" s="389"/>
      <c r="AU7" s="390"/>
      <c r="AV7" s="389"/>
      <c r="AW7" s="389"/>
      <c r="AX7" s="390"/>
      <c r="AY7" s="391"/>
      <c r="AZ7" s="392"/>
      <c r="BB7" s="372"/>
      <c r="BC7" s="389"/>
      <c r="BD7" s="389"/>
      <c r="BE7" s="390"/>
      <c r="BF7" s="389"/>
      <c r="BG7" s="389"/>
      <c r="BH7" s="390"/>
      <c r="BI7" s="389"/>
      <c r="BJ7" s="389"/>
      <c r="BK7" s="390"/>
      <c r="BL7" s="389"/>
      <c r="BM7" s="389"/>
      <c r="BN7" s="390"/>
      <c r="BO7" s="389"/>
      <c r="BP7" s="389"/>
      <c r="BQ7" s="390"/>
      <c r="BR7" s="389"/>
      <c r="BS7" s="389"/>
      <c r="BT7" s="390"/>
      <c r="BU7" s="389"/>
      <c r="BV7" s="389"/>
      <c r="BW7" s="390"/>
      <c r="BX7" s="389"/>
      <c r="BY7" s="389"/>
      <c r="BZ7" s="390"/>
      <c r="CA7" s="389"/>
      <c r="CB7" s="389"/>
      <c r="CC7" s="390"/>
      <c r="CD7" s="389"/>
      <c r="CE7" s="389"/>
      <c r="CF7" s="390"/>
      <c r="CG7" s="389"/>
      <c r="CH7" s="389"/>
      <c r="CI7" s="390"/>
      <c r="CJ7" s="389"/>
      <c r="CK7" s="389"/>
      <c r="CL7" s="390"/>
      <c r="CM7" s="391"/>
      <c r="CN7" s="392"/>
    </row>
    <row r="8" spans="1:92" ht="14.25" customHeight="1" x14ac:dyDescent="0.35">
      <c r="A8" s="387">
        <f>EOMONTH(A7,1)</f>
        <v>43524</v>
      </c>
      <c r="B8" s="388"/>
      <c r="C8" s="389"/>
      <c r="D8" s="389"/>
      <c r="E8" s="390"/>
      <c r="F8" s="389"/>
      <c r="G8" s="389"/>
      <c r="H8" s="390"/>
      <c r="I8" s="389"/>
      <c r="J8" s="389"/>
      <c r="K8" s="390"/>
      <c r="L8" s="389"/>
      <c r="M8" s="389"/>
      <c r="N8" s="390"/>
      <c r="O8" s="389"/>
      <c r="P8" s="389"/>
      <c r="Q8" s="390"/>
      <c r="R8" s="389"/>
      <c r="S8" s="389"/>
      <c r="T8" s="390"/>
      <c r="U8" s="389"/>
      <c r="V8" s="389"/>
      <c r="W8" s="390"/>
      <c r="X8" s="389"/>
      <c r="Y8" s="389"/>
      <c r="Z8" s="390"/>
      <c r="AA8" s="389"/>
      <c r="AB8" s="389"/>
      <c r="AC8" s="390"/>
      <c r="AD8" s="389"/>
      <c r="AE8" s="389"/>
      <c r="AF8" s="390"/>
      <c r="AG8" s="389"/>
      <c r="AH8" s="389"/>
      <c r="AI8" s="390"/>
      <c r="AJ8" s="389"/>
      <c r="AK8" s="389"/>
      <c r="AL8" s="390"/>
      <c r="AM8" s="389"/>
      <c r="AN8" s="389"/>
      <c r="AO8" s="390"/>
      <c r="AP8" s="389"/>
      <c r="AQ8" s="389"/>
      <c r="AR8" s="390"/>
      <c r="AS8" s="389"/>
      <c r="AT8" s="389"/>
      <c r="AU8" s="390"/>
      <c r="AV8" s="389"/>
      <c r="AW8" s="389"/>
      <c r="AX8" s="390"/>
      <c r="AY8" s="391"/>
      <c r="AZ8" s="392"/>
      <c r="BB8" s="372"/>
      <c r="BC8" s="389"/>
      <c r="BD8" s="389"/>
      <c r="BE8" s="390"/>
      <c r="BF8" s="389"/>
      <c r="BG8" s="389"/>
      <c r="BH8" s="390"/>
      <c r="BI8" s="389"/>
      <c r="BJ8" s="389"/>
      <c r="BK8" s="390"/>
      <c r="BL8" s="389"/>
      <c r="BM8" s="389"/>
      <c r="BN8" s="390"/>
      <c r="BO8" s="389"/>
      <c r="BP8" s="389"/>
      <c r="BQ8" s="390"/>
      <c r="BR8" s="389"/>
      <c r="BS8" s="389"/>
      <c r="BT8" s="390"/>
      <c r="BU8" s="389"/>
      <c r="BV8" s="389"/>
      <c r="BW8" s="390"/>
      <c r="BX8" s="389"/>
      <c r="BY8" s="389"/>
      <c r="BZ8" s="390"/>
      <c r="CA8" s="389"/>
      <c r="CB8" s="389"/>
      <c r="CC8" s="390"/>
      <c r="CD8" s="389"/>
      <c r="CE8" s="389"/>
      <c r="CF8" s="390"/>
      <c r="CG8" s="389"/>
      <c r="CH8" s="389"/>
      <c r="CI8" s="390"/>
      <c r="CJ8" s="389"/>
      <c r="CK8" s="389"/>
      <c r="CL8" s="390"/>
      <c r="CM8" s="391"/>
      <c r="CN8" s="392"/>
    </row>
    <row r="9" spans="1:92" ht="14.25" customHeight="1" x14ac:dyDescent="0.35">
      <c r="A9" s="387">
        <f t="shared" ref="A9:A42" si="0">EOMONTH(A8,1)</f>
        <v>43555</v>
      </c>
      <c r="B9" s="388"/>
      <c r="C9" s="389"/>
      <c r="D9" s="389"/>
      <c r="E9" s="390"/>
      <c r="F9" s="389"/>
      <c r="G9" s="389"/>
      <c r="H9" s="390"/>
      <c r="I9" s="389"/>
      <c r="J9" s="389"/>
      <c r="K9" s="390"/>
      <c r="L9" s="389"/>
      <c r="M9" s="389"/>
      <c r="N9" s="390"/>
      <c r="O9" s="389"/>
      <c r="P9" s="389"/>
      <c r="Q9" s="390"/>
      <c r="R9" s="389"/>
      <c r="S9" s="389"/>
      <c r="T9" s="390"/>
      <c r="U9" s="389"/>
      <c r="V9" s="389"/>
      <c r="W9" s="390"/>
      <c r="X9" s="389"/>
      <c r="Y9" s="389"/>
      <c r="Z9" s="390"/>
      <c r="AA9" s="389"/>
      <c r="AB9" s="389"/>
      <c r="AC9" s="390"/>
      <c r="AD9" s="389"/>
      <c r="AE9" s="389"/>
      <c r="AF9" s="390"/>
      <c r="AG9" s="389"/>
      <c r="AH9" s="389"/>
      <c r="AI9" s="390"/>
      <c r="AJ9" s="389"/>
      <c r="AK9" s="389"/>
      <c r="AL9" s="390"/>
      <c r="AM9" s="389"/>
      <c r="AN9" s="389"/>
      <c r="AO9" s="390"/>
      <c r="AP9" s="389"/>
      <c r="AQ9" s="389"/>
      <c r="AR9" s="390"/>
      <c r="AS9" s="389"/>
      <c r="AT9" s="389"/>
      <c r="AU9" s="390"/>
      <c r="AV9" s="389"/>
      <c r="AW9" s="389"/>
      <c r="AX9" s="390"/>
      <c r="AY9" s="391"/>
      <c r="AZ9" s="392"/>
      <c r="BB9" s="372"/>
      <c r="BC9" s="389"/>
      <c r="BD9" s="389"/>
      <c r="BE9" s="390"/>
      <c r="BF9" s="389"/>
      <c r="BG9" s="389"/>
      <c r="BH9" s="390"/>
      <c r="BI9" s="389"/>
      <c r="BJ9" s="389"/>
      <c r="BK9" s="390"/>
      <c r="BL9" s="389"/>
      <c r="BM9" s="389"/>
      <c r="BN9" s="390"/>
      <c r="BO9" s="389"/>
      <c r="BP9" s="389"/>
      <c r="BQ9" s="390"/>
      <c r="BR9" s="389"/>
      <c r="BS9" s="389"/>
      <c r="BT9" s="390"/>
      <c r="BU9" s="389"/>
      <c r="BV9" s="389"/>
      <c r="BW9" s="390"/>
      <c r="BX9" s="389"/>
      <c r="BY9" s="389"/>
      <c r="BZ9" s="390"/>
      <c r="CA9" s="389"/>
      <c r="CB9" s="389"/>
      <c r="CC9" s="390"/>
      <c r="CD9" s="389"/>
      <c r="CE9" s="389"/>
      <c r="CF9" s="390"/>
      <c r="CG9" s="389"/>
      <c r="CH9" s="389"/>
      <c r="CI9" s="390"/>
      <c r="CJ9" s="389"/>
      <c r="CK9" s="389"/>
      <c r="CL9" s="390"/>
      <c r="CM9" s="391"/>
      <c r="CN9" s="392"/>
    </row>
    <row r="10" spans="1:92" s="394" customFormat="1" ht="14.25" customHeight="1" x14ac:dyDescent="0.35">
      <c r="A10" s="387">
        <f t="shared" si="0"/>
        <v>43585</v>
      </c>
      <c r="B10" s="388"/>
      <c r="C10" s="389"/>
      <c r="D10" s="389"/>
      <c r="E10" s="390"/>
      <c r="F10" s="389"/>
      <c r="G10" s="389"/>
      <c r="H10" s="390"/>
      <c r="I10" s="389"/>
      <c r="J10" s="389"/>
      <c r="K10" s="390"/>
      <c r="L10" s="389"/>
      <c r="M10" s="389"/>
      <c r="N10" s="390"/>
      <c r="O10" s="389"/>
      <c r="P10" s="389"/>
      <c r="Q10" s="390"/>
      <c r="R10" s="389"/>
      <c r="S10" s="389"/>
      <c r="T10" s="390"/>
      <c r="U10" s="389"/>
      <c r="V10" s="389"/>
      <c r="W10" s="390"/>
      <c r="X10" s="389"/>
      <c r="Y10" s="389"/>
      <c r="Z10" s="390"/>
      <c r="AA10" s="389"/>
      <c r="AB10" s="389"/>
      <c r="AC10" s="390"/>
      <c r="AD10" s="389"/>
      <c r="AE10" s="389"/>
      <c r="AF10" s="390"/>
      <c r="AG10" s="389"/>
      <c r="AH10" s="389"/>
      <c r="AI10" s="390"/>
      <c r="AJ10" s="389"/>
      <c r="AK10" s="389"/>
      <c r="AL10" s="390"/>
      <c r="AM10" s="389"/>
      <c r="AN10" s="389"/>
      <c r="AO10" s="390"/>
      <c r="AP10" s="389"/>
      <c r="AQ10" s="389"/>
      <c r="AR10" s="390"/>
      <c r="AS10" s="389"/>
      <c r="AT10" s="389"/>
      <c r="AU10" s="390"/>
      <c r="AV10" s="389"/>
      <c r="AW10" s="389"/>
      <c r="AX10" s="390"/>
      <c r="AY10" s="391"/>
      <c r="AZ10" s="392"/>
      <c r="BA10" s="368"/>
      <c r="BB10" s="393"/>
      <c r="BC10" s="389"/>
      <c r="BD10" s="389"/>
      <c r="BE10" s="390"/>
      <c r="BF10" s="389"/>
      <c r="BG10" s="389"/>
      <c r="BH10" s="390"/>
      <c r="BI10" s="389"/>
      <c r="BJ10" s="389"/>
      <c r="BK10" s="390"/>
      <c r="BL10" s="389"/>
      <c r="BM10" s="389"/>
      <c r="BN10" s="390"/>
      <c r="BO10" s="389"/>
      <c r="BP10" s="389"/>
      <c r="BQ10" s="390"/>
      <c r="BR10" s="389"/>
      <c r="BS10" s="389"/>
      <c r="BT10" s="390"/>
      <c r="BU10" s="389"/>
      <c r="BV10" s="389"/>
      <c r="BW10" s="390"/>
      <c r="BX10" s="389"/>
      <c r="BY10" s="389"/>
      <c r="BZ10" s="390"/>
      <c r="CA10" s="389"/>
      <c r="CB10" s="389"/>
      <c r="CC10" s="390"/>
      <c r="CD10" s="389"/>
      <c r="CE10" s="389"/>
      <c r="CF10" s="390"/>
      <c r="CG10" s="389"/>
      <c r="CH10" s="389"/>
      <c r="CI10" s="390"/>
      <c r="CJ10" s="389"/>
      <c r="CK10" s="389"/>
      <c r="CL10" s="390"/>
      <c r="CM10" s="391"/>
      <c r="CN10" s="392"/>
    </row>
    <row r="11" spans="1:92" s="394" customFormat="1" ht="14.25" customHeight="1" x14ac:dyDescent="0.35">
      <c r="A11" s="387">
        <f t="shared" si="0"/>
        <v>43616</v>
      </c>
      <c r="B11" s="388"/>
      <c r="C11" s="389"/>
      <c r="D11" s="389"/>
      <c r="E11" s="390"/>
      <c r="F11" s="389"/>
      <c r="G11" s="389"/>
      <c r="H11" s="390"/>
      <c r="I11" s="389"/>
      <c r="J11" s="389"/>
      <c r="K11" s="390"/>
      <c r="L11" s="389"/>
      <c r="M11" s="389"/>
      <c r="N11" s="390"/>
      <c r="O11" s="389"/>
      <c r="P11" s="389"/>
      <c r="Q11" s="390"/>
      <c r="R11" s="389"/>
      <c r="S11" s="389"/>
      <c r="T11" s="390"/>
      <c r="U11" s="389"/>
      <c r="V11" s="389"/>
      <c r="W11" s="390"/>
      <c r="X11" s="389"/>
      <c r="Y11" s="389"/>
      <c r="Z11" s="390"/>
      <c r="AA11" s="389"/>
      <c r="AB11" s="389"/>
      <c r="AC11" s="390"/>
      <c r="AD11" s="389"/>
      <c r="AE11" s="389"/>
      <c r="AF11" s="390"/>
      <c r="AG11" s="389"/>
      <c r="AH11" s="389"/>
      <c r="AI11" s="390"/>
      <c r="AJ11" s="389"/>
      <c r="AK11" s="389"/>
      <c r="AL11" s="390"/>
      <c r="AM11" s="389"/>
      <c r="AN11" s="389"/>
      <c r="AO11" s="390"/>
      <c r="AP11" s="389"/>
      <c r="AQ11" s="389"/>
      <c r="AR11" s="390"/>
      <c r="AS11" s="389"/>
      <c r="AT11" s="389"/>
      <c r="AU11" s="390"/>
      <c r="AV11" s="389"/>
      <c r="AW11" s="389"/>
      <c r="AX11" s="390"/>
      <c r="AY11" s="391"/>
      <c r="AZ11" s="392"/>
      <c r="BA11" s="368"/>
      <c r="BB11" s="393"/>
      <c r="BC11" s="389"/>
      <c r="BD11" s="389"/>
      <c r="BE11" s="390"/>
      <c r="BF11" s="389"/>
      <c r="BG11" s="389"/>
      <c r="BH11" s="390"/>
      <c r="BI11" s="389"/>
      <c r="BJ11" s="389"/>
      <c r="BK11" s="390"/>
      <c r="BL11" s="389"/>
      <c r="BM11" s="389"/>
      <c r="BN11" s="390"/>
      <c r="BO11" s="389"/>
      <c r="BP11" s="389"/>
      <c r="BQ11" s="390"/>
      <c r="BR11" s="389"/>
      <c r="BS11" s="389"/>
      <c r="BT11" s="390"/>
      <c r="BU11" s="389"/>
      <c r="BV11" s="389"/>
      <c r="BW11" s="390"/>
      <c r="BX11" s="389"/>
      <c r="BY11" s="389"/>
      <c r="BZ11" s="390"/>
      <c r="CA11" s="389"/>
      <c r="CB11" s="389"/>
      <c r="CC11" s="390"/>
      <c r="CD11" s="389"/>
      <c r="CE11" s="389"/>
      <c r="CF11" s="390"/>
      <c r="CG11" s="389"/>
      <c r="CH11" s="389"/>
      <c r="CI11" s="390"/>
      <c r="CJ11" s="389"/>
      <c r="CK11" s="389"/>
      <c r="CL11" s="390"/>
      <c r="CM11" s="391"/>
      <c r="CN11" s="392"/>
    </row>
    <row r="12" spans="1:92" ht="14.25" customHeight="1" x14ac:dyDescent="0.35">
      <c r="A12" s="387">
        <f t="shared" si="0"/>
        <v>43646</v>
      </c>
      <c r="B12" s="388"/>
      <c r="C12" s="389"/>
      <c r="D12" s="389"/>
      <c r="E12" s="390"/>
      <c r="F12" s="389"/>
      <c r="G12" s="389"/>
      <c r="H12" s="390"/>
      <c r="I12" s="389"/>
      <c r="J12" s="389"/>
      <c r="K12" s="390"/>
      <c r="L12" s="389"/>
      <c r="M12" s="389"/>
      <c r="N12" s="390"/>
      <c r="O12" s="389"/>
      <c r="P12" s="389"/>
      <c r="Q12" s="390"/>
      <c r="R12" s="389"/>
      <c r="S12" s="389"/>
      <c r="T12" s="390"/>
      <c r="U12" s="389"/>
      <c r="V12" s="389"/>
      <c r="W12" s="390"/>
      <c r="X12" s="389"/>
      <c r="Y12" s="389"/>
      <c r="Z12" s="390"/>
      <c r="AA12" s="389"/>
      <c r="AB12" s="389"/>
      <c r="AC12" s="390"/>
      <c r="AD12" s="389"/>
      <c r="AE12" s="389"/>
      <c r="AF12" s="390"/>
      <c r="AG12" s="389"/>
      <c r="AH12" s="389"/>
      <c r="AI12" s="390"/>
      <c r="AJ12" s="389"/>
      <c r="AK12" s="389"/>
      <c r="AL12" s="390"/>
      <c r="AM12" s="389"/>
      <c r="AN12" s="389"/>
      <c r="AO12" s="390"/>
      <c r="AP12" s="389"/>
      <c r="AQ12" s="389"/>
      <c r="AR12" s="390"/>
      <c r="AS12" s="389"/>
      <c r="AT12" s="389"/>
      <c r="AU12" s="390"/>
      <c r="AV12" s="389"/>
      <c r="AW12" s="389"/>
      <c r="AX12" s="390"/>
      <c r="AY12" s="391"/>
      <c r="AZ12" s="392"/>
      <c r="BB12" s="372"/>
      <c r="BC12" s="389"/>
      <c r="BD12" s="389"/>
      <c r="BE12" s="390"/>
      <c r="BF12" s="389"/>
      <c r="BG12" s="389"/>
      <c r="BH12" s="390"/>
      <c r="BI12" s="389"/>
      <c r="BJ12" s="389"/>
      <c r="BK12" s="390"/>
      <c r="BL12" s="389"/>
      <c r="BM12" s="389"/>
      <c r="BN12" s="390"/>
      <c r="BO12" s="389"/>
      <c r="BP12" s="389"/>
      <c r="BQ12" s="390"/>
      <c r="BR12" s="389"/>
      <c r="BS12" s="389"/>
      <c r="BT12" s="390"/>
      <c r="BU12" s="389"/>
      <c r="BV12" s="389"/>
      <c r="BW12" s="390"/>
      <c r="BX12" s="389"/>
      <c r="BY12" s="389"/>
      <c r="BZ12" s="390"/>
      <c r="CA12" s="389"/>
      <c r="CB12" s="389"/>
      <c r="CC12" s="390"/>
      <c r="CD12" s="389"/>
      <c r="CE12" s="389"/>
      <c r="CF12" s="390"/>
      <c r="CG12" s="389"/>
      <c r="CH12" s="389"/>
      <c r="CI12" s="390"/>
      <c r="CJ12" s="389"/>
      <c r="CK12" s="389"/>
      <c r="CL12" s="390"/>
      <c r="CM12" s="391"/>
      <c r="CN12" s="392"/>
    </row>
    <row r="13" spans="1:92" ht="14.25" customHeight="1" x14ac:dyDescent="0.35">
      <c r="A13" s="387">
        <f t="shared" si="0"/>
        <v>43677</v>
      </c>
      <c r="B13" s="388"/>
      <c r="C13" s="389"/>
      <c r="D13" s="389"/>
      <c r="E13" s="390"/>
      <c r="F13" s="389"/>
      <c r="G13" s="389"/>
      <c r="H13" s="390"/>
      <c r="I13" s="389"/>
      <c r="J13" s="389"/>
      <c r="K13" s="390"/>
      <c r="L13" s="389"/>
      <c r="M13" s="389"/>
      <c r="N13" s="390"/>
      <c r="O13" s="389"/>
      <c r="P13" s="389"/>
      <c r="Q13" s="390"/>
      <c r="R13" s="389"/>
      <c r="S13" s="389"/>
      <c r="T13" s="390"/>
      <c r="U13" s="389"/>
      <c r="V13" s="389"/>
      <c r="W13" s="390"/>
      <c r="X13" s="389"/>
      <c r="Y13" s="389"/>
      <c r="Z13" s="390"/>
      <c r="AA13" s="389"/>
      <c r="AB13" s="389"/>
      <c r="AC13" s="390"/>
      <c r="AD13" s="389"/>
      <c r="AE13" s="389"/>
      <c r="AF13" s="390"/>
      <c r="AG13" s="389"/>
      <c r="AH13" s="389"/>
      <c r="AI13" s="390"/>
      <c r="AJ13" s="389"/>
      <c r="AK13" s="389"/>
      <c r="AL13" s="390"/>
      <c r="AM13" s="389"/>
      <c r="AN13" s="389"/>
      <c r="AO13" s="390"/>
      <c r="AP13" s="389"/>
      <c r="AQ13" s="389"/>
      <c r="AR13" s="390"/>
      <c r="AS13" s="389"/>
      <c r="AT13" s="389"/>
      <c r="AU13" s="390"/>
      <c r="AV13" s="389"/>
      <c r="AW13" s="389"/>
      <c r="AX13" s="390"/>
      <c r="AY13" s="391"/>
      <c r="AZ13" s="392"/>
      <c r="BB13" s="372"/>
      <c r="BC13" s="389"/>
      <c r="BD13" s="389"/>
      <c r="BE13" s="390"/>
      <c r="BF13" s="389"/>
      <c r="BG13" s="389"/>
      <c r="BH13" s="390"/>
      <c r="BI13" s="389"/>
      <c r="BJ13" s="389"/>
      <c r="BK13" s="390"/>
      <c r="BL13" s="389"/>
      <c r="BM13" s="389"/>
      <c r="BN13" s="390"/>
      <c r="BO13" s="389"/>
      <c r="BP13" s="389"/>
      <c r="BQ13" s="390"/>
      <c r="BR13" s="389"/>
      <c r="BS13" s="389"/>
      <c r="BT13" s="390"/>
      <c r="BU13" s="389"/>
      <c r="BV13" s="389"/>
      <c r="BW13" s="390"/>
      <c r="BX13" s="389"/>
      <c r="BY13" s="389"/>
      <c r="BZ13" s="390"/>
      <c r="CA13" s="389"/>
      <c r="CB13" s="389"/>
      <c r="CC13" s="390"/>
      <c r="CD13" s="389"/>
      <c r="CE13" s="389"/>
      <c r="CF13" s="390"/>
      <c r="CG13" s="389"/>
      <c r="CH13" s="389"/>
      <c r="CI13" s="390"/>
      <c r="CJ13" s="389"/>
      <c r="CK13" s="389"/>
      <c r="CL13" s="390"/>
      <c r="CM13" s="391"/>
      <c r="CN13" s="392"/>
    </row>
    <row r="14" spans="1:92" ht="14.25" customHeight="1" x14ac:dyDescent="0.35">
      <c r="A14" s="387">
        <f t="shared" si="0"/>
        <v>43708</v>
      </c>
      <c r="B14" s="388"/>
      <c r="C14" s="389"/>
      <c r="D14" s="389"/>
      <c r="E14" s="390"/>
      <c r="F14" s="389"/>
      <c r="G14" s="389"/>
      <c r="H14" s="390"/>
      <c r="I14" s="389"/>
      <c r="J14" s="389"/>
      <c r="K14" s="390"/>
      <c r="L14" s="389"/>
      <c r="M14" s="389"/>
      <c r="N14" s="390"/>
      <c r="O14" s="389"/>
      <c r="P14" s="389"/>
      <c r="Q14" s="390"/>
      <c r="R14" s="389"/>
      <c r="S14" s="389"/>
      <c r="T14" s="390"/>
      <c r="U14" s="389"/>
      <c r="V14" s="389"/>
      <c r="W14" s="390"/>
      <c r="X14" s="389"/>
      <c r="Y14" s="389"/>
      <c r="Z14" s="390"/>
      <c r="AA14" s="389"/>
      <c r="AB14" s="389"/>
      <c r="AC14" s="390"/>
      <c r="AD14" s="389"/>
      <c r="AE14" s="389"/>
      <c r="AF14" s="390"/>
      <c r="AG14" s="389"/>
      <c r="AH14" s="389"/>
      <c r="AI14" s="390"/>
      <c r="AJ14" s="389"/>
      <c r="AK14" s="389"/>
      <c r="AL14" s="390"/>
      <c r="AM14" s="389"/>
      <c r="AN14" s="389"/>
      <c r="AO14" s="390"/>
      <c r="AP14" s="389"/>
      <c r="AQ14" s="389"/>
      <c r="AR14" s="390"/>
      <c r="AS14" s="389"/>
      <c r="AT14" s="389"/>
      <c r="AU14" s="390"/>
      <c r="AV14" s="389"/>
      <c r="AW14" s="389"/>
      <c r="AX14" s="390"/>
      <c r="AY14" s="391"/>
      <c r="AZ14" s="392"/>
      <c r="BB14" s="372"/>
      <c r="BC14" s="389"/>
      <c r="BD14" s="389"/>
      <c r="BE14" s="390"/>
      <c r="BF14" s="389"/>
      <c r="BG14" s="389"/>
      <c r="BH14" s="390"/>
      <c r="BI14" s="389"/>
      <c r="BJ14" s="389"/>
      <c r="BK14" s="390"/>
      <c r="BL14" s="389"/>
      <c r="BM14" s="389"/>
      <c r="BN14" s="390"/>
      <c r="BO14" s="389"/>
      <c r="BP14" s="389"/>
      <c r="BQ14" s="390"/>
      <c r="BR14" s="389"/>
      <c r="BS14" s="389"/>
      <c r="BT14" s="390"/>
      <c r="BU14" s="389"/>
      <c r="BV14" s="389"/>
      <c r="BW14" s="390"/>
      <c r="BX14" s="389"/>
      <c r="BY14" s="389"/>
      <c r="BZ14" s="390"/>
      <c r="CA14" s="389"/>
      <c r="CB14" s="389"/>
      <c r="CC14" s="390"/>
      <c r="CD14" s="389"/>
      <c r="CE14" s="389"/>
      <c r="CF14" s="390"/>
      <c r="CG14" s="389"/>
      <c r="CH14" s="389"/>
      <c r="CI14" s="390"/>
      <c r="CJ14" s="389"/>
      <c r="CK14" s="389"/>
      <c r="CL14" s="390"/>
      <c r="CM14" s="391"/>
      <c r="CN14" s="392"/>
    </row>
    <row r="15" spans="1:92" s="394" customFormat="1" ht="14.25" customHeight="1" x14ac:dyDescent="0.35">
      <c r="A15" s="387">
        <f t="shared" si="0"/>
        <v>43738</v>
      </c>
      <c r="B15" s="388"/>
      <c r="C15" s="389"/>
      <c r="D15" s="389"/>
      <c r="E15" s="390"/>
      <c r="F15" s="389"/>
      <c r="G15" s="389"/>
      <c r="H15" s="390"/>
      <c r="I15" s="389"/>
      <c r="J15" s="389"/>
      <c r="K15" s="390"/>
      <c r="L15" s="389"/>
      <c r="M15" s="389"/>
      <c r="N15" s="390"/>
      <c r="O15" s="389"/>
      <c r="P15" s="389"/>
      <c r="Q15" s="390"/>
      <c r="R15" s="389"/>
      <c r="S15" s="389"/>
      <c r="T15" s="390"/>
      <c r="U15" s="389"/>
      <c r="V15" s="389"/>
      <c r="W15" s="390"/>
      <c r="X15" s="389"/>
      <c r="Y15" s="389"/>
      <c r="Z15" s="390"/>
      <c r="AA15" s="389"/>
      <c r="AB15" s="389"/>
      <c r="AC15" s="390"/>
      <c r="AD15" s="389"/>
      <c r="AE15" s="389"/>
      <c r="AF15" s="390"/>
      <c r="AG15" s="389"/>
      <c r="AH15" s="389"/>
      <c r="AI15" s="390"/>
      <c r="AJ15" s="389"/>
      <c r="AK15" s="389"/>
      <c r="AL15" s="390"/>
      <c r="AM15" s="389"/>
      <c r="AN15" s="389"/>
      <c r="AO15" s="390"/>
      <c r="AP15" s="389"/>
      <c r="AQ15" s="389"/>
      <c r="AR15" s="390"/>
      <c r="AS15" s="389"/>
      <c r="AT15" s="389"/>
      <c r="AU15" s="390"/>
      <c r="AV15" s="389"/>
      <c r="AW15" s="389"/>
      <c r="AX15" s="390"/>
      <c r="AY15" s="391"/>
      <c r="AZ15" s="392"/>
      <c r="BA15" s="368"/>
      <c r="BB15" s="393"/>
      <c r="BC15" s="389"/>
      <c r="BD15" s="389"/>
      <c r="BE15" s="390"/>
      <c r="BF15" s="389"/>
      <c r="BG15" s="389"/>
      <c r="BH15" s="390"/>
      <c r="BI15" s="389"/>
      <c r="BJ15" s="389"/>
      <c r="BK15" s="390"/>
      <c r="BL15" s="389"/>
      <c r="BM15" s="389"/>
      <c r="BN15" s="390"/>
      <c r="BO15" s="389"/>
      <c r="BP15" s="389"/>
      <c r="BQ15" s="390"/>
      <c r="BR15" s="389"/>
      <c r="BS15" s="389"/>
      <c r="BT15" s="390"/>
      <c r="BU15" s="389"/>
      <c r="BV15" s="389"/>
      <c r="BW15" s="390"/>
      <c r="BX15" s="389"/>
      <c r="BY15" s="389"/>
      <c r="BZ15" s="390"/>
      <c r="CA15" s="389"/>
      <c r="CB15" s="389"/>
      <c r="CC15" s="390"/>
      <c r="CD15" s="389"/>
      <c r="CE15" s="389"/>
      <c r="CF15" s="390"/>
      <c r="CG15" s="389"/>
      <c r="CH15" s="389"/>
      <c r="CI15" s="390"/>
      <c r="CJ15" s="389"/>
      <c r="CK15" s="389"/>
      <c r="CL15" s="390"/>
      <c r="CM15" s="391"/>
      <c r="CN15" s="392"/>
    </row>
    <row r="16" spans="1:92" s="394" customFormat="1" ht="14.25" customHeight="1" x14ac:dyDescent="0.35">
      <c r="A16" s="387">
        <f t="shared" si="0"/>
        <v>43769</v>
      </c>
      <c r="B16" s="388"/>
      <c r="C16" s="389"/>
      <c r="D16" s="389"/>
      <c r="E16" s="390"/>
      <c r="F16" s="389"/>
      <c r="G16" s="389"/>
      <c r="H16" s="390"/>
      <c r="I16" s="389"/>
      <c r="J16" s="389"/>
      <c r="K16" s="390"/>
      <c r="L16" s="389"/>
      <c r="M16" s="389"/>
      <c r="N16" s="390"/>
      <c r="O16" s="389"/>
      <c r="P16" s="389"/>
      <c r="Q16" s="390"/>
      <c r="R16" s="389"/>
      <c r="S16" s="389"/>
      <c r="T16" s="390"/>
      <c r="U16" s="389"/>
      <c r="V16" s="389"/>
      <c r="W16" s="390"/>
      <c r="X16" s="389"/>
      <c r="Y16" s="389"/>
      <c r="Z16" s="390"/>
      <c r="AA16" s="389"/>
      <c r="AB16" s="389"/>
      <c r="AC16" s="390"/>
      <c r="AD16" s="389"/>
      <c r="AE16" s="389"/>
      <c r="AF16" s="390"/>
      <c r="AG16" s="389"/>
      <c r="AH16" s="389"/>
      <c r="AI16" s="390"/>
      <c r="AJ16" s="389"/>
      <c r="AK16" s="389"/>
      <c r="AL16" s="390"/>
      <c r="AM16" s="389"/>
      <c r="AN16" s="389"/>
      <c r="AO16" s="390"/>
      <c r="AP16" s="389"/>
      <c r="AQ16" s="389"/>
      <c r="AR16" s="390"/>
      <c r="AS16" s="389"/>
      <c r="AT16" s="389"/>
      <c r="AU16" s="390"/>
      <c r="AV16" s="389"/>
      <c r="AW16" s="389"/>
      <c r="AX16" s="390"/>
      <c r="AY16" s="391"/>
      <c r="AZ16" s="392"/>
      <c r="BA16" s="368"/>
      <c r="BB16" s="393"/>
      <c r="BC16" s="389"/>
      <c r="BD16" s="389"/>
      <c r="BE16" s="390"/>
      <c r="BF16" s="389"/>
      <c r="BG16" s="389"/>
      <c r="BH16" s="390"/>
      <c r="BI16" s="389"/>
      <c r="BJ16" s="389"/>
      <c r="BK16" s="390"/>
      <c r="BL16" s="389"/>
      <c r="BM16" s="389"/>
      <c r="BN16" s="390"/>
      <c r="BO16" s="389"/>
      <c r="BP16" s="389"/>
      <c r="BQ16" s="390"/>
      <c r="BR16" s="389"/>
      <c r="BS16" s="389"/>
      <c r="BT16" s="390"/>
      <c r="BU16" s="389"/>
      <c r="BV16" s="389"/>
      <c r="BW16" s="390"/>
      <c r="BX16" s="389"/>
      <c r="BY16" s="389"/>
      <c r="BZ16" s="390"/>
      <c r="CA16" s="389"/>
      <c r="CB16" s="389"/>
      <c r="CC16" s="390"/>
      <c r="CD16" s="389"/>
      <c r="CE16" s="389"/>
      <c r="CF16" s="390"/>
      <c r="CG16" s="389"/>
      <c r="CH16" s="389"/>
      <c r="CI16" s="390"/>
      <c r="CJ16" s="389"/>
      <c r="CK16" s="389"/>
      <c r="CL16" s="390"/>
      <c r="CM16" s="391"/>
      <c r="CN16" s="392"/>
    </row>
    <row r="17" spans="1:92" ht="14.25" customHeight="1" x14ac:dyDescent="0.35">
      <c r="A17" s="387">
        <f t="shared" si="0"/>
        <v>43799</v>
      </c>
      <c r="B17" s="388"/>
      <c r="C17" s="389"/>
      <c r="D17" s="389"/>
      <c r="E17" s="390"/>
      <c r="F17" s="389"/>
      <c r="G17" s="389"/>
      <c r="H17" s="390"/>
      <c r="I17" s="389"/>
      <c r="J17" s="389"/>
      <c r="K17" s="390"/>
      <c r="L17" s="389"/>
      <c r="M17" s="389"/>
      <c r="N17" s="390"/>
      <c r="O17" s="389"/>
      <c r="P17" s="389"/>
      <c r="Q17" s="390"/>
      <c r="R17" s="389"/>
      <c r="S17" s="389"/>
      <c r="T17" s="390"/>
      <c r="U17" s="389"/>
      <c r="V17" s="389"/>
      <c r="W17" s="390"/>
      <c r="X17" s="389"/>
      <c r="Y17" s="389"/>
      <c r="Z17" s="390"/>
      <c r="AA17" s="389"/>
      <c r="AB17" s="389"/>
      <c r="AC17" s="390"/>
      <c r="AD17" s="389"/>
      <c r="AE17" s="389"/>
      <c r="AF17" s="390"/>
      <c r="AG17" s="389"/>
      <c r="AH17" s="389"/>
      <c r="AI17" s="390"/>
      <c r="AJ17" s="389"/>
      <c r="AK17" s="389"/>
      <c r="AL17" s="390"/>
      <c r="AM17" s="389"/>
      <c r="AN17" s="389"/>
      <c r="AO17" s="390"/>
      <c r="AP17" s="389"/>
      <c r="AQ17" s="389"/>
      <c r="AR17" s="390"/>
      <c r="AS17" s="389"/>
      <c r="AT17" s="389"/>
      <c r="AU17" s="390"/>
      <c r="AV17" s="389"/>
      <c r="AW17" s="389"/>
      <c r="AX17" s="390"/>
      <c r="AY17" s="391"/>
      <c r="AZ17" s="392"/>
      <c r="BB17" s="372"/>
      <c r="BC17" s="389"/>
      <c r="BD17" s="389"/>
      <c r="BE17" s="390"/>
      <c r="BF17" s="389"/>
      <c r="BG17" s="389"/>
      <c r="BH17" s="390"/>
      <c r="BI17" s="389"/>
      <c r="BJ17" s="389"/>
      <c r="BK17" s="390"/>
      <c r="BL17" s="389"/>
      <c r="BM17" s="389"/>
      <c r="BN17" s="390"/>
      <c r="BO17" s="389"/>
      <c r="BP17" s="389"/>
      <c r="BQ17" s="390"/>
      <c r="BR17" s="389"/>
      <c r="BS17" s="389"/>
      <c r="BT17" s="390"/>
      <c r="BU17" s="389"/>
      <c r="BV17" s="389"/>
      <c r="BW17" s="390"/>
      <c r="BX17" s="389"/>
      <c r="BY17" s="389"/>
      <c r="BZ17" s="390"/>
      <c r="CA17" s="389"/>
      <c r="CB17" s="389"/>
      <c r="CC17" s="390"/>
      <c r="CD17" s="389"/>
      <c r="CE17" s="389"/>
      <c r="CF17" s="390"/>
      <c r="CG17" s="389"/>
      <c r="CH17" s="389"/>
      <c r="CI17" s="390"/>
      <c r="CJ17" s="389"/>
      <c r="CK17" s="389"/>
      <c r="CL17" s="390"/>
      <c r="CM17" s="391"/>
      <c r="CN17" s="392"/>
    </row>
    <row r="18" spans="1:92" ht="14.25" customHeight="1" x14ac:dyDescent="0.35">
      <c r="A18" s="387">
        <f t="shared" si="0"/>
        <v>43830</v>
      </c>
      <c r="B18" s="395"/>
      <c r="C18" s="389"/>
      <c r="D18" s="389"/>
      <c r="E18" s="390"/>
      <c r="F18" s="389"/>
      <c r="G18" s="389"/>
      <c r="H18" s="390"/>
      <c r="I18" s="389"/>
      <c r="J18" s="389"/>
      <c r="K18" s="390"/>
      <c r="L18" s="389"/>
      <c r="M18" s="389"/>
      <c r="N18" s="390"/>
      <c r="O18" s="389"/>
      <c r="P18" s="389"/>
      <c r="Q18" s="390"/>
      <c r="R18" s="389"/>
      <c r="S18" s="389"/>
      <c r="T18" s="390"/>
      <c r="U18" s="389"/>
      <c r="V18" s="389"/>
      <c r="W18" s="390"/>
      <c r="X18" s="389"/>
      <c r="Y18" s="389"/>
      <c r="Z18" s="390"/>
      <c r="AA18" s="389"/>
      <c r="AB18" s="389"/>
      <c r="AC18" s="390"/>
      <c r="AD18" s="389"/>
      <c r="AE18" s="389"/>
      <c r="AF18" s="390"/>
      <c r="AG18" s="389"/>
      <c r="AH18" s="389"/>
      <c r="AI18" s="390"/>
      <c r="AJ18" s="389"/>
      <c r="AK18" s="389"/>
      <c r="AL18" s="390"/>
      <c r="AM18" s="389"/>
      <c r="AN18" s="389"/>
      <c r="AO18" s="390"/>
      <c r="AP18" s="389"/>
      <c r="AQ18" s="389"/>
      <c r="AR18" s="390"/>
      <c r="AS18" s="389"/>
      <c r="AT18" s="389"/>
      <c r="AU18" s="390"/>
      <c r="AV18" s="389"/>
      <c r="AW18" s="389"/>
      <c r="AX18" s="390"/>
      <c r="AY18" s="391"/>
      <c r="AZ18" s="392"/>
      <c r="BB18" s="372"/>
      <c r="BC18" s="389"/>
      <c r="BD18" s="389"/>
      <c r="BE18" s="390"/>
      <c r="BF18" s="389"/>
      <c r="BG18" s="389"/>
      <c r="BH18" s="390"/>
      <c r="BI18" s="389"/>
      <c r="BJ18" s="389"/>
      <c r="BK18" s="390"/>
      <c r="BL18" s="389"/>
      <c r="BM18" s="389"/>
      <c r="BN18" s="390"/>
      <c r="BO18" s="389"/>
      <c r="BP18" s="389"/>
      <c r="BQ18" s="390"/>
      <c r="BR18" s="389"/>
      <c r="BS18" s="389"/>
      <c r="BT18" s="390"/>
      <c r="BU18" s="389"/>
      <c r="BV18" s="389"/>
      <c r="BW18" s="390"/>
      <c r="BX18" s="389"/>
      <c r="BY18" s="389"/>
      <c r="BZ18" s="390"/>
      <c r="CA18" s="389"/>
      <c r="CB18" s="389"/>
      <c r="CC18" s="390"/>
      <c r="CD18" s="389"/>
      <c r="CE18" s="389"/>
      <c r="CF18" s="390"/>
      <c r="CG18" s="389"/>
      <c r="CH18" s="389"/>
      <c r="CI18" s="390"/>
      <c r="CJ18" s="389"/>
      <c r="CK18" s="389"/>
      <c r="CL18" s="390"/>
      <c r="CM18" s="391"/>
      <c r="CN18" s="392"/>
    </row>
    <row r="19" spans="1:92" ht="14.25" customHeight="1" collapsed="1" x14ac:dyDescent="0.35">
      <c r="A19" s="387">
        <f t="shared" si="0"/>
        <v>43861</v>
      </c>
      <c r="B19" s="388"/>
      <c r="C19" s="389"/>
      <c r="D19" s="389"/>
      <c r="E19" s="390"/>
      <c r="F19" s="389"/>
      <c r="G19" s="389"/>
      <c r="H19" s="390"/>
      <c r="I19" s="389"/>
      <c r="J19" s="389"/>
      <c r="K19" s="390"/>
      <c r="L19" s="389"/>
      <c r="M19" s="389"/>
      <c r="N19" s="390"/>
      <c r="O19" s="389"/>
      <c r="P19" s="389"/>
      <c r="Q19" s="390"/>
      <c r="R19" s="389"/>
      <c r="S19" s="389"/>
      <c r="T19" s="390"/>
      <c r="U19" s="389"/>
      <c r="V19" s="389"/>
      <c r="W19" s="390"/>
      <c r="X19" s="389"/>
      <c r="Y19" s="389"/>
      <c r="Z19" s="390"/>
      <c r="AA19" s="389"/>
      <c r="AB19" s="389"/>
      <c r="AC19" s="390"/>
      <c r="AD19" s="389"/>
      <c r="AE19" s="389"/>
      <c r="AF19" s="390"/>
      <c r="AG19" s="389"/>
      <c r="AH19" s="389"/>
      <c r="AI19" s="390"/>
      <c r="AJ19" s="389"/>
      <c r="AK19" s="389"/>
      <c r="AL19" s="390"/>
      <c r="AM19" s="389"/>
      <c r="AN19" s="389"/>
      <c r="AO19" s="390"/>
      <c r="AP19" s="389"/>
      <c r="AQ19" s="389"/>
      <c r="AR19" s="390"/>
      <c r="AS19" s="389"/>
      <c r="AT19" s="389"/>
      <c r="AU19" s="390"/>
      <c r="AV19" s="389"/>
      <c r="AW19" s="389"/>
      <c r="AX19" s="390"/>
      <c r="AY19" s="391"/>
      <c r="AZ19" s="392"/>
      <c r="BB19" s="372"/>
      <c r="BC19" s="389"/>
      <c r="BD19" s="389"/>
      <c r="BE19" s="390"/>
      <c r="BF19" s="389"/>
      <c r="BG19" s="389"/>
      <c r="BH19" s="390"/>
      <c r="BI19" s="389"/>
      <c r="BJ19" s="389"/>
      <c r="BK19" s="390"/>
      <c r="BL19" s="389"/>
      <c r="BM19" s="389"/>
      <c r="BN19" s="390"/>
      <c r="BO19" s="389"/>
      <c r="BP19" s="389"/>
      <c r="BQ19" s="390"/>
      <c r="BR19" s="389"/>
      <c r="BS19" s="389"/>
      <c r="BT19" s="390"/>
      <c r="BU19" s="389"/>
      <c r="BV19" s="389"/>
      <c r="BW19" s="390"/>
      <c r="BX19" s="389"/>
      <c r="BY19" s="389"/>
      <c r="BZ19" s="390"/>
      <c r="CA19" s="389"/>
      <c r="CB19" s="389"/>
      <c r="CC19" s="390"/>
      <c r="CD19" s="389"/>
      <c r="CE19" s="389"/>
      <c r="CF19" s="390"/>
      <c r="CG19" s="389"/>
      <c r="CH19" s="389"/>
      <c r="CI19" s="390"/>
      <c r="CJ19" s="389"/>
      <c r="CK19" s="389"/>
      <c r="CL19" s="390"/>
      <c r="CM19" s="391"/>
      <c r="CN19" s="392"/>
    </row>
    <row r="20" spans="1:92" ht="14.25" customHeight="1" x14ac:dyDescent="0.35">
      <c r="A20" s="387">
        <f t="shared" si="0"/>
        <v>43890</v>
      </c>
      <c r="B20" s="388"/>
      <c r="C20" s="389"/>
      <c r="D20" s="389"/>
      <c r="E20" s="390"/>
      <c r="F20" s="389"/>
      <c r="G20" s="389"/>
      <c r="H20" s="390"/>
      <c r="I20" s="389"/>
      <c r="J20" s="389"/>
      <c r="K20" s="390"/>
      <c r="L20" s="389"/>
      <c r="M20" s="389"/>
      <c r="N20" s="390"/>
      <c r="O20" s="389"/>
      <c r="P20" s="389"/>
      <c r="Q20" s="390"/>
      <c r="R20" s="389"/>
      <c r="S20" s="389"/>
      <c r="T20" s="390"/>
      <c r="U20" s="389"/>
      <c r="V20" s="389"/>
      <c r="W20" s="390"/>
      <c r="X20" s="389"/>
      <c r="Y20" s="389"/>
      <c r="Z20" s="390"/>
      <c r="AA20" s="389"/>
      <c r="AB20" s="389"/>
      <c r="AC20" s="390"/>
      <c r="AD20" s="389"/>
      <c r="AE20" s="389"/>
      <c r="AF20" s="390"/>
      <c r="AG20" s="389"/>
      <c r="AH20" s="389"/>
      <c r="AI20" s="390"/>
      <c r="AJ20" s="389"/>
      <c r="AK20" s="389"/>
      <c r="AL20" s="390"/>
      <c r="AM20" s="389"/>
      <c r="AN20" s="389"/>
      <c r="AO20" s="390"/>
      <c r="AP20" s="389"/>
      <c r="AQ20" s="389"/>
      <c r="AR20" s="390"/>
      <c r="AS20" s="389"/>
      <c r="AT20" s="389"/>
      <c r="AU20" s="390"/>
      <c r="AV20" s="389"/>
      <c r="AW20" s="389"/>
      <c r="AX20" s="390"/>
      <c r="AY20" s="391"/>
      <c r="AZ20" s="392"/>
      <c r="BB20" s="372"/>
      <c r="BC20" s="389"/>
      <c r="BD20" s="389"/>
      <c r="BE20" s="390"/>
      <c r="BF20" s="389"/>
      <c r="BG20" s="389"/>
      <c r="BH20" s="390"/>
      <c r="BI20" s="389"/>
      <c r="BJ20" s="389"/>
      <c r="BK20" s="390"/>
      <c r="BL20" s="389"/>
      <c r="BM20" s="389"/>
      <c r="BN20" s="390"/>
      <c r="BO20" s="389"/>
      <c r="BP20" s="389"/>
      <c r="BQ20" s="390"/>
      <c r="BR20" s="389"/>
      <c r="BS20" s="389"/>
      <c r="BT20" s="390"/>
      <c r="BU20" s="389"/>
      <c r="BV20" s="389"/>
      <c r="BW20" s="390"/>
      <c r="BX20" s="389"/>
      <c r="BY20" s="389"/>
      <c r="BZ20" s="390"/>
      <c r="CA20" s="389"/>
      <c r="CB20" s="389"/>
      <c r="CC20" s="390"/>
      <c r="CD20" s="389"/>
      <c r="CE20" s="389"/>
      <c r="CF20" s="390"/>
      <c r="CG20" s="389"/>
      <c r="CH20" s="389"/>
      <c r="CI20" s="390"/>
      <c r="CJ20" s="389"/>
      <c r="CK20" s="389"/>
      <c r="CL20" s="390"/>
      <c r="CM20" s="391"/>
      <c r="CN20" s="392"/>
    </row>
    <row r="21" spans="1:92" ht="14.25" customHeight="1" x14ac:dyDescent="0.35">
      <c r="A21" s="387">
        <f t="shared" si="0"/>
        <v>43921</v>
      </c>
      <c r="B21" s="396"/>
      <c r="C21" s="389"/>
      <c r="D21" s="389"/>
      <c r="E21" s="390"/>
      <c r="F21" s="389"/>
      <c r="G21" s="389"/>
      <c r="H21" s="390"/>
      <c r="I21" s="389"/>
      <c r="J21" s="389"/>
      <c r="K21" s="390"/>
      <c r="L21" s="389"/>
      <c r="M21" s="389"/>
      <c r="N21" s="390"/>
      <c r="O21" s="389"/>
      <c r="P21" s="389"/>
      <c r="Q21" s="390"/>
      <c r="R21" s="389"/>
      <c r="S21" s="389"/>
      <c r="T21" s="390"/>
      <c r="U21" s="389"/>
      <c r="V21" s="389"/>
      <c r="W21" s="390"/>
      <c r="X21" s="389"/>
      <c r="Y21" s="389"/>
      <c r="Z21" s="390"/>
      <c r="AA21" s="389"/>
      <c r="AB21" s="389"/>
      <c r="AC21" s="390"/>
      <c r="AD21" s="389"/>
      <c r="AE21" s="389"/>
      <c r="AF21" s="390"/>
      <c r="AG21" s="389"/>
      <c r="AH21" s="389"/>
      <c r="AI21" s="390"/>
      <c r="AJ21" s="389"/>
      <c r="AK21" s="389"/>
      <c r="AL21" s="390"/>
      <c r="AM21" s="389"/>
      <c r="AN21" s="389"/>
      <c r="AO21" s="390"/>
      <c r="AP21" s="389"/>
      <c r="AQ21" s="389"/>
      <c r="AR21" s="390"/>
      <c r="AS21" s="389"/>
      <c r="AT21" s="389"/>
      <c r="AU21" s="390"/>
      <c r="AV21" s="389"/>
      <c r="AW21" s="389"/>
      <c r="AX21" s="390"/>
      <c r="AY21" s="391"/>
      <c r="AZ21" s="392"/>
      <c r="BB21" s="372"/>
      <c r="BC21" s="389"/>
      <c r="BD21" s="389"/>
      <c r="BE21" s="390"/>
      <c r="BF21" s="389"/>
      <c r="BG21" s="389"/>
      <c r="BH21" s="390"/>
      <c r="BI21" s="389"/>
      <c r="BJ21" s="389"/>
      <c r="BK21" s="390"/>
      <c r="BL21" s="389"/>
      <c r="BM21" s="389"/>
      <c r="BN21" s="390"/>
      <c r="BO21" s="389"/>
      <c r="BP21" s="389"/>
      <c r="BQ21" s="390"/>
      <c r="BR21" s="389"/>
      <c r="BS21" s="389"/>
      <c r="BT21" s="390"/>
      <c r="BU21" s="389"/>
      <c r="BV21" s="389"/>
      <c r="BW21" s="390"/>
      <c r="BX21" s="389"/>
      <c r="BY21" s="389"/>
      <c r="BZ21" s="390"/>
      <c r="CA21" s="389"/>
      <c r="CB21" s="389"/>
      <c r="CC21" s="390"/>
      <c r="CD21" s="389"/>
      <c r="CE21" s="389"/>
      <c r="CF21" s="390"/>
      <c r="CG21" s="389"/>
      <c r="CH21" s="389"/>
      <c r="CI21" s="390"/>
      <c r="CJ21" s="389"/>
      <c r="CK21" s="389"/>
      <c r="CL21" s="390"/>
      <c r="CM21" s="391"/>
      <c r="CN21" s="392"/>
    </row>
    <row r="22" spans="1:92" ht="14.25" customHeight="1" x14ac:dyDescent="0.35">
      <c r="A22" s="387">
        <f t="shared" si="0"/>
        <v>43951</v>
      </c>
      <c r="B22" s="388"/>
      <c r="C22" s="389"/>
      <c r="D22" s="389"/>
      <c r="E22" s="390"/>
      <c r="F22" s="389"/>
      <c r="G22" s="389"/>
      <c r="H22" s="390"/>
      <c r="I22" s="389"/>
      <c r="J22" s="389"/>
      <c r="K22" s="390"/>
      <c r="L22" s="389"/>
      <c r="M22" s="389"/>
      <c r="N22" s="390"/>
      <c r="O22" s="389"/>
      <c r="P22" s="389"/>
      <c r="Q22" s="390"/>
      <c r="R22" s="389"/>
      <c r="S22" s="389"/>
      <c r="T22" s="390"/>
      <c r="U22" s="389"/>
      <c r="V22" s="389"/>
      <c r="W22" s="390"/>
      <c r="X22" s="389"/>
      <c r="Y22" s="389"/>
      <c r="Z22" s="390"/>
      <c r="AA22" s="389"/>
      <c r="AB22" s="389"/>
      <c r="AC22" s="390"/>
      <c r="AD22" s="389"/>
      <c r="AE22" s="389"/>
      <c r="AF22" s="390"/>
      <c r="AG22" s="389"/>
      <c r="AH22" s="389"/>
      <c r="AI22" s="390"/>
      <c r="AJ22" s="389"/>
      <c r="AK22" s="389"/>
      <c r="AL22" s="390"/>
      <c r="AM22" s="389"/>
      <c r="AN22" s="389"/>
      <c r="AO22" s="390"/>
      <c r="AP22" s="389"/>
      <c r="AQ22" s="389"/>
      <c r="AR22" s="390"/>
      <c r="AS22" s="389"/>
      <c r="AT22" s="389"/>
      <c r="AU22" s="390"/>
      <c r="AV22" s="389"/>
      <c r="AW22" s="389"/>
      <c r="AX22" s="390"/>
      <c r="AY22" s="391"/>
      <c r="AZ22" s="392"/>
      <c r="BB22" s="372"/>
      <c r="BC22" s="389"/>
      <c r="BD22" s="389"/>
      <c r="BE22" s="390"/>
      <c r="BF22" s="389"/>
      <c r="BG22" s="389"/>
      <c r="BH22" s="390"/>
      <c r="BI22" s="389"/>
      <c r="BJ22" s="389"/>
      <c r="BK22" s="390"/>
      <c r="BL22" s="389"/>
      <c r="BM22" s="389"/>
      <c r="BN22" s="390"/>
      <c r="BO22" s="389"/>
      <c r="BP22" s="389"/>
      <c r="BQ22" s="390"/>
      <c r="BR22" s="389"/>
      <c r="BS22" s="389"/>
      <c r="BT22" s="390"/>
      <c r="BU22" s="389"/>
      <c r="BV22" s="389"/>
      <c r="BW22" s="390"/>
      <c r="BX22" s="389"/>
      <c r="BY22" s="389"/>
      <c r="BZ22" s="390"/>
      <c r="CA22" s="389"/>
      <c r="CB22" s="389"/>
      <c r="CC22" s="390"/>
      <c r="CD22" s="389"/>
      <c r="CE22" s="389"/>
      <c r="CF22" s="390"/>
      <c r="CG22" s="389"/>
      <c r="CH22" s="389"/>
      <c r="CI22" s="390"/>
      <c r="CJ22" s="389"/>
      <c r="CK22" s="389"/>
      <c r="CL22" s="390"/>
      <c r="CM22" s="391"/>
      <c r="CN22" s="392"/>
    </row>
    <row r="23" spans="1:92" ht="14.25" customHeight="1" x14ac:dyDescent="0.35">
      <c r="A23" s="387">
        <f t="shared" si="0"/>
        <v>43982</v>
      </c>
      <c r="B23" s="388"/>
      <c r="C23" s="389"/>
      <c r="D23" s="389"/>
      <c r="E23" s="390"/>
      <c r="F23" s="389"/>
      <c r="G23" s="389"/>
      <c r="H23" s="390"/>
      <c r="I23" s="389"/>
      <c r="J23" s="389"/>
      <c r="K23" s="390"/>
      <c r="L23" s="389"/>
      <c r="M23" s="389"/>
      <c r="N23" s="390"/>
      <c r="O23" s="389"/>
      <c r="P23" s="389"/>
      <c r="Q23" s="390"/>
      <c r="R23" s="389"/>
      <c r="S23" s="389"/>
      <c r="T23" s="390"/>
      <c r="U23" s="389"/>
      <c r="V23" s="389"/>
      <c r="W23" s="390"/>
      <c r="X23" s="389"/>
      <c r="Y23" s="389"/>
      <c r="Z23" s="390"/>
      <c r="AA23" s="389"/>
      <c r="AB23" s="389"/>
      <c r="AC23" s="390"/>
      <c r="AD23" s="389"/>
      <c r="AE23" s="389"/>
      <c r="AF23" s="390"/>
      <c r="AG23" s="389"/>
      <c r="AH23" s="389"/>
      <c r="AI23" s="390"/>
      <c r="AJ23" s="389"/>
      <c r="AK23" s="389"/>
      <c r="AL23" s="390"/>
      <c r="AM23" s="389"/>
      <c r="AN23" s="389"/>
      <c r="AO23" s="390"/>
      <c r="AP23" s="389"/>
      <c r="AQ23" s="389"/>
      <c r="AR23" s="390"/>
      <c r="AS23" s="389"/>
      <c r="AT23" s="389"/>
      <c r="AU23" s="390"/>
      <c r="AV23" s="389"/>
      <c r="AW23" s="389"/>
      <c r="AX23" s="390"/>
      <c r="AY23" s="391"/>
      <c r="AZ23" s="392"/>
      <c r="BB23" s="372"/>
      <c r="BC23" s="389"/>
      <c r="BD23" s="389"/>
      <c r="BE23" s="390"/>
      <c r="BF23" s="389"/>
      <c r="BG23" s="389"/>
      <c r="BH23" s="390"/>
      <c r="BI23" s="389"/>
      <c r="BJ23" s="389"/>
      <c r="BK23" s="390"/>
      <c r="BL23" s="389"/>
      <c r="BM23" s="389"/>
      <c r="BN23" s="390"/>
      <c r="BO23" s="389"/>
      <c r="BP23" s="389"/>
      <c r="BQ23" s="390"/>
      <c r="BR23" s="389"/>
      <c r="BS23" s="389"/>
      <c r="BT23" s="390"/>
      <c r="BU23" s="389"/>
      <c r="BV23" s="389"/>
      <c r="BW23" s="390"/>
      <c r="BX23" s="389"/>
      <c r="BY23" s="389"/>
      <c r="BZ23" s="390"/>
      <c r="CA23" s="389"/>
      <c r="CB23" s="389"/>
      <c r="CC23" s="390"/>
      <c r="CD23" s="389"/>
      <c r="CE23" s="389"/>
      <c r="CF23" s="390"/>
      <c r="CG23" s="389"/>
      <c r="CH23" s="389"/>
      <c r="CI23" s="390"/>
      <c r="CJ23" s="389"/>
      <c r="CK23" s="389"/>
      <c r="CL23" s="390"/>
      <c r="CM23" s="391"/>
      <c r="CN23" s="392"/>
    </row>
    <row r="24" spans="1:92" ht="14.25" customHeight="1" x14ac:dyDescent="0.35">
      <c r="A24" s="387">
        <f t="shared" si="0"/>
        <v>44012</v>
      </c>
      <c r="B24" s="388"/>
      <c r="C24" s="389"/>
      <c r="D24" s="389"/>
      <c r="E24" s="390"/>
      <c r="F24" s="389"/>
      <c r="G24" s="389"/>
      <c r="H24" s="390"/>
      <c r="I24" s="389"/>
      <c r="J24" s="389"/>
      <c r="K24" s="390"/>
      <c r="L24" s="389"/>
      <c r="M24" s="389"/>
      <c r="N24" s="390"/>
      <c r="O24" s="389"/>
      <c r="P24" s="389"/>
      <c r="Q24" s="390"/>
      <c r="R24" s="389"/>
      <c r="S24" s="389"/>
      <c r="T24" s="390"/>
      <c r="U24" s="389"/>
      <c r="V24" s="389"/>
      <c r="W24" s="390"/>
      <c r="X24" s="389"/>
      <c r="Y24" s="389"/>
      <c r="Z24" s="390"/>
      <c r="AA24" s="389"/>
      <c r="AB24" s="389"/>
      <c r="AC24" s="390"/>
      <c r="AD24" s="389"/>
      <c r="AE24" s="389"/>
      <c r="AF24" s="390"/>
      <c r="AG24" s="389"/>
      <c r="AH24" s="389"/>
      <c r="AI24" s="390"/>
      <c r="AJ24" s="389"/>
      <c r="AK24" s="389"/>
      <c r="AL24" s="390"/>
      <c r="AM24" s="389"/>
      <c r="AN24" s="389"/>
      <c r="AO24" s="390"/>
      <c r="AP24" s="389"/>
      <c r="AQ24" s="389"/>
      <c r="AR24" s="390"/>
      <c r="AS24" s="389"/>
      <c r="AT24" s="389"/>
      <c r="AU24" s="390"/>
      <c r="AV24" s="389"/>
      <c r="AW24" s="389"/>
      <c r="AX24" s="390"/>
      <c r="AY24" s="391"/>
      <c r="AZ24" s="392"/>
      <c r="BB24" s="372"/>
      <c r="BC24" s="389"/>
      <c r="BD24" s="389"/>
      <c r="BE24" s="390"/>
      <c r="BF24" s="389"/>
      <c r="BG24" s="389"/>
      <c r="BH24" s="390"/>
      <c r="BI24" s="389"/>
      <c r="BJ24" s="389"/>
      <c r="BK24" s="390"/>
      <c r="BL24" s="389"/>
      <c r="BM24" s="389"/>
      <c r="BN24" s="390"/>
      <c r="BO24" s="389"/>
      <c r="BP24" s="389"/>
      <c r="BQ24" s="390"/>
      <c r="BR24" s="389"/>
      <c r="BS24" s="389"/>
      <c r="BT24" s="390"/>
      <c r="BU24" s="389"/>
      <c r="BV24" s="389"/>
      <c r="BW24" s="390"/>
      <c r="BX24" s="389"/>
      <c r="BY24" s="389"/>
      <c r="BZ24" s="390"/>
      <c r="CA24" s="389"/>
      <c r="CB24" s="389"/>
      <c r="CC24" s="390"/>
      <c r="CD24" s="389"/>
      <c r="CE24" s="389"/>
      <c r="CF24" s="390"/>
      <c r="CG24" s="389"/>
      <c r="CH24" s="389"/>
      <c r="CI24" s="390"/>
      <c r="CJ24" s="389"/>
      <c r="CK24" s="389"/>
      <c r="CL24" s="390"/>
      <c r="CM24" s="391"/>
      <c r="CN24" s="392"/>
    </row>
    <row r="25" spans="1:92" ht="14.25" customHeight="1" x14ac:dyDescent="0.35">
      <c r="A25" s="387">
        <f t="shared" si="0"/>
        <v>44043</v>
      </c>
      <c r="B25" s="396"/>
      <c r="C25" s="389"/>
      <c r="D25" s="389"/>
      <c r="E25" s="390"/>
      <c r="F25" s="389"/>
      <c r="G25" s="389"/>
      <c r="H25" s="390"/>
      <c r="I25" s="389"/>
      <c r="J25" s="389"/>
      <c r="K25" s="390"/>
      <c r="L25" s="389"/>
      <c r="M25" s="389"/>
      <c r="N25" s="390"/>
      <c r="O25" s="389"/>
      <c r="P25" s="389"/>
      <c r="Q25" s="390"/>
      <c r="R25" s="389"/>
      <c r="S25" s="389"/>
      <c r="T25" s="390"/>
      <c r="U25" s="389"/>
      <c r="V25" s="389"/>
      <c r="W25" s="390"/>
      <c r="X25" s="389"/>
      <c r="Y25" s="389"/>
      <c r="Z25" s="390"/>
      <c r="AA25" s="389"/>
      <c r="AB25" s="389"/>
      <c r="AC25" s="390"/>
      <c r="AD25" s="389"/>
      <c r="AE25" s="389"/>
      <c r="AF25" s="390"/>
      <c r="AG25" s="389"/>
      <c r="AH25" s="389"/>
      <c r="AI25" s="390"/>
      <c r="AJ25" s="389"/>
      <c r="AK25" s="389"/>
      <c r="AL25" s="390"/>
      <c r="AM25" s="389"/>
      <c r="AN25" s="389"/>
      <c r="AO25" s="390"/>
      <c r="AP25" s="389"/>
      <c r="AQ25" s="389"/>
      <c r="AR25" s="390"/>
      <c r="AS25" s="389"/>
      <c r="AT25" s="389"/>
      <c r="AU25" s="390"/>
      <c r="AV25" s="389"/>
      <c r="AW25" s="389"/>
      <c r="AX25" s="390"/>
      <c r="AY25" s="391"/>
      <c r="AZ25" s="392"/>
      <c r="BB25" s="372"/>
      <c r="BC25" s="389"/>
      <c r="BD25" s="389"/>
      <c r="BE25" s="390"/>
      <c r="BF25" s="389"/>
      <c r="BG25" s="389"/>
      <c r="BH25" s="390"/>
      <c r="BI25" s="389"/>
      <c r="BJ25" s="389"/>
      <c r="BK25" s="390"/>
      <c r="BL25" s="389"/>
      <c r="BM25" s="389"/>
      <c r="BN25" s="390"/>
      <c r="BO25" s="389"/>
      <c r="BP25" s="389"/>
      <c r="BQ25" s="390"/>
      <c r="BR25" s="389"/>
      <c r="BS25" s="389"/>
      <c r="BT25" s="390"/>
      <c r="BU25" s="389"/>
      <c r="BV25" s="389"/>
      <c r="BW25" s="390"/>
      <c r="BX25" s="389"/>
      <c r="BY25" s="389"/>
      <c r="BZ25" s="390"/>
      <c r="CA25" s="389"/>
      <c r="CB25" s="389"/>
      <c r="CC25" s="390"/>
      <c r="CD25" s="389"/>
      <c r="CE25" s="389"/>
      <c r="CF25" s="390"/>
      <c r="CG25" s="389"/>
      <c r="CH25" s="389"/>
      <c r="CI25" s="390"/>
      <c r="CJ25" s="389"/>
      <c r="CK25" s="389"/>
      <c r="CL25" s="390"/>
      <c r="CM25" s="391"/>
      <c r="CN25" s="392"/>
    </row>
    <row r="26" spans="1:92" ht="14.25" customHeight="1" x14ac:dyDescent="0.35">
      <c r="A26" s="387">
        <f t="shared" si="0"/>
        <v>44074</v>
      </c>
      <c r="B26" s="388"/>
      <c r="C26" s="389"/>
      <c r="D26" s="389"/>
      <c r="E26" s="390"/>
      <c r="F26" s="389"/>
      <c r="G26" s="389"/>
      <c r="H26" s="390"/>
      <c r="I26" s="389"/>
      <c r="J26" s="389"/>
      <c r="K26" s="390"/>
      <c r="L26" s="389"/>
      <c r="M26" s="389"/>
      <c r="N26" s="390"/>
      <c r="O26" s="389"/>
      <c r="P26" s="389"/>
      <c r="Q26" s="390"/>
      <c r="R26" s="389"/>
      <c r="S26" s="389"/>
      <c r="T26" s="390"/>
      <c r="U26" s="389"/>
      <c r="V26" s="389"/>
      <c r="W26" s="390"/>
      <c r="X26" s="389"/>
      <c r="Y26" s="389"/>
      <c r="Z26" s="390"/>
      <c r="AA26" s="389"/>
      <c r="AB26" s="389"/>
      <c r="AC26" s="390"/>
      <c r="AD26" s="389"/>
      <c r="AE26" s="389"/>
      <c r="AF26" s="390"/>
      <c r="AG26" s="389"/>
      <c r="AH26" s="389"/>
      <c r="AI26" s="390"/>
      <c r="AJ26" s="389"/>
      <c r="AK26" s="389"/>
      <c r="AL26" s="390"/>
      <c r="AM26" s="389"/>
      <c r="AN26" s="389"/>
      <c r="AO26" s="390"/>
      <c r="AP26" s="389"/>
      <c r="AQ26" s="389"/>
      <c r="AR26" s="390"/>
      <c r="AS26" s="389"/>
      <c r="AT26" s="389"/>
      <c r="AU26" s="390"/>
      <c r="AV26" s="389"/>
      <c r="AW26" s="389"/>
      <c r="AX26" s="390"/>
      <c r="AY26" s="391"/>
      <c r="AZ26" s="392"/>
      <c r="BB26" s="372"/>
      <c r="BC26" s="389"/>
      <c r="BD26" s="389"/>
      <c r="BE26" s="390"/>
      <c r="BF26" s="389"/>
      <c r="BG26" s="389"/>
      <c r="BH26" s="390"/>
      <c r="BI26" s="389"/>
      <c r="BJ26" s="389"/>
      <c r="BK26" s="390"/>
      <c r="BL26" s="389"/>
      <c r="BM26" s="389"/>
      <c r="BN26" s="390"/>
      <c r="BO26" s="389"/>
      <c r="BP26" s="389"/>
      <c r="BQ26" s="390"/>
      <c r="BR26" s="389"/>
      <c r="BS26" s="389"/>
      <c r="BT26" s="390"/>
      <c r="BU26" s="389"/>
      <c r="BV26" s="389"/>
      <c r="BW26" s="390"/>
      <c r="BX26" s="389"/>
      <c r="BY26" s="389"/>
      <c r="BZ26" s="390"/>
      <c r="CA26" s="389"/>
      <c r="CB26" s="389"/>
      <c r="CC26" s="390"/>
      <c r="CD26" s="389"/>
      <c r="CE26" s="389"/>
      <c r="CF26" s="390"/>
      <c r="CG26" s="389"/>
      <c r="CH26" s="389"/>
      <c r="CI26" s="390"/>
      <c r="CJ26" s="389"/>
      <c r="CK26" s="389"/>
      <c r="CL26" s="390"/>
      <c r="CM26" s="391"/>
      <c r="CN26" s="392"/>
    </row>
    <row r="27" spans="1:92" ht="14.25" customHeight="1" x14ac:dyDescent="0.35">
      <c r="A27" s="387">
        <f t="shared" si="0"/>
        <v>44104</v>
      </c>
      <c r="B27" s="388"/>
      <c r="C27" s="389"/>
      <c r="D27" s="389"/>
      <c r="E27" s="390"/>
      <c r="F27" s="389"/>
      <c r="G27" s="389"/>
      <c r="H27" s="390"/>
      <c r="I27" s="389"/>
      <c r="J27" s="389"/>
      <c r="K27" s="390"/>
      <c r="L27" s="389"/>
      <c r="M27" s="389"/>
      <c r="N27" s="390"/>
      <c r="O27" s="389"/>
      <c r="P27" s="389"/>
      <c r="Q27" s="390"/>
      <c r="R27" s="389"/>
      <c r="S27" s="389"/>
      <c r="T27" s="390"/>
      <c r="U27" s="389"/>
      <c r="V27" s="389"/>
      <c r="W27" s="390"/>
      <c r="X27" s="389"/>
      <c r="Y27" s="389"/>
      <c r="Z27" s="390"/>
      <c r="AA27" s="389"/>
      <c r="AB27" s="389"/>
      <c r="AC27" s="390"/>
      <c r="AD27" s="389"/>
      <c r="AE27" s="389"/>
      <c r="AF27" s="390"/>
      <c r="AG27" s="389"/>
      <c r="AH27" s="389"/>
      <c r="AI27" s="390"/>
      <c r="AJ27" s="389"/>
      <c r="AK27" s="389"/>
      <c r="AL27" s="390"/>
      <c r="AM27" s="389"/>
      <c r="AN27" s="389"/>
      <c r="AO27" s="390"/>
      <c r="AP27" s="389"/>
      <c r="AQ27" s="389"/>
      <c r="AR27" s="390"/>
      <c r="AS27" s="389"/>
      <c r="AT27" s="389"/>
      <c r="AU27" s="390"/>
      <c r="AV27" s="389"/>
      <c r="AW27" s="389"/>
      <c r="AX27" s="390"/>
      <c r="AY27" s="391"/>
      <c r="AZ27" s="392"/>
      <c r="BB27" s="372"/>
      <c r="BC27" s="389"/>
      <c r="BD27" s="389"/>
      <c r="BE27" s="390"/>
      <c r="BF27" s="389"/>
      <c r="BG27" s="389"/>
      <c r="BH27" s="390"/>
      <c r="BI27" s="389"/>
      <c r="BJ27" s="389"/>
      <c r="BK27" s="390"/>
      <c r="BL27" s="389"/>
      <c r="BM27" s="389"/>
      <c r="BN27" s="390"/>
      <c r="BO27" s="389"/>
      <c r="BP27" s="389"/>
      <c r="BQ27" s="390"/>
      <c r="BR27" s="389"/>
      <c r="BS27" s="389"/>
      <c r="BT27" s="390"/>
      <c r="BU27" s="389"/>
      <c r="BV27" s="389"/>
      <c r="BW27" s="390"/>
      <c r="BX27" s="389"/>
      <c r="BY27" s="389"/>
      <c r="BZ27" s="390"/>
      <c r="CA27" s="389"/>
      <c r="CB27" s="389"/>
      <c r="CC27" s="390"/>
      <c r="CD27" s="389"/>
      <c r="CE27" s="389"/>
      <c r="CF27" s="390"/>
      <c r="CG27" s="389"/>
      <c r="CH27" s="389"/>
      <c r="CI27" s="390"/>
      <c r="CJ27" s="389"/>
      <c r="CK27" s="389"/>
      <c r="CL27" s="390"/>
      <c r="CM27" s="391"/>
      <c r="CN27" s="392"/>
    </row>
    <row r="28" spans="1:92" ht="14.25" customHeight="1" x14ac:dyDescent="0.35">
      <c r="A28" s="387">
        <f t="shared" si="0"/>
        <v>44135</v>
      </c>
      <c r="B28" s="388"/>
      <c r="C28" s="389"/>
      <c r="D28" s="389"/>
      <c r="E28" s="390"/>
      <c r="F28" s="389"/>
      <c r="G28" s="389"/>
      <c r="H28" s="390"/>
      <c r="I28" s="389"/>
      <c r="J28" s="389"/>
      <c r="K28" s="390"/>
      <c r="L28" s="389"/>
      <c r="M28" s="389"/>
      <c r="N28" s="390"/>
      <c r="O28" s="389"/>
      <c r="P28" s="389"/>
      <c r="Q28" s="390"/>
      <c r="R28" s="389"/>
      <c r="S28" s="389"/>
      <c r="T28" s="390"/>
      <c r="U28" s="389"/>
      <c r="V28" s="389"/>
      <c r="W28" s="390"/>
      <c r="X28" s="389"/>
      <c r="Y28" s="389"/>
      <c r="Z28" s="390"/>
      <c r="AA28" s="389"/>
      <c r="AB28" s="389"/>
      <c r="AC28" s="390"/>
      <c r="AD28" s="389"/>
      <c r="AE28" s="389"/>
      <c r="AF28" s="390"/>
      <c r="AG28" s="389"/>
      <c r="AH28" s="389"/>
      <c r="AI28" s="390"/>
      <c r="AJ28" s="389"/>
      <c r="AK28" s="389"/>
      <c r="AL28" s="390"/>
      <c r="AM28" s="389"/>
      <c r="AN28" s="389"/>
      <c r="AO28" s="390"/>
      <c r="AP28" s="389"/>
      <c r="AQ28" s="389"/>
      <c r="AR28" s="390"/>
      <c r="AS28" s="389"/>
      <c r="AT28" s="389"/>
      <c r="AU28" s="390"/>
      <c r="AV28" s="389"/>
      <c r="AW28" s="389"/>
      <c r="AX28" s="390"/>
      <c r="AY28" s="391"/>
      <c r="AZ28" s="392"/>
      <c r="BB28" s="372"/>
      <c r="BC28" s="389"/>
      <c r="BD28" s="389"/>
      <c r="BE28" s="390"/>
      <c r="BF28" s="389"/>
      <c r="BG28" s="389"/>
      <c r="BH28" s="390"/>
      <c r="BI28" s="389"/>
      <c r="BJ28" s="389"/>
      <c r="BK28" s="390"/>
      <c r="BL28" s="389"/>
      <c r="BM28" s="389"/>
      <c r="BN28" s="390"/>
      <c r="BO28" s="389"/>
      <c r="BP28" s="389"/>
      <c r="BQ28" s="390"/>
      <c r="BR28" s="389"/>
      <c r="BS28" s="389"/>
      <c r="BT28" s="390"/>
      <c r="BU28" s="389"/>
      <c r="BV28" s="389"/>
      <c r="BW28" s="390"/>
      <c r="BX28" s="389"/>
      <c r="BY28" s="389"/>
      <c r="BZ28" s="390"/>
      <c r="CA28" s="389"/>
      <c r="CB28" s="389"/>
      <c r="CC28" s="390"/>
      <c r="CD28" s="389"/>
      <c r="CE28" s="389"/>
      <c r="CF28" s="390"/>
      <c r="CG28" s="389"/>
      <c r="CH28" s="389"/>
      <c r="CI28" s="390"/>
      <c r="CJ28" s="389"/>
      <c r="CK28" s="389"/>
      <c r="CL28" s="390"/>
      <c r="CM28" s="391"/>
      <c r="CN28" s="392"/>
    </row>
    <row r="29" spans="1:92" ht="14.25" customHeight="1" x14ac:dyDescent="0.35">
      <c r="A29" s="387">
        <f t="shared" si="0"/>
        <v>44165</v>
      </c>
      <c r="B29" s="388"/>
      <c r="C29" s="389"/>
      <c r="D29" s="389"/>
      <c r="E29" s="390"/>
      <c r="F29" s="389"/>
      <c r="G29" s="389"/>
      <c r="H29" s="390"/>
      <c r="I29" s="389"/>
      <c r="J29" s="389"/>
      <c r="K29" s="390"/>
      <c r="L29" s="389"/>
      <c r="M29" s="389"/>
      <c r="N29" s="390"/>
      <c r="O29" s="389"/>
      <c r="P29" s="389"/>
      <c r="Q29" s="390"/>
      <c r="R29" s="389"/>
      <c r="S29" s="389"/>
      <c r="T29" s="390"/>
      <c r="U29" s="389"/>
      <c r="V29" s="389"/>
      <c r="W29" s="390"/>
      <c r="X29" s="389"/>
      <c r="Y29" s="389"/>
      <c r="Z29" s="390"/>
      <c r="AA29" s="389"/>
      <c r="AB29" s="389"/>
      <c r="AC29" s="390"/>
      <c r="AD29" s="389"/>
      <c r="AE29" s="389"/>
      <c r="AF29" s="390"/>
      <c r="AG29" s="389"/>
      <c r="AH29" s="389"/>
      <c r="AI29" s="390"/>
      <c r="AJ29" s="389"/>
      <c r="AK29" s="389"/>
      <c r="AL29" s="390"/>
      <c r="AM29" s="389"/>
      <c r="AN29" s="389"/>
      <c r="AO29" s="390"/>
      <c r="AP29" s="389"/>
      <c r="AQ29" s="389"/>
      <c r="AR29" s="390"/>
      <c r="AS29" s="389"/>
      <c r="AT29" s="389"/>
      <c r="AU29" s="390"/>
      <c r="AV29" s="389"/>
      <c r="AW29" s="389"/>
      <c r="AX29" s="390"/>
      <c r="AY29" s="391"/>
      <c r="AZ29" s="392"/>
      <c r="BB29" s="372"/>
      <c r="BC29" s="389"/>
      <c r="BD29" s="389"/>
      <c r="BE29" s="390"/>
      <c r="BF29" s="389"/>
      <c r="BG29" s="389"/>
      <c r="BH29" s="390"/>
      <c r="BI29" s="389"/>
      <c r="BJ29" s="389"/>
      <c r="BK29" s="390"/>
      <c r="BL29" s="389"/>
      <c r="BM29" s="389"/>
      <c r="BN29" s="390"/>
      <c r="BO29" s="389"/>
      <c r="BP29" s="389"/>
      <c r="BQ29" s="390"/>
      <c r="BR29" s="389"/>
      <c r="BS29" s="389"/>
      <c r="BT29" s="390"/>
      <c r="BU29" s="389"/>
      <c r="BV29" s="389"/>
      <c r="BW29" s="390"/>
      <c r="BX29" s="389"/>
      <c r="BY29" s="389"/>
      <c r="BZ29" s="390"/>
      <c r="CA29" s="389"/>
      <c r="CB29" s="389"/>
      <c r="CC29" s="390"/>
      <c r="CD29" s="389"/>
      <c r="CE29" s="389"/>
      <c r="CF29" s="390"/>
      <c r="CG29" s="389"/>
      <c r="CH29" s="389"/>
      <c r="CI29" s="390"/>
      <c r="CJ29" s="389"/>
      <c r="CK29" s="389"/>
      <c r="CL29" s="390"/>
      <c r="CM29" s="391"/>
      <c r="CN29" s="392"/>
    </row>
    <row r="30" spans="1:92" ht="14.25" customHeight="1" x14ac:dyDescent="0.35">
      <c r="A30" s="387">
        <f t="shared" si="0"/>
        <v>44196</v>
      </c>
      <c r="B30" s="388"/>
      <c r="C30" s="389"/>
      <c r="D30" s="389"/>
      <c r="E30" s="390"/>
      <c r="F30" s="389"/>
      <c r="G30" s="389"/>
      <c r="H30" s="390"/>
      <c r="I30" s="389"/>
      <c r="J30" s="389"/>
      <c r="K30" s="390"/>
      <c r="L30" s="389"/>
      <c r="M30" s="389"/>
      <c r="N30" s="390"/>
      <c r="O30" s="389"/>
      <c r="P30" s="389"/>
      <c r="Q30" s="390"/>
      <c r="R30" s="389"/>
      <c r="S30" s="389"/>
      <c r="T30" s="390"/>
      <c r="U30" s="389"/>
      <c r="V30" s="389"/>
      <c r="W30" s="390"/>
      <c r="X30" s="389"/>
      <c r="Y30" s="389"/>
      <c r="Z30" s="390"/>
      <c r="AA30" s="389"/>
      <c r="AB30" s="389"/>
      <c r="AC30" s="390"/>
      <c r="AD30" s="389"/>
      <c r="AE30" s="389"/>
      <c r="AF30" s="390"/>
      <c r="AG30" s="389"/>
      <c r="AH30" s="389"/>
      <c r="AI30" s="390"/>
      <c r="AJ30" s="389"/>
      <c r="AK30" s="389"/>
      <c r="AL30" s="390"/>
      <c r="AM30" s="389"/>
      <c r="AN30" s="389"/>
      <c r="AO30" s="390"/>
      <c r="AP30" s="389"/>
      <c r="AQ30" s="389"/>
      <c r="AR30" s="390"/>
      <c r="AS30" s="389"/>
      <c r="AT30" s="389"/>
      <c r="AU30" s="390"/>
      <c r="AV30" s="389"/>
      <c r="AW30" s="389"/>
      <c r="AX30" s="390"/>
      <c r="AY30" s="391"/>
      <c r="AZ30" s="392"/>
      <c r="BB30" s="372"/>
      <c r="BC30" s="389"/>
      <c r="BD30" s="389"/>
      <c r="BE30" s="390"/>
      <c r="BF30" s="389"/>
      <c r="BG30" s="389"/>
      <c r="BH30" s="390"/>
      <c r="BI30" s="389"/>
      <c r="BJ30" s="389"/>
      <c r="BK30" s="390"/>
      <c r="BL30" s="389"/>
      <c r="BM30" s="389"/>
      <c r="BN30" s="390"/>
      <c r="BO30" s="389"/>
      <c r="BP30" s="389"/>
      <c r="BQ30" s="390"/>
      <c r="BR30" s="389"/>
      <c r="BS30" s="389"/>
      <c r="BT30" s="390"/>
      <c r="BU30" s="389"/>
      <c r="BV30" s="389"/>
      <c r="BW30" s="390"/>
      <c r="BX30" s="389"/>
      <c r="BY30" s="389"/>
      <c r="BZ30" s="390"/>
      <c r="CA30" s="389"/>
      <c r="CB30" s="389"/>
      <c r="CC30" s="390"/>
      <c r="CD30" s="389"/>
      <c r="CE30" s="389"/>
      <c r="CF30" s="390"/>
      <c r="CG30" s="389"/>
      <c r="CH30" s="389"/>
      <c r="CI30" s="390"/>
      <c r="CJ30" s="389"/>
      <c r="CK30" s="389"/>
      <c r="CL30" s="390"/>
      <c r="CM30" s="391"/>
      <c r="CN30" s="392"/>
    </row>
    <row r="31" spans="1:92" ht="14.25" customHeight="1" x14ac:dyDescent="0.35">
      <c r="A31" s="387">
        <f t="shared" si="0"/>
        <v>44227</v>
      </c>
      <c r="B31" s="388"/>
      <c r="C31" s="389"/>
      <c r="D31" s="389"/>
      <c r="E31" s="390"/>
      <c r="F31" s="389"/>
      <c r="G31" s="389"/>
      <c r="H31" s="390"/>
      <c r="I31" s="389"/>
      <c r="J31" s="389"/>
      <c r="K31" s="390"/>
      <c r="L31" s="389"/>
      <c r="M31" s="389"/>
      <c r="N31" s="390"/>
      <c r="O31" s="389"/>
      <c r="P31" s="389"/>
      <c r="Q31" s="390"/>
      <c r="R31" s="389"/>
      <c r="S31" s="389"/>
      <c r="T31" s="390"/>
      <c r="U31" s="389"/>
      <c r="V31" s="389"/>
      <c r="W31" s="390"/>
      <c r="X31" s="389"/>
      <c r="Y31" s="389"/>
      <c r="Z31" s="390"/>
      <c r="AA31" s="389"/>
      <c r="AB31" s="389"/>
      <c r="AC31" s="390"/>
      <c r="AD31" s="389"/>
      <c r="AE31" s="389"/>
      <c r="AF31" s="390"/>
      <c r="AG31" s="389"/>
      <c r="AH31" s="389"/>
      <c r="AI31" s="390"/>
      <c r="AJ31" s="389"/>
      <c r="AK31" s="389"/>
      <c r="AL31" s="390"/>
      <c r="AM31" s="389"/>
      <c r="AN31" s="389"/>
      <c r="AO31" s="390"/>
      <c r="AP31" s="389"/>
      <c r="AQ31" s="389"/>
      <c r="AR31" s="390"/>
      <c r="AS31" s="389"/>
      <c r="AT31" s="389"/>
      <c r="AU31" s="390"/>
      <c r="AV31" s="389"/>
      <c r="AW31" s="389"/>
      <c r="AX31" s="390"/>
      <c r="AY31" s="391"/>
      <c r="AZ31" s="392"/>
      <c r="BB31" s="372"/>
      <c r="BC31" s="389"/>
      <c r="BD31" s="389"/>
      <c r="BE31" s="390"/>
      <c r="BF31" s="389"/>
      <c r="BG31" s="389"/>
      <c r="BH31" s="390"/>
      <c r="BI31" s="389"/>
      <c r="BJ31" s="389"/>
      <c r="BK31" s="390"/>
      <c r="BL31" s="389"/>
      <c r="BM31" s="389"/>
      <c r="BN31" s="390"/>
      <c r="BO31" s="389"/>
      <c r="BP31" s="389"/>
      <c r="BQ31" s="390"/>
      <c r="BR31" s="389"/>
      <c r="BS31" s="389"/>
      <c r="BT31" s="390"/>
      <c r="BU31" s="389"/>
      <c r="BV31" s="389"/>
      <c r="BW31" s="390"/>
      <c r="BX31" s="389"/>
      <c r="BY31" s="389"/>
      <c r="BZ31" s="390"/>
      <c r="CA31" s="389"/>
      <c r="CB31" s="389"/>
      <c r="CC31" s="390"/>
      <c r="CD31" s="389"/>
      <c r="CE31" s="389"/>
      <c r="CF31" s="390"/>
      <c r="CG31" s="389"/>
      <c r="CH31" s="389"/>
      <c r="CI31" s="390"/>
      <c r="CJ31" s="389"/>
      <c r="CK31" s="389"/>
      <c r="CL31" s="390"/>
      <c r="CM31" s="391"/>
      <c r="CN31" s="392"/>
    </row>
    <row r="32" spans="1:92" ht="14.25" customHeight="1" x14ac:dyDescent="0.35">
      <c r="A32" s="387">
        <f t="shared" si="0"/>
        <v>44255</v>
      </c>
      <c r="B32" s="388"/>
      <c r="C32" s="389"/>
      <c r="D32" s="389"/>
      <c r="E32" s="390"/>
      <c r="F32" s="389"/>
      <c r="G32" s="389"/>
      <c r="H32" s="390"/>
      <c r="I32" s="389"/>
      <c r="J32" s="389"/>
      <c r="K32" s="390"/>
      <c r="L32" s="389"/>
      <c r="M32" s="389"/>
      <c r="N32" s="390"/>
      <c r="O32" s="389"/>
      <c r="P32" s="389"/>
      <c r="Q32" s="390"/>
      <c r="R32" s="389"/>
      <c r="S32" s="389"/>
      <c r="T32" s="390"/>
      <c r="U32" s="389"/>
      <c r="V32" s="389"/>
      <c r="W32" s="390"/>
      <c r="X32" s="389"/>
      <c r="Y32" s="389"/>
      <c r="Z32" s="390"/>
      <c r="AA32" s="389"/>
      <c r="AB32" s="389"/>
      <c r="AC32" s="390"/>
      <c r="AD32" s="389"/>
      <c r="AE32" s="389"/>
      <c r="AF32" s="390"/>
      <c r="AG32" s="389"/>
      <c r="AH32" s="389"/>
      <c r="AI32" s="390"/>
      <c r="AJ32" s="389"/>
      <c r="AK32" s="389"/>
      <c r="AL32" s="390"/>
      <c r="AM32" s="389"/>
      <c r="AN32" s="389"/>
      <c r="AO32" s="390"/>
      <c r="AP32" s="389"/>
      <c r="AQ32" s="389"/>
      <c r="AR32" s="390"/>
      <c r="AS32" s="389"/>
      <c r="AT32" s="389"/>
      <c r="AU32" s="390"/>
      <c r="AV32" s="389"/>
      <c r="AW32" s="389"/>
      <c r="AX32" s="390"/>
      <c r="AY32" s="391"/>
      <c r="AZ32" s="392"/>
      <c r="BB32" s="372"/>
      <c r="BC32" s="389"/>
      <c r="BD32" s="389"/>
      <c r="BE32" s="390"/>
      <c r="BF32" s="389"/>
      <c r="BG32" s="389"/>
      <c r="BH32" s="390"/>
      <c r="BI32" s="389"/>
      <c r="BJ32" s="389"/>
      <c r="BK32" s="390"/>
      <c r="BL32" s="389"/>
      <c r="BM32" s="389"/>
      <c r="BN32" s="390"/>
      <c r="BO32" s="389"/>
      <c r="BP32" s="389"/>
      <c r="BQ32" s="390"/>
      <c r="BR32" s="389"/>
      <c r="BS32" s="389"/>
      <c r="BT32" s="390"/>
      <c r="BU32" s="389"/>
      <c r="BV32" s="389"/>
      <c r="BW32" s="390"/>
      <c r="BX32" s="389"/>
      <c r="BY32" s="389"/>
      <c r="BZ32" s="390"/>
      <c r="CA32" s="389"/>
      <c r="CB32" s="389"/>
      <c r="CC32" s="390"/>
      <c r="CD32" s="389"/>
      <c r="CE32" s="389"/>
      <c r="CF32" s="390"/>
      <c r="CG32" s="389"/>
      <c r="CH32" s="389"/>
      <c r="CI32" s="390"/>
      <c r="CJ32" s="389"/>
      <c r="CK32" s="389"/>
      <c r="CL32" s="390"/>
      <c r="CM32" s="391"/>
      <c r="CN32" s="392"/>
    </row>
    <row r="33" spans="1:92" ht="14.25" customHeight="1" x14ac:dyDescent="0.35">
      <c r="A33" s="387">
        <f t="shared" si="0"/>
        <v>44286</v>
      </c>
      <c r="B33" s="388"/>
      <c r="C33" s="389"/>
      <c r="D33" s="389"/>
      <c r="E33" s="390"/>
      <c r="F33" s="389"/>
      <c r="G33" s="389"/>
      <c r="H33" s="390"/>
      <c r="I33" s="389"/>
      <c r="J33" s="389"/>
      <c r="K33" s="390"/>
      <c r="L33" s="389"/>
      <c r="M33" s="389"/>
      <c r="N33" s="390"/>
      <c r="O33" s="389"/>
      <c r="P33" s="389"/>
      <c r="Q33" s="390"/>
      <c r="R33" s="389"/>
      <c r="S33" s="389"/>
      <c r="T33" s="390"/>
      <c r="U33" s="389"/>
      <c r="V33" s="389"/>
      <c r="W33" s="390"/>
      <c r="X33" s="389"/>
      <c r="Y33" s="389"/>
      <c r="Z33" s="390"/>
      <c r="AA33" s="389"/>
      <c r="AB33" s="389"/>
      <c r="AC33" s="390"/>
      <c r="AD33" s="389"/>
      <c r="AE33" s="389"/>
      <c r="AF33" s="390"/>
      <c r="AG33" s="389"/>
      <c r="AH33" s="389"/>
      <c r="AI33" s="390"/>
      <c r="AJ33" s="389"/>
      <c r="AK33" s="389"/>
      <c r="AL33" s="390"/>
      <c r="AM33" s="389"/>
      <c r="AN33" s="389"/>
      <c r="AO33" s="390"/>
      <c r="AP33" s="389"/>
      <c r="AQ33" s="389"/>
      <c r="AR33" s="390"/>
      <c r="AS33" s="389"/>
      <c r="AT33" s="389"/>
      <c r="AU33" s="390"/>
      <c r="AV33" s="389"/>
      <c r="AW33" s="389"/>
      <c r="AX33" s="390"/>
      <c r="AY33" s="391"/>
      <c r="AZ33" s="392"/>
      <c r="BB33" s="372"/>
      <c r="BC33" s="389"/>
      <c r="BD33" s="389"/>
      <c r="BE33" s="390"/>
      <c r="BF33" s="389"/>
      <c r="BG33" s="389"/>
      <c r="BH33" s="390"/>
      <c r="BI33" s="389"/>
      <c r="BJ33" s="389"/>
      <c r="BK33" s="390"/>
      <c r="BL33" s="389"/>
      <c r="BM33" s="389"/>
      <c r="BN33" s="390"/>
      <c r="BO33" s="389"/>
      <c r="BP33" s="389"/>
      <c r="BQ33" s="390"/>
      <c r="BR33" s="389"/>
      <c r="BS33" s="389"/>
      <c r="BT33" s="390"/>
      <c r="BU33" s="389"/>
      <c r="BV33" s="389"/>
      <c r="BW33" s="390"/>
      <c r="BX33" s="389"/>
      <c r="BY33" s="389"/>
      <c r="BZ33" s="390"/>
      <c r="CA33" s="389"/>
      <c r="CB33" s="389"/>
      <c r="CC33" s="390"/>
      <c r="CD33" s="389"/>
      <c r="CE33" s="389"/>
      <c r="CF33" s="390"/>
      <c r="CG33" s="389"/>
      <c r="CH33" s="389"/>
      <c r="CI33" s="390"/>
      <c r="CJ33" s="389"/>
      <c r="CK33" s="389"/>
      <c r="CL33" s="390"/>
      <c r="CM33" s="391"/>
      <c r="CN33" s="392"/>
    </row>
    <row r="34" spans="1:92" ht="14.25" customHeight="1" x14ac:dyDescent="0.35">
      <c r="A34" s="387">
        <f t="shared" si="0"/>
        <v>44316</v>
      </c>
      <c r="B34" s="388"/>
      <c r="C34" s="389"/>
      <c r="D34" s="389"/>
      <c r="E34" s="390"/>
      <c r="F34" s="389"/>
      <c r="G34" s="389"/>
      <c r="H34" s="390"/>
      <c r="I34" s="389"/>
      <c r="J34" s="389"/>
      <c r="K34" s="390"/>
      <c r="L34" s="389"/>
      <c r="M34" s="389"/>
      <c r="N34" s="390"/>
      <c r="O34" s="389"/>
      <c r="P34" s="389"/>
      <c r="Q34" s="390"/>
      <c r="R34" s="389"/>
      <c r="S34" s="389"/>
      <c r="T34" s="390"/>
      <c r="U34" s="389"/>
      <c r="V34" s="389"/>
      <c r="W34" s="390"/>
      <c r="X34" s="389"/>
      <c r="Y34" s="389"/>
      <c r="Z34" s="390"/>
      <c r="AA34" s="389"/>
      <c r="AB34" s="389"/>
      <c r="AC34" s="390"/>
      <c r="AD34" s="389"/>
      <c r="AE34" s="389"/>
      <c r="AF34" s="390"/>
      <c r="AG34" s="389"/>
      <c r="AH34" s="389"/>
      <c r="AI34" s="390"/>
      <c r="AJ34" s="389"/>
      <c r="AK34" s="389"/>
      <c r="AL34" s="390"/>
      <c r="AM34" s="389"/>
      <c r="AN34" s="389"/>
      <c r="AO34" s="390"/>
      <c r="AP34" s="389"/>
      <c r="AQ34" s="389"/>
      <c r="AR34" s="390"/>
      <c r="AS34" s="389"/>
      <c r="AT34" s="389"/>
      <c r="AU34" s="390"/>
      <c r="AV34" s="389"/>
      <c r="AW34" s="389"/>
      <c r="AX34" s="390"/>
      <c r="AY34" s="391"/>
      <c r="AZ34" s="392"/>
      <c r="BB34" s="372"/>
      <c r="BC34" s="389"/>
      <c r="BD34" s="389"/>
      <c r="BE34" s="390"/>
      <c r="BF34" s="389"/>
      <c r="BG34" s="389"/>
      <c r="BH34" s="390"/>
      <c r="BI34" s="389"/>
      <c r="BJ34" s="389"/>
      <c r="BK34" s="390"/>
      <c r="BL34" s="389"/>
      <c r="BM34" s="389"/>
      <c r="BN34" s="390"/>
      <c r="BO34" s="389"/>
      <c r="BP34" s="389"/>
      <c r="BQ34" s="390"/>
      <c r="BR34" s="389"/>
      <c r="BS34" s="389"/>
      <c r="BT34" s="390"/>
      <c r="BU34" s="389"/>
      <c r="BV34" s="389"/>
      <c r="BW34" s="390"/>
      <c r="BX34" s="389"/>
      <c r="BY34" s="389"/>
      <c r="BZ34" s="390"/>
      <c r="CA34" s="389"/>
      <c r="CB34" s="389"/>
      <c r="CC34" s="390"/>
      <c r="CD34" s="389"/>
      <c r="CE34" s="389"/>
      <c r="CF34" s="390"/>
      <c r="CG34" s="389"/>
      <c r="CH34" s="389"/>
      <c r="CI34" s="390"/>
      <c r="CJ34" s="389"/>
      <c r="CK34" s="389"/>
      <c r="CL34" s="390"/>
      <c r="CM34" s="391"/>
      <c r="CN34" s="392"/>
    </row>
    <row r="35" spans="1:92" ht="14.25" customHeight="1" x14ac:dyDescent="0.35">
      <c r="A35" s="387">
        <f t="shared" si="0"/>
        <v>44347</v>
      </c>
      <c r="B35" s="388"/>
      <c r="C35" s="389"/>
      <c r="D35" s="389"/>
      <c r="E35" s="390"/>
      <c r="F35" s="389"/>
      <c r="G35" s="389"/>
      <c r="H35" s="390"/>
      <c r="I35" s="389"/>
      <c r="J35" s="389"/>
      <c r="K35" s="390"/>
      <c r="L35" s="389"/>
      <c r="M35" s="389"/>
      <c r="N35" s="390"/>
      <c r="O35" s="389"/>
      <c r="P35" s="389"/>
      <c r="Q35" s="390"/>
      <c r="R35" s="389"/>
      <c r="S35" s="389"/>
      <c r="T35" s="390"/>
      <c r="U35" s="389"/>
      <c r="V35" s="389"/>
      <c r="W35" s="390"/>
      <c r="X35" s="389"/>
      <c r="Y35" s="389"/>
      <c r="Z35" s="390"/>
      <c r="AA35" s="389"/>
      <c r="AB35" s="389"/>
      <c r="AC35" s="390"/>
      <c r="AD35" s="389"/>
      <c r="AE35" s="389"/>
      <c r="AF35" s="390"/>
      <c r="AG35" s="389"/>
      <c r="AH35" s="389"/>
      <c r="AI35" s="390"/>
      <c r="AJ35" s="389"/>
      <c r="AK35" s="389"/>
      <c r="AL35" s="390"/>
      <c r="AM35" s="389"/>
      <c r="AN35" s="389"/>
      <c r="AO35" s="390"/>
      <c r="AP35" s="389"/>
      <c r="AQ35" s="389"/>
      <c r="AR35" s="390"/>
      <c r="AS35" s="389"/>
      <c r="AT35" s="389"/>
      <c r="AU35" s="390"/>
      <c r="AV35" s="389"/>
      <c r="AW35" s="389"/>
      <c r="AX35" s="390"/>
      <c r="AY35" s="391"/>
      <c r="AZ35" s="392"/>
      <c r="BB35" s="372"/>
      <c r="BC35" s="389"/>
      <c r="BD35" s="389"/>
      <c r="BE35" s="390"/>
      <c r="BF35" s="389"/>
      <c r="BG35" s="389"/>
      <c r="BH35" s="390"/>
      <c r="BI35" s="389"/>
      <c r="BJ35" s="389"/>
      <c r="BK35" s="390"/>
      <c r="BL35" s="389"/>
      <c r="BM35" s="389"/>
      <c r="BN35" s="390"/>
      <c r="BO35" s="389"/>
      <c r="BP35" s="389"/>
      <c r="BQ35" s="390"/>
      <c r="BR35" s="389"/>
      <c r="BS35" s="389"/>
      <c r="BT35" s="390"/>
      <c r="BU35" s="389"/>
      <c r="BV35" s="389"/>
      <c r="BW35" s="390"/>
      <c r="BX35" s="389"/>
      <c r="BY35" s="389"/>
      <c r="BZ35" s="390"/>
      <c r="CA35" s="389"/>
      <c r="CB35" s="389"/>
      <c r="CC35" s="390"/>
      <c r="CD35" s="389"/>
      <c r="CE35" s="389"/>
      <c r="CF35" s="390"/>
      <c r="CG35" s="389"/>
      <c r="CH35" s="389"/>
      <c r="CI35" s="390"/>
      <c r="CJ35" s="389"/>
      <c r="CK35" s="389"/>
      <c r="CL35" s="390"/>
      <c r="CM35" s="391"/>
      <c r="CN35" s="392"/>
    </row>
    <row r="36" spans="1:92" ht="14.25" customHeight="1" x14ac:dyDescent="0.35">
      <c r="A36" s="387">
        <f t="shared" si="0"/>
        <v>44377</v>
      </c>
      <c r="B36" s="388"/>
      <c r="C36" s="389"/>
      <c r="D36" s="389"/>
      <c r="E36" s="390"/>
      <c r="F36" s="389"/>
      <c r="G36" s="389"/>
      <c r="H36" s="390"/>
      <c r="I36" s="389"/>
      <c r="J36" s="389"/>
      <c r="K36" s="390"/>
      <c r="L36" s="389"/>
      <c r="M36" s="389"/>
      <c r="N36" s="390"/>
      <c r="O36" s="389"/>
      <c r="P36" s="389"/>
      <c r="Q36" s="390"/>
      <c r="R36" s="389"/>
      <c r="S36" s="389"/>
      <c r="T36" s="390"/>
      <c r="U36" s="389"/>
      <c r="V36" s="389"/>
      <c r="W36" s="390"/>
      <c r="X36" s="389"/>
      <c r="Y36" s="389"/>
      <c r="Z36" s="390"/>
      <c r="AA36" s="389"/>
      <c r="AB36" s="389"/>
      <c r="AC36" s="390"/>
      <c r="AD36" s="389"/>
      <c r="AE36" s="389"/>
      <c r="AF36" s="390"/>
      <c r="AG36" s="389"/>
      <c r="AH36" s="389"/>
      <c r="AI36" s="390"/>
      <c r="AJ36" s="389"/>
      <c r="AK36" s="389"/>
      <c r="AL36" s="390"/>
      <c r="AM36" s="389"/>
      <c r="AN36" s="389"/>
      <c r="AO36" s="390"/>
      <c r="AP36" s="389"/>
      <c r="AQ36" s="389"/>
      <c r="AR36" s="390"/>
      <c r="AS36" s="389"/>
      <c r="AT36" s="389"/>
      <c r="AU36" s="390"/>
      <c r="AV36" s="389"/>
      <c r="AW36" s="389"/>
      <c r="AX36" s="390"/>
      <c r="AY36" s="391"/>
      <c r="AZ36" s="392"/>
      <c r="BB36" s="372"/>
      <c r="BC36" s="389"/>
      <c r="BD36" s="389"/>
      <c r="BE36" s="390"/>
      <c r="BF36" s="389"/>
      <c r="BG36" s="389"/>
      <c r="BH36" s="390"/>
      <c r="BI36" s="389"/>
      <c r="BJ36" s="389"/>
      <c r="BK36" s="390"/>
      <c r="BL36" s="389"/>
      <c r="BM36" s="389"/>
      <c r="BN36" s="390"/>
      <c r="BO36" s="389"/>
      <c r="BP36" s="389"/>
      <c r="BQ36" s="390"/>
      <c r="BR36" s="389"/>
      <c r="BS36" s="389"/>
      <c r="BT36" s="390"/>
      <c r="BU36" s="389"/>
      <c r="BV36" s="389"/>
      <c r="BW36" s="390"/>
      <c r="BX36" s="389"/>
      <c r="BY36" s="389"/>
      <c r="BZ36" s="390"/>
      <c r="CA36" s="389"/>
      <c r="CB36" s="389"/>
      <c r="CC36" s="390"/>
      <c r="CD36" s="389"/>
      <c r="CE36" s="389"/>
      <c r="CF36" s="390"/>
      <c r="CG36" s="389"/>
      <c r="CH36" s="389"/>
      <c r="CI36" s="390"/>
      <c r="CJ36" s="389"/>
      <c r="CK36" s="389"/>
      <c r="CL36" s="390"/>
      <c r="CM36" s="391"/>
      <c r="CN36" s="392"/>
    </row>
    <row r="37" spans="1:92" ht="14.25" customHeight="1" x14ac:dyDescent="0.35">
      <c r="A37" s="387">
        <f t="shared" si="0"/>
        <v>44408</v>
      </c>
      <c r="B37" s="388"/>
      <c r="C37" s="389"/>
      <c r="D37" s="389"/>
      <c r="E37" s="390"/>
      <c r="F37" s="389"/>
      <c r="G37" s="389"/>
      <c r="H37" s="390"/>
      <c r="I37" s="389"/>
      <c r="J37" s="389"/>
      <c r="K37" s="390"/>
      <c r="L37" s="389"/>
      <c r="M37" s="389"/>
      <c r="N37" s="390"/>
      <c r="O37" s="389"/>
      <c r="P37" s="389"/>
      <c r="Q37" s="390"/>
      <c r="R37" s="389"/>
      <c r="S37" s="389"/>
      <c r="T37" s="390"/>
      <c r="U37" s="389"/>
      <c r="V37" s="389"/>
      <c r="W37" s="390"/>
      <c r="X37" s="389"/>
      <c r="Y37" s="389"/>
      <c r="Z37" s="390"/>
      <c r="AA37" s="389"/>
      <c r="AB37" s="389"/>
      <c r="AC37" s="390"/>
      <c r="AD37" s="389"/>
      <c r="AE37" s="389"/>
      <c r="AF37" s="390"/>
      <c r="AG37" s="389"/>
      <c r="AH37" s="389"/>
      <c r="AI37" s="390"/>
      <c r="AJ37" s="389"/>
      <c r="AK37" s="389"/>
      <c r="AL37" s="390"/>
      <c r="AM37" s="389"/>
      <c r="AN37" s="389"/>
      <c r="AO37" s="390"/>
      <c r="AP37" s="389"/>
      <c r="AQ37" s="389"/>
      <c r="AR37" s="390"/>
      <c r="AS37" s="389"/>
      <c r="AT37" s="389"/>
      <c r="AU37" s="390"/>
      <c r="AV37" s="389"/>
      <c r="AW37" s="389"/>
      <c r="AX37" s="390"/>
      <c r="AY37" s="391"/>
      <c r="AZ37" s="392"/>
      <c r="BB37" s="372"/>
      <c r="BC37" s="389"/>
      <c r="BD37" s="389"/>
      <c r="BE37" s="390"/>
      <c r="BF37" s="389"/>
      <c r="BG37" s="389"/>
      <c r="BH37" s="390"/>
      <c r="BI37" s="389"/>
      <c r="BJ37" s="389"/>
      <c r="BK37" s="390"/>
      <c r="BL37" s="389"/>
      <c r="BM37" s="389"/>
      <c r="BN37" s="390"/>
      <c r="BO37" s="389"/>
      <c r="BP37" s="389"/>
      <c r="BQ37" s="390"/>
      <c r="BR37" s="389"/>
      <c r="BS37" s="389"/>
      <c r="BT37" s="390"/>
      <c r="BU37" s="389"/>
      <c r="BV37" s="389"/>
      <c r="BW37" s="390"/>
      <c r="BX37" s="389"/>
      <c r="BY37" s="389"/>
      <c r="BZ37" s="390"/>
      <c r="CA37" s="389"/>
      <c r="CB37" s="389"/>
      <c r="CC37" s="390"/>
      <c r="CD37" s="389"/>
      <c r="CE37" s="389"/>
      <c r="CF37" s="390"/>
      <c r="CG37" s="389"/>
      <c r="CH37" s="389"/>
      <c r="CI37" s="390"/>
      <c r="CJ37" s="389"/>
      <c r="CK37" s="389"/>
      <c r="CL37" s="390"/>
      <c r="CM37" s="391"/>
      <c r="CN37" s="392"/>
    </row>
    <row r="38" spans="1:92" ht="14.25" customHeight="1" x14ac:dyDescent="0.35">
      <c r="A38" s="387">
        <f t="shared" si="0"/>
        <v>44439</v>
      </c>
      <c r="B38" s="388"/>
      <c r="C38" s="389"/>
      <c r="D38" s="389"/>
      <c r="E38" s="390"/>
      <c r="F38" s="389"/>
      <c r="G38" s="389"/>
      <c r="H38" s="390"/>
      <c r="I38" s="389"/>
      <c r="J38" s="389"/>
      <c r="K38" s="390"/>
      <c r="L38" s="389"/>
      <c r="M38" s="389"/>
      <c r="N38" s="390"/>
      <c r="O38" s="389"/>
      <c r="P38" s="389"/>
      <c r="Q38" s="390"/>
      <c r="R38" s="389"/>
      <c r="S38" s="389"/>
      <c r="T38" s="390"/>
      <c r="U38" s="389"/>
      <c r="V38" s="389"/>
      <c r="W38" s="390"/>
      <c r="X38" s="389"/>
      <c r="Y38" s="389"/>
      <c r="Z38" s="390"/>
      <c r="AA38" s="389"/>
      <c r="AB38" s="389"/>
      <c r="AC38" s="390"/>
      <c r="AD38" s="389"/>
      <c r="AE38" s="389"/>
      <c r="AF38" s="390"/>
      <c r="AG38" s="389"/>
      <c r="AH38" s="389"/>
      <c r="AI38" s="390"/>
      <c r="AJ38" s="389"/>
      <c r="AK38" s="389"/>
      <c r="AL38" s="390"/>
      <c r="AM38" s="389"/>
      <c r="AN38" s="389"/>
      <c r="AO38" s="390"/>
      <c r="AP38" s="389"/>
      <c r="AQ38" s="389"/>
      <c r="AR38" s="390"/>
      <c r="AS38" s="389"/>
      <c r="AT38" s="389"/>
      <c r="AU38" s="390"/>
      <c r="AV38" s="389"/>
      <c r="AW38" s="389"/>
      <c r="AX38" s="390"/>
      <c r="AY38" s="391"/>
      <c r="AZ38" s="392"/>
      <c r="BB38" s="372"/>
      <c r="BC38" s="389"/>
      <c r="BD38" s="389"/>
      <c r="BE38" s="390"/>
      <c r="BF38" s="389"/>
      <c r="BG38" s="389"/>
      <c r="BH38" s="390"/>
      <c r="BI38" s="389"/>
      <c r="BJ38" s="389"/>
      <c r="BK38" s="390"/>
      <c r="BL38" s="389"/>
      <c r="BM38" s="389"/>
      <c r="BN38" s="390"/>
      <c r="BO38" s="389"/>
      <c r="BP38" s="389"/>
      <c r="BQ38" s="390"/>
      <c r="BR38" s="389"/>
      <c r="BS38" s="389"/>
      <c r="BT38" s="390"/>
      <c r="BU38" s="389"/>
      <c r="BV38" s="389"/>
      <c r="BW38" s="390"/>
      <c r="BX38" s="389"/>
      <c r="BY38" s="389"/>
      <c r="BZ38" s="390"/>
      <c r="CA38" s="389"/>
      <c r="CB38" s="389"/>
      <c r="CC38" s="390"/>
      <c r="CD38" s="389"/>
      <c r="CE38" s="389"/>
      <c r="CF38" s="390"/>
      <c r="CG38" s="389"/>
      <c r="CH38" s="389"/>
      <c r="CI38" s="390"/>
      <c r="CJ38" s="389"/>
      <c r="CK38" s="389"/>
      <c r="CL38" s="390"/>
      <c r="CM38" s="391"/>
      <c r="CN38" s="392"/>
    </row>
    <row r="39" spans="1:92" ht="14.25" customHeight="1" x14ac:dyDescent="0.35">
      <c r="A39" s="387">
        <f t="shared" si="0"/>
        <v>44469</v>
      </c>
      <c r="B39" s="388"/>
      <c r="C39" s="389"/>
      <c r="D39" s="389"/>
      <c r="E39" s="390"/>
      <c r="F39" s="389"/>
      <c r="G39" s="389"/>
      <c r="H39" s="390"/>
      <c r="I39" s="389"/>
      <c r="J39" s="389"/>
      <c r="K39" s="390"/>
      <c r="L39" s="389"/>
      <c r="M39" s="389"/>
      <c r="N39" s="390"/>
      <c r="O39" s="389"/>
      <c r="P39" s="389"/>
      <c r="Q39" s="390"/>
      <c r="R39" s="389"/>
      <c r="S39" s="389"/>
      <c r="T39" s="390"/>
      <c r="U39" s="389"/>
      <c r="V39" s="389"/>
      <c r="W39" s="390"/>
      <c r="X39" s="389"/>
      <c r="Y39" s="389"/>
      <c r="Z39" s="390"/>
      <c r="AA39" s="389"/>
      <c r="AB39" s="389"/>
      <c r="AC39" s="390"/>
      <c r="AD39" s="389"/>
      <c r="AE39" s="389"/>
      <c r="AF39" s="390"/>
      <c r="AG39" s="389"/>
      <c r="AH39" s="389"/>
      <c r="AI39" s="390"/>
      <c r="AJ39" s="389"/>
      <c r="AK39" s="389"/>
      <c r="AL39" s="390"/>
      <c r="AM39" s="389"/>
      <c r="AN39" s="389"/>
      <c r="AO39" s="390"/>
      <c r="AP39" s="389"/>
      <c r="AQ39" s="389"/>
      <c r="AR39" s="390"/>
      <c r="AS39" s="389"/>
      <c r="AT39" s="389"/>
      <c r="AU39" s="390"/>
      <c r="AV39" s="389"/>
      <c r="AW39" s="389"/>
      <c r="AX39" s="390"/>
      <c r="AY39" s="391"/>
      <c r="AZ39" s="392"/>
      <c r="BB39" s="372"/>
      <c r="BC39" s="389"/>
      <c r="BD39" s="389"/>
      <c r="BE39" s="390"/>
      <c r="BF39" s="389"/>
      <c r="BG39" s="389"/>
      <c r="BH39" s="390"/>
      <c r="BI39" s="389"/>
      <c r="BJ39" s="389"/>
      <c r="BK39" s="390"/>
      <c r="BL39" s="389"/>
      <c r="BM39" s="389"/>
      <c r="BN39" s="390"/>
      <c r="BO39" s="389"/>
      <c r="BP39" s="389"/>
      <c r="BQ39" s="390"/>
      <c r="BR39" s="389"/>
      <c r="BS39" s="389"/>
      <c r="BT39" s="390"/>
      <c r="BU39" s="389"/>
      <c r="BV39" s="389"/>
      <c r="BW39" s="390"/>
      <c r="BX39" s="389"/>
      <c r="BY39" s="389"/>
      <c r="BZ39" s="390"/>
      <c r="CA39" s="389"/>
      <c r="CB39" s="389"/>
      <c r="CC39" s="390"/>
      <c r="CD39" s="389"/>
      <c r="CE39" s="389"/>
      <c r="CF39" s="390"/>
      <c r="CG39" s="389"/>
      <c r="CH39" s="389"/>
      <c r="CI39" s="390"/>
      <c r="CJ39" s="389"/>
      <c r="CK39" s="389"/>
      <c r="CL39" s="390"/>
      <c r="CM39" s="391"/>
      <c r="CN39" s="392"/>
    </row>
    <row r="40" spans="1:92" ht="14.25" customHeight="1" x14ac:dyDescent="0.35">
      <c r="A40" s="387">
        <f t="shared" si="0"/>
        <v>44500</v>
      </c>
      <c r="B40" s="388"/>
      <c r="C40" s="389"/>
      <c r="D40" s="389"/>
      <c r="E40" s="390"/>
      <c r="F40" s="389"/>
      <c r="G40" s="389"/>
      <c r="H40" s="390"/>
      <c r="I40" s="389"/>
      <c r="J40" s="389"/>
      <c r="K40" s="390"/>
      <c r="L40" s="389"/>
      <c r="M40" s="389"/>
      <c r="N40" s="390"/>
      <c r="O40" s="389"/>
      <c r="P40" s="389"/>
      <c r="Q40" s="390"/>
      <c r="R40" s="389"/>
      <c r="S40" s="389"/>
      <c r="T40" s="390"/>
      <c r="U40" s="389"/>
      <c r="V40" s="389"/>
      <c r="W40" s="390"/>
      <c r="X40" s="389"/>
      <c r="Y40" s="389"/>
      <c r="Z40" s="390"/>
      <c r="AA40" s="389"/>
      <c r="AB40" s="389"/>
      <c r="AC40" s="390"/>
      <c r="AD40" s="389"/>
      <c r="AE40" s="389"/>
      <c r="AF40" s="390"/>
      <c r="AG40" s="389"/>
      <c r="AH40" s="389"/>
      <c r="AI40" s="390"/>
      <c r="AJ40" s="389"/>
      <c r="AK40" s="389"/>
      <c r="AL40" s="390"/>
      <c r="AM40" s="389"/>
      <c r="AN40" s="389"/>
      <c r="AO40" s="390"/>
      <c r="AP40" s="389"/>
      <c r="AQ40" s="389"/>
      <c r="AR40" s="390"/>
      <c r="AS40" s="389"/>
      <c r="AT40" s="389"/>
      <c r="AU40" s="390"/>
      <c r="AV40" s="389"/>
      <c r="AW40" s="389"/>
      <c r="AX40" s="390"/>
      <c r="AY40" s="391"/>
      <c r="AZ40" s="392"/>
      <c r="BB40" s="372"/>
      <c r="BC40" s="389"/>
      <c r="BD40" s="389"/>
      <c r="BE40" s="390"/>
      <c r="BF40" s="389"/>
      <c r="BG40" s="389"/>
      <c r="BH40" s="390"/>
      <c r="BI40" s="389"/>
      <c r="BJ40" s="389"/>
      <c r="BK40" s="390"/>
      <c r="BL40" s="389"/>
      <c r="BM40" s="389"/>
      <c r="BN40" s="390"/>
      <c r="BO40" s="389"/>
      <c r="BP40" s="389"/>
      <c r="BQ40" s="390"/>
      <c r="BR40" s="389"/>
      <c r="BS40" s="389"/>
      <c r="BT40" s="390"/>
      <c r="BU40" s="389"/>
      <c r="BV40" s="389"/>
      <c r="BW40" s="390"/>
      <c r="BX40" s="389"/>
      <c r="BY40" s="389"/>
      <c r="BZ40" s="390"/>
      <c r="CA40" s="389"/>
      <c r="CB40" s="389"/>
      <c r="CC40" s="390"/>
      <c r="CD40" s="389"/>
      <c r="CE40" s="389"/>
      <c r="CF40" s="390"/>
      <c r="CG40" s="389"/>
      <c r="CH40" s="389"/>
      <c r="CI40" s="390"/>
      <c r="CJ40" s="389"/>
      <c r="CK40" s="389"/>
      <c r="CL40" s="390"/>
      <c r="CM40" s="391"/>
      <c r="CN40" s="392"/>
    </row>
    <row r="41" spans="1:92" ht="14.25" customHeight="1" x14ac:dyDescent="0.35">
      <c r="A41" s="387">
        <f t="shared" si="0"/>
        <v>44530</v>
      </c>
      <c r="B41" s="388"/>
      <c r="C41" s="389"/>
      <c r="D41" s="389"/>
      <c r="E41" s="390"/>
      <c r="F41" s="389"/>
      <c r="G41" s="389"/>
      <c r="H41" s="390"/>
      <c r="I41" s="389"/>
      <c r="J41" s="389"/>
      <c r="K41" s="390"/>
      <c r="L41" s="389"/>
      <c r="M41" s="389"/>
      <c r="N41" s="390"/>
      <c r="O41" s="389"/>
      <c r="P41" s="389"/>
      <c r="Q41" s="390"/>
      <c r="R41" s="389"/>
      <c r="S41" s="389"/>
      <c r="T41" s="390"/>
      <c r="U41" s="389"/>
      <c r="V41" s="389"/>
      <c r="W41" s="390"/>
      <c r="X41" s="389"/>
      <c r="Y41" s="389"/>
      <c r="Z41" s="390"/>
      <c r="AA41" s="389"/>
      <c r="AB41" s="389"/>
      <c r="AC41" s="390"/>
      <c r="AD41" s="389"/>
      <c r="AE41" s="389"/>
      <c r="AF41" s="390"/>
      <c r="AG41" s="389"/>
      <c r="AH41" s="389"/>
      <c r="AI41" s="390"/>
      <c r="AJ41" s="389"/>
      <c r="AK41" s="389"/>
      <c r="AL41" s="390"/>
      <c r="AM41" s="389"/>
      <c r="AN41" s="389"/>
      <c r="AO41" s="390"/>
      <c r="AP41" s="389"/>
      <c r="AQ41" s="389"/>
      <c r="AR41" s="390"/>
      <c r="AS41" s="389"/>
      <c r="AT41" s="389"/>
      <c r="AU41" s="390"/>
      <c r="AV41" s="389"/>
      <c r="AW41" s="389"/>
      <c r="AX41" s="390"/>
      <c r="AY41" s="391"/>
      <c r="AZ41" s="392"/>
      <c r="BB41" s="372"/>
      <c r="BC41" s="389"/>
      <c r="BD41" s="389"/>
      <c r="BE41" s="390"/>
      <c r="BF41" s="389"/>
      <c r="BG41" s="389"/>
      <c r="BH41" s="390"/>
      <c r="BI41" s="389"/>
      <c r="BJ41" s="389"/>
      <c r="BK41" s="390"/>
      <c r="BL41" s="389"/>
      <c r="BM41" s="389"/>
      <c r="BN41" s="390"/>
      <c r="BO41" s="389"/>
      <c r="BP41" s="389"/>
      <c r="BQ41" s="390"/>
      <c r="BR41" s="389"/>
      <c r="BS41" s="389"/>
      <c r="BT41" s="390"/>
      <c r="BU41" s="389"/>
      <c r="BV41" s="389"/>
      <c r="BW41" s="390"/>
      <c r="BX41" s="389"/>
      <c r="BY41" s="389"/>
      <c r="BZ41" s="390"/>
      <c r="CA41" s="389"/>
      <c r="CB41" s="389"/>
      <c r="CC41" s="390"/>
      <c r="CD41" s="389"/>
      <c r="CE41" s="389"/>
      <c r="CF41" s="390"/>
      <c r="CG41" s="389"/>
      <c r="CH41" s="389"/>
      <c r="CI41" s="390"/>
      <c r="CJ41" s="389"/>
      <c r="CK41" s="389"/>
      <c r="CL41" s="390"/>
      <c r="CM41" s="391"/>
      <c r="CN41" s="392"/>
    </row>
    <row r="42" spans="1:92" ht="14.25" customHeight="1" x14ac:dyDescent="0.35">
      <c r="A42" s="387">
        <f t="shared" si="0"/>
        <v>44561</v>
      </c>
      <c r="B42" s="388"/>
      <c r="C42" s="389"/>
      <c r="D42" s="389"/>
      <c r="E42" s="390"/>
      <c r="F42" s="389"/>
      <c r="G42" s="389"/>
      <c r="H42" s="390"/>
      <c r="I42" s="389"/>
      <c r="J42" s="389"/>
      <c r="K42" s="390"/>
      <c r="L42" s="389"/>
      <c r="M42" s="389"/>
      <c r="N42" s="390"/>
      <c r="O42" s="389"/>
      <c r="P42" s="389"/>
      <c r="Q42" s="390"/>
      <c r="R42" s="389"/>
      <c r="S42" s="389"/>
      <c r="T42" s="390"/>
      <c r="U42" s="389"/>
      <c r="V42" s="389"/>
      <c r="W42" s="390"/>
      <c r="X42" s="389"/>
      <c r="Y42" s="389"/>
      <c r="Z42" s="390"/>
      <c r="AA42" s="389"/>
      <c r="AB42" s="389"/>
      <c r="AC42" s="390"/>
      <c r="AD42" s="389"/>
      <c r="AE42" s="389"/>
      <c r="AF42" s="390"/>
      <c r="AG42" s="389"/>
      <c r="AH42" s="389"/>
      <c r="AI42" s="390"/>
      <c r="AJ42" s="389"/>
      <c r="AK42" s="389"/>
      <c r="AL42" s="390"/>
      <c r="AM42" s="389"/>
      <c r="AN42" s="389"/>
      <c r="AO42" s="390"/>
      <c r="AP42" s="389"/>
      <c r="AQ42" s="389"/>
      <c r="AR42" s="390"/>
      <c r="AS42" s="389"/>
      <c r="AT42" s="389"/>
      <c r="AU42" s="390"/>
      <c r="AV42" s="389"/>
      <c r="AW42" s="389"/>
      <c r="AX42" s="390"/>
      <c r="AY42" s="391"/>
      <c r="AZ42" s="392"/>
      <c r="BB42" s="372"/>
      <c r="BC42" s="389"/>
      <c r="BD42" s="389"/>
      <c r="BE42" s="390"/>
      <c r="BF42" s="389"/>
      <c r="BG42" s="389"/>
      <c r="BH42" s="390"/>
      <c r="BI42" s="389"/>
      <c r="BJ42" s="389"/>
      <c r="BK42" s="390"/>
      <c r="BL42" s="389"/>
      <c r="BM42" s="389"/>
      <c r="BN42" s="390"/>
      <c r="BO42" s="389"/>
      <c r="BP42" s="389"/>
      <c r="BQ42" s="390"/>
      <c r="BR42" s="389"/>
      <c r="BS42" s="389"/>
      <c r="BT42" s="390"/>
      <c r="BU42" s="389"/>
      <c r="BV42" s="389"/>
      <c r="BW42" s="390"/>
      <c r="BX42" s="389"/>
      <c r="BY42" s="389"/>
      <c r="BZ42" s="390"/>
      <c r="CA42" s="389"/>
      <c r="CB42" s="389"/>
      <c r="CC42" s="390"/>
      <c r="CD42" s="389"/>
      <c r="CE42" s="389"/>
      <c r="CF42" s="390"/>
      <c r="CG42" s="389"/>
      <c r="CH42" s="389"/>
      <c r="CI42" s="390"/>
      <c r="CJ42" s="389"/>
      <c r="CK42" s="389"/>
      <c r="CL42" s="390"/>
      <c r="CM42" s="391"/>
      <c r="CN42" s="392"/>
    </row>
    <row r="43" spans="1:92" s="403" customFormat="1" ht="14.25" customHeight="1" x14ac:dyDescent="0.3">
      <c r="A43" s="397" t="s">
        <v>44</v>
      </c>
      <c r="B43" s="398"/>
      <c r="C43" s="399"/>
      <c r="D43" s="399"/>
      <c r="E43" s="400"/>
      <c r="F43" s="399"/>
      <c r="G43" s="399"/>
      <c r="H43" s="400"/>
      <c r="I43" s="399"/>
      <c r="J43" s="399"/>
      <c r="K43" s="400"/>
      <c r="L43" s="399"/>
      <c r="M43" s="399"/>
      <c r="N43" s="400"/>
      <c r="O43" s="399"/>
      <c r="P43" s="399"/>
      <c r="Q43" s="400"/>
      <c r="R43" s="399"/>
      <c r="S43" s="399"/>
      <c r="T43" s="400"/>
      <c r="U43" s="399"/>
      <c r="V43" s="399"/>
      <c r="W43" s="400"/>
      <c r="X43" s="399"/>
      <c r="Y43" s="399"/>
      <c r="Z43" s="400"/>
      <c r="AA43" s="399"/>
      <c r="AB43" s="399"/>
      <c r="AC43" s="400"/>
      <c r="AD43" s="399"/>
      <c r="AE43" s="399"/>
      <c r="AF43" s="400"/>
      <c r="AG43" s="399"/>
      <c r="AH43" s="399"/>
      <c r="AI43" s="400"/>
      <c r="AJ43" s="399"/>
      <c r="AK43" s="399"/>
      <c r="AL43" s="400"/>
      <c r="AM43" s="399"/>
      <c r="AN43" s="399"/>
      <c r="AO43" s="400"/>
      <c r="AP43" s="399"/>
      <c r="AQ43" s="399"/>
      <c r="AR43" s="400"/>
      <c r="AS43" s="399"/>
      <c r="AT43" s="399"/>
      <c r="AU43" s="400"/>
      <c r="AV43" s="399"/>
      <c r="AW43" s="399"/>
      <c r="AX43" s="400"/>
      <c r="AY43" s="401"/>
      <c r="AZ43" s="402"/>
      <c r="BB43" s="404"/>
      <c r="BC43" s="399"/>
      <c r="BD43" s="399"/>
      <c r="BE43" s="400"/>
      <c r="BF43" s="399"/>
      <c r="BG43" s="399"/>
      <c r="BH43" s="400"/>
      <c r="BI43" s="399"/>
      <c r="BJ43" s="399"/>
      <c r="BK43" s="400"/>
      <c r="BL43" s="399"/>
      <c r="BM43" s="399"/>
      <c r="BN43" s="400"/>
      <c r="BO43" s="399"/>
      <c r="BP43" s="399"/>
      <c r="BQ43" s="400"/>
      <c r="BR43" s="399"/>
      <c r="BS43" s="399"/>
      <c r="BT43" s="400"/>
      <c r="BU43" s="399"/>
      <c r="BV43" s="399"/>
      <c r="BW43" s="400"/>
      <c r="BX43" s="399"/>
      <c r="BY43" s="399"/>
      <c r="BZ43" s="400"/>
      <c r="CA43" s="399"/>
      <c r="CB43" s="399"/>
      <c r="CC43" s="400"/>
      <c r="CD43" s="399"/>
      <c r="CE43" s="399"/>
      <c r="CF43" s="400"/>
      <c r="CG43" s="399"/>
      <c r="CH43" s="399"/>
      <c r="CI43" s="400"/>
      <c r="CJ43" s="399"/>
      <c r="CK43" s="399"/>
      <c r="CL43" s="400"/>
      <c r="CM43" s="401"/>
    </row>
    <row r="44" spans="1:92" ht="13.5" customHeight="1" x14ac:dyDescent="0.35">
      <c r="A44" s="405" t="s">
        <v>229</v>
      </c>
      <c r="B44" s="406"/>
      <c r="C44" s="407"/>
      <c r="D44" s="407"/>
      <c r="E44" s="407"/>
      <c r="F44" s="407"/>
      <c r="G44" s="407"/>
      <c r="H44" s="407"/>
      <c r="I44" s="407"/>
      <c r="J44" s="407"/>
      <c r="K44" s="407"/>
      <c r="L44" s="407"/>
      <c r="M44" s="407"/>
      <c r="N44" s="407"/>
      <c r="O44" s="407"/>
      <c r="P44" s="407"/>
      <c r="Q44" s="407"/>
      <c r="R44" s="407"/>
      <c r="S44" s="407"/>
      <c r="T44" s="407"/>
      <c r="U44" s="407"/>
      <c r="V44" s="407"/>
      <c r="W44" s="407"/>
      <c r="X44" s="407"/>
      <c r="Y44" s="407"/>
      <c r="Z44" s="407"/>
      <c r="AA44" s="407"/>
      <c r="AB44" s="407"/>
      <c r="AC44" s="407"/>
      <c r="AD44" s="407"/>
      <c r="AE44" s="407"/>
      <c r="AF44" s="407"/>
      <c r="AG44" s="407"/>
      <c r="AH44" s="407"/>
      <c r="AI44" s="407"/>
      <c r="AJ44" s="407"/>
      <c r="AK44" s="407"/>
      <c r="AL44" s="407"/>
      <c r="AM44" s="407"/>
      <c r="AN44" s="407"/>
      <c r="AO44" s="407"/>
      <c r="AP44" s="407"/>
      <c r="AQ44" s="407"/>
      <c r="AR44" s="407"/>
      <c r="AS44" s="407"/>
      <c r="AT44" s="407"/>
      <c r="AU44" s="407"/>
      <c r="AV44" s="407"/>
      <c r="AW44" s="407"/>
      <c r="AX44" s="407"/>
      <c r="AY44" s="407"/>
      <c r="AZ44" s="377"/>
      <c r="BB44" s="372"/>
      <c r="BC44" s="377"/>
      <c r="BD44" s="377"/>
      <c r="BE44" s="377"/>
      <c r="BF44" s="377"/>
      <c r="BG44" s="377"/>
      <c r="BH44" s="377"/>
      <c r="BI44" s="377"/>
      <c r="BJ44" s="377"/>
      <c r="BK44" s="377"/>
      <c r="BL44" s="377"/>
      <c r="BM44" s="377"/>
      <c r="BN44" s="377"/>
      <c r="BO44" s="377"/>
      <c r="BP44" s="377"/>
      <c r="BQ44" s="377"/>
      <c r="BR44" s="377"/>
      <c r="BS44" s="377"/>
      <c r="BT44" s="377"/>
      <c r="BU44" s="377"/>
      <c r="BV44" s="377"/>
      <c r="BW44" s="377"/>
      <c r="BX44" s="377"/>
      <c r="BY44" s="377"/>
      <c r="BZ44" s="377"/>
      <c r="CA44" s="377"/>
      <c r="CB44" s="377"/>
      <c r="CC44" s="377"/>
      <c r="CD44" s="377"/>
      <c r="CE44" s="377"/>
      <c r="CF44" s="377"/>
      <c r="CG44" s="377"/>
      <c r="CH44" s="377"/>
      <c r="CI44" s="377"/>
      <c r="CJ44" s="377"/>
      <c r="CK44" s="377"/>
      <c r="CL44" s="377"/>
    </row>
    <row r="45" spans="1:92" ht="13.5" customHeight="1" x14ac:dyDescent="0.35">
      <c r="A45" s="405"/>
      <c r="B45" s="408"/>
      <c r="C45" s="407"/>
      <c r="D45" s="407"/>
      <c r="E45" s="407"/>
      <c r="F45" s="407"/>
      <c r="G45" s="407"/>
      <c r="H45" s="407"/>
      <c r="I45" s="407"/>
      <c r="J45" s="389"/>
      <c r="K45" s="389"/>
      <c r="L45" s="389"/>
      <c r="M45" s="389"/>
      <c r="N45" s="389"/>
      <c r="O45" s="389"/>
      <c r="P45" s="389"/>
      <c r="Q45" s="389"/>
      <c r="R45" s="389"/>
      <c r="S45" s="389"/>
      <c r="T45" s="389"/>
      <c r="U45" s="389"/>
      <c r="V45" s="407"/>
      <c r="W45" s="407"/>
      <c r="X45" s="407"/>
      <c r="Y45" s="407"/>
      <c r="Z45" s="407"/>
      <c r="AA45" s="407"/>
      <c r="AB45" s="407"/>
      <c r="AC45" s="407"/>
      <c r="AD45" s="407"/>
      <c r="AE45" s="407"/>
      <c r="AF45" s="407"/>
      <c r="AG45" s="407"/>
      <c r="AH45" s="407"/>
      <c r="AI45" s="407"/>
      <c r="AJ45" s="407"/>
      <c r="AK45" s="407"/>
      <c r="AL45" s="407"/>
      <c r="AM45" s="407"/>
      <c r="AN45" s="407"/>
      <c r="AO45" s="407"/>
      <c r="AP45" s="407"/>
      <c r="AQ45" s="407"/>
      <c r="AR45" s="407"/>
      <c r="AS45" s="407"/>
      <c r="AT45" s="407"/>
      <c r="AU45" s="407"/>
      <c r="AV45" s="407"/>
      <c r="AW45" s="407"/>
      <c r="AX45" s="407"/>
      <c r="AY45" s="407"/>
      <c r="AZ45" s="377"/>
      <c r="BB45" s="372"/>
      <c r="BC45" s="377"/>
      <c r="BD45" s="377"/>
      <c r="BE45" s="377"/>
      <c r="BF45" s="377"/>
      <c r="BG45" s="377"/>
      <c r="BH45" s="377"/>
      <c r="BI45" s="377"/>
      <c r="BJ45" s="377"/>
      <c r="BK45" s="377"/>
      <c r="BL45" s="377"/>
      <c r="BM45" s="377"/>
      <c r="BN45" s="377"/>
      <c r="BO45" s="377"/>
      <c r="BP45" s="377"/>
      <c r="BQ45" s="377"/>
      <c r="BR45" s="377"/>
      <c r="BS45" s="377"/>
      <c r="BT45" s="377"/>
      <c r="BU45" s="377"/>
      <c r="BV45" s="377"/>
      <c r="BW45" s="377"/>
      <c r="BX45" s="377"/>
      <c r="BY45" s="377"/>
      <c r="BZ45" s="377"/>
      <c r="CA45" s="377"/>
      <c r="CB45" s="377"/>
      <c r="CC45" s="377"/>
      <c r="CD45" s="377"/>
      <c r="CE45" s="377"/>
      <c r="CF45" s="377"/>
      <c r="CG45" s="377"/>
      <c r="CH45" s="377"/>
      <c r="CI45" s="377"/>
      <c r="CJ45" s="377"/>
      <c r="CK45" s="377"/>
      <c r="CL45" s="377"/>
    </row>
    <row r="46" spans="1:92" ht="13.5" customHeight="1" x14ac:dyDescent="0.35">
      <c r="A46" s="370"/>
      <c r="B46" s="370"/>
      <c r="C46" s="370"/>
      <c r="D46" s="370"/>
      <c r="E46" s="370"/>
      <c r="F46" s="370"/>
      <c r="G46" s="370"/>
      <c r="H46" s="370"/>
      <c r="I46" s="370"/>
      <c r="J46" s="370"/>
      <c r="K46" s="370"/>
      <c r="L46" s="370"/>
      <c r="M46" s="370"/>
      <c r="N46" s="370"/>
      <c r="O46" s="370"/>
      <c r="P46" s="370"/>
      <c r="Q46" s="370"/>
      <c r="R46" s="370"/>
      <c r="S46" s="370"/>
      <c r="T46" s="370"/>
      <c r="U46" s="370"/>
      <c r="V46" s="370"/>
      <c r="W46" s="370"/>
      <c r="X46" s="370"/>
      <c r="Y46" s="370"/>
      <c r="Z46" s="370"/>
      <c r="AA46" s="370"/>
      <c r="AB46" s="370"/>
      <c r="AC46" s="370"/>
      <c r="AD46" s="370"/>
      <c r="AF46" s="409"/>
      <c r="AG46" s="370"/>
      <c r="AH46" s="370"/>
      <c r="AI46" s="370"/>
      <c r="AJ46" s="370"/>
      <c r="AK46" s="370"/>
      <c r="AL46" s="370"/>
      <c r="AM46" s="370"/>
      <c r="AN46" s="370"/>
      <c r="AO46" s="370"/>
      <c r="AP46" s="370"/>
      <c r="AQ46" s="370"/>
      <c r="AR46" s="370"/>
      <c r="AS46" s="370"/>
      <c r="AT46" s="370"/>
      <c r="AU46" s="370"/>
      <c r="AV46" s="370"/>
      <c r="AW46" s="370"/>
      <c r="AX46" s="370"/>
      <c r="AY46" s="370"/>
      <c r="AZ46" s="370"/>
      <c r="BB46" s="372"/>
      <c r="BC46" s="370"/>
      <c r="BD46" s="370"/>
      <c r="BE46" s="370"/>
      <c r="BF46" s="370"/>
      <c r="BG46" s="370"/>
      <c r="BH46" s="370"/>
      <c r="BI46" s="370"/>
      <c r="BJ46" s="370"/>
      <c r="BK46" s="370"/>
      <c r="BL46" s="370"/>
      <c r="BM46" s="370"/>
      <c r="BN46" s="370"/>
      <c r="BO46" s="370"/>
      <c r="BP46" s="370"/>
      <c r="BQ46" s="370"/>
      <c r="BR46" s="370"/>
      <c r="BS46" s="370"/>
      <c r="BT46" s="410"/>
      <c r="BU46" s="370"/>
      <c r="BV46" s="370"/>
      <c r="BW46" s="370"/>
      <c r="BX46" s="370"/>
      <c r="BY46" s="370"/>
      <c r="BZ46" s="410"/>
      <c r="CA46" s="370"/>
      <c r="CB46" s="370"/>
      <c r="CC46" s="410"/>
      <c r="CD46" s="370"/>
      <c r="CE46" s="370"/>
      <c r="CF46" s="410"/>
      <c r="CG46" s="370"/>
      <c r="CH46" s="370"/>
      <c r="CI46" s="410"/>
      <c r="CJ46" s="370"/>
      <c r="CK46" s="370"/>
      <c r="CL46" s="370"/>
    </row>
    <row r="47" spans="1:92" ht="13.5" customHeight="1" x14ac:dyDescent="0.35">
      <c r="A47" s="370"/>
      <c r="B47" s="370"/>
      <c r="C47" s="370"/>
      <c r="D47" s="370"/>
      <c r="E47" s="410"/>
      <c r="F47" s="370"/>
      <c r="G47" s="370"/>
      <c r="H47" s="370"/>
      <c r="I47" s="370"/>
      <c r="J47" s="370"/>
      <c r="K47" s="370"/>
      <c r="L47" s="370"/>
      <c r="M47" s="370"/>
      <c r="N47" s="370"/>
      <c r="O47" s="370"/>
      <c r="P47" s="370"/>
      <c r="Q47" s="409"/>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B47" s="372"/>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row>
    <row r="48" spans="1:92" ht="12" customHeight="1" x14ac:dyDescent="0.35">
      <c r="A48" s="370"/>
      <c r="B48" s="370"/>
      <c r="C48" s="370"/>
      <c r="D48" s="370"/>
      <c r="E48" s="410"/>
      <c r="F48" s="370"/>
      <c r="G48" s="370"/>
      <c r="H48" s="370"/>
      <c r="I48" s="370"/>
      <c r="J48" s="370"/>
      <c r="K48" s="370"/>
      <c r="L48" s="370"/>
      <c r="M48" s="370"/>
      <c r="N48" s="370"/>
      <c r="O48" s="370"/>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B48" s="372"/>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row>
    <row r="49" spans="1:90" ht="12" customHeight="1" x14ac:dyDescent="0.35">
      <c r="A49" s="370"/>
      <c r="B49" s="370"/>
      <c r="C49" s="370"/>
      <c r="D49" s="370"/>
      <c r="E49" s="410"/>
      <c r="F49" s="370"/>
      <c r="G49" s="370"/>
      <c r="H49" s="370"/>
      <c r="I49" s="370"/>
      <c r="J49" s="370"/>
      <c r="K49" s="370"/>
      <c r="L49" s="370"/>
      <c r="M49" s="370"/>
      <c r="N49" s="370"/>
      <c r="O49" s="370"/>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B49" s="372"/>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row>
    <row r="50" spans="1:90" ht="12" customHeight="1" x14ac:dyDescent="0.35">
      <c r="A50" s="370"/>
      <c r="B50" s="370"/>
      <c r="C50" s="370"/>
      <c r="D50" s="370"/>
      <c r="E50" s="410"/>
      <c r="F50" s="370"/>
      <c r="G50" s="370"/>
      <c r="H50" s="370"/>
      <c r="I50" s="370"/>
      <c r="J50" s="370"/>
      <c r="K50" s="370"/>
      <c r="L50" s="370"/>
      <c r="M50" s="370"/>
      <c r="N50" s="370"/>
      <c r="O50" s="370"/>
      <c r="P50" s="370"/>
      <c r="Q50" s="370"/>
      <c r="R50" s="370"/>
      <c r="S50" s="370"/>
      <c r="T50" s="370"/>
      <c r="U50" s="370"/>
      <c r="V50" s="370"/>
      <c r="W50" s="370"/>
      <c r="X50" s="370"/>
      <c r="Y50" s="370"/>
      <c r="Z50" s="370"/>
      <c r="AA50" s="370"/>
      <c r="AB50" s="370"/>
      <c r="AC50" s="370"/>
      <c r="AD50" s="370"/>
      <c r="AE50" s="370"/>
      <c r="AF50" s="370"/>
      <c r="AG50" s="370"/>
      <c r="AH50" s="370"/>
      <c r="AI50" s="370"/>
      <c r="AJ50" s="370"/>
      <c r="AK50" s="370"/>
      <c r="AL50" s="370"/>
      <c r="AM50" s="370"/>
      <c r="AN50" s="370"/>
      <c r="AO50" s="370"/>
      <c r="AP50" s="370"/>
      <c r="AQ50" s="370"/>
      <c r="AR50" s="370"/>
      <c r="AS50" s="370"/>
      <c r="AT50" s="370"/>
      <c r="AU50" s="370"/>
      <c r="AV50" s="370"/>
      <c r="AW50" s="370"/>
      <c r="AX50" s="370"/>
      <c r="AY50" s="370"/>
      <c r="AZ50" s="370"/>
      <c r="BB50" s="372"/>
      <c r="BC50" s="370"/>
      <c r="BD50" s="370"/>
      <c r="BE50" s="370"/>
      <c r="BF50" s="370"/>
      <c r="BG50" s="370"/>
      <c r="BH50" s="370"/>
      <c r="BI50" s="370"/>
      <c r="BJ50" s="370"/>
      <c r="BK50" s="370"/>
      <c r="BL50" s="370"/>
      <c r="BM50" s="370"/>
      <c r="BN50" s="370"/>
      <c r="BO50" s="370"/>
      <c r="BP50" s="387"/>
      <c r="BQ50" s="387"/>
      <c r="BR50" s="387"/>
      <c r="BS50" s="387"/>
      <c r="BT50" s="387"/>
      <c r="BU50" s="387"/>
      <c r="BV50" s="387"/>
      <c r="BW50" s="387"/>
      <c r="BX50" s="387"/>
      <c r="BY50" s="387"/>
      <c r="BZ50" s="387"/>
      <c r="CA50" s="387"/>
      <c r="CB50" s="387"/>
      <c r="CC50" s="387"/>
      <c r="CD50" s="387"/>
      <c r="CE50" s="387"/>
      <c r="CF50" s="387"/>
      <c r="CG50" s="387"/>
      <c r="CH50" s="387"/>
      <c r="CI50" s="387"/>
      <c r="CJ50" s="387"/>
      <c r="CK50" s="370"/>
      <c r="CL50" s="411"/>
    </row>
    <row r="51" spans="1:90" ht="12" customHeight="1" x14ac:dyDescent="0.35">
      <c r="A51" s="370"/>
      <c r="B51" s="370"/>
      <c r="C51" s="370"/>
      <c r="D51" s="370"/>
      <c r="E51" s="410"/>
      <c r="F51" s="370"/>
      <c r="G51" s="370"/>
      <c r="H51" s="370"/>
      <c r="I51" s="370"/>
      <c r="J51" s="370"/>
      <c r="K51" s="370"/>
      <c r="L51" s="370"/>
      <c r="M51" s="370"/>
      <c r="N51" s="370"/>
      <c r="O51" s="370"/>
      <c r="P51" s="370"/>
      <c r="Q51" s="370"/>
      <c r="R51" s="370"/>
      <c r="S51" s="370"/>
      <c r="T51" s="370"/>
      <c r="U51" s="370"/>
      <c r="V51" s="370"/>
      <c r="W51" s="370"/>
      <c r="X51" s="370"/>
      <c r="Y51" s="370"/>
      <c r="Z51" s="370"/>
      <c r="AA51" s="370"/>
      <c r="AB51" s="370"/>
      <c r="AC51" s="370"/>
      <c r="AD51" s="370"/>
      <c r="AE51" s="370"/>
      <c r="AF51" s="370"/>
      <c r="AG51" s="370"/>
      <c r="AH51" s="370"/>
      <c r="AI51" s="370"/>
      <c r="AJ51" s="370"/>
      <c r="AK51" s="370"/>
      <c r="AL51" s="370"/>
      <c r="AM51" s="370"/>
      <c r="AN51" s="370"/>
      <c r="AO51" s="370"/>
      <c r="AP51" s="370"/>
      <c r="AQ51" s="370"/>
      <c r="AR51" s="370"/>
      <c r="AS51" s="370"/>
      <c r="AT51" s="370"/>
      <c r="AU51" s="370"/>
      <c r="AV51" s="370"/>
      <c r="AW51" s="370"/>
      <c r="AX51" s="370"/>
      <c r="AY51" s="370"/>
      <c r="AZ51" s="370"/>
      <c r="BB51" s="372"/>
      <c r="BC51" s="370"/>
      <c r="BD51" s="370"/>
      <c r="BE51" s="370"/>
      <c r="BF51" s="370"/>
      <c r="BG51" s="370"/>
      <c r="BH51" s="370"/>
      <c r="BI51" s="370"/>
      <c r="BJ51" s="370"/>
      <c r="BK51" s="370"/>
      <c r="BL51" s="370"/>
      <c r="BM51" s="370"/>
      <c r="BN51" s="370"/>
      <c r="BO51" s="370"/>
      <c r="BP51" s="370"/>
      <c r="BQ51" s="370"/>
      <c r="BR51" s="370"/>
      <c r="BS51" s="370"/>
      <c r="BT51" s="370"/>
      <c r="BU51" s="410"/>
      <c r="BV51" s="370"/>
      <c r="BW51" s="370"/>
      <c r="BX51" s="370"/>
      <c r="BY51" s="410"/>
      <c r="BZ51" s="410"/>
      <c r="CA51" s="370"/>
      <c r="CB51" s="410"/>
      <c r="CC51" s="370"/>
      <c r="CD51" s="370"/>
      <c r="CE51" s="370"/>
      <c r="CF51" s="370"/>
      <c r="CG51" s="370"/>
      <c r="CH51" s="410"/>
      <c r="CI51" s="370"/>
      <c r="CJ51" s="370"/>
      <c r="CK51" s="370"/>
      <c r="CL51" s="370"/>
    </row>
    <row r="52" spans="1:90" ht="12" customHeight="1" x14ac:dyDescent="0.35">
      <c r="A52" s="370"/>
      <c r="B52" s="370"/>
      <c r="C52" s="370"/>
      <c r="D52" s="370"/>
      <c r="E52" s="410"/>
      <c r="F52" s="370"/>
      <c r="G52" s="370"/>
      <c r="H52" s="370"/>
      <c r="I52" s="370"/>
      <c r="J52" s="370"/>
      <c r="K52" s="370"/>
      <c r="L52" s="370"/>
      <c r="M52" s="370"/>
      <c r="N52" s="370"/>
      <c r="O52" s="370"/>
      <c r="P52" s="370"/>
      <c r="Q52" s="370"/>
      <c r="R52" s="370"/>
      <c r="S52" s="370"/>
      <c r="T52" s="370"/>
      <c r="U52" s="370"/>
      <c r="V52" s="370"/>
      <c r="W52" s="370"/>
      <c r="X52" s="370"/>
      <c r="Y52" s="370"/>
      <c r="Z52" s="370"/>
      <c r="AA52" s="370"/>
      <c r="AB52" s="370"/>
      <c r="AC52" s="370"/>
      <c r="AD52" s="370"/>
      <c r="AE52" s="370"/>
      <c r="AF52" s="370"/>
      <c r="AG52" s="370"/>
      <c r="AH52" s="370"/>
      <c r="AI52" s="370"/>
      <c r="AJ52" s="370"/>
      <c r="AK52" s="370"/>
      <c r="AL52" s="370"/>
      <c r="AM52" s="370"/>
      <c r="AN52" s="370"/>
      <c r="AO52" s="370"/>
      <c r="AP52" s="370"/>
      <c r="AQ52" s="370"/>
      <c r="AR52" s="370"/>
      <c r="AS52" s="370"/>
      <c r="AT52" s="370"/>
      <c r="AU52" s="370"/>
      <c r="AV52" s="370"/>
      <c r="AW52" s="370"/>
      <c r="AX52" s="370"/>
      <c r="AY52" s="370"/>
      <c r="AZ52" s="370"/>
      <c r="BB52" s="372"/>
      <c r="BC52" s="370"/>
      <c r="BD52" s="370"/>
      <c r="BE52" s="370"/>
      <c r="BF52" s="370"/>
      <c r="BG52" s="370"/>
      <c r="BH52" s="370"/>
      <c r="BI52" s="370"/>
      <c r="BJ52" s="370"/>
      <c r="BK52" s="370"/>
      <c r="BL52" s="370"/>
      <c r="BM52" s="370"/>
      <c r="BN52" s="370"/>
      <c r="BO52" s="370"/>
      <c r="BP52" s="370"/>
      <c r="BQ52" s="370"/>
      <c r="BR52" s="370"/>
      <c r="BS52" s="370"/>
      <c r="BT52" s="370"/>
      <c r="BU52" s="370"/>
      <c r="BV52" s="370"/>
      <c r="BW52" s="370"/>
      <c r="BX52" s="370"/>
      <c r="BY52" s="370"/>
      <c r="BZ52" s="370"/>
      <c r="CA52" s="370"/>
      <c r="CB52" s="370"/>
      <c r="CC52" s="370"/>
      <c r="CD52" s="370"/>
      <c r="CE52" s="370"/>
      <c r="CF52" s="370"/>
      <c r="CG52" s="370"/>
      <c r="CH52" s="370"/>
      <c r="CI52" s="370"/>
      <c r="CJ52" s="370"/>
      <c r="CK52" s="370"/>
      <c r="CL52" s="370"/>
    </row>
    <row r="53" spans="1:90" ht="12" customHeight="1" x14ac:dyDescent="0.35">
      <c r="A53" s="370"/>
      <c r="B53" s="370"/>
      <c r="C53" s="370"/>
      <c r="D53" s="370"/>
      <c r="E53" s="410"/>
      <c r="F53" s="370"/>
      <c r="G53" s="370"/>
      <c r="H53" s="370"/>
      <c r="I53" s="370"/>
      <c r="J53" s="370"/>
      <c r="K53" s="370"/>
      <c r="L53" s="370"/>
      <c r="M53" s="370"/>
      <c r="N53" s="370"/>
      <c r="O53" s="370"/>
      <c r="P53" s="370"/>
      <c r="Q53" s="370"/>
      <c r="R53" s="370"/>
      <c r="S53" s="370"/>
      <c r="T53" s="370"/>
      <c r="U53" s="370"/>
      <c r="V53" s="370"/>
      <c r="W53" s="370"/>
      <c r="X53" s="370"/>
      <c r="Y53" s="370"/>
      <c r="Z53" s="370"/>
      <c r="AA53" s="370"/>
      <c r="AB53" s="370"/>
      <c r="AC53" s="370"/>
      <c r="AD53" s="370"/>
      <c r="AE53" s="370"/>
      <c r="AF53" s="370"/>
      <c r="AG53" s="370"/>
      <c r="AH53" s="370"/>
      <c r="AI53" s="370"/>
      <c r="AJ53" s="370"/>
      <c r="AK53" s="370"/>
      <c r="AL53" s="370"/>
      <c r="AM53" s="370"/>
      <c r="AN53" s="370"/>
      <c r="AO53" s="370"/>
      <c r="AP53" s="370"/>
      <c r="AQ53" s="370"/>
      <c r="AR53" s="370"/>
      <c r="AS53" s="370"/>
      <c r="AT53" s="370"/>
      <c r="AU53" s="370"/>
      <c r="AV53" s="370"/>
      <c r="AW53" s="370"/>
      <c r="AX53" s="370"/>
      <c r="AY53" s="370"/>
      <c r="AZ53" s="370"/>
      <c r="BB53" s="372"/>
      <c r="BC53" s="370"/>
      <c r="BD53" s="370"/>
      <c r="BE53" s="370"/>
      <c r="BF53" s="370"/>
      <c r="BG53" s="370"/>
      <c r="BH53" s="370"/>
      <c r="BI53" s="370"/>
      <c r="BJ53" s="370"/>
      <c r="BK53" s="370"/>
      <c r="BL53" s="370"/>
      <c r="BM53" s="370"/>
      <c r="BN53" s="370"/>
      <c r="BO53" s="370"/>
      <c r="BP53" s="370"/>
      <c r="BQ53" s="370"/>
      <c r="BR53" s="370"/>
      <c r="BS53" s="370"/>
      <c r="BT53" s="370"/>
      <c r="BU53" s="370"/>
      <c r="BV53" s="370"/>
      <c r="BW53" s="370"/>
      <c r="BX53" s="370"/>
      <c r="BY53" s="370"/>
      <c r="BZ53" s="370"/>
      <c r="CA53" s="370"/>
      <c r="CB53" s="370"/>
      <c r="CC53" s="370"/>
      <c r="CD53" s="370"/>
      <c r="CE53" s="370"/>
      <c r="CF53" s="370"/>
      <c r="CG53" s="370"/>
      <c r="CH53" s="370"/>
      <c r="CI53" s="370"/>
      <c r="CJ53" s="370"/>
      <c r="CK53" s="370"/>
      <c r="CL53" s="370"/>
    </row>
    <row r="54" spans="1:90" ht="12" customHeight="1" x14ac:dyDescent="0.35">
      <c r="A54" s="370"/>
      <c r="B54" s="370"/>
      <c r="C54" s="370"/>
      <c r="D54" s="370"/>
      <c r="E54" s="410"/>
      <c r="F54" s="370"/>
      <c r="G54" s="370"/>
      <c r="H54" s="370"/>
      <c r="I54" s="370"/>
      <c r="J54" s="370"/>
      <c r="K54" s="370"/>
      <c r="L54" s="370"/>
      <c r="M54" s="370"/>
      <c r="N54" s="370"/>
      <c r="O54" s="370"/>
      <c r="P54" s="370"/>
      <c r="Q54" s="370"/>
      <c r="R54" s="370"/>
      <c r="S54" s="370"/>
      <c r="T54" s="370"/>
      <c r="U54" s="370"/>
      <c r="V54" s="370"/>
      <c r="W54" s="370"/>
      <c r="X54" s="370"/>
      <c r="Y54" s="370"/>
      <c r="Z54" s="370"/>
      <c r="AA54" s="370"/>
      <c r="AB54" s="370"/>
      <c r="AC54" s="370"/>
      <c r="AD54" s="370"/>
      <c r="AE54" s="370"/>
      <c r="AF54" s="370"/>
      <c r="AG54" s="370"/>
      <c r="AH54" s="370"/>
      <c r="AI54" s="370"/>
      <c r="AJ54" s="370"/>
      <c r="AK54" s="370"/>
      <c r="AL54" s="370"/>
      <c r="AM54" s="370"/>
      <c r="AN54" s="370"/>
      <c r="AO54" s="370"/>
      <c r="AP54" s="370"/>
      <c r="AQ54" s="370"/>
      <c r="AR54" s="370"/>
      <c r="AS54" s="370"/>
      <c r="AT54" s="370"/>
      <c r="AU54" s="370"/>
      <c r="AV54" s="370"/>
      <c r="AW54" s="370"/>
      <c r="AX54" s="370"/>
      <c r="AY54" s="370"/>
      <c r="AZ54" s="370"/>
      <c r="BB54" s="372"/>
      <c r="BC54" s="370"/>
      <c r="BD54" s="370"/>
      <c r="BE54" s="370"/>
      <c r="BF54" s="370"/>
      <c r="BG54" s="370"/>
      <c r="BH54" s="370"/>
      <c r="BI54" s="370"/>
      <c r="BJ54" s="370"/>
      <c r="BK54" s="370"/>
      <c r="BL54" s="370"/>
      <c r="BM54" s="370"/>
      <c r="BN54" s="370"/>
      <c r="BO54" s="370"/>
      <c r="BP54" s="370"/>
      <c r="BQ54" s="370"/>
      <c r="BR54" s="370"/>
      <c r="BS54" s="370"/>
      <c r="BT54" s="370"/>
      <c r="BU54" s="370"/>
      <c r="BV54" s="370"/>
      <c r="BW54" s="370"/>
      <c r="BX54" s="370"/>
      <c r="BY54" s="370"/>
      <c r="BZ54" s="370"/>
      <c r="CA54" s="370"/>
      <c r="CB54" s="370"/>
      <c r="CC54" s="370"/>
      <c r="CD54" s="370"/>
      <c r="CE54" s="370"/>
      <c r="CF54" s="370"/>
      <c r="CG54" s="370"/>
      <c r="CH54" s="370"/>
      <c r="CI54" s="370"/>
      <c r="CJ54" s="370"/>
      <c r="CK54" s="370"/>
      <c r="CL54" s="370"/>
    </row>
    <row r="55" spans="1:90" ht="12" customHeight="1" x14ac:dyDescent="0.35">
      <c r="A55" s="370"/>
      <c r="B55" s="370"/>
      <c r="C55" s="370"/>
      <c r="D55" s="370"/>
      <c r="E55" s="410"/>
      <c r="F55" s="370"/>
      <c r="G55" s="370"/>
      <c r="H55" s="370"/>
      <c r="I55" s="370"/>
      <c r="J55" s="370"/>
      <c r="K55" s="370"/>
      <c r="L55" s="370"/>
      <c r="M55" s="370"/>
      <c r="N55" s="370"/>
      <c r="O55" s="370"/>
      <c r="P55" s="370"/>
      <c r="Q55" s="370"/>
      <c r="R55" s="370"/>
      <c r="S55" s="370"/>
      <c r="T55" s="370"/>
      <c r="U55" s="370"/>
      <c r="V55" s="370"/>
      <c r="W55" s="370"/>
      <c r="X55" s="370"/>
      <c r="Y55" s="370"/>
      <c r="Z55" s="370"/>
      <c r="AA55" s="370"/>
      <c r="AB55" s="370"/>
      <c r="AC55" s="370"/>
      <c r="AD55" s="370"/>
      <c r="AE55" s="370"/>
      <c r="AF55" s="370"/>
      <c r="AG55" s="370"/>
      <c r="AH55" s="370"/>
      <c r="AI55" s="370"/>
      <c r="AJ55" s="370"/>
      <c r="AK55" s="370"/>
      <c r="AL55" s="370"/>
      <c r="AM55" s="370"/>
      <c r="AN55" s="370"/>
      <c r="AO55" s="370"/>
      <c r="AP55" s="370"/>
      <c r="AQ55" s="370"/>
      <c r="AR55" s="370"/>
      <c r="AS55" s="370"/>
      <c r="AT55" s="370"/>
      <c r="AU55" s="370"/>
      <c r="AV55" s="370"/>
      <c r="AW55" s="370"/>
      <c r="AX55" s="370"/>
      <c r="AY55" s="370"/>
      <c r="AZ55" s="370"/>
      <c r="BB55" s="372"/>
      <c r="BC55" s="370"/>
      <c r="BD55" s="370"/>
      <c r="BE55" s="370"/>
      <c r="BF55" s="370"/>
      <c r="BG55" s="370"/>
      <c r="BH55" s="370"/>
      <c r="BI55" s="370"/>
      <c r="BJ55" s="370"/>
      <c r="BK55" s="370"/>
      <c r="BL55" s="370"/>
      <c r="BM55" s="370"/>
      <c r="BN55" s="370"/>
      <c r="BO55" s="370"/>
      <c r="BP55" s="370"/>
      <c r="BQ55" s="370"/>
      <c r="BR55" s="370"/>
      <c r="BS55" s="370"/>
      <c r="BT55" s="370"/>
      <c r="BU55" s="370"/>
      <c r="BV55" s="370"/>
      <c r="BW55" s="370"/>
      <c r="BX55" s="370"/>
      <c r="BY55" s="370"/>
      <c r="BZ55" s="370"/>
      <c r="CA55" s="370"/>
      <c r="CB55" s="370"/>
      <c r="CC55" s="370"/>
      <c r="CD55" s="370"/>
      <c r="CE55" s="370"/>
      <c r="CF55" s="370"/>
      <c r="CG55" s="370"/>
      <c r="CH55" s="370"/>
      <c r="CI55" s="370"/>
      <c r="CJ55" s="370"/>
      <c r="CK55" s="370"/>
      <c r="CL55" s="370"/>
    </row>
    <row r="56" spans="1:90" ht="12" customHeight="1" x14ac:dyDescent="0.35">
      <c r="A56" s="370"/>
      <c r="B56" s="370"/>
      <c r="C56" s="370"/>
      <c r="D56" s="370"/>
      <c r="E56" s="370"/>
      <c r="F56" s="370"/>
      <c r="G56" s="370"/>
      <c r="H56" s="370"/>
      <c r="I56" s="370"/>
      <c r="J56" s="370"/>
      <c r="K56" s="370"/>
      <c r="L56" s="370"/>
      <c r="M56" s="370"/>
      <c r="N56" s="370"/>
      <c r="O56" s="370"/>
      <c r="P56" s="370"/>
      <c r="Q56" s="370"/>
      <c r="R56" s="370"/>
      <c r="S56" s="370"/>
      <c r="T56" s="370"/>
      <c r="U56" s="370"/>
      <c r="V56" s="370"/>
      <c r="W56" s="370"/>
      <c r="X56" s="370"/>
      <c r="Y56" s="370"/>
      <c r="Z56" s="370"/>
      <c r="AA56" s="370"/>
      <c r="AB56" s="370"/>
      <c r="AC56" s="370"/>
      <c r="AD56" s="370"/>
      <c r="AE56" s="370"/>
      <c r="AF56" s="370"/>
      <c r="AG56" s="370"/>
      <c r="AH56" s="370"/>
      <c r="AI56" s="370"/>
      <c r="AJ56" s="370"/>
      <c r="AK56" s="370"/>
      <c r="AL56" s="370"/>
      <c r="AM56" s="370"/>
      <c r="AN56" s="370"/>
      <c r="AO56" s="370"/>
      <c r="AP56" s="370"/>
      <c r="AQ56" s="370"/>
      <c r="AR56" s="370"/>
      <c r="AS56" s="370"/>
      <c r="AT56" s="370"/>
      <c r="AU56" s="370"/>
      <c r="AV56" s="370"/>
      <c r="AW56" s="370"/>
      <c r="AX56" s="370"/>
      <c r="AY56" s="370"/>
      <c r="AZ56" s="370"/>
      <c r="BB56" s="372"/>
      <c r="BC56" s="370"/>
      <c r="BD56" s="370"/>
      <c r="BE56" s="370"/>
      <c r="BF56" s="370"/>
      <c r="BG56" s="370"/>
      <c r="BH56" s="370"/>
      <c r="BI56" s="370"/>
      <c r="BJ56" s="370"/>
      <c r="BK56" s="370"/>
      <c r="BL56" s="370"/>
      <c r="BM56" s="370"/>
      <c r="BN56" s="370"/>
      <c r="BO56" s="370"/>
      <c r="BP56" s="370"/>
      <c r="BQ56" s="370"/>
      <c r="BR56" s="370"/>
      <c r="BS56" s="370"/>
      <c r="BT56" s="370"/>
      <c r="BU56" s="370"/>
      <c r="BV56" s="370"/>
      <c r="BW56" s="370"/>
      <c r="BX56" s="370"/>
      <c r="BY56" s="370"/>
      <c r="BZ56" s="370"/>
      <c r="CA56" s="370"/>
      <c r="CB56" s="370"/>
      <c r="CC56" s="370"/>
      <c r="CD56" s="370"/>
      <c r="CE56" s="370"/>
      <c r="CF56" s="370"/>
      <c r="CG56" s="370"/>
      <c r="CH56" s="370"/>
      <c r="CI56" s="370"/>
      <c r="CJ56" s="370"/>
      <c r="CK56" s="370"/>
      <c r="CL56" s="370"/>
    </row>
    <row r="57" spans="1:90" ht="12" customHeight="1" x14ac:dyDescent="0.35">
      <c r="A57" s="370"/>
      <c r="B57" s="370"/>
      <c r="C57" s="370"/>
      <c r="D57" s="370"/>
      <c r="E57" s="370"/>
      <c r="F57" s="370"/>
      <c r="G57" s="370"/>
      <c r="H57" s="370"/>
      <c r="I57" s="370"/>
      <c r="J57" s="370"/>
      <c r="K57" s="370"/>
      <c r="L57" s="370"/>
      <c r="M57" s="370"/>
      <c r="N57" s="370"/>
      <c r="O57" s="370"/>
      <c r="P57" s="370"/>
      <c r="Q57" s="370"/>
      <c r="R57" s="370"/>
      <c r="S57" s="370"/>
      <c r="T57" s="370"/>
      <c r="U57" s="370"/>
      <c r="V57" s="370"/>
      <c r="W57" s="370"/>
      <c r="X57" s="370"/>
      <c r="Y57" s="370"/>
      <c r="Z57" s="370"/>
      <c r="AA57" s="370"/>
      <c r="AB57" s="370"/>
      <c r="AC57" s="370"/>
      <c r="AD57" s="370"/>
      <c r="AE57" s="370"/>
      <c r="AF57" s="370"/>
      <c r="AG57" s="370"/>
      <c r="AH57" s="370"/>
      <c r="AI57" s="370"/>
      <c r="AJ57" s="370"/>
      <c r="AK57" s="370"/>
      <c r="AL57" s="370"/>
      <c r="AM57" s="370"/>
      <c r="AN57" s="370"/>
      <c r="AO57" s="370"/>
      <c r="AP57" s="370"/>
      <c r="AQ57" s="370"/>
      <c r="AR57" s="370"/>
      <c r="AS57" s="370"/>
      <c r="AT57" s="370"/>
      <c r="AU57" s="370"/>
      <c r="AV57" s="370"/>
      <c r="AW57" s="370"/>
      <c r="AX57" s="370"/>
      <c r="AY57" s="370"/>
      <c r="AZ57" s="370"/>
      <c r="BB57" s="372"/>
      <c r="BC57" s="370"/>
      <c r="BD57" s="370"/>
      <c r="BE57" s="370"/>
      <c r="BF57" s="370"/>
      <c r="BG57" s="370"/>
      <c r="BH57" s="370"/>
      <c r="BI57" s="370"/>
      <c r="BJ57" s="370"/>
      <c r="BK57" s="370"/>
      <c r="BL57" s="370"/>
      <c r="BM57" s="370"/>
      <c r="BN57" s="370"/>
      <c r="BO57" s="370"/>
      <c r="BP57" s="370"/>
      <c r="BQ57" s="370"/>
      <c r="BR57" s="370"/>
      <c r="BS57" s="370"/>
      <c r="BT57" s="370"/>
      <c r="BU57" s="370"/>
      <c r="BV57" s="370"/>
      <c r="BW57" s="370"/>
      <c r="BX57" s="370"/>
      <c r="BY57" s="370"/>
      <c r="BZ57" s="370"/>
      <c r="CA57" s="370"/>
      <c r="CB57" s="370"/>
      <c r="CC57" s="370"/>
      <c r="CD57" s="370"/>
      <c r="CE57" s="370"/>
      <c r="CF57" s="370"/>
      <c r="CG57" s="370"/>
      <c r="CH57" s="370"/>
      <c r="CI57" s="370"/>
      <c r="CJ57" s="370"/>
      <c r="CK57" s="370"/>
      <c r="CL57" s="370"/>
    </row>
    <row r="58" spans="1:90" ht="12" customHeight="1" x14ac:dyDescent="0.35">
      <c r="A58" s="370"/>
      <c r="B58" s="370"/>
      <c r="C58" s="370"/>
      <c r="D58" s="370"/>
      <c r="E58" s="370"/>
      <c r="F58" s="370"/>
      <c r="G58" s="370"/>
      <c r="H58" s="370"/>
      <c r="I58" s="370"/>
      <c r="J58" s="370"/>
      <c r="K58" s="370"/>
      <c r="L58" s="370"/>
      <c r="M58" s="370"/>
      <c r="N58" s="370"/>
      <c r="O58" s="370"/>
      <c r="P58" s="370"/>
      <c r="Q58" s="370"/>
      <c r="R58" s="370"/>
      <c r="S58" s="370"/>
      <c r="T58" s="370"/>
      <c r="U58" s="370"/>
      <c r="V58" s="370"/>
      <c r="W58" s="370"/>
      <c r="X58" s="370"/>
      <c r="Y58" s="370"/>
      <c r="Z58" s="370"/>
      <c r="AA58" s="370"/>
      <c r="AB58" s="370"/>
      <c r="AC58" s="370"/>
      <c r="AD58" s="370"/>
      <c r="AE58" s="370"/>
      <c r="AF58" s="370"/>
      <c r="AG58" s="370"/>
      <c r="AH58" s="370"/>
      <c r="AI58" s="370"/>
      <c r="AJ58" s="370"/>
      <c r="AK58" s="370"/>
      <c r="AL58" s="370"/>
      <c r="AM58" s="370"/>
      <c r="AN58" s="370"/>
      <c r="AO58" s="370"/>
      <c r="AP58" s="370"/>
      <c r="AQ58" s="370"/>
      <c r="AR58" s="370"/>
      <c r="AS58" s="370"/>
      <c r="AT58" s="370"/>
      <c r="AU58" s="370"/>
      <c r="AV58" s="370"/>
      <c r="AW58" s="370"/>
      <c r="AX58" s="370"/>
      <c r="AY58" s="370"/>
      <c r="AZ58" s="370"/>
      <c r="BB58" s="372"/>
      <c r="BC58" s="370"/>
      <c r="BD58" s="370"/>
      <c r="BE58" s="370"/>
      <c r="BF58" s="370"/>
      <c r="BG58" s="370"/>
      <c r="BH58" s="370"/>
      <c r="BI58" s="370"/>
      <c r="BJ58" s="370"/>
      <c r="BK58" s="370"/>
      <c r="BL58" s="370"/>
      <c r="BM58" s="370"/>
      <c r="BN58" s="370"/>
      <c r="BO58" s="370"/>
      <c r="BP58" s="370"/>
      <c r="BQ58" s="370"/>
      <c r="BR58" s="370"/>
      <c r="BS58" s="370"/>
      <c r="BT58" s="370"/>
      <c r="BU58" s="370"/>
      <c r="BV58" s="370"/>
      <c r="BW58" s="370"/>
      <c r="BX58" s="370"/>
      <c r="BY58" s="370"/>
      <c r="BZ58" s="370"/>
      <c r="CA58" s="370"/>
      <c r="CB58" s="370"/>
      <c r="CC58" s="370"/>
      <c r="CD58" s="370"/>
      <c r="CE58" s="370"/>
      <c r="CF58" s="370"/>
      <c r="CG58" s="370"/>
      <c r="CH58" s="370"/>
      <c r="CI58" s="370"/>
      <c r="CJ58" s="370"/>
      <c r="CK58" s="370"/>
      <c r="CL58" s="370"/>
    </row>
    <row r="59" spans="1:90" ht="12" customHeight="1" x14ac:dyDescent="0.35">
      <c r="A59" s="370"/>
      <c r="B59" s="370"/>
      <c r="C59" s="370"/>
      <c r="D59" s="370"/>
      <c r="E59" s="370"/>
      <c r="F59" s="370"/>
      <c r="G59" s="370"/>
      <c r="H59" s="370"/>
      <c r="I59" s="370"/>
      <c r="J59" s="370"/>
      <c r="K59" s="370"/>
      <c r="L59" s="370"/>
      <c r="M59" s="370"/>
      <c r="N59" s="370"/>
      <c r="O59" s="370"/>
      <c r="P59" s="370"/>
      <c r="Q59" s="370"/>
      <c r="R59" s="370"/>
      <c r="S59" s="370"/>
      <c r="T59" s="370"/>
      <c r="U59" s="370"/>
      <c r="V59" s="370"/>
      <c r="W59" s="370"/>
      <c r="X59" s="370"/>
      <c r="Y59" s="370"/>
      <c r="Z59" s="370"/>
      <c r="AA59" s="370"/>
      <c r="AB59" s="370"/>
      <c r="AC59" s="370"/>
      <c r="AD59" s="370"/>
      <c r="AE59" s="370"/>
      <c r="AF59" s="370"/>
      <c r="AG59" s="370"/>
      <c r="AH59" s="370"/>
      <c r="AI59" s="370"/>
      <c r="AJ59" s="370"/>
      <c r="AK59" s="370"/>
      <c r="AL59" s="370"/>
      <c r="AM59" s="370"/>
      <c r="AN59" s="370"/>
      <c r="AO59" s="370"/>
      <c r="AP59" s="370"/>
      <c r="AQ59" s="370"/>
      <c r="AR59" s="370"/>
      <c r="AS59" s="370"/>
      <c r="AT59" s="370"/>
      <c r="AU59" s="370"/>
      <c r="AV59" s="370"/>
      <c r="AW59" s="370"/>
      <c r="AX59" s="370"/>
      <c r="AY59" s="370"/>
      <c r="AZ59" s="370"/>
      <c r="BB59" s="372"/>
      <c r="BC59" s="370"/>
      <c r="BD59" s="370"/>
      <c r="BE59" s="370"/>
      <c r="BF59" s="370"/>
      <c r="BG59" s="370"/>
      <c r="BH59" s="370"/>
      <c r="BI59" s="370"/>
      <c r="BJ59" s="370"/>
      <c r="BK59" s="370"/>
      <c r="BL59" s="370"/>
      <c r="BM59" s="370"/>
      <c r="BN59" s="370"/>
      <c r="BO59" s="370"/>
      <c r="BP59" s="370"/>
      <c r="BQ59" s="370"/>
      <c r="BR59" s="370"/>
      <c r="BS59" s="370"/>
      <c r="BT59" s="370"/>
      <c r="BU59" s="370"/>
      <c r="BV59" s="370"/>
      <c r="BW59" s="370"/>
      <c r="BX59" s="370"/>
      <c r="BY59" s="370"/>
      <c r="BZ59" s="370"/>
      <c r="CA59" s="370"/>
      <c r="CB59" s="370"/>
      <c r="CC59" s="370"/>
      <c r="CD59" s="370"/>
      <c r="CE59" s="370"/>
      <c r="CF59" s="370"/>
      <c r="CG59" s="370"/>
      <c r="CH59" s="370"/>
      <c r="CI59" s="370"/>
      <c r="CJ59" s="370"/>
      <c r="CK59" s="370"/>
      <c r="CL59" s="370"/>
    </row>
    <row r="60" spans="1:90" ht="12" customHeight="1" x14ac:dyDescent="0.35">
      <c r="A60" s="370"/>
      <c r="B60" s="370"/>
      <c r="C60" s="370"/>
      <c r="D60" s="370"/>
      <c r="E60" s="370"/>
      <c r="F60" s="370"/>
      <c r="G60" s="370"/>
      <c r="H60" s="370"/>
      <c r="I60" s="370"/>
      <c r="J60" s="370"/>
      <c r="K60" s="370"/>
      <c r="L60" s="370"/>
      <c r="M60" s="370"/>
      <c r="N60" s="370"/>
      <c r="O60" s="370"/>
      <c r="P60" s="370"/>
      <c r="Q60" s="370"/>
      <c r="R60" s="370"/>
      <c r="S60" s="370"/>
      <c r="T60" s="370"/>
      <c r="U60" s="370"/>
      <c r="V60" s="370"/>
      <c r="W60" s="370"/>
      <c r="X60" s="370"/>
      <c r="Y60" s="370"/>
      <c r="Z60" s="370"/>
      <c r="AA60" s="370"/>
      <c r="AB60" s="370"/>
      <c r="AC60" s="370"/>
      <c r="AD60" s="370"/>
      <c r="AE60" s="370"/>
      <c r="AF60" s="370"/>
      <c r="AG60" s="370"/>
      <c r="AH60" s="370"/>
      <c r="AI60" s="370"/>
      <c r="AJ60" s="370"/>
      <c r="AK60" s="370"/>
      <c r="AL60" s="370"/>
      <c r="AM60" s="370"/>
      <c r="AN60" s="370"/>
      <c r="AO60" s="370"/>
      <c r="AP60" s="370"/>
      <c r="AQ60" s="370"/>
      <c r="AR60" s="370"/>
      <c r="AS60" s="370"/>
      <c r="AT60" s="370"/>
      <c r="AU60" s="370"/>
      <c r="AV60" s="370"/>
      <c r="AW60" s="370"/>
      <c r="AX60" s="370"/>
      <c r="AY60" s="370"/>
      <c r="AZ60" s="370"/>
      <c r="BB60" s="372"/>
      <c r="BC60" s="370"/>
      <c r="BD60" s="370"/>
      <c r="BE60" s="370"/>
      <c r="BF60" s="370"/>
      <c r="BG60" s="370"/>
      <c r="BH60" s="370"/>
      <c r="BI60" s="370"/>
      <c r="BJ60" s="370"/>
      <c r="BK60" s="370"/>
      <c r="BL60" s="370"/>
      <c r="BM60" s="370"/>
      <c r="BN60" s="370"/>
      <c r="BO60" s="370"/>
      <c r="BP60" s="370"/>
      <c r="BQ60" s="370"/>
      <c r="BR60" s="370"/>
      <c r="BS60" s="370"/>
      <c r="BT60" s="370"/>
      <c r="BU60" s="370"/>
      <c r="BV60" s="370"/>
      <c r="BW60" s="370"/>
      <c r="BX60" s="370"/>
      <c r="BY60" s="370"/>
      <c r="BZ60" s="370"/>
      <c r="CA60" s="370"/>
      <c r="CB60" s="370"/>
      <c r="CC60" s="370"/>
      <c r="CD60" s="370"/>
      <c r="CE60" s="370"/>
      <c r="CF60" s="370"/>
      <c r="CG60" s="370"/>
      <c r="CH60" s="370"/>
      <c r="CI60" s="370"/>
      <c r="CJ60" s="370"/>
      <c r="CK60" s="370"/>
      <c r="CL60" s="370"/>
    </row>
    <row r="61" spans="1:90" ht="12" customHeight="1" x14ac:dyDescent="0.35">
      <c r="A61" s="370"/>
      <c r="B61" s="370"/>
      <c r="C61" s="370"/>
      <c r="D61" s="370"/>
      <c r="E61" s="370"/>
      <c r="F61" s="370"/>
      <c r="G61" s="370"/>
      <c r="H61" s="370"/>
      <c r="I61" s="370"/>
      <c r="J61" s="370"/>
      <c r="K61" s="370"/>
      <c r="L61" s="370"/>
      <c r="M61" s="370"/>
      <c r="N61" s="370"/>
      <c r="O61" s="370"/>
      <c r="P61" s="370"/>
      <c r="Q61" s="370"/>
      <c r="R61" s="370"/>
      <c r="S61" s="370"/>
      <c r="T61" s="370"/>
      <c r="U61" s="370"/>
      <c r="V61" s="370"/>
      <c r="W61" s="370"/>
      <c r="X61" s="370"/>
      <c r="Y61" s="370"/>
      <c r="Z61" s="370"/>
      <c r="AA61" s="370"/>
      <c r="AB61" s="370"/>
      <c r="AC61" s="370"/>
      <c r="AD61" s="370"/>
      <c r="AE61" s="370"/>
      <c r="AF61" s="370"/>
      <c r="AG61" s="370"/>
      <c r="AH61" s="370"/>
      <c r="AI61" s="370"/>
      <c r="AJ61" s="370"/>
      <c r="AK61" s="370"/>
      <c r="AL61" s="370"/>
      <c r="AM61" s="370"/>
      <c r="AN61" s="370"/>
      <c r="AO61" s="370"/>
      <c r="AP61" s="370"/>
      <c r="AQ61" s="370"/>
      <c r="AR61" s="370"/>
      <c r="AS61" s="370"/>
      <c r="AT61" s="370"/>
      <c r="AU61" s="370"/>
      <c r="AV61" s="370"/>
      <c r="AW61" s="370"/>
      <c r="AX61" s="370"/>
      <c r="AY61" s="370"/>
      <c r="AZ61" s="370"/>
      <c r="BB61" s="372"/>
      <c r="BC61" s="370"/>
      <c r="BD61" s="370"/>
      <c r="BE61" s="370"/>
      <c r="BF61" s="370"/>
      <c r="BG61" s="370"/>
      <c r="BH61" s="370"/>
      <c r="BI61" s="370"/>
      <c r="BJ61" s="370"/>
      <c r="BK61" s="370"/>
      <c r="BL61" s="370"/>
      <c r="BM61" s="370"/>
      <c r="BN61" s="370"/>
      <c r="BO61" s="370"/>
      <c r="BP61" s="370"/>
      <c r="BQ61" s="370"/>
      <c r="BR61" s="370"/>
      <c r="BS61" s="370"/>
      <c r="BT61" s="370"/>
      <c r="BU61" s="370"/>
      <c r="BV61" s="370"/>
      <c r="BW61" s="370"/>
      <c r="BX61" s="370"/>
      <c r="BY61" s="370"/>
      <c r="BZ61" s="370"/>
      <c r="CA61" s="370"/>
      <c r="CB61" s="370"/>
      <c r="CC61" s="370"/>
      <c r="CD61" s="370"/>
      <c r="CE61" s="370"/>
      <c r="CF61" s="370"/>
      <c r="CG61" s="370"/>
      <c r="CH61" s="370"/>
      <c r="CI61" s="370"/>
      <c r="CJ61" s="370"/>
      <c r="CK61" s="370"/>
      <c r="CL61" s="370"/>
    </row>
    <row r="62" spans="1:90" ht="12" customHeight="1" x14ac:dyDescent="0.35">
      <c r="A62" s="370"/>
      <c r="B62" s="370"/>
      <c r="C62" s="370"/>
      <c r="D62" s="370"/>
      <c r="E62" s="370"/>
      <c r="F62" s="370"/>
      <c r="G62" s="370"/>
      <c r="H62" s="370"/>
      <c r="I62" s="370"/>
      <c r="J62" s="370"/>
      <c r="K62" s="370"/>
      <c r="L62" s="370"/>
      <c r="M62" s="370"/>
      <c r="N62" s="370"/>
      <c r="O62" s="370"/>
      <c r="P62" s="370"/>
      <c r="Q62" s="370"/>
      <c r="R62" s="370"/>
      <c r="S62" s="370"/>
      <c r="T62" s="370"/>
      <c r="U62" s="370"/>
      <c r="V62" s="370"/>
      <c r="W62" s="370"/>
      <c r="X62" s="370"/>
      <c r="Y62" s="370"/>
      <c r="Z62" s="370"/>
      <c r="AA62" s="370"/>
      <c r="AB62" s="370"/>
      <c r="AC62" s="370"/>
      <c r="AD62" s="370"/>
      <c r="AE62" s="370"/>
      <c r="AF62" s="370"/>
      <c r="AG62" s="370"/>
      <c r="AH62" s="370"/>
      <c r="AI62" s="370"/>
      <c r="AJ62" s="370"/>
      <c r="AK62" s="370"/>
      <c r="AL62" s="370"/>
      <c r="AM62" s="370"/>
      <c r="AN62" s="370"/>
      <c r="AO62" s="370"/>
      <c r="AP62" s="370"/>
      <c r="AQ62" s="370"/>
      <c r="AR62" s="370"/>
      <c r="AS62" s="370"/>
      <c r="AT62" s="370"/>
      <c r="AU62" s="370"/>
      <c r="AV62" s="370"/>
      <c r="AW62" s="370"/>
      <c r="AX62" s="370"/>
      <c r="AY62" s="370"/>
      <c r="AZ62" s="370"/>
      <c r="BB62" s="372"/>
      <c r="BC62" s="370"/>
      <c r="BD62" s="370"/>
      <c r="BE62" s="370"/>
      <c r="BF62" s="370"/>
      <c r="BG62" s="370"/>
      <c r="BH62" s="370"/>
      <c r="BI62" s="370"/>
      <c r="BJ62" s="370"/>
      <c r="BK62" s="370"/>
      <c r="BL62" s="370"/>
      <c r="BM62" s="370"/>
      <c r="BN62" s="370"/>
      <c r="BO62" s="370"/>
      <c r="BP62" s="370"/>
      <c r="BQ62" s="370"/>
      <c r="BR62" s="370"/>
      <c r="BS62" s="370"/>
      <c r="BT62" s="370"/>
      <c r="BU62" s="370"/>
      <c r="BV62" s="370"/>
      <c r="BW62" s="370"/>
      <c r="BX62" s="370"/>
      <c r="BY62" s="370"/>
      <c r="BZ62" s="370"/>
      <c r="CA62" s="370"/>
      <c r="CB62" s="370"/>
      <c r="CC62" s="370"/>
      <c r="CD62" s="370"/>
      <c r="CE62" s="370"/>
      <c r="CF62" s="370"/>
      <c r="CG62" s="370"/>
      <c r="CH62" s="370"/>
      <c r="CI62" s="370"/>
      <c r="CJ62" s="370"/>
      <c r="CK62" s="370"/>
      <c r="CL62" s="370"/>
    </row>
    <row r="63" spans="1:90" ht="12" customHeight="1" x14ac:dyDescent="0.35">
      <c r="A63" s="370"/>
      <c r="B63" s="370"/>
      <c r="C63" s="370"/>
      <c r="D63" s="370"/>
      <c r="E63" s="370"/>
      <c r="F63" s="370"/>
      <c r="G63" s="370"/>
      <c r="H63" s="370"/>
      <c r="I63" s="370"/>
      <c r="J63" s="370"/>
      <c r="K63" s="370"/>
      <c r="L63" s="370"/>
      <c r="M63" s="370"/>
      <c r="N63" s="370"/>
      <c r="O63" s="370"/>
      <c r="P63" s="370"/>
      <c r="Q63" s="370"/>
      <c r="R63" s="370"/>
      <c r="S63" s="370"/>
      <c r="T63" s="370"/>
      <c r="U63" s="370"/>
      <c r="V63" s="370"/>
      <c r="W63" s="370"/>
      <c r="X63" s="370"/>
      <c r="Y63" s="370"/>
      <c r="Z63" s="370"/>
      <c r="AA63" s="370"/>
      <c r="AB63" s="370"/>
      <c r="AC63" s="370"/>
      <c r="AD63" s="370"/>
      <c r="AE63" s="370"/>
      <c r="AF63" s="370"/>
      <c r="AG63" s="370"/>
      <c r="AH63" s="370"/>
      <c r="AI63" s="370"/>
      <c r="AJ63" s="370"/>
      <c r="AK63" s="370"/>
      <c r="AL63" s="370"/>
      <c r="AM63" s="370"/>
      <c r="AN63" s="370"/>
      <c r="AO63" s="370"/>
      <c r="AP63" s="370"/>
      <c r="AQ63" s="370"/>
      <c r="AR63" s="370"/>
      <c r="AS63" s="370"/>
      <c r="AT63" s="370"/>
      <c r="AU63" s="370"/>
      <c r="AV63" s="370"/>
      <c r="AW63" s="370"/>
      <c r="AX63" s="370"/>
      <c r="AY63" s="370"/>
      <c r="AZ63" s="370"/>
      <c r="BB63" s="372"/>
      <c r="BC63" s="370"/>
      <c r="BD63" s="370"/>
      <c r="BE63" s="370"/>
      <c r="BF63" s="370"/>
      <c r="BG63" s="370"/>
      <c r="BH63" s="370"/>
      <c r="BI63" s="370"/>
      <c r="BJ63" s="370"/>
      <c r="BK63" s="370"/>
      <c r="BL63" s="370"/>
      <c r="BM63" s="370"/>
      <c r="BN63" s="370"/>
      <c r="BO63" s="370"/>
      <c r="BP63" s="370"/>
      <c r="BQ63" s="370"/>
      <c r="BR63" s="370"/>
      <c r="BS63" s="370"/>
      <c r="BT63" s="370"/>
      <c r="BU63" s="370"/>
      <c r="BV63" s="370"/>
      <c r="BW63" s="370"/>
      <c r="BX63" s="370"/>
      <c r="BY63" s="370"/>
      <c r="BZ63" s="370"/>
      <c r="CA63" s="370"/>
      <c r="CB63" s="370"/>
      <c r="CC63" s="370"/>
      <c r="CD63" s="370"/>
      <c r="CE63" s="370"/>
      <c r="CF63" s="370"/>
      <c r="CG63" s="370"/>
      <c r="CH63" s="370"/>
      <c r="CI63" s="370"/>
      <c r="CJ63" s="370"/>
      <c r="CK63" s="370"/>
      <c r="CL63" s="370"/>
    </row>
    <row r="64" spans="1:90" ht="12" customHeight="1" x14ac:dyDescent="0.35">
      <c r="A64" s="370"/>
      <c r="B64" s="370"/>
      <c r="C64" s="370"/>
      <c r="D64" s="370"/>
      <c r="E64" s="370"/>
      <c r="F64" s="370"/>
      <c r="G64" s="370"/>
      <c r="H64" s="370"/>
      <c r="I64" s="370"/>
      <c r="J64" s="370"/>
      <c r="K64" s="370"/>
      <c r="L64" s="370"/>
      <c r="M64" s="370"/>
      <c r="N64" s="370"/>
      <c r="O64" s="370"/>
      <c r="P64" s="370"/>
      <c r="Q64" s="370"/>
      <c r="R64" s="370"/>
      <c r="S64" s="370"/>
      <c r="T64" s="370"/>
      <c r="U64" s="370"/>
      <c r="V64" s="370"/>
      <c r="W64" s="370"/>
      <c r="X64" s="370"/>
      <c r="Y64" s="370"/>
      <c r="Z64" s="370"/>
      <c r="AA64" s="370"/>
      <c r="AB64" s="370"/>
      <c r="AC64" s="370"/>
      <c r="AD64" s="370"/>
      <c r="AE64" s="370"/>
      <c r="AF64" s="370"/>
      <c r="AG64" s="370"/>
      <c r="AH64" s="370"/>
      <c r="AI64" s="370"/>
      <c r="AJ64" s="370"/>
      <c r="AK64" s="370"/>
      <c r="AL64" s="370"/>
      <c r="AM64" s="370"/>
      <c r="AN64" s="370"/>
      <c r="AO64" s="370"/>
      <c r="AP64" s="370"/>
      <c r="AQ64" s="370"/>
      <c r="AR64" s="370"/>
      <c r="AS64" s="370"/>
      <c r="AT64" s="370"/>
      <c r="AU64" s="370"/>
      <c r="AV64" s="370"/>
      <c r="AW64" s="370"/>
      <c r="AX64" s="370"/>
      <c r="AY64" s="370"/>
      <c r="AZ64" s="370"/>
      <c r="BB64" s="372"/>
      <c r="BC64" s="370"/>
      <c r="BD64" s="370"/>
      <c r="BE64" s="370"/>
      <c r="BF64" s="370"/>
      <c r="BG64" s="370"/>
      <c r="BH64" s="370"/>
      <c r="BI64" s="370"/>
      <c r="BJ64" s="370"/>
      <c r="BK64" s="370"/>
      <c r="BL64" s="370"/>
      <c r="BM64" s="370"/>
      <c r="BN64" s="370"/>
      <c r="BO64" s="370"/>
      <c r="BP64" s="370"/>
      <c r="BQ64" s="370"/>
      <c r="BR64" s="370"/>
      <c r="BS64" s="370"/>
      <c r="BT64" s="370"/>
      <c r="BU64" s="370"/>
      <c r="BV64" s="370"/>
      <c r="BW64" s="370"/>
      <c r="BX64" s="370"/>
      <c r="BY64" s="370"/>
      <c r="BZ64" s="370"/>
      <c r="CA64" s="370"/>
      <c r="CB64" s="370"/>
      <c r="CC64" s="370"/>
      <c r="CD64" s="370"/>
      <c r="CE64" s="370"/>
      <c r="CF64" s="370"/>
      <c r="CG64" s="370"/>
      <c r="CH64" s="370"/>
      <c r="CI64" s="370"/>
      <c r="CJ64" s="370"/>
      <c r="CK64" s="370"/>
      <c r="CL64" s="370"/>
    </row>
    <row r="65" spans="1:90" ht="12" customHeight="1" x14ac:dyDescent="0.35">
      <c r="A65" s="370"/>
      <c r="B65" s="370"/>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0"/>
      <c r="AA65" s="370"/>
      <c r="AB65" s="370"/>
      <c r="AC65" s="370"/>
      <c r="AD65" s="370"/>
      <c r="AE65" s="370"/>
      <c r="AF65" s="370"/>
      <c r="AG65" s="370"/>
      <c r="AH65" s="370"/>
      <c r="AI65" s="370"/>
      <c r="AJ65" s="370"/>
      <c r="AK65" s="370"/>
      <c r="AL65" s="370"/>
      <c r="AM65" s="370"/>
      <c r="AN65" s="370"/>
      <c r="AO65" s="370"/>
      <c r="AP65" s="370"/>
      <c r="AQ65" s="370"/>
      <c r="AR65" s="370"/>
      <c r="AS65" s="370"/>
      <c r="AT65" s="370"/>
      <c r="AU65" s="370"/>
      <c r="AV65" s="370"/>
      <c r="AW65" s="370"/>
      <c r="AX65" s="370"/>
      <c r="AY65" s="370"/>
      <c r="AZ65" s="370"/>
      <c r="BB65" s="372"/>
      <c r="BC65" s="370"/>
      <c r="BD65" s="370"/>
      <c r="BE65" s="370"/>
      <c r="BF65" s="370"/>
      <c r="BG65" s="370"/>
      <c r="BH65" s="370"/>
      <c r="BI65" s="370"/>
      <c r="BJ65" s="370"/>
      <c r="BK65" s="370"/>
      <c r="BL65" s="370"/>
      <c r="BM65" s="370"/>
      <c r="BN65" s="370"/>
      <c r="BO65" s="370"/>
      <c r="BP65" s="370"/>
      <c r="BQ65" s="370"/>
      <c r="BR65" s="370"/>
      <c r="BS65" s="370"/>
      <c r="BT65" s="370"/>
      <c r="BU65" s="370"/>
      <c r="BV65" s="370"/>
      <c r="BW65" s="370"/>
      <c r="BX65" s="370"/>
      <c r="BY65" s="370"/>
      <c r="BZ65" s="370"/>
      <c r="CA65" s="370"/>
      <c r="CB65" s="370"/>
      <c r="CC65" s="370"/>
      <c r="CD65" s="370"/>
      <c r="CE65" s="370"/>
      <c r="CF65" s="370"/>
      <c r="CG65" s="370"/>
      <c r="CH65" s="370"/>
      <c r="CI65" s="370"/>
      <c r="CJ65" s="370"/>
      <c r="CK65" s="370"/>
      <c r="CL65" s="370"/>
    </row>
    <row r="66" spans="1:90" ht="12" customHeight="1" x14ac:dyDescent="0.35">
      <c r="A66" s="412"/>
      <c r="B66" s="412"/>
      <c r="C66" s="413"/>
      <c r="D66" s="413"/>
      <c r="E66" s="413"/>
      <c r="F66" s="413"/>
      <c r="G66" s="413"/>
      <c r="H66" s="413"/>
      <c r="I66" s="413"/>
      <c r="J66" s="413"/>
      <c r="K66" s="413"/>
      <c r="L66" s="413"/>
      <c r="M66" s="413"/>
      <c r="N66" s="413"/>
      <c r="O66" s="413"/>
      <c r="P66" s="413"/>
      <c r="Q66" s="413"/>
      <c r="R66" s="413"/>
      <c r="S66" s="413"/>
      <c r="T66" s="413"/>
      <c r="U66" s="413"/>
      <c r="V66" s="413"/>
      <c r="W66" s="413"/>
      <c r="X66" s="413"/>
      <c r="Y66" s="413"/>
      <c r="Z66" s="413"/>
      <c r="AA66" s="413"/>
      <c r="AB66" s="413"/>
      <c r="AC66" s="413"/>
      <c r="AD66" s="413"/>
      <c r="AE66" s="413"/>
      <c r="AF66" s="413"/>
      <c r="AG66" s="413"/>
      <c r="AH66" s="413"/>
      <c r="AI66" s="413"/>
      <c r="AJ66" s="413"/>
      <c r="AK66" s="413"/>
      <c r="AL66" s="413"/>
      <c r="AM66" s="413"/>
      <c r="AN66" s="413"/>
      <c r="AO66" s="413"/>
      <c r="AP66" s="413"/>
      <c r="AQ66" s="413"/>
      <c r="AR66" s="413"/>
      <c r="AS66" s="413"/>
      <c r="AT66" s="413"/>
      <c r="AU66" s="413"/>
      <c r="AV66" s="413"/>
      <c r="AW66" s="413"/>
      <c r="AX66" s="413"/>
      <c r="AY66" s="413"/>
      <c r="AZ66" s="413"/>
      <c r="BB66" s="372"/>
      <c r="BC66" s="413"/>
      <c r="BD66" s="413"/>
      <c r="BE66" s="413"/>
      <c r="BF66" s="413"/>
      <c r="BG66" s="413"/>
      <c r="BH66" s="413"/>
      <c r="BI66" s="413"/>
      <c r="BJ66" s="413"/>
      <c r="BK66" s="413"/>
      <c r="BL66" s="413"/>
      <c r="BM66" s="413"/>
      <c r="BN66" s="413"/>
      <c r="BO66" s="413"/>
      <c r="BP66" s="413"/>
      <c r="BQ66" s="413"/>
      <c r="BR66" s="413"/>
      <c r="BS66" s="413"/>
      <c r="BT66" s="413"/>
      <c r="BU66" s="413"/>
      <c r="BV66" s="413"/>
      <c r="BW66" s="413"/>
      <c r="BX66" s="413"/>
      <c r="BY66" s="413"/>
      <c r="BZ66" s="413"/>
      <c r="CA66" s="413"/>
      <c r="CB66" s="413"/>
      <c r="CC66" s="413"/>
      <c r="CD66" s="413"/>
      <c r="CE66" s="413"/>
      <c r="CF66" s="413"/>
      <c r="CG66" s="413"/>
      <c r="CH66" s="413"/>
      <c r="CI66" s="413"/>
      <c r="CJ66" s="413"/>
      <c r="CK66" s="413"/>
      <c r="CL66" s="413"/>
    </row>
    <row r="67" spans="1:90" ht="12" customHeight="1" x14ac:dyDescent="0.35">
      <c r="A67" s="412"/>
      <c r="B67" s="412"/>
      <c r="C67" s="413"/>
      <c r="D67" s="413"/>
      <c r="E67" s="413"/>
      <c r="F67" s="413"/>
      <c r="G67" s="413"/>
      <c r="H67" s="413"/>
      <c r="I67" s="413"/>
      <c r="J67" s="413"/>
      <c r="K67" s="413"/>
      <c r="L67" s="413"/>
      <c r="M67" s="413"/>
      <c r="N67" s="413"/>
      <c r="O67" s="413"/>
      <c r="P67" s="413"/>
      <c r="Q67" s="413"/>
      <c r="R67" s="413"/>
      <c r="S67" s="413"/>
      <c r="T67" s="413"/>
      <c r="U67" s="413"/>
      <c r="V67" s="413"/>
      <c r="W67" s="413"/>
      <c r="X67" s="413"/>
      <c r="Y67" s="413"/>
      <c r="Z67" s="413"/>
      <c r="AA67" s="413"/>
      <c r="AB67" s="413"/>
      <c r="AC67" s="413"/>
      <c r="AD67" s="413"/>
      <c r="AE67" s="413"/>
      <c r="AF67" s="413"/>
      <c r="AG67" s="413"/>
      <c r="AH67" s="413"/>
      <c r="AI67" s="413"/>
      <c r="AJ67" s="413"/>
      <c r="AK67" s="413"/>
      <c r="AL67" s="413"/>
      <c r="AM67" s="413"/>
      <c r="AN67" s="413"/>
      <c r="AO67" s="413"/>
      <c r="AP67" s="413"/>
      <c r="AQ67" s="413"/>
      <c r="AR67" s="413"/>
      <c r="AS67" s="413"/>
      <c r="AT67" s="413"/>
      <c r="AU67" s="413"/>
      <c r="AV67" s="413"/>
      <c r="AW67" s="413"/>
      <c r="AX67" s="413"/>
      <c r="AY67" s="413"/>
      <c r="AZ67" s="413"/>
      <c r="BB67" s="372"/>
      <c r="BC67" s="413"/>
      <c r="BD67" s="413"/>
      <c r="BE67" s="413"/>
      <c r="BF67" s="413"/>
      <c r="BG67" s="413"/>
      <c r="BH67" s="413"/>
      <c r="BI67" s="413"/>
      <c r="BJ67" s="413"/>
      <c r="BK67" s="413"/>
      <c r="BL67" s="413"/>
      <c r="BM67" s="413"/>
      <c r="BN67" s="413"/>
      <c r="BO67" s="413"/>
      <c r="BP67" s="413"/>
      <c r="BQ67" s="413"/>
      <c r="BR67" s="413"/>
      <c r="BS67" s="413"/>
      <c r="BT67" s="413"/>
      <c r="BU67" s="413"/>
      <c r="BV67" s="413"/>
      <c r="BW67" s="413"/>
      <c r="BX67" s="413"/>
      <c r="BY67" s="413"/>
      <c r="BZ67" s="413"/>
      <c r="CA67" s="413"/>
      <c r="CB67" s="413"/>
      <c r="CC67" s="413"/>
      <c r="CD67" s="413"/>
      <c r="CE67" s="413"/>
      <c r="CF67" s="413"/>
      <c r="CG67" s="413"/>
      <c r="CH67" s="413"/>
      <c r="CI67" s="413"/>
      <c r="CJ67" s="413"/>
      <c r="CK67" s="413"/>
      <c r="CL67" s="413"/>
    </row>
    <row r="68" spans="1:90" ht="12" customHeight="1" x14ac:dyDescent="0.35">
      <c r="A68" s="412"/>
      <c r="B68" s="412"/>
      <c r="C68" s="413"/>
      <c r="D68" s="413"/>
      <c r="E68" s="413"/>
      <c r="F68" s="413"/>
      <c r="G68" s="413"/>
      <c r="H68" s="413"/>
      <c r="I68" s="413"/>
      <c r="J68" s="413"/>
      <c r="K68" s="413"/>
      <c r="L68" s="413"/>
      <c r="M68" s="413"/>
      <c r="N68" s="413"/>
      <c r="O68" s="413"/>
      <c r="P68" s="413"/>
      <c r="Q68" s="413"/>
      <c r="R68" s="413"/>
      <c r="S68" s="413"/>
      <c r="T68" s="413"/>
      <c r="U68" s="413"/>
      <c r="V68" s="413"/>
      <c r="W68" s="413"/>
      <c r="X68" s="413"/>
      <c r="Y68" s="413"/>
      <c r="Z68" s="413"/>
      <c r="AA68" s="413"/>
      <c r="AB68" s="413"/>
      <c r="AC68" s="413"/>
      <c r="AD68" s="413"/>
      <c r="AE68" s="413"/>
      <c r="AF68" s="413"/>
      <c r="AG68" s="413"/>
      <c r="AH68" s="413"/>
      <c r="AI68" s="413"/>
      <c r="AJ68" s="413"/>
      <c r="AK68" s="413"/>
      <c r="AL68" s="413"/>
      <c r="AM68" s="413"/>
      <c r="AN68" s="413"/>
      <c r="AO68" s="413"/>
      <c r="AP68" s="413"/>
      <c r="AQ68" s="413"/>
      <c r="AR68" s="413"/>
      <c r="AS68" s="413"/>
      <c r="AT68" s="413"/>
      <c r="AU68" s="413"/>
      <c r="AV68" s="413"/>
      <c r="AW68" s="413"/>
      <c r="AX68" s="413"/>
      <c r="AY68" s="413"/>
      <c r="AZ68" s="413"/>
      <c r="BB68" s="372"/>
      <c r="BC68" s="413"/>
      <c r="BD68" s="413"/>
      <c r="BE68" s="413"/>
      <c r="BF68" s="413"/>
      <c r="BG68" s="413"/>
      <c r="BH68" s="413"/>
      <c r="BI68" s="413"/>
      <c r="BJ68" s="413"/>
      <c r="BK68" s="413"/>
      <c r="BL68" s="413"/>
      <c r="BM68" s="413"/>
      <c r="BN68" s="413"/>
      <c r="BO68" s="413"/>
      <c r="BP68" s="413"/>
      <c r="BQ68" s="413"/>
      <c r="BR68" s="413"/>
      <c r="BS68" s="413"/>
      <c r="BT68" s="413"/>
      <c r="BU68" s="413"/>
      <c r="BV68" s="413"/>
      <c r="BW68" s="413"/>
      <c r="BX68" s="413"/>
      <c r="BY68" s="413"/>
      <c r="BZ68" s="413"/>
      <c r="CA68" s="413"/>
      <c r="CB68" s="413"/>
      <c r="CC68" s="413"/>
      <c r="CD68" s="413"/>
      <c r="CE68" s="413"/>
      <c r="CF68" s="413"/>
      <c r="CG68" s="413"/>
      <c r="CH68" s="413"/>
      <c r="CI68" s="413"/>
      <c r="CJ68" s="413"/>
      <c r="CK68" s="413"/>
      <c r="CL68" s="413"/>
    </row>
    <row r="69" spans="1:90" ht="12" customHeight="1" x14ac:dyDescent="0.35">
      <c r="A69" s="412"/>
      <c r="B69" s="412"/>
      <c r="C69" s="413"/>
      <c r="D69" s="413"/>
      <c r="E69" s="413"/>
      <c r="F69" s="413"/>
      <c r="G69" s="413"/>
      <c r="H69" s="413"/>
      <c r="I69" s="413"/>
      <c r="J69" s="413"/>
      <c r="K69" s="413"/>
      <c r="L69" s="413"/>
      <c r="M69" s="413"/>
      <c r="N69" s="413"/>
      <c r="O69" s="413"/>
      <c r="P69" s="413"/>
      <c r="Q69" s="413"/>
      <c r="R69" s="413"/>
      <c r="S69" s="413"/>
      <c r="T69" s="413"/>
      <c r="U69" s="413"/>
      <c r="V69" s="413"/>
      <c r="W69" s="413"/>
      <c r="X69" s="413"/>
      <c r="Y69" s="413"/>
      <c r="Z69" s="413"/>
      <c r="AA69" s="413"/>
      <c r="AB69" s="413"/>
      <c r="AC69" s="413"/>
      <c r="AD69" s="413"/>
      <c r="AE69" s="413"/>
      <c r="AF69" s="413"/>
      <c r="AG69" s="413"/>
      <c r="AH69" s="413"/>
      <c r="AI69" s="413"/>
      <c r="AJ69" s="413"/>
      <c r="AK69" s="413"/>
      <c r="AL69" s="413"/>
      <c r="AM69" s="413"/>
      <c r="AN69" s="413"/>
      <c r="AO69" s="413"/>
      <c r="AP69" s="413"/>
      <c r="AQ69" s="413"/>
      <c r="AR69" s="413"/>
      <c r="AS69" s="413"/>
      <c r="AT69" s="413"/>
      <c r="AU69" s="413"/>
      <c r="AV69" s="413"/>
      <c r="AW69" s="413"/>
      <c r="AX69" s="413"/>
      <c r="AY69" s="413"/>
      <c r="AZ69" s="413"/>
      <c r="BB69" s="372"/>
      <c r="BC69" s="413"/>
      <c r="BD69" s="413"/>
      <c r="BE69" s="413"/>
      <c r="BF69" s="413"/>
      <c r="BG69" s="413"/>
      <c r="BH69" s="413"/>
      <c r="BI69" s="413"/>
      <c r="BJ69" s="413"/>
      <c r="BK69" s="413"/>
      <c r="BL69" s="413"/>
      <c r="BM69" s="413"/>
      <c r="BN69" s="413"/>
      <c r="BO69" s="413"/>
      <c r="BP69" s="413"/>
      <c r="BQ69" s="413"/>
      <c r="BR69" s="413"/>
      <c r="BS69" s="413"/>
      <c r="BT69" s="413"/>
      <c r="BU69" s="413"/>
      <c r="BV69" s="413"/>
      <c r="BW69" s="413"/>
      <c r="BX69" s="413"/>
      <c r="BY69" s="413"/>
      <c r="BZ69" s="413"/>
      <c r="CA69" s="413"/>
      <c r="CB69" s="413"/>
      <c r="CC69" s="413"/>
      <c r="CD69" s="413"/>
      <c r="CE69" s="413"/>
      <c r="CF69" s="413"/>
      <c r="CG69" s="413"/>
      <c r="CH69" s="413"/>
      <c r="CI69" s="413"/>
      <c r="CJ69" s="413"/>
      <c r="CK69" s="413"/>
      <c r="CL69" s="413"/>
    </row>
    <row r="70" spans="1:90" ht="12" customHeight="1" x14ac:dyDescent="0.35">
      <c r="A70" s="412"/>
      <c r="B70" s="412"/>
      <c r="C70" s="413"/>
      <c r="D70" s="413"/>
      <c r="E70" s="413"/>
      <c r="F70" s="413"/>
      <c r="G70" s="413"/>
      <c r="H70" s="413"/>
      <c r="I70" s="413"/>
      <c r="J70" s="413"/>
      <c r="K70" s="413"/>
      <c r="L70" s="413"/>
      <c r="M70" s="413"/>
      <c r="N70" s="413"/>
      <c r="O70" s="413"/>
      <c r="P70" s="413"/>
      <c r="Q70" s="413"/>
      <c r="R70" s="413"/>
      <c r="S70" s="413"/>
      <c r="T70" s="413"/>
      <c r="U70" s="413"/>
      <c r="V70" s="413"/>
      <c r="W70" s="413"/>
      <c r="X70" s="413"/>
      <c r="Y70" s="413"/>
      <c r="Z70" s="413"/>
      <c r="AA70" s="413"/>
      <c r="AB70" s="413"/>
      <c r="AC70" s="413"/>
      <c r="AD70" s="413"/>
      <c r="AE70" s="413"/>
      <c r="AF70" s="413"/>
      <c r="AG70" s="413"/>
      <c r="AH70" s="413"/>
      <c r="AI70" s="413"/>
      <c r="AJ70" s="413"/>
      <c r="AK70" s="413"/>
      <c r="AL70" s="413"/>
      <c r="AM70" s="413"/>
      <c r="AN70" s="413"/>
      <c r="AO70" s="413"/>
      <c r="AP70" s="413"/>
      <c r="AQ70" s="413"/>
      <c r="AR70" s="413"/>
      <c r="AS70" s="413"/>
      <c r="AT70" s="413"/>
      <c r="AU70" s="413"/>
      <c r="AV70" s="413"/>
      <c r="AW70" s="413"/>
      <c r="AX70" s="413"/>
      <c r="AY70" s="413"/>
      <c r="AZ70" s="413"/>
      <c r="BB70" s="372"/>
      <c r="BC70" s="413"/>
      <c r="BD70" s="413"/>
      <c r="BE70" s="413"/>
      <c r="BF70" s="413"/>
      <c r="BG70" s="413"/>
      <c r="BH70" s="413"/>
      <c r="BI70" s="413"/>
      <c r="BJ70" s="413"/>
      <c r="BK70" s="413"/>
      <c r="BL70" s="413"/>
      <c r="BM70" s="413"/>
      <c r="BN70" s="413"/>
      <c r="BO70" s="413"/>
      <c r="BP70" s="413"/>
      <c r="BQ70" s="413"/>
      <c r="BR70" s="413"/>
      <c r="BS70" s="413"/>
      <c r="BT70" s="413"/>
      <c r="BU70" s="413"/>
      <c r="BV70" s="413"/>
      <c r="BW70" s="413"/>
      <c r="BX70" s="413"/>
      <c r="BY70" s="413"/>
      <c r="BZ70" s="413"/>
      <c r="CA70" s="413"/>
      <c r="CB70" s="413"/>
      <c r="CC70" s="413"/>
      <c r="CD70" s="413"/>
      <c r="CE70" s="413"/>
      <c r="CF70" s="413"/>
      <c r="CG70" s="413"/>
      <c r="CH70" s="413"/>
      <c r="CI70" s="413"/>
      <c r="CJ70" s="413"/>
      <c r="CK70" s="413"/>
      <c r="CL70" s="413"/>
    </row>
    <row r="71" spans="1:90" ht="12" customHeight="1" x14ac:dyDescent="0.35">
      <c r="A71" s="412"/>
      <c r="B71" s="412"/>
      <c r="C71" s="413"/>
      <c r="D71" s="413"/>
      <c r="E71" s="413"/>
      <c r="F71" s="413"/>
      <c r="G71" s="413"/>
      <c r="H71" s="413"/>
      <c r="I71" s="413"/>
      <c r="J71" s="413"/>
      <c r="K71" s="413"/>
      <c r="L71" s="413"/>
      <c r="M71" s="413"/>
      <c r="N71" s="413"/>
      <c r="O71" s="413"/>
      <c r="P71" s="413"/>
      <c r="Q71" s="413"/>
      <c r="R71" s="413"/>
      <c r="S71" s="413"/>
      <c r="T71" s="413"/>
      <c r="U71" s="413"/>
      <c r="V71" s="413"/>
      <c r="W71" s="413"/>
      <c r="X71" s="413"/>
      <c r="Y71" s="413"/>
      <c r="Z71" s="413"/>
      <c r="AA71" s="413"/>
      <c r="AB71" s="413"/>
      <c r="AC71" s="413"/>
      <c r="AD71" s="413"/>
      <c r="AE71" s="413"/>
      <c r="AF71" s="413"/>
      <c r="AG71" s="413"/>
      <c r="AH71" s="413"/>
      <c r="AI71" s="413"/>
      <c r="AJ71" s="413"/>
      <c r="AK71" s="413"/>
      <c r="AL71" s="413"/>
      <c r="AM71" s="413"/>
      <c r="AN71" s="413"/>
      <c r="AO71" s="413"/>
      <c r="AP71" s="413"/>
      <c r="AQ71" s="413"/>
      <c r="AR71" s="413"/>
      <c r="AS71" s="413"/>
      <c r="AT71" s="413"/>
      <c r="AU71" s="413"/>
      <c r="AV71" s="413"/>
      <c r="AW71" s="413"/>
      <c r="AX71" s="413"/>
      <c r="AY71" s="413"/>
      <c r="AZ71" s="413"/>
      <c r="BB71" s="372"/>
      <c r="BC71" s="413"/>
      <c r="BD71" s="413"/>
      <c r="BE71" s="413"/>
      <c r="BF71" s="413"/>
      <c r="BG71" s="413"/>
      <c r="BH71" s="413"/>
      <c r="BI71" s="413"/>
      <c r="BJ71" s="413"/>
      <c r="BK71" s="413"/>
      <c r="BL71" s="413"/>
      <c r="BM71" s="413"/>
      <c r="BN71" s="413"/>
      <c r="BO71" s="413"/>
      <c r="BP71" s="413"/>
      <c r="BQ71" s="413"/>
      <c r="BR71" s="413"/>
      <c r="BS71" s="413"/>
      <c r="BT71" s="413"/>
      <c r="BU71" s="413"/>
      <c r="BV71" s="413"/>
      <c r="BW71" s="413"/>
      <c r="BX71" s="413"/>
      <c r="BY71" s="413"/>
      <c r="BZ71" s="413"/>
      <c r="CA71" s="413"/>
      <c r="CB71" s="413"/>
      <c r="CC71" s="413"/>
      <c r="CD71" s="413"/>
      <c r="CE71" s="413"/>
      <c r="CF71" s="413"/>
      <c r="CG71" s="413"/>
      <c r="CH71" s="413"/>
      <c r="CI71" s="413"/>
      <c r="CJ71" s="413"/>
      <c r="CK71" s="413"/>
      <c r="CL71" s="413"/>
    </row>
    <row r="72" spans="1:90" ht="12" customHeight="1" x14ac:dyDescent="0.35">
      <c r="A72" s="412"/>
      <c r="B72" s="412"/>
      <c r="C72" s="413"/>
      <c r="D72" s="413"/>
      <c r="E72" s="413"/>
      <c r="F72" s="413"/>
      <c r="G72" s="413"/>
      <c r="H72" s="413"/>
      <c r="I72" s="413"/>
      <c r="J72" s="413"/>
      <c r="K72" s="413"/>
      <c r="L72" s="413"/>
      <c r="M72" s="413"/>
      <c r="N72" s="413"/>
      <c r="O72" s="413"/>
      <c r="P72" s="413"/>
      <c r="Q72" s="413"/>
      <c r="R72" s="413"/>
      <c r="S72" s="413"/>
      <c r="T72" s="413"/>
      <c r="U72" s="413"/>
      <c r="V72" s="413"/>
      <c r="W72" s="413"/>
      <c r="X72" s="413"/>
      <c r="Y72" s="413"/>
      <c r="Z72" s="413"/>
      <c r="AA72" s="413"/>
      <c r="AB72" s="413"/>
      <c r="AC72" s="413"/>
      <c r="AD72" s="413"/>
      <c r="AE72" s="413"/>
      <c r="AF72" s="413"/>
      <c r="AG72" s="413"/>
      <c r="AH72" s="413"/>
      <c r="AI72" s="413"/>
      <c r="AJ72" s="413"/>
      <c r="AK72" s="413"/>
      <c r="AL72" s="413"/>
      <c r="AM72" s="413"/>
      <c r="AN72" s="413"/>
      <c r="AO72" s="413"/>
      <c r="AP72" s="413"/>
      <c r="AQ72" s="413"/>
      <c r="AR72" s="413"/>
      <c r="AS72" s="413"/>
      <c r="AT72" s="413"/>
      <c r="AU72" s="413"/>
      <c r="AV72" s="413"/>
      <c r="AW72" s="413"/>
      <c r="AX72" s="413"/>
      <c r="AY72" s="413"/>
      <c r="AZ72" s="413"/>
      <c r="BB72" s="372"/>
      <c r="BC72" s="413"/>
      <c r="BD72" s="413"/>
      <c r="BE72" s="413"/>
      <c r="BF72" s="413"/>
      <c r="BG72" s="413"/>
      <c r="BH72" s="413"/>
      <c r="BI72" s="413"/>
      <c r="BJ72" s="413"/>
      <c r="BK72" s="413"/>
      <c r="BL72" s="413"/>
      <c r="BM72" s="413"/>
      <c r="BN72" s="413"/>
      <c r="BO72" s="413"/>
      <c r="BP72" s="413"/>
      <c r="BQ72" s="413"/>
      <c r="BR72" s="413"/>
      <c r="BS72" s="413"/>
      <c r="BT72" s="413"/>
      <c r="BU72" s="413"/>
      <c r="BV72" s="413"/>
      <c r="BW72" s="413"/>
      <c r="BX72" s="413"/>
      <c r="BY72" s="413"/>
      <c r="BZ72" s="413"/>
      <c r="CA72" s="413"/>
      <c r="CB72" s="413"/>
      <c r="CC72" s="413"/>
      <c r="CD72" s="413"/>
      <c r="CE72" s="413"/>
      <c r="CF72" s="413"/>
      <c r="CG72" s="413"/>
      <c r="CH72" s="413"/>
      <c r="CI72" s="413"/>
      <c r="CJ72" s="413"/>
      <c r="CK72" s="413"/>
      <c r="CL72" s="413"/>
    </row>
  </sheetData>
  <pageMargins left="0.55118110236220497" right="0.55118110236220497" top="0.39370078740157499" bottom="0.55118110236220497" header="0" footer="0.31496062992126"/>
  <pageSetup fitToHeight="0" orientation="landscape" r:id="rId1"/>
  <headerFooter scaleWithDoc="0" alignWithMargins="0">
    <oddFooter>&amp;R&amp;G&amp;L&amp;"Arial,Regular"&amp;8Page &amp;P     Tab:&amp;A     June 27, 2019&amp;C&amp;"Arial,Regular"&amp;8&amp;F
Reliance Restricted</oddFooter>
  </headerFooter>
  <legacyDrawingHF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697177"/>
    <pageSetUpPr fitToPage="1"/>
  </sheetPr>
  <dimension ref="A1:A5"/>
  <sheetViews>
    <sheetView showGridLines="0" zoomScale="85" zoomScaleNormal="85" workbookViewId="0">
      <selection activeCell="H5" sqref="H5"/>
    </sheetView>
  </sheetViews>
  <sheetFormatPr defaultColWidth="9.08984375" defaultRowHeight="16.5" x14ac:dyDescent="0.45"/>
  <cols>
    <col min="1" max="1" width="5.6328125" style="127" customWidth="1"/>
    <col min="2" max="16384" width="9.08984375" style="127"/>
  </cols>
  <sheetData>
    <row r="1" spans="1:1" x14ac:dyDescent="0.45">
      <c r="A1" s="258"/>
    </row>
    <row r="5" spans="1:1" x14ac:dyDescent="0.45">
      <c r="A5" s="294"/>
    </row>
  </sheetData>
  <pageMargins left="0.7" right="0.7" top="0.75" bottom="0.75" header="0.3" footer="0.3"/>
  <pageSetup paperSize="9" orientation="landscape"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E0E3EC"/>
    <pageSetUpPr fitToPage="1"/>
  </sheetPr>
  <dimension ref="A1:BH47"/>
  <sheetViews>
    <sheetView showGridLines="0" zoomScaleNormal="100" zoomScaleSheetLayoutView="100" workbookViewId="0">
      <pane xSplit="7" ySplit="7" topLeftCell="H8" activePane="bottomRight" state="frozen"/>
      <selection activeCell="H5" sqref="H5"/>
      <selection pane="topRight" activeCell="H5" sqref="H5"/>
      <selection pane="bottomLeft" activeCell="H5" sqref="H5"/>
      <selection pane="bottomRight" activeCell="G19" sqref="G19"/>
    </sheetView>
  </sheetViews>
  <sheetFormatPr defaultColWidth="9.08984375" defaultRowHeight="16.5" outlineLevelRow="1" outlineLevelCol="1" x14ac:dyDescent="0.45"/>
  <cols>
    <col min="1" max="1" width="5.6328125" style="127" customWidth="1"/>
    <col min="2" max="2" width="32.54296875" style="127" customWidth="1"/>
    <col min="3" max="3" width="5.90625" style="127" customWidth="1"/>
    <col min="4" max="5" width="8.36328125" style="127" customWidth="1"/>
    <col min="6" max="6" width="8.36328125" style="461" customWidth="1"/>
    <col min="7" max="7" width="8.36328125" style="127" customWidth="1"/>
    <col min="8" max="9" width="8.36328125" style="127" customWidth="1" outlineLevel="1"/>
    <col min="10" max="10" width="2.6328125" style="26" customWidth="1"/>
    <col min="11" max="11" width="49.6328125" style="128" customWidth="1"/>
    <col min="12" max="12" width="2.6328125" style="129" customWidth="1"/>
    <col min="13" max="13" width="6" style="127" customWidth="1" outlineLevel="1"/>
    <col min="14" max="14" width="6.08984375" style="127" customWidth="1" outlineLevel="1"/>
    <col min="15" max="15" width="6.36328125" style="127" customWidth="1" outlineLevel="1"/>
    <col min="16" max="16" width="6.08984375" style="127" customWidth="1" outlineLevel="1"/>
    <col min="17" max="17" width="6.453125" style="127" customWidth="1" outlineLevel="1"/>
    <col min="18" max="18" width="6.08984375" style="127" customWidth="1" outlineLevel="1"/>
    <col min="19" max="19" width="5.54296875" style="127" customWidth="1" outlineLevel="1"/>
    <col min="20" max="20" width="6.453125" style="127" customWidth="1" outlineLevel="1"/>
    <col min="21" max="21" width="6.36328125" style="127" customWidth="1" outlineLevel="1"/>
    <col min="22" max="22" width="5.90625" style="127" customWidth="1" outlineLevel="1"/>
    <col min="23" max="24" width="6.08984375" style="127" customWidth="1" outlineLevel="1"/>
    <col min="25" max="25" width="6" style="127" customWidth="1" outlineLevel="1"/>
    <col min="26" max="26" width="6.08984375" style="127" customWidth="1" outlineLevel="1"/>
    <col min="27" max="27" width="6.36328125" style="127" customWidth="1" outlineLevel="1"/>
    <col min="28" max="28" width="6.08984375" style="127" customWidth="1" outlineLevel="1"/>
    <col min="29" max="29" width="6.453125" style="127" customWidth="1" outlineLevel="1"/>
    <col min="30" max="31" width="6.08984375" style="127" customWidth="1" outlineLevel="1"/>
    <col min="32" max="32" width="6.453125" style="127" customWidth="1" outlineLevel="1"/>
    <col min="33" max="33" width="6.36328125" style="127" customWidth="1" outlineLevel="1"/>
    <col min="34" max="34" width="5.90625" style="127" customWidth="1" outlineLevel="1"/>
    <col min="35" max="36" width="6.08984375" style="127" customWidth="1" outlineLevel="1"/>
    <col min="37" max="37" width="6" style="127" customWidth="1" outlineLevel="1"/>
    <col min="38" max="38" width="6.08984375" style="127" customWidth="1" outlineLevel="1"/>
    <col min="39" max="39" width="6.36328125" style="127" customWidth="1" outlineLevel="1"/>
    <col min="40" max="40" width="6.08984375" style="127" customWidth="1" outlineLevel="1"/>
    <col min="41" max="41" width="6.453125" style="127" customWidth="1" outlineLevel="1"/>
    <col min="42" max="42" width="6.08984375" style="127" customWidth="1" outlineLevel="1"/>
    <col min="43" max="43" width="5.54296875" style="127" customWidth="1" outlineLevel="1"/>
    <col min="44" max="44" width="6.453125" style="127" customWidth="1" outlineLevel="1"/>
    <col min="45" max="45" width="6.36328125" style="127" customWidth="1" outlineLevel="1"/>
    <col min="46" max="46" width="5.90625" style="127" customWidth="1" outlineLevel="1"/>
    <col min="47" max="48" width="6.08984375" style="127" customWidth="1" outlineLevel="1"/>
    <col min="49" max="49" width="6" style="461" customWidth="1" outlineLevel="1"/>
    <col min="50" max="50" width="6.08984375" style="461" customWidth="1" outlineLevel="1"/>
    <col min="51" max="51" width="6.36328125" style="461" customWidth="1" outlineLevel="1"/>
    <col min="52" max="52" width="6.08984375" style="461" customWidth="1" outlineLevel="1"/>
    <col min="53" max="53" width="6.453125" style="461" customWidth="1" outlineLevel="1"/>
    <col min="54" max="54" width="6.08984375" style="461" customWidth="1" outlineLevel="1"/>
    <col min="55" max="55" width="5.54296875" style="461" customWidth="1" outlineLevel="1"/>
    <col min="56" max="56" width="6.453125" style="461" customWidth="1" outlineLevel="1"/>
    <col min="57" max="57" width="6.36328125" style="461" customWidth="1" outlineLevel="1"/>
    <col min="58" max="58" width="5.90625" style="461" customWidth="1" outlineLevel="1"/>
    <col min="59" max="60" width="6.08984375" style="461" customWidth="1" outlineLevel="1"/>
    <col min="61" max="61" width="3.6328125" style="127" customWidth="1"/>
    <col min="62" max="65" width="8.6328125" style="127" customWidth="1"/>
    <col min="66" max="66" width="10.453125" style="127" bestFit="1" customWidth="1"/>
    <col min="67" max="69" width="11.6328125" style="127" bestFit="1" customWidth="1"/>
    <col min="70" max="78" width="10.453125" style="127" bestFit="1" customWidth="1"/>
    <col min="79" max="81" width="11.6328125" style="127" bestFit="1" customWidth="1"/>
    <col min="82" max="83" width="10.453125" style="127" bestFit="1" customWidth="1"/>
    <col min="84" max="16384" width="9.08984375" style="127"/>
  </cols>
  <sheetData>
    <row r="1" spans="1:60" x14ac:dyDescent="0.45">
      <c r="A1" s="118" t="str">
        <f>Periods!$C$4</f>
        <v>Project Platinum</v>
      </c>
    </row>
    <row r="2" spans="1:60" x14ac:dyDescent="0.45">
      <c r="A2" s="74" t="str">
        <f>B6</f>
        <v>Quality of earnings - &lt;&gt;""</v>
      </c>
    </row>
    <row r="3" spans="1:60" ht="15" customHeight="1" x14ac:dyDescent="0.45">
      <c r="A3" s="71" t="str">
        <f>Periods!$C$8</f>
        <v>Jan'19-Feb'22</v>
      </c>
      <c r="K3" s="130"/>
      <c r="L3" s="131"/>
    </row>
    <row r="4" spans="1:60" ht="15" customHeight="1" x14ac:dyDescent="0.45">
      <c r="A4" s="199" t="s">
        <v>82</v>
      </c>
      <c r="B4" s="200" t="s">
        <v>84</v>
      </c>
      <c r="K4" s="130"/>
      <c r="L4" s="131"/>
    </row>
    <row r="5" spans="1:60" ht="15" customHeight="1" x14ac:dyDescent="0.45">
      <c r="A5" s="294"/>
    </row>
    <row r="6" spans="1:60" ht="15" customHeight="1" x14ac:dyDescent="0.45">
      <c r="B6" s="118" t="str">
        <f>CONCATENATE("Quality of earnings"," ","-"," ",$A$4)</f>
        <v>Quality of earnings - &lt;&gt;""</v>
      </c>
      <c r="C6" s="119"/>
      <c r="D6" s="119"/>
      <c r="E6" s="119"/>
      <c r="F6" s="119"/>
      <c r="G6" s="119"/>
      <c r="H6" s="119"/>
      <c r="I6" s="119"/>
      <c r="J6" s="119"/>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119"/>
      <c r="AP6" s="119"/>
      <c r="AQ6" s="119"/>
      <c r="AR6" s="119"/>
      <c r="AS6" s="119"/>
      <c r="AT6" s="119"/>
      <c r="AU6" s="119"/>
      <c r="AV6" s="119"/>
      <c r="AW6" s="119"/>
      <c r="AX6" s="119"/>
      <c r="AY6" s="119"/>
      <c r="AZ6" s="119"/>
      <c r="BA6" s="119"/>
      <c r="BB6" s="119"/>
      <c r="BC6" s="119"/>
      <c r="BD6" s="119"/>
      <c r="BE6" s="119"/>
      <c r="BF6" s="119"/>
      <c r="BG6" s="119"/>
      <c r="BH6" s="119"/>
    </row>
    <row r="7" spans="1:60" s="20" customFormat="1" ht="24" customHeight="1" x14ac:dyDescent="0.3">
      <c r="B7" s="36" t="s">
        <v>5</v>
      </c>
      <c r="C7" s="36" t="s">
        <v>28</v>
      </c>
      <c r="D7" s="55" t="str">
        <f>TB!BN5</f>
        <v>FY19</v>
      </c>
      <c r="E7" s="55" t="str">
        <f>TB!BO5</f>
        <v>FY20</v>
      </c>
      <c r="F7" s="55" t="str">
        <f>TB!BP5</f>
        <v>FY21</v>
      </c>
      <c r="G7" s="55" t="str">
        <f>TB!BQ5</f>
        <v>TTM 
Feb-22</v>
      </c>
      <c r="H7" s="55" t="str">
        <f>TB!BR5</f>
        <v>YTD 
Feb-21</v>
      </c>
      <c r="I7" s="55" t="str">
        <f>TB!BS5</f>
        <v>YTD 
Feb-22</v>
      </c>
      <c r="J7" s="120"/>
      <c r="K7" s="105" t="s">
        <v>63</v>
      </c>
      <c r="L7" s="132"/>
      <c r="M7" s="138">
        <f>TB!N5</f>
        <v>43496</v>
      </c>
      <c r="N7" s="138">
        <f>TB!O5</f>
        <v>43524</v>
      </c>
      <c r="O7" s="138">
        <f>TB!P5</f>
        <v>43555</v>
      </c>
      <c r="P7" s="138">
        <f>TB!Q5</f>
        <v>43585</v>
      </c>
      <c r="Q7" s="138">
        <f>TB!R5</f>
        <v>43616</v>
      </c>
      <c r="R7" s="138">
        <f>TB!S5</f>
        <v>43646</v>
      </c>
      <c r="S7" s="138">
        <f>TB!T5</f>
        <v>43677</v>
      </c>
      <c r="T7" s="138">
        <f>TB!U5</f>
        <v>43708</v>
      </c>
      <c r="U7" s="138">
        <f>TB!V5</f>
        <v>43738</v>
      </c>
      <c r="V7" s="138">
        <f>TB!W5</f>
        <v>43769</v>
      </c>
      <c r="W7" s="138">
        <f>TB!X5</f>
        <v>43799</v>
      </c>
      <c r="X7" s="138">
        <f>TB!Y5</f>
        <v>43830</v>
      </c>
      <c r="Y7" s="138">
        <f>TB!Z5</f>
        <v>43861</v>
      </c>
      <c r="Z7" s="138">
        <f>TB!AA5</f>
        <v>43890</v>
      </c>
      <c r="AA7" s="138">
        <f>TB!AB5</f>
        <v>43921</v>
      </c>
      <c r="AB7" s="138">
        <f>TB!AC5</f>
        <v>43951</v>
      </c>
      <c r="AC7" s="138">
        <f>TB!AD5</f>
        <v>43982</v>
      </c>
      <c r="AD7" s="138">
        <f>TB!AE5</f>
        <v>44012</v>
      </c>
      <c r="AE7" s="138">
        <f>TB!AF5</f>
        <v>44043</v>
      </c>
      <c r="AF7" s="138">
        <f>TB!AG5</f>
        <v>44074</v>
      </c>
      <c r="AG7" s="138">
        <f>TB!AH5</f>
        <v>44104</v>
      </c>
      <c r="AH7" s="138">
        <f>TB!AI5</f>
        <v>44135</v>
      </c>
      <c r="AI7" s="138">
        <f>TB!AJ5</f>
        <v>44165</v>
      </c>
      <c r="AJ7" s="138">
        <f>TB!AK5</f>
        <v>44196</v>
      </c>
      <c r="AK7" s="138">
        <f>TB!AL5</f>
        <v>44227</v>
      </c>
      <c r="AL7" s="138">
        <f>TB!AM5</f>
        <v>44255</v>
      </c>
      <c r="AM7" s="138">
        <f>TB!AN5</f>
        <v>44286</v>
      </c>
      <c r="AN7" s="138">
        <f>TB!AO5</f>
        <v>44316</v>
      </c>
      <c r="AO7" s="138">
        <f>TB!AP5</f>
        <v>44347</v>
      </c>
      <c r="AP7" s="138">
        <f>TB!AQ5</f>
        <v>44377</v>
      </c>
      <c r="AQ7" s="138">
        <f>TB!AR5</f>
        <v>44408</v>
      </c>
      <c r="AR7" s="138">
        <f>TB!AS5</f>
        <v>44439</v>
      </c>
      <c r="AS7" s="138">
        <f>TB!AT5</f>
        <v>44469</v>
      </c>
      <c r="AT7" s="138">
        <f>TB!AU5</f>
        <v>44500</v>
      </c>
      <c r="AU7" s="138">
        <f>TB!AV5</f>
        <v>44530</v>
      </c>
      <c r="AV7" s="138">
        <f>TB!AW5</f>
        <v>44561</v>
      </c>
      <c r="AW7" s="138">
        <f>TB!AX5</f>
        <v>44592</v>
      </c>
      <c r="AX7" s="138">
        <f>TB!AY5</f>
        <v>44620</v>
      </c>
      <c r="AY7" s="138">
        <f>TB!AZ5</f>
        <v>44651</v>
      </c>
      <c r="AZ7" s="138">
        <f>TB!BA5</f>
        <v>44681</v>
      </c>
      <c r="BA7" s="138">
        <f>TB!BB5</f>
        <v>44712</v>
      </c>
      <c r="BB7" s="138">
        <f>TB!BC5</f>
        <v>44742</v>
      </c>
      <c r="BC7" s="138">
        <f>TB!BD5</f>
        <v>44773</v>
      </c>
      <c r="BD7" s="138">
        <f>TB!BE5</f>
        <v>44804</v>
      </c>
      <c r="BE7" s="138">
        <f>TB!BF5</f>
        <v>44834</v>
      </c>
      <c r="BF7" s="138">
        <f>TB!BG5</f>
        <v>44865</v>
      </c>
      <c r="BG7" s="138">
        <f>TB!BH5</f>
        <v>44895</v>
      </c>
      <c r="BH7" s="138">
        <f>TB!BI5</f>
        <v>44926</v>
      </c>
    </row>
    <row r="8" spans="1:60" s="26" customFormat="1" ht="14.25" customHeight="1" outlineLevel="1" x14ac:dyDescent="0.3">
      <c r="B8" s="30" t="str">
        <f>Periods!$C$39&amp;", as reported"</f>
        <v>Sales, as reported</v>
      </c>
      <c r="C8" s="30"/>
      <c r="D8" s="202">
        <f>SUM(M8:X8)</f>
        <v>95173.339109999986</v>
      </c>
      <c r="E8" s="202">
        <f>SUM(Y8:AJ8)</f>
        <v>52218.734620000003</v>
      </c>
      <c r="F8" s="202">
        <f>SUM(AK8:AV8)</f>
        <v>83754.26433000002</v>
      </c>
      <c r="G8" s="202">
        <f ca="1">_xlfn.IFNA(SUM(OFFSET($M8,0,MATCH(Periods!$D$15,$M$7:$BK$7,0)-1):OFFSET($M8,0,MATCH(Periods!$D$15,$M$7:$BK$7,0)-12)),0)</f>
        <v>76897.501550000001</v>
      </c>
      <c r="H8" s="202">
        <f ca="1">SUM(OFFSET($M8,0,MATCH(Periods!$D$17,$M$7:$BK$7,0)-1):OFFSET($M8,0,MATCH(Periods!$D$13,$M$7:$BK$7,0)))</f>
        <v>10366.95751</v>
      </c>
      <c r="I8" s="202">
        <f ca="1">SUM(OFFSET($M8,0,MATCH(Periods!$D$16,$M$7:$BK$7,0)-1):OFFSET($M8,0,MATCH(Periods!$D$14,$M$7:$BK$7,0)))</f>
        <v>3510.1947300000002</v>
      </c>
      <c r="J8" s="120"/>
      <c r="K8" s="133"/>
      <c r="L8" s="134"/>
      <c r="M8" s="202">
        <f>-SUMIFS(TB!N:N,TB!$F:$F,Periods!$C$39,TB!$J:$J,$A$4)</f>
        <v>705.54414000000008</v>
      </c>
      <c r="N8" s="202">
        <f>-SUMIFS(TB!O:O,TB!$F:$F,Periods!$C$39,TB!$J:$J,$A$4)</f>
        <v>10215.895090000002</v>
      </c>
      <c r="O8" s="202">
        <f>-SUMIFS(TB!P:P,TB!$F:$F,Periods!$C$39,TB!$J:$J,$A$4)</f>
        <v>5879.2043900000026</v>
      </c>
      <c r="P8" s="202">
        <f>-SUMIFS(TB!Q:Q,TB!$F:$F,Periods!$C$39,TB!$J:$J,$A$4)</f>
        <v>8962.2484799999966</v>
      </c>
      <c r="Q8" s="202">
        <f>-SUMIFS(TB!R:R,TB!$F:$F,Periods!$C$39,TB!$J:$J,$A$4)</f>
        <v>10768.205579999994</v>
      </c>
      <c r="R8" s="202">
        <f>-SUMIFS(TB!S:S,TB!$F:$F,Periods!$C$39,TB!$J:$J,$A$4)</f>
        <v>3301.422600000009</v>
      </c>
      <c r="S8" s="202">
        <f>-SUMIFS(TB!T:T,TB!$F:$F,Periods!$C$39,TB!$J:$J,$A$4)</f>
        <v>3598.68200999999</v>
      </c>
      <c r="T8" s="202">
        <f>-SUMIFS(TB!U:U,TB!$F:$F,Periods!$C$39,TB!$J:$J,$A$4)</f>
        <v>20279.283409999996</v>
      </c>
      <c r="U8" s="202">
        <f>-SUMIFS(TB!V:V,TB!$F:$F,Periods!$C$39,TB!$J:$J,$A$4)</f>
        <v>7758.5328</v>
      </c>
      <c r="V8" s="202">
        <f>-SUMIFS(TB!W:W,TB!$F:$F,Periods!$C$39,TB!$J:$J,$A$4)</f>
        <v>7793.9602000000041</v>
      </c>
      <c r="W8" s="202">
        <f>-SUMIFS(TB!X:X,TB!$F:$F,Periods!$C$39,TB!$J:$J,$A$4)</f>
        <v>4723.9637700000003</v>
      </c>
      <c r="X8" s="202">
        <f>-SUMIFS(TB!Y:Y,TB!$F:$F,Periods!$C$39,TB!$J:$J,$A$4)</f>
        <v>11186.396640000001</v>
      </c>
      <c r="Y8" s="202">
        <f>-SUMIFS(TB!Z:Z,TB!$F:$F,Periods!$C$39,TB!$J:$J,$A$4)</f>
        <v>1625.32062</v>
      </c>
      <c r="Z8" s="202">
        <f>-SUMIFS(TB!AA:AA,TB!$F:$F,Periods!$C$39,TB!$J:$J,$A$4)</f>
        <v>2806.87383</v>
      </c>
      <c r="AA8" s="202">
        <f>-SUMIFS(TB!AB:AB,TB!$F:$F,Periods!$C$39,TB!$J:$J,$A$4)</f>
        <v>2304.5604799999996</v>
      </c>
      <c r="AB8" s="202">
        <f>-SUMIFS(TB!AC:AC,TB!$F:$F,Periods!$C$39,TB!$J:$J,$A$4)</f>
        <v>3075.4788599999997</v>
      </c>
      <c r="AC8" s="202">
        <f>-SUMIFS(TB!AD:AD,TB!$F:$F,Periods!$C$39,TB!$J:$J,$A$4)</f>
        <v>3857.831470000001</v>
      </c>
      <c r="AD8" s="202">
        <f>-SUMIFS(TB!AE:AE,TB!$F:$F,Periods!$C$39,TB!$J:$J,$A$4)</f>
        <v>3263.5641999999984</v>
      </c>
      <c r="AE8" s="202">
        <f>-SUMIFS(TB!AF:AF,TB!$F:$F,Periods!$C$39,TB!$J:$J,$A$4)</f>
        <v>3910.3569400000001</v>
      </c>
      <c r="AF8" s="202">
        <f>-SUMIFS(TB!AG:AG,TB!$F:$F,Periods!$C$39,TB!$J:$J,$A$4)</f>
        <v>8259.2125299999989</v>
      </c>
      <c r="AG8" s="202">
        <f>-SUMIFS(TB!AH:AH,TB!$F:$F,Periods!$C$39,TB!$J:$J,$A$4)</f>
        <v>6445.8431900000005</v>
      </c>
      <c r="AH8" s="202">
        <f>-SUMIFS(TB!AI:AI,TB!$F:$F,Periods!$C$39,TB!$J:$J,$A$4)</f>
        <v>6921.962140000006</v>
      </c>
      <c r="AI8" s="202">
        <f>-SUMIFS(TB!AJ:AJ,TB!$F:$F,Periods!$C$39,TB!$J:$J,$A$4)</f>
        <v>2817.7248899999886</v>
      </c>
      <c r="AJ8" s="202">
        <f>-SUMIFS(TB!AK:AK,TB!$F:$F,Periods!$C$39,TB!$J:$J,$A$4)</f>
        <v>6930.0054700000073</v>
      </c>
      <c r="AK8" s="202">
        <f>-SUMIFS(TB!AL:AL,TB!$F:$F,Periods!$C$39,TB!$J:$J,$A$4)</f>
        <v>3208.0817600000005</v>
      </c>
      <c r="AL8" s="202">
        <f>-SUMIFS(TB!AM:AM,TB!$F:$F,Periods!$C$39,TB!$J:$J,$A$4)</f>
        <v>7158.8757500000002</v>
      </c>
      <c r="AM8" s="202">
        <f>-SUMIFS(TB!AN:AN,TB!$F:$F,Periods!$C$39,TB!$J:$J,$A$4)</f>
        <v>6582.3753799999986</v>
      </c>
      <c r="AN8" s="202">
        <f>-SUMIFS(TB!AO:AO,TB!$F:$F,Periods!$C$39,TB!$J:$J,$A$4)</f>
        <v>9935.5801900000006</v>
      </c>
      <c r="AO8" s="202">
        <f>-SUMIFS(TB!AP:AP,TB!$F:$F,Periods!$C$39,TB!$J:$J,$A$4)</f>
        <v>3733.7408500000001</v>
      </c>
      <c r="AP8" s="202">
        <f>-SUMIFS(TB!AQ:AQ,TB!$F:$F,Periods!$C$39,TB!$J:$J,$A$4)</f>
        <v>2432.8240799999967</v>
      </c>
      <c r="AQ8" s="202">
        <f>-SUMIFS(TB!AR:AR,TB!$F:$F,Periods!$C$39,TB!$J:$J,$A$4)</f>
        <v>2838.2808000000014</v>
      </c>
      <c r="AR8" s="202">
        <f>-SUMIFS(TB!AS:AS,TB!$F:$F,Periods!$C$39,TB!$J:$J,$A$4)</f>
        <v>14176.218290000006</v>
      </c>
      <c r="AS8" s="202">
        <f>-SUMIFS(TB!AT:AT,TB!$F:$F,Periods!$C$39,TB!$J:$J,$A$4)</f>
        <v>4207.4062499999918</v>
      </c>
      <c r="AT8" s="202">
        <f>-SUMIFS(TB!AU:AU,TB!$F:$F,Periods!$C$39,TB!$J:$J,$A$4)</f>
        <v>10838.237320000004</v>
      </c>
      <c r="AU8" s="202">
        <f>-SUMIFS(TB!AV:AV,TB!$F:$F,Periods!$C$39,TB!$J:$J,$A$4)</f>
        <v>7801.8969400000015</v>
      </c>
      <c r="AV8" s="202">
        <f>-SUMIFS(TB!AW:AW,TB!$F:$F,Periods!$C$39,TB!$J:$J,$A$4)</f>
        <v>10840.746720000005</v>
      </c>
      <c r="AW8" s="202">
        <f>-SUMIFS(TB!AX:AX,TB!$F:$F,Periods!$C$39,TB!$J:$J,$A$4)</f>
        <v>1518.7769400000002</v>
      </c>
      <c r="AX8" s="202">
        <f>-SUMIFS(TB!AY:AY,TB!$F:$F,Periods!$C$39,TB!$J:$J,$A$4)</f>
        <v>1991.41779</v>
      </c>
      <c r="AY8" s="202">
        <f>-SUMIFS(TB!AZ:AZ,TB!$F:$F,Periods!$C$39,TB!$J:$J,$A$4)</f>
        <v>0</v>
      </c>
      <c r="AZ8" s="202">
        <f>-SUMIFS(TB!BA:BA,TB!$F:$F,Periods!$C$39,TB!$J:$J,$A$4)</f>
        <v>0</v>
      </c>
      <c r="BA8" s="202">
        <f>-SUMIFS(TB!BB:BB,TB!$F:$F,Periods!$C$39,TB!$J:$J,$A$4)</f>
        <v>0</v>
      </c>
      <c r="BB8" s="202">
        <f>-SUMIFS(TB!BC:BC,TB!$F:$F,Periods!$C$39,TB!$J:$J,$A$4)</f>
        <v>0</v>
      </c>
      <c r="BC8" s="202">
        <f>-SUMIFS(TB!BD:BD,TB!$F:$F,Periods!$C$39,TB!$J:$J,$A$4)</f>
        <v>0</v>
      </c>
      <c r="BD8" s="202">
        <f>-SUMIFS(TB!BE:BE,TB!$F:$F,Periods!$C$39,TB!$J:$J,$A$4)</f>
        <v>0</v>
      </c>
      <c r="BE8" s="202">
        <f>-SUMIFS(TB!BF:BF,TB!$F:$F,Periods!$C$39,TB!$J:$J,$A$4)</f>
        <v>0</v>
      </c>
      <c r="BF8" s="202">
        <f>-SUMIFS(TB!BG:BG,TB!$F:$F,Periods!$C$39,TB!$J:$J,$A$4)</f>
        <v>0</v>
      </c>
      <c r="BG8" s="202">
        <f>-SUMIFS(TB!BH:BH,TB!$F:$F,Periods!$C$39,TB!$J:$J,$A$4)</f>
        <v>0</v>
      </c>
      <c r="BH8" s="202">
        <f>-SUMIFS(TB!BI:BI,TB!$F:$F,Periods!$C$39,TB!$J:$J,$A$4)</f>
        <v>0</v>
      </c>
    </row>
    <row r="9" spans="1:60" s="26" customFormat="1" ht="14.25" customHeight="1" outlineLevel="1" x14ac:dyDescent="0.3">
      <c r="B9" s="30" t="str">
        <f>Periods!$C$39&amp;" after management adjustments"</f>
        <v>Sales after management adjustments</v>
      </c>
      <c r="C9" s="30"/>
      <c r="D9" s="202" t="e">
        <f>SUM(M9:X9)</f>
        <v>#REF!</v>
      </c>
      <c r="E9" s="202" t="e">
        <f>SUM(Y9:AJ9)</f>
        <v>#REF!</v>
      </c>
      <c r="F9" s="202" t="e">
        <f t="shared" ref="F9:F11" si="0">SUM(AK9:AV9)</f>
        <v>#REF!</v>
      </c>
      <c r="G9" s="202" t="e">
        <f ca="1">_xlfn.IFNA(SUM(OFFSET($M9,0,MATCH(Periods!$D$15,$M$7:$BK$7,0)-1):OFFSET($M9,0,MATCH(Periods!$D$15,$M$7:$BK$7,0)-12)),0)</f>
        <v>#REF!</v>
      </c>
      <c r="H9" s="202" t="e">
        <f ca="1">SUM(OFFSET($M9,0,MATCH(Periods!$D$17,$M$7:$BK$7,0)-1):OFFSET($M9,0,MATCH(Periods!$D$13,$M$7:$BK$7,0)))</f>
        <v>#REF!</v>
      </c>
      <c r="I9" s="202" t="e">
        <f ca="1">SUM(OFFSET($M9,0,MATCH(Periods!$D$16,$M$7:$BK$7,0)-1):OFFSET($M9,0,MATCH(Periods!$D$14,$M$7:$BK$7,0)))</f>
        <v>#REF!</v>
      </c>
      <c r="J9" s="120"/>
      <c r="K9" s="133"/>
      <c r="L9" s="134"/>
      <c r="M9" s="202" t="e">
        <f>SUMIFS(#REF!,#REF!,Periods!$C$39,#REF!,"MA",#REF!,'QofE - by entity'!$A$4)+'QofE - by entity'!M$8</f>
        <v>#REF!</v>
      </c>
      <c r="N9" s="202" t="e">
        <f>SUMIFS(#REF!,#REF!,Periods!$C$39,#REF!,"MA",#REF!,'QofE - by entity'!$A$4)+'QofE - by entity'!N$8</f>
        <v>#REF!</v>
      </c>
      <c r="O9" s="202" t="e">
        <f>SUMIFS(#REF!,#REF!,Periods!$C$39,#REF!,"MA",#REF!,'QofE - by entity'!$A$4)+'QofE - by entity'!O$8</f>
        <v>#REF!</v>
      </c>
      <c r="P9" s="202" t="e">
        <f>SUMIFS(#REF!,#REF!,Periods!$C$39,#REF!,"MA",#REF!,'QofE - by entity'!$A$4)+'QofE - by entity'!P$8</f>
        <v>#REF!</v>
      </c>
      <c r="Q9" s="202" t="e">
        <f>SUMIFS(#REF!,#REF!,Periods!$C$39,#REF!,"MA",#REF!,'QofE - by entity'!$A$4)+'QofE - by entity'!Q$8</f>
        <v>#REF!</v>
      </c>
      <c r="R9" s="202" t="e">
        <f>SUMIFS(#REF!,#REF!,Periods!$C$39,#REF!,"MA",#REF!,'QofE - by entity'!$A$4)+'QofE - by entity'!R$8</f>
        <v>#REF!</v>
      </c>
      <c r="S9" s="202" t="e">
        <f>SUMIFS(#REF!,#REF!,Periods!$C$39,#REF!,"MA",#REF!,'QofE - by entity'!$A$4)+'QofE - by entity'!S$8</f>
        <v>#REF!</v>
      </c>
      <c r="T9" s="202" t="e">
        <f>SUMIFS(#REF!,#REF!,Periods!$C$39,#REF!,"MA",#REF!,'QofE - by entity'!$A$4)+'QofE - by entity'!T$8</f>
        <v>#REF!</v>
      </c>
      <c r="U9" s="202" t="e">
        <f>SUMIFS(#REF!,#REF!,Periods!$C$39,#REF!,"MA",#REF!,'QofE - by entity'!$A$4)+'QofE - by entity'!U$8</f>
        <v>#REF!</v>
      </c>
      <c r="V9" s="202" t="e">
        <f>SUMIFS(#REF!,#REF!,Periods!$C$39,#REF!,"MA",#REF!,'QofE - by entity'!$A$4)+'QofE - by entity'!V$8</f>
        <v>#REF!</v>
      </c>
      <c r="W9" s="202" t="e">
        <f>SUMIFS(#REF!,#REF!,Periods!$C$39,#REF!,"MA",#REF!,'QofE - by entity'!$A$4)+'QofE - by entity'!W$8</f>
        <v>#REF!</v>
      </c>
      <c r="X9" s="202" t="e">
        <f>SUMIFS(#REF!,#REF!,Periods!$C$39,#REF!,"MA",#REF!,'QofE - by entity'!$A$4)+'QofE - by entity'!X$8</f>
        <v>#REF!</v>
      </c>
      <c r="Y9" s="202" t="e">
        <f>SUMIFS(#REF!,#REF!,Periods!$C$39,#REF!,"MA",#REF!,'QofE - by entity'!$A$4)+'QofE - by entity'!Y$8</f>
        <v>#REF!</v>
      </c>
      <c r="Z9" s="202" t="e">
        <f>SUMIFS(#REF!,#REF!,Periods!$C$39,#REF!,"MA",#REF!,'QofE - by entity'!$A$4)+'QofE - by entity'!Z$8</f>
        <v>#REF!</v>
      </c>
      <c r="AA9" s="202" t="e">
        <f>SUMIFS(#REF!,#REF!,Periods!$C$39,#REF!,"MA",#REF!,'QofE - by entity'!$A$4)+'QofE - by entity'!AA$8</f>
        <v>#REF!</v>
      </c>
      <c r="AB9" s="202" t="e">
        <f>SUMIFS(#REF!,#REF!,Periods!$C$39,#REF!,"MA",#REF!,'QofE - by entity'!$A$4)+'QofE - by entity'!AB$8</f>
        <v>#REF!</v>
      </c>
      <c r="AC9" s="202" t="e">
        <f>SUMIFS(#REF!,#REF!,Periods!$C$39,#REF!,"MA",#REF!,'QofE - by entity'!$A$4)+'QofE - by entity'!AC$8</f>
        <v>#REF!</v>
      </c>
      <c r="AD9" s="202" t="e">
        <f>SUMIFS(#REF!,#REF!,Periods!$C$39,#REF!,"MA",#REF!,'QofE - by entity'!$A$4)+'QofE - by entity'!AD$8</f>
        <v>#REF!</v>
      </c>
      <c r="AE9" s="202" t="e">
        <f>SUMIFS(#REF!,#REF!,Periods!$C$39,#REF!,"MA",#REF!,'QofE - by entity'!$A$4)+'QofE - by entity'!AE$8</f>
        <v>#REF!</v>
      </c>
      <c r="AF9" s="202" t="e">
        <f>SUMIFS(#REF!,#REF!,Periods!$C$39,#REF!,"MA",#REF!,'QofE - by entity'!$A$4)+'QofE - by entity'!AF$8</f>
        <v>#REF!</v>
      </c>
      <c r="AG9" s="202" t="e">
        <f>SUMIFS(#REF!,#REF!,Periods!$C$39,#REF!,"MA",#REF!,'QofE - by entity'!$A$4)+'QofE - by entity'!AG$8</f>
        <v>#REF!</v>
      </c>
      <c r="AH9" s="202" t="e">
        <f>SUMIFS(#REF!,#REF!,Periods!$C$39,#REF!,"MA",#REF!,'QofE - by entity'!$A$4)+'QofE - by entity'!AH$8</f>
        <v>#REF!</v>
      </c>
      <c r="AI9" s="202" t="e">
        <f>SUMIFS(#REF!,#REF!,Periods!$C$39,#REF!,"MA",#REF!,'QofE - by entity'!$A$4)+'QofE - by entity'!AI$8</f>
        <v>#REF!</v>
      </c>
      <c r="AJ9" s="202" t="e">
        <f>SUMIFS(#REF!,#REF!,Periods!$C$39,#REF!,"MA",#REF!,'QofE - by entity'!$A$4)+'QofE - by entity'!AJ$8</f>
        <v>#REF!</v>
      </c>
      <c r="AK9" s="202" t="e">
        <f>SUMIFS(#REF!,#REF!,Periods!$C$39,#REF!,"MA",#REF!,'QofE - by entity'!$A$4)+'QofE - by entity'!AK$8</f>
        <v>#REF!</v>
      </c>
      <c r="AL9" s="202" t="e">
        <f>SUMIFS(#REF!,#REF!,Periods!$C$39,#REF!,"MA",#REF!,'QofE - by entity'!$A$4)+'QofE - by entity'!AL$8</f>
        <v>#REF!</v>
      </c>
      <c r="AM9" s="202" t="e">
        <f>SUMIFS(#REF!,#REF!,Periods!$C$39,#REF!,"MA",#REF!,'QofE - by entity'!$A$4)+'QofE - by entity'!AM$8</f>
        <v>#REF!</v>
      </c>
      <c r="AN9" s="202" t="e">
        <f>SUMIFS(#REF!,#REF!,Periods!$C$39,#REF!,"MA",#REF!,'QofE - by entity'!$A$4)+'QofE - by entity'!AN$8</f>
        <v>#REF!</v>
      </c>
      <c r="AO9" s="202" t="e">
        <f>SUMIFS(#REF!,#REF!,Periods!$C$39,#REF!,"MA",#REF!,'QofE - by entity'!$A$4)+'QofE - by entity'!AO$8</f>
        <v>#REF!</v>
      </c>
      <c r="AP9" s="202" t="e">
        <f>SUMIFS(#REF!,#REF!,Periods!$C$39,#REF!,"MA",#REF!,'QofE - by entity'!$A$4)+'QofE - by entity'!AP$8</f>
        <v>#REF!</v>
      </c>
      <c r="AQ9" s="202" t="e">
        <f>SUMIFS(#REF!,#REF!,Periods!$C$39,#REF!,"MA",#REF!,'QofE - by entity'!$A$4)+'QofE - by entity'!AQ$8</f>
        <v>#REF!</v>
      </c>
      <c r="AR9" s="202" t="e">
        <f>SUMIFS(#REF!,#REF!,Periods!$C$39,#REF!,"MA",#REF!,'QofE - by entity'!$A$4)+'QofE - by entity'!AR$8</f>
        <v>#REF!</v>
      </c>
      <c r="AS9" s="202" t="e">
        <f>SUMIFS(#REF!,#REF!,Periods!$C$39,#REF!,"MA",#REF!,'QofE - by entity'!$A$4)+'QofE - by entity'!AS$8</f>
        <v>#REF!</v>
      </c>
      <c r="AT9" s="202" t="e">
        <f>SUMIFS(#REF!,#REF!,Periods!$C$39,#REF!,"MA",#REF!,'QofE - by entity'!$A$4)+'QofE - by entity'!AT$8</f>
        <v>#REF!</v>
      </c>
      <c r="AU9" s="202" t="e">
        <f>SUMIFS(#REF!,#REF!,Periods!$C$39,#REF!,"MA",#REF!,'QofE - by entity'!$A$4)+'QofE - by entity'!AU$8</f>
        <v>#REF!</v>
      </c>
      <c r="AV9" s="202" t="e">
        <f>SUMIFS(#REF!,#REF!,Periods!$C$39,#REF!,"MA",#REF!,'QofE - by entity'!$A$4)+'QofE - by entity'!AV$8</f>
        <v>#REF!</v>
      </c>
      <c r="AW9" s="202" t="e">
        <f>SUMIFS(#REF!,#REF!,Periods!$C$39,#REF!,"MA",#REF!,'QofE - by entity'!$A$4)+'QofE - by entity'!AW$8</f>
        <v>#REF!</v>
      </c>
      <c r="AX9" s="202" t="e">
        <f>SUMIFS(#REF!,#REF!,Periods!$C$39,#REF!,"MA",#REF!,'QofE - by entity'!$A$4)+'QofE - by entity'!AX$8</f>
        <v>#REF!</v>
      </c>
      <c r="AY9" s="202" t="e">
        <f>SUMIFS(#REF!,#REF!,Periods!$C$39,#REF!,"MA",#REF!,'QofE - by entity'!$A$4)+'QofE - by entity'!AY$8</f>
        <v>#REF!</v>
      </c>
      <c r="AZ9" s="202" t="e">
        <f>SUMIFS(#REF!,#REF!,Periods!$C$39,#REF!,"MA",#REF!,'QofE - by entity'!$A$4)+'QofE - by entity'!AZ$8</f>
        <v>#REF!</v>
      </c>
      <c r="BA9" s="202" t="e">
        <f>SUMIFS(#REF!,#REF!,Periods!$C$39,#REF!,"MA",#REF!,'QofE - by entity'!$A$4)+'QofE - by entity'!BA$8</f>
        <v>#REF!</v>
      </c>
      <c r="BB9" s="202" t="e">
        <f>SUMIFS(#REF!,#REF!,Periods!$C$39,#REF!,"MA",#REF!,'QofE - by entity'!$A$4)+'QofE - by entity'!BB$8</f>
        <v>#REF!</v>
      </c>
      <c r="BC9" s="202" t="e">
        <f>SUMIFS(#REF!,#REF!,Periods!$C$39,#REF!,"MA",#REF!,'QofE - by entity'!$A$4)+'QofE - by entity'!BC$8</f>
        <v>#REF!</v>
      </c>
      <c r="BD9" s="202" t="e">
        <f>SUMIFS(#REF!,#REF!,Periods!$C$39,#REF!,"MA",#REF!,'QofE - by entity'!$A$4)+'QofE - by entity'!BD$8</f>
        <v>#REF!</v>
      </c>
      <c r="BE9" s="202" t="e">
        <f>SUMIFS(#REF!,#REF!,Periods!$C$39,#REF!,"MA",#REF!,'QofE - by entity'!$A$4)+'QofE - by entity'!BE$8</f>
        <v>#REF!</v>
      </c>
      <c r="BF9" s="202" t="e">
        <f>SUMIFS(#REF!,#REF!,Periods!$C$39,#REF!,"MA",#REF!,'QofE - by entity'!$A$4)+'QofE - by entity'!BF$8</f>
        <v>#REF!</v>
      </c>
      <c r="BG9" s="202" t="e">
        <f>SUMIFS(#REF!,#REF!,Periods!$C$39,#REF!,"MA",#REF!,'QofE - by entity'!$A$4)+'QofE - by entity'!BG$8</f>
        <v>#REF!</v>
      </c>
      <c r="BH9" s="202" t="e">
        <f>SUMIFS(#REF!,#REF!,Periods!$C$39,#REF!,"MA",#REF!,'QofE - by entity'!$A$4)+'QofE - by entity'!BH$8</f>
        <v>#REF!</v>
      </c>
    </row>
    <row r="10" spans="1:60" s="26" customFormat="1" ht="14.25" customHeight="1" outlineLevel="1" x14ac:dyDescent="0.3">
      <c r="B10" s="30" t="str">
        <f>Periods!$C$39&amp;" after due diligence adjustments"</f>
        <v>Sales after due diligence adjustments</v>
      </c>
      <c r="C10" s="30"/>
      <c r="D10" s="202" t="e">
        <f>SUM(M10:X10)</f>
        <v>#REF!</v>
      </c>
      <c r="E10" s="202" t="e">
        <f>SUM(Y10:AJ10)</f>
        <v>#REF!</v>
      </c>
      <c r="F10" s="202" t="e">
        <f t="shared" si="0"/>
        <v>#REF!</v>
      </c>
      <c r="G10" s="202" t="e">
        <f ca="1">_xlfn.IFNA(SUM(OFFSET($M10,0,MATCH(Periods!$D$15,$M$7:$BK$7,0)-1):OFFSET($M10,0,MATCH(Periods!$D$15,$M$7:$BK$7,0)-12)),0)</f>
        <v>#REF!</v>
      </c>
      <c r="H10" s="202" t="e">
        <f ca="1">SUM(OFFSET($M10,0,MATCH(Periods!$D$17,$M$7:$BK$7,0)-1):OFFSET($M10,0,MATCH(Periods!$D$13,$M$7:$BK$7,0)))</f>
        <v>#REF!</v>
      </c>
      <c r="I10" s="202" t="e">
        <f ca="1">SUM(OFFSET($M10,0,MATCH(Periods!$D$16,$M$7:$BK$7,0)-1):OFFSET($M10,0,MATCH(Periods!$D$14,$M$7:$BK$7,0)))</f>
        <v>#REF!</v>
      </c>
      <c r="J10" s="120"/>
      <c r="K10" s="133"/>
      <c r="L10" s="134"/>
      <c r="M10" s="202" t="e">
        <f>SUMIFS(#REF!,#REF!,Periods!$C$39,#REF!,"MA",#REF!,'QofE - by entity'!$A$4)+SUMIFS(#REF!,#REF!,Periods!$C$39,#REF!,"DD",#REF!,'QofE - by entity'!$A$4)+'QofE - by entity'!M$8</f>
        <v>#REF!</v>
      </c>
      <c r="N10" s="202" t="e">
        <f>SUMIFS(#REF!,#REF!,Periods!$C$39,#REF!,"MA",#REF!,'QofE - by entity'!$A$4)+SUMIFS(#REF!,#REF!,Periods!$C$39,#REF!,"DD",#REF!,'QofE - by entity'!$A$4)+'QofE - by entity'!N$8</f>
        <v>#REF!</v>
      </c>
      <c r="O10" s="202" t="e">
        <f>SUMIFS(#REF!,#REF!,Periods!$C$39,#REF!,"MA",#REF!,'QofE - by entity'!$A$4)+SUMIFS(#REF!,#REF!,Periods!$C$39,#REF!,"DD",#REF!,'QofE - by entity'!$A$4)+'QofE - by entity'!O$8</f>
        <v>#REF!</v>
      </c>
      <c r="P10" s="202" t="e">
        <f>SUMIFS(#REF!,#REF!,Periods!$C$39,#REF!,"MA",#REF!,'QofE - by entity'!$A$4)+SUMIFS(#REF!,#REF!,Periods!$C$39,#REF!,"DD",#REF!,'QofE - by entity'!$A$4)+'QofE - by entity'!P$8</f>
        <v>#REF!</v>
      </c>
      <c r="Q10" s="202" t="e">
        <f>SUMIFS(#REF!,#REF!,Periods!$C$39,#REF!,"MA",#REF!,'QofE - by entity'!$A$4)+SUMIFS(#REF!,#REF!,Periods!$C$39,#REF!,"DD",#REF!,'QofE - by entity'!$A$4)+'QofE - by entity'!Q$8</f>
        <v>#REF!</v>
      </c>
      <c r="R10" s="202" t="e">
        <f>SUMIFS(#REF!,#REF!,Periods!$C$39,#REF!,"MA",#REF!,'QofE - by entity'!$A$4)+SUMIFS(#REF!,#REF!,Periods!$C$39,#REF!,"DD",#REF!,'QofE - by entity'!$A$4)+'QofE - by entity'!R$8</f>
        <v>#REF!</v>
      </c>
      <c r="S10" s="202" t="e">
        <f>SUMIFS(#REF!,#REF!,Periods!$C$39,#REF!,"MA",#REF!,'QofE - by entity'!$A$4)+SUMIFS(#REF!,#REF!,Periods!$C$39,#REF!,"DD",#REF!,'QofE - by entity'!$A$4)+'QofE - by entity'!S$8</f>
        <v>#REF!</v>
      </c>
      <c r="T10" s="202" t="e">
        <f>SUMIFS(#REF!,#REF!,Periods!$C$39,#REF!,"MA",#REF!,'QofE - by entity'!$A$4)+SUMIFS(#REF!,#REF!,Periods!$C$39,#REF!,"DD",#REF!,'QofE - by entity'!$A$4)+'QofE - by entity'!T$8</f>
        <v>#REF!</v>
      </c>
      <c r="U10" s="202" t="e">
        <f>SUMIFS(#REF!,#REF!,Periods!$C$39,#REF!,"MA",#REF!,'QofE - by entity'!$A$4)+SUMIFS(#REF!,#REF!,Periods!$C$39,#REF!,"DD",#REF!,'QofE - by entity'!$A$4)+'QofE - by entity'!U$8</f>
        <v>#REF!</v>
      </c>
      <c r="V10" s="202" t="e">
        <f>SUMIFS(#REF!,#REF!,Periods!$C$39,#REF!,"MA",#REF!,'QofE - by entity'!$A$4)+SUMIFS(#REF!,#REF!,Periods!$C$39,#REF!,"DD",#REF!,'QofE - by entity'!$A$4)+'QofE - by entity'!V$8</f>
        <v>#REF!</v>
      </c>
      <c r="W10" s="202" t="e">
        <f>SUMIFS(#REF!,#REF!,Periods!$C$39,#REF!,"MA",#REF!,'QofE - by entity'!$A$4)+SUMIFS(#REF!,#REF!,Periods!$C$39,#REF!,"DD",#REF!,'QofE - by entity'!$A$4)+'QofE - by entity'!W$8</f>
        <v>#REF!</v>
      </c>
      <c r="X10" s="202" t="e">
        <f>SUMIFS(#REF!,#REF!,Periods!$C$39,#REF!,"MA",#REF!,'QofE - by entity'!$A$4)+SUMIFS(#REF!,#REF!,Periods!$C$39,#REF!,"DD",#REF!,'QofE - by entity'!$A$4)+'QofE - by entity'!X$8</f>
        <v>#REF!</v>
      </c>
      <c r="Y10" s="202" t="e">
        <f>SUMIFS(#REF!,#REF!,Periods!$C$39,#REF!,"MA",#REF!,'QofE - by entity'!$A$4)+SUMIFS(#REF!,#REF!,Periods!$C$39,#REF!,"DD",#REF!,'QofE - by entity'!$A$4)+'QofE - by entity'!Y$8</f>
        <v>#REF!</v>
      </c>
      <c r="Z10" s="202" t="e">
        <f>SUMIFS(#REF!,#REF!,Periods!$C$39,#REF!,"MA",#REF!,'QofE - by entity'!$A$4)+SUMIFS(#REF!,#REF!,Periods!$C$39,#REF!,"DD",#REF!,'QofE - by entity'!$A$4)+'QofE - by entity'!Z$8</f>
        <v>#REF!</v>
      </c>
      <c r="AA10" s="202" t="e">
        <f>SUMIFS(#REF!,#REF!,Periods!$C$39,#REF!,"MA",#REF!,'QofE - by entity'!$A$4)+SUMIFS(#REF!,#REF!,Periods!$C$39,#REF!,"DD",#REF!,'QofE - by entity'!$A$4)+'QofE - by entity'!AA$8</f>
        <v>#REF!</v>
      </c>
      <c r="AB10" s="202" t="e">
        <f>SUMIFS(#REF!,#REF!,Periods!$C$39,#REF!,"MA",#REF!,'QofE - by entity'!$A$4)+SUMIFS(#REF!,#REF!,Periods!$C$39,#REF!,"DD",#REF!,'QofE - by entity'!$A$4)+'QofE - by entity'!AB$8</f>
        <v>#REF!</v>
      </c>
      <c r="AC10" s="202" t="e">
        <f>SUMIFS(#REF!,#REF!,Periods!$C$39,#REF!,"MA",#REF!,'QofE - by entity'!$A$4)+SUMIFS(#REF!,#REF!,Periods!$C$39,#REF!,"DD",#REF!,'QofE - by entity'!$A$4)+'QofE - by entity'!AC$8</f>
        <v>#REF!</v>
      </c>
      <c r="AD10" s="202" t="e">
        <f>SUMIFS(#REF!,#REF!,Periods!$C$39,#REF!,"MA",#REF!,'QofE - by entity'!$A$4)+SUMIFS(#REF!,#REF!,Periods!$C$39,#REF!,"DD",#REF!,'QofE - by entity'!$A$4)+'QofE - by entity'!AD$8</f>
        <v>#REF!</v>
      </c>
      <c r="AE10" s="202" t="e">
        <f>SUMIFS(#REF!,#REF!,Periods!$C$39,#REF!,"MA",#REF!,'QofE - by entity'!$A$4)+SUMIFS(#REF!,#REF!,Periods!$C$39,#REF!,"DD",#REF!,'QofE - by entity'!$A$4)+'QofE - by entity'!AE$8</f>
        <v>#REF!</v>
      </c>
      <c r="AF10" s="202" t="e">
        <f>SUMIFS(#REF!,#REF!,Periods!$C$39,#REF!,"MA",#REF!,'QofE - by entity'!$A$4)+SUMIFS(#REF!,#REF!,Periods!$C$39,#REF!,"DD",#REF!,'QofE - by entity'!$A$4)+'QofE - by entity'!AF$8</f>
        <v>#REF!</v>
      </c>
      <c r="AG10" s="202" t="e">
        <f>SUMIFS(#REF!,#REF!,Periods!$C$39,#REF!,"MA",#REF!,'QofE - by entity'!$A$4)+SUMIFS(#REF!,#REF!,Periods!$C$39,#REF!,"DD",#REF!,'QofE - by entity'!$A$4)+'QofE - by entity'!AG$8</f>
        <v>#REF!</v>
      </c>
      <c r="AH10" s="202" t="e">
        <f>SUMIFS(#REF!,#REF!,Periods!$C$39,#REF!,"MA",#REF!,'QofE - by entity'!$A$4)+SUMIFS(#REF!,#REF!,Periods!$C$39,#REF!,"DD",#REF!,'QofE - by entity'!$A$4)+'QofE - by entity'!AH$8</f>
        <v>#REF!</v>
      </c>
      <c r="AI10" s="202" t="e">
        <f>SUMIFS(#REF!,#REF!,Periods!$C$39,#REF!,"MA",#REF!,'QofE - by entity'!$A$4)+SUMIFS(#REF!,#REF!,Periods!$C$39,#REF!,"DD",#REF!,'QofE - by entity'!$A$4)+'QofE - by entity'!AI$8</f>
        <v>#REF!</v>
      </c>
      <c r="AJ10" s="202" t="e">
        <f>SUMIFS(#REF!,#REF!,Periods!$C$39,#REF!,"MA",#REF!,'QofE - by entity'!$A$4)+SUMIFS(#REF!,#REF!,Periods!$C$39,#REF!,"DD",#REF!,'QofE - by entity'!$A$4)+'QofE - by entity'!AJ$8</f>
        <v>#REF!</v>
      </c>
      <c r="AK10" s="202" t="e">
        <f>SUMIFS(#REF!,#REF!,Periods!$C$39,#REF!,"MA",#REF!,'QofE - by entity'!$A$4)+SUMIFS(#REF!,#REF!,Periods!$C$39,#REF!,"DD",#REF!,'QofE - by entity'!$A$4)+'QofE - by entity'!AK$8</f>
        <v>#REF!</v>
      </c>
      <c r="AL10" s="202" t="e">
        <f>SUMIFS(#REF!,#REF!,Periods!$C$39,#REF!,"MA",#REF!,'QofE - by entity'!$A$4)+SUMIFS(#REF!,#REF!,Periods!$C$39,#REF!,"DD",#REF!,'QofE - by entity'!$A$4)+'QofE - by entity'!AL$8</f>
        <v>#REF!</v>
      </c>
      <c r="AM10" s="202" t="e">
        <f>SUMIFS(#REF!,#REF!,Periods!$C$39,#REF!,"MA",#REF!,'QofE - by entity'!$A$4)+SUMIFS(#REF!,#REF!,Periods!$C$39,#REF!,"DD",#REF!,'QofE - by entity'!$A$4)+'QofE - by entity'!AM$8</f>
        <v>#REF!</v>
      </c>
      <c r="AN10" s="202" t="e">
        <f>SUMIFS(#REF!,#REF!,Periods!$C$39,#REF!,"MA",#REF!,'QofE - by entity'!$A$4)+SUMIFS(#REF!,#REF!,Periods!$C$39,#REF!,"DD",#REF!,'QofE - by entity'!$A$4)+'QofE - by entity'!AN$8</f>
        <v>#REF!</v>
      </c>
      <c r="AO10" s="202" t="e">
        <f>SUMIFS(#REF!,#REF!,Periods!$C$39,#REF!,"MA",#REF!,'QofE - by entity'!$A$4)+SUMIFS(#REF!,#REF!,Periods!$C$39,#REF!,"DD",#REF!,'QofE - by entity'!$A$4)+'QofE - by entity'!AO$8</f>
        <v>#REF!</v>
      </c>
      <c r="AP10" s="202" t="e">
        <f>SUMIFS(#REF!,#REF!,Periods!$C$39,#REF!,"MA",#REF!,'QofE - by entity'!$A$4)+SUMIFS(#REF!,#REF!,Periods!$C$39,#REF!,"DD",#REF!,'QofE - by entity'!$A$4)+'QofE - by entity'!AP$8</f>
        <v>#REF!</v>
      </c>
      <c r="AQ10" s="202" t="e">
        <f>SUMIFS(#REF!,#REF!,Periods!$C$39,#REF!,"MA",#REF!,'QofE - by entity'!$A$4)+SUMIFS(#REF!,#REF!,Periods!$C$39,#REF!,"DD",#REF!,'QofE - by entity'!$A$4)+'QofE - by entity'!AQ$8</f>
        <v>#REF!</v>
      </c>
      <c r="AR10" s="202" t="e">
        <f>SUMIFS(#REF!,#REF!,Periods!$C$39,#REF!,"MA",#REF!,'QofE - by entity'!$A$4)+SUMIFS(#REF!,#REF!,Periods!$C$39,#REF!,"DD",#REF!,'QofE - by entity'!$A$4)+'QofE - by entity'!AR$8</f>
        <v>#REF!</v>
      </c>
      <c r="AS10" s="202" t="e">
        <f>SUMIFS(#REF!,#REF!,Periods!$C$39,#REF!,"MA",#REF!,'QofE - by entity'!$A$4)+SUMIFS(#REF!,#REF!,Periods!$C$39,#REF!,"DD",#REF!,'QofE - by entity'!$A$4)+'QofE - by entity'!AS$8</f>
        <v>#REF!</v>
      </c>
      <c r="AT10" s="202" t="e">
        <f>SUMIFS(#REF!,#REF!,Periods!$C$39,#REF!,"MA",#REF!,'QofE - by entity'!$A$4)+SUMIFS(#REF!,#REF!,Periods!$C$39,#REF!,"DD",#REF!,'QofE - by entity'!$A$4)+'QofE - by entity'!AT$8</f>
        <v>#REF!</v>
      </c>
      <c r="AU10" s="202" t="e">
        <f>SUMIFS(#REF!,#REF!,Periods!$C$39,#REF!,"MA",#REF!,'QofE - by entity'!$A$4)+SUMIFS(#REF!,#REF!,Periods!$C$39,#REF!,"DD",#REF!,'QofE - by entity'!$A$4)+'QofE - by entity'!AU$8</f>
        <v>#REF!</v>
      </c>
      <c r="AV10" s="202" t="e">
        <f>SUMIFS(#REF!,#REF!,Periods!$C$39,#REF!,"MA",#REF!,'QofE - by entity'!$A$4)+SUMIFS(#REF!,#REF!,Periods!$C$39,#REF!,"DD",#REF!,'QofE - by entity'!$A$4)+'QofE - by entity'!AV$8</f>
        <v>#REF!</v>
      </c>
      <c r="AW10" s="202" t="e">
        <f>SUMIFS(#REF!,#REF!,Periods!$C$39,#REF!,"MA",#REF!,'QofE - by entity'!$A$4)+SUMIFS(#REF!,#REF!,Periods!$C$39,#REF!,"DD",#REF!,'QofE - by entity'!$A$4)+'QofE - by entity'!AW$8</f>
        <v>#REF!</v>
      </c>
      <c r="AX10" s="202" t="e">
        <f>SUMIFS(#REF!,#REF!,Periods!$C$39,#REF!,"MA",#REF!,'QofE - by entity'!$A$4)+SUMIFS(#REF!,#REF!,Periods!$C$39,#REF!,"DD",#REF!,'QofE - by entity'!$A$4)+'QofE - by entity'!AX$8</f>
        <v>#REF!</v>
      </c>
      <c r="AY10" s="202" t="e">
        <f>SUMIFS(#REF!,#REF!,Periods!$C$39,#REF!,"MA",#REF!,'QofE - by entity'!$A$4)+SUMIFS(#REF!,#REF!,Periods!$C$39,#REF!,"DD",#REF!,'QofE - by entity'!$A$4)+'QofE - by entity'!AY$8</f>
        <v>#REF!</v>
      </c>
      <c r="AZ10" s="202" t="e">
        <f>SUMIFS(#REF!,#REF!,Periods!$C$39,#REF!,"MA",#REF!,'QofE - by entity'!$A$4)+SUMIFS(#REF!,#REF!,Periods!$C$39,#REF!,"DD",#REF!,'QofE - by entity'!$A$4)+'QofE - by entity'!AZ$8</f>
        <v>#REF!</v>
      </c>
      <c r="BA10" s="202" t="e">
        <f>SUMIFS(#REF!,#REF!,Periods!$C$39,#REF!,"MA",#REF!,'QofE - by entity'!$A$4)+SUMIFS(#REF!,#REF!,Periods!$C$39,#REF!,"DD",#REF!,'QofE - by entity'!$A$4)+'QofE - by entity'!BA$8</f>
        <v>#REF!</v>
      </c>
      <c r="BB10" s="202" t="e">
        <f>SUMIFS(#REF!,#REF!,Periods!$C$39,#REF!,"MA",#REF!,'QofE - by entity'!$A$4)+SUMIFS(#REF!,#REF!,Periods!$C$39,#REF!,"DD",#REF!,'QofE - by entity'!$A$4)+'QofE - by entity'!BB$8</f>
        <v>#REF!</v>
      </c>
      <c r="BC10" s="202" t="e">
        <f>SUMIFS(#REF!,#REF!,Periods!$C$39,#REF!,"MA",#REF!,'QofE - by entity'!$A$4)+SUMIFS(#REF!,#REF!,Periods!$C$39,#REF!,"DD",#REF!,'QofE - by entity'!$A$4)+'QofE - by entity'!BC$8</f>
        <v>#REF!</v>
      </c>
      <c r="BD10" s="202" t="e">
        <f>SUMIFS(#REF!,#REF!,Periods!$C$39,#REF!,"MA",#REF!,'QofE - by entity'!$A$4)+SUMIFS(#REF!,#REF!,Periods!$C$39,#REF!,"DD",#REF!,'QofE - by entity'!$A$4)+'QofE - by entity'!BD$8</f>
        <v>#REF!</v>
      </c>
      <c r="BE10" s="202" t="e">
        <f>SUMIFS(#REF!,#REF!,Periods!$C$39,#REF!,"MA",#REF!,'QofE - by entity'!$A$4)+SUMIFS(#REF!,#REF!,Periods!$C$39,#REF!,"DD",#REF!,'QofE - by entity'!$A$4)+'QofE - by entity'!BE$8</f>
        <v>#REF!</v>
      </c>
      <c r="BF10" s="202" t="e">
        <f>SUMIFS(#REF!,#REF!,Periods!$C$39,#REF!,"MA",#REF!,'QofE - by entity'!$A$4)+SUMIFS(#REF!,#REF!,Periods!$C$39,#REF!,"DD",#REF!,'QofE - by entity'!$A$4)+'QofE - by entity'!BF$8</f>
        <v>#REF!</v>
      </c>
      <c r="BG10" s="202" t="e">
        <f>SUMIFS(#REF!,#REF!,Periods!$C$39,#REF!,"MA",#REF!,'QofE - by entity'!$A$4)+SUMIFS(#REF!,#REF!,Periods!$C$39,#REF!,"DD",#REF!,'QofE - by entity'!$A$4)+'QofE - by entity'!BG$8</f>
        <v>#REF!</v>
      </c>
      <c r="BH10" s="202" t="e">
        <f>SUMIFS(#REF!,#REF!,Periods!$C$39,#REF!,"MA",#REF!,'QofE - by entity'!$A$4)+SUMIFS(#REF!,#REF!,Periods!$C$39,#REF!,"DD",#REF!,'QofE - by entity'!$A$4)+'QofE - by entity'!BH$8</f>
        <v>#REF!</v>
      </c>
    </row>
    <row r="11" spans="1:60" s="26" customFormat="1" ht="14.25" customHeight="1" outlineLevel="1" x14ac:dyDescent="0.3">
      <c r="B11" s="30" t="str">
        <f>Periods!$C$39&amp;" after pro forma adjustments"</f>
        <v>Sales after pro forma adjustments</v>
      </c>
      <c r="C11" s="30"/>
      <c r="D11" s="202" t="e">
        <f>SUM(M11:X11)</f>
        <v>#REF!</v>
      </c>
      <c r="E11" s="202" t="e">
        <f>SUM(Y11:AJ11)</f>
        <v>#REF!</v>
      </c>
      <c r="F11" s="202" t="e">
        <f t="shared" si="0"/>
        <v>#REF!</v>
      </c>
      <c r="G11" s="202" t="e">
        <f ca="1">_xlfn.IFNA(SUM(OFFSET($M11,0,MATCH(Periods!$D$15,$M$7:$BK$7,0)-1):OFFSET($M11,0,MATCH(Periods!$D$15,$M$7:$BK$7,0)-12)),0)</f>
        <v>#REF!</v>
      </c>
      <c r="H11" s="202" t="e">
        <f ca="1">SUM(OFFSET($M11,0,MATCH(Periods!$D$17,$M$7:$BK$7,0)-1):OFFSET($M11,0,MATCH(Periods!$D$13,$M$7:$BK$7,0)))</f>
        <v>#REF!</v>
      </c>
      <c r="I11" s="202" t="e">
        <f ca="1">SUM(OFFSET($M11,0,MATCH(Periods!$D$16,$M$7:$BK$7,0)-1):OFFSET($M11,0,MATCH(Periods!$D$14,$M$7:$BK$7,0)))</f>
        <v>#REF!</v>
      </c>
      <c r="J11" s="120"/>
      <c r="K11" s="133"/>
      <c r="L11" s="134"/>
      <c r="M11" s="202" t="e">
        <f>SUMIFS(#REF!,#REF!,Periods!$C$39,#REF!,"MA",#REF!,'QofE - by entity'!$A$4)+SUMIFS(#REF!,#REF!,Periods!$C$39,#REF!,"DD",#REF!,'QofE - by entity'!$A$4)+SUMIFS(#REF!,#REF!,Periods!$C$39,#REF!,"PF",#REF!,'QofE - by entity'!$A$4)+'QofE - by entity'!M$8</f>
        <v>#REF!</v>
      </c>
      <c r="N11" s="202" t="e">
        <f>SUMIFS(#REF!,#REF!,Periods!$C$39,#REF!,"MA",#REF!,'QofE - by entity'!$A$4)+SUMIFS(#REF!,#REF!,Periods!$C$39,#REF!,"DD",#REF!,'QofE - by entity'!$A$4)+SUMIFS(#REF!,#REF!,Periods!$C$39,#REF!,"PF",#REF!,'QofE - by entity'!$A$4)+'QofE - by entity'!N$8</f>
        <v>#REF!</v>
      </c>
      <c r="O11" s="202" t="e">
        <f>SUMIFS(#REF!,#REF!,Periods!$C$39,#REF!,"MA",#REF!,'QofE - by entity'!$A$4)+SUMIFS(#REF!,#REF!,Periods!$C$39,#REF!,"DD",#REF!,'QofE - by entity'!$A$4)+SUMIFS(#REF!,#REF!,Periods!$C$39,#REF!,"PF",#REF!,'QofE - by entity'!$A$4)+'QofE - by entity'!O$8</f>
        <v>#REF!</v>
      </c>
      <c r="P11" s="202" t="e">
        <f>SUMIFS(#REF!,#REF!,Periods!$C$39,#REF!,"MA",#REF!,'QofE - by entity'!$A$4)+SUMIFS(#REF!,#REF!,Periods!$C$39,#REF!,"DD",#REF!,'QofE - by entity'!$A$4)+SUMIFS(#REF!,#REF!,Periods!$C$39,#REF!,"PF",#REF!,'QofE - by entity'!$A$4)+'QofE - by entity'!P$8</f>
        <v>#REF!</v>
      </c>
      <c r="Q11" s="202" t="e">
        <f>SUMIFS(#REF!,#REF!,Periods!$C$39,#REF!,"MA",#REF!,'QofE - by entity'!$A$4)+SUMIFS(#REF!,#REF!,Periods!$C$39,#REF!,"DD",#REF!,'QofE - by entity'!$A$4)+SUMIFS(#REF!,#REF!,Periods!$C$39,#REF!,"PF",#REF!,'QofE - by entity'!$A$4)+'QofE - by entity'!Q$8</f>
        <v>#REF!</v>
      </c>
      <c r="R11" s="202" t="e">
        <f>SUMIFS(#REF!,#REF!,Periods!$C$39,#REF!,"MA",#REF!,'QofE - by entity'!$A$4)+SUMIFS(#REF!,#REF!,Periods!$C$39,#REF!,"DD",#REF!,'QofE - by entity'!$A$4)+SUMIFS(#REF!,#REF!,Periods!$C$39,#REF!,"PF",#REF!,'QofE - by entity'!$A$4)+'QofE - by entity'!R$8</f>
        <v>#REF!</v>
      </c>
      <c r="S11" s="202" t="e">
        <f>SUMIFS(#REF!,#REF!,Periods!$C$39,#REF!,"MA",#REF!,'QofE - by entity'!$A$4)+SUMIFS(#REF!,#REF!,Periods!$C$39,#REF!,"DD",#REF!,'QofE - by entity'!$A$4)+SUMIFS(#REF!,#REF!,Periods!$C$39,#REF!,"PF",#REF!,'QofE - by entity'!$A$4)+'QofE - by entity'!S$8</f>
        <v>#REF!</v>
      </c>
      <c r="T11" s="202" t="e">
        <f>SUMIFS(#REF!,#REF!,Periods!$C$39,#REF!,"MA",#REF!,'QofE - by entity'!$A$4)+SUMIFS(#REF!,#REF!,Periods!$C$39,#REF!,"DD",#REF!,'QofE - by entity'!$A$4)+SUMIFS(#REF!,#REF!,Periods!$C$39,#REF!,"PF",#REF!,'QofE - by entity'!$A$4)+'QofE - by entity'!T$8</f>
        <v>#REF!</v>
      </c>
      <c r="U11" s="202" t="e">
        <f>SUMIFS(#REF!,#REF!,Periods!$C$39,#REF!,"MA",#REF!,'QofE - by entity'!$A$4)+SUMIFS(#REF!,#REF!,Periods!$C$39,#REF!,"DD",#REF!,'QofE - by entity'!$A$4)+SUMIFS(#REF!,#REF!,Periods!$C$39,#REF!,"PF",#REF!,'QofE - by entity'!$A$4)+'QofE - by entity'!U$8</f>
        <v>#REF!</v>
      </c>
      <c r="V11" s="202" t="e">
        <f>SUMIFS(#REF!,#REF!,Periods!$C$39,#REF!,"MA",#REF!,'QofE - by entity'!$A$4)+SUMIFS(#REF!,#REF!,Periods!$C$39,#REF!,"DD",#REF!,'QofE - by entity'!$A$4)+SUMIFS(#REF!,#REF!,Periods!$C$39,#REF!,"PF",#REF!,'QofE - by entity'!$A$4)+'QofE - by entity'!V$8</f>
        <v>#REF!</v>
      </c>
      <c r="W11" s="202" t="e">
        <f>SUMIFS(#REF!,#REF!,Periods!$C$39,#REF!,"MA",#REF!,'QofE - by entity'!$A$4)+SUMIFS(#REF!,#REF!,Periods!$C$39,#REF!,"DD",#REF!,'QofE - by entity'!$A$4)+SUMIFS(#REF!,#REF!,Periods!$C$39,#REF!,"PF",#REF!,'QofE - by entity'!$A$4)+'QofE - by entity'!W$8</f>
        <v>#REF!</v>
      </c>
      <c r="X11" s="202" t="e">
        <f>SUMIFS(#REF!,#REF!,Periods!$C$39,#REF!,"MA",#REF!,'QofE - by entity'!$A$4)+SUMIFS(#REF!,#REF!,Periods!$C$39,#REF!,"DD",#REF!,'QofE - by entity'!$A$4)+SUMIFS(#REF!,#REF!,Periods!$C$39,#REF!,"PF",#REF!,'QofE - by entity'!$A$4)+'QofE - by entity'!X$8</f>
        <v>#REF!</v>
      </c>
      <c r="Y11" s="202" t="e">
        <f>SUMIFS(#REF!,#REF!,Periods!$C$39,#REF!,"MA",#REF!,'QofE - by entity'!$A$4)+SUMIFS(#REF!,#REF!,Periods!$C$39,#REF!,"DD",#REF!,'QofE - by entity'!$A$4)+SUMIFS(#REF!,#REF!,Periods!$C$39,#REF!,"PF",#REF!,'QofE - by entity'!$A$4)+'QofE - by entity'!Y$8</f>
        <v>#REF!</v>
      </c>
      <c r="Z11" s="202" t="e">
        <f>SUMIFS(#REF!,#REF!,Periods!$C$39,#REF!,"MA",#REF!,'QofE - by entity'!$A$4)+SUMIFS(#REF!,#REF!,Periods!$C$39,#REF!,"DD",#REF!,'QofE - by entity'!$A$4)+SUMIFS(#REF!,#REF!,Periods!$C$39,#REF!,"PF",#REF!,'QofE - by entity'!$A$4)+'QofE - by entity'!Z$8</f>
        <v>#REF!</v>
      </c>
      <c r="AA11" s="202" t="e">
        <f>SUMIFS(#REF!,#REF!,Periods!$C$39,#REF!,"MA",#REF!,'QofE - by entity'!$A$4)+SUMIFS(#REF!,#REF!,Periods!$C$39,#REF!,"DD",#REF!,'QofE - by entity'!$A$4)+SUMIFS(#REF!,#REF!,Periods!$C$39,#REF!,"PF",#REF!,'QofE - by entity'!$A$4)+'QofE - by entity'!AA$8</f>
        <v>#REF!</v>
      </c>
      <c r="AB11" s="202" t="e">
        <f>SUMIFS(#REF!,#REF!,Periods!$C$39,#REF!,"MA",#REF!,'QofE - by entity'!$A$4)+SUMIFS(#REF!,#REF!,Periods!$C$39,#REF!,"DD",#REF!,'QofE - by entity'!$A$4)+SUMIFS(#REF!,#REF!,Periods!$C$39,#REF!,"PF",#REF!,'QofE - by entity'!$A$4)+'QofE - by entity'!AB$8</f>
        <v>#REF!</v>
      </c>
      <c r="AC11" s="202" t="e">
        <f>SUMIFS(#REF!,#REF!,Periods!$C$39,#REF!,"MA",#REF!,'QofE - by entity'!$A$4)+SUMIFS(#REF!,#REF!,Periods!$C$39,#REF!,"DD",#REF!,'QofE - by entity'!$A$4)+SUMIFS(#REF!,#REF!,Periods!$C$39,#REF!,"PF",#REF!,'QofE - by entity'!$A$4)+'QofE - by entity'!AC$8</f>
        <v>#REF!</v>
      </c>
      <c r="AD11" s="202" t="e">
        <f>SUMIFS(#REF!,#REF!,Periods!$C$39,#REF!,"MA",#REF!,'QofE - by entity'!$A$4)+SUMIFS(#REF!,#REF!,Periods!$C$39,#REF!,"DD",#REF!,'QofE - by entity'!$A$4)+SUMIFS(#REF!,#REF!,Periods!$C$39,#REF!,"PF",#REF!,'QofE - by entity'!$A$4)+'QofE - by entity'!AD$8</f>
        <v>#REF!</v>
      </c>
      <c r="AE11" s="202" t="e">
        <f>SUMIFS(#REF!,#REF!,Periods!$C$39,#REF!,"MA",#REF!,'QofE - by entity'!$A$4)+SUMIFS(#REF!,#REF!,Periods!$C$39,#REF!,"DD",#REF!,'QofE - by entity'!$A$4)+SUMIFS(#REF!,#REF!,Periods!$C$39,#REF!,"PF",#REF!,'QofE - by entity'!$A$4)+'QofE - by entity'!AE$8</f>
        <v>#REF!</v>
      </c>
      <c r="AF11" s="202" t="e">
        <f>SUMIFS(#REF!,#REF!,Periods!$C$39,#REF!,"MA",#REF!,'QofE - by entity'!$A$4)+SUMIFS(#REF!,#REF!,Periods!$C$39,#REF!,"DD",#REF!,'QofE - by entity'!$A$4)+SUMIFS(#REF!,#REF!,Periods!$C$39,#REF!,"PF",#REF!,'QofE - by entity'!$A$4)+'QofE - by entity'!AF$8</f>
        <v>#REF!</v>
      </c>
      <c r="AG11" s="202" t="e">
        <f>SUMIFS(#REF!,#REF!,Periods!$C$39,#REF!,"MA",#REF!,'QofE - by entity'!$A$4)+SUMIFS(#REF!,#REF!,Periods!$C$39,#REF!,"DD",#REF!,'QofE - by entity'!$A$4)+SUMIFS(#REF!,#REF!,Periods!$C$39,#REF!,"PF",#REF!,'QofE - by entity'!$A$4)+'QofE - by entity'!AG$8</f>
        <v>#REF!</v>
      </c>
      <c r="AH11" s="202" t="e">
        <f>SUMIFS(#REF!,#REF!,Periods!$C$39,#REF!,"MA",#REF!,'QofE - by entity'!$A$4)+SUMIFS(#REF!,#REF!,Periods!$C$39,#REF!,"DD",#REF!,'QofE - by entity'!$A$4)+SUMIFS(#REF!,#REF!,Periods!$C$39,#REF!,"PF",#REF!,'QofE - by entity'!$A$4)+'QofE - by entity'!AH$8</f>
        <v>#REF!</v>
      </c>
      <c r="AI11" s="202" t="e">
        <f>SUMIFS(#REF!,#REF!,Periods!$C$39,#REF!,"MA",#REF!,'QofE - by entity'!$A$4)+SUMIFS(#REF!,#REF!,Periods!$C$39,#REF!,"DD",#REF!,'QofE - by entity'!$A$4)+SUMIFS(#REF!,#REF!,Periods!$C$39,#REF!,"PF",#REF!,'QofE - by entity'!$A$4)+'QofE - by entity'!AI$8</f>
        <v>#REF!</v>
      </c>
      <c r="AJ11" s="202" t="e">
        <f>SUMIFS(#REF!,#REF!,Periods!$C$39,#REF!,"MA",#REF!,'QofE - by entity'!$A$4)+SUMIFS(#REF!,#REF!,Periods!$C$39,#REF!,"DD",#REF!,'QofE - by entity'!$A$4)+SUMIFS(#REF!,#REF!,Periods!$C$39,#REF!,"PF",#REF!,'QofE - by entity'!$A$4)+'QofE - by entity'!AJ$8</f>
        <v>#REF!</v>
      </c>
      <c r="AK11" s="202" t="e">
        <f>SUMIFS(#REF!,#REF!,Periods!$C$39,#REF!,"MA",#REF!,'QofE - by entity'!$A$4)+SUMIFS(#REF!,#REF!,Periods!$C$39,#REF!,"DD",#REF!,'QofE - by entity'!$A$4)+SUMIFS(#REF!,#REF!,Periods!$C$39,#REF!,"PF",#REF!,'QofE - by entity'!$A$4)+'QofE - by entity'!AK$8</f>
        <v>#REF!</v>
      </c>
      <c r="AL11" s="202" t="e">
        <f>SUMIFS(#REF!,#REF!,Periods!$C$39,#REF!,"MA",#REF!,'QofE - by entity'!$A$4)+SUMIFS(#REF!,#REF!,Periods!$C$39,#REF!,"DD",#REF!,'QofE - by entity'!$A$4)+SUMIFS(#REF!,#REF!,Periods!$C$39,#REF!,"PF",#REF!,'QofE - by entity'!$A$4)+'QofE - by entity'!AL$8</f>
        <v>#REF!</v>
      </c>
      <c r="AM11" s="202" t="e">
        <f>SUMIFS(#REF!,#REF!,Periods!$C$39,#REF!,"MA",#REF!,'QofE - by entity'!$A$4)+SUMIFS(#REF!,#REF!,Periods!$C$39,#REF!,"DD",#REF!,'QofE - by entity'!$A$4)+SUMIFS(#REF!,#REF!,Periods!$C$39,#REF!,"PF",#REF!,'QofE - by entity'!$A$4)+'QofE - by entity'!AM$8</f>
        <v>#REF!</v>
      </c>
      <c r="AN11" s="202" t="e">
        <f>SUMIFS(#REF!,#REF!,Periods!$C$39,#REF!,"MA",#REF!,'QofE - by entity'!$A$4)+SUMIFS(#REF!,#REF!,Periods!$C$39,#REF!,"DD",#REF!,'QofE - by entity'!$A$4)+SUMIFS(#REF!,#REF!,Periods!$C$39,#REF!,"PF",#REF!,'QofE - by entity'!$A$4)+'QofE - by entity'!AN$8</f>
        <v>#REF!</v>
      </c>
      <c r="AO11" s="202" t="e">
        <f>SUMIFS(#REF!,#REF!,Periods!$C$39,#REF!,"MA",#REF!,'QofE - by entity'!$A$4)+SUMIFS(#REF!,#REF!,Periods!$C$39,#REF!,"DD",#REF!,'QofE - by entity'!$A$4)+SUMIFS(#REF!,#REF!,Periods!$C$39,#REF!,"PF",#REF!,'QofE - by entity'!$A$4)+'QofE - by entity'!AO$8</f>
        <v>#REF!</v>
      </c>
      <c r="AP11" s="202" t="e">
        <f>SUMIFS(#REF!,#REF!,Periods!$C$39,#REF!,"MA",#REF!,'QofE - by entity'!$A$4)+SUMIFS(#REF!,#REF!,Periods!$C$39,#REF!,"DD",#REF!,'QofE - by entity'!$A$4)+SUMIFS(#REF!,#REF!,Periods!$C$39,#REF!,"PF",#REF!,'QofE - by entity'!$A$4)+'QofE - by entity'!AP$8</f>
        <v>#REF!</v>
      </c>
      <c r="AQ11" s="202" t="e">
        <f>SUMIFS(#REF!,#REF!,Periods!$C$39,#REF!,"MA",#REF!,'QofE - by entity'!$A$4)+SUMIFS(#REF!,#REF!,Periods!$C$39,#REF!,"DD",#REF!,'QofE - by entity'!$A$4)+SUMIFS(#REF!,#REF!,Periods!$C$39,#REF!,"PF",#REF!,'QofE - by entity'!$A$4)+'QofE - by entity'!AQ$8</f>
        <v>#REF!</v>
      </c>
      <c r="AR11" s="202" t="e">
        <f>SUMIFS(#REF!,#REF!,Periods!$C$39,#REF!,"MA",#REF!,'QofE - by entity'!$A$4)+SUMIFS(#REF!,#REF!,Periods!$C$39,#REF!,"DD",#REF!,'QofE - by entity'!$A$4)+SUMIFS(#REF!,#REF!,Periods!$C$39,#REF!,"PF",#REF!,'QofE - by entity'!$A$4)+'QofE - by entity'!AR$8</f>
        <v>#REF!</v>
      </c>
      <c r="AS11" s="202" t="e">
        <f>SUMIFS(#REF!,#REF!,Periods!$C$39,#REF!,"MA",#REF!,'QofE - by entity'!$A$4)+SUMIFS(#REF!,#REF!,Periods!$C$39,#REF!,"DD",#REF!,'QofE - by entity'!$A$4)+SUMIFS(#REF!,#REF!,Periods!$C$39,#REF!,"PF",#REF!,'QofE - by entity'!$A$4)+'QofE - by entity'!AS$8</f>
        <v>#REF!</v>
      </c>
      <c r="AT11" s="202" t="e">
        <f>SUMIFS(#REF!,#REF!,Periods!$C$39,#REF!,"MA",#REF!,'QofE - by entity'!$A$4)+SUMIFS(#REF!,#REF!,Periods!$C$39,#REF!,"DD",#REF!,'QofE - by entity'!$A$4)+SUMIFS(#REF!,#REF!,Periods!$C$39,#REF!,"PF",#REF!,'QofE - by entity'!$A$4)+'QofE - by entity'!AT$8</f>
        <v>#REF!</v>
      </c>
      <c r="AU11" s="202" t="e">
        <f>SUMIFS(#REF!,#REF!,Periods!$C$39,#REF!,"MA",#REF!,'QofE - by entity'!$A$4)+SUMIFS(#REF!,#REF!,Periods!$C$39,#REF!,"DD",#REF!,'QofE - by entity'!$A$4)+SUMIFS(#REF!,#REF!,Periods!$C$39,#REF!,"PF",#REF!,'QofE - by entity'!$A$4)+'QofE - by entity'!AU$8</f>
        <v>#REF!</v>
      </c>
      <c r="AV11" s="202" t="e">
        <f>SUMIFS(#REF!,#REF!,Periods!$C$39,#REF!,"MA",#REF!,'QofE - by entity'!$A$4)+SUMIFS(#REF!,#REF!,Periods!$C$39,#REF!,"DD",#REF!,'QofE - by entity'!$A$4)+SUMIFS(#REF!,#REF!,Periods!$C$39,#REF!,"PF",#REF!,'QofE - by entity'!$A$4)+'QofE - by entity'!AV$8</f>
        <v>#REF!</v>
      </c>
      <c r="AW11" s="202" t="e">
        <f>SUMIFS(#REF!,#REF!,Periods!$C$39,#REF!,"MA",#REF!,'QofE - by entity'!$A$4)+SUMIFS(#REF!,#REF!,Periods!$C$39,#REF!,"DD",#REF!,'QofE - by entity'!$A$4)+SUMIFS(#REF!,#REF!,Periods!$C$39,#REF!,"PF",#REF!,'QofE - by entity'!$A$4)+'QofE - by entity'!AW$8</f>
        <v>#REF!</v>
      </c>
      <c r="AX11" s="202" t="e">
        <f>SUMIFS(#REF!,#REF!,Periods!$C$39,#REF!,"MA",#REF!,'QofE - by entity'!$A$4)+SUMIFS(#REF!,#REF!,Periods!$C$39,#REF!,"DD",#REF!,'QofE - by entity'!$A$4)+SUMIFS(#REF!,#REF!,Periods!$C$39,#REF!,"PF",#REF!,'QofE - by entity'!$A$4)+'QofE - by entity'!AX$8</f>
        <v>#REF!</v>
      </c>
      <c r="AY11" s="202" t="e">
        <f>SUMIFS(#REF!,#REF!,Periods!$C$39,#REF!,"MA",#REF!,'QofE - by entity'!$A$4)+SUMIFS(#REF!,#REF!,Periods!$C$39,#REF!,"DD",#REF!,'QofE - by entity'!$A$4)+SUMIFS(#REF!,#REF!,Periods!$C$39,#REF!,"PF",#REF!,'QofE - by entity'!$A$4)+'QofE - by entity'!AY$8</f>
        <v>#REF!</v>
      </c>
      <c r="AZ11" s="202" t="e">
        <f>SUMIFS(#REF!,#REF!,Periods!$C$39,#REF!,"MA",#REF!,'QofE - by entity'!$A$4)+SUMIFS(#REF!,#REF!,Periods!$C$39,#REF!,"DD",#REF!,'QofE - by entity'!$A$4)+SUMIFS(#REF!,#REF!,Periods!$C$39,#REF!,"PF",#REF!,'QofE - by entity'!$A$4)+'QofE - by entity'!AZ$8</f>
        <v>#REF!</v>
      </c>
      <c r="BA11" s="202" t="e">
        <f>SUMIFS(#REF!,#REF!,Periods!$C$39,#REF!,"MA",#REF!,'QofE - by entity'!$A$4)+SUMIFS(#REF!,#REF!,Periods!$C$39,#REF!,"DD",#REF!,'QofE - by entity'!$A$4)+SUMIFS(#REF!,#REF!,Periods!$C$39,#REF!,"PF",#REF!,'QofE - by entity'!$A$4)+'QofE - by entity'!BA$8</f>
        <v>#REF!</v>
      </c>
      <c r="BB11" s="202" t="e">
        <f>SUMIFS(#REF!,#REF!,Periods!$C$39,#REF!,"MA",#REF!,'QofE - by entity'!$A$4)+SUMIFS(#REF!,#REF!,Periods!$C$39,#REF!,"DD",#REF!,'QofE - by entity'!$A$4)+SUMIFS(#REF!,#REF!,Periods!$C$39,#REF!,"PF",#REF!,'QofE - by entity'!$A$4)+'QofE - by entity'!BB$8</f>
        <v>#REF!</v>
      </c>
      <c r="BC11" s="202" t="e">
        <f>SUMIFS(#REF!,#REF!,Periods!$C$39,#REF!,"MA",#REF!,'QofE - by entity'!$A$4)+SUMIFS(#REF!,#REF!,Periods!$C$39,#REF!,"DD",#REF!,'QofE - by entity'!$A$4)+SUMIFS(#REF!,#REF!,Periods!$C$39,#REF!,"PF",#REF!,'QofE - by entity'!$A$4)+'QofE - by entity'!BC$8</f>
        <v>#REF!</v>
      </c>
      <c r="BD11" s="202" t="e">
        <f>SUMIFS(#REF!,#REF!,Periods!$C$39,#REF!,"MA",#REF!,'QofE - by entity'!$A$4)+SUMIFS(#REF!,#REF!,Periods!$C$39,#REF!,"DD",#REF!,'QofE - by entity'!$A$4)+SUMIFS(#REF!,#REF!,Periods!$C$39,#REF!,"PF",#REF!,'QofE - by entity'!$A$4)+'QofE - by entity'!BD$8</f>
        <v>#REF!</v>
      </c>
      <c r="BE11" s="202" t="e">
        <f>SUMIFS(#REF!,#REF!,Periods!$C$39,#REF!,"MA",#REF!,'QofE - by entity'!$A$4)+SUMIFS(#REF!,#REF!,Periods!$C$39,#REF!,"DD",#REF!,'QofE - by entity'!$A$4)+SUMIFS(#REF!,#REF!,Periods!$C$39,#REF!,"PF",#REF!,'QofE - by entity'!$A$4)+'QofE - by entity'!BE$8</f>
        <v>#REF!</v>
      </c>
      <c r="BF11" s="202" t="e">
        <f>SUMIFS(#REF!,#REF!,Periods!$C$39,#REF!,"MA",#REF!,'QofE - by entity'!$A$4)+SUMIFS(#REF!,#REF!,Periods!$C$39,#REF!,"DD",#REF!,'QofE - by entity'!$A$4)+SUMIFS(#REF!,#REF!,Periods!$C$39,#REF!,"PF",#REF!,'QofE - by entity'!$A$4)+'QofE - by entity'!BF$8</f>
        <v>#REF!</v>
      </c>
      <c r="BG11" s="202" t="e">
        <f>SUMIFS(#REF!,#REF!,Periods!$C$39,#REF!,"MA",#REF!,'QofE - by entity'!$A$4)+SUMIFS(#REF!,#REF!,Periods!$C$39,#REF!,"DD",#REF!,'QofE - by entity'!$A$4)+SUMIFS(#REF!,#REF!,Periods!$C$39,#REF!,"PF",#REF!,'QofE - by entity'!$A$4)+'QofE - by entity'!BG$8</f>
        <v>#REF!</v>
      </c>
      <c r="BH11" s="202" t="e">
        <f>SUMIFS(#REF!,#REF!,Periods!$C$39,#REF!,"MA",#REF!,'QofE - by entity'!$A$4)+SUMIFS(#REF!,#REF!,Periods!$C$39,#REF!,"DD",#REF!,'QofE - by entity'!$A$4)+SUMIFS(#REF!,#REF!,Periods!$C$39,#REF!,"PF",#REF!,'QofE - by entity'!$A$4)+'QofE - by entity'!BH$8</f>
        <v>#REF!</v>
      </c>
    </row>
    <row r="12" spans="1:60" s="26" customFormat="1" ht="14.25" customHeight="1" outlineLevel="1" x14ac:dyDescent="0.3">
      <c r="B12" s="111" t="e">
        <f>#REF!</f>
        <v>#REF!</v>
      </c>
      <c r="C12" s="111"/>
      <c r="D12" s="211">
        <f>SUM(M12:X12)</f>
        <v>5224.2544200000011</v>
      </c>
      <c r="E12" s="211">
        <f>SUM(Y12:AJ12)</f>
        <v>3019.5068099999994</v>
      </c>
      <c r="F12" s="211">
        <f>SUM(AK12:AV12)</f>
        <v>8289.6214900000014</v>
      </c>
      <c r="G12" s="211">
        <f ca="1">_xlfn.IFNA(SUM(OFFSET($M12,0,MATCH(Periods!$D$15,$M$7:$BK$7,0)-1):OFFSET($M12,0,MATCH(Periods!$D$15,$M$7:$BK$7,0)-12)),0)</f>
        <v>6971.39185</v>
      </c>
      <c r="H12" s="211">
        <f ca="1">SUM(OFFSET($M12,0,MATCH(Periods!$D$17,$M$7:$BK$7,0)-1):OFFSET($M12,0,MATCH(Periods!$D$13,$M$7:$BK$7,0)))</f>
        <v>1126.1667200000002</v>
      </c>
      <c r="I12" s="211">
        <f ca="1">SUM(OFFSET($M12,0,MATCH(Periods!$D$16,$M$7:$BK$7,0)-1):OFFSET($M12,0,MATCH(Periods!$D$14,$M$7:$BK$7,0)))</f>
        <v>-192.06291999999956</v>
      </c>
      <c r="J12" s="121"/>
      <c r="K12" s="133"/>
      <c r="L12" s="134"/>
      <c r="M12" s="211">
        <f>-SUMIFS(TB!N:N,TB!$E:$E,"2",TB!$J:$J,$A$4)</f>
        <v>-318.77883999999983</v>
      </c>
      <c r="N12" s="211">
        <f>-SUMIFS(TB!O:O,TB!$E:$E,"2",TB!$J:$J,$A$4)</f>
        <v>645.37692000000129</v>
      </c>
      <c r="O12" s="211">
        <f>-SUMIFS(TB!P:P,TB!$E:$E,"2",TB!$J:$J,$A$4)</f>
        <v>543.3386500000039</v>
      </c>
      <c r="P12" s="211">
        <f>-SUMIFS(TB!Q:Q,TB!$E:$E,"2",TB!$J:$J,$A$4)</f>
        <v>776.77956999999765</v>
      </c>
      <c r="Q12" s="211">
        <f>-SUMIFS(TB!R:R,TB!$E:$E,"2",TB!$J:$J,$A$4)</f>
        <v>855.38200999999231</v>
      </c>
      <c r="R12" s="211">
        <f>-SUMIFS(TB!S:S,TB!$E:$E,"2",TB!$J:$J,$A$4)</f>
        <v>-142.76375999999379</v>
      </c>
      <c r="S12" s="211">
        <f>-SUMIFS(TB!T:T,TB!$E:$E,"2",TB!$J:$J,$A$4)</f>
        <v>90.532169999990259</v>
      </c>
      <c r="T12" s="211">
        <f>-SUMIFS(TB!U:U,TB!$E:$E,"2",TB!$J:$J,$A$4)</f>
        <v>981.34712999999715</v>
      </c>
      <c r="U12" s="211">
        <f>-SUMIFS(TB!V:V,TB!$E:$E,"2",TB!$J:$J,$A$4)</f>
        <v>184.87158000000628</v>
      </c>
      <c r="V12" s="211">
        <f>-SUMIFS(TB!W:W,TB!$E:$E,"2",TB!$J:$J,$A$4)</f>
        <v>534.03006999999729</v>
      </c>
      <c r="W12" s="211">
        <f>-SUMIFS(TB!X:X,TB!$E:$E,"2",TB!$J:$J,$A$4)</f>
        <v>102.06411000000398</v>
      </c>
      <c r="X12" s="211">
        <f>-SUMIFS(TB!Y:Y,TB!$E:$E,"2",TB!$J:$J,$A$4)</f>
        <v>972.07481000000507</v>
      </c>
      <c r="Y12" s="211">
        <f>-SUMIFS(TB!Z:Z,TB!$E:$E,"2",TB!$J:$J,$A$4)</f>
        <v>-44.21954000000003</v>
      </c>
      <c r="Z12" s="211">
        <f>-SUMIFS(TB!AA:AA,TB!$E:$E,"2",TB!$J:$J,$A$4)</f>
        <v>-12.559580000000052</v>
      </c>
      <c r="AA12" s="211">
        <f>-SUMIFS(TB!AB:AB,TB!$E:$E,"2",TB!$J:$J,$A$4)</f>
        <v>366.42577999999889</v>
      </c>
      <c r="AB12" s="211">
        <f>-SUMIFS(TB!AC:AC,TB!$E:$E,"2",TB!$J:$J,$A$4)</f>
        <v>96.018219999999715</v>
      </c>
      <c r="AC12" s="211">
        <f>-SUMIFS(TB!AD:AD,TB!$E:$E,"2",TB!$J:$J,$A$4)</f>
        <v>116.61557000000147</v>
      </c>
      <c r="AD12" s="211">
        <f>-SUMIFS(TB!AE:AE,TB!$E:$E,"2",TB!$J:$J,$A$4)</f>
        <v>9.432119999998207</v>
      </c>
      <c r="AE12" s="211">
        <f>-SUMIFS(TB!AF:AF,TB!$E:$E,"2",TB!$J:$J,$A$4)</f>
        <v>-28.451370000000974</v>
      </c>
      <c r="AF12" s="211">
        <f>-SUMIFS(TB!AG:AG,TB!$E:$E,"2",TB!$J:$J,$A$4)</f>
        <v>429.29120000000063</v>
      </c>
      <c r="AG12" s="211">
        <f>-SUMIFS(TB!AH:AH,TB!$E:$E,"2",TB!$J:$J,$A$4)</f>
        <v>290.35614000000294</v>
      </c>
      <c r="AH12" s="211">
        <f>-SUMIFS(TB!AI:AI,TB!$E:$E,"2",TB!$J:$J,$A$4)</f>
        <v>560.77631000000224</v>
      </c>
      <c r="AI12" s="211">
        <f>-SUMIFS(TB!AJ:AJ,TB!$E:$E,"2",TB!$J:$J,$A$4)</f>
        <v>255.05787999998935</v>
      </c>
      <c r="AJ12" s="211">
        <f>-SUMIFS(TB!AK:AK,TB!$E:$E,"2",TB!$J:$J,$A$4)</f>
        <v>980.76408000000708</v>
      </c>
      <c r="AK12" s="211">
        <f>-SUMIFS(TB!AL:AL,TB!$E:$E,"2",TB!$J:$J,$A$4)</f>
        <v>84.388840000001096</v>
      </c>
      <c r="AL12" s="211">
        <f>-SUMIFS(TB!AM:AM,TB!$E:$E,"2",TB!$J:$J,$A$4)</f>
        <v>1041.7778799999992</v>
      </c>
      <c r="AM12" s="211">
        <f>-SUMIFS(TB!AN:AN,TB!$E:$E,"2",TB!$J:$J,$A$4)</f>
        <v>209.57766000000089</v>
      </c>
      <c r="AN12" s="211">
        <f>-SUMIFS(TB!AO:AO,TB!$E:$E,"2",TB!$J:$J,$A$4)</f>
        <v>274.26547999999786</v>
      </c>
      <c r="AO12" s="211">
        <f>-SUMIFS(TB!AP:AP,TB!$E:$E,"2",TB!$J:$J,$A$4)</f>
        <v>732.29659000000197</v>
      </c>
      <c r="AP12" s="211">
        <f>-SUMIFS(TB!AQ:AQ,TB!$E:$E,"2",TB!$J:$J,$A$4)</f>
        <v>-0.46381000000513861</v>
      </c>
      <c r="AQ12" s="211">
        <f>-SUMIFS(TB!AR:AR,TB!$E:$E,"2",TB!$J:$J,$A$4)</f>
        <v>-10.990290000003476</v>
      </c>
      <c r="AR12" s="211">
        <f>-SUMIFS(TB!AS:AS,TB!$E:$E,"2",TB!$J:$J,$A$4)</f>
        <v>969.77384000001166</v>
      </c>
      <c r="AS12" s="211">
        <f>-SUMIFS(TB!AT:AT,TB!$E:$E,"2",TB!$J:$J,$A$4)</f>
        <v>678.41340999998874</v>
      </c>
      <c r="AT12" s="211">
        <f>-SUMIFS(TB!AU:AU,TB!$E:$E,"2",TB!$J:$J,$A$4)</f>
        <v>873.30791999999826</v>
      </c>
      <c r="AU12" s="211">
        <f>-SUMIFS(TB!AV:AV,TB!$E:$E,"2",TB!$J:$J,$A$4)</f>
        <v>1228.1346800000069</v>
      </c>
      <c r="AV12" s="211">
        <f>-SUMIFS(TB!AW:AW,TB!$E:$E,"2",TB!$J:$J,$A$4)</f>
        <v>2209.1392900000019</v>
      </c>
      <c r="AW12" s="211">
        <f>-SUMIFS(TB!AX:AX,TB!$E:$E,"2",TB!$J:$J,$A$4)</f>
        <v>-31.798609999999709</v>
      </c>
      <c r="AX12" s="211">
        <f>-SUMIFS(TB!AY:AY,TB!$E:$E,"2",TB!$J:$J,$A$4)</f>
        <v>-160.26430999999985</v>
      </c>
      <c r="AY12" s="211">
        <f>-SUMIFS(TB!AZ:AZ,TB!$E:$E,"2",TB!$J:$J,$A$4)</f>
        <v>0</v>
      </c>
      <c r="AZ12" s="211">
        <f>-SUMIFS(TB!BA:BA,TB!$E:$E,"2",TB!$J:$J,$A$4)</f>
        <v>0</v>
      </c>
      <c r="BA12" s="211">
        <f>-SUMIFS(TB!BB:BB,TB!$E:$E,"2",TB!$J:$J,$A$4)</f>
        <v>0</v>
      </c>
      <c r="BB12" s="211">
        <f>-SUMIFS(TB!BC:BC,TB!$E:$E,"2",TB!$J:$J,$A$4)</f>
        <v>0</v>
      </c>
      <c r="BC12" s="211">
        <f>-SUMIFS(TB!BD:BD,TB!$E:$E,"2",TB!$J:$J,$A$4)</f>
        <v>0</v>
      </c>
      <c r="BD12" s="211">
        <f>-SUMIFS(TB!BE:BE,TB!$E:$E,"2",TB!$J:$J,$A$4)</f>
        <v>0</v>
      </c>
      <c r="BE12" s="211">
        <f>-SUMIFS(TB!BF:BF,TB!$E:$E,"2",TB!$J:$J,$A$4)</f>
        <v>0</v>
      </c>
      <c r="BF12" s="211">
        <f>-SUMIFS(TB!BG:BG,TB!$E:$E,"2",TB!$J:$J,$A$4)</f>
        <v>0</v>
      </c>
      <c r="BG12" s="211">
        <f>-SUMIFS(TB!BH:BH,TB!$E:$E,"2",TB!$J:$J,$A$4)</f>
        <v>0</v>
      </c>
      <c r="BH12" s="211">
        <f>-SUMIFS(TB!BI:BI,TB!$E:$E,"2",TB!$J:$J,$A$4)</f>
        <v>0</v>
      </c>
    </row>
    <row r="13" spans="1:60" s="26" customFormat="1" ht="14.25" customHeight="1" outlineLevel="1" x14ac:dyDescent="0.3">
      <c r="B13" s="72" t="str">
        <f>"Reconciliation to "&amp;Periods!C56</f>
        <v>Reconciliation to Reported EBITDA</v>
      </c>
      <c r="C13" s="30"/>
      <c r="D13" s="202"/>
      <c r="E13" s="202"/>
      <c r="F13" s="202"/>
      <c r="G13" s="202"/>
      <c r="H13" s="202"/>
      <c r="I13" s="202"/>
      <c r="J13" s="120"/>
      <c r="K13" s="133"/>
      <c r="L13" s="134"/>
      <c r="M13" s="202"/>
      <c r="N13" s="202"/>
      <c r="O13" s="202"/>
      <c r="P13" s="202"/>
      <c r="Q13" s="202"/>
      <c r="R13" s="202"/>
      <c r="S13" s="202"/>
      <c r="T13" s="202"/>
      <c r="U13" s="202"/>
      <c r="V13" s="202"/>
      <c r="W13" s="202"/>
      <c r="X13" s="202"/>
      <c r="Y13" s="202"/>
      <c r="Z13" s="202"/>
      <c r="AA13" s="202"/>
      <c r="AB13" s="202"/>
      <c r="AC13" s="202"/>
      <c r="AD13" s="202"/>
      <c r="AE13" s="202"/>
      <c r="AF13" s="202"/>
      <c r="AG13" s="202"/>
      <c r="AH13" s="202"/>
      <c r="AI13" s="202"/>
      <c r="AJ13" s="202"/>
      <c r="AK13" s="202"/>
      <c r="AL13" s="202"/>
      <c r="AM13" s="202"/>
      <c r="AN13" s="202"/>
      <c r="AO13" s="202"/>
      <c r="AP13" s="202"/>
      <c r="AQ13" s="202"/>
      <c r="AR13" s="202"/>
      <c r="AS13" s="202"/>
      <c r="AT13" s="202"/>
      <c r="AU13" s="202"/>
      <c r="AV13" s="202"/>
      <c r="AW13" s="202"/>
      <c r="AX13" s="202"/>
      <c r="AY13" s="202"/>
      <c r="AZ13" s="202"/>
      <c r="BA13" s="202"/>
      <c r="BB13" s="202"/>
      <c r="BC13" s="202"/>
      <c r="BD13" s="202"/>
      <c r="BE13" s="202"/>
      <c r="BF13" s="202"/>
      <c r="BG13" s="202"/>
      <c r="BH13" s="202"/>
    </row>
    <row r="14" spans="1:60" s="26" customFormat="1" ht="14.25" customHeight="1" outlineLevel="1" x14ac:dyDescent="0.3">
      <c r="B14" s="30" t="e">
        <f>#REF!</f>
        <v>#REF!</v>
      </c>
      <c r="C14" s="30"/>
      <c r="D14" s="202">
        <f>SUM(M14:X14)</f>
        <v>0</v>
      </c>
      <c r="E14" s="202">
        <f>SUM(Y14:AJ14)</f>
        <v>0</v>
      </c>
      <c r="F14" s="202">
        <f t="shared" ref="F14:F23" si="1">SUM(AK14:AV14)</f>
        <v>0</v>
      </c>
      <c r="G14" s="202">
        <f ca="1">_xlfn.IFNA(SUM(OFFSET($M14,0,MATCH(Periods!$D$15,$M$7:$BK$7,0)-1):OFFSET($M14,0,MATCH(Periods!$D$15,$M$7:$BK$7,0)-12)),0)</f>
        <v>0</v>
      </c>
      <c r="H14" s="202">
        <f ca="1">SUM(OFFSET($M14,0,MATCH(Periods!$D$17,$M$7:$BK$7,0)-1):OFFSET($M14,0,MATCH(Periods!$D$13,$M$7:$BK$7,0)))</f>
        <v>0</v>
      </c>
      <c r="I14" s="202">
        <f ca="1">SUM(OFFSET($M14,0,MATCH(Periods!$D$16,$M$7:$BK$7,0)-1):OFFSET($M14,0,MATCH(Periods!$D$14,$M$7:$BK$7,0)))</f>
        <v>0</v>
      </c>
      <c r="J14" s="120"/>
      <c r="K14" s="133"/>
      <c r="L14" s="134"/>
      <c r="M14" s="202">
        <f>SUMIFS(TB!N:N,TB!$F:$F,$B14,TB!$J:$J,$A$4)</f>
        <v>0</v>
      </c>
      <c r="N14" s="202">
        <f>SUMIFS(TB!O:O,TB!$F:$F,$B14,TB!$J:$J,$A$4)</f>
        <v>0</v>
      </c>
      <c r="O14" s="202">
        <f>SUMIFS(TB!P:P,TB!$F:$F,$B14,TB!$J:$J,$A$4)</f>
        <v>0</v>
      </c>
      <c r="P14" s="202">
        <f>SUMIFS(TB!Q:Q,TB!$F:$F,$B14,TB!$J:$J,$A$4)</f>
        <v>0</v>
      </c>
      <c r="Q14" s="202">
        <f>SUMIFS(TB!R:R,TB!$F:$F,$B14,TB!$J:$J,$A$4)</f>
        <v>0</v>
      </c>
      <c r="R14" s="202">
        <f>SUMIFS(TB!S:S,TB!$F:$F,$B14,TB!$J:$J,$A$4)</f>
        <v>0</v>
      </c>
      <c r="S14" s="202">
        <f>SUMIFS(TB!T:T,TB!$F:$F,$B14,TB!$J:$J,$A$4)</f>
        <v>0</v>
      </c>
      <c r="T14" s="202">
        <f>SUMIFS(TB!U:U,TB!$F:$F,$B14,TB!$J:$J,$A$4)</f>
        <v>0</v>
      </c>
      <c r="U14" s="202">
        <f>SUMIFS(TB!V:V,TB!$F:$F,$B14,TB!$J:$J,$A$4)</f>
        <v>0</v>
      </c>
      <c r="V14" s="202">
        <f>SUMIFS(TB!W:W,TB!$F:$F,$B14,TB!$J:$J,$A$4)</f>
        <v>0</v>
      </c>
      <c r="W14" s="202">
        <f>SUMIFS(TB!X:X,TB!$F:$F,$B14,TB!$J:$J,$A$4)</f>
        <v>0</v>
      </c>
      <c r="X14" s="202">
        <f>SUMIFS(TB!Y:Y,TB!$F:$F,$B14,TB!$J:$J,$A$4)</f>
        <v>0</v>
      </c>
      <c r="Y14" s="202">
        <f>SUMIFS(TB!Z:Z,TB!$F:$F,$B14,TB!$J:$J,$A$4)</f>
        <v>0</v>
      </c>
      <c r="Z14" s="202">
        <f>SUMIFS(TB!AA:AA,TB!$F:$F,$B14,TB!$J:$J,$A$4)</f>
        <v>0</v>
      </c>
      <c r="AA14" s="202">
        <f>SUMIFS(TB!AB:AB,TB!$F:$F,$B14,TB!$J:$J,$A$4)</f>
        <v>0</v>
      </c>
      <c r="AB14" s="202">
        <f>SUMIFS(TB!AC:AC,TB!$F:$F,$B14,TB!$J:$J,$A$4)</f>
        <v>0</v>
      </c>
      <c r="AC14" s="202">
        <f>SUMIFS(TB!AD:AD,TB!$F:$F,$B14,TB!$J:$J,$A$4)</f>
        <v>0</v>
      </c>
      <c r="AD14" s="202">
        <f>SUMIFS(TB!AE:AE,TB!$F:$F,$B14,TB!$J:$J,$A$4)</f>
        <v>0</v>
      </c>
      <c r="AE14" s="202">
        <f>SUMIFS(TB!AF:AF,TB!$F:$F,$B14,TB!$J:$J,$A$4)</f>
        <v>0</v>
      </c>
      <c r="AF14" s="202">
        <f>SUMIFS(TB!AG:AG,TB!$F:$F,$B14,TB!$J:$J,$A$4)</f>
        <v>0</v>
      </c>
      <c r="AG14" s="202">
        <f>SUMIFS(TB!AH:AH,TB!$F:$F,$B14,TB!$J:$J,$A$4)</f>
        <v>0</v>
      </c>
      <c r="AH14" s="202">
        <f>SUMIFS(TB!AI:AI,TB!$F:$F,$B14,TB!$J:$J,$A$4)</f>
        <v>0</v>
      </c>
      <c r="AI14" s="202">
        <f>SUMIFS(TB!AJ:AJ,TB!$F:$F,$B14,TB!$J:$J,$A$4)</f>
        <v>0</v>
      </c>
      <c r="AJ14" s="202">
        <f>SUMIFS(TB!AK:AK,TB!$F:$F,$B14,TB!$J:$J,$A$4)</f>
        <v>0</v>
      </c>
      <c r="AK14" s="202">
        <f>SUMIFS(TB!AL:AL,TB!$F:$F,$B14,TB!$J:$J,$A$4)</f>
        <v>0</v>
      </c>
      <c r="AL14" s="202">
        <f>SUMIFS(TB!AM:AM,TB!$F:$F,$B14,TB!$J:$J,$A$4)</f>
        <v>0</v>
      </c>
      <c r="AM14" s="202">
        <f>SUMIFS(TB!AN:AN,TB!$F:$F,$B14,TB!$J:$J,$A$4)</f>
        <v>0</v>
      </c>
      <c r="AN14" s="202">
        <f>SUMIFS(TB!AO:AO,TB!$F:$F,$B14,TB!$J:$J,$A$4)</f>
        <v>0</v>
      </c>
      <c r="AO14" s="202">
        <f>SUMIFS(TB!AP:AP,TB!$F:$F,$B14,TB!$J:$J,$A$4)</f>
        <v>0</v>
      </c>
      <c r="AP14" s="202">
        <f>SUMIFS(TB!AQ:AQ,TB!$F:$F,$B14,TB!$J:$J,$A$4)</f>
        <v>0</v>
      </c>
      <c r="AQ14" s="202">
        <f>SUMIFS(TB!AR:AR,TB!$F:$F,$B14,TB!$J:$J,$A$4)</f>
        <v>0</v>
      </c>
      <c r="AR14" s="202">
        <f>SUMIFS(TB!AS:AS,TB!$F:$F,$B14,TB!$J:$J,$A$4)</f>
        <v>0</v>
      </c>
      <c r="AS14" s="202">
        <f>SUMIFS(TB!AT:AT,TB!$F:$F,$B14,TB!$J:$J,$A$4)</f>
        <v>0</v>
      </c>
      <c r="AT14" s="202">
        <f>SUMIFS(TB!AU:AU,TB!$F:$F,$B14,TB!$J:$J,$A$4)</f>
        <v>0</v>
      </c>
      <c r="AU14" s="202">
        <f>SUMIFS(TB!AV:AV,TB!$F:$F,$B14,TB!$J:$J,$A$4)</f>
        <v>0</v>
      </c>
      <c r="AV14" s="202">
        <f>SUMIFS(TB!AW:AW,TB!$F:$F,$B14,TB!$J:$J,$A$4)</f>
        <v>0</v>
      </c>
      <c r="AW14" s="202">
        <f>SUMIFS(TB!AX:AX,TB!$F:$F,$B14,TB!$J:$J,$A$4)</f>
        <v>0</v>
      </c>
      <c r="AX14" s="202">
        <f>SUMIFS(TB!AY:AY,TB!$F:$F,$B14,TB!$J:$J,$A$4)</f>
        <v>0</v>
      </c>
      <c r="AY14" s="202">
        <f>SUMIFS(TB!AZ:AZ,TB!$F:$F,$B14,TB!$J:$J,$A$4)</f>
        <v>0</v>
      </c>
      <c r="AZ14" s="202">
        <f>SUMIFS(TB!BA:BA,TB!$F:$F,$B14,TB!$J:$J,$A$4)</f>
        <v>0</v>
      </c>
      <c r="BA14" s="202">
        <f>SUMIFS(TB!BB:BB,TB!$F:$F,$B14,TB!$J:$J,$A$4)</f>
        <v>0</v>
      </c>
      <c r="BB14" s="202">
        <f>SUMIFS(TB!BC:BC,TB!$F:$F,$B14,TB!$J:$J,$A$4)</f>
        <v>0</v>
      </c>
      <c r="BC14" s="202">
        <f>SUMIFS(TB!BD:BD,TB!$F:$F,$B14,TB!$J:$J,$A$4)</f>
        <v>0</v>
      </c>
      <c r="BD14" s="202">
        <f>SUMIFS(TB!BE:BE,TB!$F:$F,$B14,TB!$J:$J,$A$4)</f>
        <v>0</v>
      </c>
      <c r="BE14" s="202">
        <f>SUMIFS(TB!BF:BF,TB!$F:$F,$B14,TB!$J:$J,$A$4)</f>
        <v>0</v>
      </c>
      <c r="BF14" s="202">
        <f>SUMIFS(TB!BG:BG,TB!$F:$F,$B14,TB!$J:$J,$A$4)</f>
        <v>0</v>
      </c>
      <c r="BG14" s="202">
        <f>SUMIFS(TB!BH:BH,TB!$F:$F,$B14,TB!$J:$J,$A$4)</f>
        <v>0</v>
      </c>
      <c r="BH14" s="202">
        <f>SUMIFS(TB!BI:BI,TB!$F:$F,$B14,TB!$J:$J,$A$4)</f>
        <v>0</v>
      </c>
    </row>
    <row r="15" spans="1:60" s="26" customFormat="1" ht="14.25" customHeight="1" outlineLevel="1" x14ac:dyDescent="0.3">
      <c r="B15" s="30" t="e">
        <f>#REF!</f>
        <v>#REF!</v>
      </c>
      <c r="C15" s="30"/>
      <c r="D15" s="202">
        <f>SUM(M15:X15)</f>
        <v>0</v>
      </c>
      <c r="E15" s="202">
        <f>SUM(Y15:AJ15)</f>
        <v>0</v>
      </c>
      <c r="F15" s="202">
        <f t="shared" si="1"/>
        <v>0</v>
      </c>
      <c r="G15" s="202">
        <f ca="1">_xlfn.IFNA(SUM(OFFSET($M15,0,MATCH(Periods!$D$15,$M$7:$BK$7,0)-1):OFFSET($M15,0,MATCH(Periods!$D$15,$M$7:$BK$7,0)-12)),0)</f>
        <v>0</v>
      </c>
      <c r="H15" s="202">
        <f ca="1">SUM(OFFSET($M15,0,MATCH(Periods!$D$17,$M$7:$BK$7,0)-1):OFFSET($M15,0,MATCH(Periods!$D$13,$M$7:$BK$7,0)))</f>
        <v>0</v>
      </c>
      <c r="I15" s="202">
        <f ca="1">SUM(OFFSET($M15,0,MATCH(Periods!$D$16,$M$7:$BK$7,0)-1):OFFSET($M15,0,MATCH(Periods!$D$14,$M$7:$BK$7,0)))</f>
        <v>0</v>
      </c>
      <c r="J15" s="120"/>
      <c r="K15" s="133"/>
      <c r="L15" s="134"/>
      <c r="M15" s="202">
        <f>SUMIFS(TB!N:N,TB!$F:$F,$B15,TB!$J:$J,$A$4)</f>
        <v>0</v>
      </c>
      <c r="N15" s="202">
        <f>SUMIFS(TB!O:O,TB!$F:$F,$B15,TB!$J:$J,$A$4)</f>
        <v>0</v>
      </c>
      <c r="O15" s="202">
        <f>SUMIFS(TB!P:P,TB!$F:$F,$B15,TB!$J:$J,$A$4)</f>
        <v>0</v>
      </c>
      <c r="P15" s="202">
        <f>SUMIFS(TB!Q:Q,TB!$F:$F,$B15,TB!$J:$J,$A$4)</f>
        <v>0</v>
      </c>
      <c r="Q15" s="202">
        <f>SUMIFS(TB!R:R,TB!$F:$F,$B15,TB!$J:$J,$A$4)</f>
        <v>0</v>
      </c>
      <c r="R15" s="202">
        <f>SUMIFS(TB!S:S,TB!$F:$F,$B15,TB!$J:$J,$A$4)</f>
        <v>0</v>
      </c>
      <c r="S15" s="202">
        <f>SUMIFS(TB!T:T,TB!$F:$F,$B15,TB!$J:$J,$A$4)</f>
        <v>0</v>
      </c>
      <c r="T15" s="202">
        <f>SUMIFS(TB!U:U,TB!$F:$F,$B15,TB!$J:$J,$A$4)</f>
        <v>0</v>
      </c>
      <c r="U15" s="202">
        <f>SUMIFS(TB!V:V,TB!$F:$F,$B15,TB!$J:$J,$A$4)</f>
        <v>0</v>
      </c>
      <c r="V15" s="202">
        <f>SUMIFS(TB!W:W,TB!$F:$F,$B15,TB!$J:$J,$A$4)</f>
        <v>0</v>
      </c>
      <c r="W15" s="202">
        <f>SUMIFS(TB!X:X,TB!$F:$F,$B15,TB!$J:$J,$A$4)</f>
        <v>0</v>
      </c>
      <c r="X15" s="202">
        <f>SUMIFS(TB!Y:Y,TB!$F:$F,$B15,TB!$J:$J,$A$4)</f>
        <v>0</v>
      </c>
      <c r="Y15" s="202">
        <f>SUMIFS(TB!Z:Z,TB!$F:$F,$B15,TB!$J:$J,$A$4)</f>
        <v>0</v>
      </c>
      <c r="Z15" s="202">
        <f>SUMIFS(TB!AA:AA,TB!$F:$F,$B15,TB!$J:$J,$A$4)</f>
        <v>0</v>
      </c>
      <c r="AA15" s="202">
        <f>SUMIFS(TB!AB:AB,TB!$F:$F,$B15,TB!$J:$J,$A$4)</f>
        <v>0</v>
      </c>
      <c r="AB15" s="202">
        <f>SUMIFS(TB!AC:AC,TB!$F:$F,$B15,TB!$J:$J,$A$4)</f>
        <v>0</v>
      </c>
      <c r="AC15" s="202">
        <f>SUMIFS(TB!AD:AD,TB!$F:$F,$B15,TB!$J:$J,$A$4)</f>
        <v>0</v>
      </c>
      <c r="AD15" s="202">
        <f>SUMIFS(TB!AE:AE,TB!$F:$F,$B15,TB!$J:$J,$A$4)</f>
        <v>0</v>
      </c>
      <c r="AE15" s="202">
        <f>SUMIFS(TB!AF:AF,TB!$F:$F,$B15,TB!$J:$J,$A$4)</f>
        <v>0</v>
      </c>
      <c r="AF15" s="202">
        <f>SUMIFS(TB!AG:AG,TB!$F:$F,$B15,TB!$J:$J,$A$4)</f>
        <v>0</v>
      </c>
      <c r="AG15" s="202">
        <f>SUMIFS(TB!AH:AH,TB!$F:$F,$B15,TB!$J:$J,$A$4)</f>
        <v>0</v>
      </c>
      <c r="AH15" s="202">
        <f>SUMIFS(TB!AI:AI,TB!$F:$F,$B15,TB!$J:$J,$A$4)</f>
        <v>0</v>
      </c>
      <c r="AI15" s="202">
        <f>SUMIFS(TB!AJ:AJ,TB!$F:$F,$B15,TB!$J:$J,$A$4)</f>
        <v>0</v>
      </c>
      <c r="AJ15" s="202">
        <f>SUMIFS(TB!AK:AK,TB!$F:$F,$B15,TB!$J:$J,$A$4)</f>
        <v>0</v>
      </c>
      <c r="AK15" s="202">
        <f>SUMIFS(TB!AL:AL,TB!$F:$F,$B15,TB!$J:$J,$A$4)</f>
        <v>0</v>
      </c>
      <c r="AL15" s="202">
        <f>SUMIFS(TB!AM:AM,TB!$F:$F,$B15,TB!$J:$J,$A$4)</f>
        <v>0</v>
      </c>
      <c r="AM15" s="202">
        <f>SUMIFS(TB!AN:AN,TB!$F:$F,$B15,TB!$J:$J,$A$4)</f>
        <v>0</v>
      </c>
      <c r="AN15" s="202">
        <f>SUMIFS(TB!AO:AO,TB!$F:$F,$B15,TB!$J:$J,$A$4)</f>
        <v>0</v>
      </c>
      <c r="AO15" s="202">
        <f>SUMIFS(TB!AP:AP,TB!$F:$F,$B15,TB!$J:$J,$A$4)</f>
        <v>0</v>
      </c>
      <c r="AP15" s="202">
        <f>SUMIFS(TB!AQ:AQ,TB!$F:$F,$B15,TB!$J:$J,$A$4)</f>
        <v>0</v>
      </c>
      <c r="AQ15" s="202">
        <f>SUMIFS(TB!AR:AR,TB!$F:$F,$B15,TB!$J:$J,$A$4)</f>
        <v>0</v>
      </c>
      <c r="AR15" s="202">
        <f>SUMIFS(TB!AS:AS,TB!$F:$F,$B15,TB!$J:$J,$A$4)</f>
        <v>0</v>
      </c>
      <c r="AS15" s="202">
        <f>SUMIFS(TB!AT:AT,TB!$F:$F,$B15,TB!$J:$J,$A$4)</f>
        <v>0</v>
      </c>
      <c r="AT15" s="202">
        <f>SUMIFS(TB!AU:AU,TB!$F:$F,$B15,TB!$J:$J,$A$4)</f>
        <v>0</v>
      </c>
      <c r="AU15" s="202">
        <f>SUMIFS(TB!AV:AV,TB!$F:$F,$B15,TB!$J:$J,$A$4)</f>
        <v>0</v>
      </c>
      <c r="AV15" s="202">
        <f>SUMIFS(TB!AW:AW,TB!$F:$F,$B15,TB!$J:$J,$A$4)</f>
        <v>0</v>
      </c>
      <c r="AW15" s="202">
        <f>SUMIFS(TB!AX:AX,TB!$F:$F,$B15,TB!$J:$J,$A$4)</f>
        <v>0</v>
      </c>
      <c r="AX15" s="202">
        <f>SUMIFS(TB!AY:AY,TB!$F:$F,$B15,TB!$J:$J,$A$4)</f>
        <v>0</v>
      </c>
      <c r="AY15" s="202">
        <f>SUMIFS(TB!AZ:AZ,TB!$F:$F,$B15,TB!$J:$J,$A$4)</f>
        <v>0</v>
      </c>
      <c r="AZ15" s="202">
        <f>SUMIFS(TB!BA:BA,TB!$F:$F,$B15,TB!$J:$J,$A$4)</f>
        <v>0</v>
      </c>
      <c r="BA15" s="202">
        <f>SUMIFS(TB!BB:BB,TB!$F:$F,$B15,TB!$J:$J,$A$4)</f>
        <v>0</v>
      </c>
      <c r="BB15" s="202">
        <f>SUMIFS(TB!BC:BC,TB!$F:$F,$B15,TB!$J:$J,$A$4)</f>
        <v>0</v>
      </c>
      <c r="BC15" s="202">
        <f>SUMIFS(TB!BD:BD,TB!$F:$F,$B15,TB!$J:$J,$A$4)</f>
        <v>0</v>
      </c>
      <c r="BD15" s="202">
        <f>SUMIFS(TB!BE:BE,TB!$F:$F,$B15,TB!$J:$J,$A$4)</f>
        <v>0</v>
      </c>
      <c r="BE15" s="202">
        <f>SUMIFS(TB!BF:BF,TB!$F:$F,$B15,TB!$J:$J,$A$4)</f>
        <v>0</v>
      </c>
      <c r="BF15" s="202">
        <f>SUMIFS(TB!BG:BG,TB!$F:$F,$B15,TB!$J:$J,$A$4)</f>
        <v>0</v>
      </c>
      <c r="BG15" s="202">
        <f>SUMIFS(TB!BH:BH,TB!$F:$F,$B15,TB!$J:$J,$A$4)</f>
        <v>0</v>
      </c>
      <c r="BH15" s="202">
        <f>SUMIFS(TB!BI:BI,TB!$F:$F,$B15,TB!$J:$J,$A$4)</f>
        <v>0</v>
      </c>
    </row>
    <row r="16" spans="1:60" s="26" customFormat="1" ht="14.25" customHeight="1" outlineLevel="1" x14ac:dyDescent="0.3">
      <c r="B16" s="30" t="e">
        <f>#REF!</f>
        <v>#REF!</v>
      </c>
      <c r="C16" s="30"/>
      <c r="D16" s="202">
        <f>SUM(M16:X16)</f>
        <v>0</v>
      </c>
      <c r="E16" s="202">
        <f>SUM(Y16:AJ16)</f>
        <v>0</v>
      </c>
      <c r="F16" s="202">
        <f t="shared" si="1"/>
        <v>0</v>
      </c>
      <c r="G16" s="202">
        <f ca="1">_xlfn.IFNA(SUM(OFFSET($M16,0,MATCH(Periods!$D$15,$M$7:$BK$7,0)-1):OFFSET($M16,0,MATCH(Periods!$D$15,$M$7:$BK$7,0)-12)),0)</f>
        <v>0</v>
      </c>
      <c r="H16" s="202">
        <f ca="1">SUM(OFFSET($M16,0,MATCH(Periods!$D$17,$M$7:$BK$7,0)-1):OFFSET($M16,0,MATCH(Periods!$D$13,$M$7:$BK$7,0)))</f>
        <v>0</v>
      </c>
      <c r="I16" s="202">
        <f ca="1">SUM(OFFSET($M16,0,MATCH(Periods!$D$16,$M$7:$BK$7,0)-1):OFFSET($M16,0,MATCH(Periods!$D$14,$M$7:$BK$7,0)))</f>
        <v>0</v>
      </c>
      <c r="J16" s="120"/>
      <c r="K16" s="133"/>
      <c r="L16" s="134"/>
      <c r="M16" s="202">
        <f>SUMIFS(TB!N:N,TB!$G:$G,$B16,TB!$J:$J,$A$4)</f>
        <v>0</v>
      </c>
      <c r="N16" s="202">
        <f>SUMIFS(TB!O:O,TB!$G:$G,$B16,TB!$J:$J,$A$4)</f>
        <v>0</v>
      </c>
      <c r="O16" s="202">
        <f>SUMIFS(TB!P:P,TB!$G:$G,$B16,TB!$J:$J,$A$4)</f>
        <v>0</v>
      </c>
      <c r="P16" s="202">
        <f>SUMIFS(TB!Q:Q,TB!$G:$G,$B16,TB!$J:$J,$A$4)</f>
        <v>0</v>
      </c>
      <c r="Q16" s="202">
        <f>SUMIFS(TB!R:R,TB!$G:$G,$B16,TB!$J:$J,$A$4)</f>
        <v>0</v>
      </c>
      <c r="R16" s="202">
        <f>SUMIFS(TB!S:S,TB!$G:$G,$B16,TB!$J:$J,$A$4)</f>
        <v>0</v>
      </c>
      <c r="S16" s="202">
        <f>SUMIFS(TB!T:T,TB!$G:$G,$B16,TB!$J:$J,$A$4)</f>
        <v>0</v>
      </c>
      <c r="T16" s="202">
        <f>SUMIFS(TB!U:U,TB!$G:$G,$B16,TB!$J:$J,$A$4)</f>
        <v>0</v>
      </c>
      <c r="U16" s="202">
        <f>SUMIFS(TB!V:V,TB!$G:$G,$B16,TB!$J:$J,$A$4)</f>
        <v>0</v>
      </c>
      <c r="V16" s="202">
        <f>SUMIFS(TB!W:W,TB!$G:$G,$B16,TB!$J:$J,$A$4)</f>
        <v>0</v>
      </c>
      <c r="W16" s="202">
        <f>SUMIFS(TB!X:X,TB!$G:$G,$B16,TB!$J:$J,$A$4)</f>
        <v>0</v>
      </c>
      <c r="X16" s="202">
        <f>SUMIFS(TB!Y:Y,TB!$G:$G,$B16,TB!$J:$J,$A$4)</f>
        <v>0</v>
      </c>
      <c r="Y16" s="202">
        <f>SUMIFS(TB!Z:Z,TB!$G:$G,$B16,TB!$J:$J,$A$4)</f>
        <v>0</v>
      </c>
      <c r="Z16" s="202">
        <f>SUMIFS(TB!AA:AA,TB!$G:$G,$B16,TB!$J:$J,$A$4)</f>
        <v>0</v>
      </c>
      <c r="AA16" s="202">
        <f>SUMIFS(TB!AB:AB,TB!$G:$G,$B16,TB!$J:$J,$A$4)</f>
        <v>0</v>
      </c>
      <c r="AB16" s="202">
        <f>SUMIFS(TB!AC:AC,TB!$G:$G,$B16,TB!$J:$J,$A$4)</f>
        <v>0</v>
      </c>
      <c r="AC16" s="202">
        <f>SUMIFS(TB!AD:AD,TB!$G:$G,$B16,TB!$J:$J,$A$4)</f>
        <v>0</v>
      </c>
      <c r="AD16" s="202">
        <f>SUMIFS(TB!AE:AE,TB!$G:$G,$B16,TB!$J:$J,$A$4)</f>
        <v>0</v>
      </c>
      <c r="AE16" s="202">
        <f>SUMIFS(TB!AF:AF,TB!$G:$G,$B16,TB!$J:$J,$A$4)</f>
        <v>0</v>
      </c>
      <c r="AF16" s="202">
        <f>SUMIFS(TB!AG:AG,TB!$G:$G,$B16,TB!$J:$J,$A$4)</f>
        <v>0</v>
      </c>
      <c r="AG16" s="202">
        <f>SUMIFS(TB!AH:AH,TB!$G:$G,$B16,TB!$J:$J,$A$4)</f>
        <v>0</v>
      </c>
      <c r="AH16" s="202">
        <f>SUMIFS(TB!AI:AI,TB!$G:$G,$B16,TB!$J:$J,$A$4)</f>
        <v>0</v>
      </c>
      <c r="AI16" s="202">
        <f>SUMIFS(TB!AJ:AJ,TB!$G:$G,$B16,TB!$J:$J,$A$4)</f>
        <v>0</v>
      </c>
      <c r="AJ16" s="202">
        <f>SUMIFS(TB!AK:AK,TB!$G:$G,$B16,TB!$J:$J,$A$4)</f>
        <v>0</v>
      </c>
      <c r="AK16" s="202">
        <f>SUMIFS(TB!AL:AL,TB!$G:$G,$B16,TB!$J:$J,$A$4)</f>
        <v>0</v>
      </c>
      <c r="AL16" s="202">
        <f>SUMIFS(TB!AM:AM,TB!$G:$G,$B16,TB!$J:$J,$A$4)</f>
        <v>0</v>
      </c>
      <c r="AM16" s="202">
        <f>SUMIFS(TB!AN:AN,TB!$G:$G,$B16,TB!$J:$J,$A$4)</f>
        <v>0</v>
      </c>
      <c r="AN16" s="202">
        <f>SUMIFS(TB!AO:AO,TB!$G:$G,$B16,TB!$J:$J,$A$4)</f>
        <v>0</v>
      </c>
      <c r="AO16" s="202">
        <f>SUMIFS(TB!AP:AP,TB!$G:$G,$B16,TB!$J:$J,$A$4)</f>
        <v>0</v>
      </c>
      <c r="AP16" s="202">
        <f>SUMIFS(TB!AQ:AQ,TB!$G:$G,$B16,TB!$J:$J,$A$4)</f>
        <v>0</v>
      </c>
      <c r="AQ16" s="202">
        <f>SUMIFS(TB!AR:AR,TB!$G:$G,$B16,TB!$J:$J,$A$4)</f>
        <v>0</v>
      </c>
      <c r="AR16" s="202">
        <f>SUMIFS(TB!AS:AS,TB!$G:$G,$B16,TB!$J:$J,$A$4)</f>
        <v>0</v>
      </c>
      <c r="AS16" s="202">
        <f>SUMIFS(TB!AT:AT,TB!$G:$G,$B16,TB!$J:$J,$A$4)</f>
        <v>0</v>
      </c>
      <c r="AT16" s="202">
        <f>SUMIFS(TB!AU:AU,TB!$G:$G,$B16,TB!$J:$J,$A$4)</f>
        <v>0</v>
      </c>
      <c r="AU16" s="202">
        <f>SUMIFS(TB!AV:AV,TB!$G:$G,$B16,TB!$J:$J,$A$4)</f>
        <v>0</v>
      </c>
      <c r="AV16" s="202">
        <f>SUMIFS(TB!AW:AW,TB!$G:$G,$B16,TB!$J:$J,$A$4)</f>
        <v>0</v>
      </c>
      <c r="AW16" s="202">
        <f>SUMIFS(TB!AX:AX,TB!$G:$G,$B16,TB!$J:$J,$A$4)</f>
        <v>0</v>
      </c>
      <c r="AX16" s="202">
        <f>SUMIFS(TB!AY:AY,TB!$G:$G,$B16,TB!$J:$J,$A$4)</f>
        <v>0</v>
      </c>
      <c r="AY16" s="202">
        <f>SUMIFS(TB!AZ:AZ,TB!$G:$G,$B16,TB!$J:$J,$A$4)</f>
        <v>0</v>
      </c>
      <c r="AZ16" s="202">
        <f>SUMIFS(TB!BA:BA,TB!$G:$G,$B16,TB!$J:$J,$A$4)</f>
        <v>0</v>
      </c>
      <c r="BA16" s="202">
        <f>SUMIFS(TB!BB:BB,TB!$G:$G,$B16,TB!$J:$J,$A$4)</f>
        <v>0</v>
      </c>
      <c r="BB16" s="202">
        <f>SUMIFS(TB!BC:BC,TB!$G:$G,$B16,TB!$J:$J,$A$4)</f>
        <v>0</v>
      </c>
      <c r="BC16" s="202">
        <f>SUMIFS(TB!BD:BD,TB!$G:$G,$B16,TB!$J:$J,$A$4)</f>
        <v>0</v>
      </c>
      <c r="BD16" s="202">
        <f>SUMIFS(TB!BE:BE,TB!$G:$G,$B16,TB!$J:$J,$A$4)</f>
        <v>0</v>
      </c>
      <c r="BE16" s="202">
        <f>SUMIFS(TB!BF:BF,TB!$G:$G,$B16,TB!$J:$J,$A$4)</f>
        <v>0</v>
      </c>
      <c r="BF16" s="202">
        <f>SUMIFS(TB!BG:BG,TB!$G:$G,$B16,TB!$J:$J,$A$4)</f>
        <v>0</v>
      </c>
      <c r="BG16" s="202">
        <f>SUMIFS(TB!BH:BH,TB!$G:$G,$B16,TB!$J:$J,$A$4)</f>
        <v>0</v>
      </c>
      <c r="BH16" s="202">
        <f>SUMIFS(TB!BI:BI,TB!$G:$G,$B16,TB!$J:$J,$A$4)</f>
        <v>0</v>
      </c>
    </row>
    <row r="17" spans="2:60" s="26" customFormat="1" ht="14.25" customHeight="1" x14ac:dyDescent="0.3">
      <c r="B17" s="111" t="str">
        <f>Periods!$C$56</f>
        <v>Reported EBITDA</v>
      </c>
      <c r="C17" s="111"/>
      <c r="D17" s="211">
        <f>SUM(M17:X17)</f>
        <v>5224.2544200000011</v>
      </c>
      <c r="E17" s="211">
        <f>SUM(Y17:AJ17)</f>
        <v>3019.5068099999994</v>
      </c>
      <c r="F17" s="211">
        <f t="shared" si="1"/>
        <v>8289.6214900000014</v>
      </c>
      <c r="G17" s="211">
        <f ca="1">_xlfn.IFNA(SUM(OFFSET($M17,0,MATCH(Periods!$D$15,$M$7:$BK$7,0)-1):OFFSET($M17,0,MATCH(Periods!$D$15,$M$7:$BK$7,0)-12)),0)</f>
        <v>6971.39185</v>
      </c>
      <c r="H17" s="211">
        <f ca="1">SUM(OFFSET($M17,0,MATCH(Periods!$D$17,$M$7:$BK$7,0)-1):OFFSET($M17,0,MATCH(Periods!$D$13,$M$7:$BK$7,0)))</f>
        <v>1126.1667200000002</v>
      </c>
      <c r="I17" s="211">
        <f ca="1">SUM(OFFSET($M17,0,MATCH(Periods!$D$16,$M$7:$BK$7,0)-1):OFFSET($M17,0,MATCH(Periods!$D$14,$M$7:$BK$7,0)))</f>
        <v>-192.06291999999956</v>
      </c>
      <c r="J17" s="121"/>
      <c r="K17" s="133"/>
      <c r="L17" s="134"/>
      <c r="M17" s="211">
        <f>SUM(M12:M16)</f>
        <v>-318.77883999999983</v>
      </c>
      <c r="N17" s="211">
        <f t="shared" ref="N17:AV17" si="2">SUM(N12:N16)</f>
        <v>645.37692000000129</v>
      </c>
      <c r="O17" s="211">
        <f t="shared" si="2"/>
        <v>543.3386500000039</v>
      </c>
      <c r="P17" s="211">
        <f t="shared" si="2"/>
        <v>776.77956999999765</v>
      </c>
      <c r="Q17" s="211">
        <f t="shared" si="2"/>
        <v>855.38200999999231</v>
      </c>
      <c r="R17" s="211">
        <f t="shared" si="2"/>
        <v>-142.76375999999379</v>
      </c>
      <c r="S17" s="211">
        <f t="shared" si="2"/>
        <v>90.532169999990259</v>
      </c>
      <c r="T17" s="211">
        <f t="shared" si="2"/>
        <v>981.34712999999715</v>
      </c>
      <c r="U17" s="211">
        <f t="shared" si="2"/>
        <v>184.87158000000628</v>
      </c>
      <c r="V17" s="211">
        <f t="shared" si="2"/>
        <v>534.03006999999729</v>
      </c>
      <c r="W17" s="211">
        <f t="shared" si="2"/>
        <v>102.06411000000398</v>
      </c>
      <c r="X17" s="211">
        <f t="shared" si="2"/>
        <v>972.07481000000507</v>
      </c>
      <c r="Y17" s="211">
        <f t="shared" si="2"/>
        <v>-44.21954000000003</v>
      </c>
      <c r="Z17" s="211">
        <f t="shared" si="2"/>
        <v>-12.559580000000052</v>
      </c>
      <c r="AA17" s="211">
        <f t="shared" si="2"/>
        <v>366.42577999999889</v>
      </c>
      <c r="AB17" s="211">
        <f t="shared" si="2"/>
        <v>96.018219999999715</v>
      </c>
      <c r="AC17" s="211">
        <f t="shared" si="2"/>
        <v>116.61557000000147</v>
      </c>
      <c r="AD17" s="211">
        <f t="shared" si="2"/>
        <v>9.432119999998207</v>
      </c>
      <c r="AE17" s="211">
        <f t="shared" si="2"/>
        <v>-28.451370000000974</v>
      </c>
      <c r="AF17" s="211">
        <f t="shared" si="2"/>
        <v>429.29120000000063</v>
      </c>
      <c r="AG17" s="211">
        <f t="shared" si="2"/>
        <v>290.35614000000294</v>
      </c>
      <c r="AH17" s="211">
        <f t="shared" si="2"/>
        <v>560.77631000000224</v>
      </c>
      <c r="AI17" s="211">
        <f t="shared" si="2"/>
        <v>255.05787999998935</v>
      </c>
      <c r="AJ17" s="211">
        <f t="shared" si="2"/>
        <v>980.76408000000708</v>
      </c>
      <c r="AK17" s="211">
        <f t="shared" si="2"/>
        <v>84.388840000001096</v>
      </c>
      <c r="AL17" s="211">
        <f t="shared" si="2"/>
        <v>1041.7778799999992</v>
      </c>
      <c r="AM17" s="211">
        <f t="shared" si="2"/>
        <v>209.57766000000089</v>
      </c>
      <c r="AN17" s="211">
        <f t="shared" si="2"/>
        <v>274.26547999999786</v>
      </c>
      <c r="AO17" s="211">
        <f t="shared" si="2"/>
        <v>732.29659000000197</v>
      </c>
      <c r="AP17" s="211">
        <f t="shared" si="2"/>
        <v>-0.46381000000513861</v>
      </c>
      <c r="AQ17" s="211">
        <f t="shared" si="2"/>
        <v>-10.990290000003476</v>
      </c>
      <c r="AR17" s="211">
        <f t="shared" si="2"/>
        <v>969.77384000001166</v>
      </c>
      <c r="AS17" s="211">
        <f t="shared" si="2"/>
        <v>678.41340999998874</v>
      </c>
      <c r="AT17" s="211">
        <f t="shared" si="2"/>
        <v>873.30791999999826</v>
      </c>
      <c r="AU17" s="211">
        <f t="shared" si="2"/>
        <v>1228.1346800000069</v>
      </c>
      <c r="AV17" s="211">
        <f t="shared" si="2"/>
        <v>2209.1392900000019</v>
      </c>
      <c r="AW17" s="211">
        <f t="shared" ref="AW17:BH17" si="3">SUM(AW12:AW16)</f>
        <v>-31.798609999999709</v>
      </c>
      <c r="AX17" s="211">
        <f t="shared" si="3"/>
        <v>-160.26430999999985</v>
      </c>
      <c r="AY17" s="211">
        <f t="shared" si="3"/>
        <v>0</v>
      </c>
      <c r="AZ17" s="211">
        <f t="shared" si="3"/>
        <v>0</v>
      </c>
      <c r="BA17" s="211">
        <f t="shared" si="3"/>
        <v>0</v>
      </c>
      <c r="BB17" s="211">
        <f t="shared" si="3"/>
        <v>0</v>
      </c>
      <c r="BC17" s="211">
        <f t="shared" si="3"/>
        <v>0</v>
      </c>
      <c r="BD17" s="211">
        <f t="shared" si="3"/>
        <v>0</v>
      </c>
      <c r="BE17" s="211">
        <f t="shared" si="3"/>
        <v>0</v>
      </c>
      <c r="BF17" s="211">
        <f t="shared" si="3"/>
        <v>0</v>
      </c>
      <c r="BG17" s="211">
        <f t="shared" si="3"/>
        <v>0</v>
      </c>
      <c r="BH17" s="211">
        <f t="shared" si="3"/>
        <v>0</v>
      </c>
    </row>
    <row r="18" spans="2:60" s="26" customFormat="1" ht="14.25" customHeight="1" outlineLevel="1" x14ac:dyDescent="0.3">
      <c r="B18" s="72" t="s">
        <v>68</v>
      </c>
      <c r="C18" s="135"/>
      <c r="D18" s="202"/>
      <c r="E18" s="202"/>
      <c r="F18" s="202"/>
      <c r="G18" s="202"/>
      <c r="H18" s="202"/>
      <c r="I18" s="202"/>
      <c r="J18" s="121"/>
      <c r="K18" s="133"/>
      <c r="L18" s="134"/>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2"/>
      <c r="AJ18" s="202"/>
      <c r="AK18" s="202"/>
      <c r="AL18" s="202"/>
      <c r="AM18" s="202"/>
      <c r="AN18" s="202"/>
      <c r="AO18" s="202"/>
      <c r="AP18" s="202"/>
      <c r="AQ18" s="202"/>
      <c r="AR18" s="202"/>
      <c r="AS18" s="202"/>
      <c r="AT18" s="202"/>
      <c r="AU18" s="202"/>
      <c r="AV18" s="202"/>
      <c r="AW18" s="202"/>
      <c r="AX18" s="202"/>
      <c r="AY18" s="202"/>
      <c r="AZ18" s="202"/>
      <c r="BA18" s="202"/>
      <c r="BB18" s="202"/>
      <c r="BC18" s="202"/>
      <c r="BD18" s="202"/>
      <c r="BE18" s="202"/>
      <c r="BF18" s="202"/>
      <c r="BG18" s="202"/>
      <c r="BH18" s="202"/>
    </row>
    <row r="19" spans="2:60" s="26" customFormat="1" ht="14.25" customHeight="1" outlineLevel="1" x14ac:dyDescent="0.3">
      <c r="B19" s="30" t="e">
        <f>#REF!</f>
        <v>#REF!</v>
      </c>
      <c r="C19" s="136" t="e">
        <f>#REF!</f>
        <v>#REF!</v>
      </c>
      <c r="D19" s="202" t="e">
        <f>SUM(M19:X19)</f>
        <v>#REF!</v>
      </c>
      <c r="E19" s="202" t="e">
        <f>SUM(Y19:AJ19)</f>
        <v>#REF!</v>
      </c>
      <c r="F19" s="202" t="e">
        <f t="shared" si="1"/>
        <v>#REF!</v>
      </c>
      <c r="G19" s="202" t="e">
        <f ca="1">_xlfn.IFNA(SUM(OFFSET($M19,0,MATCH(Periods!$D$15,$M$7:$BK$7,0)-1):OFFSET($M19,0,MATCH(Periods!$D$15,$M$7:$BK$7,0)-12)),0)</f>
        <v>#REF!</v>
      </c>
      <c r="H19" s="202" t="e">
        <f ca="1">SUM(OFFSET($M19,0,MATCH(Periods!$D$17,$M$7:$BK$7,0)-1):OFFSET($M19,0,MATCH(Periods!$D$13,$M$7:$BK$7,0)))</f>
        <v>#REF!</v>
      </c>
      <c r="I19" s="202" t="e">
        <f ca="1">SUM(OFFSET($M19,0,MATCH(Periods!$D$16,$M$7:$BK$7,0)-1):OFFSET($M19,0,MATCH(Periods!$D$14,$M$7:$BK$7,0)))</f>
        <v>#REF!</v>
      </c>
      <c r="J19" s="26" t="s">
        <v>105</v>
      </c>
      <c r="K19" s="133"/>
      <c r="L19" s="134"/>
      <c r="M19" s="202" t="e">
        <f>SUMIFS(#REF!,#REF!,'QofE - by entity'!$B19,#REF!,'QofE - by entity'!$C19,#REF!,'QofE - by entity'!$A$4)</f>
        <v>#REF!</v>
      </c>
      <c r="N19" s="202" t="e">
        <f>SUMIFS(#REF!,#REF!,'QofE - by entity'!$B19,#REF!,'QofE - by entity'!$C19,#REF!,'QofE - by entity'!$A$4)</f>
        <v>#REF!</v>
      </c>
      <c r="O19" s="202" t="e">
        <f>SUMIFS(#REF!,#REF!,'QofE - by entity'!$B19,#REF!,'QofE - by entity'!$C19,#REF!,'QofE - by entity'!$A$4)</f>
        <v>#REF!</v>
      </c>
      <c r="P19" s="202" t="e">
        <f>SUMIFS(#REF!,#REF!,'QofE - by entity'!$B19,#REF!,'QofE - by entity'!$C19,#REF!,'QofE - by entity'!$A$4)</f>
        <v>#REF!</v>
      </c>
      <c r="Q19" s="202" t="e">
        <f>SUMIFS(#REF!,#REF!,'QofE - by entity'!$B19,#REF!,'QofE - by entity'!$C19,#REF!,'QofE - by entity'!$A$4)</f>
        <v>#REF!</v>
      </c>
      <c r="R19" s="202" t="e">
        <f>SUMIFS(#REF!,#REF!,'QofE - by entity'!$B19,#REF!,'QofE - by entity'!$C19,#REF!,'QofE - by entity'!$A$4)</f>
        <v>#REF!</v>
      </c>
      <c r="S19" s="202" t="e">
        <f>SUMIFS(#REF!,#REF!,'QofE - by entity'!$B19,#REF!,'QofE - by entity'!$C19,#REF!,'QofE - by entity'!$A$4)</f>
        <v>#REF!</v>
      </c>
      <c r="T19" s="202" t="e">
        <f>SUMIFS(#REF!,#REF!,'QofE - by entity'!$B19,#REF!,'QofE - by entity'!$C19,#REF!,'QofE - by entity'!$A$4)</f>
        <v>#REF!</v>
      </c>
      <c r="U19" s="202" t="e">
        <f>SUMIFS(#REF!,#REF!,'QofE - by entity'!$B19,#REF!,'QofE - by entity'!$C19,#REF!,'QofE - by entity'!$A$4)</f>
        <v>#REF!</v>
      </c>
      <c r="V19" s="202" t="e">
        <f>SUMIFS(#REF!,#REF!,'QofE - by entity'!$B19,#REF!,'QofE - by entity'!$C19,#REF!,'QofE - by entity'!$A$4)</f>
        <v>#REF!</v>
      </c>
      <c r="W19" s="202" t="e">
        <f>SUMIFS(#REF!,#REF!,'QofE - by entity'!$B19,#REF!,'QofE - by entity'!$C19,#REF!,'QofE - by entity'!$A$4)</f>
        <v>#REF!</v>
      </c>
      <c r="X19" s="202" t="e">
        <f>SUMIFS(#REF!,#REF!,'QofE - by entity'!$B19,#REF!,'QofE - by entity'!$C19,#REF!,'QofE - by entity'!$A$4)</f>
        <v>#REF!</v>
      </c>
      <c r="Y19" s="202" t="e">
        <f>SUMIFS(#REF!,#REF!,'QofE - by entity'!$B19,#REF!,'QofE - by entity'!$C19,#REF!,'QofE - by entity'!$A$4)</f>
        <v>#REF!</v>
      </c>
      <c r="Z19" s="202" t="e">
        <f>SUMIFS(#REF!,#REF!,'QofE - by entity'!$B19,#REF!,'QofE - by entity'!$C19,#REF!,'QofE - by entity'!$A$4)</f>
        <v>#REF!</v>
      </c>
      <c r="AA19" s="202" t="e">
        <f>SUMIFS(#REF!,#REF!,'QofE - by entity'!$B19,#REF!,'QofE - by entity'!$C19,#REF!,'QofE - by entity'!$A$4)</f>
        <v>#REF!</v>
      </c>
      <c r="AB19" s="202" t="e">
        <f>SUMIFS(#REF!,#REF!,'QofE - by entity'!$B19,#REF!,'QofE - by entity'!$C19,#REF!,'QofE - by entity'!$A$4)</f>
        <v>#REF!</v>
      </c>
      <c r="AC19" s="202" t="e">
        <f>SUMIFS(#REF!,#REF!,'QofE - by entity'!$B19,#REF!,'QofE - by entity'!$C19,#REF!,'QofE - by entity'!$A$4)</f>
        <v>#REF!</v>
      </c>
      <c r="AD19" s="202" t="e">
        <f>SUMIFS(#REF!,#REF!,'QofE - by entity'!$B19,#REF!,'QofE - by entity'!$C19,#REF!,'QofE - by entity'!$A$4)</f>
        <v>#REF!</v>
      </c>
      <c r="AE19" s="202" t="e">
        <f>SUMIFS(#REF!,#REF!,'QofE - by entity'!$B19,#REF!,'QofE - by entity'!$C19,#REF!,'QofE - by entity'!$A$4)</f>
        <v>#REF!</v>
      </c>
      <c r="AF19" s="202" t="e">
        <f>SUMIFS(#REF!,#REF!,'QofE - by entity'!$B19,#REF!,'QofE - by entity'!$C19,#REF!,'QofE - by entity'!$A$4)</f>
        <v>#REF!</v>
      </c>
      <c r="AG19" s="202" t="e">
        <f>SUMIFS(#REF!,#REF!,'QofE - by entity'!$B19,#REF!,'QofE - by entity'!$C19,#REF!,'QofE - by entity'!$A$4)</f>
        <v>#REF!</v>
      </c>
      <c r="AH19" s="202" t="e">
        <f>SUMIFS(#REF!,#REF!,'QofE - by entity'!$B19,#REF!,'QofE - by entity'!$C19,#REF!,'QofE - by entity'!$A$4)</f>
        <v>#REF!</v>
      </c>
      <c r="AI19" s="202" t="e">
        <f>SUMIFS(#REF!,#REF!,'QofE - by entity'!$B19,#REF!,'QofE - by entity'!$C19,#REF!,'QofE - by entity'!$A$4)</f>
        <v>#REF!</v>
      </c>
      <c r="AJ19" s="202" t="e">
        <f>SUMIFS(#REF!,#REF!,'QofE - by entity'!$B19,#REF!,'QofE - by entity'!$C19,#REF!,'QofE - by entity'!$A$4)</f>
        <v>#REF!</v>
      </c>
      <c r="AK19" s="202" t="e">
        <f>SUMIFS(#REF!,#REF!,'QofE - by entity'!$B19,#REF!,'QofE - by entity'!$C19,#REF!,'QofE - by entity'!$A$4)</f>
        <v>#REF!</v>
      </c>
      <c r="AL19" s="202" t="e">
        <f>SUMIFS(#REF!,#REF!,'QofE - by entity'!$B19,#REF!,'QofE - by entity'!$C19,#REF!,'QofE - by entity'!$A$4)</f>
        <v>#REF!</v>
      </c>
      <c r="AM19" s="202" t="e">
        <f>SUMIFS(#REF!,#REF!,'QofE - by entity'!$B19,#REF!,'QofE - by entity'!$C19,#REF!,'QofE - by entity'!$A$4)</f>
        <v>#REF!</v>
      </c>
      <c r="AN19" s="202" t="e">
        <f>SUMIFS(#REF!,#REF!,'QofE - by entity'!$B19,#REF!,'QofE - by entity'!$C19,#REF!,'QofE - by entity'!$A$4)</f>
        <v>#REF!</v>
      </c>
      <c r="AO19" s="202" t="e">
        <f>SUMIFS(#REF!,#REF!,'QofE - by entity'!$B19,#REF!,'QofE - by entity'!$C19,#REF!,'QofE - by entity'!$A$4)</f>
        <v>#REF!</v>
      </c>
      <c r="AP19" s="202" t="e">
        <f>SUMIFS(#REF!,#REF!,'QofE - by entity'!$B19,#REF!,'QofE - by entity'!$C19,#REF!,'QofE - by entity'!$A$4)</f>
        <v>#REF!</v>
      </c>
      <c r="AQ19" s="202" t="e">
        <f>SUMIFS(#REF!,#REF!,'QofE - by entity'!$B19,#REF!,'QofE - by entity'!$C19,#REF!,'QofE - by entity'!$A$4)</f>
        <v>#REF!</v>
      </c>
      <c r="AR19" s="202" t="e">
        <f>SUMIFS(#REF!,#REF!,'QofE - by entity'!$B19,#REF!,'QofE - by entity'!$C19,#REF!,'QofE - by entity'!$A$4)</f>
        <v>#REF!</v>
      </c>
      <c r="AS19" s="202" t="e">
        <f>SUMIFS(#REF!,#REF!,'QofE - by entity'!$B19,#REF!,'QofE - by entity'!$C19,#REF!,'QofE - by entity'!$A$4)</f>
        <v>#REF!</v>
      </c>
      <c r="AT19" s="202" t="e">
        <f>SUMIFS(#REF!,#REF!,'QofE - by entity'!$B19,#REF!,'QofE - by entity'!$C19,#REF!,'QofE - by entity'!$A$4)</f>
        <v>#REF!</v>
      </c>
      <c r="AU19" s="202" t="e">
        <f>SUMIFS(#REF!,#REF!,'QofE - by entity'!$B19,#REF!,'QofE - by entity'!$C19,#REF!,'QofE - by entity'!$A$4)</f>
        <v>#REF!</v>
      </c>
      <c r="AV19" s="202" t="e">
        <f>SUMIFS(#REF!,#REF!,'QofE - by entity'!$B19,#REF!,'QofE - by entity'!$C19,#REF!,'QofE - by entity'!$A$4)</f>
        <v>#REF!</v>
      </c>
      <c r="AW19" s="202" t="e">
        <f>SUMIFS(#REF!,#REF!,'QofE - by entity'!$B19,#REF!,'QofE - by entity'!$C19,#REF!,'QofE - by entity'!$A$4)</f>
        <v>#REF!</v>
      </c>
      <c r="AX19" s="202" t="e">
        <f>SUMIFS(#REF!,#REF!,'QofE - by entity'!$B19,#REF!,'QofE - by entity'!$C19,#REF!,'QofE - by entity'!$A$4)</f>
        <v>#REF!</v>
      </c>
      <c r="AY19" s="202" t="e">
        <f>SUMIFS(#REF!,#REF!,'QofE - by entity'!$B19,#REF!,'QofE - by entity'!$C19,#REF!,'QofE - by entity'!$A$4)</f>
        <v>#REF!</v>
      </c>
      <c r="AZ19" s="202" t="e">
        <f>SUMIFS(#REF!,#REF!,'QofE - by entity'!$B19,#REF!,'QofE - by entity'!$C19,#REF!,'QofE - by entity'!$A$4)</f>
        <v>#REF!</v>
      </c>
      <c r="BA19" s="202" t="e">
        <f>SUMIFS(#REF!,#REF!,'QofE - by entity'!$B19,#REF!,'QofE - by entity'!$C19,#REF!,'QofE - by entity'!$A$4)</f>
        <v>#REF!</v>
      </c>
      <c r="BB19" s="202" t="e">
        <f>SUMIFS(#REF!,#REF!,'QofE - by entity'!$B19,#REF!,'QofE - by entity'!$C19,#REF!,'QofE - by entity'!$A$4)</f>
        <v>#REF!</v>
      </c>
      <c r="BC19" s="202" t="e">
        <f>SUMIFS(#REF!,#REF!,'QofE - by entity'!$B19,#REF!,'QofE - by entity'!$C19,#REF!,'QofE - by entity'!$A$4)</f>
        <v>#REF!</v>
      </c>
      <c r="BD19" s="202" t="e">
        <f>SUMIFS(#REF!,#REF!,'QofE - by entity'!$B19,#REF!,'QofE - by entity'!$C19,#REF!,'QofE - by entity'!$A$4)</f>
        <v>#REF!</v>
      </c>
      <c r="BE19" s="202" t="e">
        <f>SUMIFS(#REF!,#REF!,'QofE - by entity'!$B19,#REF!,'QofE - by entity'!$C19,#REF!,'QofE - by entity'!$A$4)</f>
        <v>#REF!</v>
      </c>
      <c r="BF19" s="202" t="e">
        <f>SUMIFS(#REF!,#REF!,'QofE - by entity'!$B19,#REF!,'QofE - by entity'!$C19,#REF!,'QofE - by entity'!$A$4)</f>
        <v>#REF!</v>
      </c>
      <c r="BG19" s="202" t="e">
        <f>SUMIFS(#REF!,#REF!,'QofE - by entity'!$B19,#REF!,'QofE - by entity'!$C19,#REF!,'QofE - by entity'!$A$4)</f>
        <v>#REF!</v>
      </c>
      <c r="BH19" s="202" t="e">
        <f>SUMIFS(#REF!,#REF!,'QofE - by entity'!$B19,#REF!,'QofE - by entity'!$C19,#REF!,'QofE - by entity'!$A$4)</f>
        <v>#REF!</v>
      </c>
    </row>
    <row r="20" spans="2:60" s="26" customFormat="1" ht="14.25" customHeight="1" outlineLevel="1" x14ac:dyDescent="0.3">
      <c r="B20" s="30" t="e">
        <f>#REF!</f>
        <v>#REF!</v>
      </c>
      <c r="C20" s="136" t="e">
        <f>#REF!</f>
        <v>#REF!</v>
      </c>
      <c r="D20" s="202" t="e">
        <f>SUM(M20:X20)</f>
        <v>#REF!</v>
      </c>
      <c r="E20" s="202" t="e">
        <f>SUM(Y20:AJ20)</f>
        <v>#REF!</v>
      </c>
      <c r="F20" s="202" t="e">
        <f t="shared" si="1"/>
        <v>#REF!</v>
      </c>
      <c r="G20" s="202" t="e">
        <f ca="1">_xlfn.IFNA(SUM(OFFSET($M20,0,MATCH(Periods!$D$15,$M$7:$BK$7,0)-1):OFFSET($M20,0,MATCH(Periods!$D$15,$M$7:$BK$7,0)-12)),0)</f>
        <v>#REF!</v>
      </c>
      <c r="H20" s="202" t="e">
        <f ca="1">SUM(OFFSET($M20,0,MATCH(Periods!$D$17,$M$7:$BK$7,0)-1):OFFSET($M20,0,MATCH(Periods!$D$13,$M$7:$BK$7,0)))</f>
        <v>#REF!</v>
      </c>
      <c r="I20" s="202" t="e">
        <f ca="1">SUM(OFFSET($M20,0,MATCH(Periods!$D$16,$M$7:$BK$7,0)-1):OFFSET($M20,0,MATCH(Periods!$D$14,$M$7:$BK$7,0)))</f>
        <v>#REF!</v>
      </c>
      <c r="J20" s="26" t="s">
        <v>105</v>
      </c>
      <c r="K20" s="133"/>
      <c r="L20" s="134"/>
      <c r="M20" s="202" t="e">
        <f>SUMIFS(#REF!,#REF!,'QofE - by entity'!$B20,#REF!,'QofE - by entity'!$C20,#REF!,'QofE - by entity'!$A$4)</f>
        <v>#REF!</v>
      </c>
      <c r="N20" s="202" t="e">
        <f>SUMIFS(#REF!,#REF!,'QofE - by entity'!$B20,#REF!,'QofE - by entity'!$C20,#REF!,'QofE - by entity'!$A$4)</f>
        <v>#REF!</v>
      </c>
      <c r="O20" s="202" t="e">
        <f>SUMIFS(#REF!,#REF!,'QofE - by entity'!$B20,#REF!,'QofE - by entity'!$C20,#REF!,'QofE - by entity'!$A$4)</f>
        <v>#REF!</v>
      </c>
      <c r="P20" s="202" t="e">
        <f>SUMIFS(#REF!,#REF!,'QofE - by entity'!$B20,#REF!,'QofE - by entity'!$C20,#REF!,'QofE - by entity'!$A$4)</f>
        <v>#REF!</v>
      </c>
      <c r="Q20" s="202" t="e">
        <f>SUMIFS(#REF!,#REF!,'QofE - by entity'!$B20,#REF!,'QofE - by entity'!$C20,#REF!,'QofE - by entity'!$A$4)</f>
        <v>#REF!</v>
      </c>
      <c r="R20" s="202" t="e">
        <f>SUMIFS(#REF!,#REF!,'QofE - by entity'!$B20,#REF!,'QofE - by entity'!$C20,#REF!,'QofE - by entity'!$A$4)</f>
        <v>#REF!</v>
      </c>
      <c r="S20" s="202" t="e">
        <f>SUMIFS(#REF!,#REF!,'QofE - by entity'!$B20,#REF!,'QofE - by entity'!$C20,#REF!,'QofE - by entity'!$A$4)</f>
        <v>#REF!</v>
      </c>
      <c r="T20" s="202" t="e">
        <f>SUMIFS(#REF!,#REF!,'QofE - by entity'!$B20,#REF!,'QofE - by entity'!$C20,#REF!,'QofE - by entity'!$A$4)</f>
        <v>#REF!</v>
      </c>
      <c r="U20" s="202" t="e">
        <f>SUMIFS(#REF!,#REF!,'QofE - by entity'!$B20,#REF!,'QofE - by entity'!$C20,#REF!,'QofE - by entity'!$A$4)</f>
        <v>#REF!</v>
      </c>
      <c r="V20" s="202" t="e">
        <f>SUMIFS(#REF!,#REF!,'QofE - by entity'!$B20,#REF!,'QofE - by entity'!$C20,#REF!,'QofE - by entity'!$A$4)</f>
        <v>#REF!</v>
      </c>
      <c r="W20" s="202" t="e">
        <f>SUMIFS(#REF!,#REF!,'QofE - by entity'!$B20,#REF!,'QofE - by entity'!$C20,#REF!,'QofE - by entity'!$A$4)</f>
        <v>#REF!</v>
      </c>
      <c r="X20" s="202" t="e">
        <f>SUMIFS(#REF!,#REF!,'QofE - by entity'!$B20,#REF!,'QofE - by entity'!$C20,#REF!,'QofE - by entity'!$A$4)</f>
        <v>#REF!</v>
      </c>
      <c r="Y20" s="202" t="e">
        <f>SUMIFS(#REF!,#REF!,'QofE - by entity'!$B20,#REF!,'QofE - by entity'!$C20,#REF!,'QofE - by entity'!$A$4)</f>
        <v>#REF!</v>
      </c>
      <c r="Z20" s="202" t="e">
        <f>SUMIFS(#REF!,#REF!,'QofE - by entity'!$B20,#REF!,'QofE - by entity'!$C20,#REF!,'QofE - by entity'!$A$4)</f>
        <v>#REF!</v>
      </c>
      <c r="AA20" s="202" t="e">
        <f>SUMIFS(#REF!,#REF!,'QofE - by entity'!$B20,#REF!,'QofE - by entity'!$C20,#REF!,'QofE - by entity'!$A$4)</f>
        <v>#REF!</v>
      </c>
      <c r="AB20" s="202" t="e">
        <f>SUMIFS(#REF!,#REF!,'QofE - by entity'!$B20,#REF!,'QofE - by entity'!$C20,#REF!,'QofE - by entity'!$A$4)</f>
        <v>#REF!</v>
      </c>
      <c r="AC20" s="202" t="e">
        <f>SUMIFS(#REF!,#REF!,'QofE - by entity'!$B20,#REF!,'QofE - by entity'!$C20,#REF!,'QofE - by entity'!$A$4)</f>
        <v>#REF!</v>
      </c>
      <c r="AD20" s="202" t="e">
        <f>SUMIFS(#REF!,#REF!,'QofE - by entity'!$B20,#REF!,'QofE - by entity'!$C20,#REF!,'QofE - by entity'!$A$4)</f>
        <v>#REF!</v>
      </c>
      <c r="AE20" s="202" t="e">
        <f>SUMIFS(#REF!,#REF!,'QofE - by entity'!$B20,#REF!,'QofE - by entity'!$C20,#REF!,'QofE - by entity'!$A$4)</f>
        <v>#REF!</v>
      </c>
      <c r="AF20" s="202" t="e">
        <f>SUMIFS(#REF!,#REF!,'QofE - by entity'!$B20,#REF!,'QofE - by entity'!$C20,#REF!,'QofE - by entity'!$A$4)</f>
        <v>#REF!</v>
      </c>
      <c r="AG20" s="202" t="e">
        <f>SUMIFS(#REF!,#REF!,'QofE - by entity'!$B20,#REF!,'QofE - by entity'!$C20,#REF!,'QofE - by entity'!$A$4)</f>
        <v>#REF!</v>
      </c>
      <c r="AH20" s="202" t="e">
        <f>SUMIFS(#REF!,#REF!,'QofE - by entity'!$B20,#REF!,'QofE - by entity'!$C20,#REF!,'QofE - by entity'!$A$4)</f>
        <v>#REF!</v>
      </c>
      <c r="AI20" s="202" t="e">
        <f>SUMIFS(#REF!,#REF!,'QofE - by entity'!$B20,#REF!,'QofE - by entity'!$C20,#REF!,'QofE - by entity'!$A$4)</f>
        <v>#REF!</v>
      </c>
      <c r="AJ20" s="202" t="e">
        <f>SUMIFS(#REF!,#REF!,'QofE - by entity'!$B20,#REF!,'QofE - by entity'!$C20,#REF!,'QofE - by entity'!$A$4)</f>
        <v>#REF!</v>
      </c>
      <c r="AK20" s="202" t="e">
        <f>SUMIFS(#REF!,#REF!,'QofE - by entity'!$B20,#REF!,'QofE - by entity'!$C20,#REF!,'QofE - by entity'!$A$4)</f>
        <v>#REF!</v>
      </c>
      <c r="AL20" s="202" t="e">
        <f>SUMIFS(#REF!,#REF!,'QofE - by entity'!$B20,#REF!,'QofE - by entity'!$C20,#REF!,'QofE - by entity'!$A$4)</f>
        <v>#REF!</v>
      </c>
      <c r="AM20" s="202" t="e">
        <f>SUMIFS(#REF!,#REF!,'QofE - by entity'!$B20,#REF!,'QofE - by entity'!$C20,#REF!,'QofE - by entity'!$A$4)</f>
        <v>#REF!</v>
      </c>
      <c r="AN20" s="202" t="e">
        <f>SUMIFS(#REF!,#REF!,'QofE - by entity'!$B20,#REF!,'QofE - by entity'!$C20,#REF!,'QofE - by entity'!$A$4)</f>
        <v>#REF!</v>
      </c>
      <c r="AO20" s="202" t="e">
        <f>SUMIFS(#REF!,#REF!,'QofE - by entity'!$B20,#REF!,'QofE - by entity'!$C20,#REF!,'QofE - by entity'!$A$4)</f>
        <v>#REF!</v>
      </c>
      <c r="AP20" s="202" t="e">
        <f>SUMIFS(#REF!,#REF!,'QofE - by entity'!$B20,#REF!,'QofE - by entity'!$C20,#REF!,'QofE - by entity'!$A$4)</f>
        <v>#REF!</v>
      </c>
      <c r="AQ20" s="202" t="e">
        <f>SUMIFS(#REF!,#REF!,'QofE - by entity'!$B20,#REF!,'QofE - by entity'!$C20,#REF!,'QofE - by entity'!$A$4)</f>
        <v>#REF!</v>
      </c>
      <c r="AR20" s="202" t="e">
        <f>SUMIFS(#REF!,#REF!,'QofE - by entity'!$B20,#REF!,'QofE - by entity'!$C20,#REF!,'QofE - by entity'!$A$4)</f>
        <v>#REF!</v>
      </c>
      <c r="AS20" s="202" t="e">
        <f>SUMIFS(#REF!,#REF!,'QofE - by entity'!$B20,#REF!,'QofE - by entity'!$C20,#REF!,'QofE - by entity'!$A$4)</f>
        <v>#REF!</v>
      </c>
      <c r="AT20" s="202" t="e">
        <f>SUMIFS(#REF!,#REF!,'QofE - by entity'!$B20,#REF!,'QofE - by entity'!$C20,#REF!,'QofE - by entity'!$A$4)</f>
        <v>#REF!</v>
      </c>
      <c r="AU20" s="202" t="e">
        <f>SUMIFS(#REF!,#REF!,'QofE - by entity'!$B20,#REF!,'QofE - by entity'!$C20,#REF!,'QofE - by entity'!$A$4)</f>
        <v>#REF!</v>
      </c>
      <c r="AV20" s="202" t="e">
        <f>SUMIFS(#REF!,#REF!,'QofE - by entity'!$B20,#REF!,'QofE - by entity'!$C20,#REF!,'QofE - by entity'!$A$4)</f>
        <v>#REF!</v>
      </c>
      <c r="AW20" s="202" t="e">
        <f>SUMIFS(#REF!,#REF!,'QofE - by entity'!$B20,#REF!,'QofE - by entity'!$C20,#REF!,'QofE - by entity'!$A$4)</f>
        <v>#REF!</v>
      </c>
      <c r="AX20" s="202" t="e">
        <f>SUMIFS(#REF!,#REF!,'QofE - by entity'!$B20,#REF!,'QofE - by entity'!$C20,#REF!,'QofE - by entity'!$A$4)</f>
        <v>#REF!</v>
      </c>
      <c r="AY20" s="202" t="e">
        <f>SUMIFS(#REF!,#REF!,'QofE - by entity'!$B20,#REF!,'QofE - by entity'!$C20,#REF!,'QofE - by entity'!$A$4)</f>
        <v>#REF!</v>
      </c>
      <c r="AZ20" s="202" t="e">
        <f>SUMIFS(#REF!,#REF!,'QofE - by entity'!$B20,#REF!,'QofE - by entity'!$C20,#REF!,'QofE - by entity'!$A$4)</f>
        <v>#REF!</v>
      </c>
      <c r="BA20" s="202" t="e">
        <f>SUMIFS(#REF!,#REF!,'QofE - by entity'!$B20,#REF!,'QofE - by entity'!$C20,#REF!,'QofE - by entity'!$A$4)</f>
        <v>#REF!</v>
      </c>
      <c r="BB20" s="202" t="e">
        <f>SUMIFS(#REF!,#REF!,'QofE - by entity'!$B20,#REF!,'QofE - by entity'!$C20,#REF!,'QofE - by entity'!$A$4)</f>
        <v>#REF!</v>
      </c>
      <c r="BC20" s="202" t="e">
        <f>SUMIFS(#REF!,#REF!,'QofE - by entity'!$B20,#REF!,'QofE - by entity'!$C20,#REF!,'QofE - by entity'!$A$4)</f>
        <v>#REF!</v>
      </c>
      <c r="BD20" s="202" t="e">
        <f>SUMIFS(#REF!,#REF!,'QofE - by entity'!$B20,#REF!,'QofE - by entity'!$C20,#REF!,'QofE - by entity'!$A$4)</f>
        <v>#REF!</v>
      </c>
      <c r="BE20" s="202" t="e">
        <f>SUMIFS(#REF!,#REF!,'QofE - by entity'!$B20,#REF!,'QofE - by entity'!$C20,#REF!,'QofE - by entity'!$A$4)</f>
        <v>#REF!</v>
      </c>
      <c r="BF20" s="202" t="e">
        <f>SUMIFS(#REF!,#REF!,'QofE - by entity'!$B20,#REF!,'QofE - by entity'!$C20,#REF!,'QofE - by entity'!$A$4)</f>
        <v>#REF!</v>
      </c>
      <c r="BG20" s="202" t="e">
        <f>SUMIFS(#REF!,#REF!,'QofE - by entity'!$B20,#REF!,'QofE - by entity'!$C20,#REF!,'QofE - by entity'!$A$4)</f>
        <v>#REF!</v>
      </c>
      <c r="BH20" s="202" t="e">
        <f>SUMIFS(#REF!,#REF!,'QofE - by entity'!$B20,#REF!,'QofE - by entity'!$C20,#REF!,'QofE - by entity'!$A$4)</f>
        <v>#REF!</v>
      </c>
    </row>
    <row r="21" spans="2:60" s="26" customFormat="1" ht="14.25" customHeight="1" outlineLevel="1" x14ac:dyDescent="0.3">
      <c r="B21" s="30" t="e">
        <f>#REF!</f>
        <v>#REF!</v>
      </c>
      <c r="C21" s="136" t="e">
        <f>#REF!</f>
        <v>#REF!</v>
      </c>
      <c r="D21" s="202" t="e">
        <f>SUM(M21:X21)</f>
        <v>#REF!</v>
      </c>
      <c r="E21" s="202" t="e">
        <f>SUM(Y21:AJ21)</f>
        <v>#REF!</v>
      </c>
      <c r="F21" s="202" t="e">
        <f t="shared" si="1"/>
        <v>#REF!</v>
      </c>
      <c r="G21" s="202" t="e">
        <f ca="1">_xlfn.IFNA(SUM(OFFSET($M21,0,MATCH(Periods!$D$15,$M$7:$BK$7,0)-1):OFFSET($M21,0,MATCH(Periods!$D$15,$M$7:$BK$7,0)-12)),0)</f>
        <v>#REF!</v>
      </c>
      <c r="H21" s="202" t="e">
        <f ca="1">SUM(OFFSET($M21,0,MATCH(Periods!$D$17,$M$7:$BK$7,0)-1):OFFSET($M21,0,MATCH(Periods!$D$13,$M$7:$BK$7,0)))</f>
        <v>#REF!</v>
      </c>
      <c r="I21" s="202" t="e">
        <f ca="1">SUM(OFFSET($M21,0,MATCH(Periods!$D$16,$M$7:$BK$7,0)-1):OFFSET($M21,0,MATCH(Periods!$D$14,$M$7:$BK$7,0)))</f>
        <v>#REF!</v>
      </c>
      <c r="J21" s="26" t="s">
        <v>105</v>
      </c>
      <c r="K21" s="133"/>
      <c r="L21" s="134"/>
      <c r="M21" s="202" t="e">
        <f>SUMIFS(#REF!,#REF!,'QofE - by entity'!$B21,#REF!,'QofE - by entity'!$C21,#REF!,'QofE - by entity'!$A$4)</f>
        <v>#REF!</v>
      </c>
      <c r="N21" s="202" t="e">
        <f>SUMIFS(#REF!,#REF!,'QofE - by entity'!$B21,#REF!,'QofE - by entity'!$C21,#REF!,'QofE - by entity'!$A$4)</f>
        <v>#REF!</v>
      </c>
      <c r="O21" s="202" t="e">
        <f>SUMIFS(#REF!,#REF!,'QofE - by entity'!$B21,#REF!,'QofE - by entity'!$C21,#REF!,'QofE - by entity'!$A$4)</f>
        <v>#REF!</v>
      </c>
      <c r="P21" s="202" t="e">
        <f>SUMIFS(#REF!,#REF!,'QofE - by entity'!$B21,#REF!,'QofE - by entity'!$C21,#REF!,'QofE - by entity'!$A$4)</f>
        <v>#REF!</v>
      </c>
      <c r="Q21" s="202" t="e">
        <f>SUMIFS(#REF!,#REF!,'QofE - by entity'!$B21,#REF!,'QofE - by entity'!$C21,#REF!,'QofE - by entity'!$A$4)</f>
        <v>#REF!</v>
      </c>
      <c r="R21" s="202" t="e">
        <f>SUMIFS(#REF!,#REF!,'QofE - by entity'!$B21,#REF!,'QofE - by entity'!$C21,#REF!,'QofE - by entity'!$A$4)</f>
        <v>#REF!</v>
      </c>
      <c r="S21" s="202" t="e">
        <f>SUMIFS(#REF!,#REF!,'QofE - by entity'!$B21,#REF!,'QofE - by entity'!$C21,#REF!,'QofE - by entity'!$A$4)</f>
        <v>#REF!</v>
      </c>
      <c r="T21" s="202" t="e">
        <f>SUMIFS(#REF!,#REF!,'QofE - by entity'!$B21,#REF!,'QofE - by entity'!$C21,#REF!,'QofE - by entity'!$A$4)</f>
        <v>#REF!</v>
      </c>
      <c r="U21" s="202" t="e">
        <f>SUMIFS(#REF!,#REF!,'QofE - by entity'!$B21,#REF!,'QofE - by entity'!$C21,#REF!,'QofE - by entity'!$A$4)</f>
        <v>#REF!</v>
      </c>
      <c r="V21" s="202" t="e">
        <f>SUMIFS(#REF!,#REF!,'QofE - by entity'!$B21,#REF!,'QofE - by entity'!$C21,#REF!,'QofE - by entity'!$A$4)</f>
        <v>#REF!</v>
      </c>
      <c r="W21" s="202" t="e">
        <f>SUMIFS(#REF!,#REF!,'QofE - by entity'!$B21,#REF!,'QofE - by entity'!$C21,#REF!,'QofE - by entity'!$A$4)</f>
        <v>#REF!</v>
      </c>
      <c r="X21" s="202" t="e">
        <f>SUMIFS(#REF!,#REF!,'QofE - by entity'!$B21,#REF!,'QofE - by entity'!$C21,#REF!,'QofE - by entity'!$A$4)</f>
        <v>#REF!</v>
      </c>
      <c r="Y21" s="202" t="e">
        <f>SUMIFS(#REF!,#REF!,'QofE - by entity'!$B21,#REF!,'QofE - by entity'!$C21,#REF!,'QofE - by entity'!$A$4)</f>
        <v>#REF!</v>
      </c>
      <c r="Z21" s="202" t="e">
        <f>SUMIFS(#REF!,#REF!,'QofE - by entity'!$B21,#REF!,'QofE - by entity'!$C21,#REF!,'QofE - by entity'!$A$4)</f>
        <v>#REF!</v>
      </c>
      <c r="AA21" s="202" t="e">
        <f>SUMIFS(#REF!,#REF!,'QofE - by entity'!$B21,#REF!,'QofE - by entity'!$C21,#REF!,'QofE - by entity'!$A$4)</f>
        <v>#REF!</v>
      </c>
      <c r="AB21" s="202" t="e">
        <f>SUMIFS(#REF!,#REF!,'QofE - by entity'!$B21,#REF!,'QofE - by entity'!$C21,#REF!,'QofE - by entity'!$A$4)</f>
        <v>#REF!</v>
      </c>
      <c r="AC21" s="202" t="e">
        <f>SUMIFS(#REF!,#REF!,'QofE - by entity'!$B21,#REF!,'QofE - by entity'!$C21,#REF!,'QofE - by entity'!$A$4)</f>
        <v>#REF!</v>
      </c>
      <c r="AD21" s="202" t="e">
        <f>SUMIFS(#REF!,#REF!,'QofE - by entity'!$B21,#REF!,'QofE - by entity'!$C21,#REF!,'QofE - by entity'!$A$4)</f>
        <v>#REF!</v>
      </c>
      <c r="AE21" s="202" t="e">
        <f>SUMIFS(#REF!,#REF!,'QofE - by entity'!$B21,#REF!,'QofE - by entity'!$C21,#REF!,'QofE - by entity'!$A$4)</f>
        <v>#REF!</v>
      </c>
      <c r="AF21" s="202" t="e">
        <f>SUMIFS(#REF!,#REF!,'QofE - by entity'!$B21,#REF!,'QofE - by entity'!$C21,#REF!,'QofE - by entity'!$A$4)</f>
        <v>#REF!</v>
      </c>
      <c r="AG21" s="202" t="e">
        <f>SUMIFS(#REF!,#REF!,'QofE - by entity'!$B21,#REF!,'QofE - by entity'!$C21,#REF!,'QofE - by entity'!$A$4)</f>
        <v>#REF!</v>
      </c>
      <c r="AH21" s="202" t="e">
        <f>SUMIFS(#REF!,#REF!,'QofE - by entity'!$B21,#REF!,'QofE - by entity'!$C21,#REF!,'QofE - by entity'!$A$4)</f>
        <v>#REF!</v>
      </c>
      <c r="AI21" s="202" t="e">
        <f>SUMIFS(#REF!,#REF!,'QofE - by entity'!$B21,#REF!,'QofE - by entity'!$C21,#REF!,'QofE - by entity'!$A$4)</f>
        <v>#REF!</v>
      </c>
      <c r="AJ21" s="202" t="e">
        <f>SUMIFS(#REF!,#REF!,'QofE - by entity'!$B21,#REF!,'QofE - by entity'!$C21,#REF!,'QofE - by entity'!$A$4)</f>
        <v>#REF!</v>
      </c>
      <c r="AK21" s="202" t="e">
        <f>SUMIFS(#REF!,#REF!,'QofE - by entity'!$B21,#REF!,'QofE - by entity'!$C21,#REF!,'QofE - by entity'!$A$4)</f>
        <v>#REF!</v>
      </c>
      <c r="AL21" s="202" t="e">
        <f>SUMIFS(#REF!,#REF!,'QofE - by entity'!$B21,#REF!,'QofE - by entity'!$C21,#REF!,'QofE - by entity'!$A$4)</f>
        <v>#REF!</v>
      </c>
      <c r="AM21" s="202" t="e">
        <f>SUMIFS(#REF!,#REF!,'QofE - by entity'!$B21,#REF!,'QofE - by entity'!$C21,#REF!,'QofE - by entity'!$A$4)</f>
        <v>#REF!</v>
      </c>
      <c r="AN21" s="202" t="e">
        <f>SUMIFS(#REF!,#REF!,'QofE - by entity'!$B21,#REF!,'QofE - by entity'!$C21,#REF!,'QofE - by entity'!$A$4)</f>
        <v>#REF!</v>
      </c>
      <c r="AO21" s="202" t="e">
        <f>SUMIFS(#REF!,#REF!,'QofE - by entity'!$B21,#REF!,'QofE - by entity'!$C21,#REF!,'QofE - by entity'!$A$4)</f>
        <v>#REF!</v>
      </c>
      <c r="AP21" s="202" t="e">
        <f>SUMIFS(#REF!,#REF!,'QofE - by entity'!$B21,#REF!,'QofE - by entity'!$C21,#REF!,'QofE - by entity'!$A$4)</f>
        <v>#REF!</v>
      </c>
      <c r="AQ21" s="202" t="e">
        <f>SUMIFS(#REF!,#REF!,'QofE - by entity'!$B21,#REF!,'QofE - by entity'!$C21,#REF!,'QofE - by entity'!$A$4)</f>
        <v>#REF!</v>
      </c>
      <c r="AR21" s="202" t="e">
        <f>SUMIFS(#REF!,#REF!,'QofE - by entity'!$B21,#REF!,'QofE - by entity'!$C21,#REF!,'QofE - by entity'!$A$4)</f>
        <v>#REF!</v>
      </c>
      <c r="AS21" s="202" t="e">
        <f>SUMIFS(#REF!,#REF!,'QofE - by entity'!$B21,#REF!,'QofE - by entity'!$C21,#REF!,'QofE - by entity'!$A$4)</f>
        <v>#REF!</v>
      </c>
      <c r="AT21" s="202" t="e">
        <f>SUMIFS(#REF!,#REF!,'QofE - by entity'!$B21,#REF!,'QofE - by entity'!$C21,#REF!,'QofE - by entity'!$A$4)</f>
        <v>#REF!</v>
      </c>
      <c r="AU21" s="202" t="e">
        <f>SUMIFS(#REF!,#REF!,'QofE - by entity'!$B21,#REF!,'QofE - by entity'!$C21,#REF!,'QofE - by entity'!$A$4)</f>
        <v>#REF!</v>
      </c>
      <c r="AV21" s="202" t="e">
        <f>SUMIFS(#REF!,#REF!,'QofE - by entity'!$B21,#REF!,'QofE - by entity'!$C21,#REF!,'QofE - by entity'!$A$4)</f>
        <v>#REF!</v>
      </c>
      <c r="AW21" s="202" t="e">
        <f>SUMIFS(#REF!,#REF!,'QofE - by entity'!$B21,#REF!,'QofE - by entity'!$C21,#REF!,'QofE - by entity'!$A$4)</f>
        <v>#REF!</v>
      </c>
      <c r="AX21" s="202" t="e">
        <f>SUMIFS(#REF!,#REF!,'QofE - by entity'!$B21,#REF!,'QofE - by entity'!$C21,#REF!,'QofE - by entity'!$A$4)</f>
        <v>#REF!</v>
      </c>
      <c r="AY21" s="202" t="e">
        <f>SUMIFS(#REF!,#REF!,'QofE - by entity'!$B21,#REF!,'QofE - by entity'!$C21,#REF!,'QofE - by entity'!$A$4)</f>
        <v>#REF!</v>
      </c>
      <c r="AZ21" s="202" t="e">
        <f>SUMIFS(#REF!,#REF!,'QofE - by entity'!$B21,#REF!,'QofE - by entity'!$C21,#REF!,'QofE - by entity'!$A$4)</f>
        <v>#REF!</v>
      </c>
      <c r="BA21" s="202" t="e">
        <f>SUMIFS(#REF!,#REF!,'QofE - by entity'!$B21,#REF!,'QofE - by entity'!$C21,#REF!,'QofE - by entity'!$A$4)</f>
        <v>#REF!</v>
      </c>
      <c r="BB21" s="202" t="e">
        <f>SUMIFS(#REF!,#REF!,'QofE - by entity'!$B21,#REF!,'QofE - by entity'!$C21,#REF!,'QofE - by entity'!$A$4)</f>
        <v>#REF!</v>
      </c>
      <c r="BC21" s="202" t="e">
        <f>SUMIFS(#REF!,#REF!,'QofE - by entity'!$B21,#REF!,'QofE - by entity'!$C21,#REF!,'QofE - by entity'!$A$4)</f>
        <v>#REF!</v>
      </c>
      <c r="BD21" s="202" t="e">
        <f>SUMIFS(#REF!,#REF!,'QofE - by entity'!$B21,#REF!,'QofE - by entity'!$C21,#REF!,'QofE - by entity'!$A$4)</f>
        <v>#REF!</v>
      </c>
      <c r="BE21" s="202" t="e">
        <f>SUMIFS(#REF!,#REF!,'QofE - by entity'!$B21,#REF!,'QofE - by entity'!$C21,#REF!,'QofE - by entity'!$A$4)</f>
        <v>#REF!</v>
      </c>
      <c r="BF21" s="202" t="e">
        <f>SUMIFS(#REF!,#REF!,'QofE - by entity'!$B21,#REF!,'QofE - by entity'!$C21,#REF!,'QofE - by entity'!$A$4)</f>
        <v>#REF!</v>
      </c>
      <c r="BG21" s="202" t="e">
        <f>SUMIFS(#REF!,#REF!,'QofE - by entity'!$B21,#REF!,'QofE - by entity'!$C21,#REF!,'QofE - by entity'!$A$4)</f>
        <v>#REF!</v>
      </c>
      <c r="BH21" s="202" t="e">
        <f>SUMIFS(#REF!,#REF!,'QofE - by entity'!$B21,#REF!,'QofE - by entity'!$C21,#REF!,'QofE - by entity'!$A$4)</f>
        <v>#REF!</v>
      </c>
    </row>
    <row r="22" spans="2:60" s="26" customFormat="1" ht="14.25" customHeight="1" outlineLevel="1" x14ac:dyDescent="0.3">
      <c r="B22" s="30" t="e">
        <f>#REF!</f>
        <v>#REF!</v>
      </c>
      <c r="C22" s="136" t="e">
        <f>#REF!</f>
        <v>#REF!</v>
      </c>
      <c r="D22" s="202" t="e">
        <f>SUM(M22:X22)</f>
        <v>#REF!</v>
      </c>
      <c r="E22" s="202" t="e">
        <f>SUM(Y22:AJ22)</f>
        <v>#REF!</v>
      </c>
      <c r="F22" s="202" t="e">
        <f t="shared" si="1"/>
        <v>#REF!</v>
      </c>
      <c r="G22" s="202" t="e">
        <f ca="1">_xlfn.IFNA(SUM(OFFSET($M22,0,MATCH(Periods!$D$15,$M$7:$BK$7,0)-1):OFFSET($M22,0,MATCH(Periods!$D$15,$M$7:$BK$7,0)-12)),0)</f>
        <v>#REF!</v>
      </c>
      <c r="H22" s="202" t="e">
        <f ca="1">SUM(OFFSET($M22,0,MATCH(Periods!$D$17,$M$7:$BK$7,0)-1):OFFSET($M22,0,MATCH(Periods!$D$13,$M$7:$BK$7,0)))</f>
        <v>#REF!</v>
      </c>
      <c r="I22" s="202" t="e">
        <f ca="1">SUM(OFFSET($M22,0,MATCH(Periods!$D$16,$M$7:$BK$7,0)-1):OFFSET($M22,0,MATCH(Periods!$D$14,$M$7:$BK$7,0)))</f>
        <v>#REF!</v>
      </c>
      <c r="J22" s="26" t="s">
        <v>105</v>
      </c>
      <c r="K22" s="133"/>
      <c r="L22" s="134"/>
      <c r="M22" s="202" t="e">
        <f>SUMIFS(#REF!,#REF!,'QofE - by entity'!$B22,#REF!,'QofE - by entity'!$C22,#REF!,'QofE - by entity'!$A$4)</f>
        <v>#REF!</v>
      </c>
      <c r="N22" s="202" t="e">
        <f>SUMIFS(#REF!,#REF!,'QofE - by entity'!$B22,#REF!,'QofE - by entity'!$C22,#REF!,'QofE - by entity'!$A$4)</f>
        <v>#REF!</v>
      </c>
      <c r="O22" s="202" t="e">
        <f>SUMIFS(#REF!,#REF!,'QofE - by entity'!$B22,#REF!,'QofE - by entity'!$C22,#REF!,'QofE - by entity'!$A$4)</f>
        <v>#REF!</v>
      </c>
      <c r="P22" s="202" t="e">
        <f>SUMIFS(#REF!,#REF!,'QofE - by entity'!$B22,#REF!,'QofE - by entity'!$C22,#REF!,'QofE - by entity'!$A$4)</f>
        <v>#REF!</v>
      </c>
      <c r="Q22" s="202" t="e">
        <f>SUMIFS(#REF!,#REF!,'QofE - by entity'!$B22,#REF!,'QofE - by entity'!$C22,#REF!,'QofE - by entity'!$A$4)</f>
        <v>#REF!</v>
      </c>
      <c r="R22" s="202" t="e">
        <f>SUMIFS(#REF!,#REF!,'QofE - by entity'!$B22,#REF!,'QofE - by entity'!$C22,#REF!,'QofE - by entity'!$A$4)</f>
        <v>#REF!</v>
      </c>
      <c r="S22" s="202" t="e">
        <f>SUMIFS(#REF!,#REF!,'QofE - by entity'!$B22,#REF!,'QofE - by entity'!$C22,#REF!,'QofE - by entity'!$A$4)</f>
        <v>#REF!</v>
      </c>
      <c r="T22" s="202" t="e">
        <f>SUMIFS(#REF!,#REF!,'QofE - by entity'!$B22,#REF!,'QofE - by entity'!$C22,#REF!,'QofE - by entity'!$A$4)</f>
        <v>#REF!</v>
      </c>
      <c r="U22" s="202" t="e">
        <f>SUMIFS(#REF!,#REF!,'QofE - by entity'!$B22,#REF!,'QofE - by entity'!$C22,#REF!,'QofE - by entity'!$A$4)</f>
        <v>#REF!</v>
      </c>
      <c r="V22" s="202" t="e">
        <f>SUMIFS(#REF!,#REF!,'QofE - by entity'!$B22,#REF!,'QofE - by entity'!$C22,#REF!,'QofE - by entity'!$A$4)</f>
        <v>#REF!</v>
      </c>
      <c r="W22" s="202" t="e">
        <f>SUMIFS(#REF!,#REF!,'QofE - by entity'!$B22,#REF!,'QofE - by entity'!$C22,#REF!,'QofE - by entity'!$A$4)</f>
        <v>#REF!</v>
      </c>
      <c r="X22" s="202" t="e">
        <f>SUMIFS(#REF!,#REF!,'QofE - by entity'!$B22,#REF!,'QofE - by entity'!$C22,#REF!,'QofE - by entity'!$A$4)</f>
        <v>#REF!</v>
      </c>
      <c r="Y22" s="202" t="e">
        <f>SUMIFS(#REF!,#REF!,'QofE - by entity'!$B22,#REF!,'QofE - by entity'!$C22,#REF!,'QofE - by entity'!$A$4)</f>
        <v>#REF!</v>
      </c>
      <c r="Z22" s="202" t="e">
        <f>SUMIFS(#REF!,#REF!,'QofE - by entity'!$B22,#REF!,'QofE - by entity'!$C22,#REF!,'QofE - by entity'!$A$4)</f>
        <v>#REF!</v>
      </c>
      <c r="AA22" s="202" t="e">
        <f>SUMIFS(#REF!,#REF!,'QofE - by entity'!$B22,#REF!,'QofE - by entity'!$C22,#REF!,'QofE - by entity'!$A$4)</f>
        <v>#REF!</v>
      </c>
      <c r="AB22" s="202" t="e">
        <f>SUMIFS(#REF!,#REF!,'QofE - by entity'!$B22,#REF!,'QofE - by entity'!$C22,#REF!,'QofE - by entity'!$A$4)</f>
        <v>#REF!</v>
      </c>
      <c r="AC22" s="202" t="e">
        <f>SUMIFS(#REF!,#REF!,'QofE - by entity'!$B22,#REF!,'QofE - by entity'!$C22,#REF!,'QofE - by entity'!$A$4)</f>
        <v>#REF!</v>
      </c>
      <c r="AD22" s="202" t="e">
        <f>SUMIFS(#REF!,#REF!,'QofE - by entity'!$B22,#REF!,'QofE - by entity'!$C22,#REF!,'QofE - by entity'!$A$4)</f>
        <v>#REF!</v>
      </c>
      <c r="AE22" s="202" t="e">
        <f>SUMIFS(#REF!,#REF!,'QofE - by entity'!$B22,#REF!,'QofE - by entity'!$C22,#REF!,'QofE - by entity'!$A$4)</f>
        <v>#REF!</v>
      </c>
      <c r="AF22" s="202" t="e">
        <f>SUMIFS(#REF!,#REF!,'QofE - by entity'!$B22,#REF!,'QofE - by entity'!$C22,#REF!,'QofE - by entity'!$A$4)</f>
        <v>#REF!</v>
      </c>
      <c r="AG22" s="202" t="e">
        <f>SUMIFS(#REF!,#REF!,'QofE - by entity'!$B22,#REF!,'QofE - by entity'!$C22,#REF!,'QofE - by entity'!$A$4)</f>
        <v>#REF!</v>
      </c>
      <c r="AH22" s="202" t="e">
        <f>SUMIFS(#REF!,#REF!,'QofE - by entity'!$B22,#REF!,'QofE - by entity'!$C22,#REF!,'QofE - by entity'!$A$4)</f>
        <v>#REF!</v>
      </c>
      <c r="AI22" s="202" t="e">
        <f>SUMIFS(#REF!,#REF!,'QofE - by entity'!$B22,#REF!,'QofE - by entity'!$C22,#REF!,'QofE - by entity'!$A$4)</f>
        <v>#REF!</v>
      </c>
      <c r="AJ22" s="202" t="e">
        <f>SUMIFS(#REF!,#REF!,'QofE - by entity'!$B22,#REF!,'QofE - by entity'!$C22,#REF!,'QofE - by entity'!$A$4)</f>
        <v>#REF!</v>
      </c>
      <c r="AK22" s="202" t="e">
        <f>SUMIFS(#REF!,#REF!,'QofE - by entity'!$B22,#REF!,'QofE - by entity'!$C22,#REF!,'QofE - by entity'!$A$4)</f>
        <v>#REF!</v>
      </c>
      <c r="AL22" s="202" t="e">
        <f>SUMIFS(#REF!,#REF!,'QofE - by entity'!$B22,#REF!,'QofE - by entity'!$C22,#REF!,'QofE - by entity'!$A$4)</f>
        <v>#REF!</v>
      </c>
      <c r="AM22" s="202" t="e">
        <f>SUMIFS(#REF!,#REF!,'QofE - by entity'!$B22,#REF!,'QofE - by entity'!$C22,#REF!,'QofE - by entity'!$A$4)</f>
        <v>#REF!</v>
      </c>
      <c r="AN22" s="202" t="e">
        <f>SUMIFS(#REF!,#REF!,'QofE - by entity'!$B22,#REF!,'QofE - by entity'!$C22,#REF!,'QofE - by entity'!$A$4)</f>
        <v>#REF!</v>
      </c>
      <c r="AO22" s="202" t="e">
        <f>SUMIFS(#REF!,#REF!,'QofE - by entity'!$B22,#REF!,'QofE - by entity'!$C22,#REF!,'QofE - by entity'!$A$4)</f>
        <v>#REF!</v>
      </c>
      <c r="AP22" s="202" t="e">
        <f>SUMIFS(#REF!,#REF!,'QofE - by entity'!$B22,#REF!,'QofE - by entity'!$C22,#REF!,'QofE - by entity'!$A$4)</f>
        <v>#REF!</v>
      </c>
      <c r="AQ22" s="202" t="e">
        <f>SUMIFS(#REF!,#REF!,'QofE - by entity'!$B22,#REF!,'QofE - by entity'!$C22,#REF!,'QofE - by entity'!$A$4)</f>
        <v>#REF!</v>
      </c>
      <c r="AR22" s="202" t="e">
        <f>SUMIFS(#REF!,#REF!,'QofE - by entity'!$B22,#REF!,'QofE - by entity'!$C22,#REF!,'QofE - by entity'!$A$4)</f>
        <v>#REF!</v>
      </c>
      <c r="AS22" s="202" t="e">
        <f>SUMIFS(#REF!,#REF!,'QofE - by entity'!$B22,#REF!,'QofE - by entity'!$C22,#REF!,'QofE - by entity'!$A$4)</f>
        <v>#REF!</v>
      </c>
      <c r="AT22" s="202" t="e">
        <f>SUMIFS(#REF!,#REF!,'QofE - by entity'!$B22,#REF!,'QofE - by entity'!$C22,#REF!,'QofE - by entity'!$A$4)</f>
        <v>#REF!</v>
      </c>
      <c r="AU22" s="202" t="e">
        <f>SUMIFS(#REF!,#REF!,'QofE - by entity'!$B22,#REF!,'QofE - by entity'!$C22,#REF!,'QofE - by entity'!$A$4)</f>
        <v>#REF!</v>
      </c>
      <c r="AV22" s="202" t="e">
        <f>SUMIFS(#REF!,#REF!,'QofE - by entity'!$B22,#REF!,'QofE - by entity'!$C22,#REF!,'QofE - by entity'!$A$4)</f>
        <v>#REF!</v>
      </c>
      <c r="AW22" s="202" t="e">
        <f>SUMIFS(#REF!,#REF!,'QofE - by entity'!$B22,#REF!,'QofE - by entity'!$C22,#REF!,'QofE - by entity'!$A$4)</f>
        <v>#REF!</v>
      </c>
      <c r="AX22" s="202" t="e">
        <f>SUMIFS(#REF!,#REF!,'QofE - by entity'!$B22,#REF!,'QofE - by entity'!$C22,#REF!,'QofE - by entity'!$A$4)</f>
        <v>#REF!</v>
      </c>
      <c r="AY22" s="202" t="e">
        <f>SUMIFS(#REF!,#REF!,'QofE - by entity'!$B22,#REF!,'QofE - by entity'!$C22,#REF!,'QofE - by entity'!$A$4)</f>
        <v>#REF!</v>
      </c>
      <c r="AZ22" s="202" t="e">
        <f>SUMIFS(#REF!,#REF!,'QofE - by entity'!$B22,#REF!,'QofE - by entity'!$C22,#REF!,'QofE - by entity'!$A$4)</f>
        <v>#REF!</v>
      </c>
      <c r="BA22" s="202" t="e">
        <f>SUMIFS(#REF!,#REF!,'QofE - by entity'!$B22,#REF!,'QofE - by entity'!$C22,#REF!,'QofE - by entity'!$A$4)</f>
        <v>#REF!</v>
      </c>
      <c r="BB22" s="202" t="e">
        <f>SUMIFS(#REF!,#REF!,'QofE - by entity'!$B22,#REF!,'QofE - by entity'!$C22,#REF!,'QofE - by entity'!$A$4)</f>
        <v>#REF!</v>
      </c>
      <c r="BC22" s="202" t="e">
        <f>SUMIFS(#REF!,#REF!,'QofE - by entity'!$B22,#REF!,'QofE - by entity'!$C22,#REF!,'QofE - by entity'!$A$4)</f>
        <v>#REF!</v>
      </c>
      <c r="BD22" s="202" t="e">
        <f>SUMIFS(#REF!,#REF!,'QofE - by entity'!$B22,#REF!,'QofE - by entity'!$C22,#REF!,'QofE - by entity'!$A$4)</f>
        <v>#REF!</v>
      </c>
      <c r="BE22" s="202" t="e">
        <f>SUMIFS(#REF!,#REF!,'QofE - by entity'!$B22,#REF!,'QofE - by entity'!$C22,#REF!,'QofE - by entity'!$A$4)</f>
        <v>#REF!</v>
      </c>
      <c r="BF22" s="202" t="e">
        <f>SUMIFS(#REF!,#REF!,'QofE - by entity'!$B22,#REF!,'QofE - by entity'!$C22,#REF!,'QofE - by entity'!$A$4)</f>
        <v>#REF!</v>
      </c>
      <c r="BG22" s="202" t="e">
        <f>SUMIFS(#REF!,#REF!,'QofE - by entity'!$B22,#REF!,'QofE - by entity'!$C22,#REF!,'QofE - by entity'!$A$4)</f>
        <v>#REF!</v>
      </c>
      <c r="BH22" s="202" t="e">
        <f>SUMIFS(#REF!,#REF!,'QofE - by entity'!$B22,#REF!,'QofE - by entity'!$C22,#REF!,'QofE - by entity'!$A$4)</f>
        <v>#REF!</v>
      </c>
    </row>
    <row r="23" spans="2:60" s="26" customFormat="1" ht="14.25" customHeight="1" outlineLevel="1" x14ac:dyDescent="0.3">
      <c r="B23" s="30" t="e">
        <f>#REF!</f>
        <v>#REF!</v>
      </c>
      <c r="C23" s="136" t="e">
        <f>#REF!</f>
        <v>#REF!</v>
      </c>
      <c r="D23" s="202" t="e">
        <f>SUM(M23:X23)</f>
        <v>#REF!</v>
      </c>
      <c r="E23" s="202" t="e">
        <f>SUM(Y23:AJ23)</f>
        <v>#REF!</v>
      </c>
      <c r="F23" s="202" t="e">
        <f t="shared" si="1"/>
        <v>#REF!</v>
      </c>
      <c r="G23" s="202" t="e">
        <f ca="1">_xlfn.IFNA(SUM(OFFSET($M23,0,MATCH(Periods!$D$15,$M$7:$BK$7,0)-1):OFFSET($M23,0,MATCH(Periods!$D$15,$M$7:$BK$7,0)-12)),0)</f>
        <v>#REF!</v>
      </c>
      <c r="H23" s="202" t="e">
        <f ca="1">SUM(OFFSET($M23,0,MATCH(Periods!$D$17,$M$7:$BK$7,0)-1):OFFSET($M23,0,MATCH(Periods!$D$13,$M$7:$BK$7,0)))</f>
        <v>#REF!</v>
      </c>
      <c r="I23" s="202" t="e">
        <f ca="1">SUM(OFFSET($M23,0,MATCH(Periods!$D$16,$M$7:$BK$7,0)-1):OFFSET($M23,0,MATCH(Periods!$D$14,$M$7:$BK$7,0)))</f>
        <v>#REF!</v>
      </c>
      <c r="J23" s="26" t="s">
        <v>105</v>
      </c>
      <c r="K23" s="133"/>
      <c r="L23" s="134"/>
      <c r="M23" s="202" t="e">
        <f>SUMIFS(#REF!,#REF!,'QofE - by entity'!$B23,#REF!,'QofE - by entity'!$C23,#REF!,'QofE - by entity'!$A$4)</f>
        <v>#REF!</v>
      </c>
      <c r="N23" s="202" t="e">
        <f>SUMIFS(#REF!,#REF!,'QofE - by entity'!$B23,#REF!,'QofE - by entity'!$C23,#REF!,'QofE - by entity'!$A$4)</f>
        <v>#REF!</v>
      </c>
      <c r="O23" s="202" t="e">
        <f>SUMIFS(#REF!,#REF!,'QofE - by entity'!$B23,#REF!,'QofE - by entity'!$C23,#REF!,'QofE - by entity'!$A$4)</f>
        <v>#REF!</v>
      </c>
      <c r="P23" s="202" t="e">
        <f>SUMIFS(#REF!,#REF!,'QofE - by entity'!$B23,#REF!,'QofE - by entity'!$C23,#REF!,'QofE - by entity'!$A$4)</f>
        <v>#REF!</v>
      </c>
      <c r="Q23" s="202" t="e">
        <f>SUMIFS(#REF!,#REF!,'QofE - by entity'!$B23,#REF!,'QofE - by entity'!$C23,#REF!,'QofE - by entity'!$A$4)</f>
        <v>#REF!</v>
      </c>
      <c r="R23" s="202" t="e">
        <f>SUMIFS(#REF!,#REF!,'QofE - by entity'!$B23,#REF!,'QofE - by entity'!$C23,#REF!,'QofE - by entity'!$A$4)</f>
        <v>#REF!</v>
      </c>
      <c r="S23" s="202" t="e">
        <f>SUMIFS(#REF!,#REF!,'QofE - by entity'!$B23,#REF!,'QofE - by entity'!$C23,#REF!,'QofE - by entity'!$A$4)</f>
        <v>#REF!</v>
      </c>
      <c r="T23" s="202" t="e">
        <f>SUMIFS(#REF!,#REF!,'QofE - by entity'!$B23,#REF!,'QofE - by entity'!$C23,#REF!,'QofE - by entity'!$A$4)</f>
        <v>#REF!</v>
      </c>
      <c r="U23" s="202" t="e">
        <f>SUMIFS(#REF!,#REF!,'QofE - by entity'!$B23,#REF!,'QofE - by entity'!$C23,#REF!,'QofE - by entity'!$A$4)</f>
        <v>#REF!</v>
      </c>
      <c r="V23" s="202" t="e">
        <f>SUMIFS(#REF!,#REF!,'QofE - by entity'!$B23,#REF!,'QofE - by entity'!$C23,#REF!,'QofE - by entity'!$A$4)</f>
        <v>#REF!</v>
      </c>
      <c r="W23" s="202" t="e">
        <f>SUMIFS(#REF!,#REF!,'QofE - by entity'!$B23,#REF!,'QofE - by entity'!$C23,#REF!,'QofE - by entity'!$A$4)</f>
        <v>#REF!</v>
      </c>
      <c r="X23" s="202" t="e">
        <f>SUMIFS(#REF!,#REF!,'QofE - by entity'!$B23,#REF!,'QofE - by entity'!$C23,#REF!,'QofE - by entity'!$A$4)</f>
        <v>#REF!</v>
      </c>
      <c r="Y23" s="202" t="e">
        <f>SUMIFS(#REF!,#REF!,'QofE - by entity'!$B23,#REF!,'QofE - by entity'!$C23,#REF!,'QofE - by entity'!$A$4)</f>
        <v>#REF!</v>
      </c>
      <c r="Z23" s="202" t="e">
        <f>SUMIFS(#REF!,#REF!,'QofE - by entity'!$B23,#REF!,'QofE - by entity'!$C23,#REF!,'QofE - by entity'!$A$4)</f>
        <v>#REF!</v>
      </c>
      <c r="AA23" s="202" t="e">
        <f>SUMIFS(#REF!,#REF!,'QofE - by entity'!$B23,#REF!,'QofE - by entity'!$C23,#REF!,'QofE - by entity'!$A$4)</f>
        <v>#REF!</v>
      </c>
      <c r="AB23" s="202" t="e">
        <f>SUMIFS(#REF!,#REF!,'QofE - by entity'!$B23,#REF!,'QofE - by entity'!$C23,#REF!,'QofE - by entity'!$A$4)</f>
        <v>#REF!</v>
      </c>
      <c r="AC23" s="202" t="e">
        <f>SUMIFS(#REF!,#REF!,'QofE - by entity'!$B23,#REF!,'QofE - by entity'!$C23,#REF!,'QofE - by entity'!$A$4)</f>
        <v>#REF!</v>
      </c>
      <c r="AD23" s="202" t="e">
        <f>SUMIFS(#REF!,#REF!,'QofE - by entity'!$B23,#REF!,'QofE - by entity'!$C23,#REF!,'QofE - by entity'!$A$4)</f>
        <v>#REF!</v>
      </c>
      <c r="AE23" s="202" t="e">
        <f>SUMIFS(#REF!,#REF!,'QofE - by entity'!$B23,#REF!,'QofE - by entity'!$C23,#REF!,'QofE - by entity'!$A$4)</f>
        <v>#REF!</v>
      </c>
      <c r="AF23" s="202" t="e">
        <f>SUMIFS(#REF!,#REF!,'QofE - by entity'!$B23,#REF!,'QofE - by entity'!$C23,#REF!,'QofE - by entity'!$A$4)</f>
        <v>#REF!</v>
      </c>
      <c r="AG23" s="202" t="e">
        <f>SUMIFS(#REF!,#REF!,'QofE - by entity'!$B23,#REF!,'QofE - by entity'!$C23,#REF!,'QofE - by entity'!$A$4)</f>
        <v>#REF!</v>
      </c>
      <c r="AH23" s="202" t="e">
        <f>SUMIFS(#REF!,#REF!,'QofE - by entity'!$B23,#REF!,'QofE - by entity'!$C23,#REF!,'QofE - by entity'!$A$4)</f>
        <v>#REF!</v>
      </c>
      <c r="AI23" s="202" t="e">
        <f>SUMIFS(#REF!,#REF!,'QofE - by entity'!$B23,#REF!,'QofE - by entity'!$C23,#REF!,'QofE - by entity'!$A$4)</f>
        <v>#REF!</v>
      </c>
      <c r="AJ23" s="202" t="e">
        <f>SUMIFS(#REF!,#REF!,'QofE - by entity'!$B23,#REF!,'QofE - by entity'!$C23,#REF!,'QofE - by entity'!$A$4)</f>
        <v>#REF!</v>
      </c>
      <c r="AK23" s="202" t="e">
        <f>SUMIFS(#REF!,#REF!,'QofE - by entity'!$B23,#REF!,'QofE - by entity'!$C23,#REF!,'QofE - by entity'!$A$4)</f>
        <v>#REF!</v>
      </c>
      <c r="AL23" s="202" t="e">
        <f>SUMIFS(#REF!,#REF!,'QofE - by entity'!$B23,#REF!,'QofE - by entity'!$C23,#REF!,'QofE - by entity'!$A$4)</f>
        <v>#REF!</v>
      </c>
      <c r="AM23" s="202" t="e">
        <f>SUMIFS(#REF!,#REF!,'QofE - by entity'!$B23,#REF!,'QofE - by entity'!$C23,#REF!,'QofE - by entity'!$A$4)</f>
        <v>#REF!</v>
      </c>
      <c r="AN23" s="202" t="e">
        <f>SUMIFS(#REF!,#REF!,'QofE - by entity'!$B23,#REF!,'QofE - by entity'!$C23,#REF!,'QofE - by entity'!$A$4)</f>
        <v>#REF!</v>
      </c>
      <c r="AO23" s="202" t="e">
        <f>SUMIFS(#REF!,#REF!,'QofE - by entity'!$B23,#REF!,'QofE - by entity'!$C23,#REF!,'QofE - by entity'!$A$4)</f>
        <v>#REF!</v>
      </c>
      <c r="AP23" s="202" t="e">
        <f>SUMIFS(#REF!,#REF!,'QofE - by entity'!$B23,#REF!,'QofE - by entity'!$C23,#REF!,'QofE - by entity'!$A$4)</f>
        <v>#REF!</v>
      </c>
      <c r="AQ23" s="202" t="e">
        <f>SUMIFS(#REF!,#REF!,'QofE - by entity'!$B23,#REF!,'QofE - by entity'!$C23,#REF!,'QofE - by entity'!$A$4)</f>
        <v>#REF!</v>
      </c>
      <c r="AR23" s="202" t="e">
        <f>SUMIFS(#REF!,#REF!,'QofE - by entity'!$B23,#REF!,'QofE - by entity'!$C23,#REF!,'QofE - by entity'!$A$4)</f>
        <v>#REF!</v>
      </c>
      <c r="AS23" s="202" t="e">
        <f>SUMIFS(#REF!,#REF!,'QofE - by entity'!$B23,#REF!,'QofE - by entity'!$C23,#REF!,'QofE - by entity'!$A$4)</f>
        <v>#REF!</v>
      </c>
      <c r="AT23" s="202" t="e">
        <f>SUMIFS(#REF!,#REF!,'QofE - by entity'!$B23,#REF!,'QofE - by entity'!$C23,#REF!,'QofE - by entity'!$A$4)</f>
        <v>#REF!</v>
      </c>
      <c r="AU23" s="202" t="e">
        <f>SUMIFS(#REF!,#REF!,'QofE - by entity'!$B23,#REF!,'QofE - by entity'!$C23,#REF!,'QofE - by entity'!$A$4)</f>
        <v>#REF!</v>
      </c>
      <c r="AV23" s="202" t="e">
        <f>SUMIFS(#REF!,#REF!,'QofE - by entity'!$B23,#REF!,'QofE - by entity'!$C23,#REF!,'QofE - by entity'!$A$4)</f>
        <v>#REF!</v>
      </c>
      <c r="AW23" s="202" t="e">
        <f>SUMIFS(#REF!,#REF!,'QofE - by entity'!$B23,#REF!,'QofE - by entity'!$C23,#REF!,'QofE - by entity'!$A$4)</f>
        <v>#REF!</v>
      </c>
      <c r="AX23" s="202" t="e">
        <f>SUMIFS(#REF!,#REF!,'QofE - by entity'!$B23,#REF!,'QofE - by entity'!$C23,#REF!,'QofE - by entity'!$A$4)</f>
        <v>#REF!</v>
      </c>
      <c r="AY23" s="202" t="e">
        <f>SUMIFS(#REF!,#REF!,'QofE - by entity'!$B23,#REF!,'QofE - by entity'!$C23,#REF!,'QofE - by entity'!$A$4)</f>
        <v>#REF!</v>
      </c>
      <c r="AZ23" s="202" t="e">
        <f>SUMIFS(#REF!,#REF!,'QofE - by entity'!$B23,#REF!,'QofE - by entity'!$C23,#REF!,'QofE - by entity'!$A$4)</f>
        <v>#REF!</v>
      </c>
      <c r="BA23" s="202" t="e">
        <f>SUMIFS(#REF!,#REF!,'QofE - by entity'!$B23,#REF!,'QofE - by entity'!$C23,#REF!,'QofE - by entity'!$A$4)</f>
        <v>#REF!</v>
      </c>
      <c r="BB23" s="202" t="e">
        <f>SUMIFS(#REF!,#REF!,'QofE - by entity'!$B23,#REF!,'QofE - by entity'!$C23,#REF!,'QofE - by entity'!$A$4)</f>
        <v>#REF!</v>
      </c>
      <c r="BC23" s="202" t="e">
        <f>SUMIFS(#REF!,#REF!,'QofE - by entity'!$B23,#REF!,'QofE - by entity'!$C23,#REF!,'QofE - by entity'!$A$4)</f>
        <v>#REF!</v>
      </c>
      <c r="BD23" s="202" t="e">
        <f>SUMIFS(#REF!,#REF!,'QofE - by entity'!$B23,#REF!,'QofE - by entity'!$C23,#REF!,'QofE - by entity'!$A$4)</f>
        <v>#REF!</v>
      </c>
      <c r="BE23" s="202" t="e">
        <f>SUMIFS(#REF!,#REF!,'QofE - by entity'!$B23,#REF!,'QofE - by entity'!$C23,#REF!,'QofE - by entity'!$A$4)</f>
        <v>#REF!</v>
      </c>
      <c r="BF23" s="202" t="e">
        <f>SUMIFS(#REF!,#REF!,'QofE - by entity'!$B23,#REF!,'QofE - by entity'!$C23,#REF!,'QofE - by entity'!$A$4)</f>
        <v>#REF!</v>
      </c>
      <c r="BG23" s="202" t="e">
        <f>SUMIFS(#REF!,#REF!,'QofE - by entity'!$B23,#REF!,'QofE - by entity'!$C23,#REF!,'QofE - by entity'!$A$4)</f>
        <v>#REF!</v>
      </c>
      <c r="BH23" s="202" t="e">
        <f>SUMIFS(#REF!,#REF!,'QofE - by entity'!$B23,#REF!,'QofE - by entity'!$C23,#REF!,'QofE - by entity'!$A$4)</f>
        <v>#REF!</v>
      </c>
    </row>
    <row r="24" spans="2:60" s="26" customFormat="1" ht="14.25" customHeight="1" x14ac:dyDescent="0.3">
      <c r="B24" s="110" t="str">
        <f>B18</f>
        <v>Management adjustments</v>
      </c>
      <c r="C24" s="110"/>
      <c r="D24" s="212" t="e">
        <f t="shared" ref="D24:H24" si="4">SUM(D19:D23)</f>
        <v>#REF!</v>
      </c>
      <c r="E24" s="212" t="e">
        <f t="shared" si="4"/>
        <v>#REF!</v>
      </c>
      <c r="F24" s="212" t="e">
        <f t="shared" ref="F24" si="5">SUM(F19:F23)</f>
        <v>#REF!</v>
      </c>
      <c r="G24" s="212" t="e">
        <f t="shared" ref="G24" ca="1" si="6">SUM(G19:G23)</f>
        <v>#REF!</v>
      </c>
      <c r="H24" s="212" t="e">
        <f t="shared" ca="1" si="4"/>
        <v>#REF!</v>
      </c>
      <c r="I24" s="212" t="e">
        <f t="shared" ref="I24" ca="1" si="7">SUM(I19:I23)</f>
        <v>#REF!</v>
      </c>
      <c r="J24" s="121"/>
      <c r="K24" s="133"/>
      <c r="L24" s="134"/>
      <c r="M24" s="212" t="e">
        <f>SUM(M19:M23)</f>
        <v>#REF!</v>
      </c>
      <c r="N24" s="212" t="e">
        <f t="shared" ref="N24:AV24" si="8">SUM(N19:N23)</f>
        <v>#REF!</v>
      </c>
      <c r="O24" s="212" t="e">
        <f t="shared" si="8"/>
        <v>#REF!</v>
      </c>
      <c r="P24" s="212" t="e">
        <f t="shared" si="8"/>
        <v>#REF!</v>
      </c>
      <c r="Q24" s="212" t="e">
        <f t="shared" si="8"/>
        <v>#REF!</v>
      </c>
      <c r="R24" s="212" t="e">
        <f t="shared" si="8"/>
        <v>#REF!</v>
      </c>
      <c r="S24" s="212" t="e">
        <f t="shared" si="8"/>
        <v>#REF!</v>
      </c>
      <c r="T24" s="212" t="e">
        <f t="shared" si="8"/>
        <v>#REF!</v>
      </c>
      <c r="U24" s="212" t="e">
        <f t="shared" si="8"/>
        <v>#REF!</v>
      </c>
      <c r="V24" s="212" t="e">
        <f t="shared" si="8"/>
        <v>#REF!</v>
      </c>
      <c r="W24" s="212" t="e">
        <f t="shared" si="8"/>
        <v>#REF!</v>
      </c>
      <c r="X24" s="212" t="e">
        <f t="shared" si="8"/>
        <v>#REF!</v>
      </c>
      <c r="Y24" s="212" t="e">
        <f t="shared" si="8"/>
        <v>#REF!</v>
      </c>
      <c r="Z24" s="212" t="e">
        <f t="shared" si="8"/>
        <v>#REF!</v>
      </c>
      <c r="AA24" s="212" t="e">
        <f t="shared" si="8"/>
        <v>#REF!</v>
      </c>
      <c r="AB24" s="212" t="e">
        <f t="shared" si="8"/>
        <v>#REF!</v>
      </c>
      <c r="AC24" s="212" t="e">
        <f t="shared" si="8"/>
        <v>#REF!</v>
      </c>
      <c r="AD24" s="212" t="e">
        <f t="shared" si="8"/>
        <v>#REF!</v>
      </c>
      <c r="AE24" s="212" t="e">
        <f t="shared" si="8"/>
        <v>#REF!</v>
      </c>
      <c r="AF24" s="212" t="e">
        <f t="shared" si="8"/>
        <v>#REF!</v>
      </c>
      <c r="AG24" s="212" t="e">
        <f t="shared" si="8"/>
        <v>#REF!</v>
      </c>
      <c r="AH24" s="212" t="e">
        <f t="shared" si="8"/>
        <v>#REF!</v>
      </c>
      <c r="AI24" s="212" t="e">
        <f t="shared" si="8"/>
        <v>#REF!</v>
      </c>
      <c r="AJ24" s="212" t="e">
        <f t="shared" si="8"/>
        <v>#REF!</v>
      </c>
      <c r="AK24" s="212" t="e">
        <f t="shared" si="8"/>
        <v>#REF!</v>
      </c>
      <c r="AL24" s="212" t="e">
        <f t="shared" si="8"/>
        <v>#REF!</v>
      </c>
      <c r="AM24" s="212" t="e">
        <f t="shared" si="8"/>
        <v>#REF!</v>
      </c>
      <c r="AN24" s="212" t="e">
        <f t="shared" si="8"/>
        <v>#REF!</v>
      </c>
      <c r="AO24" s="212" t="e">
        <f t="shared" si="8"/>
        <v>#REF!</v>
      </c>
      <c r="AP24" s="212" t="e">
        <f t="shared" si="8"/>
        <v>#REF!</v>
      </c>
      <c r="AQ24" s="212" t="e">
        <f t="shared" si="8"/>
        <v>#REF!</v>
      </c>
      <c r="AR24" s="212" t="e">
        <f t="shared" si="8"/>
        <v>#REF!</v>
      </c>
      <c r="AS24" s="212" t="e">
        <f t="shared" si="8"/>
        <v>#REF!</v>
      </c>
      <c r="AT24" s="212" t="e">
        <f t="shared" si="8"/>
        <v>#REF!</v>
      </c>
      <c r="AU24" s="212" t="e">
        <f t="shared" si="8"/>
        <v>#REF!</v>
      </c>
      <c r="AV24" s="212" t="e">
        <f t="shared" si="8"/>
        <v>#REF!</v>
      </c>
      <c r="AW24" s="212" t="e">
        <f t="shared" ref="AW24:BH24" si="9">SUM(AW19:AW23)</f>
        <v>#REF!</v>
      </c>
      <c r="AX24" s="212" t="e">
        <f t="shared" si="9"/>
        <v>#REF!</v>
      </c>
      <c r="AY24" s="212" t="e">
        <f t="shared" si="9"/>
        <v>#REF!</v>
      </c>
      <c r="AZ24" s="212" t="e">
        <f t="shared" si="9"/>
        <v>#REF!</v>
      </c>
      <c r="BA24" s="212" t="e">
        <f t="shared" si="9"/>
        <v>#REF!</v>
      </c>
      <c r="BB24" s="212" t="e">
        <f t="shared" si="9"/>
        <v>#REF!</v>
      </c>
      <c r="BC24" s="212" t="e">
        <f t="shared" si="9"/>
        <v>#REF!</v>
      </c>
      <c r="BD24" s="212" t="e">
        <f t="shared" si="9"/>
        <v>#REF!</v>
      </c>
      <c r="BE24" s="212" t="e">
        <f t="shared" si="9"/>
        <v>#REF!</v>
      </c>
      <c r="BF24" s="212" t="e">
        <f t="shared" si="9"/>
        <v>#REF!</v>
      </c>
      <c r="BG24" s="212" t="e">
        <f t="shared" si="9"/>
        <v>#REF!</v>
      </c>
      <c r="BH24" s="212" t="e">
        <f t="shared" si="9"/>
        <v>#REF!</v>
      </c>
    </row>
    <row r="25" spans="2:60" s="26" customFormat="1" ht="14.25" customHeight="1" thickBot="1" x14ac:dyDescent="0.35">
      <c r="B25" s="66" t="s">
        <v>26</v>
      </c>
      <c r="C25" s="66"/>
      <c r="D25" s="213" t="e">
        <f t="shared" ref="D25:I25" si="10">D17+D24</f>
        <v>#REF!</v>
      </c>
      <c r="E25" s="213" t="e">
        <f t="shared" si="10"/>
        <v>#REF!</v>
      </c>
      <c r="F25" s="213" t="e">
        <f t="shared" ref="F25" si="11">F17+F24</f>
        <v>#REF!</v>
      </c>
      <c r="G25" s="213" t="e">
        <f t="shared" ca="1" si="10"/>
        <v>#REF!</v>
      </c>
      <c r="H25" s="213" t="e">
        <f t="shared" ca="1" si="10"/>
        <v>#REF!</v>
      </c>
      <c r="I25" s="213" t="e">
        <f t="shared" ca="1" si="10"/>
        <v>#REF!</v>
      </c>
      <c r="J25" s="121"/>
      <c r="K25" s="133"/>
      <c r="L25" s="134"/>
      <c r="M25" s="213" t="e">
        <f>M17+M24</f>
        <v>#REF!</v>
      </c>
      <c r="N25" s="213" t="e">
        <f t="shared" ref="N25:AV25" si="12">N17+N24</f>
        <v>#REF!</v>
      </c>
      <c r="O25" s="213" t="e">
        <f t="shared" si="12"/>
        <v>#REF!</v>
      </c>
      <c r="P25" s="213" t="e">
        <f t="shared" si="12"/>
        <v>#REF!</v>
      </c>
      <c r="Q25" s="213" t="e">
        <f t="shared" si="12"/>
        <v>#REF!</v>
      </c>
      <c r="R25" s="213" t="e">
        <f t="shared" si="12"/>
        <v>#REF!</v>
      </c>
      <c r="S25" s="213" t="e">
        <f t="shared" si="12"/>
        <v>#REF!</v>
      </c>
      <c r="T25" s="213" t="e">
        <f t="shared" si="12"/>
        <v>#REF!</v>
      </c>
      <c r="U25" s="213" t="e">
        <f t="shared" si="12"/>
        <v>#REF!</v>
      </c>
      <c r="V25" s="213" t="e">
        <f t="shared" si="12"/>
        <v>#REF!</v>
      </c>
      <c r="W25" s="213" t="e">
        <f t="shared" si="12"/>
        <v>#REF!</v>
      </c>
      <c r="X25" s="213" t="e">
        <f t="shared" si="12"/>
        <v>#REF!</v>
      </c>
      <c r="Y25" s="213" t="e">
        <f t="shared" si="12"/>
        <v>#REF!</v>
      </c>
      <c r="Z25" s="213" t="e">
        <f t="shared" si="12"/>
        <v>#REF!</v>
      </c>
      <c r="AA25" s="213" t="e">
        <f t="shared" si="12"/>
        <v>#REF!</v>
      </c>
      <c r="AB25" s="213" t="e">
        <f t="shared" si="12"/>
        <v>#REF!</v>
      </c>
      <c r="AC25" s="213" t="e">
        <f t="shared" si="12"/>
        <v>#REF!</v>
      </c>
      <c r="AD25" s="213" t="e">
        <f t="shared" si="12"/>
        <v>#REF!</v>
      </c>
      <c r="AE25" s="213" t="e">
        <f t="shared" si="12"/>
        <v>#REF!</v>
      </c>
      <c r="AF25" s="213" t="e">
        <f t="shared" si="12"/>
        <v>#REF!</v>
      </c>
      <c r="AG25" s="213" t="e">
        <f t="shared" si="12"/>
        <v>#REF!</v>
      </c>
      <c r="AH25" s="213" t="e">
        <f t="shared" si="12"/>
        <v>#REF!</v>
      </c>
      <c r="AI25" s="213" t="e">
        <f t="shared" si="12"/>
        <v>#REF!</v>
      </c>
      <c r="AJ25" s="213" t="e">
        <f t="shared" si="12"/>
        <v>#REF!</v>
      </c>
      <c r="AK25" s="213" t="e">
        <f t="shared" si="12"/>
        <v>#REF!</v>
      </c>
      <c r="AL25" s="213" t="e">
        <f t="shared" si="12"/>
        <v>#REF!</v>
      </c>
      <c r="AM25" s="213" t="e">
        <f t="shared" si="12"/>
        <v>#REF!</v>
      </c>
      <c r="AN25" s="213" t="e">
        <f t="shared" si="12"/>
        <v>#REF!</v>
      </c>
      <c r="AO25" s="213" t="e">
        <f t="shared" si="12"/>
        <v>#REF!</v>
      </c>
      <c r="AP25" s="213" t="e">
        <f t="shared" si="12"/>
        <v>#REF!</v>
      </c>
      <c r="AQ25" s="213" t="e">
        <f t="shared" si="12"/>
        <v>#REF!</v>
      </c>
      <c r="AR25" s="213" t="e">
        <f t="shared" si="12"/>
        <v>#REF!</v>
      </c>
      <c r="AS25" s="213" t="e">
        <f t="shared" si="12"/>
        <v>#REF!</v>
      </c>
      <c r="AT25" s="213" t="e">
        <f t="shared" si="12"/>
        <v>#REF!</v>
      </c>
      <c r="AU25" s="213" t="e">
        <f t="shared" si="12"/>
        <v>#REF!</v>
      </c>
      <c r="AV25" s="213" t="e">
        <f t="shared" si="12"/>
        <v>#REF!</v>
      </c>
      <c r="AW25" s="213" t="e">
        <f t="shared" ref="AW25:BH25" si="13">AW17+AW24</f>
        <v>#REF!</v>
      </c>
      <c r="AX25" s="213" t="e">
        <f t="shared" si="13"/>
        <v>#REF!</v>
      </c>
      <c r="AY25" s="213" t="e">
        <f t="shared" si="13"/>
        <v>#REF!</v>
      </c>
      <c r="AZ25" s="213" t="e">
        <f t="shared" si="13"/>
        <v>#REF!</v>
      </c>
      <c r="BA25" s="213" t="e">
        <f t="shared" si="13"/>
        <v>#REF!</v>
      </c>
      <c r="BB25" s="213" t="e">
        <f t="shared" si="13"/>
        <v>#REF!</v>
      </c>
      <c r="BC25" s="213" t="e">
        <f t="shared" si="13"/>
        <v>#REF!</v>
      </c>
      <c r="BD25" s="213" t="e">
        <f t="shared" si="13"/>
        <v>#REF!</v>
      </c>
      <c r="BE25" s="213" t="e">
        <f t="shared" si="13"/>
        <v>#REF!</v>
      </c>
      <c r="BF25" s="213" t="e">
        <f t="shared" si="13"/>
        <v>#REF!</v>
      </c>
      <c r="BG25" s="213" t="e">
        <f t="shared" si="13"/>
        <v>#REF!</v>
      </c>
      <c r="BH25" s="213" t="e">
        <f t="shared" si="13"/>
        <v>#REF!</v>
      </c>
    </row>
    <row r="26" spans="2:60" s="26" customFormat="1" ht="14.25" customHeight="1" outlineLevel="1" x14ac:dyDescent="0.3">
      <c r="B26" s="72" t="s">
        <v>27</v>
      </c>
      <c r="C26" s="135"/>
      <c r="D26" s="202"/>
      <c r="E26" s="202"/>
      <c r="F26" s="202"/>
      <c r="G26" s="202"/>
      <c r="H26" s="202"/>
      <c r="I26" s="202"/>
      <c r="J26" s="121"/>
      <c r="K26" s="133"/>
      <c r="L26" s="134"/>
      <c r="M26" s="202"/>
      <c r="N26" s="202"/>
      <c r="O26" s="202"/>
      <c r="P26" s="202"/>
      <c r="Q26" s="202"/>
      <c r="R26" s="202"/>
      <c r="S26" s="202"/>
      <c r="T26" s="202"/>
      <c r="U26" s="202"/>
      <c r="V26" s="202"/>
      <c r="W26" s="202"/>
      <c r="X26" s="202"/>
      <c r="Y26" s="202"/>
      <c r="Z26" s="202"/>
      <c r="AA26" s="202"/>
      <c r="AB26" s="202"/>
      <c r="AC26" s="202"/>
      <c r="AD26" s="202"/>
      <c r="AE26" s="202"/>
      <c r="AF26" s="202"/>
      <c r="AG26" s="202"/>
      <c r="AH26" s="202"/>
      <c r="AI26" s="202"/>
      <c r="AJ26" s="202"/>
      <c r="AK26" s="202"/>
      <c r="AL26" s="202"/>
      <c r="AM26" s="202"/>
      <c r="AN26" s="202"/>
      <c r="AO26" s="202"/>
      <c r="AP26" s="202"/>
      <c r="AQ26" s="202"/>
      <c r="AR26" s="202"/>
      <c r="AS26" s="202"/>
      <c r="AT26" s="202"/>
      <c r="AU26" s="202"/>
      <c r="AV26" s="202"/>
      <c r="AW26" s="202"/>
      <c r="AX26" s="202"/>
      <c r="AY26" s="202"/>
      <c r="AZ26" s="202"/>
      <c r="BA26" s="202"/>
      <c r="BB26" s="202"/>
      <c r="BC26" s="202"/>
      <c r="BD26" s="202"/>
      <c r="BE26" s="202"/>
      <c r="BF26" s="202"/>
      <c r="BG26" s="202"/>
      <c r="BH26" s="202"/>
    </row>
    <row r="27" spans="2:60" s="20" customFormat="1" ht="14.25" customHeight="1" outlineLevel="1" x14ac:dyDescent="0.3">
      <c r="B27" s="30" t="e">
        <f>#REF!</f>
        <v>#REF!</v>
      </c>
      <c r="C27" s="136" t="e">
        <f>#REF!</f>
        <v>#REF!</v>
      </c>
      <c r="D27" s="202" t="e">
        <f>SUM(M27:X27)</f>
        <v>#REF!</v>
      </c>
      <c r="E27" s="202" t="e">
        <f>SUM(Y27:AJ27)</f>
        <v>#REF!</v>
      </c>
      <c r="F27" s="202" t="e">
        <f t="shared" ref="F27:F31" si="14">SUM(AK27:AV27)</f>
        <v>#REF!</v>
      </c>
      <c r="G27" s="202" t="e">
        <f ca="1">_xlfn.IFNA(SUM(OFFSET($M27,0,MATCH(Periods!$D$15,$M$7:$BK$7,0)-1):OFFSET($M27,0,MATCH(Periods!$D$15,$M$7:$BK$7,0)-12)),0)</f>
        <v>#REF!</v>
      </c>
      <c r="H27" s="202" t="e">
        <f ca="1">SUM(OFFSET($M27,0,MATCH(Periods!$D$17,$M$7:$BK$7,0)-1):OFFSET($M27,0,MATCH(Periods!$D$13,$M$7:$BK$7,0)))</f>
        <v>#REF!</v>
      </c>
      <c r="I27" s="202" t="e">
        <f ca="1">SUM(OFFSET($M27,0,MATCH(Periods!$D$16,$M$7:$BK$7,0)-1):OFFSET($M27,0,MATCH(Periods!$D$14,$M$7:$BK$7,0)))</f>
        <v>#REF!</v>
      </c>
      <c r="J27" s="20" t="s">
        <v>106</v>
      </c>
      <c r="K27" s="133"/>
      <c r="L27" s="134"/>
      <c r="M27" s="202" t="e">
        <f>SUMIFS(#REF!,#REF!,'QofE - by entity'!$B27,#REF!,'QofE - by entity'!$C27,#REF!,'QofE - by entity'!$A$4)</f>
        <v>#REF!</v>
      </c>
      <c r="N27" s="202" t="e">
        <f>SUMIFS(#REF!,#REF!,'QofE - by entity'!$B27,#REF!,'QofE - by entity'!$C27,#REF!,'QofE - by entity'!$A$4)</f>
        <v>#REF!</v>
      </c>
      <c r="O27" s="202" t="e">
        <f>SUMIFS(#REF!,#REF!,'QofE - by entity'!$B27,#REF!,'QofE - by entity'!$C27,#REF!,'QofE - by entity'!$A$4)</f>
        <v>#REF!</v>
      </c>
      <c r="P27" s="202" t="e">
        <f>SUMIFS(#REF!,#REF!,'QofE - by entity'!$B27,#REF!,'QofE - by entity'!$C27,#REF!,'QofE - by entity'!$A$4)</f>
        <v>#REF!</v>
      </c>
      <c r="Q27" s="202" t="e">
        <f>SUMIFS(#REF!,#REF!,'QofE - by entity'!$B27,#REF!,'QofE - by entity'!$C27,#REF!,'QofE - by entity'!$A$4)</f>
        <v>#REF!</v>
      </c>
      <c r="R27" s="202" t="e">
        <f>SUMIFS(#REF!,#REF!,'QofE - by entity'!$B27,#REF!,'QofE - by entity'!$C27,#REF!,'QofE - by entity'!$A$4)</f>
        <v>#REF!</v>
      </c>
      <c r="S27" s="202" t="e">
        <f>SUMIFS(#REF!,#REF!,'QofE - by entity'!$B27,#REF!,'QofE - by entity'!$C27,#REF!,'QofE - by entity'!$A$4)</f>
        <v>#REF!</v>
      </c>
      <c r="T27" s="202" t="e">
        <f>SUMIFS(#REF!,#REF!,'QofE - by entity'!$B27,#REF!,'QofE - by entity'!$C27,#REF!,'QofE - by entity'!$A$4)</f>
        <v>#REF!</v>
      </c>
      <c r="U27" s="202" t="e">
        <f>SUMIFS(#REF!,#REF!,'QofE - by entity'!$B27,#REF!,'QofE - by entity'!$C27,#REF!,'QofE - by entity'!$A$4)</f>
        <v>#REF!</v>
      </c>
      <c r="V27" s="202" t="e">
        <f>SUMIFS(#REF!,#REF!,'QofE - by entity'!$B27,#REF!,'QofE - by entity'!$C27,#REF!,'QofE - by entity'!$A$4)</f>
        <v>#REF!</v>
      </c>
      <c r="W27" s="202" t="e">
        <f>SUMIFS(#REF!,#REF!,'QofE - by entity'!$B27,#REF!,'QofE - by entity'!$C27,#REF!,'QofE - by entity'!$A$4)</f>
        <v>#REF!</v>
      </c>
      <c r="X27" s="202" t="e">
        <f>SUMIFS(#REF!,#REF!,'QofE - by entity'!$B27,#REF!,'QofE - by entity'!$C27,#REF!,'QofE - by entity'!$A$4)</f>
        <v>#REF!</v>
      </c>
      <c r="Y27" s="202" t="e">
        <f>SUMIFS(#REF!,#REF!,'QofE - by entity'!$B27,#REF!,'QofE - by entity'!$C27,#REF!,'QofE - by entity'!$A$4)</f>
        <v>#REF!</v>
      </c>
      <c r="Z27" s="202" t="e">
        <f>SUMIFS(#REF!,#REF!,'QofE - by entity'!$B27,#REF!,'QofE - by entity'!$C27,#REF!,'QofE - by entity'!$A$4)</f>
        <v>#REF!</v>
      </c>
      <c r="AA27" s="202" t="e">
        <f>SUMIFS(#REF!,#REF!,'QofE - by entity'!$B27,#REF!,'QofE - by entity'!$C27,#REF!,'QofE - by entity'!$A$4)</f>
        <v>#REF!</v>
      </c>
      <c r="AB27" s="202" t="e">
        <f>SUMIFS(#REF!,#REF!,'QofE - by entity'!$B27,#REF!,'QofE - by entity'!$C27,#REF!,'QofE - by entity'!$A$4)</f>
        <v>#REF!</v>
      </c>
      <c r="AC27" s="202" t="e">
        <f>SUMIFS(#REF!,#REF!,'QofE - by entity'!$B27,#REF!,'QofE - by entity'!$C27,#REF!,'QofE - by entity'!$A$4)</f>
        <v>#REF!</v>
      </c>
      <c r="AD27" s="202" t="e">
        <f>SUMIFS(#REF!,#REF!,'QofE - by entity'!$B27,#REF!,'QofE - by entity'!$C27,#REF!,'QofE - by entity'!$A$4)</f>
        <v>#REF!</v>
      </c>
      <c r="AE27" s="202" t="e">
        <f>SUMIFS(#REF!,#REF!,'QofE - by entity'!$B27,#REF!,'QofE - by entity'!$C27,#REF!,'QofE - by entity'!$A$4)</f>
        <v>#REF!</v>
      </c>
      <c r="AF27" s="202" t="e">
        <f>SUMIFS(#REF!,#REF!,'QofE - by entity'!$B27,#REF!,'QofE - by entity'!$C27,#REF!,'QofE - by entity'!$A$4)</f>
        <v>#REF!</v>
      </c>
      <c r="AG27" s="202" t="e">
        <f>SUMIFS(#REF!,#REF!,'QofE - by entity'!$B27,#REF!,'QofE - by entity'!$C27,#REF!,'QofE - by entity'!$A$4)</f>
        <v>#REF!</v>
      </c>
      <c r="AH27" s="202" t="e">
        <f>SUMIFS(#REF!,#REF!,'QofE - by entity'!$B27,#REF!,'QofE - by entity'!$C27,#REF!,'QofE - by entity'!$A$4)</f>
        <v>#REF!</v>
      </c>
      <c r="AI27" s="202" t="e">
        <f>SUMIFS(#REF!,#REF!,'QofE - by entity'!$B27,#REF!,'QofE - by entity'!$C27,#REF!,'QofE - by entity'!$A$4)</f>
        <v>#REF!</v>
      </c>
      <c r="AJ27" s="202" t="e">
        <f>SUMIFS(#REF!,#REF!,'QofE - by entity'!$B27,#REF!,'QofE - by entity'!$C27,#REF!,'QofE - by entity'!$A$4)</f>
        <v>#REF!</v>
      </c>
      <c r="AK27" s="202" t="e">
        <f>SUMIFS(#REF!,#REF!,'QofE - by entity'!$B27,#REF!,'QofE - by entity'!$C27,#REF!,'QofE - by entity'!$A$4)</f>
        <v>#REF!</v>
      </c>
      <c r="AL27" s="202" t="e">
        <f>SUMIFS(#REF!,#REF!,'QofE - by entity'!$B27,#REF!,'QofE - by entity'!$C27,#REF!,'QofE - by entity'!$A$4)</f>
        <v>#REF!</v>
      </c>
      <c r="AM27" s="202" t="e">
        <f>SUMIFS(#REF!,#REF!,'QofE - by entity'!$B27,#REF!,'QofE - by entity'!$C27,#REF!,'QofE - by entity'!$A$4)</f>
        <v>#REF!</v>
      </c>
      <c r="AN27" s="202" t="e">
        <f>SUMIFS(#REF!,#REF!,'QofE - by entity'!$B27,#REF!,'QofE - by entity'!$C27,#REF!,'QofE - by entity'!$A$4)</f>
        <v>#REF!</v>
      </c>
      <c r="AO27" s="202" t="e">
        <f>SUMIFS(#REF!,#REF!,'QofE - by entity'!$B27,#REF!,'QofE - by entity'!$C27,#REF!,'QofE - by entity'!$A$4)</f>
        <v>#REF!</v>
      </c>
      <c r="AP27" s="202" t="e">
        <f>SUMIFS(#REF!,#REF!,'QofE - by entity'!$B27,#REF!,'QofE - by entity'!$C27,#REF!,'QofE - by entity'!$A$4)</f>
        <v>#REF!</v>
      </c>
      <c r="AQ27" s="202" t="e">
        <f>SUMIFS(#REF!,#REF!,'QofE - by entity'!$B27,#REF!,'QofE - by entity'!$C27,#REF!,'QofE - by entity'!$A$4)</f>
        <v>#REF!</v>
      </c>
      <c r="AR27" s="202" t="e">
        <f>SUMIFS(#REF!,#REF!,'QofE - by entity'!$B27,#REF!,'QofE - by entity'!$C27,#REF!,'QofE - by entity'!$A$4)</f>
        <v>#REF!</v>
      </c>
      <c r="AS27" s="202" t="e">
        <f>SUMIFS(#REF!,#REF!,'QofE - by entity'!$B27,#REF!,'QofE - by entity'!$C27,#REF!,'QofE - by entity'!$A$4)</f>
        <v>#REF!</v>
      </c>
      <c r="AT27" s="202" t="e">
        <f>SUMIFS(#REF!,#REF!,'QofE - by entity'!$B27,#REF!,'QofE - by entity'!$C27,#REF!,'QofE - by entity'!$A$4)</f>
        <v>#REF!</v>
      </c>
      <c r="AU27" s="202" t="e">
        <f>SUMIFS(#REF!,#REF!,'QofE - by entity'!$B27,#REF!,'QofE - by entity'!$C27,#REF!,'QofE - by entity'!$A$4)</f>
        <v>#REF!</v>
      </c>
      <c r="AV27" s="202" t="e">
        <f>SUMIFS(#REF!,#REF!,'QofE - by entity'!$B27,#REF!,'QofE - by entity'!$C27,#REF!,'QofE - by entity'!$A$4)</f>
        <v>#REF!</v>
      </c>
      <c r="AW27" s="202" t="e">
        <f>SUMIFS(#REF!,#REF!,'QofE - by entity'!$B27,#REF!,'QofE - by entity'!$C27,#REF!,'QofE - by entity'!$A$4)</f>
        <v>#REF!</v>
      </c>
      <c r="AX27" s="202" t="e">
        <f>SUMIFS(#REF!,#REF!,'QofE - by entity'!$B27,#REF!,'QofE - by entity'!$C27,#REF!,'QofE - by entity'!$A$4)</f>
        <v>#REF!</v>
      </c>
      <c r="AY27" s="202" t="e">
        <f>SUMIFS(#REF!,#REF!,'QofE - by entity'!$B27,#REF!,'QofE - by entity'!$C27,#REF!,'QofE - by entity'!$A$4)</f>
        <v>#REF!</v>
      </c>
      <c r="AZ27" s="202" t="e">
        <f>SUMIFS(#REF!,#REF!,'QofE - by entity'!$B27,#REF!,'QofE - by entity'!$C27,#REF!,'QofE - by entity'!$A$4)</f>
        <v>#REF!</v>
      </c>
      <c r="BA27" s="202" t="e">
        <f>SUMIFS(#REF!,#REF!,'QofE - by entity'!$B27,#REF!,'QofE - by entity'!$C27,#REF!,'QofE - by entity'!$A$4)</f>
        <v>#REF!</v>
      </c>
      <c r="BB27" s="202" t="e">
        <f>SUMIFS(#REF!,#REF!,'QofE - by entity'!$B27,#REF!,'QofE - by entity'!$C27,#REF!,'QofE - by entity'!$A$4)</f>
        <v>#REF!</v>
      </c>
      <c r="BC27" s="202" t="e">
        <f>SUMIFS(#REF!,#REF!,'QofE - by entity'!$B27,#REF!,'QofE - by entity'!$C27,#REF!,'QofE - by entity'!$A$4)</f>
        <v>#REF!</v>
      </c>
      <c r="BD27" s="202" t="e">
        <f>SUMIFS(#REF!,#REF!,'QofE - by entity'!$B27,#REF!,'QofE - by entity'!$C27,#REF!,'QofE - by entity'!$A$4)</f>
        <v>#REF!</v>
      </c>
      <c r="BE27" s="202" t="e">
        <f>SUMIFS(#REF!,#REF!,'QofE - by entity'!$B27,#REF!,'QofE - by entity'!$C27,#REF!,'QofE - by entity'!$A$4)</f>
        <v>#REF!</v>
      </c>
      <c r="BF27" s="202" t="e">
        <f>SUMIFS(#REF!,#REF!,'QofE - by entity'!$B27,#REF!,'QofE - by entity'!$C27,#REF!,'QofE - by entity'!$A$4)</f>
        <v>#REF!</v>
      </c>
      <c r="BG27" s="202" t="e">
        <f>SUMIFS(#REF!,#REF!,'QofE - by entity'!$B27,#REF!,'QofE - by entity'!$C27,#REF!,'QofE - by entity'!$A$4)</f>
        <v>#REF!</v>
      </c>
      <c r="BH27" s="202" t="e">
        <f>SUMIFS(#REF!,#REF!,'QofE - by entity'!$B27,#REF!,'QofE - by entity'!$C27,#REF!,'QofE - by entity'!$A$4)</f>
        <v>#REF!</v>
      </c>
    </row>
    <row r="28" spans="2:60" s="20" customFormat="1" ht="14.25" customHeight="1" outlineLevel="1" x14ac:dyDescent="0.3">
      <c r="B28" s="30" t="e">
        <f>#REF!</f>
        <v>#REF!</v>
      </c>
      <c r="C28" s="136" t="e">
        <f>#REF!</f>
        <v>#REF!</v>
      </c>
      <c r="D28" s="202" t="e">
        <f>SUM(M28:X28)</f>
        <v>#REF!</v>
      </c>
      <c r="E28" s="202" t="e">
        <f>SUM(Y28:AJ28)</f>
        <v>#REF!</v>
      </c>
      <c r="F28" s="202" t="e">
        <f t="shared" si="14"/>
        <v>#REF!</v>
      </c>
      <c r="G28" s="202" t="e">
        <f ca="1">_xlfn.IFNA(SUM(OFFSET($M28,0,MATCH(Periods!$D$15,$M$7:$BK$7,0)-1):OFFSET($M28,0,MATCH(Periods!$D$15,$M$7:$BK$7,0)-12)),0)</f>
        <v>#REF!</v>
      </c>
      <c r="H28" s="202" t="e">
        <f ca="1">SUM(OFFSET($M28,0,MATCH(Periods!$D$17,$M$7:$BK$7,0)-1):OFFSET($M28,0,MATCH(Periods!$D$13,$M$7:$BK$7,0)))</f>
        <v>#REF!</v>
      </c>
      <c r="I28" s="202" t="e">
        <f ca="1">SUM(OFFSET($M28,0,MATCH(Periods!$D$16,$M$7:$BK$7,0)-1):OFFSET($M28,0,MATCH(Periods!$D$14,$M$7:$BK$7,0)))</f>
        <v>#REF!</v>
      </c>
      <c r="J28" s="20" t="s">
        <v>106</v>
      </c>
      <c r="K28" s="133"/>
      <c r="L28" s="134"/>
      <c r="M28" s="202" t="e">
        <f>SUMIFS(#REF!,#REF!,'QofE - by entity'!$B28,#REF!,'QofE - by entity'!$C28,#REF!,'QofE - by entity'!$A$4)</f>
        <v>#REF!</v>
      </c>
      <c r="N28" s="202" t="e">
        <f>SUMIFS(#REF!,#REF!,'QofE - by entity'!$B28,#REF!,'QofE - by entity'!$C28,#REF!,'QofE - by entity'!$A$4)</f>
        <v>#REF!</v>
      </c>
      <c r="O28" s="202" t="e">
        <f>SUMIFS(#REF!,#REF!,'QofE - by entity'!$B28,#REF!,'QofE - by entity'!$C28,#REF!,'QofE - by entity'!$A$4)</f>
        <v>#REF!</v>
      </c>
      <c r="P28" s="202" t="e">
        <f>SUMIFS(#REF!,#REF!,'QofE - by entity'!$B28,#REF!,'QofE - by entity'!$C28,#REF!,'QofE - by entity'!$A$4)</f>
        <v>#REF!</v>
      </c>
      <c r="Q28" s="202" t="e">
        <f>SUMIFS(#REF!,#REF!,'QofE - by entity'!$B28,#REF!,'QofE - by entity'!$C28,#REF!,'QofE - by entity'!$A$4)</f>
        <v>#REF!</v>
      </c>
      <c r="R28" s="202" t="e">
        <f>SUMIFS(#REF!,#REF!,'QofE - by entity'!$B28,#REF!,'QofE - by entity'!$C28,#REF!,'QofE - by entity'!$A$4)</f>
        <v>#REF!</v>
      </c>
      <c r="S28" s="202" t="e">
        <f>SUMIFS(#REF!,#REF!,'QofE - by entity'!$B28,#REF!,'QofE - by entity'!$C28,#REF!,'QofE - by entity'!$A$4)</f>
        <v>#REF!</v>
      </c>
      <c r="T28" s="202" t="e">
        <f>SUMIFS(#REF!,#REF!,'QofE - by entity'!$B28,#REF!,'QofE - by entity'!$C28,#REF!,'QofE - by entity'!$A$4)</f>
        <v>#REF!</v>
      </c>
      <c r="U28" s="202" t="e">
        <f>SUMIFS(#REF!,#REF!,'QofE - by entity'!$B28,#REF!,'QofE - by entity'!$C28,#REF!,'QofE - by entity'!$A$4)</f>
        <v>#REF!</v>
      </c>
      <c r="V28" s="202" t="e">
        <f>SUMIFS(#REF!,#REF!,'QofE - by entity'!$B28,#REF!,'QofE - by entity'!$C28,#REF!,'QofE - by entity'!$A$4)</f>
        <v>#REF!</v>
      </c>
      <c r="W28" s="202" t="e">
        <f>SUMIFS(#REF!,#REF!,'QofE - by entity'!$B28,#REF!,'QofE - by entity'!$C28,#REF!,'QofE - by entity'!$A$4)</f>
        <v>#REF!</v>
      </c>
      <c r="X28" s="202" t="e">
        <f>SUMIFS(#REF!,#REF!,'QofE - by entity'!$B28,#REF!,'QofE - by entity'!$C28,#REF!,'QofE - by entity'!$A$4)</f>
        <v>#REF!</v>
      </c>
      <c r="Y28" s="202" t="e">
        <f>SUMIFS(#REF!,#REF!,'QofE - by entity'!$B28,#REF!,'QofE - by entity'!$C28,#REF!,'QofE - by entity'!$A$4)</f>
        <v>#REF!</v>
      </c>
      <c r="Z28" s="202" t="e">
        <f>SUMIFS(#REF!,#REF!,'QofE - by entity'!$B28,#REF!,'QofE - by entity'!$C28,#REF!,'QofE - by entity'!$A$4)</f>
        <v>#REF!</v>
      </c>
      <c r="AA28" s="202" t="e">
        <f>SUMIFS(#REF!,#REF!,'QofE - by entity'!$B28,#REF!,'QofE - by entity'!$C28,#REF!,'QofE - by entity'!$A$4)</f>
        <v>#REF!</v>
      </c>
      <c r="AB28" s="202" t="e">
        <f>SUMIFS(#REF!,#REF!,'QofE - by entity'!$B28,#REF!,'QofE - by entity'!$C28,#REF!,'QofE - by entity'!$A$4)</f>
        <v>#REF!</v>
      </c>
      <c r="AC28" s="202" t="e">
        <f>SUMIFS(#REF!,#REF!,'QofE - by entity'!$B28,#REF!,'QofE - by entity'!$C28,#REF!,'QofE - by entity'!$A$4)</f>
        <v>#REF!</v>
      </c>
      <c r="AD28" s="202" t="e">
        <f>SUMIFS(#REF!,#REF!,'QofE - by entity'!$B28,#REF!,'QofE - by entity'!$C28,#REF!,'QofE - by entity'!$A$4)</f>
        <v>#REF!</v>
      </c>
      <c r="AE28" s="202" t="e">
        <f>SUMIFS(#REF!,#REF!,'QofE - by entity'!$B28,#REF!,'QofE - by entity'!$C28,#REF!,'QofE - by entity'!$A$4)</f>
        <v>#REF!</v>
      </c>
      <c r="AF28" s="202" t="e">
        <f>SUMIFS(#REF!,#REF!,'QofE - by entity'!$B28,#REF!,'QofE - by entity'!$C28,#REF!,'QofE - by entity'!$A$4)</f>
        <v>#REF!</v>
      </c>
      <c r="AG28" s="202" t="e">
        <f>SUMIFS(#REF!,#REF!,'QofE - by entity'!$B28,#REF!,'QofE - by entity'!$C28,#REF!,'QofE - by entity'!$A$4)</f>
        <v>#REF!</v>
      </c>
      <c r="AH28" s="202" t="e">
        <f>SUMIFS(#REF!,#REF!,'QofE - by entity'!$B28,#REF!,'QofE - by entity'!$C28,#REF!,'QofE - by entity'!$A$4)</f>
        <v>#REF!</v>
      </c>
      <c r="AI28" s="202" t="e">
        <f>SUMIFS(#REF!,#REF!,'QofE - by entity'!$B28,#REF!,'QofE - by entity'!$C28,#REF!,'QofE - by entity'!$A$4)</f>
        <v>#REF!</v>
      </c>
      <c r="AJ28" s="202" t="e">
        <f>SUMIFS(#REF!,#REF!,'QofE - by entity'!$B28,#REF!,'QofE - by entity'!$C28,#REF!,'QofE - by entity'!$A$4)</f>
        <v>#REF!</v>
      </c>
      <c r="AK28" s="202" t="e">
        <f>SUMIFS(#REF!,#REF!,'QofE - by entity'!$B28,#REF!,'QofE - by entity'!$C28,#REF!,'QofE - by entity'!$A$4)</f>
        <v>#REF!</v>
      </c>
      <c r="AL28" s="202" t="e">
        <f>SUMIFS(#REF!,#REF!,'QofE - by entity'!$B28,#REF!,'QofE - by entity'!$C28,#REF!,'QofE - by entity'!$A$4)</f>
        <v>#REF!</v>
      </c>
      <c r="AM28" s="202" t="e">
        <f>SUMIFS(#REF!,#REF!,'QofE - by entity'!$B28,#REF!,'QofE - by entity'!$C28,#REF!,'QofE - by entity'!$A$4)</f>
        <v>#REF!</v>
      </c>
      <c r="AN28" s="202" t="e">
        <f>SUMIFS(#REF!,#REF!,'QofE - by entity'!$B28,#REF!,'QofE - by entity'!$C28,#REF!,'QofE - by entity'!$A$4)</f>
        <v>#REF!</v>
      </c>
      <c r="AO28" s="202" t="e">
        <f>SUMIFS(#REF!,#REF!,'QofE - by entity'!$B28,#REF!,'QofE - by entity'!$C28,#REF!,'QofE - by entity'!$A$4)</f>
        <v>#REF!</v>
      </c>
      <c r="AP28" s="202" t="e">
        <f>SUMIFS(#REF!,#REF!,'QofE - by entity'!$B28,#REF!,'QofE - by entity'!$C28,#REF!,'QofE - by entity'!$A$4)</f>
        <v>#REF!</v>
      </c>
      <c r="AQ28" s="202" t="e">
        <f>SUMIFS(#REF!,#REF!,'QofE - by entity'!$B28,#REF!,'QofE - by entity'!$C28,#REF!,'QofE - by entity'!$A$4)</f>
        <v>#REF!</v>
      </c>
      <c r="AR28" s="202" t="e">
        <f>SUMIFS(#REF!,#REF!,'QofE - by entity'!$B28,#REF!,'QofE - by entity'!$C28,#REF!,'QofE - by entity'!$A$4)</f>
        <v>#REF!</v>
      </c>
      <c r="AS28" s="202" t="e">
        <f>SUMIFS(#REF!,#REF!,'QofE - by entity'!$B28,#REF!,'QofE - by entity'!$C28,#REF!,'QofE - by entity'!$A$4)</f>
        <v>#REF!</v>
      </c>
      <c r="AT28" s="202" t="e">
        <f>SUMIFS(#REF!,#REF!,'QofE - by entity'!$B28,#REF!,'QofE - by entity'!$C28,#REF!,'QofE - by entity'!$A$4)</f>
        <v>#REF!</v>
      </c>
      <c r="AU28" s="202" t="e">
        <f>SUMIFS(#REF!,#REF!,'QofE - by entity'!$B28,#REF!,'QofE - by entity'!$C28,#REF!,'QofE - by entity'!$A$4)</f>
        <v>#REF!</v>
      </c>
      <c r="AV28" s="202" t="e">
        <f>SUMIFS(#REF!,#REF!,'QofE - by entity'!$B28,#REF!,'QofE - by entity'!$C28,#REF!,'QofE - by entity'!$A$4)</f>
        <v>#REF!</v>
      </c>
      <c r="AW28" s="202" t="e">
        <f>SUMIFS(#REF!,#REF!,'QofE - by entity'!$B28,#REF!,'QofE - by entity'!$C28,#REF!,'QofE - by entity'!$A$4)</f>
        <v>#REF!</v>
      </c>
      <c r="AX28" s="202" t="e">
        <f>SUMIFS(#REF!,#REF!,'QofE - by entity'!$B28,#REF!,'QofE - by entity'!$C28,#REF!,'QofE - by entity'!$A$4)</f>
        <v>#REF!</v>
      </c>
      <c r="AY28" s="202" t="e">
        <f>SUMIFS(#REF!,#REF!,'QofE - by entity'!$B28,#REF!,'QofE - by entity'!$C28,#REF!,'QofE - by entity'!$A$4)</f>
        <v>#REF!</v>
      </c>
      <c r="AZ28" s="202" t="e">
        <f>SUMIFS(#REF!,#REF!,'QofE - by entity'!$B28,#REF!,'QofE - by entity'!$C28,#REF!,'QofE - by entity'!$A$4)</f>
        <v>#REF!</v>
      </c>
      <c r="BA28" s="202" t="e">
        <f>SUMIFS(#REF!,#REF!,'QofE - by entity'!$B28,#REF!,'QofE - by entity'!$C28,#REF!,'QofE - by entity'!$A$4)</f>
        <v>#REF!</v>
      </c>
      <c r="BB28" s="202" t="e">
        <f>SUMIFS(#REF!,#REF!,'QofE - by entity'!$B28,#REF!,'QofE - by entity'!$C28,#REF!,'QofE - by entity'!$A$4)</f>
        <v>#REF!</v>
      </c>
      <c r="BC28" s="202" t="e">
        <f>SUMIFS(#REF!,#REF!,'QofE - by entity'!$B28,#REF!,'QofE - by entity'!$C28,#REF!,'QofE - by entity'!$A$4)</f>
        <v>#REF!</v>
      </c>
      <c r="BD28" s="202" t="e">
        <f>SUMIFS(#REF!,#REF!,'QofE - by entity'!$B28,#REF!,'QofE - by entity'!$C28,#REF!,'QofE - by entity'!$A$4)</f>
        <v>#REF!</v>
      </c>
      <c r="BE28" s="202" t="e">
        <f>SUMIFS(#REF!,#REF!,'QofE - by entity'!$B28,#REF!,'QofE - by entity'!$C28,#REF!,'QofE - by entity'!$A$4)</f>
        <v>#REF!</v>
      </c>
      <c r="BF28" s="202" t="e">
        <f>SUMIFS(#REF!,#REF!,'QofE - by entity'!$B28,#REF!,'QofE - by entity'!$C28,#REF!,'QofE - by entity'!$A$4)</f>
        <v>#REF!</v>
      </c>
      <c r="BG28" s="202" t="e">
        <f>SUMIFS(#REF!,#REF!,'QofE - by entity'!$B28,#REF!,'QofE - by entity'!$C28,#REF!,'QofE - by entity'!$A$4)</f>
        <v>#REF!</v>
      </c>
      <c r="BH28" s="202" t="e">
        <f>SUMIFS(#REF!,#REF!,'QofE - by entity'!$B28,#REF!,'QofE - by entity'!$C28,#REF!,'QofE - by entity'!$A$4)</f>
        <v>#REF!</v>
      </c>
    </row>
    <row r="29" spans="2:60" s="20" customFormat="1" ht="14.25" customHeight="1" outlineLevel="1" x14ac:dyDescent="0.3">
      <c r="B29" s="30" t="e">
        <f>#REF!</f>
        <v>#REF!</v>
      </c>
      <c r="C29" s="136" t="e">
        <f>#REF!</f>
        <v>#REF!</v>
      </c>
      <c r="D29" s="202" t="e">
        <f>SUM(M29:X29)</f>
        <v>#REF!</v>
      </c>
      <c r="E29" s="202" t="e">
        <f>SUM(Y29:AJ29)</f>
        <v>#REF!</v>
      </c>
      <c r="F29" s="202" t="e">
        <f t="shared" si="14"/>
        <v>#REF!</v>
      </c>
      <c r="G29" s="202" t="e">
        <f ca="1">_xlfn.IFNA(SUM(OFFSET($M29,0,MATCH(Periods!$D$15,$M$7:$BK$7,0)-1):OFFSET($M29,0,MATCH(Periods!$D$15,$M$7:$BK$7,0)-12)),0)</f>
        <v>#REF!</v>
      </c>
      <c r="H29" s="202" t="e">
        <f ca="1">SUM(OFFSET($M29,0,MATCH(Periods!$D$17,$M$7:$BK$7,0)-1):OFFSET($M29,0,MATCH(Periods!$D$13,$M$7:$BK$7,0)))</f>
        <v>#REF!</v>
      </c>
      <c r="I29" s="202" t="e">
        <f ca="1">SUM(OFFSET($M29,0,MATCH(Periods!$D$16,$M$7:$BK$7,0)-1):OFFSET($M29,0,MATCH(Periods!$D$14,$M$7:$BK$7,0)))</f>
        <v>#REF!</v>
      </c>
      <c r="J29" s="20" t="s">
        <v>106</v>
      </c>
      <c r="K29" s="133"/>
      <c r="L29" s="134"/>
      <c r="M29" s="202" t="e">
        <f>SUMIFS(#REF!,#REF!,'QofE - by entity'!$B29,#REF!,'QofE - by entity'!$C29,#REF!,'QofE - by entity'!$A$4)</f>
        <v>#REF!</v>
      </c>
      <c r="N29" s="202" t="e">
        <f>SUMIFS(#REF!,#REF!,'QofE - by entity'!$B29,#REF!,'QofE - by entity'!$C29,#REF!,'QofE - by entity'!$A$4)</f>
        <v>#REF!</v>
      </c>
      <c r="O29" s="202" t="e">
        <f>SUMIFS(#REF!,#REF!,'QofE - by entity'!$B29,#REF!,'QofE - by entity'!$C29,#REF!,'QofE - by entity'!$A$4)</f>
        <v>#REF!</v>
      </c>
      <c r="P29" s="202" t="e">
        <f>SUMIFS(#REF!,#REF!,'QofE - by entity'!$B29,#REF!,'QofE - by entity'!$C29,#REF!,'QofE - by entity'!$A$4)</f>
        <v>#REF!</v>
      </c>
      <c r="Q29" s="202" t="e">
        <f>SUMIFS(#REF!,#REF!,'QofE - by entity'!$B29,#REF!,'QofE - by entity'!$C29,#REF!,'QofE - by entity'!$A$4)</f>
        <v>#REF!</v>
      </c>
      <c r="R29" s="202" t="e">
        <f>SUMIFS(#REF!,#REF!,'QofE - by entity'!$B29,#REF!,'QofE - by entity'!$C29,#REF!,'QofE - by entity'!$A$4)</f>
        <v>#REF!</v>
      </c>
      <c r="S29" s="202" t="e">
        <f>SUMIFS(#REF!,#REF!,'QofE - by entity'!$B29,#REF!,'QofE - by entity'!$C29,#REF!,'QofE - by entity'!$A$4)</f>
        <v>#REF!</v>
      </c>
      <c r="T29" s="202" t="e">
        <f>SUMIFS(#REF!,#REF!,'QofE - by entity'!$B29,#REF!,'QofE - by entity'!$C29,#REF!,'QofE - by entity'!$A$4)</f>
        <v>#REF!</v>
      </c>
      <c r="U29" s="202" t="e">
        <f>SUMIFS(#REF!,#REF!,'QofE - by entity'!$B29,#REF!,'QofE - by entity'!$C29,#REF!,'QofE - by entity'!$A$4)</f>
        <v>#REF!</v>
      </c>
      <c r="V29" s="202" t="e">
        <f>SUMIFS(#REF!,#REF!,'QofE - by entity'!$B29,#REF!,'QofE - by entity'!$C29,#REF!,'QofE - by entity'!$A$4)</f>
        <v>#REF!</v>
      </c>
      <c r="W29" s="202" t="e">
        <f>SUMIFS(#REF!,#REF!,'QofE - by entity'!$B29,#REF!,'QofE - by entity'!$C29,#REF!,'QofE - by entity'!$A$4)</f>
        <v>#REF!</v>
      </c>
      <c r="X29" s="202" t="e">
        <f>SUMIFS(#REF!,#REF!,'QofE - by entity'!$B29,#REF!,'QofE - by entity'!$C29,#REF!,'QofE - by entity'!$A$4)</f>
        <v>#REF!</v>
      </c>
      <c r="Y29" s="202" t="e">
        <f>SUMIFS(#REF!,#REF!,'QofE - by entity'!$B29,#REF!,'QofE - by entity'!$C29,#REF!,'QofE - by entity'!$A$4)</f>
        <v>#REF!</v>
      </c>
      <c r="Z29" s="202" t="e">
        <f>SUMIFS(#REF!,#REF!,'QofE - by entity'!$B29,#REF!,'QofE - by entity'!$C29,#REF!,'QofE - by entity'!$A$4)</f>
        <v>#REF!</v>
      </c>
      <c r="AA29" s="202" t="e">
        <f>SUMIFS(#REF!,#REF!,'QofE - by entity'!$B29,#REF!,'QofE - by entity'!$C29,#REF!,'QofE - by entity'!$A$4)</f>
        <v>#REF!</v>
      </c>
      <c r="AB29" s="202" t="e">
        <f>SUMIFS(#REF!,#REF!,'QofE - by entity'!$B29,#REF!,'QofE - by entity'!$C29,#REF!,'QofE - by entity'!$A$4)</f>
        <v>#REF!</v>
      </c>
      <c r="AC29" s="202" t="e">
        <f>SUMIFS(#REF!,#REF!,'QofE - by entity'!$B29,#REF!,'QofE - by entity'!$C29,#REF!,'QofE - by entity'!$A$4)</f>
        <v>#REF!</v>
      </c>
      <c r="AD29" s="202" t="e">
        <f>SUMIFS(#REF!,#REF!,'QofE - by entity'!$B29,#REF!,'QofE - by entity'!$C29,#REF!,'QofE - by entity'!$A$4)</f>
        <v>#REF!</v>
      </c>
      <c r="AE29" s="202" t="e">
        <f>SUMIFS(#REF!,#REF!,'QofE - by entity'!$B29,#REF!,'QofE - by entity'!$C29,#REF!,'QofE - by entity'!$A$4)</f>
        <v>#REF!</v>
      </c>
      <c r="AF29" s="202" t="e">
        <f>SUMIFS(#REF!,#REF!,'QofE - by entity'!$B29,#REF!,'QofE - by entity'!$C29,#REF!,'QofE - by entity'!$A$4)</f>
        <v>#REF!</v>
      </c>
      <c r="AG29" s="202" t="e">
        <f>SUMIFS(#REF!,#REF!,'QofE - by entity'!$B29,#REF!,'QofE - by entity'!$C29,#REF!,'QofE - by entity'!$A$4)</f>
        <v>#REF!</v>
      </c>
      <c r="AH29" s="202" t="e">
        <f>SUMIFS(#REF!,#REF!,'QofE - by entity'!$B29,#REF!,'QofE - by entity'!$C29,#REF!,'QofE - by entity'!$A$4)</f>
        <v>#REF!</v>
      </c>
      <c r="AI29" s="202" t="e">
        <f>SUMIFS(#REF!,#REF!,'QofE - by entity'!$B29,#REF!,'QofE - by entity'!$C29,#REF!,'QofE - by entity'!$A$4)</f>
        <v>#REF!</v>
      </c>
      <c r="AJ29" s="202" t="e">
        <f>SUMIFS(#REF!,#REF!,'QofE - by entity'!$B29,#REF!,'QofE - by entity'!$C29,#REF!,'QofE - by entity'!$A$4)</f>
        <v>#REF!</v>
      </c>
      <c r="AK29" s="202" t="e">
        <f>SUMIFS(#REF!,#REF!,'QofE - by entity'!$B29,#REF!,'QofE - by entity'!$C29,#REF!,'QofE - by entity'!$A$4)</f>
        <v>#REF!</v>
      </c>
      <c r="AL29" s="202" t="e">
        <f>SUMIFS(#REF!,#REF!,'QofE - by entity'!$B29,#REF!,'QofE - by entity'!$C29,#REF!,'QofE - by entity'!$A$4)</f>
        <v>#REF!</v>
      </c>
      <c r="AM29" s="202" t="e">
        <f>SUMIFS(#REF!,#REF!,'QofE - by entity'!$B29,#REF!,'QofE - by entity'!$C29,#REF!,'QofE - by entity'!$A$4)</f>
        <v>#REF!</v>
      </c>
      <c r="AN29" s="202" t="e">
        <f>SUMIFS(#REF!,#REF!,'QofE - by entity'!$B29,#REF!,'QofE - by entity'!$C29,#REF!,'QofE - by entity'!$A$4)</f>
        <v>#REF!</v>
      </c>
      <c r="AO29" s="202" t="e">
        <f>SUMIFS(#REF!,#REF!,'QofE - by entity'!$B29,#REF!,'QofE - by entity'!$C29,#REF!,'QofE - by entity'!$A$4)</f>
        <v>#REF!</v>
      </c>
      <c r="AP29" s="202" t="e">
        <f>SUMIFS(#REF!,#REF!,'QofE - by entity'!$B29,#REF!,'QofE - by entity'!$C29,#REF!,'QofE - by entity'!$A$4)</f>
        <v>#REF!</v>
      </c>
      <c r="AQ29" s="202" t="e">
        <f>SUMIFS(#REF!,#REF!,'QofE - by entity'!$B29,#REF!,'QofE - by entity'!$C29,#REF!,'QofE - by entity'!$A$4)</f>
        <v>#REF!</v>
      </c>
      <c r="AR29" s="202" t="e">
        <f>SUMIFS(#REF!,#REF!,'QofE - by entity'!$B29,#REF!,'QofE - by entity'!$C29,#REF!,'QofE - by entity'!$A$4)</f>
        <v>#REF!</v>
      </c>
      <c r="AS29" s="202" t="e">
        <f>SUMIFS(#REF!,#REF!,'QofE - by entity'!$B29,#REF!,'QofE - by entity'!$C29,#REF!,'QofE - by entity'!$A$4)</f>
        <v>#REF!</v>
      </c>
      <c r="AT29" s="202" t="e">
        <f>SUMIFS(#REF!,#REF!,'QofE - by entity'!$B29,#REF!,'QofE - by entity'!$C29,#REF!,'QofE - by entity'!$A$4)</f>
        <v>#REF!</v>
      </c>
      <c r="AU29" s="202" t="e">
        <f>SUMIFS(#REF!,#REF!,'QofE - by entity'!$B29,#REF!,'QofE - by entity'!$C29,#REF!,'QofE - by entity'!$A$4)</f>
        <v>#REF!</v>
      </c>
      <c r="AV29" s="202" t="e">
        <f>SUMIFS(#REF!,#REF!,'QofE - by entity'!$B29,#REF!,'QofE - by entity'!$C29,#REF!,'QofE - by entity'!$A$4)</f>
        <v>#REF!</v>
      </c>
      <c r="AW29" s="202" t="e">
        <f>SUMIFS(#REF!,#REF!,'QofE - by entity'!$B29,#REF!,'QofE - by entity'!$C29,#REF!,'QofE - by entity'!$A$4)</f>
        <v>#REF!</v>
      </c>
      <c r="AX29" s="202" t="e">
        <f>SUMIFS(#REF!,#REF!,'QofE - by entity'!$B29,#REF!,'QofE - by entity'!$C29,#REF!,'QofE - by entity'!$A$4)</f>
        <v>#REF!</v>
      </c>
      <c r="AY29" s="202" t="e">
        <f>SUMIFS(#REF!,#REF!,'QofE - by entity'!$B29,#REF!,'QofE - by entity'!$C29,#REF!,'QofE - by entity'!$A$4)</f>
        <v>#REF!</v>
      </c>
      <c r="AZ29" s="202" t="e">
        <f>SUMIFS(#REF!,#REF!,'QofE - by entity'!$B29,#REF!,'QofE - by entity'!$C29,#REF!,'QofE - by entity'!$A$4)</f>
        <v>#REF!</v>
      </c>
      <c r="BA29" s="202" t="e">
        <f>SUMIFS(#REF!,#REF!,'QofE - by entity'!$B29,#REF!,'QofE - by entity'!$C29,#REF!,'QofE - by entity'!$A$4)</f>
        <v>#REF!</v>
      </c>
      <c r="BB29" s="202" t="e">
        <f>SUMIFS(#REF!,#REF!,'QofE - by entity'!$B29,#REF!,'QofE - by entity'!$C29,#REF!,'QofE - by entity'!$A$4)</f>
        <v>#REF!</v>
      </c>
      <c r="BC29" s="202" t="e">
        <f>SUMIFS(#REF!,#REF!,'QofE - by entity'!$B29,#REF!,'QofE - by entity'!$C29,#REF!,'QofE - by entity'!$A$4)</f>
        <v>#REF!</v>
      </c>
      <c r="BD29" s="202" t="e">
        <f>SUMIFS(#REF!,#REF!,'QofE - by entity'!$B29,#REF!,'QofE - by entity'!$C29,#REF!,'QofE - by entity'!$A$4)</f>
        <v>#REF!</v>
      </c>
      <c r="BE29" s="202" t="e">
        <f>SUMIFS(#REF!,#REF!,'QofE - by entity'!$B29,#REF!,'QofE - by entity'!$C29,#REF!,'QofE - by entity'!$A$4)</f>
        <v>#REF!</v>
      </c>
      <c r="BF29" s="202" t="e">
        <f>SUMIFS(#REF!,#REF!,'QofE - by entity'!$B29,#REF!,'QofE - by entity'!$C29,#REF!,'QofE - by entity'!$A$4)</f>
        <v>#REF!</v>
      </c>
      <c r="BG29" s="202" t="e">
        <f>SUMIFS(#REF!,#REF!,'QofE - by entity'!$B29,#REF!,'QofE - by entity'!$C29,#REF!,'QofE - by entity'!$A$4)</f>
        <v>#REF!</v>
      </c>
      <c r="BH29" s="202" t="e">
        <f>SUMIFS(#REF!,#REF!,'QofE - by entity'!$B29,#REF!,'QofE - by entity'!$C29,#REF!,'QofE - by entity'!$A$4)</f>
        <v>#REF!</v>
      </c>
    </row>
    <row r="30" spans="2:60" s="20" customFormat="1" ht="14.25" customHeight="1" outlineLevel="1" x14ac:dyDescent="0.3">
      <c r="B30" s="30" t="e">
        <f>#REF!</f>
        <v>#REF!</v>
      </c>
      <c r="C30" s="136" t="e">
        <f>#REF!</f>
        <v>#REF!</v>
      </c>
      <c r="D30" s="202" t="e">
        <f>SUM(M30:X30)</f>
        <v>#REF!</v>
      </c>
      <c r="E30" s="202" t="e">
        <f>SUM(Y30:AJ30)</f>
        <v>#REF!</v>
      </c>
      <c r="F30" s="202" t="e">
        <f t="shared" si="14"/>
        <v>#REF!</v>
      </c>
      <c r="G30" s="202" t="e">
        <f ca="1">_xlfn.IFNA(SUM(OFFSET($M30,0,MATCH(Periods!$D$15,$M$7:$BK$7,0)-1):OFFSET($M30,0,MATCH(Periods!$D$15,$M$7:$BK$7,0)-12)),0)</f>
        <v>#REF!</v>
      </c>
      <c r="H30" s="202" t="e">
        <f ca="1">SUM(OFFSET($M30,0,MATCH(Periods!$D$17,$M$7:$BK$7,0)-1):OFFSET($M30,0,MATCH(Periods!$D$13,$M$7:$BK$7,0)))</f>
        <v>#REF!</v>
      </c>
      <c r="I30" s="202" t="e">
        <f ca="1">SUM(OFFSET($M30,0,MATCH(Periods!$D$16,$M$7:$BK$7,0)-1):OFFSET($M30,0,MATCH(Periods!$D$14,$M$7:$BK$7,0)))</f>
        <v>#REF!</v>
      </c>
      <c r="J30" s="20" t="s">
        <v>106</v>
      </c>
      <c r="K30" s="133"/>
      <c r="L30" s="134"/>
      <c r="M30" s="202" t="e">
        <f>SUMIFS(#REF!,#REF!,'QofE - by entity'!$B30,#REF!,'QofE - by entity'!$C30,#REF!,'QofE - by entity'!$A$4)</f>
        <v>#REF!</v>
      </c>
      <c r="N30" s="202" t="e">
        <f>SUMIFS(#REF!,#REF!,'QofE - by entity'!$B30,#REF!,'QofE - by entity'!$C30,#REF!,'QofE - by entity'!$A$4)</f>
        <v>#REF!</v>
      </c>
      <c r="O30" s="202" t="e">
        <f>SUMIFS(#REF!,#REF!,'QofE - by entity'!$B30,#REF!,'QofE - by entity'!$C30,#REF!,'QofE - by entity'!$A$4)</f>
        <v>#REF!</v>
      </c>
      <c r="P30" s="202" t="e">
        <f>SUMIFS(#REF!,#REF!,'QofE - by entity'!$B30,#REF!,'QofE - by entity'!$C30,#REF!,'QofE - by entity'!$A$4)</f>
        <v>#REF!</v>
      </c>
      <c r="Q30" s="202" t="e">
        <f>SUMIFS(#REF!,#REF!,'QofE - by entity'!$B30,#REF!,'QofE - by entity'!$C30,#REF!,'QofE - by entity'!$A$4)</f>
        <v>#REF!</v>
      </c>
      <c r="R30" s="202" t="e">
        <f>SUMIFS(#REF!,#REF!,'QofE - by entity'!$B30,#REF!,'QofE - by entity'!$C30,#REF!,'QofE - by entity'!$A$4)</f>
        <v>#REF!</v>
      </c>
      <c r="S30" s="202" t="e">
        <f>SUMIFS(#REF!,#REF!,'QofE - by entity'!$B30,#REF!,'QofE - by entity'!$C30,#REF!,'QofE - by entity'!$A$4)</f>
        <v>#REF!</v>
      </c>
      <c r="T30" s="202" t="e">
        <f>SUMIFS(#REF!,#REF!,'QofE - by entity'!$B30,#REF!,'QofE - by entity'!$C30,#REF!,'QofE - by entity'!$A$4)</f>
        <v>#REF!</v>
      </c>
      <c r="U30" s="202" t="e">
        <f>SUMIFS(#REF!,#REF!,'QofE - by entity'!$B30,#REF!,'QofE - by entity'!$C30,#REF!,'QofE - by entity'!$A$4)</f>
        <v>#REF!</v>
      </c>
      <c r="V30" s="202" t="e">
        <f>SUMIFS(#REF!,#REF!,'QofE - by entity'!$B30,#REF!,'QofE - by entity'!$C30,#REF!,'QofE - by entity'!$A$4)</f>
        <v>#REF!</v>
      </c>
      <c r="W30" s="202" t="e">
        <f>SUMIFS(#REF!,#REF!,'QofE - by entity'!$B30,#REF!,'QofE - by entity'!$C30,#REF!,'QofE - by entity'!$A$4)</f>
        <v>#REF!</v>
      </c>
      <c r="X30" s="202" t="e">
        <f>SUMIFS(#REF!,#REF!,'QofE - by entity'!$B30,#REF!,'QofE - by entity'!$C30,#REF!,'QofE - by entity'!$A$4)</f>
        <v>#REF!</v>
      </c>
      <c r="Y30" s="202" t="e">
        <f>SUMIFS(#REF!,#REF!,'QofE - by entity'!$B30,#REF!,'QofE - by entity'!$C30,#REF!,'QofE - by entity'!$A$4)</f>
        <v>#REF!</v>
      </c>
      <c r="Z30" s="202" t="e">
        <f>SUMIFS(#REF!,#REF!,'QofE - by entity'!$B30,#REF!,'QofE - by entity'!$C30,#REF!,'QofE - by entity'!$A$4)</f>
        <v>#REF!</v>
      </c>
      <c r="AA30" s="202" t="e">
        <f>SUMIFS(#REF!,#REF!,'QofE - by entity'!$B30,#REF!,'QofE - by entity'!$C30,#REF!,'QofE - by entity'!$A$4)</f>
        <v>#REF!</v>
      </c>
      <c r="AB30" s="202" t="e">
        <f>SUMIFS(#REF!,#REF!,'QofE - by entity'!$B30,#REF!,'QofE - by entity'!$C30,#REF!,'QofE - by entity'!$A$4)</f>
        <v>#REF!</v>
      </c>
      <c r="AC30" s="202" t="e">
        <f>SUMIFS(#REF!,#REF!,'QofE - by entity'!$B30,#REF!,'QofE - by entity'!$C30,#REF!,'QofE - by entity'!$A$4)</f>
        <v>#REF!</v>
      </c>
      <c r="AD30" s="202" t="e">
        <f>SUMIFS(#REF!,#REF!,'QofE - by entity'!$B30,#REF!,'QofE - by entity'!$C30,#REF!,'QofE - by entity'!$A$4)</f>
        <v>#REF!</v>
      </c>
      <c r="AE30" s="202" t="e">
        <f>SUMIFS(#REF!,#REF!,'QofE - by entity'!$B30,#REF!,'QofE - by entity'!$C30,#REF!,'QofE - by entity'!$A$4)</f>
        <v>#REF!</v>
      </c>
      <c r="AF30" s="202" t="e">
        <f>SUMIFS(#REF!,#REF!,'QofE - by entity'!$B30,#REF!,'QofE - by entity'!$C30,#REF!,'QofE - by entity'!$A$4)</f>
        <v>#REF!</v>
      </c>
      <c r="AG30" s="202" t="e">
        <f>SUMIFS(#REF!,#REF!,'QofE - by entity'!$B30,#REF!,'QofE - by entity'!$C30,#REF!,'QofE - by entity'!$A$4)</f>
        <v>#REF!</v>
      </c>
      <c r="AH30" s="202" t="e">
        <f>SUMIFS(#REF!,#REF!,'QofE - by entity'!$B30,#REF!,'QofE - by entity'!$C30,#REF!,'QofE - by entity'!$A$4)</f>
        <v>#REF!</v>
      </c>
      <c r="AI30" s="202" t="e">
        <f>SUMIFS(#REF!,#REF!,'QofE - by entity'!$B30,#REF!,'QofE - by entity'!$C30,#REF!,'QofE - by entity'!$A$4)</f>
        <v>#REF!</v>
      </c>
      <c r="AJ30" s="202" t="e">
        <f>SUMIFS(#REF!,#REF!,'QofE - by entity'!$B30,#REF!,'QofE - by entity'!$C30,#REF!,'QofE - by entity'!$A$4)</f>
        <v>#REF!</v>
      </c>
      <c r="AK30" s="202" t="e">
        <f>SUMIFS(#REF!,#REF!,'QofE - by entity'!$B30,#REF!,'QofE - by entity'!$C30,#REF!,'QofE - by entity'!$A$4)</f>
        <v>#REF!</v>
      </c>
      <c r="AL30" s="202" t="e">
        <f>SUMIFS(#REF!,#REF!,'QofE - by entity'!$B30,#REF!,'QofE - by entity'!$C30,#REF!,'QofE - by entity'!$A$4)</f>
        <v>#REF!</v>
      </c>
      <c r="AM30" s="202" t="e">
        <f>SUMIFS(#REF!,#REF!,'QofE - by entity'!$B30,#REF!,'QofE - by entity'!$C30,#REF!,'QofE - by entity'!$A$4)</f>
        <v>#REF!</v>
      </c>
      <c r="AN30" s="202" t="e">
        <f>SUMIFS(#REF!,#REF!,'QofE - by entity'!$B30,#REF!,'QofE - by entity'!$C30,#REF!,'QofE - by entity'!$A$4)</f>
        <v>#REF!</v>
      </c>
      <c r="AO30" s="202" t="e">
        <f>SUMIFS(#REF!,#REF!,'QofE - by entity'!$B30,#REF!,'QofE - by entity'!$C30,#REF!,'QofE - by entity'!$A$4)</f>
        <v>#REF!</v>
      </c>
      <c r="AP30" s="202" t="e">
        <f>SUMIFS(#REF!,#REF!,'QofE - by entity'!$B30,#REF!,'QofE - by entity'!$C30,#REF!,'QofE - by entity'!$A$4)</f>
        <v>#REF!</v>
      </c>
      <c r="AQ30" s="202" t="e">
        <f>SUMIFS(#REF!,#REF!,'QofE - by entity'!$B30,#REF!,'QofE - by entity'!$C30,#REF!,'QofE - by entity'!$A$4)</f>
        <v>#REF!</v>
      </c>
      <c r="AR30" s="202" t="e">
        <f>SUMIFS(#REF!,#REF!,'QofE - by entity'!$B30,#REF!,'QofE - by entity'!$C30,#REF!,'QofE - by entity'!$A$4)</f>
        <v>#REF!</v>
      </c>
      <c r="AS30" s="202" t="e">
        <f>SUMIFS(#REF!,#REF!,'QofE - by entity'!$B30,#REF!,'QofE - by entity'!$C30,#REF!,'QofE - by entity'!$A$4)</f>
        <v>#REF!</v>
      </c>
      <c r="AT30" s="202" t="e">
        <f>SUMIFS(#REF!,#REF!,'QofE - by entity'!$B30,#REF!,'QofE - by entity'!$C30,#REF!,'QofE - by entity'!$A$4)</f>
        <v>#REF!</v>
      </c>
      <c r="AU30" s="202" t="e">
        <f>SUMIFS(#REF!,#REF!,'QofE - by entity'!$B30,#REF!,'QofE - by entity'!$C30,#REF!,'QofE - by entity'!$A$4)</f>
        <v>#REF!</v>
      </c>
      <c r="AV30" s="202" t="e">
        <f>SUMIFS(#REF!,#REF!,'QofE - by entity'!$B30,#REF!,'QofE - by entity'!$C30,#REF!,'QofE - by entity'!$A$4)</f>
        <v>#REF!</v>
      </c>
      <c r="AW30" s="202" t="e">
        <f>SUMIFS(#REF!,#REF!,'QofE - by entity'!$B30,#REF!,'QofE - by entity'!$C30,#REF!,'QofE - by entity'!$A$4)</f>
        <v>#REF!</v>
      </c>
      <c r="AX30" s="202" t="e">
        <f>SUMIFS(#REF!,#REF!,'QofE - by entity'!$B30,#REF!,'QofE - by entity'!$C30,#REF!,'QofE - by entity'!$A$4)</f>
        <v>#REF!</v>
      </c>
      <c r="AY30" s="202" t="e">
        <f>SUMIFS(#REF!,#REF!,'QofE - by entity'!$B30,#REF!,'QofE - by entity'!$C30,#REF!,'QofE - by entity'!$A$4)</f>
        <v>#REF!</v>
      </c>
      <c r="AZ30" s="202" t="e">
        <f>SUMIFS(#REF!,#REF!,'QofE - by entity'!$B30,#REF!,'QofE - by entity'!$C30,#REF!,'QofE - by entity'!$A$4)</f>
        <v>#REF!</v>
      </c>
      <c r="BA30" s="202" t="e">
        <f>SUMIFS(#REF!,#REF!,'QofE - by entity'!$B30,#REF!,'QofE - by entity'!$C30,#REF!,'QofE - by entity'!$A$4)</f>
        <v>#REF!</v>
      </c>
      <c r="BB30" s="202" t="e">
        <f>SUMIFS(#REF!,#REF!,'QofE - by entity'!$B30,#REF!,'QofE - by entity'!$C30,#REF!,'QofE - by entity'!$A$4)</f>
        <v>#REF!</v>
      </c>
      <c r="BC30" s="202" t="e">
        <f>SUMIFS(#REF!,#REF!,'QofE - by entity'!$B30,#REF!,'QofE - by entity'!$C30,#REF!,'QofE - by entity'!$A$4)</f>
        <v>#REF!</v>
      </c>
      <c r="BD30" s="202" t="e">
        <f>SUMIFS(#REF!,#REF!,'QofE - by entity'!$B30,#REF!,'QofE - by entity'!$C30,#REF!,'QofE - by entity'!$A$4)</f>
        <v>#REF!</v>
      </c>
      <c r="BE30" s="202" t="e">
        <f>SUMIFS(#REF!,#REF!,'QofE - by entity'!$B30,#REF!,'QofE - by entity'!$C30,#REF!,'QofE - by entity'!$A$4)</f>
        <v>#REF!</v>
      </c>
      <c r="BF30" s="202" t="e">
        <f>SUMIFS(#REF!,#REF!,'QofE - by entity'!$B30,#REF!,'QofE - by entity'!$C30,#REF!,'QofE - by entity'!$A$4)</f>
        <v>#REF!</v>
      </c>
      <c r="BG30" s="202" t="e">
        <f>SUMIFS(#REF!,#REF!,'QofE - by entity'!$B30,#REF!,'QofE - by entity'!$C30,#REF!,'QofE - by entity'!$A$4)</f>
        <v>#REF!</v>
      </c>
      <c r="BH30" s="202" t="e">
        <f>SUMIFS(#REF!,#REF!,'QofE - by entity'!$B30,#REF!,'QofE - by entity'!$C30,#REF!,'QofE - by entity'!$A$4)</f>
        <v>#REF!</v>
      </c>
    </row>
    <row r="31" spans="2:60" s="20" customFormat="1" ht="14.25" customHeight="1" outlineLevel="1" x14ac:dyDescent="0.3">
      <c r="B31" s="30" t="e">
        <f>#REF!</f>
        <v>#REF!</v>
      </c>
      <c r="C31" s="136" t="e">
        <f>#REF!</f>
        <v>#REF!</v>
      </c>
      <c r="D31" s="202" t="e">
        <f>SUM(M31:X31)</f>
        <v>#REF!</v>
      </c>
      <c r="E31" s="202" t="e">
        <f>SUM(Y31:AJ31)</f>
        <v>#REF!</v>
      </c>
      <c r="F31" s="202" t="e">
        <f t="shared" si="14"/>
        <v>#REF!</v>
      </c>
      <c r="G31" s="202" t="e">
        <f ca="1">_xlfn.IFNA(SUM(OFFSET($M31,0,MATCH(Periods!$D$15,$M$7:$BK$7,0)-1):OFFSET($M31,0,MATCH(Periods!$D$15,$M$7:$BK$7,0)-12)),0)</f>
        <v>#REF!</v>
      </c>
      <c r="H31" s="202" t="e">
        <f ca="1">SUM(OFFSET($M31,0,MATCH(Periods!$D$17,$M$7:$BK$7,0)-1):OFFSET($M31,0,MATCH(Periods!$D$13,$M$7:$BK$7,0)))</f>
        <v>#REF!</v>
      </c>
      <c r="I31" s="202" t="e">
        <f ca="1">SUM(OFFSET($M31,0,MATCH(Periods!$D$16,$M$7:$BK$7,0)-1):OFFSET($M31,0,MATCH(Periods!$D$14,$M$7:$BK$7,0)))</f>
        <v>#REF!</v>
      </c>
      <c r="J31" s="20" t="s">
        <v>106</v>
      </c>
      <c r="K31" s="133"/>
      <c r="L31" s="134"/>
      <c r="M31" s="202" t="e">
        <f>SUMIFS(#REF!,#REF!,'QofE - by entity'!$B31,#REF!,'QofE - by entity'!$C31,#REF!,'QofE - by entity'!$A$4)</f>
        <v>#REF!</v>
      </c>
      <c r="N31" s="202" t="e">
        <f>SUMIFS(#REF!,#REF!,'QofE - by entity'!$B31,#REF!,'QofE - by entity'!$C31,#REF!,'QofE - by entity'!$A$4)</f>
        <v>#REF!</v>
      </c>
      <c r="O31" s="202" t="e">
        <f>SUMIFS(#REF!,#REF!,'QofE - by entity'!$B31,#REF!,'QofE - by entity'!$C31,#REF!,'QofE - by entity'!$A$4)</f>
        <v>#REF!</v>
      </c>
      <c r="P31" s="202" t="e">
        <f>SUMIFS(#REF!,#REF!,'QofE - by entity'!$B31,#REF!,'QofE - by entity'!$C31,#REF!,'QofE - by entity'!$A$4)</f>
        <v>#REF!</v>
      </c>
      <c r="Q31" s="202" t="e">
        <f>SUMIFS(#REF!,#REF!,'QofE - by entity'!$B31,#REF!,'QofE - by entity'!$C31,#REF!,'QofE - by entity'!$A$4)</f>
        <v>#REF!</v>
      </c>
      <c r="R31" s="202" t="e">
        <f>SUMIFS(#REF!,#REF!,'QofE - by entity'!$B31,#REF!,'QofE - by entity'!$C31,#REF!,'QofE - by entity'!$A$4)</f>
        <v>#REF!</v>
      </c>
      <c r="S31" s="202" t="e">
        <f>SUMIFS(#REF!,#REF!,'QofE - by entity'!$B31,#REF!,'QofE - by entity'!$C31,#REF!,'QofE - by entity'!$A$4)</f>
        <v>#REF!</v>
      </c>
      <c r="T31" s="202" t="e">
        <f>SUMIFS(#REF!,#REF!,'QofE - by entity'!$B31,#REF!,'QofE - by entity'!$C31,#REF!,'QofE - by entity'!$A$4)</f>
        <v>#REF!</v>
      </c>
      <c r="U31" s="202" t="e">
        <f>SUMIFS(#REF!,#REF!,'QofE - by entity'!$B31,#REF!,'QofE - by entity'!$C31,#REF!,'QofE - by entity'!$A$4)</f>
        <v>#REF!</v>
      </c>
      <c r="V31" s="202" t="e">
        <f>SUMIFS(#REF!,#REF!,'QofE - by entity'!$B31,#REF!,'QofE - by entity'!$C31,#REF!,'QofE - by entity'!$A$4)</f>
        <v>#REF!</v>
      </c>
      <c r="W31" s="202" t="e">
        <f>SUMIFS(#REF!,#REF!,'QofE - by entity'!$B31,#REF!,'QofE - by entity'!$C31,#REF!,'QofE - by entity'!$A$4)</f>
        <v>#REF!</v>
      </c>
      <c r="X31" s="202" t="e">
        <f>SUMIFS(#REF!,#REF!,'QofE - by entity'!$B31,#REF!,'QofE - by entity'!$C31,#REF!,'QofE - by entity'!$A$4)</f>
        <v>#REF!</v>
      </c>
      <c r="Y31" s="202" t="e">
        <f>SUMIFS(#REF!,#REF!,'QofE - by entity'!$B31,#REF!,'QofE - by entity'!$C31,#REF!,'QofE - by entity'!$A$4)</f>
        <v>#REF!</v>
      </c>
      <c r="Z31" s="202" t="e">
        <f>SUMIFS(#REF!,#REF!,'QofE - by entity'!$B31,#REF!,'QofE - by entity'!$C31,#REF!,'QofE - by entity'!$A$4)</f>
        <v>#REF!</v>
      </c>
      <c r="AA31" s="202" t="e">
        <f>SUMIFS(#REF!,#REF!,'QofE - by entity'!$B31,#REF!,'QofE - by entity'!$C31,#REF!,'QofE - by entity'!$A$4)</f>
        <v>#REF!</v>
      </c>
      <c r="AB31" s="202" t="e">
        <f>SUMIFS(#REF!,#REF!,'QofE - by entity'!$B31,#REF!,'QofE - by entity'!$C31,#REF!,'QofE - by entity'!$A$4)</f>
        <v>#REF!</v>
      </c>
      <c r="AC31" s="202" t="e">
        <f>SUMIFS(#REF!,#REF!,'QofE - by entity'!$B31,#REF!,'QofE - by entity'!$C31,#REF!,'QofE - by entity'!$A$4)</f>
        <v>#REF!</v>
      </c>
      <c r="AD31" s="202" t="e">
        <f>SUMIFS(#REF!,#REF!,'QofE - by entity'!$B31,#REF!,'QofE - by entity'!$C31,#REF!,'QofE - by entity'!$A$4)</f>
        <v>#REF!</v>
      </c>
      <c r="AE31" s="202" t="e">
        <f>SUMIFS(#REF!,#REF!,'QofE - by entity'!$B31,#REF!,'QofE - by entity'!$C31,#REF!,'QofE - by entity'!$A$4)</f>
        <v>#REF!</v>
      </c>
      <c r="AF31" s="202" t="e">
        <f>SUMIFS(#REF!,#REF!,'QofE - by entity'!$B31,#REF!,'QofE - by entity'!$C31,#REF!,'QofE - by entity'!$A$4)</f>
        <v>#REF!</v>
      </c>
      <c r="AG31" s="202" t="e">
        <f>SUMIFS(#REF!,#REF!,'QofE - by entity'!$B31,#REF!,'QofE - by entity'!$C31,#REF!,'QofE - by entity'!$A$4)</f>
        <v>#REF!</v>
      </c>
      <c r="AH31" s="202" t="e">
        <f>SUMIFS(#REF!,#REF!,'QofE - by entity'!$B31,#REF!,'QofE - by entity'!$C31,#REF!,'QofE - by entity'!$A$4)</f>
        <v>#REF!</v>
      </c>
      <c r="AI31" s="202" t="e">
        <f>SUMIFS(#REF!,#REF!,'QofE - by entity'!$B31,#REF!,'QofE - by entity'!$C31,#REF!,'QofE - by entity'!$A$4)</f>
        <v>#REF!</v>
      </c>
      <c r="AJ31" s="202" t="e">
        <f>SUMIFS(#REF!,#REF!,'QofE - by entity'!$B31,#REF!,'QofE - by entity'!$C31,#REF!,'QofE - by entity'!$A$4)</f>
        <v>#REF!</v>
      </c>
      <c r="AK31" s="202" t="e">
        <f>SUMIFS(#REF!,#REF!,'QofE - by entity'!$B31,#REF!,'QofE - by entity'!$C31,#REF!,'QofE - by entity'!$A$4)</f>
        <v>#REF!</v>
      </c>
      <c r="AL31" s="202" t="e">
        <f>SUMIFS(#REF!,#REF!,'QofE - by entity'!$B31,#REF!,'QofE - by entity'!$C31,#REF!,'QofE - by entity'!$A$4)</f>
        <v>#REF!</v>
      </c>
      <c r="AM31" s="202" t="e">
        <f>SUMIFS(#REF!,#REF!,'QofE - by entity'!$B31,#REF!,'QofE - by entity'!$C31,#REF!,'QofE - by entity'!$A$4)</f>
        <v>#REF!</v>
      </c>
      <c r="AN31" s="202" t="e">
        <f>SUMIFS(#REF!,#REF!,'QofE - by entity'!$B31,#REF!,'QofE - by entity'!$C31,#REF!,'QofE - by entity'!$A$4)</f>
        <v>#REF!</v>
      </c>
      <c r="AO31" s="202" t="e">
        <f>SUMIFS(#REF!,#REF!,'QofE - by entity'!$B31,#REF!,'QofE - by entity'!$C31,#REF!,'QofE - by entity'!$A$4)</f>
        <v>#REF!</v>
      </c>
      <c r="AP31" s="202" t="e">
        <f>SUMIFS(#REF!,#REF!,'QofE - by entity'!$B31,#REF!,'QofE - by entity'!$C31,#REF!,'QofE - by entity'!$A$4)</f>
        <v>#REF!</v>
      </c>
      <c r="AQ31" s="202" t="e">
        <f>SUMIFS(#REF!,#REF!,'QofE - by entity'!$B31,#REF!,'QofE - by entity'!$C31,#REF!,'QofE - by entity'!$A$4)</f>
        <v>#REF!</v>
      </c>
      <c r="AR31" s="202" t="e">
        <f>SUMIFS(#REF!,#REF!,'QofE - by entity'!$B31,#REF!,'QofE - by entity'!$C31,#REF!,'QofE - by entity'!$A$4)</f>
        <v>#REF!</v>
      </c>
      <c r="AS31" s="202" t="e">
        <f>SUMIFS(#REF!,#REF!,'QofE - by entity'!$B31,#REF!,'QofE - by entity'!$C31,#REF!,'QofE - by entity'!$A$4)</f>
        <v>#REF!</v>
      </c>
      <c r="AT31" s="202" t="e">
        <f>SUMIFS(#REF!,#REF!,'QofE - by entity'!$B31,#REF!,'QofE - by entity'!$C31,#REF!,'QofE - by entity'!$A$4)</f>
        <v>#REF!</v>
      </c>
      <c r="AU31" s="202" t="e">
        <f>SUMIFS(#REF!,#REF!,'QofE - by entity'!$B31,#REF!,'QofE - by entity'!$C31,#REF!,'QofE - by entity'!$A$4)</f>
        <v>#REF!</v>
      </c>
      <c r="AV31" s="202" t="e">
        <f>SUMIFS(#REF!,#REF!,'QofE - by entity'!$B31,#REF!,'QofE - by entity'!$C31,#REF!,'QofE - by entity'!$A$4)</f>
        <v>#REF!</v>
      </c>
      <c r="AW31" s="202" t="e">
        <f>SUMIFS(#REF!,#REF!,'QofE - by entity'!$B31,#REF!,'QofE - by entity'!$C31,#REF!,'QofE - by entity'!$A$4)</f>
        <v>#REF!</v>
      </c>
      <c r="AX31" s="202" t="e">
        <f>SUMIFS(#REF!,#REF!,'QofE - by entity'!$B31,#REF!,'QofE - by entity'!$C31,#REF!,'QofE - by entity'!$A$4)</f>
        <v>#REF!</v>
      </c>
      <c r="AY31" s="202" t="e">
        <f>SUMIFS(#REF!,#REF!,'QofE - by entity'!$B31,#REF!,'QofE - by entity'!$C31,#REF!,'QofE - by entity'!$A$4)</f>
        <v>#REF!</v>
      </c>
      <c r="AZ31" s="202" t="e">
        <f>SUMIFS(#REF!,#REF!,'QofE - by entity'!$B31,#REF!,'QofE - by entity'!$C31,#REF!,'QofE - by entity'!$A$4)</f>
        <v>#REF!</v>
      </c>
      <c r="BA31" s="202" t="e">
        <f>SUMIFS(#REF!,#REF!,'QofE - by entity'!$B31,#REF!,'QofE - by entity'!$C31,#REF!,'QofE - by entity'!$A$4)</f>
        <v>#REF!</v>
      </c>
      <c r="BB31" s="202" t="e">
        <f>SUMIFS(#REF!,#REF!,'QofE - by entity'!$B31,#REF!,'QofE - by entity'!$C31,#REF!,'QofE - by entity'!$A$4)</f>
        <v>#REF!</v>
      </c>
      <c r="BC31" s="202" t="e">
        <f>SUMIFS(#REF!,#REF!,'QofE - by entity'!$B31,#REF!,'QofE - by entity'!$C31,#REF!,'QofE - by entity'!$A$4)</f>
        <v>#REF!</v>
      </c>
      <c r="BD31" s="202" t="e">
        <f>SUMIFS(#REF!,#REF!,'QofE - by entity'!$B31,#REF!,'QofE - by entity'!$C31,#REF!,'QofE - by entity'!$A$4)</f>
        <v>#REF!</v>
      </c>
      <c r="BE31" s="202" t="e">
        <f>SUMIFS(#REF!,#REF!,'QofE - by entity'!$B31,#REF!,'QofE - by entity'!$C31,#REF!,'QofE - by entity'!$A$4)</f>
        <v>#REF!</v>
      </c>
      <c r="BF31" s="202" t="e">
        <f>SUMIFS(#REF!,#REF!,'QofE - by entity'!$B31,#REF!,'QofE - by entity'!$C31,#REF!,'QofE - by entity'!$A$4)</f>
        <v>#REF!</v>
      </c>
      <c r="BG31" s="202" t="e">
        <f>SUMIFS(#REF!,#REF!,'QofE - by entity'!$B31,#REF!,'QofE - by entity'!$C31,#REF!,'QofE - by entity'!$A$4)</f>
        <v>#REF!</v>
      </c>
      <c r="BH31" s="202" t="e">
        <f>SUMIFS(#REF!,#REF!,'QofE - by entity'!$B31,#REF!,'QofE - by entity'!$C31,#REF!,'QofE - by entity'!$A$4)</f>
        <v>#REF!</v>
      </c>
    </row>
    <row r="32" spans="2:60" s="26" customFormat="1" ht="14.25" customHeight="1" x14ac:dyDescent="0.3">
      <c r="B32" s="110" t="str">
        <f>B26</f>
        <v>Due diligence adjustments</v>
      </c>
      <c r="C32" s="110"/>
      <c r="D32" s="212" t="e">
        <f t="shared" ref="D32:I32" si="15">SUM(D27:D31)</f>
        <v>#REF!</v>
      </c>
      <c r="E32" s="212" t="e">
        <f t="shared" si="15"/>
        <v>#REF!</v>
      </c>
      <c r="F32" s="212" t="e">
        <f t="shared" ref="F32" si="16">SUM(F27:F31)</f>
        <v>#REF!</v>
      </c>
      <c r="G32" s="212" t="e">
        <f t="shared" ca="1" si="15"/>
        <v>#REF!</v>
      </c>
      <c r="H32" s="212" t="e">
        <f t="shared" ca="1" si="15"/>
        <v>#REF!</v>
      </c>
      <c r="I32" s="212" t="e">
        <f t="shared" ca="1" si="15"/>
        <v>#REF!</v>
      </c>
      <c r="J32" s="121"/>
      <c r="K32" s="133"/>
      <c r="L32" s="134"/>
      <c r="M32" s="212" t="e">
        <f t="shared" ref="M32:AV32" si="17">SUM(M27:M31)</f>
        <v>#REF!</v>
      </c>
      <c r="N32" s="212" t="e">
        <f t="shared" si="17"/>
        <v>#REF!</v>
      </c>
      <c r="O32" s="212" t="e">
        <f t="shared" si="17"/>
        <v>#REF!</v>
      </c>
      <c r="P32" s="212" t="e">
        <f t="shared" si="17"/>
        <v>#REF!</v>
      </c>
      <c r="Q32" s="212" t="e">
        <f t="shared" si="17"/>
        <v>#REF!</v>
      </c>
      <c r="R32" s="212" t="e">
        <f t="shared" si="17"/>
        <v>#REF!</v>
      </c>
      <c r="S32" s="212" t="e">
        <f t="shared" si="17"/>
        <v>#REF!</v>
      </c>
      <c r="T32" s="212" t="e">
        <f t="shared" si="17"/>
        <v>#REF!</v>
      </c>
      <c r="U32" s="212" t="e">
        <f t="shared" si="17"/>
        <v>#REF!</v>
      </c>
      <c r="V32" s="212" t="e">
        <f t="shared" si="17"/>
        <v>#REF!</v>
      </c>
      <c r="W32" s="212" t="e">
        <f t="shared" si="17"/>
        <v>#REF!</v>
      </c>
      <c r="X32" s="212" t="e">
        <f t="shared" si="17"/>
        <v>#REF!</v>
      </c>
      <c r="Y32" s="212" t="e">
        <f t="shared" si="17"/>
        <v>#REF!</v>
      </c>
      <c r="Z32" s="212" t="e">
        <f t="shared" si="17"/>
        <v>#REF!</v>
      </c>
      <c r="AA32" s="212" t="e">
        <f t="shared" si="17"/>
        <v>#REF!</v>
      </c>
      <c r="AB32" s="212" t="e">
        <f t="shared" si="17"/>
        <v>#REF!</v>
      </c>
      <c r="AC32" s="212" t="e">
        <f t="shared" si="17"/>
        <v>#REF!</v>
      </c>
      <c r="AD32" s="212" t="e">
        <f t="shared" si="17"/>
        <v>#REF!</v>
      </c>
      <c r="AE32" s="212" t="e">
        <f t="shared" si="17"/>
        <v>#REF!</v>
      </c>
      <c r="AF32" s="212" t="e">
        <f t="shared" si="17"/>
        <v>#REF!</v>
      </c>
      <c r="AG32" s="212" t="e">
        <f t="shared" si="17"/>
        <v>#REF!</v>
      </c>
      <c r="AH32" s="212" t="e">
        <f t="shared" si="17"/>
        <v>#REF!</v>
      </c>
      <c r="AI32" s="212" t="e">
        <f t="shared" si="17"/>
        <v>#REF!</v>
      </c>
      <c r="AJ32" s="212" t="e">
        <f t="shared" si="17"/>
        <v>#REF!</v>
      </c>
      <c r="AK32" s="212" t="e">
        <f t="shared" si="17"/>
        <v>#REF!</v>
      </c>
      <c r="AL32" s="212" t="e">
        <f t="shared" si="17"/>
        <v>#REF!</v>
      </c>
      <c r="AM32" s="212" t="e">
        <f t="shared" si="17"/>
        <v>#REF!</v>
      </c>
      <c r="AN32" s="212" t="e">
        <f t="shared" si="17"/>
        <v>#REF!</v>
      </c>
      <c r="AO32" s="212" t="e">
        <f t="shared" si="17"/>
        <v>#REF!</v>
      </c>
      <c r="AP32" s="212" t="e">
        <f t="shared" si="17"/>
        <v>#REF!</v>
      </c>
      <c r="AQ32" s="212" t="e">
        <f t="shared" si="17"/>
        <v>#REF!</v>
      </c>
      <c r="AR32" s="212" t="e">
        <f t="shared" si="17"/>
        <v>#REF!</v>
      </c>
      <c r="AS32" s="212" t="e">
        <f t="shared" si="17"/>
        <v>#REF!</v>
      </c>
      <c r="AT32" s="212" t="e">
        <f t="shared" si="17"/>
        <v>#REF!</v>
      </c>
      <c r="AU32" s="212" t="e">
        <f t="shared" si="17"/>
        <v>#REF!</v>
      </c>
      <c r="AV32" s="212" t="e">
        <f t="shared" si="17"/>
        <v>#REF!</v>
      </c>
      <c r="AW32" s="212" t="e">
        <f t="shared" ref="AW32:BH32" si="18">SUM(AW27:AW31)</f>
        <v>#REF!</v>
      </c>
      <c r="AX32" s="212" t="e">
        <f t="shared" si="18"/>
        <v>#REF!</v>
      </c>
      <c r="AY32" s="212" t="e">
        <f t="shared" si="18"/>
        <v>#REF!</v>
      </c>
      <c r="AZ32" s="212" t="e">
        <f t="shared" si="18"/>
        <v>#REF!</v>
      </c>
      <c r="BA32" s="212" t="e">
        <f t="shared" si="18"/>
        <v>#REF!</v>
      </c>
      <c r="BB32" s="212" t="e">
        <f t="shared" si="18"/>
        <v>#REF!</v>
      </c>
      <c r="BC32" s="212" t="e">
        <f t="shared" si="18"/>
        <v>#REF!</v>
      </c>
      <c r="BD32" s="212" t="e">
        <f t="shared" si="18"/>
        <v>#REF!</v>
      </c>
      <c r="BE32" s="212" t="e">
        <f t="shared" si="18"/>
        <v>#REF!</v>
      </c>
      <c r="BF32" s="212" t="e">
        <f t="shared" si="18"/>
        <v>#REF!</v>
      </c>
      <c r="BG32" s="212" t="e">
        <f t="shared" si="18"/>
        <v>#REF!</v>
      </c>
      <c r="BH32" s="212" t="e">
        <f t="shared" si="18"/>
        <v>#REF!</v>
      </c>
    </row>
    <row r="33" spans="2:60" s="26" customFormat="1" ht="14.25" customHeight="1" thickBot="1" x14ac:dyDescent="0.35">
      <c r="B33" s="66" t="s">
        <v>29</v>
      </c>
      <c r="C33" s="66"/>
      <c r="D33" s="213" t="e">
        <f t="shared" ref="D33:I33" si="19">D25+D32</f>
        <v>#REF!</v>
      </c>
      <c r="E33" s="213" t="e">
        <f t="shared" si="19"/>
        <v>#REF!</v>
      </c>
      <c r="F33" s="213" t="e">
        <f t="shared" ref="F33" si="20">F25+F32</f>
        <v>#REF!</v>
      </c>
      <c r="G33" s="213" t="e">
        <f t="shared" ca="1" si="19"/>
        <v>#REF!</v>
      </c>
      <c r="H33" s="213" t="e">
        <f t="shared" ca="1" si="19"/>
        <v>#REF!</v>
      </c>
      <c r="I33" s="213" t="e">
        <f t="shared" ca="1" si="19"/>
        <v>#REF!</v>
      </c>
      <c r="J33" s="121"/>
      <c r="K33" s="133"/>
      <c r="L33" s="134"/>
      <c r="M33" s="213" t="e">
        <f t="shared" ref="M33:AV33" si="21">M25+M32</f>
        <v>#REF!</v>
      </c>
      <c r="N33" s="213" t="e">
        <f t="shared" si="21"/>
        <v>#REF!</v>
      </c>
      <c r="O33" s="213" t="e">
        <f t="shared" si="21"/>
        <v>#REF!</v>
      </c>
      <c r="P33" s="213" t="e">
        <f t="shared" si="21"/>
        <v>#REF!</v>
      </c>
      <c r="Q33" s="213" t="e">
        <f t="shared" si="21"/>
        <v>#REF!</v>
      </c>
      <c r="R33" s="213" t="e">
        <f t="shared" si="21"/>
        <v>#REF!</v>
      </c>
      <c r="S33" s="213" t="e">
        <f t="shared" si="21"/>
        <v>#REF!</v>
      </c>
      <c r="T33" s="213" t="e">
        <f t="shared" si="21"/>
        <v>#REF!</v>
      </c>
      <c r="U33" s="213" t="e">
        <f t="shared" si="21"/>
        <v>#REF!</v>
      </c>
      <c r="V33" s="213" t="e">
        <f t="shared" si="21"/>
        <v>#REF!</v>
      </c>
      <c r="W33" s="213" t="e">
        <f t="shared" si="21"/>
        <v>#REF!</v>
      </c>
      <c r="X33" s="213" t="e">
        <f t="shared" si="21"/>
        <v>#REF!</v>
      </c>
      <c r="Y33" s="213" t="e">
        <f t="shared" si="21"/>
        <v>#REF!</v>
      </c>
      <c r="Z33" s="213" t="e">
        <f t="shared" si="21"/>
        <v>#REF!</v>
      </c>
      <c r="AA33" s="213" t="e">
        <f t="shared" si="21"/>
        <v>#REF!</v>
      </c>
      <c r="AB33" s="213" t="e">
        <f t="shared" si="21"/>
        <v>#REF!</v>
      </c>
      <c r="AC33" s="213" t="e">
        <f t="shared" si="21"/>
        <v>#REF!</v>
      </c>
      <c r="AD33" s="213" t="e">
        <f t="shared" si="21"/>
        <v>#REF!</v>
      </c>
      <c r="AE33" s="213" t="e">
        <f t="shared" si="21"/>
        <v>#REF!</v>
      </c>
      <c r="AF33" s="213" t="e">
        <f t="shared" si="21"/>
        <v>#REF!</v>
      </c>
      <c r="AG33" s="213" t="e">
        <f t="shared" si="21"/>
        <v>#REF!</v>
      </c>
      <c r="AH33" s="213" t="e">
        <f t="shared" si="21"/>
        <v>#REF!</v>
      </c>
      <c r="AI33" s="213" t="e">
        <f t="shared" si="21"/>
        <v>#REF!</v>
      </c>
      <c r="AJ33" s="213" t="e">
        <f t="shared" si="21"/>
        <v>#REF!</v>
      </c>
      <c r="AK33" s="213" t="e">
        <f t="shared" si="21"/>
        <v>#REF!</v>
      </c>
      <c r="AL33" s="213" t="e">
        <f t="shared" si="21"/>
        <v>#REF!</v>
      </c>
      <c r="AM33" s="213" t="e">
        <f t="shared" si="21"/>
        <v>#REF!</v>
      </c>
      <c r="AN33" s="213" t="e">
        <f t="shared" si="21"/>
        <v>#REF!</v>
      </c>
      <c r="AO33" s="213" t="e">
        <f t="shared" si="21"/>
        <v>#REF!</v>
      </c>
      <c r="AP33" s="213" t="e">
        <f t="shared" si="21"/>
        <v>#REF!</v>
      </c>
      <c r="AQ33" s="213" t="e">
        <f t="shared" si="21"/>
        <v>#REF!</v>
      </c>
      <c r="AR33" s="213" t="e">
        <f t="shared" si="21"/>
        <v>#REF!</v>
      </c>
      <c r="AS33" s="213" t="e">
        <f t="shared" si="21"/>
        <v>#REF!</v>
      </c>
      <c r="AT33" s="213" t="e">
        <f t="shared" si="21"/>
        <v>#REF!</v>
      </c>
      <c r="AU33" s="213" t="e">
        <f t="shared" si="21"/>
        <v>#REF!</v>
      </c>
      <c r="AV33" s="213" t="e">
        <f t="shared" si="21"/>
        <v>#REF!</v>
      </c>
      <c r="AW33" s="213" t="e">
        <f t="shared" ref="AW33:BH33" si="22">AW25+AW32</f>
        <v>#REF!</v>
      </c>
      <c r="AX33" s="213" t="e">
        <f t="shared" si="22"/>
        <v>#REF!</v>
      </c>
      <c r="AY33" s="213" t="e">
        <f t="shared" si="22"/>
        <v>#REF!</v>
      </c>
      <c r="AZ33" s="213" t="e">
        <f t="shared" si="22"/>
        <v>#REF!</v>
      </c>
      <c r="BA33" s="213" t="e">
        <f t="shared" si="22"/>
        <v>#REF!</v>
      </c>
      <c r="BB33" s="213" t="e">
        <f t="shared" si="22"/>
        <v>#REF!</v>
      </c>
      <c r="BC33" s="213" t="e">
        <f t="shared" si="22"/>
        <v>#REF!</v>
      </c>
      <c r="BD33" s="213" t="e">
        <f t="shared" si="22"/>
        <v>#REF!</v>
      </c>
      <c r="BE33" s="213" t="e">
        <f t="shared" si="22"/>
        <v>#REF!</v>
      </c>
      <c r="BF33" s="213" t="e">
        <f t="shared" si="22"/>
        <v>#REF!</v>
      </c>
      <c r="BG33" s="213" t="e">
        <f t="shared" si="22"/>
        <v>#REF!</v>
      </c>
      <c r="BH33" s="213" t="e">
        <f t="shared" si="22"/>
        <v>#REF!</v>
      </c>
    </row>
    <row r="34" spans="2:60" s="26" customFormat="1" ht="14.25" customHeight="1" outlineLevel="1" x14ac:dyDescent="0.3">
      <c r="B34" s="72" t="s">
        <v>207</v>
      </c>
      <c r="C34" s="135"/>
      <c r="D34" s="202"/>
      <c r="E34" s="202"/>
      <c r="F34" s="202"/>
      <c r="G34" s="202"/>
      <c r="H34" s="202"/>
      <c r="I34" s="202"/>
      <c r="J34" s="121"/>
      <c r="K34" s="133"/>
      <c r="L34" s="134"/>
      <c r="M34" s="202"/>
      <c r="N34" s="202"/>
      <c r="O34" s="202"/>
      <c r="P34" s="202"/>
      <c r="Q34" s="202"/>
      <c r="R34" s="202"/>
      <c r="S34" s="202"/>
      <c r="T34" s="202"/>
      <c r="U34" s="202"/>
      <c r="V34" s="202"/>
      <c r="W34" s="202"/>
      <c r="X34" s="202"/>
      <c r="Y34" s="202"/>
      <c r="Z34" s="202"/>
      <c r="AA34" s="202"/>
      <c r="AB34" s="202"/>
      <c r="AC34" s="202"/>
      <c r="AD34" s="202"/>
      <c r="AE34" s="202"/>
      <c r="AF34" s="202"/>
      <c r="AG34" s="202"/>
      <c r="AH34" s="202"/>
      <c r="AI34" s="202"/>
      <c r="AJ34" s="202"/>
      <c r="AK34" s="202"/>
      <c r="AL34" s="202"/>
      <c r="AM34" s="202"/>
      <c r="AN34" s="202"/>
      <c r="AO34" s="202"/>
      <c r="AP34" s="202"/>
      <c r="AQ34" s="202"/>
      <c r="AR34" s="202"/>
      <c r="AS34" s="202"/>
      <c r="AT34" s="202"/>
      <c r="AU34" s="202"/>
      <c r="AV34" s="202"/>
      <c r="AW34" s="202"/>
      <c r="AX34" s="202"/>
      <c r="AY34" s="202"/>
      <c r="AZ34" s="202"/>
      <c r="BA34" s="202"/>
      <c r="BB34" s="202"/>
      <c r="BC34" s="202"/>
      <c r="BD34" s="202"/>
      <c r="BE34" s="202"/>
      <c r="BF34" s="202"/>
      <c r="BG34" s="202"/>
      <c r="BH34" s="202"/>
    </row>
    <row r="35" spans="2:60" s="20" customFormat="1" ht="14.25" customHeight="1" outlineLevel="1" x14ac:dyDescent="0.3">
      <c r="B35" s="30" t="e">
        <f>#REF!</f>
        <v>#REF!</v>
      </c>
      <c r="C35" s="136" t="e">
        <f>#REF!</f>
        <v>#REF!</v>
      </c>
      <c r="D35" s="202" t="e">
        <f>SUM(M35:X35)</f>
        <v>#REF!</v>
      </c>
      <c r="E35" s="202" t="e">
        <f>SUM(Y35:AJ35)</f>
        <v>#REF!</v>
      </c>
      <c r="F35" s="202" t="e">
        <f t="shared" ref="F35:F39" si="23">SUM(AK35:AV35)</f>
        <v>#REF!</v>
      </c>
      <c r="G35" s="202" t="e">
        <f ca="1">_xlfn.IFNA(SUM(OFFSET($M35,0,MATCH(Periods!$D$15,$M$7:$BK$7,0)-1):OFFSET($M35,0,MATCH(Periods!$D$15,$M$7:$BK$7,0)-12)),0)</f>
        <v>#REF!</v>
      </c>
      <c r="H35" s="202" t="e">
        <f ca="1">SUM(OFFSET($M35,0,MATCH(Periods!$D$17,$M$7:$BK$7,0)-1):OFFSET($M35,0,MATCH(Periods!$D$13,$M$7:$BK$7,0)))</f>
        <v>#REF!</v>
      </c>
      <c r="I35" s="202" t="e">
        <f ca="1">SUM(OFFSET($M35,0,MATCH(Periods!$D$16,$M$7:$BK$7,0)-1):OFFSET($M35,0,MATCH(Periods!$D$14,$M$7:$BK$7,0)))</f>
        <v>#REF!</v>
      </c>
      <c r="J35" s="20" t="s">
        <v>158</v>
      </c>
      <c r="K35" s="133"/>
      <c r="L35" s="134"/>
      <c r="M35" s="202" t="e">
        <f>SUMIFS(#REF!,#REF!,'QofE - by entity'!$B35,#REF!,'QofE - by entity'!$C35,#REF!,'QofE - by entity'!$A$4)</f>
        <v>#REF!</v>
      </c>
      <c r="N35" s="202" t="e">
        <f>SUMIFS(#REF!,#REF!,'QofE - by entity'!$B35,#REF!,'QofE - by entity'!$C35,#REF!,'QofE - by entity'!$A$4)</f>
        <v>#REF!</v>
      </c>
      <c r="O35" s="202" t="e">
        <f>SUMIFS(#REF!,#REF!,'QofE - by entity'!$B35,#REF!,'QofE - by entity'!$C35,#REF!,'QofE - by entity'!$A$4)</f>
        <v>#REF!</v>
      </c>
      <c r="P35" s="202" t="e">
        <f>SUMIFS(#REF!,#REF!,'QofE - by entity'!$B35,#REF!,'QofE - by entity'!$C35,#REF!,'QofE - by entity'!$A$4)</f>
        <v>#REF!</v>
      </c>
      <c r="Q35" s="202" t="e">
        <f>SUMIFS(#REF!,#REF!,'QofE - by entity'!$B35,#REF!,'QofE - by entity'!$C35,#REF!,'QofE - by entity'!$A$4)</f>
        <v>#REF!</v>
      </c>
      <c r="R35" s="202" t="e">
        <f>SUMIFS(#REF!,#REF!,'QofE - by entity'!$B35,#REF!,'QofE - by entity'!$C35,#REF!,'QofE - by entity'!$A$4)</f>
        <v>#REF!</v>
      </c>
      <c r="S35" s="202" t="e">
        <f>SUMIFS(#REF!,#REF!,'QofE - by entity'!$B35,#REF!,'QofE - by entity'!$C35,#REF!,'QofE - by entity'!$A$4)</f>
        <v>#REF!</v>
      </c>
      <c r="T35" s="202" t="e">
        <f>SUMIFS(#REF!,#REF!,'QofE - by entity'!$B35,#REF!,'QofE - by entity'!$C35,#REF!,'QofE - by entity'!$A$4)</f>
        <v>#REF!</v>
      </c>
      <c r="U35" s="202" t="e">
        <f>SUMIFS(#REF!,#REF!,'QofE - by entity'!$B35,#REF!,'QofE - by entity'!$C35,#REF!,'QofE - by entity'!$A$4)</f>
        <v>#REF!</v>
      </c>
      <c r="V35" s="202" t="e">
        <f>SUMIFS(#REF!,#REF!,'QofE - by entity'!$B35,#REF!,'QofE - by entity'!$C35,#REF!,'QofE - by entity'!$A$4)</f>
        <v>#REF!</v>
      </c>
      <c r="W35" s="202" t="e">
        <f>SUMIFS(#REF!,#REF!,'QofE - by entity'!$B35,#REF!,'QofE - by entity'!$C35,#REF!,'QofE - by entity'!$A$4)</f>
        <v>#REF!</v>
      </c>
      <c r="X35" s="202" t="e">
        <f>SUMIFS(#REF!,#REF!,'QofE - by entity'!$B35,#REF!,'QofE - by entity'!$C35,#REF!,'QofE - by entity'!$A$4)</f>
        <v>#REF!</v>
      </c>
      <c r="Y35" s="202" t="e">
        <f>SUMIFS(#REF!,#REF!,'QofE - by entity'!$B35,#REF!,'QofE - by entity'!$C35,#REF!,'QofE - by entity'!$A$4)</f>
        <v>#REF!</v>
      </c>
      <c r="Z35" s="202" t="e">
        <f>SUMIFS(#REF!,#REF!,'QofE - by entity'!$B35,#REF!,'QofE - by entity'!$C35,#REF!,'QofE - by entity'!$A$4)</f>
        <v>#REF!</v>
      </c>
      <c r="AA35" s="202" t="e">
        <f>SUMIFS(#REF!,#REF!,'QofE - by entity'!$B35,#REF!,'QofE - by entity'!$C35,#REF!,'QofE - by entity'!$A$4)</f>
        <v>#REF!</v>
      </c>
      <c r="AB35" s="202" t="e">
        <f>SUMIFS(#REF!,#REF!,'QofE - by entity'!$B35,#REF!,'QofE - by entity'!$C35,#REF!,'QofE - by entity'!$A$4)</f>
        <v>#REF!</v>
      </c>
      <c r="AC35" s="202" t="e">
        <f>SUMIFS(#REF!,#REF!,'QofE - by entity'!$B35,#REF!,'QofE - by entity'!$C35,#REF!,'QofE - by entity'!$A$4)</f>
        <v>#REF!</v>
      </c>
      <c r="AD35" s="202" t="e">
        <f>SUMIFS(#REF!,#REF!,'QofE - by entity'!$B35,#REF!,'QofE - by entity'!$C35,#REF!,'QofE - by entity'!$A$4)</f>
        <v>#REF!</v>
      </c>
      <c r="AE35" s="202" t="e">
        <f>SUMIFS(#REF!,#REF!,'QofE - by entity'!$B35,#REF!,'QofE - by entity'!$C35,#REF!,'QofE - by entity'!$A$4)</f>
        <v>#REF!</v>
      </c>
      <c r="AF35" s="202" t="e">
        <f>SUMIFS(#REF!,#REF!,'QofE - by entity'!$B35,#REF!,'QofE - by entity'!$C35,#REF!,'QofE - by entity'!$A$4)</f>
        <v>#REF!</v>
      </c>
      <c r="AG35" s="202" t="e">
        <f>SUMIFS(#REF!,#REF!,'QofE - by entity'!$B35,#REF!,'QofE - by entity'!$C35,#REF!,'QofE - by entity'!$A$4)</f>
        <v>#REF!</v>
      </c>
      <c r="AH35" s="202" t="e">
        <f>SUMIFS(#REF!,#REF!,'QofE - by entity'!$B35,#REF!,'QofE - by entity'!$C35,#REF!,'QofE - by entity'!$A$4)</f>
        <v>#REF!</v>
      </c>
      <c r="AI35" s="202" t="e">
        <f>SUMIFS(#REF!,#REF!,'QofE - by entity'!$B35,#REF!,'QofE - by entity'!$C35,#REF!,'QofE - by entity'!$A$4)</f>
        <v>#REF!</v>
      </c>
      <c r="AJ35" s="202" t="e">
        <f>SUMIFS(#REF!,#REF!,'QofE - by entity'!$B35,#REF!,'QofE - by entity'!$C35,#REF!,'QofE - by entity'!$A$4)</f>
        <v>#REF!</v>
      </c>
      <c r="AK35" s="202" t="e">
        <f>SUMIFS(#REF!,#REF!,'QofE - by entity'!$B35,#REF!,'QofE - by entity'!$C35,#REF!,'QofE - by entity'!$A$4)</f>
        <v>#REF!</v>
      </c>
      <c r="AL35" s="202" t="e">
        <f>SUMIFS(#REF!,#REF!,'QofE - by entity'!$B35,#REF!,'QofE - by entity'!$C35,#REF!,'QofE - by entity'!$A$4)</f>
        <v>#REF!</v>
      </c>
      <c r="AM35" s="202" t="e">
        <f>SUMIFS(#REF!,#REF!,'QofE - by entity'!$B35,#REF!,'QofE - by entity'!$C35,#REF!,'QofE - by entity'!$A$4)</f>
        <v>#REF!</v>
      </c>
      <c r="AN35" s="202" t="e">
        <f>SUMIFS(#REF!,#REF!,'QofE - by entity'!$B35,#REF!,'QofE - by entity'!$C35,#REF!,'QofE - by entity'!$A$4)</f>
        <v>#REF!</v>
      </c>
      <c r="AO35" s="202" t="e">
        <f>SUMIFS(#REF!,#REF!,'QofE - by entity'!$B35,#REF!,'QofE - by entity'!$C35,#REF!,'QofE - by entity'!$A$4)</f>
        <v>#REF!</v>
      </c>
      <c r="AP35" s="202" t="e">
        <f>SUMIFS(#REF!,#REF!,'QofE - by entity'!$B35,#REF!,'QofE - by entity'!$C35,#REF!,'QofE - by entity'!$A$4)</f>
        <v>#REF!</v>
      </c>
      <c r="AQ35" s="202" t="e">
        <f>SUMIFS(#REF!,#REF!,'QofE - by entity'!$B35,#REF!,'QofE - by entity'!$C35,#REF!,'QofE - by entity'!$A$4)</f>
        <v>#REF!</v>
      </c>
      <c r="AR35" s="202" t="e">
        <f>SUMIFS(#REF!,#REF!,'QofE - by entity'!$B35,#REF!,'QofE - by entity'!$C35,#REF!,'QofE - by entity'!$A$4)</f>
        <v>#REF!</v>
      </c>
      <c r="AS35" s="202" t="e">
        <f>SUMIFS(#REF!,#REF!,'QofE - by entity'!$B35,#REF!,'QofE - by entity'!$C35,#REF!,'QofE - by entity'!$A$4)</f>
        <v>#REF!</v>
      </c>
      <c r="AT35" s="202" t="e">
        <f>SUMIFS(#REF!,#REF!,'QofE - by entity'!$B35,#REF!,'QofE - by entity'!$C35,#REF!,'QofE - by entity'!$A$4)</f>
        <v>#REF!</v>
      </c>
      <c r="AU35" s="202" t="e">
        <f>SUMIFS(#REF!,#REF!,'QofE - by entity'!$B35,#REF!,'QofE - by entity'!$C35,#REF!,'QofE - by entity'!$A$4)</f>
        <v>#REF!</v>
      </c>
      <c r="AV35" s="202" t="e">
        <f>SUMIFS(#REF!,#REF!,'QofE - by entity'!$B35,#REF!,'QofE - by entity'!$C35,#REF!,'QofE - by entity'!$A$4)</f>
        <v>#REF!</v>
      </c>
      <c r="AW35" s="202" t="e">
        <f>SUMIFS(#REF!,#REF!,'QofE - by entity'!$B35,#REF!,'QofE - by entity'!$C35,#REF!,'QofE - by entity'!$A$4)</f>
        <v>#REF!</v>
      </c>
      <c r="AX35" s="202" t="e">
        <f>SUMIFS(#REF!,#REF!,'QofE - by entity'!$B35,#REF!,'QofE - by entity'!$C35,#REF!,'QofE - by entity'!$A$4)</f>
        <v>#REF!</v>
      </c>
      <c r="AY35" s="202" t="e">
        <f>SUMIFS(#REF!,#REF!,'QofE - by entity'!$B35,#REF!,'QofE - by entity'!$C35,#REF!,'QofE - by entity'!$A$4)</f>
        <v>#REF!</v>
      </c>
      <c r="AZ35" s="202" t="e">
        <f>SUMIFS(#REF!,#REF!,'QofE - by entity'!$B35,#REF!,'QofE - by entity'!$C35,#REF!,'QofE - by entity'!$A$4)</f>
        <v>#REF!</v>
      </c>
      <c r="BA35" s="202" t="e">
        <f>SUMIFS(#REF!,#REF!,'QofE - by entity'!$B35,#REF!,'QofE - by entity'!$C35,#REF!,'QofE - by entity'!$A$4)</f>
        <v>#REF!</v>
      </c>
      <c r="BB35" s="202" t="e">
        <f>SUMIFS(#REF!,#REF!,'QofE - by entity'!$B35,#REF!,'QofE - by entity'!$C35,#REF!,'QofE - by entity'!$A$4)</f>
        <v>#REF!</v>
      </c>
      <c r="BC35" s="202" t="e">
        <f>SUMIFS(#REF!,#REF!,'QofE - by entity'!$B35,#REF!,'QofE - by entity'!$C35,#REF!,'QofE - by entity'!$A$4)</f>
        <v>#REF!</v>
      </c>
      <c r="BD35" s="202" t="e">
        <f>SUMIFS(#REF!,#REF!,'QofE - by entity'!$B35,#REF!,'QofE - by entity'!$C35,#REF!,'QofE - by entity'!$A$4)</f>
        <v>#REF!</v>
      </c>
      <c r="BE35" s="202" t="e">
        <f>SUMIFS(#REF!,#REF!,'QofE - by entity'!$B35,#REF!,'QofE - by entity'!$C35,#REF!,'QofE - by entity'!$A$4)</f>
        <v>#REF!</v>
      </c>
      <c r="BF35" s="202" t="e">
        <f>SUMIFS(#REF!,#REF!,'QofE - by entity'!$B35,#REF!,'QofE - by entity'!$C35,#REF!,'QofE - by entity'!$A$4)</f>
        <v>#REF!</v>
      </c>
      <c r="BG35" s="202" t="e">
        <f>SUMIFS(#REF!,#REF!,'QofE - by entity'!$B35,#REF!,'QofE - by entity'!$C35,#REF!,'QofE - by entity'!$A$4)</f>
        <v>#REF!</v>
      </c>
      <c r="BH35" s="202" t="e">
        <f>SUMIFS(#REF!,#REF!,'QofE - by entity'!$B35,#REF!,'QofE - by entity'!$C35,#REF!,'QofE - by entity'!$A$4)</f>
        <v>#REF!</v>
      </c>
    </row>
    <row r="36" spans="2:60" s="20" customFormat="1" ht="14.25" customHeight="1" outlineLevel="1" x14ac:dyDescent="0.3">
      <c r="B36" s="30" t="e">
        <f>#REF!</f>
        <v>#REF!</v>
      </c>
      <c r="C36" s="136" t="e">
        <f>#REF!</f>
        <v>#REF!</v>
      </c>
      <c r="D36" s="202" t="e">
        <f>SUM(M36:X36)</f>
        <v>#REF!</v>
      </c>
      <c r="E36" s="202" t="e">
        <f>SUM(Y36:AJ36)</f>
        <v>#REF!</v>
      </c>
      <c r="F36" s="202" t="e">
        <f t="shared" si="23"/>
        <v>#REF!</v>
      </c>
      <c r="G36" s="202" t="e">
        <f ca="1">_xlfn.IFNA(SUM(OFFSET($M36,0,MATCH(Periods!$D$15,$M$7:$BK$7,0)-1):OFFSET($M36,0,MATCH(Periods!$D$15,$M$7:$BK$7,0)-12)),0)</f>
        <v>#REF!</v>
      </c>
      <c r="H36" s="202" t="e">
        <f ca="1">SUM(OFFSET($M36,0,MATCH(Periods!$D$17,$M$7:$BK$7,0)-1):OFFSET($M36,0,MATCH(Periods!$D$13,$M$7:$BK$7,0)))</f>
        <v>#REF!</v>
      </c>
      <c r="I36" s="202" t="e">
        <f ca="1">SUM(OFFSET($M36,0,MATCH(Periods!$D$16,$M$7:$BK$7,0)-1):OFFSET($M36,0,MATCH(Periods!$D$14,$M$7:$BK$7,0)))</f>
        <v>#REF!</v>
      </c>
      <c r="J36" s="20" t="s">
        <v>158</v>
      </c>
      <c r="K36" s="133"/>
      <c r="L36" s="134"/>
      <c r="M36" s="202" t="e">
        <f>SUMIFS(#REF!,#REF!,'QofE - by entity'!$B36,#REF!,'QofE - by entity'!$C36,#REF!,'QofE - by entity'!$A$4)</f>
        <v>#REF!</v>
      </c>
      <c r="N36" s="202" t="e">
        <f>SUMIFS(#REF!,#REF!,'QofE - by entity'!$B36,#REF!,'QofE - by entity'!$C36,#REF!,'QofE - by entity'!$A$4)</f>
        <v>#REF!</v>
      </c>
      <c r="O36" s="202" t="e">
        <f>SUMIFS(#REF!,#REF!,'QofE - by entity'!$B36,#REF!,'QofE - by entity'!$C36,#REF!,'QofE - by entity'!$A$4)</f>
        <v>#REF!</v>
      </c>
      <c r="P36" s="202" t="e">
        <f>SUMIFS(#REF!,#REF!,'QofE - by entity'!$B36,#REF!,'QofE - by entity'!$C36,#REF!,'QofE - by entity'!$A$4)</f>
        <v>#REF!</v>
      </c>
      <c r="Q36" s="202" t="e">
        <f>SUMIFS(#REF!,#REF!,'QofE - by entity'!$B36,#REF!,'QofE - by entity'!$C36,#REF!,'QofE - by entity'!$A$4)</f>
        <v>#REF!</v>
      </c>
      <c r="R36" s="202" t="e">
        <f>SUMIFS(#REF!,#REF!,'QofE - by entity'!$B36,#REF!,'QofE - by entity'!$C36,#REF!,'QofE - by entity'!$A$4)</f>
        <v>#REF!</v>
      </c>
      <c r="S36" s="202" t="e">
        <f>SUMIFS(#REF!,#REF!,'QofE - by entity'!$B36,#REF!,'QofE - by entity'!$C36,#REF!,'QofE - by entity'!$A$4)</f>
        <v>#REF!</v>
      </c>
      <c r="T36" s="202" t="e">
        <f>SUMIFS(#REF!,#REF!,'QofE - by entity'!$B36,#REF!,'QofE - by entity'!$C36,#REF!,'QofE - by entity'!$A$4)</f>
        <v>#REF!</v>
      </c>
      <c r="U36" s="202" t="e">
        <f>SUMIFS(#REF!,#REF!,'QofE - by entity'!$B36,#REF!,'QofE - by entity'!$C36,#REF!,'QofE - by entity'!$A$4)</f>
        <v>#REF!</v>
      </c>
      <c r="V36" s="202" t="e">
        <f>SUMIFS(#REF!,#REF!,'QofE - by entity'!$B36,#REF!,'QofE - by entity'!$C36,#REF!,'QofE - by entity'!$A$4)</f>
        <v>#REF!</v>
      </c>
      <c r="W36" s="202" t="e">
        <f>SUMIFS(#REF!,#REF!,'QofE - by entity'!$B36,#REF!,'QofE - by entity'!$C36,#REF!,'QofE - by entity'!$A$4)</f>
        <v>#REF!</v>
      </c>
      <c r="X36" s="202" t="e">
        <f>SUMIFS(#REF!,#REF!,'QofE - by entity'!$B36,#REF!,'QofE - by entity'!$C36,#REF!,'QofE - by entity'!$A$4)</f>
        <v>#REF!</v>
      </c>
      <c r="Y36" s="202" t="e">
        <f>SUMIFS(#REF!,#REF!,'QofE - by entity'!$B36,#REF!,'QofE - by entity'!$C36,#REF!,'QofE - by entity'!$A$4)</f>
        <v>#REF!</v>
      </c>
      <c r="Z36" s="202" t="e">
        <f>SUMIFS(#REF!,#REF!,'QofE - by entity'!$B36,#REF!,'QofE - by entity'!$C36,#REF!,'QofE - by entity'!$A$4)</f>
        <v>#REF!</v>
      </c>
      <c r="AA36" s="202" t="e">
        <f>SUMIFS(#REF!,#REF!,'QofE - by entity'!$B36,#REF!,'QofE - by entity'!$C36,#REF!,'QofE - by entity'!$A$4)</f>
        <v>#REF!</v>
      </c>
      <c r="AB36" s="202" t="e">
        <f>SUMIFS(#REF!,#REF!,'QofE - by entity'!$B36,#REF!,'QofE - by entity'!$C36,#REF!,'QofE - by entity'!$A$4)</f>
        <v>#REF!</v>
      </c>
      <c r="AC36" s="202" t="e">
        <f>SUMIFS(#REF!,#REF!,'QofE - by entity'!$B36,#REF!,'QofE - by entity'!$C36,#REF!,'QofE - by entity'!$A$4)</f>
        <v>#REF!</v>
      </c>
      <c r="AD36" s="202" t="e">
        <f>SUMIFS(#REF!,#REF!,'QofE - by entity'!$B36,#REF!,'QofE - by entity'!$C36,#REF!,'QofE - by entity'!$A$4)</f>
        <v>#REF!</v>
      </c>
      <c r="AE36" s="202" t="e">
        <f>SUMIFS(#REF!,#REF!,'QofE - by entity'!$B36,#REF!,'QofE - by entity'!$C36,#REF!,'QofE - by entity'!$A$4)</f>
        <v>#REF!</v>
      </c>
      <c r="AF36" s="202" t="e">
        <f>SUMIFS(#REF!,#REF!,'QofE - by entity'!$B36,#REF!,'QofE - by entity'!$C36,#REF!,'QofE - by entity'!$A$4)</f>
        <v>#REF!</v>
      </c>
      <c r="AG36" s="202" t="e">
        <f>SUMIFS(#REF!,#REF!,'QofE - by entity'!$B36,#REF!,'QofE - by entity'!$C36,#REF!,'QofE - by entity'!$A$4)</f>
        <v>#REF!</v>
      </c>
      <c r="AH36" s="202" t="e">
        <f>SUMIFS(#REF!,#REF!,'QofE - by entity'!$B36,#REF!,'QofE - by entity'!$C36,#REF!,'QofE - by entity'!$A$4)</f>
        <v>#REF!</v>
      </c>
      <c r="AI36" s="202" t="e">
        <f>SUMIFS(#REF!,#REF!,'QofE - by entity'!$B36,#REF!,'QofE - by entity'!$C36,#REF!,'QofE - by entity'!$A$4)</f>
        <v>#REF!</v>
      </c>
      <c r="AJ36" s="202" t="e">
        <f>SUMIFS(#REF!,#REF!,'QofE - by entity'!$B36,#REF!,'QofE - by entity'!$C36,#REF!,'QofE - by entity'!$A$4)</f>
        <v>#REF!</v>
      </c>
      <c r="AK36" s="202" t="e">
        <f>SUMIFS(#REF!,#REF!,'QofE - by entity'!$B36,#REF!,'QofE - by entity'!$C36,#REF!,'QofE - by entity'!$A$4)</f>
        <v>#REF!</v>
      </c>
      <c r="AL36" s="202" t="e">
        <f>SUMIFS(#REF!,#REF!,'QofE - by entity'!$B36,#REF!,'QofE - by entity'!$C36,#REF!,'QofE - by entity'!$A$4)</f>
        <v>#REF!</v>
      </c>
      <c r="AM36" s="202" t="e">
        <f>SUMIFS(#REF!,#REF!,'QofE - by entity'!$B36,#REF!,'QofE - by entity'!$C36,#REF!,'QofE - by entity'!$A$4)</f>
        <v>#REF!</v>
      </c>
      <c r="AN36" s="202" t="e">
        <f>SUMIFS(#REF!,#REF!,'QofE - by entity'!$B36,#REF!,'QofE - by entity'!$C36,#REF!,'QofE - by entity'!$A$4)</f>
        <v>#REF!</v>
      </c>
      <c r="AO36" s="202" t="e">
        <f>SUMIFS(#REF!,#REF!,'QofE - by entity'!$B36,#REF!,'QofE - by entity'!$C36,#REF!,'QofE - by entity'!$A$4)</f>
        <v>#REF!</v>
      </c>
      <c r="AP36" s="202" t="e">
        <f>SUMIFS(#REF!,#REF!,'QofE - by entity'!$B36,#REF!,'QofE - by entity'!$C36,#REF!,'QofE - by entity'!$A$4)</f>
        <v>#REF!</v>
      </c>
      <c r="AQ36" s="202" t="e">
        <f>SUMIFS(#REF!,#REF!,'QofE - by entity'!$B36,#REF!,'QofE - by entity'!$C36,#REF!,'QofE - by entity'!$A$4)</f>
        <v>#REF!</v>
      </c>
      <c r="AR36" s="202" t="e">
        <f>SUMIFS(#REF!,#REF!,'QofE - by entity'!$B36,#REF!,'QofE - by entity'!$C36,#REF!,'QofE - by entity'!$A$4)</f>
        <v>#REF!</v>
      </c>
      <c r="AS36" s="202" t="e">
        <f>SUMIFS(#REF!,#REF!,'QofE - by entity'!$B36,#REF!,'QofE - by entity'!$C36,#REF!,'QofE - by entity'!$A$4)</f>
        <v>#REF!</v>
      </c>
      <c r="AT36" s="202" t="e">
        <f>SUMIFS(#REF!,#REF!,'QofE - by entity'!$B36,#REF!,'QofE - by entity'!$C36,#REF!,'QofE - by entity'!$A$4)</f>
        <v>#REF!</v>
      </c>
      <c r="AU36" s="202" t="e">
        <f>SUMIFS(#REF!,#REF!,'QofE - by entity'!$B36,#REF!,'QofE - by entity'!$C36,#REF!,'QofE - by entity'!$A$4)</f>
        <v>#REF!</v>
      </c>
      <c r="AV36" s="202" t="e">
        <f>SUMIFS(#REF!,#REF!,'QofE - by entity'!$B36,#REF!,'QofE - by entity'!$C36,#REF!,'QofE - by entity'!$A$4)</f>
        <v>#REF!</v>
      </c>
      <c r="AW36" s="202" t="e">
        <f>SUMIFS(#REF!,#REF!,'QofE - by entity'!$B36,#REF!,'QofE - by entity'!$C36,#REF!,'QofE - by entity'!$A$4)</f>
        <v>#REF!</v>
      </c>
      <c r="AX36" s="202" t="e">
        <f>SUMIFS(#REF!,#REF!,'QofE - by entity'!$B36,#REF!,'QofE - by entity'!$C36,#REF!,'QofE - by entity'!$A$4)</f>
        <v>#REF!</v>
      </c>
      <c r="AY36" s="202" t="e">
        <f>SUMIFS(#REF!,#REF!,'QofE - by entity'!$B36,#REF!,'QofE - by entity'!$C36,#REF!,'QofE - by entity'!$A$4)</f>
        <v>#REF!</v>
      </c>
      <c r="AZ36" s="202" t="e">
        <f>SUMIFS(#REF!,#REF!,'QofE - by entity'!$B36,#REF!,'QofE - by entity'!$C36,#REF!,'QofE - by entity'!$A$4)</f>
        <v>#REF!</v>
      </c>
      <c r="BA36" s="202" t="e">
        <f>SUMIFS(#REF!,#REF!,'QofE - by entity'!$B36,#REF!,'QofE - by entity'!$C36,#REF!,'QofE - by entity'!$A$4)</f>
        <v>#REF!</v>
      </c>
      <c r="BB36" s="202" t="e">
        <f>SUMIFS(#REF!,#REF!,'QofE - by entity'!$B36,#REF!,'QofE - by entity'!$C36,#REF!,'QofE - by entity'!$A$4)</f>
        <v>#REF!</v>
      </c>
      <c r="BC36" s="202" t="e">
        <f>SUMIFS(#REF!,#REF!,'QofE - by entity'!$B36,#REF!,'QofE - by entity'!$C36,#REF!,'QofE - by entity'!$A$4)</f>
        <v>#REF!</v>
      </c>
      <c r="BD36" s="202" t="e">
        <f>SUMIFS(#REF!,#REF!,'QofE - by entity'!$B36,#REF!,'QofE - by entity'!$C36,#REF!,'QofE - by entity'!$A$4)</f>
        <v>#REF!</v>
      </c>
      <c r="BE36" s="202" t="e">
        <f>SUMIFS(#REF!,#REF!,'QofE - by entity'!$B36,#REF!,'QofE - by entity'!$C36,#REF!,'QofE - by entity'!$A$4)</f>
        <v>#REF!</v>
      </c>
      <c r="BF36" s="202" t="e">
        <f>SUMIFS(#REF!,#REF!,'QofE - by entity'!$B36,#REF!,'QofE - by entity'!$C36,#REF!,'QofE - by entity'!$A$4)</f>
        <v>#REF!</v>
      </c>
      <c r="BG36" s="202" t="e">
        <f>SUMIFS(#REF!,#REF!,'QofE - by entity'!$B36,#REF!,'QofE - by entity'!$C36,#REF!,'QofE - by entity'!$A$4)</f>
        <v>#REF!</v>
      </c>
      <c r="BH36" s="202" t="e">
        <f>SUMIFS(#REF!,#REF!,'QofE - by entity'!$B36,#REF!,'QofE - by entity'!$C36,#REF!,'QofE - by entity'!$A$4)</f>
        <v>#REF!</v>
      </c>
    </row>
    <row r="37" spans="2:60" s="20" customFormat="1" ht="14.25" customHeight="1" outlineLevel="1" x14ac:dyDescent="0.3">
      <c r="B37" s="30" t="e">
        <f>#REF!</f>
        <v>#REF!</v>
      </c>
      <c r="C37" s="136" t="e">
        <f>#REF!</f>
        <v>#REF!</v>
      </c>
      <c r="D37" s="202" t="e">
        <f>SUM(M37:X37)</f>
        <v>#REF!</v>
      </c>
      <c r="E37" s="202" t="e">
        <f>SUM(Y37:AJ37)</f>
        <v>#REF!</v>
      </c>
      <c r="F37" s="202" t="e">
        <f t="shared" si="23"/>
        <v>#REF!</v>
      </c>
      <c r="G37" s="202" t="e">
        <f ca="1">_xlfn.IFNA(SUM(OFFSET($M37,0,MATCH(Periods!$D$15,$M$7:$BK$7,0)-1):OFFSET($M37,0,MATCH(Periods!$D$15,$M$7:$BK$7,0)-12)),0)</f>
        <v>#REF!</v>
      </c>
      <c r="H37" s="202" t="e">
        <f ca="1">SUM(OFFSET($M37,0,MATCH(Periods!$D$17,$M$7:$BK$7,0)-1):OFFSET($M37,0,MATCH(Periods!$D$13,$M$7:$BK$7,0)))</f>
        <v>#REF!</v>
      </c>
      <c r="I37" s="202" t="e">
        <f ca="1">SUM(OFFSET($M37,0,MATCH(Periods!$D$16,$M$7:$BK$7,0)-1):OFFSET($M37,0,MATCH(Periods!$D$14,$M$7:$BK$7,0)))</f>
        <v>#REF!</v>
      </c>
      <c r="J37" s="20" t="s">
        <v>158</v>
      </c>
      <c r="K37" s="133"/>
      <c r="L37" s="134"/>
      <c r="M37" s="202" t="e">
        <f>SUMIFS(#REF!,#REF!,'QofE - by entity'!$B37,#REF!,'QofE - by entity'!$C37,#REF!,'QofE - by entity'!$A$4)</f>
        <v>#REF!</v>
      </c>
      <c r="N37" s="202" t="e">
        <f>SUMIFS(#REF!,#REF!,'QofE - by entity'!$B37,#REF!,'QofE - by entity'!$C37,#REF!,'QofE - by entity'!$A$4)</f>
        <v>#REF!</v>
      </c>
      <c r="O37" s="202" t="e">
        <f>SUMIFS(#REF!,#REF!,'QofE - by entity'!$B37,#REF!,'QofE - by entity'!$C37,#REF!,'QofE - by entity'!$A$4)</f>
        <v>#REF!</v>
      </c>
      <c r="P37" s="202" t="e">
        <f>SUMIFS(#REF!,#REF!,'QofE - by entity'!$B37,#REF!,'QofE - by entity'!$C37,#REF!,'QofE - by entity'!$A$4)</f>
        <v>#REF!</v>
      </c>
      <c r="Q37" s="202" t="e">
        <f>SUMIFS(#REF!,#REF!,'QofE - by entity'!$B37,#REF!,'QofE - by entity'!$C37,#REF!,'QofE - by entity'!$A$4)</f>
        <v>#REF!</v>
      </c>
      <c r="R37" s="202" t="e">
        <f>SUMIFS(#REF!,#REF!,'QofE - by entity'!$B37,#REF!,'QofE - by entity'!$C37,#REF!,'QofE - by entity'!$A$4)</f>
        <v>#REF!</v>
      </c>
      <c r="S37" s="202" t="e">
        <f>SUMIFS(#REF!,#REF!,'QofE - by entity'!$B37,#REF!,'QofE - by entity'!$C37,#REF!,'QofE - by entity'!$A$4)</f>
        <v>#REF!</v>
      </c>
      <c r="T37" s="202" t="e">
        <f>SUMIFS(#REF!,#REF!,'QofE - by entity'!$B37,#REF!,'QofE - by entity'!$C37,#REF!,'QofE - by entity'!$A$4)</f>
        <v>#REF!</v>
      </c>
      <c r="U37" s="202" t="e">
        <f>SUMIFS(#REF!,#REF!,'QofE - by entity'!$B37,#REF!,'QofE - by entity'!$C37,#REF!,'QofE - by entity'!$A$4)</f>
        <v>#REF!</v>
      </c>
      <c r="V37" s="202" t="e">
        <f>SUMIFS(#REF!,#REF!,'QofE - by entity'!$B37,#REF!,'QofE - by entity'!$C37,#REF!,'QofE - by entity'!$A$4)</f>
        <v>#REF!</v>
      </c>
      <c r="W37" s="202" t="e">
        <f>SUMIFS(#REF!,#REF!,'QofE - by entity'!$B37,#REF!,'QofE - by entity'!$C37,#REF!,'QofE - by entity'!$A$4)</f>
        <v>#REF!</v>
      </c>
      <c r="X37" s="202" t="e">
        <f>SUMIFS(#REF!,#REF!,'QofE - by entity'!$B37,#REF!,'QofE - by entity'!$C37,#REF!,'QofE - by entity'!$A$4)</f>
        <v>#REF!</v>
      </c>
      <c r="Y37" s="202" t="e">
        <f>SUMIFS(#REF!,#REF!,'QofE - by entity'!$B37,#REF!,'QofE - by entity'!$C37,#REF!,'QofE - by entity'!$A$4)</f>
        <v>#REF!</v>
      </c>
      <c r="Z37" s="202" t="e">
        <f>SUMIFS(#REF!,#REF!,'QofE - by entity'!$B37,#REF!,'QofE - by entity'!$C37,#REF!,'QofE - by entity'!$A$4)</f>
        <v>#REF!</v>
      </c>
      <c r="AA37" s="202" t="e">
        <f>SUMIFS(#REF!,#REF!,'QofE - by entity'!$B37,#REF!,'QofE - by entity'!$C37,#REF!,'QofE - by entity'!$A$4)</f>
        <v>#REF!</v>
      </c>
      <c r="AB37" s="202" t="e">
        <f>SUMIFS(#REF!,#REF!,'QofE - by entity'!$B37,#REF!,'QofE - by entity'!$C37,#REF!,'QofE - by entity'!$A$4)</f>
        <v>#REF!</v>
      </c>
      <c r="AC37" s="202" t="e">
        <f>SUMIFS(#REF!,#REF!,'QofE - by entity'!$B37,#REF!,'QofE - by entity'!$C37,#REF!,'QofE - by entity'!$A$4)</f>
        <v>#REF!</v>
      </c>
      <c r="AD37" s="202" t="e">
        <f>SUMIFS(#REF!,#REF!,'QofE - by entity'!$B37,#REF!,'QofE - by entity'!$C37,#REF!,'QofE - by entity'!$A$4)</f>
        <v>#REF!</v>
      </c>
      <c r="AE37" s="202" t="e">
        <f>SUMIFS(#REF!,#REF!,'QofE - by entity'!$B37,#REF!,'QofE - by entity'!$C37,#REF!,'QofE - by entity'!$A$4)</f>
        <v>#REF!</v>
      </c>
      <c r="AF37" s="202" t="e">
        <f>SUMIFS(#REF!,#REF!,'QofE - by entity'!$B37,#REF!,'QofE - by entity'!$C37,#REF!,'QofE - by entity'!$A$4)</f>
        <v>#REF!</v>
      </c>
      <c r="AG37" s="202" t="e">
        <f>SUMIFS(#REF!,#REF!,'QofE - by entity'!$B37,#REF!,'QofE - by entity'!$C37,#REF!,'QofE - by entity'!$A$4)</f>
        <v>#REF!</v>
      </c>
      <c r="AH37" s="202" t="e">
        <f>SUMIFS(#REF!,#REF!,'QofE - by entity'!$B37,#REF!,'QofE - by entity'!$C37,#REF!,'QofE - by entity'!$A$4)</f>
        <v>#REF!</v>
      </c>
      <c r="AI37" s="202" t="e">
        <f>SUMIFS(#REF!,#REF!,'QofE - by entity'!$B37,#REF!,'QofE - by entity'!$C37,#REF!,'QofE - by entity'!$A$4)</f>
        <v>#REF!</v>
      </c>
      <c r="AJ37" s="202" t="e">
        <f>SUMIFS(#REF!,#REF!,'QofE - by entity'!$B37,#REF!,'QofE - by entity'!$C37,#REF!,'QofE - by entity'!$A$4)</f>
        <v>#REF!</v>
      </c>
      <c r="AK37" s="202" t="e">
        <f>SUMIFS(#REF!,#REF!,'QofE - by entity'!$B37,#REF!,'QofE - by entity'!$C37,#REF!,'QofE - by entity'!$A$4)</f>
        <v>#REF!</v>
      </c>
      <c r="AL37" s="202" t="e">
        <f>SUMIFS(#REF!,#REF!,'QofE - by entity'!$B37,#REF!,'QofE - by entity'!$C37,#REF!,'QofE - by entity'!$A$4)</f>
        <v>#REF!</v>
      </c>
      <c r="AM37" s="202" t="e">
        <f>SUMIFS(#REF!,#REF!,'QofE - by entity'!$B37,#REF!,'QofE - by entity'!$C37,#REF!,'QofE - by entity'!$A$4)</f>
        <v>#REF!</v>
      </c>
      <c r="AN37" s="202" t="e">
        <f>SUMIFS(#REF!,#REF!,'QofE - by entity'!$B37,#REF!,'QofE - by entity'!$C37,#REF!,'QofE - by entity'!$A$4)</f>
        <v>#REF!</v>
      </c>
      <c r="AO37" s="202" t="e">
        <f>SUMIFS(#REF!,#REF!,'QofE - by entity'!$B37,#REF!,'QofE - by entity'!$C37,#REF!,'QofE - by entity'!$A$4)</f>
        <v>#REF!</v>
      </c>
      <c r="AP37" s="202" t="e">
        <f>SUMIFS(#REF!,#REF!,'QofE - by entity'!$B37,#REF!,'QofE - by entity'!$C37,#REF!,'QofE - by entity'!$A$4)</f>
        <v>#REF!</v>
      </c>
      <c r="AQ37" s="202" t="e">
        <f>SUMIFS(#REF!,#REF!,'QofE - by entity'!$B37,#REF!,'QofE - by entity'!$C37,#REF!,'QofE - by entity'!$A$4)</f>
        <v>#REF!</v>
      </c>
      <c r="AR37" s="202" t="e">
        <f>SUMIFS(#REF!,#REF!,'QofE - by entity'!$B37,#REF!,'QofE - by entity'!$C37,#REF!,'QofE - by entity'!$A$4)</f>
        <v>#REF!</v>
      </c>
      <c r="AS37" s="202" t="e">
        <f>SUMIFS(#REF!,#REF!,'QofE - by entity'!$B37,#REF!,'QofE - by entity'!$C37,#REF!,'QofE - by entity'!$A$4)</f>
        <v>#REF!</v>
      </c>
      <c r="AT37" s="202" t="e">
        <f>SUMIFS(#REF!,#REF!,'QofE - by entity'!$B37,#REF!,'QofE - by entity'!$C37,#REF!,'QofE - by entity'!$A$4)</f>
        <v>#REF!</v>
      </c>
      <c r="AU37" s="202" t="e">
        <f>SUMIFS(#REF!,#REF!,'QofE - by entity'!$B37,#REF!,'QofE - by entity'!$C37,#REF!,'QofE - by entity'!$A$4)</f>
        <v>#REF!</v>
      </c>
      <c r="AV37" s="202" t="e">
        <f>SUMIFS(#REF!,#REF!,'QofE - by entity'!$B37,#REF!,'QofE - by entity'!$C37,#REF!,'QofE - by entity'!$A$4)</f>
        <v>#REF!</v>
      </c>
      <c r="AW37" s="202" t="e">
        <f>SUMIFS(#REF!,#REF!,'QofE - by entity'!$B37,#REF!,'QofE - by entity'!$C37,#REF!,'QofE - by entity'!$A$4)</f>
        <v>#REF!</v>
      </c>
      <c r="AX37" s="202" t="e">
        <f>SUMIFS(#REF!,#REF!,'QofE - by entity'!$B37,#REF!,'QofE - by entity'!$C37,#REF!,'QofE - by entity'!$A$4)</f>
        <v>#REF!</v>
      </c>
      <c r="AY37" s="202" t="e">
        <f>SUMIFS(#REF!,#REF!,'QofE - by entity'!$B37,#REF!,'QofE - by entity'!$C37,#REF!,'QofE - by entity'!$A$4)</f>
        <v>#REF!</v>
      </c>
      <c r="AZ37" s="202" t="e">
        <f>SUMIFS(#REF!,#REF!,'QofE - by entity'!$B37,#REF!,'QofE - by entity'!$C37,#REF!,'QofE - by entity'!$A$4)</f>
        <v>#REF!</v>
      </c>
      <c r="BA37" s="202" t="e">
        <f>SUMIFS(#REF!,#REF!,'QofE - by entity'!$B37,#REF!,'QofE - by entity'!$C37,#REF!,'QofE - by entity'!$A$4)</f>
        <v>#REF!</v>
      </c>
      <c r="BB37" s="202" t="e">
        <f>SUMIFS(#REF!,#REF!,'QofE - by entity'!$B37,#REF!,'QofE - by entity'!$C37,#REF!,'QofE - by entity'!$A$4)</f>
        <v>#REF!</v>
      </c>
      <c r="BC37" s="202" t="e">
        <f>SUMIFS(#REF!,#REF!,'QofE - by entity'!$B37,#REF!,'QofE - by entity'!$C37,#REF!,'QofE - by entity'!$A$4)</f>
        <v>#REF!</v>
      </c>
      <c r="BD37" s="202" t="e">
        <f>SUMIFS(#REF!,#REF!,'QofE - by entity'!$B37,#REF!,'QofE - by entity'!$C37,#REF!,'QofE - by entity'!$A$4)</f>
        <v>#REF!</v>
      </c>
      <c r="BE37" s="202" t="e">
        <f>SUMIFS(#REF!,#REF!,'QofE - by entity'!$B37,#REF!,'QofE - by entity'!$C37,#REF!,'QofE - by entity'!$A$4)</f>
        <v>#REF!</v>
      </c>
      <c r="BF37" s="202" t="e">
        <f>SUMIFS(#REF!,#REF!,'QofE - by entity'!$B37,#REF!,'QofE - by entity'!$C37,#REF!,'QofE - by entity'!$A$4)</f>
        <v>#REF!</v>
      </c>
      <c r="BG37" s="202" t="e">
        <f>SUMIFS(#REF!,#REF!,'QofE - by entity'!$B37,#REF!,'QofE - by entity'!$C37,#REF!,'QofE - by entity'!$A$4)</f>
        <v>#REF!</v>
      </c>
      <c r="BH37" s="202" t="e">
        <f>SUMIFS(#REF!,#REF!,'QofE - by entity'!$B37,#REF!,'QofE - by entity'!$C37,#REF!,'QofE - by entity'!$A$4)</f>
        <v>#REF!</v>
      </c>
    </row>
    <row r="38" spans="2:60" s="20" customFormat="1" ht="14.25" customHeight="1" outlineLevel="1" x14ac:dyDescent="0.3">
      <c r="B38" s="30" t="e">
        <f>#REF!</f>
        <v>#REF!</v>
      </c>
      <c r="C38" s="136" t="e">
        <f>#REF!</f>
        <v>#REF!</v>
      </c>
      <c r="D38" s="202" t="e">
        <f>SUM(M38:X38)</f>
        <v>#REF!</v>
      </c>
      <c r="E38" s="202" t="e">
        <f>SUM(Y38:AJ38)</f>
        <v>#REF!</v>
      </c>
      <c r="F38" s="202" t="e">
        <f t="shared" si="23"/>
        <v>#REF!</v>
      </c>
      <c r="G38" s="202" t="e">
        <f ca="1">_xlfn.IFNA(SUM(OFFSET($M38,0,MATCH(Periods!$D$15,$M$7:$BK$7,0)-1):OFFSET($M38,0,MATCH(Periods!$D$15,$M$7:$BK$7,0)-12)),0)</f>
        <v>#REF!</v>
      </c>
      <c r="H38" s="202" t="e">
        <f ca="1">SUM(OFFSET($M38,0,MATCH(Periods!$D$17,$M$7:$BK$7,0)-1):OFFSET($M38,0,MATCH(Periods!$D$13,$M$7:$BK$7,0)))</f>
        <v>#REF!</v>
      </c>
      <c r="I38" s="202" t="e">
        <f ca="1">SUM(OFFSET($M38,0,MATCH(Periods!$D$16,$M$7:$BK$7,0)-1):OFFSET($M38,0,MATCH(Periods!$D$14,$M$7:$BK$7,0)))</f>
        <v>#REF!</v>
      </c>
      <c r="J38" s="20" t="s">
        <v>158</v>
      </c>
      <c r="K38" s="133"/>
      <c r="L38" s="134"/>
      <c r="M38" s="202" t="e">
        <f>SUMIFS(#REF!,#REF!,'QofE - by entity'!$B38,#REF!,'QofE - by entity'!$C38,#REF!,'QofE - by entity'!$A$4)</f>
        <v>#REF!</v>
      </c>
      <c r="N38" s="202" t="e">
        <f>SUMIFS(#REF!,#REF!,'QofE - by entity'!$B38,#REF!,'QofE - by entity'!$C38,#REF!,'QofE - by entity'!$A$4)</f>
        <v>#REF!</v>
      </c>
      <c r="O38" s="202" t="e">
        <f>SUMIFS(#REF!,#REF!,'QofE - by entity'!$B38,#REF!,'QofE - by entity'!$C38,#REF!,'QofE - by entity'!$A$4)</f>
        <v>#REF!</v>
      </c>
      <c r="P38" s="202" t="e">
        <f>SUMIFS(#REF!,#REF!,'QofE - by entity'!$B38,#REF!,'QofE - by entity'!$C38,#REF!,'QofE - by entity'!$A$4)</f>
        <v>#REF!</v>
      </c>
      <c r="Q38" s="202" t="e">
        <f>SUMIFS(#REF!,#REF!,'QofE - by entity'!$B38,#REF!,'QofE - by entity'!$C38,#REF!,'QofE - by entity'!$A$4)</f>
        <v>#REF!</v>
      </c>
      <c r="R38" s="202" t="e">
        <f>SUMIFS(#REF!,#REF!,'QofE - by entity'!$B38,#REF!,'QofE - by entity'!$C38,#REF!,'QofE - by entity'!$A$4)</f>
        <v>#REF!</v>
      </c>
      <c r="S38" s="202" t="e">
        <f>SUMIFS(#REF!,#REF!,'QofE - by entity'!$B38,#REF!,'QofE - by entity'!$C38,#REF!,'QofE - by entity'!$A$4)</f>
        <v>#REF!</v>
      </c>
      <c r="T38" s="202" t="e">
        <f>SUMIFS(#REF!,#REF!,'QofE - by entity'!$B38,#REF!,'QofE - by entity'!$C38,#REF!,'QofE - by entity'!$A$4)</f>
        <v>#REF!</v>
      </c>
      <c r="U38" s="202" t="e">
        <f>SUMIFS(#REF!,#REF!,'QofE - by entity'!$B38,#REF!,'QofE - by entity'!$C38,#REF!,'QofE - by entity'!$A$4)</f>
        <v>#REF!</v>
      </c>
      <c r="V38" s="202" t="e">
        <f>SUMIFS(#REF!,#REF!,'QofE - by entity'!$B38,#REF!,'QofE - by entity'!$C38,#REF!,'QofE - by entity'!$A$4)</f>
        <v>#REF!</v>
      </c>
      <c r="W38" s="202" t="e">
        <f>SUMIFS(#REF!,#REF!,'QofE - by entity'!$B38,#REF!,'QofE - by entity'!$C38,#REF!,'QofE - by entity'!$A$4)</f>
        <v>#REF!</v>
      </c>
      <c r="X38" s="202" t="e">
        <f>SUMIFS(#REF!,#REF!,'QofE - by entity'!$B38,#REF!,'QofE - by entity'!$C38,#REF!,'QofE - by entity'!$A$4)</f>
        <v>#REF!</v>
      </c>
      <c r="Y38" s="202" t="e">
        <f>SUMIFS(#REF!,#REF!,'QofE - by entity'!$B38,#REF!,'QofE - by entity'!$C38,#REF!,'QofE - by entity'!$A$4)</f>
        <v>#REF!</v>
      </c>
      <c r="Z38" s="202" t="e">
        <f>SUMIFS(#REF!,#REF!,'QofE - by entity'!$B38,#REF!,'QofE - by entity'!$C38,#REF!,'QofE - by entity'!$A$4)</f>
        <v>#REF!</v>
      </c>
      <c r="AA38" s="202" t="e">
        <f>SUMIFS(#REF!,#REF!,'QofE - by entity'!$B38,#REF!,'QofE - by entity'!$C38,#REF!,'QofE - by entity'!$A$4)</f>
        <v>#REF!</v>
      </c>
      <c r="AB38" s="202" t="e">
        <f>SUMIFS(#REF!,#REF!,'QofE - by entity'!$B38,#REF!,'QofE - by entity'!$C38,#REF!,'QofE - by entity'!$A$4)</f>
        <v>#REF!</v>
      </c>
      <c r="AC38" s="202" t="e">
        <f>SUMIFS(#REF!,#REF!,'QofE - by entity'!$B38,#REF!,'QofE - by entity'!$C38,#REF!,'QofE - by entity'!$A$4)</f>
        <v>#REF!</v>
      </c>
      <c r="AD38" s="202" t="e">
        <f>SUMIFS(#REF!,#REF!,'QofE - by entity'!$B38,#REF!,'QofE - by entity'!$C38,#REF!,'QofE - by entity'!$A$4)</f>
        <v>#REF!</v>
      </c>
      <c r="AE38" s="202" t="e">
        <f>SUMIFS(#REF!,#REF!,'QofE - by entity'!$B38,#REF!,'QofE - by entity'!$C38,#REF!,'QofE - by entity'!$A$4)</f>
        <v>#REF!</v>
      </c>
      <c r="AF38" s="202" t="e">
        <f>SUMIFS(#REF!,#REF!,'QofE - by entity'!$B38,#REF!,'QofE - by entity'!$C38,#REF!,'QofE - by entity'!$A$4)</f>
        <v>#REF!</v>
      </c>
      <c r="AG38" s="202" t="e">
        <f>SUMIFS(#REF!,#REF!,'QofE - by entity'!$B38,#REF!,'QofE - by entity'!$C38,#REF!,'QofE - by entity'!$A$4)</f>
        <v>#REF!</v>
      </c>
      <c r="AH38" s="202" t="e">
        <f>SUMIFS(#REF!,#REF!,'QofE - by entity'!$B38,#REF!,'QofE - by entity'!$C38,#REF!,'QofE - by entity'!$A$4)</f>
        <v>#REF!</v>
      </c>
      <c r="AI38" s="202" t="e">
        <f>SUMIFS(#REF!,#REF!,'QofE - by entity'!$B38,#REF!,'QofE - by entity'!$C38,#REF!,'QofE - by entity'!$A$4)</f>
        <v>#REF!</v>
      </c>
      <c r="AJ38" s="202" t="e">
        <f>SUMIFS(#REF!,#REF!,'QofE - by entity'!$B38,#REF!,'QofE - by entity'!$C38,#REF!,'QofE - by entity'!$A$4)</f>
        <v>#REF!</v>
      </c>
      <c r="AK38" s="202" t="e">
        <f>SUMIFS(#REF!,#REF!,'QofE - by entity'!$B38,#REF!,'QofE - by entity'!$C38,#REF!,'QofE - by entity'!$A$4)</f>
        <v>#REF!</v>
      </c>
      <c r="AL38" s="202" t="e">
        <f>SUMIFS(#REF!,#REF!,'QofE - by entity'!$B38,#REF!,'QofE - by entity'!$C38,#REF!,'QofE - by entity'!$A$4)</f>
        <v>#REF!</v>
      </c>
      <c r="AM38" s="202" t="e">
        <f>SUMIFS(#REF!,#REF!,'QofE - by entity'!$B38,#REF!,'QofE - by entity'!$C38,#REF!,'QofE - by entity'!$A$4)</f>
        <v>#REF!</v>
      </c>
      <c r="AN38" s="202" t="e">
        <f>SUMIFS(#REF!,#REF!,'QofE - by entity'!$B38,#REF!,'QofE - by entity'!$C38,#REF!,'QofE - by entity'!$A$4)</f>
        <v>#REF!</v>
      </c>
      <c r="AO38" s="202" t="e">
        <f>SUMIFS(#REF!,#REF!,'QofE - by entity'!$B38,#REF!,'QofE - by entity'!$C38,#REF!,'QofE - by entity'!$A$4)</f>
        <v>#REF!</v>
      </c>
      <c r="AP38" s="202" t="e">
        <f>SUMIFS(#REF!,#REF!,'QofE - by entity'!$B38,#REF!,'QofE - by entity'!$C38,#REF!,'QofE - by entity'!$A$4)</f>
        <v>#REF!</v>
      </c>
      <c r="AQ38" s="202" t="e">
        <f>SUMIFS(#REF!,#REF!,'QofE - by entity'!$B38,#REF!,'QofE - by entity'!$C38,#REF!,'QofE - by entity'!$A$4)</f>
        <v>#REF!</v>
      </c>
      <c r="AR38" s="202" t="e">
        <f>SUMIFS(#REF!,#REF!,'QofE - by entity'!$B38,#REF!,'QofE - by entity'!$C38,#REF!,'QofE - by entity'!$A$4)</f>
        <v>#REF!</v>
      </c>
      <c r="AS38" s="202" t="e">
        <f>SUMIFS(#REF!,#REF!,'QofE - by entity'!$B38,#REF!,'QofE - by entity'!$C38,#REF!,'QofE - by entity'!$A$4)</f>
        <v>#REF!</v>
      </c>
      <c r="AT38" s="202" t="e">
        <f>SUMIFS(#REF!,#REF!,'QofE - by entity'!$B38,#REF!,'QofE - by entity'!$C38,#REF!,'QofE - by entity'!$A$4)</f>
        <v>#REF!</v>
      </c>
      <c r="AU38" s="202" t="e">
        <f>SUMIFS(#REF!,#REF!,'QofE - by entity'!$B38,#REF!,'QofE - by entity'!$C38,#REF!,'QofE - by entity'!$A$4)</f>
        <v>#REF!</v>
      </c>
      <c r="AV38" s="202" t="e">
        <f>SUMIFS(#REF!,#REF!,'QofE - by entity'!$B38,#REF!,'QofE - by entity'!$C38,#REF!,'QofE - by entity'!$A$4)</f>
        <v>#REF!</v>
      </c>
      <c r="AW38" s="202" t="e">
        <f>SUMIFS(#REF!,#REF!,'QofE - by entity'!$B38,#REF!,'QofE - by entity'!$C38,#REF!,'QofE - by entity'!$A$4)</f>
        <v>#REF!</v>
      </c>
      <c r="AX38" s="202" t="e">
        <f>SUMIFS(#REF!,#REF!,'QofE - by entity'!$B38,#REF!,'QofE - by entity'!$C38,#REF!,'QofE - by entity'!$A$4)</f>
        <v>#REF!</v>
      </c>
      <c r="AY38" s="202" t="e">
        <f>SUMIFS(#REF!,#REF!,'QofE - by entity'!$B38,#REF!,'QofE - by entity'!$C38,#REF!,'QofE - by entity'!$A$4)</f>
        <v>#REF!</v>
      </c>
      <c r="AZ38" s="202" t="e">
        <f>SUMIFS(#REF!,#REF!,'QofE - by entity'!$B38,#REF!,'QofE - by entity'!$C38,#REF!,'QofE - by entity'!$A$4)</f>
        <v>#REF!</v>
      </c>
      <c r="BA38" s="202" t="e">
        <f>SUMIFS(#REF!,#REF!,'QofE - by entity'!$B38,#REF!,'QofE - by entity'!$C38,#REF!,'QofE - by entity'!$A$4)</f>
        <v>#REF!</v>
      </c>
      <c r="BB38" s="202" t="e">
        <f>SUMIFS(#REF!,#REF!,'QofE - by entity'!$B38,#REF!,'QofE - by entity'!$C38,#REF!,'QofE - by entity'!$A$4)</f>
        <v>#REF!</v>
      </c>
      <c r="BC38" s="202" t="e">
        <f>SUMIFS(#REF!,#REF!,'QofE - by entity'!$B38,#REF!,'QofE - by entity'!$C38,#REF!,'QofE - by entity'!$A$4)</f>
        <v>#REF!</v>
      </c>
      <c r="BD38" s="202" t="e">
        <f>SUMIFS(#REF!,#REF!,'QofE - by entity'!$B38,#REF!,'QofE - by entity'!$C38,#REF!,'QofE - by entity'!$A$4)</f>
        <v>#REF!</v>
      </c>
      <c r="BE38" s="202" t="e">
        <f>SUMIFS(#REF!,#REF!,'QofE - by entity'!$B38,#REF!,'QofE - by entity'!$C38,#REF!,'QofE - by entity'!$A$4)</f>
        <v>#REF!</v>
      </c>
      <c r="BF38" s="202" t="e">
        <f>SUMIFS(#REF!,#REF!,'QofE - by entity'!$B38,#REF!,'QofE - by entity'!$C38,#REF!,'QofE - by entity'!$A$4)</f>
        <v>#REF!</v>
      </c>
      <c r="BG38" s="202" t="e">
        <f>SUMIFS(#REF!,#REF!,'QofE - by entity'!$B38,#REF!,'QofE - by entity'!$C38,#REF!,'QofE - by entity'!$A$4)</f>
        <v>#REF!</v>
      </c>
      <c r="BH38" s="202" t="e">
        <f>SUMIFS(#REF!,#REF!,'QofE - by entity'!$B38,#REF!,'QofE - by entity'!$C38,#REF!,'QofE - by entity'!$A$4)</f>
        <v>#REF!</v>
      </c>
    </row>
    <row r="39" spans="2:60" s="20" customFormat="1" ht="14.25" customHeight="1" outlineLevel="1" x14ac:dyDescent="0.3">
      <c r="B39" s="30" t="e">
        <f>#REF!</f>
        <v>#REF!</v>
      </c>
      <c r="C39" s="136" t="e">
        <f>#REF!</f>
        <v>#REF!</v>
      </c>
      <c r="D39" s="202" t="e">
        <f>SUM(M39:X39)</f>
        <v>#REF!</v>
      </c>
      <c r="E39" s="202" t="e">
        <f>SUM(Y39:AJ39)</f>
        <v>#REF!</v>
      </c>
      <c r="F39" s="202" t="e">
        <f t="shared" si="23"/>
        <v>#REF!</v>
      </c>
      <c r="G39" s="202" t="e">
        <f ca="1">_xlfn.IFNA(SUM(OFFSET($M39,0,MATCH(Periods!$D$15,$M$7:$BK$7,0)-1):OFFSET($M39,0,MATCH(Periods!$D$15,$M$7:$BK$7,0)-12)),0)</f>
        <v>#REF!</v>
      </c>
      <c r="H39" s="202" t="e">
        <f ca="1">SUM(OFFSET($M39,0,MATCH(Periods!$D$17,$M$7:$BK$7,0)-1):OFFSET($M39,0,MATCH(Periods!$D$13,$M$7:$BK$7,0)))</f>
        <v>#REF!</v>
      </c>
      <c r="I39" s="202" t="e">
        <f ca="1">SUM(OFFSET($M39,0,MATCH(Periods!$D$16,$M$7:$BK$7,0)-1):OFFSET($M39,0,MATCH(Periods!$D$14,$M$7:$BK$7,0)))</f>
        <v>#REF!</v>
      </c>
      <c r="J39" s="20" t="s">
        <v>158</v>
      </c>
      <c r="K39" s="133"/>
      <c r="L39" s="134"/>
      <c r="M39" s="202" t="e">
        <f>SUMIFS(#REF!,#REF!,'QofE - by entity'!$B39,#REF!,'QofE - by entity'!$C39,#REF!,'QofE - by entity'!$A$4)</f>
        <v>#REF!</v>
      </c>
      <c r="N39" s="202" t="e">
        <f>SUMIFS(#REF!,#REF!,'QofE - by entity'!$B39,#REF!,'QofE - by entity'!$C39,#REF!,'QofE - by entity'!$A$4)</f>
        <v>#REF!</v>
      </c>
      <c r="O39" s="202" t="e">
        <f>SUMIFS(#REF!,#REF!,'QofE - by entity'!$B39,#REF!,'QofE - by entity'!$C39,#REF!,'QofE - by entity'!$A$4)</f>
        <v>#REF!</v>
      </c>
      <c r="P39" s="202" t="e">
        <f>SUMIFS(#REF!,#REF!,'QofE - by entity'!$B39,#REF!,'QofE - by entity'!$C39,#REF!,'QofE - by entity'!$A$4)</f>
        <v>#REF!</v>
      </c>
      <c r="Q39" s="202" t="e">
        <f>SUMIFS(#REF!,#REF!,'QofE - by entity'!$B39,#REF!,'QofE - by entity'!$C39,#REF!,'QofE - by entity'!$A$4)</f>
        <v>#REF!</v>
      </c>
      <c r="R39" s="202" t="e">
        <f>SUMIFS(#REF!,#REF!,'QofE - by entity'!$B39,#REF!,'QofE - by entity'!$C39,#REF!,'QofE - by entity'!$A$4)</f>
        <v>#REF!</v>
      </c>
      <c r="S39" s="202" t="e">
        <f>SUMIFS(#REF!,#REF!,'QofE - by entity'!$B39,#REF!,'QofE - by entity'!$C39,#REF!,'QofE - by entity'!$A$4)</f>
        <v>#REF!</v>
      </c>
      <c r="T39" s="202" t="e">
        <f>SUMIFS(#REF!,#REF!,'QofE - by entity'!$B39,#REF!,'QofE - by entity'!$C39,#REF!,'QofE - by entity'!$A$4)</f>
        <v>#REF!</v>
      </c>
      <c r="U39" s="202" t="e">
        <f>SUMIFS(#REF!,#REF!,'QofE - by entity'!$B39,#REF!,'QofE - by entity'!$C39,#REF!,'QofE - by entity'!$A$4)</f>
        <v>#REF!</v>
      </c>
      <c r="V39" s="202" t="e">
        <f>SUMIFS(#REF!,#REF!,'QofE - by entity'!$B39,#REF!,'QofE - by entity'!$C39,#REF!,'QofE - by entity'!$A$4)</f>
        <v>#REF!</v>
      </c>
      <c r="W39" s="202" t="e">
        <f>SUMIFS(#REF!,#REF!,'QofE - by entity'!$B39,#REF!,'QofE - by entity'!$C39,#REF!,'QofE - by entity'!$A$4)</f>
        <v>#REF!</v>
      </c>
      <c r="X39" s="202" t="e">
        <f>SUMIFS(#REF!,#REF!,'QofE - by entity'!$B39,#REF!,'QofE - by entity'!$C39,#REF!,'QofE - by entity'!$A$4)</f>
        <v>#REF!</v>
      </c>
      <c r="Y39" s="202" t="e">
        <f>SUMIFS(#REF!,#REF!,'QofE - by entity'!$B39,#REF!,'QofE - by entity'!$C39,#REF!,'QofE - by entity'!$A$4)</f>
        <v>#REF!</v>
      </c>
      <c r="Z39" s="202" t="e">
        <f>SUMIFS(#REF!,#REF!,'QofE - by entity'!$B39,#REF!,'QofE - by entity'!$C39,#REF!,'QofE - by entity'!$A$4)</f>
        <v>#REF!</v>
      </c>
      <c r="AA39" s="202" t="e">
        <f>SUMIFS(#REF!,#REF!,'QofE - by entity'!$B39,#REF!,'QofE - by entity'!$C39,#REF!,'QofE - by entity'!$A$4)</f>
        <v>#REF!</v>
      </c>
      <c r="AB39" s="202" t="e">
        <f>SUMIFS(#REF!,#REF!,'QofE - by entity'!$B39,#REF!,'QofE - by entity'!$C39,#REF!,'QofE - by entity'!$A$4)</f>
        <v>#REF!</v>
      </c>
      <c r="AC39" s="202" t="e">
        <f>SUMIFS(#REF!,#REF!,'QofE - by entity'!$B39,#REF!,'QofE - by entity'!$C39,#REF!,'QofE - by entity'!$A$4)</f>
        <v>#REF!</v>
      </c>
      <c r="AD39" s="202" t="e">
        <f>SUMIFS(#REF!,#REF!,'QofE - by entity'!$B39,#REF!,'QofE - by entity'!$C39,#REF!,'QofE - by entity'!$A$4)</f>
        <v>#REF!</v>
      </c>
      <c r="AE39" s="202" t="e">
        <f>SUMIFS(#REF!,#REF!,'QofE - by entity'!$B39,#REF!,'QofE - by entity'!$C39,#REF!,'QofE - by entity'!$A$4)</f>
        <v>#REF!</v>
      </c>
      <c r="AF39" s="202" t="e">
        <f>SUMIFS(#REF!,#REF!,'QofE - by entity'!$B39,#REF!,'QofE - by entity'!$C39,#REF!,'QofE - by entity'!$A$4)</f>
        <v>#REF!</v>
      </c>
      <c r="AG39" s="202" t="e">
        <f>SUMIFS(#REF!,#REF!,'QofE - by entity'!$B39,#REF!,'QofE - by entity'!$C39,#REF!,'QofE - by entity'!$A$4)</f>
        <v>#REF!</v>
      </c>
      <c r="AH39" s="202" t="e">
        <f>SUMIFS(#REF!,#REF!,'QofE - by entity'!$B39,#REF!,'QofE - by entity'!$C39,#REF!,'QofE - by entity'!$A$4)</f>
        <v>#REF!</v>
      </c>
      <c r="AI39" s="202" t="e">
        <f>SUMIFS(#REF!,#REF!,'QofE - by entity'!$B39,#REF!,'QofE - by entity'!$C39,#REF!,'QofE - by entity'!$A$4)</f>
        <v>#REF!</v>
      </c>
      <c r="AJ39" s="202" t="e">
        <f>SUMIFS(#REF!,#REF!,'QofE - by entity'!$B39,#REF!,'QofE - by entity'!$C39,#REF!,'QofE - by entity'!$A$4)</f>
        <v>#REF!</v>
      </c>
      <c r="AK39" s="202" t="e">
        <f>SUMIFS(#REF!,#REF!,'QofE - by entity'!$B39,#REF!,'QofE - by entity'!$C39,#REF!,'QofE - by entity'!$A$4)</f>
        <v>#REF!</v>
      </c>
      <c r="AL39" s="202" t="e">
        <f>SUMIFS(#REF!,#REF!,'QofE - by entity'!$B39,#REF!,'QofE - by entity'!$C39,#REF!,'QofE - by entity'!$A$4)</f>
        <v>#REF!</v>
      </c>
      <c r="AM39" s="202" t="e">
        <f>SUMIFS(#REF!,#REF!,'QofE - by entity'!$B39,#REF!,'QofE - by entity'!$C39,#REF!,'QofE - by entity'!$A$4)</f>
        <v>#REF!</v>
      </c>
      <c r="AN39" s="202" t="e">
        <f>SUMIFS(#REF!,#REF!,'QofE - by entity'!$B39,#REF!,'QofE - by entity'!$C39,#REF!,'QofE - by entity'!$A$4)</f>
        <v>#REF!</v>
      </c>
      <c r="AO39" s="202" t="e">
        <f>SUMIFS(#REF!,#REF!,'QofE - by entity'!$B39,#REF!,'QofE - by entity'!$C39,#REF!,'QofE - by entity'!$A$4)</f>
        <v>#REF!</v>
      </c>
      <c r="AP39" s="202" t="e">
        <f>SUMIFS(#REF!,#REF!,'QofE - by entity'!$B39,#REF!,'QofE - by entity'!$C39,#REF!,'QofE - by entity'!$A$4)</f>
        <v>#REF!</v>
      </c>
      <c r="AQ39" s="202" t="e">
        <f>SUMIFS(#REF!,#REF!,'QofE - by entity'!$B39,#REF!,'QofE - by entity'!$C39,#REF!,'QofE - by entity'!$A$4)</f>
        <v>#REF!</v>
      </c>
      <c r="AR39" s="202" t="e">
        <f>SUMIFS(#REF!,#REF!,'QofE - by entity'!$B39,#REF!,'QofE - by entity'!$C39,#REF!,'QofE - by entity'!$A$4)</f>
        <v>#REF!</v>
      </c>
      <c r="AS39" s="202" t="e">
        <f>SUMIFS(#REF!,#REF!,'QofE - by entity'!$B39,#REF!,'QofE - by entity'!$C39,#REF!,'QofE - by entity'!$A$4)</f>
        <v>#REF!</v>
      </c>
      <c r="AT39" s="202" t="e">
        <f>SUMIFS(#REF!,#REF!,'QofE - by entity'!$B39,#REF!,'QofE - by entity'!$C39,#REF!,'QofE - by entity'!$A$4)</f>
        <v>#REF!</v>
      </c>
      <c r="AU39" s="202" t="e">
        <f>SUMIFS(#REF!,#REF!,'QofE - by entity'!$B39,#REF!,'QofE - by entity'!$C39,#REF!,'QofE - by entity'!$A$4)</f>
        <v>#REF!</v>
      </c>
      <c r="AV39" s="202" t="e">
        <f>SUMIFS(#REF!,#REF!,'QofE - by entity'!$B39,#REF!,'QofE - by entity'!$C39,#REF!,'QofE - by entity'!$A$4)</f>
        <v>#REF!</v>
      </c>
      <c r="AW39" s="202" t="e">
        <f>SUMIFS(#REF!,#REF!,'QofE - by entity'!$B39,#REF!,'QofE - by entity'!$C39,#REF!,'QofE - by entity'!$A$4)</f>
        <v>#REF!</v>
      </c>
      <c r="AX39" s="202" t="e">
        <f>SUMIFS(#REF!,#REF!,'QofE - by entity'!$B39,#REF!,'QofE - by entity'!$C39,#REF!,'QofE - by entity'!$A$4)</f>
        <v>#REF!</v>
      </c>
      <c r="AY39" s="202" t="e">
        <f>SUMIFS(#REF!,#REF!,'QofE - by entity'!$B39,#REF!,'QofE - by entity'!$C39,#REF!,'QofE - by entity'!$A$4)</f>
        <v>#REF!</v>
      </c>
      <c r="AZ39" s="202" t="e">
        <f>SUMIFS(#REF!,#REF!,'QofE - by entity'!$B39,#REF!,'QofE - by entity'!$C39,#REF!,'QofE - by entity'!$A$4)</f>
        <v>#REF!</v>
      </c>
      <c r="BA39" s="202" t="e">
        <f>SUMIFS(#REF!,#REF!,'QofE - by entity'!$B39,#REF!,'QofE - by entity'!$C39,#REF!,'QofE - by entity'!$A$4)</f>
        <v>#REF!</v>
      </c>
      <c r="BB39" s="202" t="e">
        <f>SUMIFS(#REF!,#REF!,'QofE - by entity'!$B39,#REF!,'QofE - by entity'!$C39,#REF!,'QofE - by entity'!$A$4)</f>
        <v>#REF!</v>
      </c>
      <c r="BC39" s="202" t="e">
        <f>SUMIFS(#REF!,#REF!,'QofE - by entity'!$B39,#REF!,'QofE - by entity'!$C39,#REF!,'QofE - by entity'!$A$4)</f>
        <v>#REF!</v>
      </c>
      <c r="BD39" s="202" t="e">
        <f>SUMIFS(#REF!,#REF!,'QofE - by entity'!$B39,#REF!,'QofE - by entity'!$C39,#REF!,'QofE - by entity'!$A$4)</f>
        <v>#REF!</v>
      </c>
      <c r="BE39" s="202" t="e">
        <f>SUMIFS(#REF!,#REF!,'QofE - by entity'!$B39,#REF!,'QofE - by entity'!$C39,#REF!,'QofE - by entity'!$A$4)</f>
        <v>#REF!</v>
      </c>
      <c r="BF39" s="202" t="e">
        <f>SUMIFS(#REF!,#REF!,'QofE - by entity'!$B39,#REF!,'QofE - by entity'!$C39,#REF!,'QofE - by entity'!$A$4)</f>
        <v>#REF!</v>
      </c>
      <c r="BG39" s="202" t="e">
        <f>SUMIFS(#REF!,#REF!,'QofE - by entity'!$B39,#REF!,'QofE - by entity'!$C39,#REF!,'QofE - by entity'!$A$4)</f>
        <v>#REF!</v>
      </c>
      <c r="BH39" s="202" t="e">
        <f>SUMIFS(#REF!,#REF!,'QofE - by entity'!$B39,#REF!,'QofE - by entity'!$C39,#REF!,'QofE - by entity'!$A$4)</f>
        <v>#REF!</v>
      </c>
    </row>
    <row r="40" spans="2:60" s="26" customFormat="1" ht="14.25" customHeight="1" x14ac:dyDescent="0.3">
      <c r="B40" s="110" t="str">
        <f>B34</f>
        <v>Pro forma adjustments</v>
      </c>
      <c r="C40" s="110"/>
      <c r="D40" s="212" t="e">
        <f t="shared" ref="D40:I40" si="24">SUM(D35:D39)</f>
        <v>#REF!</v>
      </c>
      <c r="E40" s="212" t="e">
        <f t="shared" si="24"/>
        <v>#REF!</v>
      </c>
      <c r="F40" s="212" t="e">
        <f t="shared" ref="F40" si="25">SUM(F35:F39)</f>
        <v>#REF!</v>
      </c>
      <c r="G40" s="212" t="e">
        <f t="shared" ca="1" si="24"/>
        <v>#REF!</v>
      </c>
      <c r="H40" s="212" t="e">
        <f t="shared" ca="1" si="24"/>
        <v>#REF!</v>
      </c>
      <c r="I40" s="212" t="e">
        <f t="shared" ca="1" si="24"/>
        <v>#REF!</v>
      </c>
      <c r="J40" s="121"/>
      <c r="K40" s="133"/>
      <c r="L40" s="134"/>
      <c r="M40" s="212" t="e">
        <f t="shared" ref="M40:AV40" si="26">SUM(M35:M39)</f>
        <v>#REF!</v>
      </c>
      <c r="N40" s="212" t="e">
        <f t="shared" si="26"/>
        <v>#REF!</v>
      </c>
      <c r="O40" s="212" t="e">
        <f t="shared" si="26"/>
        <v>#REF!</v>
      </c>
      <c r="P40" s="212" t="e">
        <f t="shared" si="26"/>
        <v>#REF!</v>
      </c>
      <c r="Q40" s="212" t="e">
        <f t="shared" si="26"/>
        <v>#REF!</v>
      </c>
      <c r="R40" s="212" t="e">
        <f t="shared" si="26"/>
        <v>#REF!</v>
      </c>
      <c r="S40" s="212" t="e">
        <f t="shared" si="26"/>
        <v>#REF!</v>
      </c>
      <c r="T40" s="212" t="e">
        <f t="shared" si="26"/>
        <v>#REF!</v>
      </c>
      <c r="U40" s="212" t="e">
        <f t="shared" si="26"/>
        <v>#REF!</v>
      </c>
      <c r="V40" s="212" t="e">
        <f t="shared" si="26"/>
        <v>#REF!</v>
      </c>
      <c r="W40" s="212" t="e">
        <f t="shared" si="26"/>
        <v>#REF!</v>
      </c>
      <c r="X40" s="212" t="e">
        <f t="shared" si="26"/>
        <v>#REF!</v>
      </c>
      <c r="Y40" s="212" t="e">
        <f t="shared" si="26"/>
        <v>#REF!</v>
      </c>
      <c r="Z40" s="212" t="e">
        <f t="shared" si="26"/>
        <v>#REF!</v>
      </c>
      <c r="AA40" s="212" t="e">
        <f t="shared" si="26"/>
        <v>#REF!</v>
      </c>
      <c r="AB40" s="212" t="e">
        <f t="shared" si="26"/>
        <v>#REF!</v>
      </c>
      <c r="AC40" s="212" t="e">
        <f t="shared" si="26"/>
        <v>#REF!</v>
      </c>
      <c r="AD40" s="212" t="e">
        <f t="shared" si="26"/>
        <v>#REF!</v>
      </c>
      <c r="AE40" s="212" t="e">
        <f t="shared" si="26"/>
        <v>#REF!</v>
      </c>
      <c r="AF40" s="212" t="e">
        <f t="shared" si="26"/>
        <v>#REF!</v>
      </c>
      <c r="AG40" s="212" t="e">
        <f t="shared" si="26"/>
        <v>#REF!</v>
      </c>
      <c r="AH40" s="212" t="e">
        <f t="shared" si="26"/>
        <v>#REF!</v>
      </c>
      <c r="AI40" s="212" t="e">
        <f t="shared" si="26"/>
        <v>#REF!</v>
      </c>
      <c r="AJ40" s="212" t="e">
        <f t="shared" si="26"/>
        <v>#REF!</v>
      </c>
      <c r="AK40" s="212" t="e">
        <f t="shared" si="26"/>
        <v>#REF!</v>
      </c>
      <c r="AL40" s="212" t="e">
        <f t="shared" si="26"/>
        <v>#REF!</v>
      </c>
      <c r="AM40" s="212" t="e">
        <f t="shared" si="26"/>
        <v>#REF!</v>
      </c>
      <c r="AN40" s="212" t="e">
        <f t="shared" si="26"/>
        <v>#REF!</v>
      </c>
      <c r="AO40" s="212" t="e">
        <f t="shared" si="26"/>
        <v>#REF!</v>
      </c>
      <c r="AP40" s="212" t="e">
        <f t="shared" si="26"/>
        <v>#REF!</v>
      </c>
      <c r="AQ40" s="212" t="e">
        <f t="shared" si="26"/>
        <v>#REF!</v>
      </c>
      <c r="AR40" s="212" t="e">
        <f t="shared" si="26"/>
        <v>#REF!</v>
      </c>
      <c r="AS40" s="212" t="e">
        <f t="shared" si="26"/>
        <v>#REF!</v>
      </c>
      <c r="AT40" s="212" t="e">
        <f t="shared" si="26"/>
        <v>#REF!</v>
      </c>
      <c r="AU40" s="212" t="e">
        <f t="shared" si="26"/>
        <v>#REF!</v>
      </c>
      <c r="AV40" s="212" t="e">
        <f t="shared" si="26"/>
        <v>#REF!</v>
      </c>
      <c r="AW40" s="212" t="e">
        <f t="shared" ref="AW40:BH40" si="27">SUM(AW35:AW39)</f>
        <v>#REF!</v>
      </c>
      <c r="AX40" s="212" t="e">
        <f t="shared" si="27"/>
        <v>#REF!</v>
      </c>
      <c r="AY40" s="212" t="e">
        <f t="shared" si="27"/>
        <v>#REF!</v>
      </c>
      <c r="AZ40" s="212" t="e">
        <f t="shared" si="27"/>
        <v>#REF!</v>
      </c>
      <c r="BA40" s="212" t="e">
        <f t="shared" si="27"/>
        <v>#REF!</v>
      </c>
      <c r="BB40" s="212" t="e">
        <f t="shared" si="27"/>
        <v>#REF!</v>
      </c>
      <c r="BC40" s="212" t="e">
        <f t="shared" si="27"/>
        <v>#REF!</v>
      </c>
      <c r="BD40" s="212" t="e">
        <f t="shared" si="27"/>
        <v>#REF!</v>
      </c>
      <c r="BE40" s="212" t="e">
        <f t="shared" si="27"/>
        <v>#REF!</v>
      </c>
      <c r="BF40" s="212" t="e">
        <f t="shared" si="27"/>
        <v>#REF!</v>
      </c>
      <c r="BG40" s="212" t="e">
        <f t="shared" si="27"/>
        <v>#REF!</v>
      </c>
      <c r="BH40" s="212" t="e">
        <f t="shared" si="27"/>
        <v>#REF!</v>
      </c>
    </row>
    <row r="41" spans="2:60" s="26" customFormat="1" ht="14.25" customHeight="1" thickBot="1" x14ac:dyDescent="0.35">
      <c r="B41" s="66" t="s">
        <v>208</v>
      </c>
      <c r="C41" s="66"/>
      <c r="D41" s="213" t="e">
        <f t="shared" ref="D41:I41" si="28">D33+D40</f>
        <v>#REF!</v>
      </c>
      <c r="E41" s="213" t="e">
        <f t="shared" si="28"/>
        <v>#REF!</v>
      </c>
      <c r="F41" s="213" t="e">
        <f t="shared" ref="F41" si="29">F33+F40</f>
        <v>#REF!</v>
      </c>
      <c r="G41" s="213" t="e">
        <f t="shared" ca="1" si="28"/>
        <v>#REF!</v>
      </c>
      <c r="H41" s="213" t="e">
        <f t="shared" ca="1" si="28"/>
        <v>#REF!</v>
      </c>
      <c r="I41" s="213" t="e">
        <f t="shared" ca="1" si="28"/>
        <v>#REF!</v>
      </c>
      <c r="J41" s="121"/>
      <c r="K41" s="133"/>
      <c r="L41" s="134"/>
      <c r="M41" s="213" t="e">
        <f t="shared" ref="M41:AV41" si="30">M33+M40</f>
        <v>#REF!</v>
      </c>
      <c r="N41" s="213" t="e">
        <f t="shared" si="30"/>
        <v>#REF!</v>
      </c>
      <c r="O41" s="213" t="e">
        <f t="shared" si="30"/>
        <v>#REF!</v>
      </c>
      <c r="P41" s="213" t="e">
        <f t="shared" si="30"/>
        <v>#REF!</v>
      </c>
      <c r="Q41" s="213" t="e">
        <f t="shared" si="30"/>
        <v>#REF!</v>
      </c>
      <c r="R41" s="213" t="e">
        <f t="shared" si="30"/>
        <v>#REF!</v>
      </c>
      <c r="S41" s="213" t="e">
        <f t="shared" si="30"/>
        <v>#REF!</v>
      </c>
      <c r="T41" s="213" t="e">
        <f t="shared" si="30"/>
        <v>#REF!</v>
      </c>
      <c r="U41" s="213" t="e">
        <f t="shared" si="30"/>
        <v>#REF!</v>
      </c>
      <c r="V41" s="213" t="e">
        <f t="shared" si="30"/>
        <v>#REF!</v>
      </c>
      <c r="W41" s="213" t="e">
        <f t="shared" si="30"/>
        <v>#REF!</v>
      </c>
      <c r="X41" s="213" t="e">
        <f t="shared" si="30"/>
        <v>#REF!</v>
      </c>
      <c r="Y41" s="213" t="e">
        <f t="shared" si="30"/>
        <v>#REF!</v>
      </c>
      <c r="Z41" s="213" t="e">
        <f t="shared" si="30"/>
        <v>#REF!</v>
      </c>
      <c r="AA41" s="213" t="e">
        <f t="shared" si="30"/>
        <v>#REF!</v>
      </c>
      <c r="AB41" s="213" t="e">
        <f t="shared" si="30"/>
        <v>#REF!</v>
      </c>
      <c r="AC41" s="213" t="e">
        <f t="shared" si="30"/>
        <v>#REF!</v>
      </c>
      <c r="AD41" s="213" t="e">
        <f t="shared" si="30"/>
        <v>#REF!</v>
      </c>
      <c r="AE41" s="213" t="e">
        <f t="shared" si="30"/>
        <v>#REF!</v>
      </c>
      <c r="AF41" s="213" t="e">
        <f t="shared" si="30"/>
        <v>#REF!</v>
      </c>
      <c r="AG41" s="213" t="e">
        <f t="shared" si="30"/>
        <v>#REF!</v>
      </c>
      <c r="AH41" s="213" t="e">
        <f t="shared" si="30"/>
        <v>#REF!</v>
      </c>
      <c r="AI41" s="213" t="e">
        <f t="shared" si="30"/>
        <v>#REF!</v>
      </c>
      <c r="AJ41" s="213" t="e">
        <f t="shared" si="30"/>
        <v>#REF!</v>
      </c>
      <c r="AK41" s="213" t="e">
        <f t="shared" si="30"/>
        <v>#REF!</v>
      </c>
      <c r="AL41" s="213" t="e">
        <f t="shared" si="30"/>
        <v>#REF!</v>
      </c>
      <c r="AM41" s="213" t="e">
        <f t="shared" si="30"/>
        <v>#REF!</v>
      </c>
      <c r="AN41" s="213" t="e">
        <f t="shared" si="30"/>
        <v>#REF!</v>
      </c>
      <c r="AO41" s="213" t="e">
        <f t="shared" si="30"/>
        <v>#REF!</v>
      </c>
      <c r="AP41" s="213" t="e">
        <f t="shared" si="30"/>
        <v>#REF!</v>
      </c>
      <c r="AQ41" s="213" t="e">
        <f t="shared" si="30"/>
        <v>#REF!</v>
      </c>
      <c r="AR41" s="213" t="e">
        <f t="shared" si="30"/>
        <v>#REF!</v>
      </c>
      <c r="AS41" s="213" t="e">
        <f t="shared" si="30"/>
        <v>#REF!</v>
      </c>
      <c r="AT41" s="213" t="e">
        <f t="shared" si="30"/>
        <v>#REF!</v>
      </c>
      <c r="AU41" s="213" t="e">
        <f t="shared" si="30"/>
        <v>#REF!</v>
      </c>
      <c r="AV41" s="213" t="e">
        <f t="shared" si="30"/>
        <v>#REF!</v>
      </c>
      <c r="AW41" s="213" t="e">
        <f t="shared" ref="AW41:BH41" si="31">AW33+AW40</f>
        <v>#REF!</v>
      </c>
      <c r="AX41" s="213" t="e">
        <f t="shared" si="31"/>
        <v>#REF!</v>
      </c>
      <c r="AY41" s="213" t="e">
        <f t="shared" si="31"/>
        <v>#REF!</v>
      </c>
      <c r="AZ41" s="213" t="e">
        <f t="shared" si="31"/>
        <v>#REF!</v>
      </c>
      <c r="BA41" s="213" t="e">
        <f t="shared" si="31"/>
        <v>#REF!</v>
      </c>
      <c r="BB41" s="213" t="e">
        <f t="shared" si="31"/>
        <v>#REF!</v>
      </c>
      <c r="BC41" s="213" t="e">
        <f t="shared" si="31"/>
        <v>#REF!</v>
      </c>
      <c r="BD41" s="213" t="e">
        <f t="shared" si="31"/>
        <v>#REF!</v>
      </c>
      <c r="BE41" s="213" t="e">
        <f t="shared" si="31"/>
        <v>#REF!</v>
      </c>
      <c r="BF41" s="213" t="e">
        <f t="shared" si="31"/>
        <v>#REF!</v>
      </c>
      <c r="BG41" s="213" t="e">
        <f t="shared" si="31"/>
        <v>#REF!</v>
      </c>
      <c r="BH41" s="213" t="e">
        <f t="shared" si="31"/>
        <v>#REF!</v>
      </c>
    </row>
    <row r="42" spans="2:60" s="26" customFormat="1" ht="14.25" customHeight="1" x14ac:dyDescent="0.3">
      <c r="B42" s="73" t="str">
        <f>"% of "&amp;LOWER(Periods!$C$39)</f>
        <v>% of sales</v>
      </c>
      <c r="C42" s="137"/>
      <c r="D42" s="29"/>
      <c r="E42" s="29"/>
      <c r="F42" s="29"/>
      <c r="G42" s="29"/>
      <c r="H42" s="29"/>
      <c r="I42" s="29"/>
      <c r="J42" s="122"/>
      <c r="K42" s="139"/>
      <c r="L42" s="140"/>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row>
    <row r="43" spans="2:60" s="26" customFormat="1" ht="14.25" customHeight="1" x14ac:dyDescent="0.3">
      <c r="B43" s="61" t="str">
        <f>B17</f>
        <v>Reported EBITDA</v>
      </c>
      <c r="C43" s="61"/>
      <c r="D43" s="115">
        <f t="shared" ref="D43:I43" si="32">IFERROR(D17/D$8,"n/a")</f>
        <v>5.489199463687916E-2</v>
      </c>
      <c r="E43" s="115">
        <f t="shared" si="32"/>
        <v>5.7824204894530613E-2</v>
      </c>
      <c r="F43" s="115">
        <f t="shared" si="32"/>
        <v>9.8975515531222136E-2</v>
      </c>
      <c r="G43" s="115">
        <f t="shared" ca="1" si="32"/>
        <v>9.0658236086735386E-2</v>
      </c>
      <c r="H43" s="115">
        <f t="shared" ca="1" si="32"/>
        <v>0.10863039796523678</v>
      </c>
      <c r="I43" s="115">
        <f t="shared" ca="1" si="32"/>
        <v>-5.4715745072068854E-2</v>
      </c>
      <c r="J43" s="242"/>
      <c r="K43" s="243"/>
      <c r="L43" s="244"/>
      <c r="M43" s="115">
        <f t="shared" ref="M43:AV43" si="33">IFERROR(M17/M$8,"n/a")</f>
        <v>-0.45181983936540071</v>
      </c>
      <c r="N43" s="115">
        <f t="shared" si="33"/>
        <v>6.3173800662042742E-2</v>
      </c>
      <c r="O43" s="115">
        <f t="shared" si="33"/>
        <v>9.2417037061030577E-2</v>
      </c>
      <c r="P43" s="115">
        <f t="shared" si="33"/>
        <v>8.6672398308688489E-2</v>
      </c>
      <c r="Q43" s="115">
        <f t="shared" si="33"/>
        <v>7.9435891490473642E-2</v>
      </c>
      <c r="R43" s="115">
        <f t="shared" si="33"/>
        <v>-4.3243103745637834E-2</v>
      </c>
      <c r="S43" s="115">
        <f t="shared" si="33"/>
        <v>2.5157035200226129E-2</v>
      </c>
      <c r="T43" s="115">
        <f t="shared" si="33"/>
        <v>4.8391607837389425E-2</v>
      </c>
      <c r="U43" s="115">
        <f t="shared" si="33"/>
        <v>2.3828162458758476E-2</v>
      </c>
      <c r="V43" s="115">
        <f t="shared" si="33"/>
        <v>6.8518449709301446E-2</v>
      </c>
      <c r="W43" s="115">
        <f t="shared" si="33"/>
        <v>2.1605608122605049E-2</v>
      </c>
      <c r="X43" s="115">
        <f t="shared" si="33"/>
        <v>8.6897938745000999E-2</v>
      </c>
      <c r="Y43" s="115">
        <f t="shared" si="33"/>
        <v>-2.7206656616465021E-2</v>
      </c>
      <c r="Z43" s="115">
        <f t="shared" si="33"/>
        <v>-4.4745794647991187E-3</v>
      </c>
      <c r="AA43" s="115">
        <f t="shared" si="33"/>
        <v>0.15900028798549862</v>
      </c>
      <c r="AB43" s="115">
        <f t="shared" si="33"/>
        <v>3.1220575517140678E-2</v>
      </c>
      <c r="AC43" s="115">
        <f t="shared" si="33"/>
        <v>3.0228269665704563E-2</v>
      </c>
      <c r="AD43" s="115">
        <f t="shared" si="33"/>
        <v>2.890128528802409E-3</v>
      </c>
      <c r="AE43" s="115">
        <f t="shared" si="33"/>
        <v>-7.2759010076458575E-3</v>
      </c>
      <c r="AF43" s="115">
        <f t="shared" si="33"/>
        <v>5.1977255512033749E-2</v>
      </c>
      <c r="AG43" s="115">
        <f t="shared" si="33"/>
        <v>4.5045486128247395E-2</v>
      </c>
      <c r="AH43" s="115">
        <f t="shared" si="33"/>
        <v>8.101406778280959E-2</v>
      </c>
      <c r="AI43" s="115">
        <f t="shared" si="33"/>
        <v>9.0519085417168021E-2</v>
      </c>
      <c r="AJ43" s="115">
        <f t="shared" si="33"/>
        <v>0.14152428656019603</v>
      </c>
      <c r="AK43" s="115">
        <f t="shared" si="33"/>
        <v>2.6305077710987355E-2</v>
      </c>
      <c r="AL43" s="115">
        <f t="shared" si="33"/>
        <v>0.1455225535936979</v>
      </c>
      <c r="AM43" s="115">
        <f t="shared" si="33"/>
        <v>3.1839214250342696E-2</v>
      </c>
      <c r="AN43" s="115">
        <f t="shared" si="33"/>
        <v>2.760437485835418E-2</v>
      </c>
      <c r="AO43" s="115">
        <f t="shared" si="33"/>
        <v>0.19612946356467187</v>
      </c>
      <c r="AP43" s="115">
        <f t="shared" si="33"/>
        <v>-1.9064674828651781E-4</v>
      </c>
      <c r="AQ43" s="115">
        <f t="shared" si="33"/>
        <v>-3.8721644454641243E-3</v>
      </c>
      <c r="AR43" s="115">
        <f t="shared" si="33"/>
        <v>6.8408500783604345E-2</v>
      </c>
      <c r="AS43" s="115">
        <f t="shared" si="33"/>
        <v>0.16124266821155911</v>
      </c>
      <c r="AT43" s="115">
        <f t="shared" si="33"/>
        <v>8.0576563717466007E-2</v>
      </c>
      <c r="AU43" s="115">
        <f t="shared" si="33"/>
        <v>0.1574148812070833</v>
      </c>
      <c r="AV43" s="115">
        <f t="shared" si="33"/>
        <v>0.2037810998687368</v>
      </c>
      <c r="AW43" s="115">
        <f t="shared" ref="AW43:BH43" si="34">IFERROR(AW17/AW$8,"n/a")</f>
        <v>-2.093698499267424E-2</v>
      </c>
      <c r="AX43" s="115">
        <f t="shared" si="34"/>
        <v>-8.0477492369895848E-2</v>
      </c>
      <c r="AY43" s="115" t="str">
        <f t="shared" si="34"/>
        <v>n/a</v>
      </c>
      <c r="AZ43" s="115" t="str">
        <f t="shared" si="34"/>
        <v>n/a</v>
      </c>
      <c r="BA43" s="115" t="str">
        <f t="shared" si="34"/>
        <v>n/a</v>
      </c>
      <c r="BB43" s="115" t="str">
        <f t="shared" si="34"/>
        <v>n/a</v>
      </c>
      <c r="BC43" s="115" t="str">
        <f t="shared" si="34"/>
        <v>n/a</v>
      </c>
      <c r="BD43" s="115" t="str">
        <f t="shared" si="34"/>
        <v>n/a</v>
      </c>
      <c r="BE43" s="115" t="str">
        <f t="shared" si="34"/>
        <v>n/a</v>
      </c>
      <c r="BF43" s="115" t="str">
        <f t="shared" si="34"/>
        <v>n/a</v>
      </c>
      <c r="BG43" s="115" t="str">
        <f t="shared" si="34"/>
        <v>n/a</v>
      </c>
      <c r="BH43" s="115" t="str">
        <f t="shared" si="34"/>
        <v>n/a</v>
      </c>
    </row>
    <row r="44" spans="2:60" s="26" customFormat="1" ht="14.25" customHeight="1" x14ac:dyDescent="0.3">
      <c r="B44" s="61" t="s">
        <v>26</v>
      </c>
      <c r="C44" s="61"/>
      <c r="D44" s="115" t="str">
        <f t="shared" ref="D44:I44" si="35">IFERROR(D25/D$9,"n/a")</f>
        <v>n/a</v>
      </c>
      <c r="E44" s="115" t="str">
        <f t="shared" si="35"/>
        <v>n/a</v>
      </c>
      <c r="F44" s="115" t="str">
        <f t="shared" si="35"/>
        <v>n/a</v>
      </c>
      <c r="G44" s="115" t="str">
        <f t="shared" ca="1" si="35"/>
        <v>n/a</v>
      </c>
      <c r="H44" s="115" t="str">
        <f t="shared" ca="1" si="35"/>
        <v>n/a</v>
      </c>
      <c r="I44" s="115" t="str">
        <f t="shared" ca="1" si="35"/>
        <v>n/a</v>
      </c>
      <c r="J44" s="242"/>
      <c r="K44" s="243"/>
      <c r="L44" s="244"/>
      <c r="M44" s="115" t="str">
        <f t="shared" ref="M44:AV44" si="36">IFERROR(M25/M$9,"n/a")</f>
        <v>n/a</v>
      </c>
      <c r="N44" s="115" t="str">
        <f t="shared" si="36"/>
        <v>n/a</v>
      </c>
      <c r="O44" s="115" t="str">
        <f t="shared" si="36"/>
        <v>n/a</v>
      </c>
      <c r="P44" s="115" t="str">
        <f t="shared" si="36"/>
        <v>n/a</v>
      </c>
      <c r="Q44" s="115" t="str">
        <f t="shared" si="36"/>
        <v>n/a</v>
      </c>
      <c r="R44" s="115" t="str">
        <f t="shared" si="36"/>
        <v>n/a</v>
      </c>
      <c r="S44" s="115" t="str">
        <f t="shared" si="36"/>
        <v>n/a</v>
      </c>
      <c r="T44" s="115" t="str">
        <f t="shared" si="36"/>
        <v>n/a</v>
      </c>
      <c r="U44" s="115" t="str">
        <f t="shared" si="36"/>
        <v>n/a</v>
      </c>
      <c r="V44" s="115" t="str">
        <f t="shared" si="36"/>
        <v>n/a</v>
      </c>
      <c r="W44" s="115" t="str">
        <f t="shared" si="36"/>
        <v>n/a</v>
      </c>
      <c r="X44" s="115" t="str">
        <f t="shared" si="36"/>
        <v>n/a</v>
      </c>
      <c r="Y44" s="115" t="str">
        <f t="shared" si="36"/>
        <v>n/a</v>
      </c>
      <c r="Z44" s="115" t="str">
        <f t="shared" si="36"/>
        <v>n/a</v>
      </c>
      <c r="AA44" s="115" t="str">
        <f t="shared" si="36"/>
        <v>n/a</v>
      </c>
      <c r="AB44" s="115" t="str">
        <f t="shared" si="36"/>
        <v>n/a</v>
      </c>
      <c r="AC44" s="115" t="str">
        <f t="shared" si="36"/>
        <v>n/a</v>
      </c>
      <c r="AD44" s="115" t="str">
        <f t="shared" si="36"/>
        <v>n/a</v>
      </c>
      <c r="AE44" s="115" t="str">
        <f t="shared" si="36"/>
        <v>n/a</v>
      </c>
      <c r="AF44" s="115" t="str">
        <f t="shared" si="36"/>
        <v>n/a</v>
      </c>
      <c r="AG44" s="115" t="str">
        <f t="shared" si="36"/>
        <v>n/a</v>
      </c>
      <c r="AH44" s="115" t="str">
        <f t="shared" si="36"/>
        <v>n/a</v>
      </c>
      <c r="AI44" s="115" t="str">
        <f t="shared" si="36"/>
        <v>n/a</v>
      </c>
      <c r="AJ44" s="115" t="str">
        <f t="shared" si="36"/>
        <v>n/a</v>
      </c>
      <c r="AK44" s="115" t="str">
        <f t="shared" si="36"/>
        <v>n/a</v>
      </c>
      <c r="AL44" s="115" t="str">
        <f t="shared" si="36"/>
        <v>n/a</v>
      </c>
      <c r="AM44" s="115" t="str">
        <f t="shared" si="36"/>
        <v>n/a</v>
      </c>
      <c r="AN44" s="115" t="str">
        <f t="shared" si="36"/>
        <v>n/a</v>
      </c>
      <c r="AO44" s="115" t="str">
        <f t="shared" si="36"/>
        <v>n/a</v>
      </c>
      <c r="AP44" s="115" t="str">
        <f t="shared" si="36"/>
        <v>n/a</v>
      </c>
      <c r="AQ44" s="115" t="str">
        <f t="shared" si="36"/>
        <v>n/a</v>
      </c>
      <c r="AR44" s="115" t="str">
        <f t="shared" si="36"/>
        <v>n/a</v>
      </c>
      <c r="AS44" s="115" t="str">
        <f t="shared" si="36"/>
        <v>n/a</v>
      </c>
      <c r="AT44" s="115" t="str">
        <f t="shared" si="36"/>
        <v>n/a</v>
      </c>
      <c r="AU44" s="115" t="str">
        <f t="shared" si="36"/>
        <v>n/a</v>
      </c>
      <c r="AV44" s="115" t="str">
        <f t="shared" si="36"/>
        <v>n/a</v>
      </c>
      <c r="AW44" s="115" t="str">
        <f t="shared" ref="AW44:BH44" si="37">IFERROR(AW25/AW$9,"n/a")</f>
        <v>n/a</v>
      </c>
      <c r="AX44" s="115" t="str">
        <f t="shared" si="37"/>
        <v>n/a</v>
      </c>
      <c r="AY44" s="115" t="str">
        <f t="shared" si="37"/>
        <v>n/a</v>
      </c>
      <c r="AZ44" s="115" t="str">
        <f t="shared" si="37"/>
        <v>n/a</v>
      </c>
      <c r="BA44" s="115" t="str">
        <f t="shared" si="37"/>
        <v>n/a</v>
      </c>
      <c r="BB44" s="115" t="str">
        <f t="shared" si="37"/>
        <v>n/a</v>
      </c>
      <c r="BC44" s="115" t="str">
        <f t="shared" si="37"/>
        <v>n/a</v>
      </c>
      <c r="BD44" s="115" t="str">
        <f t="shared" si="37"/>
        <v>n/a</v>
      </c>
      <c r="BE44" s="115" t="str">
        <f t="shared" si="37"/>
        <v>n/a</v>
      </c>
      <c r="BF44" s="115" t="str">
        <f t="shared" si="37"/>
        <v>n/a</v>
      </c>
      <c r="BG44" s="115" t="str">
        <f t="shared" si="37"/>
        <v>n/a</v>
      </c>
      <c r="BH44" s="115" t="str">
        <f t="shared" si="37"/>
        <v>n/a</v>
      </c>
    </row>
    <row r="45" spans="2:60" s="20" customFormat="1" ht="14.25" customHeight="1" x14ac:dyDescent="0.3">
      <c r="B45" s="163" t="s">
        <v>29</v>
      </c>
      <c r="C45" s="163"/>
      <c r="D45" s="115" t="str">
        <f t="shared" ref="D45:I45" si="38">IFERROR(D33/D$10,"n/a")</f>
        <v>n/a</v>
      </c>
      <c r="E45" s="115" t="str">
        <f t="shared" si="38"/>
        <v>n/a</v>
      </c>
      <c r="F45" s="115" t="str">
        <f t="shared" si="38"/>
        <v>n/a</v>
      </c>
      <c r="G45" s="115" t="str">
        <f t="shared" ca="1" si="38"/>
        <v>n/a</v>
      </c>
      <c r="H45" s="115" t="str">
        <f t="shared" ca="1" si="38"/>
        <v>n/a</v>
      </c>
      <c r="I45" s="115" t="str">
        <f t="shared" ca="1" si="38"/>
        <v>n/a</v>
      </c>
      <c r="J45" s="242"/>
      <c r="K45" s="245"/>
      <c r="L45" s="246"/>
      <c r="M45" s="115" t="str">
        <f t="shared" ref="M45:AV45" si="39">IFERROR(M33/M$10,"n/a")</f>
        <v>n/a</v>
      </c>
      <c r="N45" s="115" t="str">
        <f t="shared" si="39"/>
        <v>n/a</v>
      </c>
      <c r="O45" s="115" t="str">
        <f t="shared" si="39"/>
        <v>n/a</v>
      </c>
      <c r="P45" s="115" t="str">
        <f t="shared" si="39"/>
        <v>n/a</v>
      </c>
      <c r="Q45" s="115" t="str">
        <f t="shared" si="39"/>
        <v>n/a</v>
      </c>
      <c r="R45" s="115" t="str">
        <f t="shared" si="39"/>
        <v>n/a</v>
      </c>
      <c r="S45" s="115" t="str">
        <f t="shared" si="39"/>
        <v>n/a</v>
      </c>
      <c r="T45" s="115" t="str">
        <f t="shared" si="39"/>
        <v>n/a</v>
      </c>
      <c r="U45" s="115" t="str">
        <f t="shared" si="39"/>
        <v>n/a</v>
      </c>
      <c r="V45" s="115" t="str">
        <f t="shared" si="39"/>
        <v>n/a</v>
      </c>
      <c r="W45" s="115" t="str">
        <f t="shared" si="39"/>
        <v>n/a</v>
      </c>
      <c r="X45" s="115" t="str">
        <f t="shared" si="39"/>
        <v>n/a</v>
      </c>
      <c r="Y45" s="115" t="str">
        <f t="shared" si="39"/>
        <v>n/a</v>
      </c>
      <c r="Z45" s="115" t="str">
        <f t="shared" si="39"/>
        <v>n/a</v>
      </c>
      <c r="AA45" s="115" t="str">
        <f t="shared" si="39"/>
        <v>n/a</v>
      </c>
      <c r="AB45" s="115" t="str">
        <f t="shared" si="39"/>
        <v>n/a</v>
      </c>
      <c r="AC45" s="115" t="str">
        <f t="shared" si="39"/>
        <v>n/a</v>
      </c>
      <c r="AD45" s="115" t="str">
        <f t="shared" si="39"/>
        <v>n/a</v>
      </c>
      <c r="AE45" s="115" t="str">
        <f t="shared" si="39"/>
        <v>n/a</v>
      </c>
      <c r="AF45" s="115" t="str">
        <f t="shared" si="39"/>
        <v>n/a</v>
      </c>
      <c r="AG45" s="115" t="str">
        <f t="shared" si="39"/>
        <v>n/a</v>
      </c>
      <c r="AH45" s="115" t="str">
        <f t="shared" si="39"/>
        <v>n/a</v>
      </c>
      <c r="AI45" s="115" t="str">
        <f t="shared" si="39"/>
        <v>n/a</v>
      </c>
      <c r="AJ45" s="115" t="str">
        <f t="shared" si="39"/>
        <v>n/a</v>
      </c>
      <c r="AK45" s="115" t="str">
        <f t="shared" si="39"/>
        <v>n/a</v>
      </c>
      <c r="AL45" s="115" t="str">
        <f t="shared" si="39"/>
        <v>n/a</v>
      </c>
      <c r="AM45" s="115" t="str">
        <f t="shared" si="39"/>
        <v>n/a</v>
      </c>
      <c r="AN45" s="115" t="str">
        <f t="shared" si="39"/>
        <v>n/a</v>
      </c>
      <c r="AO45" s="115" t="str">
        <f t="shared" si="39"/>
        <v>n/a</v>
      </c>
      <c r="AP45" s="115" t="str">
        <f t="shared" si="39"/>
        <v>n/a</v>
      </c>
      <c r="AQ45" s="115" t="str">
        <f t="shared" si="39"/>
        <v>n/a</v>
      </c>
      <c r="AR45" s="115" t="str">
        <f t="shared" si="39"/>
        <v>n/a</v>
      </c>
      <c r="AS45" s="115" t="str">
        <f t="shared" si="39"/>
        <v>n/a</v>
      </c>
      <c r="AT45" s="115" t="str">
        <f t="shared" si="39"/>
        <v>n/a</v>
      </c>
      <c r="AU45" s="115" t="str">
        <f t="shared" si="39"/>
        <v>n/a</v>
      </c>
      <c r="AV45" s="115" t="str">
        <f t="shared" si="39"/>
        <v>n/a</v>
      </c>
      <c r="AW45" s="115" t="str">
        <f t="shared" ref="AW45:BH45" si="40">IFERROR(AW33/AW$10,"n/a")</f>
        <v>n/a</v>
      </c>
      <c r="AX45" s="115" t="str">
        <f t="shared" si="40"/>
        <v>n/a</v>
      </c>
      <c r="AY45" s="115" t="str">
        <f t="shared" si="40"/>
        <v>n/a</v>
      </c>
      <c r="AZ45" s="115" t="str">
        <f t="shared" si="40"/>
        <v>n/a</v>
      </c>
      <c r="BA45" s="115" t="str">
        <f t="shared" si="40"/>
        <v>n/a</v>
      </c>
      <c r="BB45" s="115" t="str">
        <f t="shared" si="40"/>
        <v>n/a</v>
      </c>
      <c r="BC45" s="115" t="str">
        <f t="shared" si="40"/>
        <v>n/a</v>
      </c>
      <c r="BD45" s="115" t="str">
        <f t="shared" si="40"/>
        <v>n/a</v>
      </c>
      <c r="BE45" s="115" t="str">
        <f t="shared" si="40"/>
        <v>n/a</v>
      </c>
      <c r="BF45" s="115" t="str">
        <f t="shared" si="40"/>
        <v>n/a</v>
      </c>
      <c r="BG45" s="115" t="str">
        <f t="shared" si="40"/>
        <v>n/a</v>
      </c>
      <c r="BH45" s="115" t="str">
        <f t="shared" si="40"/>
        <v>n/a</v>
      </c>
    </row>
    <row r="46" spans="2:60" s="26" customFormat="1" ht="14.25" customHeight="1" thickBot="1" x14ac:dyDescent="0.35">
      <c r="B46" s="75" t="s">
        <v>208</v>
      </c>
      <c r="C46" s="75"/>
      <c r="D46" s="116" t="str">
        <f t="shared" ref="D46:I46" si="41">IFERROR(D41/D$11,"n/a")</f>
        <v>n/a</v>
      </c>
      <c r="E46" s="116" t="str">
        <f t="shared" si="41"/>
        <v>n/a</v>
      </c>
      <c r="F46" s="116" t="str">
        <f t="shared" si="41"/>
        <v>n/a</v>
      </c>
      <c r="G46" s="116" t="str">
        <f t="shared" ca="1" si="41"/>
        <v>n/a</v>
      </c>
      <c r="H46" s="116" t="str">
        <f t="shared" ca="1" si="41"/>
        <v>n/a</v>
      </c>
      <c r="I46" s="116" t="str">
        <f t="shared" ca="1" si="41"/>
        <v>n/a</v>
      </c>
      <c r="J46" s="247"/>
      <c r="K46" s="243"/>
      <c r="L46" s="244"/>
      <c r="M46" s="116" t="str">
        <f t="shared" ref="M46:AV46" si="42">IFERROR(M41/M$11,"n/a")</f>
        <v>n/a</v>
      </c>
      <c r="N46" s="116" t="str">
        <f t="shared" si="42"/>
        <v>n/a</v>
      </c>
      <c r="O46" s="116" t="str">
        <f t="shared" si="42"/>
        <v>n/a</v>
      </c>
      <c r="P46" s="116" t="str">
        <f t="shared" si="42"/>
        <v>n/a</v>
      </c>
      <c r="Q46" s="116" t="str">
        <f t="shared" si="42"/>
        <v>n/a</v>
      </c>
      <c r="R46" s="116" t="str">
        <f t="shared" si="42"/>
        <v>n/a</v>
      </c>
      <c r="S46" s="116" t="str">
        <f t="shared" si="42"/>
        <v>n/a</v>
      </c>
      <c r="T46" s="116" t="str">
        <f t="shared" si="42"/>
        <v>n/a</v>
      </c>
      <c r="U46" s="116" t="str">
        <f t="shared" si="42"/>
        <v>n/a</v>
      </c>
      <c r="V46" s="116" t="str">
        <f t="shared" si="42"/>
        <v>n/a</v>
      </c>
      <c r="W46" s="116" t="str">
        <f t="shared" si="42"/>
        <v>n/a</v>
      </c>
      <c r="X46" s="116" t="str">
        <f t="shared" si="42"/>
        <v>n/a</v>
      </c>
      <c r="Y46" s="116" t="str">
        <f t="shared" si="42"/>
        <v>n/a</v>
      </c>
      <c r="Z46" s="116" t="str">
        <f t="shared" si="42"/>
        <v>n/a</v>
      </c>
      <c r="AA46" s="116" t="str">
        <f t="shared" si="42"/>
        <v>n/a</v>
      </c>
      <c r="AB46" s="116" t="str">
        <f t="shared" si="42"/>
        <v>n/a</v>
      </c>
      <c r="AC46" s="116" t="str">
        <f t="shared" si="42"/>
        <v>n/a</v>
      </c>
      <c r="AD46" s="116" t="str">
        <f t="shared" si="42"/>
        <v>n/a</v>
      </c>
      <c r="AE46" s="116" t="str">
        <f t="shared" si="42"/>
        <v>n/a</v>
      </c>
      <c r="AF46" s="116" t="str">
        <f t="shared" si="42"/>
        <v>n/a</v>
      </c>
      <c r="AG46" s="116" t="str">
        <f t="shared" si="42"/>
        <v>n/a</v>
      </c>
      <c r="AH46" s="116" t="str">
        <f t="shared" si="42"/>
        <v>n/a</v>
      </c>
      <c r="AI46" s="116" t="str">
        <f t="shared" si="42"/>
        <v>n/a</v>
      </c>
      <c r="AJ46" s="116" t="str">
        <f t="shared" si="42"/>
        <v>n/a</v>
      </c>
      <c r="AK46" s="116" t="str">
        <f t="shared" si="42"/>
        <v>n/a</v>
      </c>
      <c r="AL46" s="116" t="str">
        <f t="shared" si="42"/>
        <v>n/a</v>
      </c>
      <c r="AM46" s="116" t="str">
        <f t="shared" si="42"/>
        <v>n/a</v>
      </c>
      <c r="AN46" s="116" t="str">
        <f t="shared" si="42"/>
        <v>n/a</v>
      </c>
      <c r="AO46" s="116" t="str">
        <f t="shared" si="42"/>
        <v>n/a</v>
      </c>
      <c r="AP46" s="116" t="str">
        <f t="shared" si="42"/>
        <v>n/a</v>
      </c>
      <c r="AQ46" s="116" t="str">
        <f t="shared" si="42"/>
        <v>n/a</v>
      </c>
      <c r="AR46" s="116" t="str">
        <f t="shared" si="42"/>
        <v>n/a</v>
      </c>
      <c r="AS46" s="116" t="str">
        <f t="shared" si="42"/>
        <v>n/a</v>
      </c>
      <c r="AT46" s="116" t="str">
        <f t="shared" si="42"/>
        <v>n/a</v>
      </c>
      <c r="AU46" s="116" t="str">
        <f t="shared" si="42"/>
        <v>n/a</v>
      </c>
      <c r="AV46" s="116" t="str">
        <f t="shared" si="42"/>
        <v>n/a</v>
      </c>
      <c r="AW46" s="116" t="str">
        <f t="shared" ref="AW46:BH46" si="43">IFERROR(AW41/AW$11,"n/a")</f>
        <v>n/a</v>
      </c>
      <c r="AX46" s="116" t="str">
        <f t="shared" si="43"/>
        <v>n/a</v>
      </c>
      <c r="AY46" s="116" t="str">
        <f t="shared" si="43"/>
        <v>n/a</v>
      </c>
      <c r="AZ46" s="116" t="str">
        <f t="shared" si="43"/>
        <v>n/a</v>
      </c>
      <c r="BA46" s="116" t="str">
        <f t="shared" si="43"/>
        <v>n/a</v>
      </c>
      <c r="BB46" s="116" t="str">
        <f t="shared" si="43"/>
        <v>n/a</v>
      </c>
      <c r="BC46" s="116" t="str">
        <f t="shared" si="43"/>
        <v>n/a</v>
      </c>
      <c r="BD46" s="116" t="str">
        <f t="shared" si="43"/>
        <v>n/a</v>
      </c>
      <c r="BE46" s="116" t="str">
        <f t="shared" si="43"/>
        <v>n/a</v>
      </c>
      <c r="BF46" s="116" t="str">
        <f t="shared" si="43"/>
        <v>n/a</v>
      </c>
      <c r="BG46" s="116" t="str">
        <f t="shared" si="43"/>
        <v>n/a</v>
      </c>
      <c r="BH46" s="116" t="str">
        <f t="shared" si="43"/>
        <v>n/a</v>
      </c>
    </row>
    <row r="47" spans="2:60" ht="6" customHeight="1" x14ac:dyDescent="0.45"/>
  </sheetData>
  <pageMargins left="0.7" right="0.7" top="0.75" bottom="0.75" header="0.3" footer="0.3"/>
  <pageSetup paperSize="9" orientation="landscape"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F00-000000000000}">
          <x14:formula1>
            <xm:f>Periods!$C$19:$C$32</xm:f>
          </x14:formula1>
          <xm:sqref>A4</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E0E3EC"/>
    <pageSetUpPr fitToPage="1"/>
  </sheetPr>
  <dimension ref="A1:S48"/>
  <sheetViews>
    <sheetView showGridLines="0" zoomScaleNormal="100" zoomScaleSheetLayoutView="100" workbookViewId="0">
      <pane xSplit="3" ySplit="7" topLeftCell="D8" activePane="bottomRight" state="frozen"/>
      <selection activeCell="H5" sqref="H5"/>
      <selection pane="topRight" activeCell="H5" sqref="H5"/>
      <selection pane="bottomLeft" activeCell="H5" sqref="H5"/>
      <selection pane="bottomRight" activeCell="O8" sqref="O8"/>
    </sheetView>
  </sheetViews>
  <sheetFormatPr defaultColWidth="8.90625" defaultRowHeight="11.5" x14ac:dyDescent="0.3"/>
  <cols>
    <col min="1" max="1" width="5.6328125" style="167" customWidth="1"/>
    <col min="2" max="2" width="31" style="26" customWidth="1"/>
    <col min="3" max="3" width="7.453125" style="26" customWidth="1"/>
    <col min="4" max="6" width="7.08984375" style="26" customWidth="1"/>
    <col min="7" max="7" width="9.6328125" style="26" customWidth="1"/>
    <col min="8" max="10" width="7.08984375" style="26" customWidth="1"/>
    <col min="11" max="11" width="9.6328125" style="26" customWidth="1"/>
    <col min="12" max="14" width="7.08984375" style="26" customWidth="1"/>
    <col min="15" max="15" width="9.6328125" style="26" customWidth="1"/>
    <col min="16" max="18" width="7.08984375" style="26" customWidth="1"/>
    <col min="19" max="19" width="9.6328125" style="26" customWidth="1"/>
    <col min="20" max="20" width="3.6328125" style="26" customWidth="1"/>
    <col min="21" max="16384" width="8.90625" style="26"/>
  </cols>
  <sheetData>
    <row r="1" spans="1:19" ht="15" customHeight="1" x14ac:dyDescent="0.4">
      <c r="A1" s="118" t="str">
        <f>Periods!$C$4</f>
        <v>Project Platinum</v>
      </c>
    </row>
    <row r="2" spans="1:19" ht="15" customHeight="1" x14ac:dyDescent="0.3">
      <c r="A2" s="74" t="s">
        <v>119</v>
      </c>
    </row>
    <row r="3" spans="1:19" ht="15" customHeight="1" x14ac:dyDescent="0.3">
      <c r="A3" s="71" t="str">
        <f>Periods!$C$8</f>
        <v>Jan'19-Feb'22</v>
      </c>
    </row>
    <row r="4" spans="1:19" ht="15" customHeight="1" x14ac:dyDescent="0.3">
      <c r="A4" s="264"/>
    </row>
    <row r="5" spans="1:19" ht="15" customHeight="1" x14ac:dyDescent="0.3">
      <c r="A5" s="294"/>
    </row>
    <row r="6" spans="1:19" ht="15" customHeight="1" x14ac:dyDescent="0.4">
      <c r="B6" s="118" t="s">
        <v>206</v>
      </c>
      <c r="C6" s="119"/>
      <c r="D6" s="265"/>
      <c r="E6" s="266"/>
      <c r="F6" s="266"/>
      <c r="G6" s="266"/>
      <c r="H6" s="266"/>
      <c r="I6" s="266"/>
      <c r="J6" s="266"/>
      <c r="K6" s="266"/>
      <c r="L6" s="266"/>
      <c r="M6" s="266"/>
      <c r="N6" s="266"/>
      <c r="O6" s="266"/>
      <c r="P6" s="266"/>
      <c r="Q6" s="266"/>
      <c r="R6" s="266"/>
      <c r="S6" s="266"/>
    </row>
    <row r="7" spans="1:19" s="166" customFormat="1" ht="24" customHeight="1" x14ac:dyDescent="0.3">
      <c r="A7" s="165"/>
      <c r="B7" s="36" t="s">
        <v>5</v>
      </c>
      <c r="C7" s="36" t="s">
        <v>28</v>
      </c>
      <c r="D7" s="55" t="str">
        <f>Periods!$C$19</f>
        <v>A</v>
      </c>
      <c r="E7" s="55" t="str">
        <f>Periods!$C$20</f>
        <v>B</v>
      </c>
      <c r="F7" s="55" t="str">
        <f>Periods!$C$21</f>
        <v>C</v>
      </c>
      <c r="G7" s="55" t="str">
        <f>Periods!$C$12</f>
        <v>FY19</v>
      </c>
      <c r="H7" s="55" t="str">
        <f>D7</f>
        <v>A</v>
      </c>
      <c r="I7" s="55" t="str">
        <f>E7</f>
        <v>B</v>
      </c>
      <c r="J7" s="55" t="str">
        <f>F7</f>
        <v>C</v>
      </c>
      <c r="K7" s="55" t="str">
        <f>Periods!$C$13</f>
        <v>FY20</v>
      </c>
      <c r="L7" s="55" t="str">
        <f>H7</f>
        <v>A</v>
      </c>
      <c r="M7" s="55" t="str">
        <f>I7</f>
        <v>B</v>
      </c>
      <c r="N7" s="55" t="str">
        <f>J7</f>
        <v>C</v>
      </c>
      <c r="O7" s="55" t="str">
        <f>Periods!$C$14</f>
        <v>FY21</v>
      </c>
      <c r="P7" s="55" t="str">
        <f>H7</f>
        <v>A</v>
      </c>
      <c r="Q7" s="55" t="str">
        <f>I7</f>
        <v>B</v>
      </c>
      <c r="R7" s="55" t="str">
        <f>J7</f>
        <v>C</v>
      </c>
      <c r="S7" s="55" t="str">
        <f>Periods!$C$15</f>
        <v>TTM 
Feb-22</v>
      </c>
    </row>
    <row r="8" spans="1:19" ht="14.25" customHeight="1" x14ac:dyDescent="0.3">
      <c r="B8" s="30" t="str">
        <f>Periods!$C$39&amp;", as reported"</f>
        <v>Sales, as reported</v>
      </c>
      <c r="C8" s="30"/>
      <c r="D8" s="202">
        <f>-SUMIFS(TB!$BN:$BN,TB!$F:$F,Periods!$C$39,TB!$J:$J,D$7)</f>
        <v>0</v>
      </c>
      <c r="E8" s="202">
        <f>-SUMIFS(TB!$BN:$BN,TB!$F:$F,Periods!$C$39,TB!$J:$J,E$7)</f>
        <v>0</v>
      </c>
      <c r="F8" s="202">
        <f>-SUMIFS(TB!$BN:$BN,TB!$F:$F,Periods!$C$39,TB!$J:$J,F$7)</f>
        <v>0</v>
      </c>
      <c r="G8" s="234">
        <f>SUM(D8:F8)</f>
        <v>0</v>
      </c>
      <c r="H8" s="202">
        <f>-SUMIFS(TB!$BO:$BO,TB!$F:$F,Periods!$C$39,TB!$J:$J,H$7)</f>
        <v>0</v>
      </c>
      <c r="I8" s="202">
        <f>-SUMIFS(TB!$BO:$BO,TB!$F:$F,Periods!$C$39,TB!$J:$J,I$7)</f>
        <v>0</v>
      </c>
      <c r="J8" s="202">
        <f>-SUMIFS(TB!$BO:$BO,TB!$F:$F,Periods!$C$39,TB!$J:$J,J$7)</f>
        <v>0</v>
      </c>
      <c r="K8" s="234">
        <f>SUM(H8:J8)</f>
        <v>0</v>
      </c>
      <c r="L8" s="202">
        <f>-SUMIFS(TB!$BP:$BP,TB!$F:$F,Periods!$C$39,TB!$J:$J,L$7)</f>
        <v>0</v>
      </c>
      <c r="M8" s="202">
        <f>-SUMIFS(TB!$BP:$BP,TB!$F:$F,Periods!$C$39,TB!$J:$J,M$7)</f>
        <v>0</v>
      </c>
      <c r="N8" s="202">
        <f>-SUMIFS(TB!$BP:$BP,TB!$F:$F,Periods!$C$39,TB!$J:$J,N$7)</f>
        <v>0</v>
      </c>
      <c r="O8" s="234">
        <f>SUM(L8:N8)</f>
        <v>0</v>
      </c>
      <c r="P8" s="202">
        <f>-SUMIFS(TB!$BQ:$BQ,TB!$F:$F,Periods!$C$39,TB!$J:$J,P$7)</f>
        <v>0</v>
      </c>
      <c r="Q8" s="202">
        <f>-SUMIFS(TB!$BQ:$BQ,TB!$F:$F,Periods!$C$39,TB!$J:$J,Q$7)</f>
        <v>0</v>
      </c>
      <c r="R8" s="202">
        <f>-SUMIFS(TB!$BQ:$BQ,TB!$F:$F,Periods!$C$39,TB!$J:$J,R$7)</f>
        <v>0</v>
      </c>
      <c r="S8" s="234">
        <f>SUM(P8:R8)</f>
        <v>0</v>
      </c>
    </row>
    <row r="9" spans="1:19" ht="14.25" customHeight="1" x14ac:dyDescent="0.3">
      <c r="B9" s="30" t="str">
        <f>Periods!$C$39&amp;" after management adjustments"</f>
        <v>Sales after management adjustments</v>
      </c>
      <c r="C9" s="30"/>
      <c r="D9" s="202" t="e">
        <f>SUMIFS(#REF!,#REF!,Periods!$C$39,#REF!,"MA",#REF!,D$7)+D$8</f>
        <v>#REF!</v>
      </c>
      <c r="E9" s="202" t="e">
        <f>SUMIFS(#REF!,#REF!,Periods!$C$39,#REF!,"MA",#REF!,E$7)+E$8</f>
        <v>#REF!</v>
      </c>
      <c r="F9" s="202" t="e">
        <f>SUMIFS(#REF!,#REF!,Periods!$C$39,#REF!,"MA",#REF!,F$7)+F$8</f>
        <v>#REF!</v>
      </c>
      <c r="G9" s="234" t="e">
        <f t="shared" ref="G9:G16" si="0">SUM(D9:F9)</f>
        <v>#REF!</v>
      </c>
      <c r="H9" s="202" t="e">
        <f>SUMIFS(#REF!,#REF!,Periods!$C$39,#REF!,"MA",#REF!,H$7)+H$8</f>
        <v>#REF!</v>
      </c>
      <c r="I9" s="202" t="e">
        <f>SUMIFS(#REF!,#REF!,Periods!$C$39,#REF!,"MA",#REF!,I$7)+I$8</f>
        <v>#REF!</v>
      </c>
      <c r="J9" s="202" t="e">
        <f>SUMIFS(#REF!,#REF!,Periods!$C$39,#REF!,"MA",#REF!,J$7)+J$8</f>
        <v>#REF!</v>
      </c>
      <c r="K9" s="234" t="e">
        <f t="shared" ref="K9:K12" si="1">SUM(H9:J9)</f>
        <v>#REF!</v>
      </c>
      <c r="L9" s="202" t="e">
        <f>SUMIFS(#REF!,#REF!,Periods!$C$39,#REF!,"MA",#REF!,L$7)+L$8</f>
        <v>#REF!</v>
      </c>
      <c r="M9" s="202" t="e">
        <f>SUMIFS(#REF!,#REF!,Periods!$C$39,#REF!,"MA",#REF!,M$7)+M$8</f>
        <v>#REF!</v>
      </c>
      <c r="N9" s="202" t="e">
        <f>SUMIFS(#REF!,#REF!,Periods!$C$39,#REF!,"MA",#REF!,N$7)+N$8</f>
        <v>#REF!</v>
      </c>
      <c r="O9" s="234" t="e">
        <f t="shared" ref="O9:O12" si="2">SUM(L9:N9)</f>
        <v>#REF!</v>
      </c>
      <c r="P9" s="202" t="e">
        <f>SUMIFS(#REF!,#REF!,Periods!$C$39,#REF!,"MA",#REF!,P$7)+P$8</f>
        <v>#REF!</v>
      </c>
      <c r="Q9" s="202" t="e">
        <f>SUMIFS(#REF!,#REF!,Periods!$C$39,#REF!,"MA",#REF!,Q$7)+Q$8</f>
        <v>#REF!</v>
      </c>
      <c r="R9" s="202" t="e">
        <f>SUMIFS(#REF!,#REF!,Periods!$C$39,#REF!,"MA",#REF!,R$7)+R$8</f>
        <v>#REF!</v>
      </c>
      <c r="S9" s="234" t="e">
        <f t="shared" ref="S9:S12" si="3">SUM(P9:R9)</f>
        <v>#REF!</v>
      </c>
    </row>
    <row r="10" spans="1:19" ht="14.25" customHeight="1" x14ac:dyDescent="0.3">
      <c r="B10" s="30" t="str">
        <f>Periods!$C$39&amp;" after due diligence adjustments"</f>
        <v>Sales after due diligence adjustments</v>
      </c>
      <c r="C10" s="30"/>
      <c r="D10" s="202" t="e">
        <f>SUMIFS(#REF!,#REF!,Periods!$C$39,#REF!,"MA",#REF!,D$7)+SUMIFS(#REF!,#REF!,Periods!$C$39,#REF!,"DD",#REF!,D$7)+D$8</f>
        <v>#REF!</v>
      </c>
      <c r="E10" s="202" t="e">
        <f>SUMIFS(#REF!,#REF!,Periods!$C$39,#REF!,"MA",#REF!,E$7)+SUMIFS(#REF!,#REF!,Periods!$C$39,#REF!,"DD",#REF!,E$7)+E$8</f>
        <v>#REF!</v>
      </c>
      <c r="F10" s="202" t="e">
        <f>SUMIFS(#REF!,#REF!,Periods!$C$39,#REF!,"MA",#REF!,F$7)+SUMIFS(#REF!,#REF!,Periods!$C$39,#REF!,"DD",#REF!,F$7)+F$8</f>
        <v>#REF!</v>
      </c>
      <c r="G10" s="234" t="e">
        <f t="shared" ref="G10" si="4">SUM(D10:F10)</f>
        <v>#REF!</v>
      </c>
      <c r="H10" s="202" t="e">
        <f>SUMIFS(#REF!,#REF!,Periods!$C$39,#REF!,"MA",#REF!,H$7)+SUMIFS(#REF!,#REF!,Periods!$C$39,#REF!,"DD",#REF!,H$7)+H$8</f>
        <v>#REF!</v>
      </c>
      <c r="I10" s="202" t="e">
        <f>SUMIFS(#REF!,#REF!,Periods!$C$39,#REF!,"MA",#REF!,I$7)+SUMIFS(#REF!,#REF!,Periods!$C$39,#REF!,"DD",#REF!,I$7)+I$8</f>
        <v>#REF!</v>
      </c>
      <c r="J10" s="202" t="e">
        <f>SUMIFS(#REF!,#REF!,Periods!$C$39,#REF!,"MA",#REF!,J$7)+SUMIFS(#REF!,#REF!,Periods!$C$39,#REF!,"DD",#REF!,J$7)+J$8</f>
        <v>#REF!</v>
      </c>
      <c r="K10" s="234" t="e">
        <f t="shared" ref="K10" si="5">SUM(H10:J10)</f>
        <v>#REF!</v>
      </c>
      <c r="L10" s="202" t="e">
        <f>SUMIFS(#REF!,#REF!,Periods!$C$39,#REF!,"MA",#REF!,L$7)+SUMIFS(#REF!,#REF!,Periods!$C$39,#REF!,"DD",#REF!,L$7)+L$8</f>
        <v>#REF!</v>
      </c>
      <c r="M10" s="202" t="e">
        <f>SUMIFS(#REF!,#REF!,Periods!$C$39,#REF!,"MA",#REF!,M$7)+SUMIFS(#REF!,#REF!,Periods!$C$39,#REF!,"DD",#REF!,M$7)+M$8</f>
        <v>#REF!</v>
      </c>
      <c r="N10" s="202" t="e">
        <f>SUMIFS(#REF!,#REF!,Periods!$C$39,#REF!,"MA",#REF!,N$7)+SUMIFS(#REF!,#REF!,Periods!$C$39,#REF!,"DD",#REF!,N$7)+N$8</f>
        <v>#REF!</v>
      </c>
      <c r="O10" s="234" t="e">
        <f t="shared" si="2"/>
        <v>#REF!</v>
      </c>
      <c r="P10" s="202" t="e">
        <f>SUMIFS(#REF!,#REF!,Periods!$C$39,#REF!,"MA",#REF!,P$7)+SUMIFS(#REF!,#REF!,Periods!$C$39,#REF!,"DD",#REF!,P$7)+P$8</f>
        <v>#REF!</v>
      </c>
      <c r="Q10" s="202" t="e">
        <f>SUMIFS(#REF!,#REF!,Periods!$C$39,#REF!,"MA",#REF!,Q$7)+SUMIFS(#REF!,#REF!,Periods!$C$39,#REF!,"DD",#REF!,Q$7)+Q$8</f>
        <v>#REF!</v>
      </c>
      <c r="R10" s="202" t="e">
        <f>SUMIFS(#REF!,#REF!,Periods!$C$39,#REF!,"MA",#REF!,R$7)+SUMIFS(#REF!,#REF!,Periods!$C$39,#REF!,"DD",#REF!,R$7)+R$8</f>
        <v>#REF!</v>
      </c>
      <c r="S10" s="234" t="e">
        <f t="shared" ref="S10" si="6">SUM(P10:R10)</f>
        <v>#REF!</v>
      </c>
    </row>
    <row r="11" spans="1:19" ht="14.25" customHeight="1" x14ac:dyDescent="0.3">
      <c r="B11" s="30" t="str">
        <f>Periods!$C$39&amp;" after pro forma adjustments"</f>
        <v>Sales after pro forma adjustments</v>
      </c>
      <c r="C11" s="30"/>
      <c r="D11" s="202" t="e">
        <f>SUMIFS(#REF!,#REF!,Periods!$C$39,#REF!,"MA",#REF!,D$7)+SUMIFS(#REF!,#REF!,Periods!$C$39,#REF!,"DD",#REF!,D$7)+SUMIFS(#REF!,#REF!,Periods!$C$39,#REF!,"PF",#REF!,D$7)+D$8</f>
        <v>#REF!</v>
      </c>
      <c r="E11" s="202" t="e">
        <f>SUMIFS(#REF!,#REF!,Periods!$C$39,#REF!,"MA",#REF!,E$7)+SUMIFS(#REF!,#REF!,Periods!$C$39,#REF!,"DD",#REF!,E$7)+SUMIFS(#REF!,#REF!,Periods!$C$39,#REF!,"PF",#REF!,E$7)+E$8</f>
        <v>#REF!</v>
      </c>
      <c r="F11" s="202" t="e">
        <f>SUMIFS(#REF!,#REF!,Periods!$C$39,#REF!,"MA",#REF!,F$7)+SUMIFS(#REF!,#REF!,Periods!$C$39,#REF!,"DD",#REF!,F$7)+SUMIFS(#REF!,#REF!,Periods!$C$39,#REF!,"PF",#REF!,F$7)+F$8</f>
        <v>#REF!</v>
      </c>
      <c r="G11" s="234" t="e">
        <f t="shared" si="0"/>
        <v>#REF!</v>
      </c>
      <c r="H11" s="202" t="e">
        <f>SUMIFS(#REF!,#REF!,Periods!$C$39,#REF!,"MA",#REF!,H$7)+SUMIFS(#REF!,#REF!,Periods!$C$39,#REF!,"DD",#REF!,H$7)+SUMIFS(#REF!,#REF!,Periods!$C$39,#REF!,"PF",#REF!,H$7)+H$8</f>
        <v>#REF!</v>
      </c>
      <c r="I11" s="202" t="e">
        <f>SUMIFS(#REF!,#REF!,Periods!$C$39,#REF!,"MA",#REF!,I$7)+SUMIFS(#REF!,#REF!,Periods!$C$39,#REF!,"DD",#REF!,I$7)+SUMIFS(#REF!,#REF!,Periods!$C$39,#REF!,"PF",#REF!,I$7)+I$8</f>
        <v>#REF!</v>
      </c>
      <c r="J11" s="202" t="e">
        <f>SUMIFS(#REF!,#REF!,Periods!$C$39,#REF!,"MA",#REF!,J$7)+SUMIFS(#REF!,#REF!,Periods!$C$39,#REF!,"DD",#REF!,J$7)+SUMIFS(#REF!,#REF!,Periods!$C$39,#REF!,"PF",#REF!,J$7)+J$8</f>
        <v>#REF!</v>
      </c>
      <c r="K11" s="234" t="e">
        <f t="shared" si="1"/>
        <v>#REF!</v>
      </c>
      <c r="L11" s="202" t="e">
        <f>SUMIFS(#REF!,#REF!,Periods!$C$39,#REF!,"MA",#REF!,L$7)+SUMIFS(#REF!,#REF!,Periods!$C$39,#REF!,"DD",#REF!,L$7)+SUMIFS(#REF!,#REF!,Periods!$C$39,#REF!,"PF",#REF!,L$7)+L$8</f>
        <v>#REF!</v>
      </c>
      <c r="M11" s="202" t="e">
        <f>SUMIFS(#REF!,#REF!,Periods!$C$39,#REF!,"MA",#REF!,M$7)+SUMIFS(#REF!,#REF!,Periods!$C$39,#REF!,"DD",#REF!,M$7)+SUMIFS(#REF!,#REF!,Periods!$C$39,#REF!,"PF",#REF!,M$7)+M$8</f>
        <v>#REF!</v>
      </c>
      <c r="N11" s="202" t="e">
        <f>SUMIFS(#REF!,#REF!,Periods!$C$39,#REF!,"MA",#REF!,N$7)+SUMIFS(#REF!,#REF!,Periods!$C$39,#REF!,"DD",#REF!,N$7)+SUMIFS(#REF!,#REF!,Periods!$C$39,#REF!,"PF",#REF!,N$7)+N$8</f>
        <v>#REF!</v>
      </c>
      <c r="O11" s="234" t="e">
        <f t="shared" si="2"/>
        <v>#REF!</v>
      </c>
      <c r="P11" s="202" t="e">
        <f>SUMIFS(#REF!,#REF!,Periods!$C$39,#REF!,"MA",#REF!,P$7)+SUMIFS(#REF!,#REF!,Periods!$C$39,#REF!,"DD",#REF!,P$7)+SUMIFS(#REF!,#REF!,Periods!$C$39,#REF!,"PF",#REF!,P$7)+P$8</f>
        <v>#REF!</v>
      </c>
      <c r="Q11" s="202" t="e">
        <f>SUMIFS(#REF!,#REF!,Periods!$C$39,#REF!,"MA",#REF!,Q$7)+SUMIFS(#REF!,#REF!,Periods!$C$39,#REF!,"DD",#REF!,Q$7)+SUMIFS(#REF!,#REF!,Periods!$C$39,#REF!,"PF",#REF!,Q$7)+Q$8</f>
        <v>#REF!</v>
      </c>
      <c r="R11" s="202" t="e">
        <f>SUMIFS(#REF!,#REF!,Periods!$C$39,#REF!,"MA",#REF!,R$7)+SUMIFS(#REF!,#REF!,Periods!$C$39,#REF!,"DD",#REF!,R$7)+SUMIFS(#REF!,#REF!,Periods!$C$39,#REF!,"PF",#REF!,R$7)+R$8</f>
        <v>#REF!</v>
      </c>
      <c r="S11" s="234" t="e">
        <f t="shared" si="3"/>
        <v>#REF!</v>
      </c>
    </row>
    <row r="12" spans="1:19" ht="14.25" customHeight="1" x14ac:dyDescent="0.3">
      <c r="B12" s="111" t="e">
        <f>#REF!</f>
        <v>#REF!</v>
      </c>
      <c r="C12" s="111"/>
      <c r="D12" s="211">
        <f>-SUMIFS(TB!$BN:$BN,TB!$E:$E,"2",TB!$J:$J,D$7)</f>
        <v>0</v>
      </c>
      <c r="E12" s="211">
        <f>-SUMIFS(TB!$BN:$BN,TB!$E:$E,"2",TB!$J:$J,E$7)</f>
        <v>0</v>
      </c>
      <c r="F12" s="211">
        <f>-SUMIFS(TB!$BN:$BN,TB!$E:$E,"2",TB!$J:$J,F$7)</f>
        <v>0</v>
      </c>
      <c r="G12" s="248">
        <f t="shared" si="0"/>
        <v>0</v>
      </c>
      <c r="H12" s="211">
        <f>-SUMIFS(TB!$BO:$BO,TB!$E:$E,"2",TB!$J:$J,H$7)</f>
        <v>0</v>
      </c>
      <c r="I12" s="211">
        <f>-SUMIFS(TB!$BO:$BO,TB!$E:$E,"2",TB!$J:$J,I$7)</f>
        <v>0</v>
      </c>
      <c r="J12" s="211">
        <f>-SUMIFS(TB!$BO:$BO,TB!$E:$E,"2",TB!$J:$J,J$7)</f>
        <v>0</v>
      </c>
      <c r="K12" s="248">
        <f t="shared" si="1"/>
        <v>0</v>
      </c>
      <c r="L12" s="211">
        <f>-SUMIFS(TB!$BP:$BP,TB!$E:$E,"2",TB!$J:$J,L$7)</f>
        <v>0</v>
      </c>
      <c r="M12" s="211">
        <f>-SUMIFS(TB!$BP:$BP,TB!$E:$E,"2",TB!$J:$J,M$7)</f>
        <v>0</v>
      </c>
      <c r="N12" s="211">
        <f>-SUMIFS(TB!$BP:$BP,TB!$E:$E,"2",TB!$J:$J,N$7)</f>
        <v>0</v>
      </c>
      <c r="O12" s="248">
        <f t="shared" si="2"/>
        <v>0</v>
      </c>
      <c r="P12" s="211">
        <f>-SUMIFS(TB!$BQ:$BQ,TB!$E:$E,"2",TB!$J:$J,P$7)</f>
        <v>0</v>
      </c>
      <c r="Q12" s="211">
        <f>-SUMIFS(TB!$BQ:$BQ,TB!$E:$E,"2",TB!$J:$J,Q$7)</f>
        <v>0</v>
      </c>
      <c r="R12" s="211">
        <f>-SUMIFS(TB!$BQ:$BQ,TB!$E:$E,"2",TB!$J:$J,R$7)</f>
        <v>0</v>
      </c>
      <c r="S12" s="248">
        <f t="shared" si="3"/>
        <v>0</v>
      </c>
    </row>
    <row r="13" spans="1:19" ht="14.25" customHeight="1" x14ac:dyDescent="0.3">
      <c r="B13" s="72" t="str">
        <f>"Reconciliation to "&amp;Periods!C56</f>
        <v>Reconciliation to Reported EBITDA</v>
      </c>
      <c r="C13" s="30"/>
      <c r="D13" s="202"/>
      <c r="E13" s="202"/>
      <c r="F13" s="202"/>
      <c r="G13" s="234"/>
      <c r="H13" s="202"/>
      <c r="I13" s="202"/>
      <c r="J13" s="202"/>
      <c r="K13" s="234"/>
      <c r="L13" s="202"/>
      <c r="M13" s="202"/>
      <c r="N13" s="202"/>
      <c r="O13" s="234"/>
      <c r="P13" s="202"/>
      <c r="Q13" s="202"/>
      <c r="R13" s="202"/>
      <c r="S13" s="234"/>
    </row>
    <row r="14" spans="1:19" s="20" customFormat="1" ht="14.25" customHeight="1" x14ac:dyDescent="0.3">
      <c r="A14" s="168"/>
      <c r="B14" s="30" t="e">
        <f>#REF!</f>
        <v>#REF!</v>
      </c>
      <c r="C14" s="30"/>
      <c r="D14" s="202">
        <f>SUMIFS(TB!$BN:$BN,TB!$F:$F,$B14,TB!$J:$J,D$7)</f>
        <v>0</v>
      </c>
      <c r="E14" s="202">
        <f>SUMIFS(TB!$BN:$BN,TB!$F:$F,$B14,TB!$J:$J,E$7)</f>
        <v>0</v>
      </c>
      <c r="F14" s="202">
        <f>SUMIFS(TB!$BN:$BN,TB!$F:$F,$B14,TB!$J:$J,F$7)</f>
        <v>0</v>
      </c>
      <c r="G14" s="234">
        <f t="shared" si="0"/>
        <v>0</v>
      </c>
      <c r="H14" s="202">
        <f>SUMIFS(TB!$BO:$BO,TB!$F:$F,$B14,TB!$J:$J,H$7)</f>
        <v>0</v>
      </c>
      <c r="I14" s="202">
        <f>SUMIFS(TB!$BO:$BO,TB!$F:$F,$B14,TB!$J:$J,I$7)</f>
        <v>0</v>
      </c>
      <c r="J14" s="202">
        <f>SUMIFS(TB!$BO:$BO,TB!$F:$F,$B14,TB!$J:$J,J$7)</f>
        <v>0</v>
      </c>
      <c r="K14" s="234">
        <f t="shared" ref="K14:K16" si="7">SUM(H14:J14)</f>
        <v>0</v>
      </c>
      <c r="L14" s="202">
        <f>SUMIFS(TB!$BP:$BP,TB!$F:$F,$B14,TB!$J:$J,L$7)</f>
        <v>0</v>
      </c>
      <c r="M14" s="202">
        <f>SUMIFS(TB!$BP:$BP,TB!$F:$F,$B14,TB!$J:$J,M$7)</f>
        <v>0</v>
      </c>
      <c r="N14" s="202">
        <f>SUMIFS(TB!$BP:$BP,TB!$F:$F,$B14,TB!$J:$J,N$7)</f>
        <v>0</v>
      </c>
      <c r="O14" s="234">
        <f t="shared" ref="O14:O16" si="8">SUM(L14:N14)</f>
        <v>0</v>
      </c>
      <c r="P14" s="202">
        <f>SUMIFS(TB!$BQ:$BQ,TB!$F:$F,$B14,TB!$J:$J,P$7)</f>
        <v>0</v>
      </c>
      <c r="Q14" s="202">
        <f>SUMIFS(TB!$BQ:$BQ,TB!$F:$F,$B14,TB!$J:$J,Q$7)</f>
        <v>0</v>
      </c>
      <c r="R14" s="202">
        <f>SUMIFS(TB!$BQ:$BQ,TB!$F:$F,$B14,TB!$J:$J,R$7)</f>
        <v>0</v>
      </c>
      <c r="S14" s="234">
        <f t="shared" ref="S14:S16" si="9">SUM(P14:R14)</f>
        <v>0</v>
      </c>
    </row>
    <row r="15" spans="1:19" s="20" customFormat="1" ht="14.25" customHeight="1" x14ac:dyDescent="0.3">
      <c r="A15" s="168"/>
      <c r="B15" s="30" t="e">
        <f>#REF!</f>
        <v>#REF!</v>
      </c>
      <c r="C15" s="30"/>
      <c r="D15" s="202">
        <f>SUMIFS(TB!$BN:$BN,TB!$F:$F,$B15,TB!$J:$J,D$7)</f>
        <v>0</v>
      </c>
      <c r="E15" s="202">
        <f>SUMIFS(TB!$BN:$BN,TB!$F:$F,$B15,TB!$J:$J,E$7)</f>
        <v>0</v>
      </c>
      <c r="F15" s="202">
        <f>SUMIFS(TB!$BN:$BN,TB!$F:$F,$B15,TB!$J:$J,F$7)</f>
        <v>0</v>
      </c>
      <c r="G15" s="234">
        <f t="shared" si="0"/>
        <v>0</v>
      </c>
      <c r="H15" s="202">
        <f>SUMIFS(TB!$BO:$BO,TB!$F:$F,$B15,TB!$J:$J,H$7)</f>
        <v>0</v>
      </c>
      <c r="I15" s="202">
        <f>SUMIFS(TB!$BO:$BO,TB!$F:$F,$B15,TB!$J:$J,I$7)</f>
        <v>0</v>
      </c>
      <c r="J15" s="202">
        <f>SUMIFS(TB!$BO:$BO,TB!$F:$F,$B15,TB!$J:$J,J$7)</f>
        <v>0</v>
      </c>
      <c r="K15" s="234">
        <f t="shared" si="7"/>
        <v>0</v>
      </c>
      <c r="L15" s="202">
        <f>SUMIFS(TB!$BP:$BP,TB!$F:$F,$B15,TB!$J:$J,L$7)</f>
        <v>0</v>
      </c>
      <c r="M15" s="202">
        <f>SUMIFS(TB!$BP:$BP,TB!$F:$F,$B15,TB!$J:$J,M$7)</f>
        <v>0</v>
      </c>
      <c r="N15" s="202">
        <f>SUMIFS(TB!$BP:$BP,TB!$F:$F,$B15,TB!$J:$J,N$7)</f>
        <v>0</v>
      </c>
      <c r="O15" s="234">
        <f t="shared" si="8"/>
        <v>0</v>
      </c>
      <c r="P15" s="202">
        <f>SUMIFS(TB!$BQ:$BQ,TB!$F:$F,$B15,TB!$J:$J,P$7)</f>
        <v>0</v>
      </c>
      <c r="Q15" s="202">
        <f>SUMIFS(TB!$BQ:$BQ,TB!$F:$F,$B15,TB!$J:$J,Q$7)</f>
        <v>0</v>
      </c>
      <c r="R15" s="202">
        <f>SUMIFS(TB!$BQ:$BQ,TB!$F:$F,$B15,TB!$J:$J,R$7)</f>
        <v>0</v>
      </c>
      <c r="S15" s="234">
        <f t="shared" si="9"/>
        <v>0</v>
      </c>
    </row>
    <row r="16" spans="1:19" s="20" customFormat="1" ht="14.25" customHeight="1" x14ac:dyDescent="0.3">
      <c r="A16" s="168"/>
      <c r="B16" s="30" t="e">
        <f>#REF!</f>
        <v>#REF!</v>
      </c>
      <c r="C16" s="30"/>
      <c r="D16" s="202">
        <f>SUMIFS(TB!$BN:$BN,TB!$G:$G,$B16,TB!$J:$J,D$7)</f>
        <v>0</v>
      </c>
      <c r="E16" s="202">
        <f>SUMIFS(TB!$BN:$BN,TB!$G:$G,$B16,TB!$J:$J,E$7)</f>
        <v>0</v>
      </c>
      <c r="F16" s="202">
        <f>SUMIFS(TB!$BN:$BN,TB!$G:$G,$B16,TB!$J:$J,F$7)</f>
        <v>0</v>
      </c>
      <c r="G16" s="234">
        <f t="shared" si="0"/>
        <v>0</v>
      </c>
      <c r="H16" s="202">
        <f>SUMIFS(TB!$BO:$BO,TB!$G:$G,$B16,TB!$J:$J,H$7)</f>
        <v>0</v>
      </c>
      <c r="I16" s="202">
        <f>SUMIFS(TB!$BO:$BO,TB!$G:$G,$B16,TB!$J:$J,I$7)</f>
        <v>0</v>
      </c>
      <c r="J16" s="202">
        <f>SUMIFS(TB!$BO:$BO,TB!$G:$G,$B16,TB!$J:$J,J$7)</f>
        <v>0</v>
      </c>
      <c r="K16" s="234">
        <f t="shared" si="7"/>
        <v>0</v>
      </c>
      <c r="L16" s="202">
        <f>SUMIFS(TB!$BP:$BP,TB!$G:$G,$B16,TB!$J:$J,L$7)</f>
        <v>0</v>
      </c>
      <c r="M16" s="202">
        <f>SUMIFS(TB!$BP:$BP,TB!$G:$G,$B16,TB!$J:$J,M$7)</f>
        <v>0</v>
      </c>
      <c r="N16" s="202">
        <f>SUMIFS(TB!$BP:$BP,TB!$G:$G,$B16,TB!$J:$J,N$7)</f>
        <v>0</v>
      </c>
      <c r="O16" s="234">
        <f t="shared" si="8"/>
        <v>0</v>
      </c>
      <c r="P16" s="202">
        <f>SUMIFS(TB!$BQ:$BQ,TB!$G:$G,$B16,TB!$J:$J,P$7)</f>
        <v>0</v>
      </c>
      <c r="Q16" s="202">
        <f>SUMIFS(TB!$BQ:$BQ,TB!$G:$G,$B16,TB!$J:$J,Q$7)</f>
        <v>0</v>
      </c>
      <c r="R16" s="202">
        <f>SUMIFS(TB!$BQ:$BQ,TB!$G:$G,$B16,TB!$J:$J,R$7)</f>
        <v>0</v>
      </c>
      <c r="S16" s="234">
        <f t="shared" si="9"/>
        <v>0</v>
      </c>
    </row>
    <row r="17" spans="2:19" ht="14.25" customHeight="1" x14ac:dyDescent="0.3">
      <c r="B17" s="111" t="str">
        <f>Periods!$C$56</f>
        <v>Reported EBITDA</v>
      </c>
      <c r="C17" s="111"/>
      <c r="D17" s="211">
        <f>SUM(D12:D16)</f>
        <v>0</v>
      </c>
      <c r="E17" s="211">
        <f t="shared" ref="E17:G17" si="10">SUM(E12:E16)</f>
        <v>0</v>
      </c>
      <c r="F17" s="211">
        <f t="shared" si="10"/>
        <v>0</v>
      </c>
      <c r="G17" s="248">
        <f t="shared" si="10"/>
        <v>0</v>
      </c>
      <c r="H17" s="211">
        <f>SUM(H12:H16)</f>
        <v>0</v>
      </c>
      <c r="I17" s="211">
        <f t="shared" ref="I17" si="11">SUM(I12:I16)</f>
        <v>0</v>
      </c>
      <c r="J17" s="211">
        <f t="shared" ref="J17" si="12">SUM(J12:J16)</f>
        <v>0</v>
      </c>
      <c r="K17" s="248">
        <f t="shared" ref="K17" si="13">SUM(K12:K16)</f>
        <v>0</v>
      </c>
      <c r="L17" s="211">
        <f>SUM(L12:L16)</f>
        <v>0</v>
      </c>
      <c r="M17" s="211">
        <f t="shared" ref="M17:O17" si="14">SUM(M12:M16)</f>
        <v>0</v>
      </c>
      <c r="N17" s="211">
        <f t="shared" si="14"/>
        <v>0</v>
      </c>
      <c r="O17" s="248">
        <f t="shared" si="14"/>
        <v>0</v>
      </c>
      <c r="P17" s="211">
        <f>SUM(P12:P16)</f>
        <v>0</v>
      </c>
      <c r="Q17" s="211">
        <f t="shared" ref="Q17" si="15">SUM(Q12:Q16)</f>
        <v>0</v>
      </c>
      <c r="R17" s="211">
        <f t="shared" ref="R17" si="16">SUM(R12:R16)</f>
        <v>0</v>
      </c>
      <c r="S17" s="248">
        <f t="shared" ref="S17" si="17">SUM(S12:S16)</f>
        <v>0</v>
      </c>
    </row>
    <row r="18" spans="2:19" ht="14.25" customHeight="1" x14ac:dyDescent="0.3">
      <c r="B18" s="72" t="s">
        <v>68</v>
      </c>
      <c r="C18" s="135"/>
      <c r="D18" s="202"/>
      <c r="E18" s="202"/>
      <c r="F18" s="202"/>
      <c r="G18" s="234"/>
      <c r="H18" s="202"/>
      <c r="I18" s="202"/>
      <c r="J18" s="202"/>
      <c r="K18" s="234"/>
      <c r="L18" s="202"/>
      <c r="M18" s="202"/>
      <c r="N18" s="202"/>
      <c r="O18" s="234"/>
      <c r="P18" s="202"/>
      <c r="Q18" s="202"/>
      <c r="R18" s="202"/>
      <c r="S18" s="234"/>
    </row>
    <row r="19" spans="2:19" ht="14.25" customHeight="1" x14ac:dyDescent="0.3">
      <c r="B19" s="30" t="e">
        <f>#REF!</f>
        <v>#REF!</v>
      </c>
      <c r="C19" s="136" t="e">
        <f>#REF!</f>
        <v>#REF!</v>
      </c>
      <c r="D19" s="202" t="e">
        <f>SUMIFS(#REF!,#REF!,$B19,#REF!,$C19,#REF!,D$7)</f>
        <v>#REF!</v>
      </c>
      <c r="E19" s="202" t="e">
        <f>SUMIFS(#REF!,#REF!,$B19,#REF!,$C19,#REF!,E$7)</f>
        <v>#REF!</v>
      </c>
      <c r="F19" s="202" t="e">
        <f>SUMIFS(#REF!,#REF!,$B19,#REF!,$C19,#REF!,F$7)</f>
        <v>#REF!</v>
      </c>
      <c r="G19" s="234" t="e">
        <f t="shared" ref="G19:G23" si="18">SUM(D19:F19)</f>
        <v>#REF!</v>
      </c>
      <c r="H19" s="202" t="e">
        <f>SUMIFS(#REF!,#REF!,$B19,#REF!,$C19,#REF!,H$7)</f>
        <v>#REF!</v>
      </c>
      <c r="I19" s="202" t="e">
        <f>SUMIFS(#REF!,#REF!,$B19,#REF!,$C19,#REF!,I$7)</f>
        <v>#REF!</v>
      </c>
      <c r="J19" s="202" t="e">
        <f>SUMIFS(#REF!,#REF!,$B19,#REF!,$C19,#REF!,J$7)</f>
        <v>#REF!</v>
      </c>
      <c r="K19" s="234" t="e">
        <f t="shared" ref="K19:K23" si="19">SUM(H19:J19)</f>
        <v>#REF!</v>
      </c>
      <c r="L19" s="202" t="e">
        <f>SUMIFS(#REF!,#REF!,$B19,#REF!,$C19,#REF!,L$7)</f>
        <v>#REF!</v>
      </c>
      <c r="M19" s="202" t="e">
        <f>SUMIFS(#REF!,#REF!,$B19,#REF!,$C19,#REF!,M$7)</f>
        <v>#REF!</v>
      </c>
      <c r="N19" s="202" t="e">
        <f>SUMIFS(#REF!,#REF!,$B19,#REF!,$C19,#REF!,N$7)</f>
        <v>#REF!</v>
      </c>
      <c r="O19" s="234" t="e">
        <f t="shared" ref="O19:O23" si="20">SUM(L19:N19)</f>
        <v>#REF!</v>
      </c>
      <c r="P19" s="202" t="e">
        <f>SUMIFS(#REF!,#REF!,$B19,#REF!,$C19,#REF!,P$7)</f>
        <v>#REF!</v>
      </c>
      <c r="Q19" s="202" t="e">
        <f>SUMIFS(#REF!,#REF!,$B19,#REF!,$C19,#REF!,Q$7)</f>
        <v>#REF!</v>
      </c>
      <c r="R19" s="202" t="e">
        <f>SUMIFS(#REF!,#REF!,$B19,#REF!,$C19,#REF!,R$7)</f>
        <v>#REF!</v>
      </c>
      <c r="S19" s="234" t="e">
        <f t="shared" ref="S19:S23" si="21">SUM(P19:R19)</f>
        <v>#REF!</v>
      </c>
    </row>
    <row r="20" spans="2:19" ht="14.25" customHeight="1" x14ac:dyDescent="0.3">
      <c r="B20" s="30" t="e">
        <f>#REF!</f>
        <v>#REF!</v>
      </c>
      <c r="C20" s="136" t="e">
        <f>#REF!</f>
        <v>#REF!</v>
      </c>
      <c r="D20" s="202" t="e">
        <f>SUMIFS(#REF!,#REF!,$B20,#REF!,$C20,#REF!,D$7)</f>
        <v>#REF!</v>
      </c>
      <c r="E20" s="202" t="e">
        <f>SUMIFS(#REF!,#REF!,$B20,#REF!,$C20,#REF!,E$7)</f>
        <v>#REF!</v>
      </c>
      <c r="F20" s="202" t="e">
        <f>SUMIFS(#REF!,#REF!,$B20,#REF!,$C20,#REF!,F$7)</f>
        <v>#REF!</v>
      </c>
      <c r="G20" s="234" t="e">
        <f t="shared" si="18"/>
        <v>#REF!</v>
      </c>
      <c r="H20" s="202" t="e">
        <f>SUMIFS(#REF!,#REF!,$B20,#REF!,$C20,#REF!,H$7)</f>
        <v>#REF!</v>
      </c>
      <c r="I20" s="202" t="e">
        <f>SUMIFS(#REF!,#REF!,$B20,#REF!,$C20,#REF!,I$7)</f>
        <v>#REF!</v>
      </c>
      <c r="J20" s="202" t="e">
        <f>SUMIFS(#REF!,#REF!,$B20,#REF!,$C20,#REF!,J$7)</f>
        <v>#REF!</v>
      </c>
      <c r="K20" s="234" t="e">
        <f t="shared" si="19"/>
        <v>#REF!</v>
      </c>
      <c r="L20" s="202" t="e">
        <f>SUMIFS(#REF!,#REF!,$B20,#REF!,$C20,#REF!,L$7)</f>
        <v>#REF!</v>
      </c>
      <c r="M20" s="202" t="e">
        <f>SUMIFS(#REF!,#REF!,$B20,#REF!,$C20,#REF!,M$7)</f>
        <v>#REF!</v>
      </c>
      <c r="N20" s="202" t="e">
        <f>SUMIFS(#REF!,#REF!,$B20,#REF!,$C20,#REF!,N$7)</f>
        <v>#REF!</v>
      </c>
      <c r="O20" s="234" t="e">
        <f t="shared" si="20"/>
        <v>#REF!</v>
      </c>
      <c r="P20" s="202" t="e">
        <f>SUMIFS(#REF!,#REF!,$B20,#REF!,$C20,#REF!,P$7)</f>
        <v>#REF!</v>
      </c>
      <c r="Q20" s="202" t="e">
        <f>SUMIFS(#REF!,#REF!,$B20,#REF!,$C20,#REF!,Q$7)</f>
        <v>#REF!</v>
      </c>
      <c r="R20" s="202" t="e">
        <f>SUMIFS(#REF!,#REF!,$B20,#REF!,$C20,#REF!,R$7)</f>
        <v>#REF!</v>
      </c>
      <c r="S20" s="234" t="e">
        <f t="shared" si="21"/>
        <v>#REF!</v>
      </c>
    </row>
    <row r="21" spans="2:19" ht="14.25" customHeight="1" x14ac:dyDescent="0.3">
      <c r="B21" s="30" t="e">
        <f>#REF!</f>
        <v>#REF!</v>
      </c>
      <c r="C21" s="136" t="e">
        <f>#REF!</f>
        <v>#REF!</v>
      </c>
      <c r="D21" s="202" t="e">
        <f>SUMIFS(#REF!,#REF!,$B21,#REF!,$C21,#REF!,D$7)</f>
        <v>#REF!</v>
      </c>
      <c r="E21" s="202" t="e">
        <f>SUMIFS(#REF!,#REF!,$B21,#REF!,$C21,#REF!,E$7)</f>
        <v>#REF!</v>
      </c>
      <c r="F21" s="202" t="e">
        <f>SUMIFS(#REF!,#REF!,$B21,#REF!,$C21,#REF!,F$7)</f>
        <v>#REF!</v>
      </c>
      <c r="G21" s="234" t="e">
        <f t="shared" si="18"/>
        <v>#REF!</v>
      </c>
      <c r="H21" s="202" t="e">
        <f>SUMIFS(#REF!,#REF!,$B21,#REF!,$C21,#REF!,H$7)</f>
        <v>#REF!</v>
      </c>
      <c r="I21" s="202" t="e">
        <f>SUMIFS(#REF!,#REF!,$B21,#REF!,$C21,#REF!,I$7)</f>
        <v>#REF!</v>
      </c>
      <c r="J21" s="202" t="e">
        <f>SUMIFS(#REF!,#REF!,$B21,#REF!,$C21,#REF!,J$7)</f>
        <v>#REF!</v>
      </c>
      <c r="K21" s="234" t="e">
        <f t="shared" si="19"/>
        <v>#REF!</v>
      </c>
      <c r="L21" s="202" t="e">
        <f>SUMIFS(#REF!,#REF!,$B21,#REF!,$C21,#REF!,L$7)</f>
        <v>#REF!</v>
      </c>
      <c r="M21" s="202" t="e">
        <f>SUMIFS(#REF!,#REF!,$B21,#REF!,$C21,#REF!,M$7)</f>
        <v>#REF!</v>
      </c>
      <c r="N21" s="202" t="e">
        <f>SUMIFS(#REF!,#REF!,$B21,#REF!,$C21,#REF!,N$7)</f>
        <v>#REF!</v>
      </c>
      <c r="O21" s="234" t="e">
        <f t="shared" si="20"/>
        <v>#REF!</v>
      </c>
      <c r="P21" s="202" t="e">
        <f>SUMIFS(#REF!,#REF!,$B21,#REF!,$C21,#REF!,P$7)</f>
        <v>#REF!</v>
      </c>
      <c r="Q21" s="202" t="e">
        <f>SUMIFS(#REF!,#REF!,$B21,#REF!,$C21,#REF!,Q$7)</f>
        <v>#REF!</v>
      </c>
      <c r="R21" s="202" t="e">
        <f>SUMIFS(#REF!,#REF!,$B21,#REF!,$C21,#REF!,R$7)</f>
        <v>#REF!</v>
      </c>
      <c r="S21" s="234" t="e">
        <f t="shared" si="21"/>
        <v>#REF!</v>
      </c>
    </row>
    <row r="22" spans="2:19" ht="14.25" customHeight="1" x14ac:dyDescent="0.3">
      <c r="B22" s="30" t="e">
        <f>#REF!</f>
        <v>#REF!</v>
      </c>
      <c r="C22" s="136" t="e">
        <f>#REF!</f>
        <v>#REF!</v>
      </c>
      <c r="D22" s="202" t="e">
        <f>SUMIFS(#REF!,#REF!,$B22,#REF!,$C22,#REF!,D$7)</f>
        <v>#REF!</v>
      </c>
      <c r="E22" s="202" t="e">
        <f>SUMIFS(#REF!,#REF!,$B22,#REF!,$C22,#REF!,E$7)</f>
        <v>#REF!</v>
      </c>
      <c r="F22" s="202" t="e">
        <f>SUMIFS(#REF!,#REF!,$B22,#REF!,$C22,#REF!,F$7)</f>
        <v>#REF!</v>
      </c>
      <c r="G22" s="234" t="e">
        <f t="shared" si="18"/>
        <v>#REF!</v>
      </c>
      <c r="H22" s="202" t="e">
        <f>SUMIFS(#REF!,#REF!,$B22,#REF!,$C22,#REF!,H$7)</f>
        <v>#REF!</v>
      </c>
      <c r="I22" s="202" t="e">
        <f>SUMIFS(#REF!,#REF!,$B22,#REF!,$C22,#REF!,I$7)</f>
        <v>#REF!</v>
      </c>
      <c r="J22" s="202" t="e">
        <f>SUMIFS(#REF!,#REF!,$B22,#REF!,$C22,#REF!,J$7)</f>
        <v>#REF!</v>
      </c>
      <c r="K22" s="234" t="e">
        <f t="shared" si="19"/>
        <v>#REF!</v>
      </c>
      <c r="L22" s="202" t="e">
        <f>SUMIFS(#REF!,#REF!,$B22,#REF!,$C22,#REF!,L$7)</f>
        <v>#REF!</v>
      </c>
      <c r="M22" s="202" t="e">
        <f>SUMIFS(#REF!,#REF!,$B22,#REF!,$C22,#REF!,M$7)</f>
        <v>#REF!</v>
      </c>
      <c r="N22" s="202" t="e">
        <f>SUMIFS(#REF!,#REF!,$B22,#REF!,$C22,#REF!,N$7)</f>
        <v>#REF!</v>
      </c>
      <c r="O22" s="234" t="e">
        <f t="shared" si="20"/>
        <v>#REF!</v>
      </c>
      <c r="P22" s="202" t="e">
        <f>SUMIFS(#REF!,#REF!,$B22,#REF!,$C22,#REF!,P$7)</f>
        <v>#REF!</v>
      </c>
      <c r="Q22" s="202" t="e">
        <f>SUMIFS(#REF!,#REF!,$B22,#REF!,$C22,#REF!,Q$7)</f>
        <v>#REF!</v>
      </c>
      <c r="R22" s="202" t="e">
        <f>SUMIFS(#REF!,#REF!,$B22,#REF!,$C22,#REF!,R$7)</f>
        <v>#REF!</v>
      </c>
      <c r="S22" s="234" t="e">
        <f t="shared" si="21"/>
        <v>#REF!</v>
      </c>
    </row>
    <row r="23" spans="2:19" ht="14.25" customHeight="1" x14ac:dyDescent="0.3">
      <c r="B23" s="30" t="e">
        <f>#REF!</f>
        <v>#REF!</v>
      </c>
      <c r="C23" s="136" t="e">
        <f>#REF!</f>
        <v>#REF!</v>
      </c>
      <c r="D23" s="202" t="e">
        <f>SUMIFS(#REF!,#REF!,$B23,#REF!,$C23,#REF!,D$7)</f>
        <v>#REF!</v>
      </c>
      <c r="E23" s="202" t="e">
        <f>SUMIFS(#REF!,#REF!,$B23,#REF!,$C23,#REF!,E$7)</f>
        <v>#REF!</v>
      </c>
      <c r="F23" s="202" t="e">
        <f>SUMIFS(#REF!,#REF!,$B23,#REF!,$C23,#REF!,F$7)</f>
        <v>#REF!</v>
      </c>
      <c r="G23" s="234" t="e">
        <f t="shared" si="18"/>
        <v>#REF!</v>
      </c>
      <c r="H23" s="202" t="e">
        <f>SUMIFS(#REF!,#REF!,$B23,#REF!,$C23,#REF!,H$7)</f>
        <v>#REF!</v>
      </c>
      <c r="I23" s="202" t="e">
        <f>SUMIFS(#REF!,#REF!,$B23,#REF!,$C23,#REF!,I$7)</f>
        <v>#REF!</v>
      </c>
      <c r="J23" s="202" t="e">
        <f>SUMIFS(#REF!,#REF!,$B23,#REF!,$C23,#REF!,J$7)</f>
        <v>#REF!</v>
      </c>
      <c r="K23" s="234" t="e">
        <f t="shared" si="19"/>
        <v>#REF!</v>
      </c>
      <c r="L23" s="202" t="e">
        <f>SUMIFS(#REF!,#REF!,$B23,#REF!,$C23,#REF!,L$7)</f>
        <v>#REF!</v>
      </c>
      <c r="M23" s="202" t="e">
        <f>SUMIFS(#REF!,#REF!,$B23,#REF!,$C23,#REF!,M$7)</f>
        <v>#REF!</v>
      </c>
      <c r="N23" s="202" t="e">
        <f>SUMIFS(#REF!,#REF!,$B23,#REF!,$C23,#REF!,N$7)</f>
        <v>#REF!</v>
      </c>
      <c r="O23" s="234" t="e">
        <f t="shared" si="20"/>
        <v>#REF!</v>
      </c>
      <c r="P23" s="202" t="e">
        <f>SUMIFS(#REF!,#REF!,$B23,#REF!,$C23,#REF!,P$7)</f>
        <v>#REF!</v>
      </c>
      <c r="Q23" s="202" t="e">
        <f>SUMIFS(#REF!,#REF!,$B23,#REF!,$C23,#REF!,Q$7)</f>
        <v>#REF!</v>
      </c>
      <c r="R23" s="202" t="e">
        <f>SUMIFS(#REF!,#REF!,$B23,#REF!,$C23,#REF!,R$7)</f>
        <v>#REF!</v>
      </c>
      <c r="S23" s="234" t="e">
        <f t="shared" si="21"/>
        <v>#REF!</v>
      </c>
    </row>
    <row r="24" spans="2:19" ht="14.25" customHeight="1" x14ac:dyDescent="0.3">
      <c r="B24" s="110" t="str">
        <f>B18</f>
        <v>Management adjustments</v>
      </c>
      <c r="C24" s="110"/>
      <c r="D24" s="212" t="e">
        <f>SUM(D19:D23)</f>
        <v>#REF!</v>
      </c>
      <c r="E24" s="212" t="e">
        <f t="shared" ref="E24:G24" si="22">SUM(E19:E23)</f>
        <v>#REF!</v>
      </c>
      <c r="F24" s="212" t="e">
        <f t="shared" si="22"/>
        <v>#REF!</v>
      </c>
      <c r="G24" s="249" t="e">
        <f t="shared" si="22"/>
        <v>#REF!</v>
      </c>
      <c r="H24" s="212" t="e">
        <f>SUM(H19:H23)</f>
        <v>#REF!</v>
      </c>
      <c r="I24" s="212" t="e">
        <f t="shared" ref="I24" si="23">SUM(I19:I23)</f>
        <v>#REF!</v>
      </c>
      <c r="J24" s="212" t="e">
        <f t="shared" ref="J24" si="24">SUM(J19:J23)</f>
        <v>#REF!</v>
      </c>
      <c r="K24" s="249" t="e">
        <f t="shared" ref="K24" si="25">SUM(K19:K23)</f>
        <v>#REF!</v>
      </c>
      <c r="L24" s="212" t="e">
        <f>SUM(L19:L23)</f>
        <v>#REF!</v>
      </c>
      <c r="M24" s="212" t="e">
        <f t="shared" ref="M24:O24" si="26">SUM(M19:M23)</f>
        <v>#REF!</v>
      </c>
      <c r="N24" s="212" t="e">
        <f t="shared" si="26"/>
        <v>#REF!</v>
      </c>
      <c r="O24" s="249" t="e">
        <f t="shared" si="26"/>
        <v>#REF!</v>
      </c>
      <c r="P24" s="212" t="e">
        <f>SUM(P19:P23)</f>
        <v>#REF!</v>
      </c>
      <c r="Q24" s="212" t="e">
        <f t="shared" ref="Q24" si="27">SUM(Q19:Q23)</f>
        <v>#REF!</v>
      </c>
      <c r="R24" s="212" t="e">
        <f t="shared" ref="R24" si="28">SUM(R19:R23)</f>
        <v>#REF!</v>
      </c>
      <c r="S24" s="249" t="e">
        <f t="shared" ref="S24" si="29">SUM(S19:S23)</f>
        <v>#REF!</v>
      </c>
    </row>
    <row r="25" spans="2:19" ht="14.25" customHeight="1" thickBot="1" x14ac:dyDescent="0.35">
      <c r="B25" s="66" t="s">
        <v>26</v>
      </c>
      <c r="C25" s="66"/>
      <c r="D25" s="213" t="e">
        <f>D17+D24</f>
        <v>#REF!</v>
      </c>
      <c r="E25" s="213" t="e">
        <f t="shared" ref="E25:G25" si="30">E17+E24</f>
        <v>#REF!</v>
      </c>
      <c r="F25" s="213" t="e">
        <f t="shared" si="30"/>
        <v>#REF!</v>
      </c>
      <c r="G25" s="239" t="e">
        <f t="shared" si="30"/>
        <v>#REF!</v>
      </c>
      <c r="H25" s="213" t="e">
        <f>H17+H24</f>
        <v>#REF!</v>
      </c>
      <c r="I25" s="213" t="e">
        <f t="shared" ref="I25" si="31">I17+I24</f>
        <v>#REF!</v>
      </c>
      <c r="J25" s="213" t="e">
        <f t="shared" ref="J25" si="32">J17+J24</f>
        <v>#REF!</v>
      </c>
      <c r="K25" s="239" t="e">
        <f t="shared" ref="K25" si="33">K17+K24</f>
        <v>#REF!</v>
      </c>
      <c r="L25" s="213" t="e">
        <f>L17+L24</f>
        <v>#REF!</v>
      </c>
      <c r="M25" s="213" t="e">
        <f t="shared" ref="M25:O25" si="34">M17+M24</f>
        <v>#REF!</v>
      </c>
      <c r="N25" s="213" t="e">
        <f t="shared" si="34"/>
        <v>#REF!</v>
      </c>
      <c r="O25" s="239" t="e">
        <f t="shared" si="34"/>
        <v>#REF!</v>
      </c>
      <c r="P25" s="213" t="e">
        <f>P17+P24</f>
        <v>#REF!</v>
      </c>
      <c r="Q25" s="213" t="e">
        <f t="shared" ref="Q25" si="35">Q17+Q24</f>
        <v>#REF!</v>
      </c>
      <c r="R25" s="213" t="e">
        <f t="shared" ref="R25" si="36">R17+R24</f>
        <v>#REF!</v>
      </c>
      <c r="S25" s="239" t="e">
        <f t="shared" ref="S25" si="37">S17+S24</f>
        <v>#REF!</v>
      </c>
    </row>
    <row r="26" spans="2:19" ht="14.25" customHeight="1" x14ac:dyDescent="0.3">
      <c r="B26" s="72" t="s">
        <v>27</v>
      </c>
      <c r="C26" s="135"/>
      <c r="D26" s="202"/>
      <c r="E26" s="202"/>
      <c r="F26" s="202"/>
      <c r="G26" s="234"/>
      <c r="H26" s="202"/>
      <c r="I26" s="202"/>
      <c r="J26" s="202"/>
      <c r="K26" s="234"/>
      <c r="L26" s="202"/>
      <c r="M26" s="202"/>
      <c r="N26" s="202"/>
      <c r="O26" s="234"/>
      <c r="P26" s="202"/>
      <c r="Q26" s="202"/>
      <c r="R26" s="202"/>
      <c r="S26" s="234"/>
    </row>
    <row r="27" spans="2:19" ht="14.25" customHeight="1" x14ac:dyDescent="0.3">
      <c r="B27" s="30" t="e">
        <f>#REF!</f>
        <v>#REF!</v>
      </c>
      <c r="C27" s="136" t="e">
        <f>#REF!</f>
        <v>#REF!</v>
      </c>
      <c r="D27" s="202" t="e">
        <f>SUMIFS(#REF!,#REF!,$B27,#REF!,$C27,#REF!,D$7)</f>
        <v>#REF!</v>
      </c>
      <c r="E27" s="202" t="e">
        <f>SUMIFS(#REF!,#REF!,$B27,#REF!,$C27,#REF!,E$7)</f>
        <v>#REF!</v>
      </c>
      <c r="F27" s="202" t="e">
        <f>SUMIFS(#REF!,#REF!,$B27,#REF!,$C27,#REF!,F$7)</f>
        <v>#REF!</v>
      </c>
      <c r="G27" s="234" t="e">
        <f t="shared" ref="G27:G31" si="38">SUM(D27:F27)</f>
        <v>#REF!</v>
      </c>
      <c r="H27" s="202" t="e">
        <f>SUMIFS(#REF!,#REF!,$B27,#REF!,$C27,#REF!,H$7)</f>
        <v>#REF!</v>
      </c>
      <c r="I27" s="202" t="e">
        <f>SUMIFS(#REF!,#REF!,$B27,#REF!,$C27,#REF!,I$7)</f>
        <v>#REF!</v>
      </c>
      <c r="J27" s="202" t="e">
        <f>SUMIFS(#REF!,#REF!,$B27,#REF!,$C27,#REF!,J$7)</f>
        <v>#REF!</v>
      </c>
      <c r="K27" s="234" t="e">
        <f t="shared" ref="K27:K31" si="39">SUM(H27:J27)</f>
        <v>#REF!</v>
      </c>
      <c r="L27" s="202" t="e">
        <f>SUMIFS(#REF!,#REF!,$B27,#REF!,$C27,#REF!,L$7)</f>
        <v>#REF!</v>
      </c>
      <c r="M27" s="202" t="e">
        <f>SUMIFS(#REF!,#REF!,$B27,#REF!,$C27,#REF!,M$7)</f>
        <v>#REF!</v>
      </c>
      <c r="N27" s="202" t="e">
        <f>SUMIFS(#REF!,#REF!,$B27,#REF!,$C27,#REF!,N$7)</f>
        <v>#REF!</v>
      </c>
      <c r="O27" s="234" t="e">
        <f t="shared" ref="O27:O31" si="40">SUM(L27:N27)</f>
        <v>#REF!</v>
      </c>
      <c r="P27" s="202" t="e">
        <f>SUMIFS(#REF!,#REF!,$B27,#REF!,$C27,#REF!,P$7)</f>
        <v>#REF!</v>
      </c>
      <c r="Q27" s="202" t="e">
        <f>SUMIFS(#REF!,#REF!,$B27,#REF!,$C27,#REF!,Q$7)</f>
        <v>#REF!</v>
      </c>
      <c r="R27" s="202" t="e">
        <f>SUMIFS(#REF!,#REF!,$B27,#REF!,$C27,#REF!,R$7)</f>
        <v>#REF!</v>
      </c>
      <c r="S27" s="234" t="e">
        <f t="shared" ref="S27:S31" si="41">SUM(P27:R27)</f>
        <v>#REF!</v>
      </c>
    </row>
    <row r="28" spans="2:19" ht="14.25" customHeight="1" x14ac:dyDescent="0.3">
      <c r="B28" s="30" t="e">
        <f>#REF!</f>
        <v>#REF!</v>
      </c>
      <c r="C28" s="136" t="e">
        <f>#REF!</f>
        <v>#REF!</v>
      </c>
      <c r="D28" s="202" t="e">
        <f>SUMIFS(#REF!,#REF!,$B28,#REF!,$C28,#REF!,D$7)</f>
        <v>#REF!</v>
      </c>
      <c r="E28" s="202" t="e">
        <f>SUMIFS(#REF!,#REF!,$B28,#REF!,$C28,#REF!,E$7)</f>
        <v>#REF!</v>
      </c>
      <c r="F28" s="202" t="e">
        <f>SUMIFS(#REF!,#REF!,$B28,#REF!,$C28,#REF!,F$7)</f>
        <v>#REF!</v>
      </c>
      <c r="G28" s="234" t="e">
        <f t="shared" si="38"/>
        <v>#REF!</v>
      </c>
      <c r="H28" s="202" t="e">
        <f>SUMIFS(#REF!,#REF!,$B28,#REF!,$C28,#REF!,H$7)</f>
        <v>#REF!</v>
      </c>
      <c r="I28" s="202" t="e">
        <f>SUMIFS(#REF!,#REF!,$B28,#REF!,$C28,#REF!,I$7)</f>
        <v>#REF!</v>
      </c>
      <c r="J28" s="202" t="e">
        <f>SUMIFS(#REF!,#REF!,$B28,#REF!,$C28,#REF!,J$7)</f>
        <v>#REF!</v>
      </c>
      <c r="K28" s="234" t="e">
        <f t="shared" si="39"/>
        <v>#REF!</v>
      </c>
      <c r="L28" s="202" t="e">
        <f>SUMIFS(#REF!,#REF!,$B28,#REF!,$C28,#REF!,L$7)</f>
        <v>#REF!</v>
      </c>
      <c r="M28" s="202" t="e">
        <f>SUMIFS(#REF!,#REF!,$B28,#REF!,$C28,#REF!,M$7)</f>
        <v>#REF!</v>
      </c>
      <c r="N28" s="202" t="e">
        <f>SUMIFS(#REF!,#REF!,$B28,#REF!,$C28,#REF!,N$7)</f>
        <v>#REF!</v>
      </c>
      <c r="O28" s="234" t="e">
        <f t="shared" si="40"/>
        <v>#REF!</v>
      </c>
      <c r="P28" s="202" t="e">
        <f>SUMIFS(#REF!,#REF!,$B28,#REF!,$C28,#REF!,P$7)</f>
        <v>#REF!</v>
      </c>
      <c r="Q28" s="202" t="e">
        <f>SUMIFS(#REF!,#REF!,$B28,#REF!,$C28,#REF!,Q$7)</f>
        <v>#REF!</v>
      </c>
      <c r="R28" s="202" t="e">
        <f>SUMIFS(#REF!,#REF!,$B28,#REF!,$C28,#REF!,R$7)</f>
        <v>#REF!</v>
      </c>
      <c r="S28" s="234" t="e">
        <f t="shared" si="41"/>
        <v>#REF!</v>
      </c>
    </row>
    <row r="29" spans="2:19" ht="14.25" customHeight="1" x14ac:dyDescent="0.3">
      <c r="B29" s="30" t="e">
        <f>#REF!</f>
        <v>#REF!</v>
      </c>
      <c r="C29" s="136" t="e">
        <f>#REF!</f>
        <v>#REF!</v>
      </c>
      <c r="D29" s="202" t="e">
        <f>SUMIFS(#REF!,#REF!,$B29,#REF!,$C29,#REF!,D$7)</f>
        <v>#REF!</v>
      </c>
      <c r="E29" s="202" t="e">
        <f>SUMIFS(#REF!,#REF!,$B29,#REF!,$C29,#REF!,E$7)</f>
        <v>#REF!</v>
      </c>
      <c r="F29" s="202" t="e">
        <f>SUMIFS(#REF!,#REF!,$B29,#REF!,$C29,#REF!,F$7)</f>
        <v>#REF!</v>
      </c>
      <c r="G29" s="234" t="e">
        <f t="shared" si="38"/>
        <v>#REF!</v>
      </c>
      <c r="H29" s="202" t="e">
        <f>SUMIFS(#REF!,#REF!,$B29,#REF!,$C29,#REF!,H$7)</f>
        <v>#REF!</v>
      </c>
      <c r="I29" s="202" t="e">
        <f>SUMIFS(#REF!,#REF!,$B29,#REF!,$C29,#REF!,I$7)</f>
        <v>#REF!</v>
      </c>
      <c r="J29" s="202" t="e">
        <f>SUMIFS(#REF!,#REF!,$B29,#REF!,$C29,#REF!,J$7)</f>
        <v>#REF!</v>
      </c>
      <c r="K29" s="234" t="e">
        <f t="shared" si="39"/>
        <v>#REF!</v>
      </c>
      <c r="L29" s="202" t="e">
        <f>SUMIFS(#REF!,#REF!,$B29,#REF!,$C29,#REF!,L$7)</f>
        <v>#REF!</v>
      </c>
      <c r="M29" s="202" t="e">
        <f>SUMIFS(#REF!,#REF!,$B29,#REF!,$C29,#REF!,M$7)</f>
        <v>#REF!</v>
      </c>
      <c r="N29" s="202" t="e">
        <f>SUMIFS(#REF!,#REF!,$B29,#REF!,$C29,#REF!,N$7)</f>
        <v>#REF!</v>
      </c>
      <c r="O29" s="234" t="e">
        <f t="shared" si="40"/>
        <v>#REF!</v>
      </c>
      <c r="P29" s="202" t="e">
        <f>SUMIFS(#REF!,#REF!,$B29,#REF!,$C29,#REF!,P$7)</f>
        <v>#REF!</v>
      </c>
      <c r="Q29" s="202" t="e">
        <f>SUMIFS(#REF!,#REF!,$B29,#REF!,$C29,#REF!,Q$7)</f>
        <v>#REF!</v>
      </c>
      <c r="R29" s="202" t="e">
        <f>SUMIFS(#REF!,#REF!,$B29,#REF!,$C29,#REF!,R$7)</f>
        <v>#REF!</v>
      </c>
      <c r="S29" s="234" t="e">
        <f t="shared" si="41"/>
        <v>#REF!</v>
      </c>
    </row>
    <row r="30" spans="2:19" ht="14.25" customHeight="1" x14ac:dyDescent="0.3">
      <c r="B30" s="30" t="e">
        <f>#REF!</f>
        <v>#REF!</v>
      </c>
      <c r="C30" s="136" t="e">
        <f>#REF!</f>
        <v>#REF!</v>
      </c>
      <c r="D30" s="202" t="e">
        <f>SUMIFS(#REF!,#REF!,$B30,#REF!,$C30,#REF!,D$7)</f>
        <v>#REF!</v>
      </c>
      <c r="E30" s="202" t="e">
        <f>SUMIFS(#REF!,#REF!,$B30,#REF!,$C30,#REF!,E$7)</f>
        <v>#REF!</v>
      </c>
      <c r="F30" s="202" t="e">
        <f>SUMIFS(#REF!,#REF!,$B30,#REF!,$C30,#REF!,F$7)</f>
        <v>#REF!</v>
      </c>
      <c r="G30" s="234" t="e">
        <f t="shared" si="38"/>
        <v>#REF!</v>
      </c>
      <c r="H30" s="202" t="e">
        <f>SUMIFS(#REF!,#REF!,$B30,#REF!,$C30,#REF!,H$7)</f>
        <v>#REF!</v>
      </c>
      <c r="I30" s="202" t="e">
        <f>SUMIFS(#REF!,#REF!,$B30,#REF!,$C30,#REF!,I$7)</f>
        <v>#REF!</v>
      </c>
      <c r="J30" s="202" t="e">
        <f>SUMIFS(#REF!,#REF!,$B30,#REF!,$C30,#REF!,J$7)</f>
        <v>#REF!</v>
      </c>
      <c r="K30" s="234" t="e">
        <f t="shared" si="39"/>
        <v>#REF!</v>
      </c>
      <c r="L30" s="202" t="e">
        <f>SUMIFS(#REF!,#REF!,$B30,#REF!,$C30,#REF!,L$7)</f>
        <v>#REF!</v>
      </c>
      <c r="M30" s="202" t="e">
        <f>SUMIFS(#REF!,#REF!,$B30,#REF!,$C30,#REF!,M$7)</f>
        <v>#REF!</v>
      </c>
      <c r="N30" s="202" t="e">
        <f>SUMIFS(#REF!,#REF!,$B30,#REF!,$C30,#REF!,N$7)</f>
        <v>#REF!</v>
      </c>
      <c r="O30" s="234" t="e">
        <f t="shared" si="40"/>
        <v>#REF!</v>
      </c>
      <c r="P30" s="202" t="e">
        <f>SUMIFS(#REF!,#REF!,$B30,#REF!,$C30,#REF!,P$7)</f>
        <v>#REF!</v>
      </c>
      <c r="Q30" s="202" t="e">
        <f>SUMIFS(#REF!,#REF!,$B30,#REF!,$C30,#REF!,Q$7)</f>
        <v>#REF!</v>
      </c>
      <c r="R30" s="202" t="e">
        <f>SUMIFS(#REF!,#REF!,$B30,#REF!,$C30,#REF!,R$7)</f>
        <v>#REF!</v>
      </c>
      <c r="S30" s="234" t="e">
        <f t="shared" si="41"/>
        <v>#REF!</v>
      </c>
    </row>
    <row r="31" spans="2:19" ht="14.25" customHeight="1" x14ac:dyDescent="0.3">
      <c r="B31" s="30" t="e">
        <f>#REF!</f>
        <v>#REF!</v>
      </c>
      <c r="C31" s="136" t="e">
        <f>#REF!</f>
        <v>#REF!</v>
      </c>
      <c r="D31" s="202" t="e">
        <f>SUMIFS(#REF!,#REF!,$B31,#REF!,$C31,#REF!,D$7)</f>
        <v>#REF!</v>
      </c>
      <c r="E31" s="202" t="e">
        <f>SUMIFS(#REF!,#REF!,$B31,#REF!,$C31,#REF!,E$7)</f>
        <v>#REF!</v>
      </c>
      <c r="F31" s="202" t="e">
        <f>SUMIFS(#REF!,#REF!,$B31,#REF!,$C31,#REF!,F$7)</f>
        <v>#REF!</v>
      </c>
      <c r="G31" s="234" t="e">
        <f t="shared" si="38"/>
        <v>#REF!</v>
      </c>
      <c r="H31" s="202" t="e">
        <f>SUMIFS(#REF!,#REF!,$B31,#REF!,$C31,#REF!,H$7)</f>
        <v>#REF!</v>
      </c>
      <c r="I31" s="202" t="e">
        <f>SUMIFS(#REF!,#REF!,$B31,#REF!,$C31,#REF!,I$7)</f>
        <v>#REF!</v>
      </c>
      <c r="J31" s="202" t="e">
        <f>SUMIFS(#REF!,#REF!,$B31,#REF!,$C31,#REF!,J$7)</f>
        <v>#REF!</v>
      </c>
      <c r="K31" s="234" t="e">
        <f t="shared" si="39"/>
        <v>#REF!</v>
      </c>
      <c r="L31" s="202" t="e">
        <f>SUMIFS(#REF!,#REF!,$B31,#REF!,$C31,#REF!,L$7)</f>
        <v>#REF!</v>
      </c>
      <c r="M31" s="202" t="e">
        <f>SUMIFS(#REF!,#REF!,$B31,#REF!,$C31,#REF!,M$7)</f>
        <v>#REF!</v>
      </c>
      <c r="N31" s="202" t="e">
        <f>SUMIFS(#REF!,#REF!,$B31,#REF!,$C31,#REF!,N$7)</f>
        <v>#REF!</v>
      </c>
      <c r="O31" s="234" t="e">
        <f t="shared" si="40"/>
        <v>#REF!</v>
      </c>
      <c r="P31" s="202" t="e">
        <f>SUMIFS(#REF!,#REF!,$B31,#REF!,$C31,#REF!,P$7)</f>
        <v>#REF!</v>
      </c>
      <c r="Q31" s="202" t="e">
        <f>SUMIFS(#REF!,#REF!,$B31,#REF!,$C31,#REF!,Q$7)</f>
        <v>#REF!</v>
      </c>
      <c r="R31" s="202" t="e">
        <f>SUMIFS(#REF!,#REF!,$B31,#REF!,$C31,#REF!,R$7)</f>
        <v>#REF!</v>
      </c>
      <c r="S31" s="234" t="e">
        <f t="shared" si="41"/>
        <v>#REF!</v>
      </c>
    </row>
    <row r="32" spans="2:19" ht="14.25" customHeight="1" x14ac:dyDescent="0.3">
      <c r="B32" s="110" t="str">
        <f>B26</f>
        <v>Due diligence adjustments</v>
      </c>
      <c r="C32" s="110"/>
      <c r="D32" s="212" t="e">
        <f>SUM(D27:D31)</f>
        <v>#REF!</v>
      </c>
      <c r="E32" s="212" t="e">
        <f t="shared" ref="E32:G32" si="42">SUM(E27:E31)</f>
        <v>#REF!</v>
      </c>
      <c r="F32" s="212" t="e">
        <f t="shared" si="42"/>
        <v>#REF!</v>
      </c>
      <c r="G32" s="249" t="e">
        <f t="shared" si="42"/>
        <v>#REF!</v>
      </c>
      <c r="H32" s="212" t="e">
        <f>SUM(H27:H31)</f>
        <v>#REF!</v>
      </c>
      <c r="I32" s="212" t="e">
        <f t="shared" ref="I32" si="43">SUM(I27:I31)</f>
        <v>#REF!</v>
      </c>
      <c r="J32" s="212" t="e">
        <f t="shared" ref="J32" si="44">SUM(J27:J31)</f>
        <v>#REF!</v>
      </c>
      <c r="K32" s="249" t="e">
        <f t="shared" ref="K32" si="45">SUM(K27:K31)</f>
        <v>#REF!</v>
      </c>
      <c r="L32" s="212" t="e">
        <f>SUM(L27:L31)</f>
        <v>#REF!</v>
      </c>
      <c r="M32" s="212" t="e">
        <f t="shared" ref="M32:O32" si="46">SUM(M27:M31)</f>
        <v>#REF!</v>
      </c>
      <c r="N32" s="212" t="e">
        <f t="shared" si="46"/>
        <v>#REF!</v>
      </c>
      <c r="O32" s="249" t="e">
        <f t="shared" si="46"/>
        <v>#REF!</v>
      </c>
      <c r="P32" s="212" t="e">
        <f>SUM(P27:P31)</f>
        <v>#REF!</v>
      </c>
      <c r="Q32" s="212" t="e">
        <f t="shared" ref="Q32" si="47">SUM(Q27:Q31)</f>
        <v>#REF!</v>
      </c>
      <c r="R32" s="212" t="e">
        <f t="shared" ref="R32" si="48">SUM(R27:R31)</f>
        <v>#REF!</v>
      </c>
      <c r="S32" s="249" t="e">
        <f t="shared" ref="S32" si="49">SUM(S27:S31)</f>
        <v>#REF!</v>
      </c>
    </row>
    <row r="33" spans="1:19" ht="14.25" customHeight="1" thickBot="1" x14ac:dyDescent="0.35">
      <c r="B33" s="66" t="s">
        <v>29</v>
      </c>
      <c r="C33" s="66"/>
      <c r="D33" s="213" t="e">
        <f>SUM(D25+D32)</f>
        <v>#REF!</v>
      </c>
      <c r="E33" s="213" t="e">
        <f t="shared" ref="E33:G33" si="50">SUM(E25+E32)</f>
        <v>#REF!</v>
      </c>
      <c r="F33" s="213" t="e">
        <f t="shared" si="50"/>
        <v>#REF!</v>
      </c>
      <c r="G33" s="239" t="e">
        <f t="shared" si="50"/>
        <v>#REF!</v>
      </c>
      <c r="H33" s="213" t="e">
        <f>SUM(H25+H32)</f>
        <v>#REF!</v>
      </c>
      <c r="I33" s="213" t="e">
        <f t="shared" ref="I33" si="51">SUM(I25+I32)</f>
        <v>#REF!</v>
      </c>
      <c r="J33" s="213" t="e">
        <f t="shared" ref="J33" si="52">SUM(J25+J32)</f>
        <v>#REF!</v>
      </c>
      <c r="K33" s="239" t="e">
        <f t="shared" ref="K33" si="53">SUM(K25+K32)</f>
        <v>#REF!</v>
      </c>
      <c r="L33" s="213" t="e">
        <f>SUM(L25+L32)</f>
        <v>#REF!</v>
      </c>
      <c r="M33" s="213" t="e">
        <f t="shared" ref="M33:O33" si="54">SUM(M25+M32)</f>
        <v>#REF!</v>
      </c>
      <c r="N33" s="213" t="e">
        <f t="shared" si="54"/>
        <v>#REF!</v>
      </c>
      <c r="O33" s="239" t="e">
        <f t="shared" si="54"/>
        <v>#REF!</v>
      </c>
      <c r="P33" s="213" t="e">
        <f>SUM(P25+P32)</f>
        <v>#REF!</v>
      </c>
      <c r="Q33" s="213" t="e">
        <f t="shared" ref="Q33" si="55">SUM(Q25+Q32)</f>
        <v>#REF!</v>
      </c>
      <c r="R33" s="213" t="e">
        <f t="shared" ref="R33" si="56">SUM(R25+R32)</f>
        <v>#REF!</v>
      </c>
      <c r="S33" s="239" t="e">
        <f t="shared" ref="S33" si="57">SUM(S25+S32)</f>
        <v>#REF!</v>
      </c>
    </row>
    <row r="34" spans="1:19" ht="14.25" customHeight="1" x14ac:dyDescent="0.3">
      <c r="B34" s="72" t="s">
        <v>207</v>
      </c>
      <c r="C34" s="135"/>
      <c r="D34" s="202"/>
      <c r="E34" s="202"/>
      <c r="F34" s="202"/>
      <c r="G34" s="234"/>
      <c r="H34" s="202"/>
      <c r="I34" s="202"/>
      <c r="J34" s="202"/>
      <c r="K34" s="234"/>
      <c r="L34" s="202"/>
      <c r="M34" s="202"/>
      <c r="N34" s="202"/>
      <c r="O34" s="234"/>
      <c r="P34" s="202"/>
      <c r="Q34" s="202"/>
      <c r="R34" s="202"/>
      <c r="S34" s="234"/>
    </row>
    <row r="35" spans="1:19" ht="14.25" customHeight="1" x14ac:dyDescent="0.3">
      <c r="B35" s="30" t="e">
        <f>#REF!</f>
        <v>#REF!</v>
      </c>
      <c r="C35" s="136" t="e">
        <f>#REF!</f>
        <v>#REF!</v>
      </c>
      <c r="D35" s="202" t="e">
        <f>SUMIFS(#REF!,#REF!,$B35,#REF!,$C35,#REF!,D$7)</f>
        <v>#REF!</v>
      </c>
      <c r="E35" s="202" t="e">
        <f>SUMIFS(#REF!,#REF!,$B35,#REF!,$C35,#REF!,E$7)</f>
        <v>#REF!</v>
      </c>
      <c r="F35" s="202" t="e">
        <f>SUMIFS(#REF!,#REF!,$B35,#REF!,$C35,#REF!,F$7)</f>
        <v>#REF!</v>
      </c>
      <c r="G35" s="234" t="e">
        <f t="shared" ref="G35:G39" si="58">SUM(D35:F35)</f>
        <v>#REF!</v>
      </c>
      <c r="H35" s="202" t="e">
        <f>SUMIFS(#REF!,#REF!,$B35,#REF!,$C35,#REF!,H$7)</f>
        <v>#REF!</v>
      </c>
      <c r="I35" s="202" t="e">
        <f>SUMIFS(#REF!,#REF!,$B35,#REF!,$C35,#REF!,I$7)</f>
        <v>#REF!</v>
      </c>
      <c r="J35" s="202" t="e">
        <f>SUMIFS(#REF!,#REF!,$B35,#REF!,$C35,#REF!,J$7)</f>
        <v>#REF!</v>
      </c>
      <c r="K35" s="234" t="e">
        <f t="shared" ref="K35:K39" si="59">SUM(H35:J35)</f>
        <v>#REF!</v>
      </c>
      <c r="L35" s="202" t="e">
        <f>SUMIFS(#REF!,#REF!,$B35,#REF!,$C35,#REF!,L$7)</f>
        <v>#REF!</v>
      </c>
      <c r="M35" s="202" t="e">
        <f>SUMIFS(#REF!,#REF!,$B35,#REF!,$C35,#REF!,M$7)</f>
        <v>#REF!</v>
      </c>
      <c r="N35" s="202" t="e">
        <f>SUMIFS(#REF!,#REF!,$B35,#REF!,$C35,#REF!,N$7)</f>
        <v>#REF!</v>
      </c>
      <c r="O35" s="234" t="e">
        <f t="shared" ref="O35:O39" si="60">SUM(L35:N35)</f>
        <v>#REF!</v>
      </c>
      <c r="P35" s="202" t="e">
        <f>SUMIFS(#REF!,#REF!,$B35,#REF!,$C35,#REF!,P$7)</f>
        <v>#REF!</v>
      </c>
      <c r="Q35" s="202" t="e">
        <f>SUMIFS(#REF!,#REF!,$B35,#REF!,$C35,#REF!,Q$7)</f>
        <v>#REF!</v>
      </c>
      <c r="R35" s="202" t="e">
        <f>SUMIFS(#REF!,#REF!,$B35,#REF!,$C35,#REF!,R$7)</f>
        <v>#REF!</v>
      </c>
      <c r="S35" s="234" t="e">
        <f t="shared" ref="S35:S39" si="61">SUM(P35:R35)</f>
        <v>#REF!</v>
      </c>
    </row>
    <row r="36" spans="1:19" ht="14.25" customHeight="1" x14ac:dyDescent="0.3">
      <c r="B36" s="30" t="e">
        <f>#REF!</f>
        <v>#REF!</v>
      </c>
      <c r="C36" s="136" t="e">
        <f>#REF!</f>
        <v>#REF!</v>
      </c>
      <c r="D36" s="202" t="e">
        <f>SUMIFS(#REF!,#REF!,$B36,#REF!,$C36,#REF!,D$7)</f>
        <v>#REF!</v>
      </c>
      <c r="E36" s="202" t="e">
        <f>SUMIFS(#REF!,#REF!,$B36,#REF!,$C36,#REF!,E$7)</f>
        <v>#REF!</v>
      </c>
      <c r="F36" s="202" t="e">
        <f>SUMIFS(#REF!,#REF!,$B36,#REF!,$C36,#REF!,F$7)</f>
        <v>#REF!</v>
      </c>
      <c r="G36" s="234" t="e">
        <f t="shared" si="58"/>
        <v>#REF!</v>
      </c>
      <c r="H36" s="202" t="e">
        <f>SUMIFS(#REF!,#REF!,$B36,#REF!,$C36,#REF!,H$7)</f>
        <v>#REF!</v>
      </c>
      <c r="I36" s="202" t="e">
        <f>SUMIFS(#REF!,#REF!,$B36,#REF!,$C36,#REF!,I$7)</f>
        <v>#REF!</v>
      </c>
      <c r="J36" s="202" t="e">
        <f>SUMIFS(#REF!,#REF!,$B36,#REF!,$C36,#REF!,J$7)</f>
        <v>#REF!</v>
      </c>
      <c r="K36" s="234" t="e">
        <f t="shared" si="59"/>
        <v>#REF!</v>
      </c>
      <c r="L36" s="202" t="e">
        <f>SUMIFS(#REF!,#REF!,$B36,#REF!,$C36,#REF!,L$7)</f>
        <v>#REF!</v>
      </c>
      <c r="M36" s="202" t="e">
        <f>SUMIFS(#REF!,#REF!,$B36,#REF!,$C36,#REF!,M$7)</f>
        <v>#REF!</v>
      </c>
      <c r="N36" s="202" t="e">
        <f>SUMIFS(#REF!,#REF!,$B36,#REF!,$C36,#REF!,N$7)</f>
        <v>#REF!</v>
      </c>
      <c r="O36" s="234" t="e">
        <f t="shared" si="60"/>
        <v>#REF!</v>
      </c>
      <c r="P36" s="202" t="e">
        <f>SUMIFS(#REF!,#REF!,$B36,#REF!,$C36,#REF!,P$7)</f>
        <v>#REF!</v>
      </c>
      <c r="Q36" s="202" t="e">
        <f>SUMIFS(#REF!,#REF!,$B36,#REF!,$C36,#REF!,Q$7)</f>
        <v>#REF!</v>
      </c>
      <c r="R36" s="202" t="e">
        <f>SUMIFS(#REF!,#REF!,$B36,#REF!,$C36,#REF!,R$7)</f>
        <v>#REF!</v>
      </c>
      <c r="S36" s="234" t="e">
        <f t="shared" si="61"/>
        <v>#REF!</v>
      </c>
    </row>
    <row r="37" spans="1:19" ht="14.25" customHeight="1" x14ac:dyDescent="0.3">
      <c r="B37" s="30" t="e">
        <f>#REF!</f>
        <v>#REF!</v>
      </c>
      <c r="C37" s="136" t="e">
        <f>#REF!</f>
        <v>#REF!</v>
      </c>
      <c r="D37" s="202" t="e">
        <f>SUMIFS(#REF!,#REF!,$B37,#REF!,$C37,#REF!,D$7)</f>
        <v>#REF!</v>
      </c>
      <c r="E37" s="202" t="e">
        <f>SUMIFS(#REF!,#REF!,$B37,#REF!,$C37,#REF!,E$7)</f>
        <v>#REF!</v>
      </c>
      <c r="F37" s="202" t="e">
        <f>SUMIFS(#REF!,#REF!,$B37,#REF!,$C37,#REF!,F$7)</f>
        <v>#REF!</v>
      </c>
      <c r="G37" s="234" t="e">
        <f t="shared" si="58"/>
        <v>#REF!</v>
      </c>
      <c r="H37" s="202" t="e">
        <f>SUMIFS(#REF!,#REF!,$B37,#REF!,$C37,#REF!,H$7)</f>
        <v>#REF!</v>
      </c>
      <c r="I37" s="202" t="e">
        <f>SUMIFS(#REF!,#REF!,$B37,#REF!,$C37,#REF!,I$7)</f>
        <v>#REF!</v>
      </c>
      <c r="J37" s="202" t="e">
        <f>SUMIFS(#REF!,#REF!,$B37,#REF!,$C37,#REF!,J$7)</f>
        <v>#REF!</v>
      </c>
      <c r="K37" s="234" t="e">
        <f t="shared" si="59"/>
        <v>#REF!</v>
      </c>
      <c r="L37" s="202" t="e">
        <f>SUMIFS(#REF!,#REF!,$B37,#REF!,$C37,#REF!,L$7)</f>
        <v>#REF!</v>
      </c>
      <c r="M37" s="202" t="e">
        <f>SUMIFS(#REF!,#REF!,$B37,#REF!,$C37,#REF!,M$7)</f>
        <v>#REF!</v>
      </c>
      <c r="N37" s="202" t="e">
        <f>SUMIFS(#REF!,#REF!,$B37,#REF!,$C37,#REF!,N$7)</f>
        <v>#REF!</v>
      </c>
      <c r="O37" s="234" t="e">
        <f t="shared" si="60"/>
        <v>#REF!</v>
      </c>
      <c r="P37" s="202" t="e">
        <f>SUMIFS(#REF!,#REF!,$B37,#REF!,$C37,#REF!,P$7)</f>
        <v>#REF!</v>
      </c>
      <c r="Q37" s="202" t="e">
        <f>SUMIFS(#REF!,#REF!,$B37,#REF!,$C37,#REF!,Q$7)</f>
        <v>#REF!</v>
      </c>
      <c r="R37" s="202" t="e">
        <f>SUMIFS(#REF!,#REF!,$B37,#REF!,$C37,#REF!,R$7)</f>
        <v>#REF!</v>
      </c>
      <c r="S37" s="234" t="e">
        <f t="shared" si="61"/>
        <v>#REF!</v>
      </c>
    </row>
    <row r="38" spans="1:19" ht="14.25" customHeight="1" x14ac:dyDescent="0.3">
      <c r="B38" s="30" t="e">
        <f>#REF!</f>
        <v>#REF!</v>
      </c>
      <c r="C38" s="136" t="e">
        <f>#REF!</f>
        <v>#REF!</v>
      </c>
      <c r="D38" s="202" t="e">
        <f>SUMIFS(#REF!,#REF!,$B38,#REF!,$C38,#REF!,D$7)</f>
        <v>#REF!</v>
      </c>
      <c r="E38" s="202" t="e">
        <f>SUMIFS(#REF!,#REF!,$B38,#REF!,$C38,#REF!,E$7)</f>
        <v>#REF!</v>
      </c>
      <c r="F38" s="202" t="e">
        <f>SUMIFS(#REF!,#REF!,$B38,#REF!,$C38,#REF!,F$7)</f>
        <v>#REF!</v>
      </c>
      <c r="G38" s="234" t="e">
        <f t="shared" si="58"/>
        <v>#REF!</v>
      </c>
      <c r="H38" s="202" t="e">
        <f>SUMIFS(#REF!,#REF!,$B38,#REF!,$C38,#REF!,H$7)</f>
        <v>#REF!</v>
      </c>
      <c r="I38" s="202" t="e">
        <f>SUMIFS(#REF!,#REF!,$B38,#REF!,$C38,#REF!,I$7)</f>
        <v>#REF!</v>
      </c>
      <c r="J38" s="202" t="e">
        <f>SUMIFS(#REF!,#REF!,$B38,#REF!,$C38,#REF!,J$7)</f>
        <v>#REF!</v>
      </c>
      <c r="K38" s="234" t="e">
        <f t="shared" si="59"/>
        <v>#REF!</v>
      </c>
      <c r="L38" s="202" t="e">
        <f>SUMIFS(#REF!,#REF!,$B38,#REF!,$C38,#REF!,L$7)</f>
        <v>#REF!</v>
      </c>
      <c r="M38" s="202" t="e">
        <f>SUMIFS(#REF!,#REF!,$B38,#REF!,$C38,#REF!,M$7)</f>
        <v>#REF!</v>
      </c>
      <c r="N38" s="202" t="e">
        <f>SUMIFS(#REF!,#REF!,$B38,#REF!,$C38,#REF!,N$7)</f>
        <v>#REF!</v>
      </c>
      <c r="O38" s="234" t="e">
        <f t="shared" si="60"/>
        <v>#REF!</v>
      </c>
      <c r="P38" s="202" t="e">
        <f>SUMIFS(#REF!,#REF!,$B38,#REF!,$C38,#REF!,P$7)</f>
        <v>#REF!</v>
      </c>
      <c r="Q38" s="202" t="e">
        <f>SUMIFS(#REF!,#REF!,$B38,#REF!,$C38,#REF!,Q$7)</f>
        <v>#REF!</v>
      </c>
      <c r="R38" s="202" t="e">
        <f>SUMIFS(#REF!,#REF!,$B38,#REF!,$C38,#REF!,R$7)</f>
        <v>#REF!</v>
      </c>
      <c r="S38" s="234" t="e">
        <f t="shared" si="61"/>
        <v>#REF!</v>
      </c>
    </row>
    <row r="39" spans="1:19" ht="14.25" customHeight="1" x14ac:dyDescent="0.3">
      <c r="B39" s="30" t="e">
        <f>#REF!</f>
        <v>#REF!</v>
      </c>
      <c r="C39" s="136" t="e">
        <f>#REF!</f>
        <v>#REF!</v>
      </c>
      <c r="D39" s="202" t="e">
        <f>SUMIFS(#REF!,#REF!,$B39,#REF!,$C39,#REF!,D$7)</f>
        <v>#REF!</v>
      </c>
      <c r="E39" s="202" t="e">
        <f>SUMIFS(#REF!,#REF!,$B39,#REF!,$C39,#REF!,E$7)</f>
        <v>#REF!</v>
      </c>
      <c r="F39" s="202" t="e">
        <f>SUMIFS(#REF!,#REF!,$B39,#REF!,$C39,#REF!,F$7)</f>
        <v>#REF!</v>
      </c>
      <c r="G39" s="234" t="e">
        <f t="shared" si="58"/>
        <v>#REF!</v>
      </c>
      <c r="H39" s="202" t="e">
        <f>SUMIFS(#REF!,#REF!,$B39,#REF!,$C39,#REF!,H$7)</f>
        <v>#REF!</v>
      </c>
      <c r="I39" s="202" t="e">
        <f>SUMIFS(#REF!,#REF!,$B39,#REF!,$C39,#REF!,I$7)</f>
        <v>#REF!</v>
      </c>
      <c r="J39" s="202" t="e">
        <f>SUMIFS(#REF!,#REF!,$B39,#REF!,$C39,#REF!,J$7)</f>
        <v>#REF!</v>
      </c>
      <c r="K39" s="234" t="e">
        <f t="shared" si="59"/>
        <v>#REF!</v>
      </c>
      <c r="L39" s="202" t="e">
        <f>SUMIFS(#REF!,#REF!,$B39,#REF!,$C39,#REF!,L$7)</f>
        <v>#REF!</v>
      </c>
      <c r="M39" s="202" t="e">
        <f>SUMIFS(#REF!,#REF!,$B39,#REF!,$C39,#REF!,M$7)</f>
        <v>#REF!</v>
      </c>
      <c r="N39" s="202" t="e">
        <f>SUMIFS(#REF!,#REF!,$B39,#REF!,$C39,#REF!,N$7)</f>
        <v>#REF!</v>
      </c>
      <c r="O39" s="234" t="e">
        <f t="shared" si="60"/>
        <v>#REF!</v>
      </c>
      <c r="P39" s="202" t="e">
        <f>SUMIFS(#REF!,#REF!,$B39,#REF!,$C39,#REF!,P$7)</f>
        <v>#REF!</v>
      </c>
      <c r="Q39" s="202" t="e">
        <f>SUMIFS(#REF!,#REF!,$B39,#REF!,$C39,#REF!,Q$7)</f>
        <v>#REF!</v>
      </c>
      <c r="R39" s="202" t="e">
        <f>SUMIFS(#REF!,#REF!,$B39,#REF!,$C39,#REF!,R$7)</f>
        <v>#REF!</v>
      </c>
      <c r="S39" s="234" t="e">
        <f t="shared" si="61"/>
        <v>#REF!</v>
      </c>
    </row>
    <row r="40" spans="1:19" ht="14.25" customHeight="1" x14ac:dyDescent="0.3">
      <c r="B40" s="110" t="str">
        <f>B34</f>
        <v>Pro forma adjustments</v>
      </c>
      <c r="C40" s="110"/>
      <c r="D40" s="212" t="e">
        <f>SUM(D35:D39)</f>
        <v>#REF!</v>
      </c>
      <c r="E40" s="212" t="e">
        <f t="shared" ref="E40:G40" si="62">SUM(E35:E39)</f>
        <v>#REF!</v>
      </c>
      <c r="F40" s="212" t="e">
        <f t="shared" si="62"/>
        <v>#REF!</v>
      </c>
      <c r="G40" s="249" t="e">
        <f t="shared" si="62"/>
        <v>#REF!</v>
      </c>
      <c r="H40" s="212" t="e">
        <f>SUM(H35:H39)</f>
        <v>#REF!</v>
      </c>
      <c r="I40" s="212" t="e">
        <f t="shared" ref="I40:K40" si="63">SUM(I35:I39)</f>
        <v>#REF!</v>
      </c>
      <c r="J40" s="212" t="e">
        <f t="shared" si="63"/>
        <v>#REF!</v>
      </c>
      <c r="K40" s="249" t="e">
        <f t="shared" si="63"/>
        <v>#REF!</v>
      </c>
      <c r="L40" s="212" t="e">
        <f>SUM(L35:L39)</f>
        <v>#REF!</v>
      </c>
      <c r="M40" s="212" t="e">
        <f t="shared" ref="M40:O40" si="64">SUM(M35:M39)</f>
        <v>#REF!</v>
      </c>
      <c r="N40" s="212" t="e">
        <f t="shared" si="64"/>
        <v>#REF!</v>
      </c>
      <c r="O40" s="249" t="e">
        <f t="shared" si="64"/>
        <v>#REF!</v>
      </c>
      <c r="P40" s="212" t="e">
        <f>SUM(P35:P39)</f>
        <v>#REF!</v>
      </c>
      <c r="Q40" s="212" t="e">
        <f t="shared" ref="Q40:S40" si="65">SUM(Q35:Q39)</f>
        <v>#REF!</v>
      </c>
      <c r="R40" s="212" t="e">
        <f t="shared" si="65"/>
        <v>#REF!</v>
      </c>
      <c r="S40" s="249" t="e">
        <f t="shared" si="65"/>
        <v>#REF!</v>
      </c>
    </row>
    <row r="41" spans="1:19" ht="14.25" customHeight="1" thickBot="1" x14ac:dyDescent="0.35">
      <c r="B41" s="66" t="s">
        <v>208</v>
      </c>
      <c r="C41" s="66"/>
      <c r="D41" s="213" t="e">
        <f>SUM(D33+D40)</f>
        <v>#REF!</v>
      </c>
      <c r="E41" s="213" t="e">
        <f t="shared" ref="E41:G41" si="66">SUM(E33+E40)</f>
        <v>#REF!</v>
      </c>
      <c r="F41" s="213" t="e">
        <f t="shared" si="66"/>
        <v>#REF!</v>
      </c>
      <c r="G41" s="239" t="e">
        <f t="shared" si="66"/>
        <v>#REF!</v>
      </c>
      <c r="H41" s="213" t="e">
        <f>SUM(H33+H40)</f>
        <v>#REF!</v>
      </c>
      <c r="I41" s="213" t="e">
        <f t="shared" ref="I41:K41" si="67">SUM(I33+I40)</f>
        <v>#REF!</v>
      </c>
      <c r="J41" s="213" t="e">
        <f t="shared" si="67"/>
        <v>#REF!</v>
      </c>
      <c r="K41" s="239" t="e">
        <f t="shared" si="67"/>
        <v>#REF!</v>
      </c>
      <c r="L41" s="213" t="e">
        <f>SUM(L33+L40)</f>
        <v>#REF!</v>
      </c>
      <c r="M41" s="213" t="e">
        <f t="shared" ref="M41:O41" si="68">SUM(M33+M40)</f>
        <v>#REF!</v>
      </c>
      <c r="N41" s="213" t="e">
        <f t="shared" si="68"/>
        <v>#REF!</v>
      </c>
      <c r="O41" s="239" t="e">
        <f t="shared" si="68"/>
        <v>#REF!</v>
      </c>
      <c r="P41" s="213" t="e">
        <f>SUM(P33+P40)</f>
        <v>#REF!</v>
      </c>
      <c r="Q41" s="213" t="e">
        <f t="shared" ref="Q41:S41" si="69">SUM(Q33+Q40)</f>
        <v>#REF!</v>
      </c>
      <c r="R41" s="213" t="e">
        <f t="shared" si="69"/>
        <v>#REF!</v>
      </c>
      <c r="S41" s="239" t="e">
        <f t="shared" si="69"/>
        <v>#REF!</v>
      </c>
    </row>
    <row r="42" spans="1:19" ht="14.25" customHeight="1" x14ac:dyDescent="0.3">
      <c r="B42" s="73" t="str">
        <f>"% of "&amp;LOWER(Periods!$C$39)</f>
        <v>% of sales</v>
      </c>
      <c r="C42" s="137"/>
      <c r="D42" s="29"/>
      <c r="E42" s="29"/>
      <c r="F42" s="29"/>
      <c r="G42" s="184"/>
      <c r="H42" s="29"/>
      <c r="I42" s="29"/>
      <c r="J42" s="29"/>
      <c r="K42" s="184"/>
      <c r="L42" s="29"/>
      <c r="M42" s="29"/>
      <c r="N42" s="29"/>
      <c r="O42" s="184"/>
      <c r="P42" s="29"/>
      <c r="Q42" s="29"/>
      <c r="R42" s="29"/>
      <c r="S42" s="184"/>
    </row>
    <row r="43" spans="1:19" ht="14.25" customHeight="1" x14ac:dyDescent="0.3">
      <c r="B43" s="61" t="str">
        <f>B17</f>
        <v>Reported EBITDA</v>
      </c>
      <c r="C43" s="61"/>
      <c r="D43" s="115" t="str">
        <f t="shared" ref="D43:S43" si="70">IFERROR(D17/D$8,"n/a")</f>
        <v>n/a</v>
      </c>
      <c r="E43" s="115" t="str">
        <f t="shared" si="70"/>
        <v>n/a</v>
      </c>
      <c r="F43" s="115" t="str">
        <f t="shared" si="70"/>
        <v>n/a</v>
      </c>
      <c r="G43" s="190" t="str">
        <f t="shared" si="70"/>
        <v>n/a</v>
      </c>
      <c r="H43" s="115" t="str">
        <f t="shared" si="70"/>
        <v>n/a</v>
      </c>
      <c r="I43" s="115" t="str">
        <f t="shared" si="70"/>
        <v>n/a</v>
      </c>
      <c r="J43" s="115" t="str">
        <f t="shared" si="70"/>
        <v>n/a</v>
      </c>
      <c r="K43" s="190" t="str">
        <f t="shared" si="70"/>
        <v>n/a</v>
      </c>
      <c r="L43" s="115" t="str">
        <f t="shared" ref="L43:O43" si="71">IFERROR(L17/L$8,"n/a")</f>
        <v>n/a</v>
      </c>
      <c r="M43" s="115" t="str">
        <f t="shared" si="71"/>
        <v>n/a</v>
      </c>
      <c r="N43" s="115" t="str">
        <f t="shared" si="71"/>
        <v>n/a</v>
      </c>
      <c r="O43" s="190" t="str">
        <f t="shared" si="71"/>
        <v>n/a</v>
      </c>
      <c r="P43" s="115" t="str">
        <f t="shared" si="70"/>
        <v>n/a</v>
      </c>
      <c r="Q43" s="115" t="str">
        <f t="shared" si="70"/>
        <v>n/a</v>
      </c>
      <c r="R43" s="115" t="str">
        <f t="shared" si="70"/>
        <v>n/a</v>
      </c>
      <c r="S43" s="190" t="str">
        <f t="shared" si="70"/>
        <v>n/a</v>
      </c>
    </row>
    <row r="44" spans="1:19" ht="14.25" customHeight="1" x14ac:dyDescent="0.3">
      <c r="B44" s="61" t="s">
        <v>26</v>
      </c>
      <c r="C44" s="61"/>
      <c r="D44" s="115" t="str">
        <f t="shared" ref="D44:S44" si="72">IFERROR(D25/D$9,"n/a")</f>
        <v>n/a</v>
      </c>
      <c r="E44" s="115" t="str">
        <f t="shared" si="72"/>
        <v>n/a</v>
      </c>
      <c r="F44" s="115" t="str">
        <f t="shared" si="72"/>
        <v>n/a</v>
      </c>
      <c r="G44" s="190" t="str">
        <f t="shared" si="72"/>
        <v>n/a</v>
      </c>
      <c r="H44" s="115" t="str">
        <f t="shared" si="72"/>
        <v>n/a</v>
      </c>
      <c r="I44" s="115" t="str">
        <f t="shared" si="72"/>
        <v>n/a</v>
      </c>
      <c r="J44" s="115" t="str">
        <f t="shared" si="72"/>
        <v>n/a</v>
      </c>
      <c r="K44" s="190" t="str">
        <f t="shared" si="72"/>
        <v>n/a</v>
      </c>
      <c r="L44" s="115" t="str">
        <f t="shared" ref="L44:O44" si="73">IFERROR(L25/L$9,"n/a")</f>
        <v>n/a</v>
      </c>
      <c r="M44" s="115" t="str">
        <f t="shared" si="73"/>
        <v>n/a</v>
      </c>
      <c r="N44" s="115" t="str">
        <f t="shared" si="73"/>
        <v>n/a</v>
      </c>
      <c r="O44" s="190" t="str">
        <f t="shared" si="73"/>
        <v>n/a</v>
      </c>
      <c r="P44" s="115" t="str">
        <f t="shared" si="72"/>
        <v>n/a</v>
      </c>
      <c r="Q44" s="115" t="str">
        <f t="shared" si="72"/>
        <v>n/a</v>
      </c>
      <c r="R44" s="115" t="str">
        <f t="shared" si="72"/>
        <v>n/a</v>
      </c>
      <c r="S44" s="190" t="str">
        <f t="shared" si="72"/>
        <v>n/a</v>
      </c>
    </row>
    <row r="45" spans="1:19" s="20" customFormat="1" ht="14.25" customHeight="1" x14ac:dyDescent="0.3">
      <c r="A45" s="168"/>
      <c r="B45" s="163" t="s">
        <v>29</v>
      </c>
      <c r="C45" s="163"/>
      <c r="D45" s="115" t="str">
        <f t="shared" ref="D45:S45" si="74">IFERROR(D33/D$10,"n/a")</f>
        <v>n/a</v>
      </c>
      <c r="E45" s="115" t="str">
        <f t="shared" si="74"/>
        <v>n/a</v>
      </c>
      <c r="F45" s="115" t="str">
        <f t="shared" si="74"/>
        <v>n/a</v>
      </c>
      <c r="G45" s="190" t="str">
        <f t="shared" si="74"/>
        <v>n/a</v>
      </c>
      <c r="H45" s="115" t="str">
        <f t="shared" si="74"/>
        <v>n/a</v>
      </c>
      <c r="I45" s="115" t="str">
        <f t="shared" si="74"/>
        <v>n/a</v>
      </c>
      <c r="J45" s="115" t="str">
        <f t="shared" si="74"/>
        <v>n/a</v>
      </c>
      <c r="K45" s="190" t="str">
        <f t="shared" si="74"/>
        <v>n/a</v>
      </c>
      <c r="L45" s="115" t="str">
        <f t="shared" ref="L45:O45" si="75">IFERROR(L33/L$10,"n/a")</f>
        <v>n/a</v>
      </c>
      <c r="M45" s="115" t="str">
        <f t="shared" si="75"/>
        <v>n/a</v>
      </c>
      <c r="N45" s="115" t="str">
        <f t="shared" si="75"/>
        <v>n/a</v>
      </c>
      <c r="O45" s="190" t="str">
        <f t="shared" si="75"/>
        <v>n/a</v>
      </c>
      <c r="P45" s="115" t="str">
        <f t="shared" si="74"/>
        <v>n/a</v>
      </c>
      <c r="Q45" s="115" t="str">
        <f t="shared" si="74"/>
        <v>n/a</v>
      </c>
      <c r="R45" s="115" t="str">
        <f t="shared" si="74"/>
        <v>n/a</v>
      </c>
      <c r="S45" s="190" t="str">
        <f t="shared" si="74"/>
        <v>n/a</v>
      </c>
    </row>
    <row r="46" spans="1:19" ht="14.25" customHeight="1" thickBot="1" x14ac:dyDescent="0.35">
      <c r="B46" s="75" t="s">
        <v>208</v>
      </c>
      <c r="C46" s="75"/>
      <c r="D46" s="116" t="str">
        <f t="shared" ref="D46:S46" si="76">IFERROR(D41/D$11,"n/a")</f>
        <v>n/a</v>
      </c>
      <c r="E46" s="116" t="str">
        <f t="shared" si="76"/>
        <v>n/a</v>
      </c>
      <c r="F46" s="116" t="str">
        <f t="shared" si="76"/>
        <v>n/a</v>
      </c>
      <c r="G46" s="191" t="str">
        <f t="shared" si="76"/>
        <v>n/a</v>
      </c>
      <c r="H46" s="116" t="str">
        <f t="shared" si="76"/>
        <v>n/a</v>
      </c>
      <c r="I46" s="116" t="str">
        <f t="shared" si="76"/>
        <v>n/a</v>
      </c>
      <c r="J46" s="116" t="str">
        <f t="shared" si="76"/>
        <v>n/a</v>
      </c>
      <c r="K46" s="191" t="str">
        <f t="shared" si="76"/>
        <v>n/a</v>
      </c>
      <c r="L46" s="116" t="str">
        <f t="shared" ref="L46:O46" si="77">IFERROR(L41/L$11,"n/a")</f>
        <v>n/a</v>
      </c>
      <c r="M46" s="116" t="str">
        <f t="shared" si="77"/>
        <v>n/a</v>
      </c>
      <c r="N46" s="116" t="str">
        <f t="shared" si="77"/>
        <v>n/a</v>
      </c>
      <c r="O46" s="191" t="str">
        <f t="shared" si="77"/>
        <v>n/a</v>
      </c>
      <c r="P46" s="116" t="str">
        <f t="shared" si="76"/>
        <v>n/a</v>
      </c>
      <c r="Q46" s="116" t="str">
        <f t="shared" si="76"/>
        <v>n/a</v>
      </c>
      <c r="R46" s="116" t="str">
        <f t="shared" si="76"/>
        <v>n/a</v>
      </c>
      <c r="S46" s="191" t="str">
        <f t="shared" si="76"/>
        <v>n/a</v>
      </c>
    </row>
    <row r="47" spans="1:19" ht="6" customHeight="1" x14ac:dyDescent="0.3"/>
    <row r="48" spans="1:19" x14ac:dyDescent="0.3">
      <c r="G48" s="216" t="e">
        <f>#REF!-G41</f>
        <v>#REF!</v>
      </c>
      <c r="K48" s="216" t="e">
        <f>#REF!-K41</f>
        <v>#REF!</v>
      </c>
      <c r="O48" s="216" t="e">
        <f>#REF!-O41</f>
        <v>#REF!</v>
      </c>
      <c r="S48" s="216" t="e">
        <f>#REF!-S41</f>
        <v>#REF!</v>
      </c>
    </row>
  </sheetData>
  <pageMargins left="0.7" right="0.7" top="0.75" bottom="0.75" header="0.3" footer="0.3"/>
  <pageSetup paperSize="9" scale="74" orientation="landscape" horizontalDpi="1200" verticalDpi="120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E0E3EC"/>
    <pageSetUpPr fitToPage="1"/>
  </sheetPr>
  <dimension ref="A1:CL28"/>
  <sheetViews>
    <sheetView showGridLines="0" zoomScaleNormal="100" zoomScaleSheetLayoutView="100" workbookViewId="0">
      <pane xSplit="6" ySplit="7" topLeftCell="G8" activePane="bottomRight" state="frozen"/>
      <selection activeCell="H5" sqref="H5"/>
      <selection pane="topRight" activeCell="H5" sqref="H5"/>
      <selection pane="bottomLeft" activeCell="H5" sqref="H5"/>
      <selection pane="bottomRight" activeCell="B7" sqref="B7"/>
    </sheetView>
  </sheetViews>
  <sheetFormatPr defaultColWidth="8.90625" defaultRowHeight="16.5" outlineLevelRow="1" outlineLevelCol="1" x14ac:dyDescent="0.45"/>
  <cols>
    <col min="1" max="1" width="5.6328125" style="127" customWidth="1"/>
    <col min="2" max="2" width="35.6328125" style="127" customWidth="1"/>
    <col min="3" max="4" width="9.08984375" style="127" customWidth="1"/>
    <col min="5" max="5" width="9.08984375" style="461" customWidth="1"/>
    <col min="6" max="6" width="9.36328125" style="127" customWidth="1"/>
    <col min="7" max="7" width="7" style="127" customWidth="1" outlineLevel="1"/>
    <col min="8" max="8" width="7.453125" style="127" customWidth="1" outlineLevel="1"/>
    <col min="9" max="9" width="2.6328125" style="127" customWidth="1"/>
    <col min="10" max="11" width="9.08984375" style="127" customWidth="1"/>
    <col min="12" max="12" width="9.08984375" style="461" customWidth="1"/>
    <col min="13" max="13" width="9.08984375" style="127" customWidth="1"/>
    <col min="14" max="15" width="7.54296875" style="127" customWidth="1" outlineLevel="1"/>
    <col min="16" max="16" width="2.6328125" style="127" customWidth="1"/>
    <col min="17" max="18" width="9.08984375" style="127" customWidth="1"/>
    <col min="19" max="20" width="9.08984375" style="461" customWidth="1"/>
    <col min="21" max="22" width="9.08984375" style="127" customWidth="1"/>
    <col min="23" max="23" width="3.6328125" style="127" customWidth="1"/>
    <col min="24" max="27" width="6.36328125" style="127" customWidth="1" outlineLevel="1"/>
    <col min="28" max="28" width="6.6328125" style="127" customWidth="1" outlineLevel="1"/>
    <col min="29" max="29" width="6.36328125" style="127" customWidth="1" outlineLevel="1"/>
    <col min="30" max="30" width="5.90625" style="127" customWidth="1" outlineLevel="1"/>
    <col min="31" max="31" width="6.6328125" style="127" customWidth="1" outlineLevel="1"/>
    <col min="32" max="32" width="6.54296875" style="127" customWidth="1" outlineLevel="1"/>
    <col min="33" max="33" width="6.08984375" style="127" customWidth="1" outlineLevel="1"/>
    <col min="34" max="39" width="6.36328125" style="127" customWidth="1" outlineLevel="1"/>
    <col min="40" max="40" width="6.6328125" style="127" customWidth="1" outlineLevel="1"/>
    <col min="41" max="41" width="6.36328125" style="127" customWidth="1" outlineLevel="1"/>
    <col min="42" max="42" width="5.90625" style="127" customWidth="1" outlineLevel="1"/>
    <col min="43" max="43" width="6.6328125" style="127" customWidth="1" outlineLevel="1"/>
    <col min="44" max="44" width="6.54296875" style="127" customWidth="1" outlineLevel="1"/>
    <col min="45" max="45" width="6.08984375" style="127" customWidth="1" outlineLevel="1"/>
    <col min="46" max="51" width="6.36328125" style="127" customWidth="1" outlineLevel="1"/>
    <col min="52" max="52" width="6.6328125" style="127" customWidth="1" outlineLevel="1"/>
    <col min="53" max="53" width="6.36328125" style="127" customWidth="1" outlineLevel="1"/>
    <col min="54" max="54" width="5.90625" style="127" customWidth="1" outlineLevel="1"/>
    <col min="55" max="55" width="6.6328125" style="127" customWidth="1" outlineLevel="1"/>
    <col min="56" max="56" width="6.54296875" style="127" customWidth="1" outlineLevel="1"/>
    <col min="57" max="57" width="6.08984375" style="127" customWidth="1" outlineLevel="1"/>
    <col min="58" max="59" width="6.36328125" style="127" customWidth="1" outlineLevel="1"/>
    <col min="60" max="63" width="6.36328125" style="461" customWidth="1" outlineLevel="1"/>
    <col min="64" max="64" width="6.6328125" style="461" customWidth="1" outlineLevel="1"/>
    <col min="65" max="65" width="6.36328125" style="461" customWidth="1" outlineLevel="1"/>
    <col min="66" max="66" width="5.90625" style="461" customWidth="1" outlineLevel="1"/>
    <col min="67" max="67" width="6.6328125" style="461" customWidth="1" outlineLevel="1"/>
    <col min="68" max="68" width="6.54296875" style="461" customWidth="1" outlineLevel="1"/>
    <col min="69" max="69" width="6.08984375" style="461" customWidth="1" outlineLevel="1"/>
    <col min="70" max="71" width="6.36328125" style="461" customWidth="1" outlineLevel="1"/>
    <col min="72" max="72" width="3.6328125" style="127" customWidth="1"/>
    <col min="73" max="80" width="10.453125" style="127" bestFit="1" customWidth="1"/>
    <col min="81" max="83" width="11.6328125" style="127" bestFit="1" customWidth="1"/>
    <col min="84" max="92" width="10.453125" style="127" bestFit="1" customWidth="1"/>
    <col min="93" max="95" width="11.6328125" style="127" bestFit="1" customWidth="1"/>
    <col min="96" max="97" width="10.453125" style="127" bestFit="1" customWidth="1"/>
    <col min="98" max="16384" width="8.90625" style="127"/>
  </cols>
  <sheetData>
    <row r="1" spans="1:71" ht="15" customHeight="1" x14ac:dyDescent="0.45">
      <c r="A1" s="118" t="str">
        <f>Periods!$C$4</f>
        <v>Project Platinum</v>
      </c>
    </row>
    <row r="2" spans="1:71" ht="15" customHeight="1" x14ac:dyDescent="0.45">
      <c r="A2" s="74" t="s">
        <v>209</v>
      </c>
    </row>
    <row r="3" spans="1:71" ht="15" customHeight="1" x14ac:dyDescent="0.45">
      <c r="A3" s="71" t="str">
        <f>Periods!$C$8</f>
        <v>Jan'19-Feb'22</v>
      </c>
    </row>
    <row r="4" spans="1:71" ht="15" customHeight="1" x14ac:dyDescent="0.45">
      <c r="A4" s="199" t="s">
        <v>82</v>
      </c>
      <c r="B4" s="200" t="s">
        <v>84</v>
      </c>
    </row>
    <row r="5" spans="1:71" ht="15" customHeight="1" x14ac:dyDescent="0.45">
      <c r="A5" s="260">
        <f ca="1">SUM(C28:H28)</f>
        <v>1.7621459846850485E-12</v>
      </c>
      <c r="B5" s="263"/>
    </row>
    <row r="6" spans="1:71" ht="15" customHeight="1" x14ac:dyDescent="0.45">
      <c r="B6" s="118" t="str">
        <f>CONCATENATE("Summary income statements"," ","-"," ",$A$4)</f>
        <v>Summary income statements - &lt;&gt;""</v>
      </c>
      <c r="C6" s="119"/>
      <c r="D6" s="119"/>
      <c r="E6" s="119"/>
      <c r="F6" s="119"/>
      <c r="G6" s="119"/>
      <c r="H6" s="119"/>
      <c r="I6" s="119"/>
      <c r="J6" s="107" t="str">
        <f>"% of "&amp;LOWER($B$8)</f>
        <v>% of sales</v>
      </c>
      <c r="K6" s="107"/>
      <c r="L6" s="107"/>
      <c r="M6" s="107"/>
      <c r="N6" s="107"/>
      <c r="O6" s="107"/>
      <c r="P6" s="119"/>
      <c r="Q6" s="107" t="str">
        <f>CONCATENATE(D7," v ",C7)</f>
        <v>FY20 v FY19</v>
      </c>
      <c r="R6" s="107"/>
      <c r="S6" s="107" t="str">
        <f>CONCATENATE(E7," v ",D7)</f>
        <v>FY21 v FY20</v>
      </c>
      <c r="T6" s="107"/>
      <c r="U6" s="107" t="str">
        <f>CONCATENATE(F7," v ",E7)</f>
        <v>TTM 
Feb-22 v FY21</v>
      </c>
      <c r="V6" s="107"/>
      <c r="X6" s="119"/>
      <c r="Y6" s="119"/>
      <c r="Z6" s="119"/>
      <c r="AA6" s="119"/>
      <c r="AB6" s="119"/>
      <c r="AC6" s="119"/>
      <c r="AD6" s="119"/>
      <c r="AE6" s="119"/>
      <c r="AF6" s="119"/>
      <c r="AG6" s="119"/>
      <c r="AH6" s="119"/>
      <c r="AI6" s="119"/>
      <c r="AJ6" s="119"/>
      <c r="AK6" s="119"/>
      <c r="AL6" s="119"/>
      <c r="AM6" s="119"/>
      <c r="AN6" s="119"/>
      <c r="AO6" s="119"/>
      <c r="AP6" s="119"/>
      <c r="AQ6" s="119"/>
      <c r="AR6" s="119"/>
      <c r="AS6" s="119"/>
      <c r="AT6" s="119"/>
      <c r="AU6" s="119"/>
      <c r="AV6" s="119"/>
      <c r="AW6" s="119"/>
      <c r="AX6" s="119"/>
      <c r="AY6" s="119"/>
      <c r="AZ6" s="119"/>
      <c r="BA6" s="119"/>
      <c r="BB6" s="119"/>
      <c r="BC6" s="119"/>
      <c r="BD6" s="119"/>
      <c r="BE6" s="119"/>
      <c r="BF6" s="119"/>
      <c r="BG6" s="119"/>
      <c r="BH6" s="119"/>
      <c r="BI6" s="119"/>
      <c r="BJ6" s="119"/>
      <c r="BK6" s="119"/>
      <c r="BL6" s="119"/>
      <c r="BM6" s="119"/>
      <c r="BN6" s="119"/>
      <c r="BO6" s="119"/>
      <c r="BP6" s="119"/>
      <c r="BQ6" s="119"/>
      <c r="BR6" s="119"/>
      <c r="BS6" s="119"/>
    </row>
    <row r="7" spans="1:71" s="20" customFormat="1" ht="24" customHeight="1" x14ac:dyDescent="0.3">
      <c r="B7" s="36" t="s">
        <v>5</v>
      </c>
      <c r="C7" s="51" t="str">
        <f>TB!BN5</f>
        <v>FY19</v>
      </c>
      <c r="D7" s="37" t="str">
        <f>TB!BO5</f>
        <v>FY20</v>
      </c>
      <c r="E7" s="37" t="str">
        <f>TB!BP5</f>
        <v>FY21</v>
      </c>
      <c r="F7" s="52" t="str">
        <f>TB!BQ5</f>
        <v>TTM 
Feb-22</v>
      </c>
      <c r="G7" s="52" t="str">
        <f>TB!BR5</f>
        <v>YTD 
Feb-21</v>
      </c>
      <c r="H7" s="52" t="str">
        <f>TB!BS5</f>
        <v>YTD 
Feb-22</v>
      </c>
      <c r="J7" s="102" t="str">
        <f t="shared" ref="J7:O7" si="0">C7</f>
        <v>FY19</v>
      </c>
      <c r="K7" s="102" t="str">
        <f t="shared" si="0"/>
        <v>FY20</v>
      </c>
      <c r="L7" s="102" t="str">
        <f t="shared" si="0"/>
        <v>FY21</v>
      </c>
      <c r="M7" s="102" t="str">
        <f t="shared" si="0"/>
        <v>TTM 
Feb-22</v>
      </c>
      <c r="N7" s="102" t="str">
        <f t="shared" si="0"/>
        <v>YTD 
Feb-21</v>
      </c>
      <c r="O7" s="102" t="str">
        <f t="shared" si="0"/>
        <v>YTD 
Feb-22</v>
      </c>
      <c r="P7" s="106"/>
      <c r="Q7" s="104" t="s">
        <v>6</v>
      </c>
      <c r="R7" s="104" t="s">
        <v>7</v>
      </c>
      <c r="S7" s="104" t="s">
        <v>6</v>
      </c>
      <c r="T7" s="104" t="s">
        <v>7</v>
      </c>
      <c r="U7" s="104" t="s">
        <v>6</v>
      </c>
      <c r="V7" s="104" t="s">
        <v>7</v>
      </c>
      <c r="X7" s="138">
        <f>TB!N5</f>
        <v>43496</v>
      </c>
      <c r="Y7" s="138">
        <f>TB!O5</f>
        <v>43524</v>
      </c>
      <c r="Z7" s="138">
        <f>TB!P5</f>
        <v>43555</v>
      </c>
      <c r="AA7" s="138">
        <f>TB!Q5</f>
        <v>43585</v>
      </c>
      <c r="AB7" s="138">
        <f>TB!R5</f>
        <v>43616</v>
      </c>
      <c r="AC7" s="138">
        <f>TB!S5</f>
        <v>43646</v>
      </c>
      <c r="AD7" s="138">
        <f>TB!T5</f>
        <v>43677</v>
      </c>
      <c r="AE7" s="138">
        <f>TB!U5</f>
        <v>43708</v>
      </c>
      <c r="AF7" s="138">
        <f>TB!V5</f>
        <v>43738</v>
      </c>
      <c r="AG7" s="138">
        <f>TB!W5</f>
        <v>43769</v>
      </c>
      <c r="AH7" s="138">
        <f>TB!X5</f>
        <v>43799</v>
      </c>
      <c r="AI7" s="138">
        <f>TB!Y5</f>
        <v>43830</v>
      </c>
      <c r="AJ7" s="138">
        <f>TB!Z5</f>
        <v>43861</v>
      </c>
      <c r="AK7" s="138">
        <f>TB!AA5</f>
        <v>43890</v>
      </c>
      <c r="AL7" s="138">
        <f>TB!AB5</f>
        <v>43921</v>
      </c>
      <c r="AM7" s="138">
        <f>TB!AC5</f>
        <v>43951</v>
      </c>
      <c r="AN7" s="138">
        <f>TB!AD5</f>
        <v>43982</v>
      </c>
      <c r="AO7" s="138">
        <f>TB!AE5</f>
        <v>44012</v>
      </c>
      <c r="AP7" s="138">
        <f>TB!AF5</f>
        <v>44043</v>
      </c>
      <c r="AQ7" s="138">
        <f>TB!AG5</f>
        <v>44074</v>
      </c>
      <c r="AR7" s="138">
        <f>TB!AH5</f>
        <v>44104</v>
      </c>
      <c r="AS7" s="138">
        <f>TB!AI5</f>
        <v>44135</v>
      </c>
      <c r="AT7" s="138">
        <f>TB!AJ5</f>
        <v>44165</v>
      </c>
      <c r="AU7" s="138">
        <f>TB!AK5</f>
        <v>44196</v>
      </c>
      <c r="AV7" s="138">
        <f>TB!AL5</f>
        <v>44227</v>
      </c>
      <c r="AW7" s="138">
        <f>TB!AM5</f>
        <v>44255</v>
      </c>
      <c r="AX7" s="138">
        <f>TB!AN5</f>
        <v>44286</v>
      </c>
      <c r="AY7" s="138">
        <f>TB!AO5</f>
        <v>44316</v>
      </c>
      <c r="AZ7" s="138">
        <f>TB!AP5</f>
        <v>44347</v>
      </c>
      <c r="BA7" s="138">
        <f>TB!AQ5</f>
        <v>44377</v>
      </c>
      <c r="BB7" s="138">
        <f>TB!AR5</f>
        <v>44408</v>
      </c>
      <c r="BC7" s="138">
        <f>TB!AS5</f>
        <v>44439</v>
      </c>
      <c r="BD7" s="138">
        <f>TB!AT5</f>
        <v>44469</v>
      </c>
      <c r="BE7" s="138">
        <f>TB!AU5</f>
        <v>44500</v>
      </c>
      <c r="BF7" s="138">
        <f>TB!AV5</f>
        <v>44530</v>
      </c>
      <c r="BG7" s="138">
        <f>TB!AW5</f>
        <v>44561</v>
      </c>
      <c r="BH7" s="138">
        <f>TB!AX5</f>
        <v>44592</v>
      </c>
      <c r="BI7" s="138">
        <f>TB!AY5</f>
        <v>44620</v>
      </c>
      <c r="BJ7" s="138">
        <f>TB!AZ5</f>
        <v>44651</v>
      </c>
      <c r="BK7" s="138">
        <f>TB!BA5</f>
        <v>44681</v>
      </c>
      <c r="BL7" s="138">
        <f>TB!BB5</f>
        <v>44712</v>
      </c>
      <c r="BM7" s="138">
        <f>TB!BC5</f>
        <v>44742</v>
      </c>
      <c r="BN7" s="138">
        <f>TB!BD5</f>
        <v>44773</v>
      </c>
      <c r="BO7" s="138">
        <f>TB!BE5</f>
        <v>44804</v>
      </c>
      <c r="BP7" s="138">
        <f>TB!BF5</f>
        <v>44834</v>
      </c>
      <c r="BQ7" s="138">
        <f>TB!BG5</f>
        <v>44865</v>
      </c>
      <c r="BR7" s="138">
        <f>TB!BH5</f>
        <v>44895</v>
      </c>
      <c r="BS7" s="138">
        <f>TB!BI5</f>
        <v>44926</v>
      </c>
    </row>
    <row r="8" spans="1:71" s="26" customFormat="1" ht="14.25" customHeight="1" x14ac:dyDescent="0.3">
      <c r="B8" s="30" t="str">
        <f>Periods!$C$39</f>
        <v>Sales</v>
      </c>
      <c r="C8" s="202">
        <f>SUM(X8:AI8)</f>
        <v>95173.339109999986</v>
      </c>
      <c r="D8" s="202">
        <f>SUM(AJ8:AU8)</f>
        <v>52218.734620000003</v>
      </c>
      <c r="E8" s="202">
        <f>SUM(AV8:BG8)</f>
        <v>83754.26433000002</v>
      </c>
      <c r="F8" s="202">
        <f ca="1">_xlfn.IFNA(SUM(OFFSET($X8,0,MATCH(Periods!$D$15,$X$7:$BV$7)-1):OFFSET($X8,0,MATCH(Periods!$D$15,$X$7:$BV$7,0)-12)),0)</f>
        <v>76897.501550000001</v>
      </c>
      <c r="G8" s="202">
        <f ca="1">SUM(OFFSET($X8,0,MATCH(Periods!$D$17,$X$7:$BV$7,0)-1):OFFSET($X8,0,MATCH(Periods!$D$13,$X$7:$BV$7,0)))</f>
        <v>10366.95751</v>
      </c>
      <c r="H8" s="202">
        <f ca="1">SUM(OFFSET($X8,0,MATCH(Periods!$D$16,$X$7:$BV$7,0)-1):OFFSET($X8,0,MATCH(Periods!$D$14,$X$7:$BV$7,0)))</f>
        <v>3510.1947300000002</v>
      </c>
      <c r="I8" s="20"/>
      <c r="J8" s="58">
        <f t="shared" ref="J8:J16" si="1">IFERROR(C8/C$8,"n/a")</f>
        <v>1</v>
      </c>
      <c r="K8" s="58">
        <f t="shared" ref="K8:L16" si="2">IFERROR(D8/D$8,"n/a")</f>
        <v>1</v>
      </c>
      <c r="L8" s="58">
        <f t="shared" si="2"/>
        <v>1</v>
      </c>
      <c r="M8" s="58">
        <f t="shared" ref="M8:M16" ca="1" si="3">IFERROR(F8/F$8,"n/a")</f>
        <v>1</v>
      </c>
      <c r="N8" s="58">
        <f t="shared" ref="N8:N16" ca="1" si="4">IFERROR(G8/G$8,"n/a")</f>
        <v>1</v>
      </c>
      <c r="O8" s="58">
        <f t="shared" ref="O8:O16" ca="1" si="5">IFERROR(H8/H$8,"n/a")</f>
        <v>1</v>
      </c>
      <c r="P8" s="20"/>
      <c r="Q8" s="202">
        <f>D8-C8</f>
        <v>-42954.604489999983</v>
      </c>
      <c r="R8" s="59">
        <f t="shared" ref="R8:R16" si="6">IFERROR(Q8/C8,"n/a")</f>
        <v>-0.45133022432210418</v>
      </c>
      <c r="S8" s="202">
        <f>E8-D8</f>
        <v>31535.529710000017</v>
      </c>
      <c r="T8" s="59">
        <f>IFERROR(S8/D8,"n/a")</f>
        <v>0.60391217710437917</v>
      </c>
      <c r="U8" s="202">
        <f ca="1">F8-E8</f>
        <v>-6856.7627800000191</v>
      </c>
      <c r="V8" s="58">
        <f t="shared" ref="V8" ca="1" si="7">IFERROR(U8/D8,"n/a")</f>
        <v>-0.13130848209741661</v>
      </c>
      <c r="X8" s="202">
        <f>-SUMIFS(TB!N:N,TB!$F:$F,$B8,TB!$J:$J,$A$4)</f>
        <v>705.54414000000008</v>
      </c>
      <c r="Y8" s="202">
        <f>-SUMIFS(TB!O:O,TB!$F:$F,$B8,TB!$J:$J,$A$4)</f>
        <v>10215.895090000002</v>
      </c>
      <c r="Z8" s="202">
        <f>-SUMIFS(TB!P:P,TB!$F:$F,$B8,TB!$J:$J,$A$4)</f>
        <v>5879.2043900000026</v>
      </c>
      <c r="AA8" s="202">
        <f>-SUMIFS(TB!Q:Q,TB!$F:$F,$B8,TB!$J:$J,$A$4)</f>
        <v>8962.2484799999966</v>
      </c>
      <c r="AB8" s="202">
        <f>-SUMIFS(TB!R:R,TB!$F:$F,$B8,TB!$J:$J,$A$4)</f>
        <v>10768.205579999994</v>
      </c>
      <c r="AC8" s="202">
        <f>-SUMIFS(TB!S:S,TB!$F:$F,$B8,TB!$J:$J,$A$4)</f>
        <v>3301.422600000009</v>
      </c>
      <c r="AD8" s="202">
        <f>-SUMIFS(TB!T:T,TB!$F:$F,$B8,TB!$J:$J,$A$4)</f>
        <v>3598.68200999999</v>
      </c>
      <c r="AE8" s="202">
        <f>-SUMIFS(TB!U:U,TB!$F:$F,$B8,TB!$J:$J,$A$4)</f>
        <v>20279.283409999996</v>
      </c>
      <c r="AF8" s="202">
        <f>-SUMIFS(TB!V:V,TB!$F:$F,$B8,TB!$J:$J,$A$4)</f>
        <v>7758.5328</v>
      </c>
      <c r="AG8" s="202">
        <f>-SUMIFS(TB!W:W,TB!$F:$F,$B8,TB!$J:$J,$A$4)</f>
        <v>7793.9602000000041</v>
      </c>
      <c r="AH8" s="202">
        <f>-SUMIFS(TB!X:X,TB!$F:$F,$B8,TB!$J:$J,$A$4)</f>
        <v>4723.9637700000003</v>
      </c>
      <c r="AI8" s="202">
        <f>-SUMIFS(TB!Y:Y,TB!$F:$F,$B8,TB!$J:$J,$A$4)</f>
        <v>11186.396640000001</v>
      </c>
      <c r="AJ8" s="202">
        <f>-SUMIFS(TB!Z:Z,TB!$F:$F,$B8,TB!$J:$J,$A$4)</f>
        <v>1625.32062</v>
      </c>
      <c r="AK8" s="202">
        <f>-SUMIFS(TB!AA:AA,TB!$F:$F,$B8,TB!$J:$J,$A$4)</f>
        <v>2806.87383</v>
      </c>
      <c r="AL8" s="202">
        <f>-SUMIFS(TB!AB:AB,TB!$F:$F,$B8,TB!$J:$J,$A$4)</f>
        <v>2304.5604799999996</v>
      </c>
      <c r="AM8" s="202">
        <f>-SUMIFS(TB!AC:AC,TB!$F:$F,$B8,TB!$J:$J,$A$4)</f>
        <v>3075.4788599999997</v>
      </c>
      <c r="AN8" s="202">
        <f>-SUMIFS(TB!AD:AD,TB!$F:$F,$B8,TB!$J:$J,$A$4)</f>
        <v>3857.831470000001</v>
      </c>
      <c r="AO8" s="202">
        <f>-SUMIFS(TB!AE:AE,TB!$F:$F,$B8,TB!$J:$J,$A$4)</f>
        <v>3263.5641999999984</v>
      </c>
      <c r="AP8" s="202">
        <f>-SUMIFS(TB!AF:AF,TB!$F:$F,$B8,TB!$J:$J,$A$4)</f>
        <v>3910.3569400000001</v>
      </c>
      <c r="AQ8" s="202">
        <f>-SUMIFS(TB!AG:AG,TB!$F:$F,$B8,TB!$J:$J,$A$4)</f>
        <v>8259.2125299999989</v>
      </c>
      <c r="AR8" s="202">
        <f>-SUMIFS(TB!AH:AH,TB!$F:$F,$B8,TB!$J:$J,$A$4)</f>
        <v>6445.8431900000005</v>
      </c>
      <c r="AS8" s="202">
        <f>-SUMIFS(TB!AI:AI,TB!$F:$F,$B8,TB!$J:$J,$A$4)</f>
        <v>6921.962140000006</v>
      </c>
      <c r="AT8" s="202">
        <f>-SUMIFS(TB!AJ:AJ,TB!$F:$F,$B8,TB!$J:$J,$A$4)</f>
        <v>2817.7248899999886</v>
      </c>
      <c r="AU8" s="202">
        <f>-SUMIFS(TB!AK:AK,TB!$F:$F,$B8,TB!$J:$J,$A$4)</f>
        <v>6930.0054700000073</v>
      </c>
      <c r="AV8" s="202">
        <f>-SUMIFS(TB!AL:AL,TB!$F:$F,$B8,TB!$J:$J,$A$4)</f>
        <v>3208.0817600000005</v>
      </c>
      <c r="AW8" s="202">
        <f>-SUMIFS(TB!AM:AM,TB!$F:$F,$B8,TB!$J:$J,$A$4)</f>
        <v>7158.8757500000002</v>
      </c>
      <c r="AX8" s="202">
        <f>-SUMIFS(TB!AN:AN,TB!$F:$F,$B8,TB!$J:$J,$A$4)</f>
        <v>6582.3753799999986</v>
      </c>
      <c r="AY8" s="202">
        <f>-SUMIFS(TB!AO:AO,TB!$F:$F,$B8,TB!$J:$J,$A$4)</f>
        <v>9935.5801900000006</v>
      </c>
      <c r="AZ8" s="202">
        <f>-SUMIFS(TB!AP:AP,TB!$F:$F,$B8,TB!$J:$J,$A$4)</f>
        <v>3733.7408500000001</v>
      </c>
      <c r="BA8" s="202">
        <f>-SUMIFS(TB!AQ:AQ,TB!$F:$F,$B8,TB!$J:$J,$A$4)</f>
        <v>2432.8240799999967</v>
      </c>
      <c r="BB8" s="202">
        <f>-SUMIFS(TB!AR:AR,TB!$F:$F,$B8,TB!$J:$J,$A$4)</f>
        <v>2838.2808000000014</v>
      </c>
      <c r="BC8" s="202">
        <f>-SUMIFS(TB!AS:AS,TB!$F:$F,$B8,TB!$J:$J,$A$4)</f>
        <v>14176.218290000006</v>
      </c>
      <c r="BD8" s="202">
        <f>-SUMIFS(TB!AT:AT,TB!$F:$F,$B8,TB!$J:$J,$A$4)</f>
        <v>4207.4062499999918</v>
      </c>
      <c r="BE8" s="202">
        <f>-SUMIFS(TB!AU:AU,TB!$F:$F,$B8,TB!$J:$J,$A$4)</f>
        <v>10838.237320000004</v>
      </c>
      <c r="BF8" s="202">
        <f>-SUMIFS(TB!AV:AV,TB!$F:$F,$B8,TB!$J:$J,$A$4)</f>
        <v>7801.8969400000015</v>
      </c>
      <c r="BG8" s="202">
        <f>-SUMIFS(TB!AW:AW,TB!$F:$F,$B8,TB!$J:$J,$A$4)</f>
        <v>10840.746720000005</v>
      </c>
      <c r="BH8" s="202">
        <f>-SUMIFS(TB!AX:AX,TB!$F:$F,$B8,TB!$J:$J,$A$4)</f>
        <v>1518.7769400000002</v>
      </c>
      <c r="BI8" s="202">
        <f>-SUMIFS(TB!AY:AY,TB!$F:$F,$B8,TB!$J:$J,$A$4)</f>
        <v>1991.41779</v>
      </c>
      <c r="BJ8" s="202">
        <f>-SUMIFS(TB!AZ:AZ,TB!$F:$F,$B8,TB!$J:$J,$A$4)</f>
        <v>0</v>
      </c>
      <c r="BK8" s="202">
        <f>-SUMIFS(TB!BA:BA,TB!$F:$F,$B8,TB!$J:$J,$A$4)</f>
        <v>0</v>
      </c>
      <c r="BL8" s="202">
        <f>-SUMIFS(TB!BB:BB,TB!$F:$F,$B8,TB!$J:$J,$A$4)</f>
        <v>0</v>
      </c>
      <c r="BM8" s="202">
        <f>-SUMIFS(TB!BC:BC,TB!$F:$F,$B8,TB!$J:$J,$A$4)</f>
        <v>0</v>
      </c>
      <c r="BN8" s="202">
        <f>-SUMIFS(TB!BD:BD,TB!$F:$F,$B8,TB!$J:$J,$A$4)</f>
        <v>0</v>
      </c>
      <c r="BO8" s="202">
        <f>-SUMIFS(TB!BE:BE,TB!$F:$F,$B8,TB!$J:$J,$A$4)</f>
        <v>0</v>
      </c>
      <c r="BP8" s="202">
        <f>-SUMIFS(TB!BF:BF,TB!$F:$F,$B8,TB!$J:$J,$A$4)</f>
        <v>0</v>
      </c>
      <c r="BQ8" s="202">
        <f>-SUMIFS(TB!BG:BG,TB!$F:$F,$B8,TB!$J:$J,$A$4)</f>
        <v>0</v>
      </c>
      <c r="BR8" s="202">
        <f>-SUMIFS(TB!BH:BH,TB!$F:$F,$B8,TB!$J:$J,$A$4)</f>
        <v>0</v>
      </c>
      <c r="BS8" s="202">
        <f>-SUMIFS(TB!BI:BI,TB!$F:$F,$B8,TB!$J:$J,$A$4)</f>
        <v>0</v>
      </c>
    </row>
    <row r="9" spans="1:71" s="26" customFormat="1" ht="14.25" customHeight="1" x14ac:dyDescent="0.3">
      <c r="B9" s="112" t="str">
        <f>Periods!$C$40</f>
        <v>Cost of goods sold</v>
      </c>
      <c r="C9" s="217">
        <f>SUM(X9:AI9)</f>
        <v>85881.54084999999</v>
      </c>
      <c r="D9" s="217">
        <f>SUM(AJ9:AU9)</f>
        <v>45017.057929999995</v>
      </c>
      <c r="E9" s="217">
        <f t="shared" ref="E9" si="8">SUM(AV9:BG9)</f>
        <v>71625.141969999997</v>
      </c>
      <c r="F9" s="217">
        <f ca="1">_xlfn.IFNA(SUM(OFFSET($X9,0,MATCH(Periods!$D$15,$X$7:$BV$7)-1):OFFSET($X9,0,MATCH(Periods!$D$15,$X$7:$BV$7,0)-12)),0)</f>
        <v>66181.384980000003</v>
      </c>
      <c r="G9" s="217">
        <f ca="1">SUM(OFFSET($X9,0,MATCH(Periods!$D$17,$X$7:$BV$7,0)-1):OFFSET($X9,0,MATCH(Periods!$D$13,$X$7:$BV$7,0)))</f>
        <v>8594.9775399999999</v>
      </c>
      <c r="H9" s="217">
        <f ca="1">SUM(OFFSET($X9,0,MATCH(Periods!$D$16,$X$7:$BV$7,0)-1):OFFSET($X9,0,MATCH(Periods!$D$14,$X$7:$BV$7,0)))</f>
        <v>3151.2205499999995</v>
      </c>
      <c r="J9" s="49">
        <f t="shared" si="1"/>
        <v>0.90236973561197986</v>
      </c>
      <c r="K9" s="49">
        <f t="shared" si="2"/>
        <v>0.86208634233657333</v>
      </c>
      <c r="L9" s="49">
        <f t="shared" si="2"/>
        <v>0.85518203213856558</v>
      </c>
      <c r="M9" s="49">
        <f t="shared" ca="1" si="3"/>
        <v>0.86064415157842022</v>
      </c>
      <c r="N9" s="49">
        <f t="shared" ca="1" si="4"/>
        <v>0.82907425169913707</v>
      </c>
      <c r="O9" s="49">
        <f t="shared" ca="1" si="5"/>
        <v>0.89773382743355645</v>
      </c>
      <c r="Q9" s="217">
        <f t="shared" ref="Q9:Q16" si="9">D9-C9</f>
        <v>-40864.482919999995</v>
      </c>
      <c r="R9" s="83">
        <f t="shared" si="6"/>
        <v>-0.47582382099284376</v>
      </c>
      <c r="S9" s="217">
        <f t="shared" ref="S9:S16" si="10">E9-D9</f>
        <v>26608.084040000002</v>
      </c>
      <c r="T9" s="83">
        <f t="shared" ref="T9:T16" si="11">IFERROR(S9/D9,"n/a")</f>
        <v>0.59106670367874048</v>
      </c>
      <c r="U9" s="217">
        <f t="shared" ref="U9:U16" ca="1" si="12">F9-E9</f>
        <v>-5443.7569899999944</v>
      </c>
      <c r="V9" s="49">
        <f t="shared" ref="V9:V16" ca="1" si="13">IFERROR(U9/D9,"n/a")</f>
        <v>-0.12092653852379363</v>
      </c>
      <c r="X9" s="217">
        <f>SUMIFS(TB!N:N,TB!$F:$F,$B9,TB!$J:$J,$A$4)</f>
        <v>710.14306999999997</v>
      </c>
      <c r="Y9" s="217">
        <f>SUMIFS(TB!O:O,TB!$F:$F,$B9,TB!$J:$J,$A$4)</f>
        <v>9273.4426000000003</v>
      </c>
      <c r="Z9" s="217">
        <f>SUMIFS(TB!P:P,TB!$F:$F,$B9,TB!$J:$J,$A$4)</f>
        <v>4981.609379999999</v>
      </c>
      <c r="AA9" s="217">
        <f>SUMIFS(TB!Q:Q,TB!$F:$F,$B9,TB!$J:$J,$A$4)</f>
        <v>7883.2838899999988</v>
      </c>
      <c r="AB9" s="217">
        <f>SUMIFS(TB!R:R,TB!$F:$F,$B9,TB!$J:$J,$A$4)</f>
        <v>9652.2874000000029</v>
      </c>
      <c r="AC9" s="217">
        <f>SUMIFS(TB!S:S,TB!$F:$F,$B9,TB!$J:$J,$A$4)</f>
        <v>3162.3860000000027</v>
      </c>
      <c r="AD9" s="217">
        <f>SUMIFS(TB!T:T,TB!$F:$F,$B9,TB!$J:$J,$A$4)</f>
        <v>3176.5129199999997</v>
      </c>
      <c r="AE9" s="217">
        <f>SUMIFS(TB!U:U,TB!$F:$F,$B9,TB!$J:$J,$A$4)</f>
        <v>18988.402269999999</v>
      </c>
      <c r="AF9" s="217">
        <f>SUMIFS(TB!V:V,TB!$F:$F,$B9,TB!$J:$J,$A$4)</f>
        <v>7236.0011199999935</v>
      </c>
      <c r="AG9" s="217">
        <f>SUMIFS(TB!W:W,TB!$F:$F,$B9,TB!$J:$J,$A$4)</f>
        <v>6930.2207300000064</v>
      </c>
      <c r="AH9" s="217">
        <f>SUMIFS(TB!X:X,TB!$F:$F,$B9,TB!$J:$J,$A$4)</f>
        <v>4260.7452299999968</v>
      </c>
      <c r="AI9" s="217">
        <f>SUMIFS(TB!Y:Y,TB!$F:$F,$B9,TB!$J:$J,$A$4)</f>
        <v>9626.5062399999933</v>
      </c>
      <c r="AJ9" s="217">
        <f>SUMIFS(TB!Z:Z,TB!$F:$F,$B9,TB!$J:$J,$A$4)</f>
        <v>1374.9414700000002</v>
      </c>
      <c r="AK9" s="217">
        <f>SUMIFS(TB!AA:AA,TB!$F:$F,$B9,TB!$J:$J,$A$4)</f>
        <v>2448.8235599999998</v>
      </c>
      <c r="AL9" s="217">
        <f>SUMIFS(TB!AB:AB,TB!$F:$F,$B9,TB!$J:$J,$A$4)</f>
        <v>1597.3098000000007</v>
      </c>
      <c r="AM9" s="217">
        <f>SUMIFS(TB!AC:AC,TB!$F:$F,$B9,TB!$J:$J,$A$4)</f>
        <v>2689.1140100000002</v>
      </c>
      <c r="AN9" s="217">
        <f>SUMIFS(TB!AD:AD,TB!$F:$F,$B9,TB!$J:$J,$A$4)</f>
        <v>3411.2267099999995</v>
      </c>
      <c r="AO9" s="217">
        <f>SUMIFS(TB!AE:AE,TB!$F:$F,$B9,TB!$J:$J,$A$4)</f>
        <v>2931.1159700000003</v>
      </c>
      <c r="AP9" s="217">
        <f>SUMIFS(TB!AF:AF,TB!$F:$F,$B9,TB!$J:$J,$A$4)</f>
        <v>3633.780870000001</v>
      </c>
      <c r="AQ9" s="217">
        <f>SUMIFS(TB!AG:AG,TB!$F:$F,$B9,TB!$J:$J,$A$4)</f>
        <v>7502.8695199999984</v>
      </c>
      <c r="AR9" s="217">
        <f>SUMIFS(TB!AH:AH,TB!$F:$F,$B9,TB!$J:$J,$A$4)</f>
        <v>5775.7549199999976</v>
      </c>
      <c r="AS9" s="217">
        <f>SUMIFS(TB!AI:AI,TB!$F:$F,$B9,TB!$J:$J,$A$4)</f>
        <v>5999.4059200000038</v>
      </c>
      <c r="AT9" s="217">
        <f>SUMIFS(TB!AJ:AJ,TB!$F:$F,$B9,TB!$J:$J,$A$4)</f>
        <v>2149.4874799999993</v>
      </c>
      <c r="AU9" s="217">
        <f>SUMIFS(TB!AK:AK,TB!$F:$F,$B9,TB!$J:$J,$A$4)</f>
        <v>5503.2276999999995</v>
      </c>
      <c r="AV9" s="217">
        <f>SUMIFS(TB!AL:AL,TB!$F:$F,$B9,TB!$J:$J,$A$4)</f>
        <v>2817.7815699999992</v>
      </c>
      <c r="AW9" s="217">
        <f>SUMIFS(TB!AM:AM,TB!$F:$F,$B9,TB!$J:$J,$A$4)</f>
        <v>5777.1959700000007</v>
      </c>
      <c r="AX9" s="217">
        <f>SUMIFS(TB!AN:AN,TB!$F:$F,$B9,TB!$J:$J,$A$4)</f>
        <v>6075.2051699999975</v>
      </c>
      <c r="AY9" s="217">
        <f>SUMIFS(TB!AO:AO,TB!$F:$F,$B9,TB!$J:$J,$A$4)</f>
        <v>9358.9746900000009</v>
      </c>
      <c r="AZ9" s="217">
        <f>SUMIFS(TB!AP:AP,TB!$F:$F,$B9,TB!$J:$J,$A$4)</f>
        <v>2738.8604499999979</v>
      </c>
      <c r="BA9" s="217">
        <f>SUMIFS(TB!AQ:AQ,TB!$F:$F,$B9,TB!$J:$J,$A$4)</f>
        <v>2157.3186200000018</v>
      </c>
      <c r="BB9" s="217">
        <f>SUMIFS(TB!AR:AR,TB!$F:$F,$B9,TB!$J:$J,$A$4)</f>
        <v>2560.5322100000049</v>
      </c>
      <c r="BC9" s="217">
        <f>SUMIFS(TB!AS:AS,TB!$F:$F,$B9,TB!$J:$J,$A$4)</f>
        <v>12941.698149999995</v>
      </c>
      <c r="BD9" s="217">
        <f>SUMIFS(TB!AT:AT,TB!$F:$F,$B9,TB!$J:$J,$A$4)</f>
        <v>3226.9976100000031</v>
      </c>
      <c r="BE9" s="217">
        <f>SUMIFS(TB!AU:AU,TB!$F:$F,$B9,TB!$J:$J,$A$4)</f>
        <v>9688.6653100000058</v>
      </c>
      <c r="BF9" s="217">
        <f>SUMIFS(TB!AV:AV,TB!$F:$F,$B9,TB!$J:$J,$A$4)</f>
        <v>6293.2914199999941</v>
      </c>
      <c r="BG9" s="217">
        <f>SUMIFS(TB!AW:AW,TB!$F:$F,$B9,TB!$J:$J,$A$4)</f>
        <v>7988.6208000000024</v>
      </c>
      <c r="BH9" s="217">
        <f>SUMIFS(TB!AX:AX,TB!$F:$F,$B9,TB!$J:$J,$A$4)</f>
        <v>1277.0631199999998</v>
      </c>
      <c r="BI9" s="217">
        <f>SUMIFS(TB!AY:AY,TB!$F:$F,$B9,TB!$J:$J,$A$4)</f>
        <v>1874.1574299999997</v>
      </c>
      <c r="BJ9" s="217">
        <f>SUMIFS(TB!AZ:AZ,TB!$F:$F,$B9,TB!$J:$J,$A$4)</f>
        <v>0</v>
      </c>
      <c r="BK9" s="217">
        <f>SUMIFS(TB!BA:BA,TB!$F:$F,$B9,TB!$J:$J,$A$4)</f>
        <v>0</v>
      </c>
      <c r="BL9" s="217">
        <f>SUMIFS(TB!BB:BB,TB!$F:$F,$B9,TB!$J:$J,$A$4)</f>
        <v>0</v>
      </c>
      <c r="BM9" s="217">
        <f>SUMIFS(TB!BC:BC,TB!$F:$F,$B9,TB!$J:$J,$A$4)</f>
        <v>0</v>
      </c>
      <c r="BN9" s="217">
        <f>SUMIFS(TB!BD:BD,TB!$F:$F,$B9,TB!$J:$J,$A$4)</f>
        <v>0</v>
      </c>
      <c r="BO9" s="217">
        <f>SUMIFS(TB!BE:BE,TB!$F:$F,$B9,TB!$J:$J,$A$4)</f>
        <v>0</v>
      </c>
      <c r="BP9" s="217">
        <f>SUMIFS(TB!BF:BF,TB!$F:$F,$B9,TB!$J:$J,$A$4)</f>
        <v>0</v>
      </c>
      <c r="BQ9" s="217">
        <f>SUMIFS(TB!BG:BG,TB!$F:$F,$B9,TB!$J:$J,$A$4)</f>
        <v>0</v>
      </c>
      <c r="BR9" s="217">
        <f>SUMIFS(TB!BH:BH,TB!$F:$F,$B9,TB!$J:$J,$A$4)</f>
        <v>0</v>
      </c>
      <c r="BS9" s="217">
        <f>SUMIFS(TB!BI:BI,TB!$F:$F,$B9,TB!$J:$J,$A$4)</f>
        <v>0</v>
      </c>
    </row>
    <row r="10" spans="1:71" s="20" customFormat="1" ht="14.25" customHeight="1" x14ac:dyDescent="0.3">
      <c r="B10" s="67" t="s">
        <v>9</v>
      </c>
      <c r="C10" s="335">
        <f t="shared" ref="C10:H10" si="14">C8-C9</f>
        <v>9291.7982599999959</v>
      </c>
      <c r="D10" s="335">
        <f t="shared" si="14"/>
        <v>7201.6766900000075</v>
      </c>
      <c r="E10" s="335">
        <f t="shared" ref="E10" si="15">E8-E9</f>
        <v>12129.122360000023</v>
      </c>
      <c r="F10" s="335">
        <f t="shared" ca="1" si="14"/>
        <v>10716.116569999998</v>
      </c>
      <c r="G10" s="202">
        <f t="shared" ca="1" si="14"/>
        <v>1771.9799700000003</v>
      </c>
      <c r="H10" s="202">
        <f t="shared" ca="1" si="14"/>
        <v>358.97418000000062</v>
      </c>
      <c r="J10" s="50">
        <f t="shared" si="1"/>
        <v>9.7630264388020138E-2</v>
      </c>
      <c r="K10" s="50">
        <f t="shared" si="2"/>
        <v>0.13791365766342667</v>
      </c>
      <c r="L10" s="50">
        <f t="shared" si="2"/>
        <v>0.14481796786143439</v>
      </c>
      <c r="M10" s="50">
        <f t="shared" ca="1" si="3"/>
        <v>0.1393558484215798</v>
      </c>
      <c r="N10" s="58">
        <f t="shared" ca="1" si="4"/>
        <v>0.17092574830086288</v>
      </c>
      <c r="O10" s="58">
        <f t="shared" ca="1" si="5"/>
        <v>0.10226617256644352</v>
      </c>
      <c r="Q10" s="335">
        <f t="shared" si="9"/>
        <v>-2090.1215699999884</v>
      </c>
      <c r="R10" s="336">
        <f t="shared" si="6"/>
        <v>-0.22494263344025608</v>
      </c>
      <c r="S10" s="335">
        <f t="shared" si="10"/>
        <v>4927.4456700000155</v>
      </c>
      <c r="T10" s="336">
        <f t="shared" si="11"/>
        <v>0.68420812015097698</v>
      </c>
      <c r="U10" s="335">
        <f t="shared" ca="1" si="12"/>
        <v>-1413.0057900000247</v>
      </c>
      <c r="V10" s="50">
        <f t="shared" ca="1" si="13"/>
        <v>-0.19620511317344674</v>
      </c>
      <c r="X10" s="202">
        <f t="shared" ref="X10:BG10" si="16">X8-X9</f>
        <v>-4.5989299999998821</v>
      </c>
      <c r="Y10" s="202">
        <f t="shared" si="16"/>
        <v>942.45249000000149</v>
      </c>
      <c r="Z10" s="202">
        <f t="shared" si="16"/>
        <v>897.59501000000364</v>
      </c>
      <c r="AA10" s="202">
        <f t="shared" si="16"/>
        <v>1078.9645899999978</v>
      </c>
      <c r="AB10" s="202">
        <f t="shared" si="16"/>
        <v>1115.9181799999915</v>
      </c>
      <c r="AC10" s="202">
        <f t="shared" si="16"/>
        <v>139.03660000000627</v>
      </c>
      <c r="AD10" s="202">
        <f t="shared" si="16"/>
        <v>422.16908999999032</v>
      </c>
      <c r="AE10" s="202">
        <f t="shared" si="16"/>
        <v>1290.8811399999977</v>
      </c>
      <c r="AF10" s="202">
        <f t="shared" si="16"/>
        <v>522.53168000000642</v>
      </c>
      <c r="AG10" s="202">
        <f t="shared" si="16"/>
        <v>863.73946999999771</v>
      </c>
      <c r="AH10" s="202">
        <f t="shared" si="16"/>
        <v>463.21854000000349</v>
      </c>
      <c r="AI10" s="202">
        <f t="shared" si="16"/>
        <v>1559.8904000000075</v>
      </c>
      <c r="AJ10" s="202">
        <f t="shared" si="16"/>
        <v>250.37914999999975</v>
      </c>
      <c r="AK10" s="202">
        <f t="shared" si="16"/>
        <v>358.05027000000018</v>
      </c>
      <c r="AL10" s="202">
        <f t="shared" si="16"/>
        <v>707.25067999999897</v>
      </c>
      <c r="AM10" s="202">
        <f t="shared" si="16"/>
        <v>386.36484999999948</v>
      </c>
      <c r="AN10" s="202">
        <f t="shared" si="16"/>
        <v>446.60476000000153</v>
      </c>
      <c r="AO10" s="202">
        <f t="shared" si="16"/>
        <v>332.44822999999815</v>
      </c>
      <c r="AP10" s="202">
        <f t="shared" si="16"/>
        <v>276.57606999999916</v>
      </c>
      <c r="AQ10" s="202">
        <f t="shared" si="16"/>
        <v>756.3430100000005</v>
      </c>
      <c r="AR10" s="202">
        <f t="shared" si="16"/>
        <v>670.08827000000292</v>
      </c>
      <c r="AS10" s="202">
        <f t="shared" si="16"/>
        <v>922.55622000000221</v>
      </c>
      <c r="AT10" s="202">
        <f t="shared" si="16"/>
        <v>668.23740999998927</v>
      </c>
      <c r="AU10" s="202">
        <f t="shared" si="16"/>
        <v>1426.7777700000079</v>
      </c>
      <c r="AV10" s="202">
        <f t="shared" si="16"/>
        <v>390.30019000000129</v>
      </c>
      <c r="AW10" s="202">
        <f t="shared" si="16"/>
        <v>1381.6797799999995</v>
      </c>
      <c r="AX10" s="202">
        <f t="shared" si="16"/>
        <v>507.17021000000113</v>
      </c>
      <c r="AY10" s="202">
        <f t="shared" si="16"/>
        <v>576.60549999999967</v>
      </c>
      <c r="AZ10" s="202">
        <f t="shared" si="16"/>
        <v>994.88040000000228</v>
      </c>
      <c r="BA10" s="202">
        <f t="shared" si="16"/>
        <v>275.50545999999486</v>
      </c>
      <c r="BB10" s="202">
        <f t="shared" si="16"/>
        <v>277.74858999999651</v>
      </c>
      <c r="BC10" s="202">
        <f t="shared" si="16"/>
        <v>1234.5201400000115</v>
      </c>
      <c r="BD10" s="202">
        <f t="shared" si="16"/>
        <v>980.40863999998874</v>
      </c>
      <c r="BE10" s="202">
        <f t="shared" si="16"/>
        <v>1149.572009999998</v>
      </c>
      <c r="BF10" s="202">
        <f t="shared" si="16"/>
        <v>1508.6055200000073</v>
      </c>
      <c r="BG10" s="202">
        <f t="shared" si="16"/>
        <v>2852.1259200000022</v>
      </c>
      <c r="BH10" s="202">
        <f t="shared" ref="BH10:BS10" si="17">BH8-BH9</f>
        <v>241.7138200000004</v>
      </c>
      <c r="BI10" s="202">
        <f t="shared" si="17"/>
        <v>117.26036000000022</v>
      </c>
      <c r="BJ10" s="202">
        <f t="shared" si="17"/>
        <v>0</v>
      </c>
      <c r="BK10" s="202">
        <f t="shared" si="17"/>
        <v>0</v>
      </c>
      <c r="BL10" s="202">
        <f t="shared" si="17"/>
        <v>0</v>
      </c>
      <c r="BM10" s="202">
        <f t="shared" si="17"/>
        <v>0</v>
      </c>
      <c r="BN10" s="202">
        <f t="shared" si="17"/>
        <v>0</v>
      </c>
      <c r="BO10" s="202">
        <f t="shared" si="17"/>
        <v>0</v>
      </c>
      <c r="BP10" s="202">
        <f t="shared" si="17"/>
        <v>0</v>
      </c>
      <c r="BQ10" s="202">
        <f t="shared" si="17"/>
        <v>0</v>
      </c>
      <c r="BR10" s="202">
        <f t="shared" si="17"/>
        <v>0</v>
      </c>
      <c r="BS10" s="202">
        <f t="shared" si="17"/>
        <v>0</v>
      </c>
    </row>
    <row r="11" spans="1:71" s="26" customFormat="1" ht="14.25" customHeight="1" x14ac:dyDescent="0.3">
      <c r="B11" s="112" t="s">
        <v>10</v>
      </c>
      <c r="C11" s="217">
        <f>SUM(X11:AI11)</f>
        <v>3488.6578099999997</v>
      </c>
      <c r="D11" s="217">
        <f>SUM(AJ11:AU11)</f>
        <v>3811.6761500000002</v>
      </c>
      <c r="E11" s="217">
        <f>SUM(AV11:BG11)</f>
        <v>3764.1508500000009</v>
      </c>
      <c r="F11" s="217">
        <f ca="1">_xlfn.IFNA(SUM(OFFSET($X11,0,MATCH(Periods!$D$15,$X$7:$BV$7)-1):OFFSET($X11,0,MATCH(Periods!$D$15,$X$7:$BV$7,0)-12)),0)</f>
        <v>3696.0296100000005</v>
      </c>
      <c r="G11" s="217">
        <f ca="1">SUM(OFFSET($X11,0,MATCH(Periods!$D$17,$X$7:$BV$7,0)-1):OFFSET($X11,0,MATCH(Periods!$D$13,$X$7:$BV$7,0)))</f>
        <v>609.25945000000002</v>
      </c>
      <c r="H11" s="217">
        <f ca="1">SUM(OFFSET($X11,0,MATCH(Periods!$D$16,$X$7:$BV$7,0)-1):OFFSET($X11,0,MATCH(Periods!$D$14,$X$7:$BV$7,0)))</f>
        <v>541.13820999999984</v>
      </c>
      <c r="J11" s="49">
        <f t="shared" si="1"/>
        <v>3.665583074654824E-2</v>
      </c>
      <c r="K11" s="49">
        <f t="shared" si="2"/>
        <v>7.2994418147775492E-2</v>
      </c>
      <c r="L11" s="49">
        <f t="shared" si="2"/>
        <v>4.494279640698505E-2</v>
      </c>
      <c r="M11" s="49">
        <f t="shared" ca="1" si="3"/>
        <v>4.8064365362986236E-2</v>
      </c>
      <c r="N11" s="49">
        <f t="shared" ca="1" si="4"/>
        <v>5.8769359227363129E-2</v>
      </c>
      <c r="O11" s="49">
        <f t="shared" ca="1" si="5"/>
        <v>0.15416187750928559</v>
      </c>
      <c r="Q11" s="217">
        <f t="shared" si="9"/>
        <v>323.01834000000053</v>
      </c>
      <c r="R11" s="83">
        <f t="shared" si="6"/>
        <v>9.2591007084183066E-2</v>
      </c>
      <c r="S11" s="217">
        <f t="shared" si="10"/>
        <v>-47.525299999999334</v>
      </c>
      <c r="T11" s="83">
        <f t="shared" si="11"/>
        <v>-1.2468346766552906E-2</v>
      </c>
      <c r="U11" s="217">
        <f t="shared" ca="1" si="12"/>
        <v>-68.121240000000398</v>
      </c>
      <c r="V11" s="49">
        <f t="shared" ca="1" si="13"/>
        <v>-1.7871728163474852E-2</v>
      </c>
      <c r="X11" s="217">
        <f>SUMIFS(TB!N:N,TB!$F:$F,$B11,TB!$J:$J,$A$4)</f>
        <v>247.88581999999997</v>
      </c>
      <c r="Y11" s="217">
        <f>SUMIFS(TB!O:O,TB!$F:$F,$B11,TB!$J:$J,$A$4)</f>
        <v>231.92571999999998</v>
      </c>
      <c r="Z11" s="217">
        <f>SUMIFS(TB!P:P,TB!$F:$F,$B11,TB!$J:$J,$A$4)</f>
        <v>257.95925</v>
      </c>
      <c r="AA11" s="217">
        <f>SUMIFS(TB!Q:Q,TB!$F:$F,$B11,TB!$J:$J,$A$4)</f>
        <v>290.29827</v>
      </c>
      <c r="AB11" s="217">
        <f>SUMIFS(TB!R:R,TB!$F:$F,$B11,TB!$J:$J,$A$4)</f>
        <v>257.11882000000003</v>
      </c>
      <c r="AC11" s="217">
        <f>SUMIFS(TB!S:S,TB!$F:$F,$B11,TB!$J:$J,$A$4)</f>
        <v>265.78838999999988</v>
      </c>
      <c r="AD11" s="217">
        <f>SUMIFS(TB!T:T,TB!$F:$F,$B11,TB!$J:$J,$A$4)</f>
        <v>282.27006999999998</v>
      </c>
      <c r="AE11" s="217">
        <f>SUMIFS(TB!U:U,TB!$F:$F,$B11,TB!$J:$J,$A$4)</f>
        <v>266.75253000000009</v>
      </c>
      <c r="AF11" s="217">
        <f>SUMIFS(TB!V:V,TB!$F:$F,$B11,TB!$J:$J,$A$4)</f>
        <v>332.69036999999997</v>
      </c>
      <c r="AG11" s="217">
        <f>SUMIFS(TB!W:W,TB!$F:$F,$B11,TB!$J:$J,$A$4)</f>
        <v>270.62612000000024</v>
      </c>
      <c r="AH11" s="217">
        <f>SUMIFS(TB!X:X,TB!$F:$F,$B11,TB!$J:$J,$A$4)</f>
        <v>266.00205999999991</v>
      </c>
      <c r="AI11" s="217">
        <f>SUMIFS(TB!Y:Y,TB!$F:$F,$B11,TB!$J:$J,$A$4)</f>
        <v>519.34038999999996</v>
      </c>
      <c r="AJ11" s="217">
        <f>SUMIFS(TB!Z:Z,TB!$F:$F,$B11,TB!$J:$J,$A$4)</f>
        <v>246.45683</v>
      </c>
      <c r="AK11" s="217">
        <f>SUMIFS(TB!AA:AA,TB!$F:$F,$B11,TB!$J:$J,$A$4)</f>
        <v>279.86688999999996</v>
      </c>
      <c r="AL11" s="217">
        <f>SUMIFS(TB!AB:AB,TB!$F:$F,$B11,TB!$J:$J,$A$4)</f>
        <v>310.10023000000001</v>
      </c>
      <c r="AM11" s="217">
        <f>SUMIFS(TB!AC:AC,TB!$F:$F,$B11,TB!$J:$J,$A$4)</f>
        <v>288.82810999999998</v>
      </c>
      <c r="AN11" s="217">
        <f>SUMIFS(TB!AD:AD,TB!$F:$F,$B11,TB!$J:$J,$A$4)</f>
        <v>326.30349000000001</v>
      </c>
      <c r="AO11" s="217">
        <f>SUMIFS(TB!AE:AE,TB!$F:$F,$B11,TB!$J:$J,$A$4)</f>
        <v>313.18248000000006</v>
      </c>
      <c r="AP11" s="217">
        <f>SUMIFS(TB!AF:AF,TB!$F:$F,$B11,TB!$J:$J,$A$4)</f>
        <v>292.16783999999996</v>
      </c>
      <c r="AQ11" s="217">
        <f>SUMIFS(TB!AG:AG,TB!$F:$F,$B11,TB!$J:$J,$A$4)</f>
        <v>302.28402</v>
      </c>
      <c r="AR11" s="217">
        <f>SUMIFS(TB!AH:AH,TB!$F:$F,$B11,TB!$J:$J,$A$4)</f>
        <v>350.39321000000007</v>
      </c>
      <c r="AS11" s="217">
        <f>SUMIFS(TB!AI:AI,TB!$F:$F,$B11,TB!$J:$J,$A$4)</f>
        <v>337.97193999999996</v>
      </c>
      <c r="AT11" s="217">
        <f>SUMIFS(TB!AJ:AJ,TB!$F:$F,$B11,TB!$J:$J,$A$4)</f>
        <v>362.65097000000009</v>
      </c>
      <c r="AU11" s="217">
        <f>SUMIFS(TB!AK:AK,TB!$F:$F,$B11,TB!$J:$J,$A$4)</f>
        <v>401.47013999999996</v>
      </c>
      <c r="AV11" s="217">
        <f>SUMIFS(TB!AL:AL,TB!$F:$F,$B11,TB!$J:$J,$A$4)</f>
        <v>283.49696</v>
      </c>
      <c r="AW11" s="217">
        <f>SUMIFS(TB!AM:AM,TB!$F:$F,$B11,TB!$J:$J,$A$4)</f>
        <v>325.76249000000007</v>
      </c>
      <c r="AX11" s="217">
        <f>SUMIFS(TB!AN:AN,TB!$F:$F,$B11,TB!$J:$J,$A$4)</f>
        <v>298.14257999999995</v>
      </c>
      <c r="AY11" s="217">
        <f>SUMIFS(TB!AO:AO,TB!$F:$F,$B11,TB!$J:$J,$A$4)</f>
        <v>281.65751999999998</v>
      </c>
      <c r="AZ11" s="217">
        <f>SUMIFS(TB!AP:AP,TB!$F:$F,$B11,TB!$J:$J,$A$4)</f>
        <v>256.84238000000011</v>
      </c>
      <c r="BA11" s="217">
        <f>SUMIFS(TB!AQ:AQ,TB!$F:$F,$B11,TB!$J:$J,$A$4)</f>
        <v>275.28954000000004</v>
      </c>
      <c r="BB11" s="217">
        <f>SUMIFS(TB!AR:AR,TB!$F:$F,$B11,TB!$J:$J,$A$4)</f>
        <v>286.56749000000002</v>
      </c>
      <c r="BC11" s="217">
        <f>SUMIFS(TB!AS:AS,TB!$F:$F,$B11,TB!$J:$J,$A$4)</f>
        <v>265.51966999999996</v>
      </c>
      <c r="BD11" s="217">
        <f>SUMIFS(TB!AT:AT,TB!$F:$F,$B11,TB!$J:$J,$A$4)</f>
        <v>297.26653000000016</v>
      </c>
      <c r="BE11" s="217">
        <f>SUMIFS(TB!AU:AU,TB!$F:$F,$B11,TB!$J:$J,$A$4)</f>
        <v>272.35320999999999</v>
      </c>
      <c r="BF11" s="217">
        <f>SUMIFS(TB!AV:AV,TB!$F:$F,$B11,TB!$J:$J,$A$4)</f>
        <v>277.95197000000007</v>
      </c>
      <c r="BG11" s="217">
        <f>SUMIFS(TB!AW:AW,TB!$F:$F,$B11,TB!$J:$J,$A$4)</f>
        <v>643.30050999999992</v>
      </c>
      <c r="BH11" s="217">
        <f>SUMIFS(TB!AX:AX,TB!$F:$F,$B11,TB!$J:$J,$A$4)</f>
        <v>273.94109999999995</v>
      </c>
      <c r="BI11" s="217">
        <f>SUMIFS(TB!AY:AY,TB!$F:$F,$B11,TB!$J:$J,$A$4)</f>
        <v>267.1971099999999</v>
      </c>
      <c r="BJ11" s="217">
        <f>SUMIFS(TB!AZ:AZ,TB!$F:$F,$B11,TB!$J:$J,$A$4)</f>
        <v>0</v>
      </c>
      <c r="BK11" s="217">
        <f>SUMIFS(TB!BA:BA,TB!$F:$F,$B11,TB!$J:$J,$A$4)</f>
        <v>0</v>
      </c>
      <c r="BL11" s="217">
        <f>SUMIFS(TB!BB:BB,TB!$F:$F,$B11,TB!$J:$J,$A$4)</f>
        <v>0</v>
      </c>
      <c r="BM11" s="217">
        <f>SUMIFS(TB!BC:BC,TB!$F:$F,$B11,TB!$J:$J,$A$4)</f>
        <v>0</v>
      </c>
      <c r="BN11" s="217">
        <f>SUMIFS(TB!BD:BD,TB!$F:$F,$B11,TB!$J:$J,$A$4)</f>
        <v>0</v>
      </c>
      <c r="BO11" s="217">
        <f>SUMIFS(TB!BE:BE,TB!$F:$F,$B11,TB!$J:$J,$A$4)</f>
        <v>0</v>
      </c>
      <c r="BP11" s="217">
        <f>SUMIFS(TB!BF:BF,TB!$F:$F,$B11,TB!$J:$J,$A$4)</f>
        <v>0</v>
      </c>
      <c r="BQ11" s="217">
        <f>SUMIFS(TB!BG:BG,TB!$F:$F,$B11,TB!$J:$J,$A$4)</f>
        <v>0</v>
      </c>
      <c r="BR11" s="217">
        <f>SUMIFS(TB!BH:BH,TB!$F:$F,$B11,TB!$J:$J,$A$4)</f>
        <v>0</v>
      </c>
      <c r="BS11" s="217">
        <f>SUMIFS(TB!BI:BI,TB!$F:$F,$B11,TB!$J:$J,$A$4)</f>
        <v>0</v>
      </c>
    </row>
    <row r="12" spans="1:71" s="20" customFormat="1" ht="14.25" customHeight="1" x14ac:dyDescent="0.3">
      <c r="B12" s="67" t="s">
        <v>11</v>
      </c>
      <c r="C12" s="202">
        <f t="shared" ref="C12:F12" si="18">C10-C11</f>
        <v>5803.1404499999962</v>
      </c>
      <c r="D12" s="202">
        <f t="shared" si="18"/>
        <v>3390.0005400000073</v>
      </c>
      <c r="E12" s="202">
        <f t="shared" ref="E12" si="19">E10-E11</f>
        <v>8364.9715100000212</v>
      </c>
      <c r="F12" s="202">
        <f t="shared" ca="1" si="18"/>
        <v>7020.0869599999978</v>
      </c>
      <c r="G12" s="202">
        <f t="shared" ref="G12:H12" ca="1" si="20">G10-G11</f>
        <v>1162.7205200000003</v>
      </c>
      <c r="H12" s="202">
        <f t="shared" ca="1" si="20"/>
        <v>-182.16402999999923</v>
      </c>
      <c r="J12" s="50">
        <f t="shared" si="1"/>
        <v>6.0974433641471898E-2</v>
      </c>
      <c r="K12" s="50">
        <f t="shared" si="2"/>
        <v>6.4919239515651192E-2</v>
      </c>
      <c r="L12" s="50">
        <f t="shared" si="2"/>
        <v>9.9875171454449324E-2</v>
      </c>
      <c r="M12" s="50">
        <f t="shared" ca="1" si="3"/>
        <v>9.1291483058593567E-2</v>
      </c>
      <c r="N12" s="58">
        <f t="shared" ca="1" si="4"/>
        <v>0.11215638907349976</v>
      </c>
      <c r="O12" s="58">
        <f t="shared" ca="1" si="5"/>
        <v>-5.1895704942842083E-2</v>
      </c>
      <c r="Q12" s="335">
        <f t="shared" si="9"/>
        <v>-2413.139909999989</v>
      </c>
      <c r="R12" s="336">
        <f t="shared" si="6"/>
        <v>-0.41583344928348071</v>
      </c>
      <c r="S12" s="335">
        <f t="shared" si="10"/>
        <v>4974.9709700000139</v>
      </c>
      <c r="T12" s="336">
        <f t="shared" si="11"/>
        <v>1.4675428252291673</v>
      </c>
      <c r="U12" s="335">
        <f t="shared" ca="1" si="12"/>
        <v>-1344.8845500000234</v>
      </c>
      <c r="V12" s="50">
        <f t="shared" ca="1" si="13"/>
        <v>-0.3967210430001939</v>
      </c>
      <c r="X12" s="202">
        <f>X10-X11</f>
        <v>-252.48474999999985</v>
      </c>
      <c r="Y12" s="202">
        <f t="shared" ref="Y12:BG12" si="21">Y10-Y11</f>
        <v>710.52677000000153</v>
      </c>
      <c r="Z12" s="202">
        <f t="shared" si="21"/>
        <v>639.63576000000364</v>
      </c>
      <c r="AA12" s="202">
        <f t="shared" si="21"/>
        <v>788.66631999999777</v>
      </c>
      <c r="AB12" s="202">
        <f t="shared" si="21"/>
        <v>858.79935999999145</v>
      </c>
      <c r="AC12" s="202">
        <f t="shared" si="21"/>
        <v>-126.7517899999936</v>
      </c>
      <c r="AD12" s="202">
        <f t="shared" si="21"/>
        <v>139.89901999999034</v>
      </c>
      <c r="AE12" s="202">
        <f t="shared" si="21"/>
        <v>1024.1286099999975</v>
      </c>
      <c r="AF12" s="202">
        <f t="shared" si="21"/>
        <v>189.84131000000644</v>
      </c>
      <c r="AG12" s="202">
        <f t="shared" si="21"/>
        <v>593.11334999999747</v>
      </c>
      <c r="AH12" s="202">
        <f t="shared" si="21"/>
        <v>197.21648000000357</v>
      </c>
      <c r="AI12" s="202">
        <f t="shared" si="21"/>
        <v>1040.5500100000077</v>
      </c>
      <c r="AJ12" s="202">
        <f t="shared" si="21"/>
        <v>3.9223199999997576</v>
      </c>
      <c r="AK12" s="202">
        <f t="shared" si="21"/>
        <v>78.183380000000227</v>
      </c>
      <c r="AL12" s="202">
        <f t="shared" si="21"/>
        <v>397.15044999999895</v>
      </c>
      <c r="AM12" s="202">
        <f t="shared" si="21"/>
        <v>97.536739999999497</v>
      </c>
      <c r="AN12" s="202">
        <f t="shared" si="21"/>
        <v>120.30127000000152</v>
      </c>
      <c r="AO12" s="202">
        <f t="shared" si="21"/>
        <v>19.265749999998093</v>
      </c>
      <c r="AP12" s="202">
        <f t="shared" si="21"/>
        <v>-15.591770000000793</v>
      </c>
      <c r="AQ12" s="202">
        <f t="shared" si="21"/>
        <v>454.05899000000051</v>
      </c>
      <c r="AR12" s="202">
        <f t="shared" si="21"/>
        <v>319.69506000000285</v>
      </c>
      <c r="AS12" s="202">
        <f t="shared" si="21"/>
        <v>584.58428000000231</v>
      </c>
      <c r="AT12" s="202">
        <f t="shared" si="21"/>
        <v>305.58643999998918</v>
      </c>
      <c r="AU12" s="202">
        <f t="shared" si="21"/>
        <v>1025.307630000008</v>
      </c>
      <c r="AV12" s="202">
        <f t="shared" si="21"/>
        <v>106.80323000000129</v>
      </c>
      <c r="AW12" s="202">
        <f t="shared" si="21"/>
        <v>1055.9172899999994</v>
      </c>
      <c r="AX12" s="202">
        <f t="shared" si="21"/>
        <v>209.02763000000118</v>
      </c>
      <c r="AY12" s="202">
        <f t="shared" si="21"/>
        <v>294.94797999999969</v>
      </c>
      <c r="AZ12" s="202">
        <f t="shared" si="21"/>
        <v>738.03802000000223</v>
      </c>
      <c r="BA12" s="202">
        <f t="shared" si="21"/>
        <v>0.21591999999481004</v>
      </c>
      <c r="BB12" s="202">
        <f t="shared" si="21"/>
        <v>-8.8189000000035094</v>
      </c>
      <c r="BC12" s="202">
        <f t="shared" si="21"/>
        <v>969.00047000001155</v>
      </c>
      <c r="BD12" s="202">
        <f t="shared" si="21"/>
        <v>683.14210999998863</v>
      </c>
      <c r="BE12" s="202">
        <f t="shared" si="21"/>
        <v>877.21879999999805</v>
      </c>
      <c r="BF12" s="202">
        <f t="shared" si="21"/>
        <v>1230.6535500000073</v>
      </c>
      <c r="BG12" s="202">
        <f t="shared" si="21"/>
        <v>2208.8254100000022</v>
      </c>
      <c r="BH12" s="202">
        <f t="shared" ref="BH12:BS12" si="22">BH10-BH11</f>
        <v>-32.227279999999553</v>
      </c>
      <c r="BI12" s="202">
        <f t="shared" si="22"/>
        <v>-149.93674999999968</v>
      </c>
      <c r="BJ12" s="202">
        <f t="shared" si="22"/>
        <v>0</v>
      </c>
      <c r="BK12" s="202">
        <f t="shared" si="22"/>
        <v>0</v>
      </c>
      <c r="BL12" s="202">
        <f t="shared" si="22"/>
        <v>0</v>
      </c>
      <c r="BM12" s="202">
        <f t="shared" si="22"/>
        <v>0</v>
      </c>
      <c r="BN12" s="202">
        <f t="shared" si="22"/>
        <v>0</v>
      </c>
      <c r="BO12" s="202">
        <f t="shared" si="22"/>
        <v>0</v>
      </c>
      <c r="BP12" s="202">
        <f t="shared" si="22"/>
        <v>0</v>
      </c>
      <c r="BQ12" s="202">
        <f t="shared" si="22"/>
        <v>0</v>
      </c>
      <c r="BR12" s="202">
        <f t="shared" si="22"/>
        <v>0</v>
      </c>
      <c r="BS12" s="202">
        <f t="shared" si="22"/>
        <v>0</v>
      </c>
    </row>
    <row r="13" spans="1:71" s="20" customFormat="1" ht="14.25" customHeight="1" x14ac:dyDescent="0.3">
      <c r="B13" s="30" t="s">
        <v>66</v>
      </c>
      <c r="C13" s="202">
        <f>SUM(X13:AI13)</f>
        <v>0</v>
      </c>
      <c r="D13" s="202">
        <f>SUM(AJ13:AU13)</f>
        <v>-10</v>
      </c>
      <c r="E13" s="202">
        <f t="shared" ref="E13:E15" si="23">SUM(AV13:BG13)</f>
        <v>0</v>
      </c>
      <c r="F13" s="202">
        <f ca="1">_xlfn.IFNA(SUM(OFFSET($X13,0,MATCH(Periods!$D$15,$X$7:$BV$7)-1):OFFSET($X13,0,MATCH(Periods!$D$15,$X$7:$BV$7,0)-12)),0)</f>
        <v>0</v>
      </c>
      <c r="G13" s="202">
        <f ca="1">SUM(OFFSET($X13,0,MATCH(Periods!$D$17,$X$7:$BV$7,0)-1):OFFSET($X13,0,MATCH(Periods!$D$13,$X$7:$BV$7,0)))</f>
        <v>0</v>
      </c>
      <c r="H13" s="202">
        <f ca="1">SUM(OFFSET($X13,0,MATCH(Periods!$D$16,$X$7:$BV$7,0)-1):OFFSET($X13,0,MATCH(Periods!$D$14,$X$7:$BV$7,0)))</f>
        <v>0</v>
      </c>
      <c r="J13" s="58">
        <f t="shared" si="1"/>
        <v>0</v>
      </c>
      <c r="K13" s="58">
        <f t="shared" si="2"/>
        <v>-1.915021509573301E-4</v>
      </c>
      <c r="L13" s="58">
        <f t="shared" si="2"/>
        <v>0</v>
      </c>
      <c r="M13" s="58">
        <f t="shared" ca="1" si="3"/>
        <v>0</v>
      </c>
      <c r="N13" s="58">
        <f t="shared" ca="1" si="4"/>
        <v>0</v>
      </c>
      <c r="O13" s="58">
        <f t="shared" ca="1" si="5"/>
        <v>0</v>
      </c>
      <c r="Q13" s="202">
        <f t="shared" si="9"/>
        <v>-10</v>
      </c>
      <c r="R13" s="59" t="str">
        <f t="shared" si="6"/>
        <v>n/a</v>
      </c>
      <c r="S13" s="202">
        <f t="shared" si="10"/>
        <v>10</v>
      </c>
      <c r="T13" s="59">
        <f t="shared" si="11"/>
        <v>-1</v>
      </c>
      <c r="U13" s="202">
        <f t="shared" ca="1" si="12"/>
        <v>0</v>
      </c>
      <c r="V13" s="58">
        <f t="shared" ca="1" si="13"/>
        <v>0</v>
      </c>
      <c r="X13" s="202">
        <f>SUMIFS(TB!N:N,TB!$F:$F,$B13,TB!$J:$J,$A$4)</f>
        <v>0</v>
      </c>
      <c r="Y13" s="202">
        <f>SUMIFS(TB!O:O,TB!$F:$F,$B13,TB!$J:$J,$A$4)</f>
        <v>0</v>
      </c>
      <c r="Z13" s="202">
        <f>SUMIFS(TB!P:P,TB!$F:$F,$B13,TB!$J:$J,$A$4)</f>
        <v>0</v>
      </c>
      <c r="AA13" s="202">
        <f>SUMIFS(TB!Q:Q,TB!$F:$F,$B13,TB!$J:$J,$A$4)</f>
        <v>0</v>
      </c>
      <c r="AB13" s="202">
        <f>SUMIFS(TB!R:R,TB!$F:$F,$B13,TB!$J:$J,$A$4)</f>
        <v>0</v>
      </c>
      <c r="AC13" s="202">
        <f>SUMIFS(TB!S:S,TB!$F:$F,$B13,TB!$J:$J,$A$4)</f>
        <v>0</v>
      </c>
      <c r="AD13" s="202">
        <f>SUMIFS(TB!T:T,TB!$F:$F,$B13,TB!$J:$J,$A$4)</f>
        <v>0</v>
      </c>
      <c r="AE13" s="202">
        <f>SUMIFS(TB!U:U,TB!$F:$F,$B13,TB!$J:$J,$A$4)</f>
        <v>0</v>
      </c>
      <c r="AF13" s="202">
        <f>SUMIFS(TB!V:V,TB!$F:$F,$B13,TB!$J:$J,$A$4)</f>
        <v>0</v>
      </c>
      <c r="AG13" s="202">
        <f>SUMIFS(TB!W:W,TB!$F:$F,$B13,TB!$J:$J,$A$4)</f>
        <v>0</v>
      </c>
      <c r="AH13" s="202">
        <f>SUMIFS(TB!X:X,TB!$F:$F,$B13,TB!$J:$J,$A$4)</f>
        <v>0</v>
      </c>
      <c r="AI13" s="202">
        <f>SUMIFS(TB!Y:Y,TB!$F:$F,$B13,TB!$J:$J,$A$4)</f>
        <v>0</v>
      </c>
      <c r="AJ13" s="202">
        <f>SUMIFS(TB!Z:Z,TB!$F:$F,$B13,TB!$J:$J,$A$4)</f>
        <v>0</v>
      </c>
      <c r="AK13" s="202">
        <f>SUMIFS(TB!AA:AA,TB!$F:$F,$B13,TB!$J:$J,$A$4)</f>
        <v>0</v>
      </c>
      <c r="AL13" s="202">
        <f>SUMIFS(TB!AB:AB,TB!$F:$F,$B13,TB!$J:$J,$A$4)</f>
        <v>0</v>
      </c>
      <c r="AM13" s="202">
        <f>SUMIFS(TB!AC:AC,TB!$F:$F,$B13,TB!$J:$J,$A$4)</f>
        <v>0</v>
      </c>
      <c r="AN13" s="202">
        <f>SUMIFS(TB!AD:AD,TB!$F:$F,$B13,TB!$J:$J,$A$4)</f>
        <v>0</v>
      </c>
      <c r="AO13" s="202">
        <f>SUMIFS(TB!AE:AE,TB!$F:$F,$B13,TB!$J:$J,$A$4)</f>
        <v>0</v>
      </c>
      <c r="AP13" s="202">
        <f>SUMIFS(TB!AF:AF,TB!$F:$F,$B13,TB!$J:$J,$A$4)</f>
        <v>0</v>
      </c>
      <c r="AQ13" s="202">
        <f>SUMIFS(TB!AG:AG,TB!$F:$F,$B13,TB!$J:$J,$A$4)</f>
        <v>0</v>
      </c>
      <c r="AR13" s="202">
        <f>SUMIFS(TB!AH:AH,TB!$F:$F,$B13,TB!$J:$J,$A$4)</f>
        <v>0</v>
      </c>
      <c r="AS13" s="202">
        <f>SUMIFS(TB!AI:AI,TB!$F:$F,$B13,TB!$J:$J,$A$4)</f>
        <v>-10</v>
      </c>
      <c r="AT13" s="202">
        <f>SUMIFS(TB!AJ:AJ,TB!$F:$F,$B13,TB!$J:$J,$A$4)</f>
        <v>0</v>
      </c>
      <c r="AU13" s="202">
        <f>SUMIFS(TB!AK:AK,TB!$F:$F,$B13,TB!$J:$J,$A$4)</f>
        <v>0</v>
      </c>
      <c r="AV13" s="202">
        <f>SUMIFS(TB!AL:AL,TB!$F:$F,$B13,TB!$J:$J,$A$4)</f>
        <v>0</v>
      </c>
      <c r="AW13" s="202">
        <f>SUMIFS(TB!AM:AM,TB!$F:$F,$B13,TB!$J:$J,$A$4)</f>
        <v>0</v>
      </c>
      <c r="AX13" s="202">
        <f>SUMIFS(TB!AN:AN,TB!$F:$F,$B13,TB!$J:$J,$A$4)</f>
        <v>0</v>
      </c>
      <c r="AY13" s="202">
        <f>SUMIFS(TB!AO:AO,TB!$F:$F,$B13,TB!$J:$J,$A$4)</f>
        <v>0</v>
      </c>
      <c r="AZ13" s="202">
        <f>SUMIFS(TB!AP:AP,TB!$F:$F,$B13,TB!$J:$J,$A$4)</f>
        <v>0</v>
      </c>
      <c r="BA13" s="202">
        <f>SUMIFS(TB!AQ:AQ,TB!$F:$F,$B13,TB!$J:$J,$A$4)</f>
        <v>0</v>
      </c>
      <c r="BB13" s="202">
        <f>SUMIFS(TB!AR:AR,TB!$F:$F,$B13,TB!$J:$J,$A$4)</f>
        <v>0</v>
      </c>
      <c r="BC13" s="202">
        <f>SUMIFS(TB!AS:AS,TB!$F:$F,$B13,TB!$J:$J,$A$4)</f>
        <v>0</v>
      </c>
      <c r="BD13" s="202">
        <f>SUMIFS(TB!AT:AT,TB!$F:$F,$B13,TB!$J:$J,$A$4)</f>
        <v>0</v>
      </c>
      <c r="BE13" s="202">
        <f>SUMIFS(TB!AU:AU,TB!$F:$F,$B13,TB!$J:$J,$A$4)</f>
        <v>0</v>
      </c>
      <c r="BF13" s="202">
        <f>SUMIFS(TB!AV:AV,TB!$F:$F,$B13,TB!$J:$J,$A$4)</f>
        <v>0</v>
      </c>
      <c r="BG13" s="202">
        <f>SUMIFS(TB!AW:AW,TB!$F:$F,$B13,TB!$J:$J,$A$4)</f>
        <v>0</v>
      </c>
      <c r="BH13" s="202">
        <f>SUMIFS(TB!AX:AX,TB!$F:$F,$B13,TB!$J:$J,$A$4)</f>
        <v>0</v>
      </c>
      <c r="BI13" s="202">
        <f>SUMIFS(TB!AY:AY,TB!$F:$F,$B13,TB!$J:$J,$A$4)</f>
        <v>0</v>
      </c>
      <c r="BJ13" s="202">
        <f>SUMIFS(TB!AZ:AZ,TB!$F:$F,$B13,TB!$J:$J,$A$4)</f>
        <v>0</v>
      </c>
      <c r="BK13" s="202">
        <f>SUMIFS(TB!BA:BA,TB!$F:$F,$B13,TB!$J:$J,$A$4)</f>
        <v>0</v>
      </c>
      <c r="BL13" s="202">
        <f>SUMIFS(TB!BB:BB,TB!$F:$F,$B13,TB!$J:$J,$A$4)</f>
        <v>0</v>
      </c>
      <c r="BM13" s="202">
        <f>SUMIFS(TB!BC:BC,TB!$F:$F,$B13,TB!$J:$J,$A$4)</f>
        <v>0</v>
      </c>
      <c r="BN13" s="202">
        <f>SUMIFS(TB!BD:BD,TB!$F:$F,$B13,TB!$J:$J,$A$4)</f>
        <v>0</v>
      </c>
      <c r="BO13" s="202">
        <f>SUMIFS(TB!BE:BE,TB!$F:$F,$B13,TB!$J:$J,$A$4)</f>
        <v>0</v>
      </c>
      <c r="BP13" s="202">
        <f>SUMIFS(TB!BF:BF,TB!$F:$F,$B13,TB!$J:$J,$A$4)</f>
        <v>0</v>
      </c>
      <c r="BQ13" s="202">
        <f>SUMIFS(TB!BG:BG,TB!$F:$F,$B13,TB!$J:$J,$A$4)</f>
        <v>0</v>
      </c>
      <c r="BR13" s="202">
        <f>SUMIFS(TB!BH:BH,TB!$F:$F,$B13,TB!$J:$J,$A$4)</f>
        <v>0</v>
      </c>
      <c r="BS13" s="202">
        <f>SUMIFS(TB!BI:BI,TB!$F:$F,$B13,TB!$J:$J,$A$4)</f>
        <v>0</v>
      </c>
    </row>
    <row r="14" spans="1:71" s="20" customFormat="1" ht="14.25" customHeight="1" x14ac:dyDescent="0.3">
      <c r="B14" s="30" t="str">
        <f>Periods!$C$41</f>
        <v>Interest expense, net</v>
      </c>
      <c r="C14" s="202">
        <f>SUM(X14:AI14)</f>
        <v>578.88603000000012</v>
      </c>
      <c r="D14" s="202">
        <f>SUM(AJ14:AU14)</f>
        <v>380.49373000000003</v>
      </c>
      <c r="E14" s="202">
        <f t="shared" si="23"/>
        <v>75.350020000000015</v>
      </c>
      <c r="F14" s="202">
        <f ca="1">_xlfn.IFNA(SUM(OFFSET($X14,0,MATCH(Periods!$D$15,$X$7:$BV$7)-1):OFFSET($X14,0,MATCH(Periods!$D$15,$X$7:$BV$7,0)-12)),0)</f>
        <v>48.69511</v>
      </c>
      <c r="G14" s="202">
        <f ca="1">SUM(OFFSET($X14,0,MATCH(Periods!$D$17,$X$7:$BV$7,0)-1):OFFSET($X14,0,MATCH(Periods!$D$13,$X$7:$BV$7,0)))</f>
        <v>36.553800000000003</v>
      </c>
      <c r="H14" s="202">
        <f ca="1">SUM(OFFSET($X14,0,MATCH(Periods!$D$16,$X$7:$BV$7,0)-1):OFFSET($X14,0,MATCH(Periods!$D$14,$X$7:$BV$7,0)))</f>
        <v>9.8988899999999997</v>
      </c>
      <c r="J14" s="58">
        <f t="shared" si="1"/>
        <v>6.0824390045927873E-3</v>
      </c>
      <c r="K14" s="58">
        <f t="shared" si="2"/>
        <v>7.2865367720777608E-3</v>
      </c>
      <c r="L14" s="58">
        <f t="shared" si="2"/>
        <v>8.9965592322694809E-4</v>
      </c>
      <c r="M14" s="58">
        <f t="shared" ca="1" si="3"/>
        <v>6.3324697185821637E-4</v>
      </c>
      <c r="N14" s="58">
        <f t="shared" ca="1" si="4"/>
        <v>3.5259911082629681E-3</v>
      </c>
      <c r="O14" s="58">
        <f t="shared" ca="1" si="5"/>
        <v>2.8200401292266765E-3</v>
      </c>
      <c r="Q14" s="202">
        <f t="shared" si="9"/>
        <v>-198.39230000000009</v>
      </c>
      <c r="R14" s="59">
        <f t="shared" si="6"/>
        <v>-0.3427139190075118</v>
      </c>
      <c r="S14" s="202">
        <f t="shared" si="10"/>
        <v>-305.14371</v>
      </c>
      <c r="T14" s="59">
        <f t="shared" si="11"/>
        <v>-0.80196777486977244</v>
      </c>
      <c r="U14" s="202">
        <f t="shared" ca="1" si="12"/>
        <v>-26.654910000000015</v>
      </c>
      <c r="V14" s="58">
        <f t="shared" ca="1" si="13"/>
        <v>-7.0053480250515596E-2</v>
      </c>
      <c r="X14" s="202">
        <f>SUMIFS(TB!N:N,TB!$F:$F,$B14,TB!$J:$J,$A$4)</f>
        <v>66.294089999999997</v>
      </c>
      <c r="Y14" s="202">
        <f>SUMIFS(TB!O:O,TB!$F:$F,$B14,TB!$J:$J,$A$4)</f>
        <v>65.149850000000015</v>
      </c>
      <c r="Z14" s="202">
        <f>SUMIFS(TB!P:P,TB!$F:$F,$B14,TB!$J:$J,$A$4)</f>
        <v>96.297110000000004</v>
      </c>
      <c r="AA14" s="202">
        <f>SUMIFS(TB!Q:Q,TB!$F:$F,$B14,TB!$J:$J,$A$4)</f>
        <v>11.886750000000013</v>
      </c>
      <c r="AB14" s="202">
        <f>SUMIFS(TB!R:R,TB!$F:$F,$B14,TB!$J:$J,$A$4)</f>
        <v>3.4173499999999777</v>
      </c>
      <c r="AC14" s="202">
        <f>SUMIFS(TB!S:S,TB!$F:$F,$B14,TB!$J:$J,$A$4)</f>
        <v>16.011970000000009</v>
      </c>
      <c r="AD14" s="202">
        <f>SUMIFS(TB!T:T,TB!$F:$F,$B14,TB!$J:$J,$A$4)</f>
        <v>49.366850000000028</v>
      </c>
      <c r="AE14" s="202">
        <f>SUMIFS(TB!U:U,TB!$F:$F,$B14,TB!$J:$J,$A$4)</f>
        <v>42.781479999999959</v>
      </c>
      <c r="AF14" s="202">
        <f>SUMIFS(TB!V:V,TB!$F:$F,$B14,TB!$J:$J,$A$4)</f>
        <v>4.969730000000002</v>
      </c>
      <c r="AG14" s="202">
        <f>SUMIFS(TB!W:W,TB!$F:$F,$B14,TB!$J:$J,$A$4)</f>
        <v>59.083280000000009</v>
      </c>
      <c r="AH14" s="202">
        <f>SUMIFS(TB!X:X,TB!$F:$F,$B14,TB!$J:$J,$A$4)</f>
        <v>95.152369999999905</v>
      </c>
      <c r="AI14" s="202">
        <f>SUMIFS(TB!Y:Y,TB!$F:$F,$B14,TB!$J:$J,$A$4)</f>
        <v>68.475200000000115</v>
      </c>
      <c r="AJ14" s="202">
        <f>SUMIFS(TB!Z:Z,TB!$F:$F,$B14,TB!$J:$J,$A$4)</f>
        <v>48.141859999999994</v>
      </c>
      <c r="AK14" s="202">
        <f>SUMIFS(TB!AA:AA,TB!$F:$F,$B14,TB!$J:$J,$A$4)</f>
        <v>90.742960000000011</v>
      </c>
      <c r="AL14" s="202">
        <f>SUMIFS(TB!AB:AB,TB!$F:$F,$B14,TB!$J:$J,$A$4)</f>
        <v>30.724669999999989</v>
      </c>
      <c r="AM14" s="202">
        <f>SUMIFS(TB!AC:AC,TB!$F:$F,$B14,TB!$J:$J,$A$4)</f>
        <v>1.5185199999999828</v>
      </c>
      <c r="AN14" s="202">
        <f>SUMIFS(TB!AD:AD,TB!$F:$F,$B14,TB!$J:$J,$A$4)</f>
        <v>3.685700000000022</v>
      </c>
      <c r="AO14" s="202">
        <f>SUMIFS(TB!AE:AE,TB!$F:$F,$B14,TB!$J:$J,$A$4)</f>
        <v>9.8336299999999994</v>
      </c>
      <c r="AP14" s="202">
        <f>SUMIFS(TB!AF:AF,TB!$F:$F,$B14,TB!$J:$J,$A$4)</f>
        <v>12.859599999999979</v>
      </c>
      <c r="AQ14" s="202">
        <f>SUMIFS(TB!AG:AG,TB!$F:$F,$B14,TB!$J:$J,$A$4)</f>
        <v>24.767790000000012</v>
      </c>
      <c r="AR14" s="202">
        <f>SUMIFS(TB!AH:AH,TB!$F:$F,$B14,TB!$J:$J,$A$4)</f>
        <v>29.338919999999984</v>
      </c>
      <c r="AS14" s="202">
        <f>SUMIFS(TB!AI:AI,TB!$F:$F,$B14,TB!$J:$J,$A$4)</f>
        <v>33.807970000000033</v>
      </c>
      <c r="AT14" s="202">
        <f>SUMIFS(TB!AJ:AJ,TB!$F:$F,$B14,TB!$J:$J,$A$4)</f>
        <v>50.528559999999999</v>
      </c>
      <c r="AU14" s="202">
        <f>SUMIFS(TB!AK:AK,TB!$F:$F,$B14,TB!$J:$J,$A$4)</f>
        <v>44.54355000000001</v>
      </c>
      <c r="AV14" s="202">
        <f>SUMIFS(TB!AL:AL,TB!$F:$F,$B14,TB!$J:$J,$A$4)</f>
        <v>22.414390000000001</v>
      </c>
      <c r="AW14" s="202">
        <f>SUMIFS(TB!AM:AM,TB!$F:$F,$B14,TB!$J:$J,$A$4)</f>
        <v>14.139410000000003</v>
      </c>
      <c r="AX14" s="202">
        <f>SUMIFS(TB!AN:AN,TB!$F:$F,$B14,TB!$J:$J,$A$4)</f>
        <v>-0.55003000000000579</v>
      </c>
      <c r="AY14" s="202">
        <f>SUMIFS(TB!AO:AO,TB!$F:$F,$B14,TB!$J:$J,$A$4)</f>
        <v>20.682499999999997</v>
      </c>
      <c r="AZ14" s="202">
        <f>SUMIFS(TB!AP:AP,TB!$F:$F,$B14,TB!$J:$J,$A$4)</f>
        <v>5.7414300000000136</v>
      </c>
      <c r="BA14" s="202">
        <f>SUMIFS(TB!AQ:AQ,TB!$F:$F,$B14,TB!$J:$J,$A$4)</f>
        <v>0.6797299999999904</v>
      </c>
      <c r="BB14" s="202">
        <f>SUMIFS(TB!AR:AR,TB!$F:$F,$B14,TB!$J:$J,$A$4)</f>
        <v>2.171389999999997</v>
      </c>
      <c r="BC14" s="202">
        <f>SUMIFS(TB!AS:AS,TB!$F:$F,$B14,TB!$J:$J,$A$4)</f>
        <v>-0.77336999999999101</v>
      </c>
      <c r="BD14" s="202">
        <f>SUMIFS(TB!AT:AT,TB!$F:$F,$B14,TB!$J:$J,$A$4)</f>
        <v>4.7287000000000017</v>
      </c>
      <c r="BE14" s="202">
        <f>SUMIFS(TB!AU:AU,TB!$F:$F,$B14,TB!$J:$J,$A$4)</f>
        <v>3.9108800000000024</v>
      </c>
      <c r="BF14" s="202">
        <f>SUMIFS(TB!AV:AV,TB!$F:$F,$B14,TB!$J:$J,$A$4)</f>
        <v>2.5188699999999891</v>
      </c>
      <c r="BG14" s="202">
        <f>SUMIFS(TB!AW:AW,TB!$F:$F,$B14,TB!$J:$J,$A$4)</f>
        <v>-0.31388000000000282</v>
      </c>
      <c r="BH14" s="202">
        <f>SUMIFS(TB!AX:AX,TB!$F:$F,$B14,TB!$J:$J,$A$4)</f>
        <v>-0.42866999999999988</v>
      </c>
      <c r="BI14" s="202">
        <f>SUMIFS(TB!AY:AY,TB!$F:$F,$B14,TB!$J:$J,$A$4)</f>
        <v>10.32756</v>
      </c>
      <c r="BJ14" s="202">
        <f>SUMIFS(TB!AZ:AZ,TB!$F:$F,$B14,TB!$J:$J,$A$4)</f>
        <v>0</v>
      </c>
      <c r="BK14" s="202">
        <f>SUMIFS(TB!BA:BA,TB!$F:$F,$B14,TB!$J:$J,$A$4)</f>
        <v>0</v>
      </c>
      <c r="BL14" s="202">
        <f>SUMIFS(TB!BB:BB,TB!$F:$F,$B14,TB!$J:$J,$A$4)</f>
        <v>0</v>
      </c>
      <c r="BM14" s="202">
        <f>SUMIFS(TB!BC:BC,TB!$F:$F,$B14,TB!$J:$J,$A$4)</f>
        <v>0</v>
      </c>
      <c r="BN14" s="202">
        <f>SUMIFS(TB!BD:BD,TB!$F:$F,$B14,TB!$J:$J,$A$4)</f>
        <v>0</v>
      </c>
      <c r="BO14" s="202">
        <f>SUMIFS(TB!BE:BE,TB!$F:$F,$B14,TB!$J:$J,$A$4)</f>
        <v>0</v>
      </c>
      <c r="BP14" s="202">
        <f>SUMIFS(TB!BF:BF,TB!$F:$F,$B14,TB!$J:$J,$A$4)</f>
        <v>0</v>
      </c>
      <c r="BQ14" s="202">
        <f>SUMIFS(TB!BG:BG,TB!$F:$F,$B14,TB!$J:$J,$A$4)</f>
        <v>0</v>
      </c>
      <c r="BR14" s="202">
        <f>SUMIFS(TB!BH:BH,TB!$F:$F,$B14,TB!$J:$J,$A$4)</f>
        <v>0</v>
      </c>
      <c r="BS14" s="202">
        <f>SUMIFS(TB!BI:BI,TB!$F:$F,$B14,TB!$J:$J,$A$4)</f>
        <v>0</v>
      </c>
    </row>
    <row r="15" spans="1:71" s="20" customFormat="1" ht="14.25" customHeight="1" x14ac:dyDescent="0.3">
      <c r="B15" s="30" t="s">
        <v>15</v>
      </c>
      <c r="C15" s="202">
        <f>SUM(X15:AI15)</f>
        <v>0</v>
      </c>
      <c r="D15" s="202">
        <f>SUM(AJ15:AU15)</f>
        <v>0</v>
      </c>
      <c r="E15" s="202">
        <f t="shared" si="23"/>
        <v>0</v>
      </c>
      <c r="F15" s="202">
        <f ca="1">_xlfn.IFNA(SUM(OFFSET($X15,0,MATCH(Periods!$D$15,$X$7:$BV$7)-1):OFFSET($X15,0,MATCH(Periods!$D$15,$X$7:$BV$7,0)-12)),0)</f>
        <v>0</v>
      </c>
      <c r="G15" s="202">
        <f ca="1">SUM(OFFSET($X15,0,MATCH(Periods!$D$17,$X$7:$BV$7,0)-1):OFFSET($X15,0,MATCH(Periods!$D$13,$X$7:$BV$7,0)))</f>
        <v>0</v>
      </c>
      <c r="H15" s="202">
        <f ca="1">SUM(OFFSET($X15,0,MATCH(Periods!$D$16,$X$7:$BV$7,0)-1):OFFSET($X15,0,MATCH(Periods!$D$14,$X$7:$BV$7,0)))</f>
        <v>0</v>
      </c>
      <c r="J15" s="58">
        <f t="shared" si="1"/>
        <v>0</v>
      </c>
      <c r="K15" s="58">
        <f t="shared" si="2"/>
        <v>0</v>
      </c>
      <c r="L15" s="58">
        <f t="shared" si="2"/>
        <v>0</v>
      </c>
      <c r="M15" s="58">
        <f t="shared" ca="1" si="3"/>
        <v>0</v>
      </c>
      <c r="N15" s="58">
        <f t="shared" ca="1" si="4"/>
        <v>0</v>
      </c>
      <c r="O15" s="58">
        <f t="shared" ca="1" si="5"/>
        <v>0</v>
      </c>
      <c r="Q15" s="202">
        <f t="shared" si="9"/>
        <v>0</v>
      </c>
      <c r="R15" s="59" t="str">
        <f t="shared" si="6"/>
        <v>n/a</v>
      </c>
      <c r="S15" s="202">
        <f t="shared" si="10"/>
        <v>0</v>
      </c>
      <c r="T15" s="59" t="str">
        <f t="shared" si="11"/>
        <v>n/a</v>
      </c>
      <c r="U15" s="202">
        <f t="shared" ca="1" si="12"/>
        <v>0</v>
      </c>
      <c r="V15" s="58" t="str">
        <f t="shared" ca="1" si="13"/>
        <v>n/a</v>
      </c>
      <c r="X15" s="202">
        <f>SUMIFS(TB!N:N,TB!$F:$F,$B15,TB!$J:$J,$A$4)</f>
        <v>0</v>
      </c>
      <c r="Y15" s="202">
        <f>SUMIFS(TB!O:O,TB!$F:$F,$B15,TB!$J:$J,$A$4)</f>
        <v>0</v>
      </c>
      <c r="Z15" s="202">
        <f>SUMIFS(TB!P:P,TB!$F:$F,$B15,TB!$J:$J,$A$4)</f>
        <v>0</v>
      </c>
      <c r="AA15" s="202">
        <f>SUMIFS(TB!Q:Q,TB!$F:$F,$B15,TB!$J:$J,$A$4)</f>
        <v>0</v>
      </c>
      <c r="AB15" s="202">
        <f>SUMIFS(TB!R:R,TB!$F:$F,$B15,TB!$J:$J,$A$4)</f>
        <v>0</v>
      </c>
      <c r="AC15" s="202">
        <f>SUMIFS(TB!S:S,TB!$F:$F,$B15,TB!$J:$J,$A$4)</f>
        <v>0</v>
      </c>
      <c r="AD15" s="202">
        <f>SUMIFS(TB!T:T,TB!$F:$F,$B15,TB!$J:$J,$A$4)</f>
        <v>0</v>
      </c>
      <c r="AE15" s="202">
        <f>SUMIFS(TB!U:U,TB!$F:$F,$B15,TB!$J:$J,$A$4)</f>
        <v>0</v>
      </c>
      <c r="AF15" s="202">
        <f>SUMIFS(TB!V:V,TB!$F:$F,$B15,TB!$J:$J,$A$4)</f>
        <v>0</v>
      </c>
      <c r="AG15" s="202">
        <f>SUMIFS(TB!W:W,TB!$F:$F,$B15,TB!$J:$J,$A$4)</f>
        <v>0</v>
      </c>
      <c r="AH15" s="202">
        <f>SUMIFS(TB!X:X,TB!$F:$F,$B15,TB!$J:$J,$A$4)</f>
        <v>0</v>
      </c>
      <c r="AI15" s="202">
        <f>SUMIFS(TB!Y:Y,TB!$F:$F,$B15,TB!$J:$J,$A$4)</f>
        <v>0</v>
      </c>
      <c r="AJ15" s="202">
        <f>SUMIFS(TB!Z:Z,TB!$F:$F,$B15,TB!$J:$J,$A$4)</f>
        <v>0</v>
      </c>
      <c r="AK15" s="202">
        <f>SUMIFS(TB!AA:AA,TB!$F:$F,$B15,TB!$J:$J,$A$4)</f>
        <v>0</v>
      </c>
      <c r="AL15" s="202">
        <f>SUMIFS(TB!AB:AB,TB!$F:$F,$B15,TB!$J:$J,$A$4)</f>
        <v>0</v>
      </c>
      <c r="AM15" s="202">
        <f>SUMIFS(TB!AC:AC,TB!$F:$F,$B15,TB!$J:$J,$A$4)</f>
        <v>0</v>
      </c>
      <c r="AN15" s="202">
        <f>SUMIFS(TB!AD:AD,TB!$F:$F,$B15,TB!$J:$J,$A$4)</f>
        <v>0</v>
      </c>
      <c r="AO15" s="202">
        <f>SUMIFS(TB!AE:AE,TB!$F:$F,$B15,TB!$J:$J,$A$4)</f>
        <v>0</v>
      </c>
      <c r="AP15" s="202">
        <f>SUMIFS(TB!AF:AF,TB!$F:$F,$B15,TB!$J:$J,$A$4)</f>
        <v>0</v>
      </c>
      <c r="AQ15" s="202">
        <f>SUMIFS(TB!AG:AG,TB!$F:$F,$B15,TB!$J:$J,$A$4)</f>
        <v>0</v>
      </c>
      <c r="AR15" s="202">
        <f>SUMIFS(TB!AH:AH,TB!$F:$F,$B15,TB!$J:$J,$A$4)</f>
        <v>0</v>
      </c>
      <c r="AS15" s="202">
        <f>SUMIFS(TB!AI:AI,TB!$F:$F,$B15,TB!$J:$J,$A$4)</f>
        <v>0</v>
      </c>
      <c r="AT15" s="202">
        <f>SUMIFS(TB!AJ:AJ,TB!$F:$F,$B15,TB!$J:$J,$A$4)</f>
        <v>0</v>
      </c>
      <c r="AU15" s="202">
        <f>SUMIFS(TB!AK:AK,TB!$F:$F,$B15,TB!$J:$J,$A$4)</f>
        <v>0</v>
      </c>
      <c r="AV15" s="202">
        <f>SUMIFS(TB!AL:AL,TB!$F:$F,$B15,TB!$J:$J,$A$4)</f>
        <v>0</v>
      </c>
      <c r="AW15" s="202">
        <f>SUMIFS(TB!AM:AM,TB!$F:$F,$B15,TB!$J:$J,$A$4)</f>
        <v>0</v>
      </c>
      <c r="AX15" s="202">
        <f>SUMIFS(TB!AN:AN,TB!$F:$F,$B15,TB!$J:$J,$A$4)</f>
        <v>0</v>
      </c>
      <c r="AY15" s="202">
        <f>SUMIFS(TB!AO:AO,TB!$F:$F,$B15,TB!$J:$J,$A$4)</f>
        <v>0</v>
      </c>
      <c r="AZ15" s="202">
        <f>SUMIFS(TB!AP:AP,TB!$F:$F,$B15,TB!$J:$J,$A$4)</f>
        <v>0</v>
      </c>
      <c r="BA15" s="202">
        <f>SUMIFS(TB!AQ:AQ,TB!$F:$F,$B15,TB!$J:$J,$A$4)</f>
        <v>0</v>
      </c>
      <c r="BB15" s="202">
        <f>SUMIFS(TB!AR:AR,TB!$F:$F,$B15,TB!$J:$J,$A$4)</f>
        <v>0</v>
      </c>
      <c r="BC15" s="202">
        <f>SUMIFS(TB!AS:AS,TB!$F:$F,$B15,TB!$J:$J,$A$4)</f>
        <v>0</v>
      </c>
      <c r="BD15" s="202">
        <f>SUMIFS(TB!AT:AT,TB!$F:$F,$B15,TB!$J:$J,$A$4)</f>
        <v>0</v>
      </c>
      <c r="BE15" s="202">
        <f>SUMIFS(TB!AU:AU,TB!$F:$F,$B15,TB!$J:$J,$A$4)</f>
        <v>0</v>
      </c>
      <c r="BF15" s="202">
        <f>SUMIFS(TB!AV:AV,TB!$F:$F,$B15,TB!$J:$J,$A$4)</f>
        <v>0</v>
      </c>
      <c r="BG15" s="202">
        <f>SUMIFS(TB!AW:AW,TB!$F:$F,$B15,TB!$J:$J,$A$4)</f>
        <v>0</v>
      </c>
      <c r="BH15" s="202">
        <f>SUMIFS(TB!AX:AX,TB!$F:$F,$B15,TB!$J:$J,$A$4)</f>
        <v>0</v>
      </c>
      <c r="BI15" s="202">
        <f>SUMIFS(TB!AY:AY,TB!$F:$F,$B15,TB!$J:$J,$A$4)</f>
        <v>0</v>
      </c>
      <c r="BJ15" s="202">
        <f>SUMIFS(TB!AZ:AZ,TB!$F:$F,$B15,TB!$J:$J,$A$4)</f>
        <v>0</v>
      </c>
      <c r="BK15" s="202">
        <f>SUMIFS(TB!BA:BA,TB!$F:$F,$B15,TB!$J:$J,$A$4)</f>
        <v>0</v>
      </c>
      <c r="BL15" s="202">
        <f>SUMIFS(TB!BB:BB,TB!$F:$F,$B15,TB!$J:$J,$A$4)</f>
        <v>0</v>
      </c>
      <c r="BM15" s="202">
        <f>SUMIFS(TB!BC:BC,TB!$F:$F,$B15,TB!$J:$J,$A$4)</f>
        <v>0</v>
      </c>
      <c r="BN15" s="202">
        <f>SUMIFS(TB!BD:BD,TB!$F:$F,$B15,TB!$J:$J,$A$4)</f>
        <v>0</v>
      </c>
      <c r="BO15" s="202">
        <f>SUMIFS(TB!BE:BE,TB!$F:$F,$B15,TB!$J:$J,$A$4)</f>
        <v>0</v>
      </c>
      <c r="BP15" s="202">
        <f>SUMIFS(TB!BF:BF,TB!$F:$F,$B15,TB!$J:$J,$A$4)</f>
        <v>0</v>
      </c>
      <c r="BQ15" s="202">
        <f>SUMIFS(TB!BG:BG,TB!$F:$F,$B15,TB!$J:$J,$A$4)</f>
        <v>0</v>
      </c>
      <c r="BR15" s="202">
        <f>SUMIFS(TB!BH:BH,TB!$F:$F,$B15,TB!$J:$J,$A$4)</f>
        <v>0</v>
      </c>
      <c r="BS15" s="202">
        <f>SUMIFS(TB!BI:BI,TB!$F:$F,$B15,TB!$J:$J,$A$4)</f>
        <v>0</v>
      </c>
    </row>
    <row r="16" spans="1:71" s="26" customFormat="1" ht="14.25" customHeight="1" thickBot="1" x14ac:dyDescent="0.35">
      <c r="B16" s="66" t="s">
        <v>12</v>
      </c>
      <c r="C16" s="213">
        <f t="shared" ref="C16:F16" si="24">C12-SUM(C13:C15)</f>
        <v>5224.2544199999957</v>
      </c>
      <c r="D16" s="213">
        <f t="shared" si="24"/>
        <v>3019.5068100000071</v>
      </c>
      <c r="E16" s="213">
        <f t="shared" ref="E16" si="25">E12-SUM(E13:E15)</f>
        <v>8289.6214900000214</v>
      </c>
      <c r="F16" s="213">
        <f t="shared" ca="1" si="24"/>
        <v>6971.3918499999982</v>
      </c>
      <c r="G16" s="213">
        <f t="shared" ref="G16:H16" ca="1" si="26">G12-SUM(G13:G15)</f>
        <v>1126.1667200000004</v>
      </c>
      <c r="H16" s="213">
        <f t="shared" ca="1" si="26"/>
        <v>-192.06291999999922</v>
      </c>
      <c r="J16" s="56">
        <f t="shared" si="1"/>
        <v>5.4891994636879105E-2</v>
      </c>
      <c r="K16" s="56">
        <f t="shared" si="2"/>
        <v>5.7824204894530759E-2</v>
      </c>
      <c r="L16" s="56">
        <f t="shared" si="2"/>
        <v>9.8975515531222372E-2</v>
      </c>
      <c r="M16" s="56">
        <f t="shared" ca="1" si="3"/>
        <v>9.0658236086735358E-2</v>
      </c>
      <c r="N16" s="56">
        <f t="shared" ca="1" si="4"/>
        <v>0.1086303979652368</v>
      </c>
      <c r="O16" s="56">
        <f t="shared" ca="1" si="5"/>
        <v>-5.4715745072068757E-2</v>
      </c>
      <c r="Q16" s="215">
        <f t="shared" si="9"/>
        <v>-2204.7476099999885</v>
      </c>
      <c r="R16" s="96">
        <f t="shared" si="6"/>
        <v>-0.42202148531655748</v>
      </c>
      <c r="S16" s="215">
        <f t="shared" si="10"/>
        <v>5270.1146800000142</v>
      </c>
      <c r="T16" s="96">
        <f t="shared" si="11"/>
        <v>1.7453561166169391</v>
      </c>
      <c r="U16" s="215">
        <f t="shared" ca="1" si="12"/>
        <v>-1318.2296400000232</v>
      </c>
      <c r="V16" s="95">
        <f t="shared" ca="1" si="13"/>
        <v>-0.43657117633724435</v>
      </c>
      <c r="X16" s="213">
        <f t="shared" ref="X16:BG16" si="27">X12-SUM(X13:X15)</f>
        <v>-318.77883999999983</v>
      </c>
      <c r="Y16" s="213">
        <f t="shared" si="27"/>
        <v>645.37692000000152</v>
      </c>
      <c r="Z16" s="213">
        <f t="shared" si="27"/>
        <v>543.33865000000367</v>
      </c>
      <c r="AA16" s="213">
        <f t="shared" si="27"/>
        <v>776.77956999999776</v>
      </c>
      <c r="AB16" s="213">
        <f t="shared" si="27"/>
        <v>855.38200999999151</v>
      </c>
      <c r="AC16" s="213">
        <f t="shared" si="27"/>
        <v>-142.76375999999362</v>
      </c>
      <c r="AD16" s="213">
        <f t="shared" si="27"/>
        <v>90.532169999990316</v>
      </c>
      <c r="AE16" s="213">
        <f t="shared" si="27"/>
        <v>981.34712999999749</v>
      </c>
      <c r="AF16" s="213">
        <f t="shared" si="27"/>
        <v>184.87158000000645</v>
      </c>
      <c r="AG16" s="213">
        <f t="shared" si="27"/>
        <v>534.03006999999741</v>
      </c>
      <c r="AH16" s="213">
        <f t="shared" si="27"/>
        <v>102.06411000000367</v>
      </c>
      <c r="AI16" s="213">
        <f t="shared" si="27"/>
        <v>972.07481000000757</v>
      </c>
      <c r="AJ16" s="213">
        <f t="shared" si="27"/>
        <v>-44.219540000000237</v>
      </c>
      <c r="AK16" s="213">
        <f t="shared" si="27"/>
        <v>-12.559579999999784</v>
      </c>
      <c r="AL16" s="213">
        <f t="shared" si="27"/>
        <v>366.42577999999895</v>
      </c>
      <c r="AM16" s="213">
        <f t="shared" si="27"/>
        <v>96.018219999999516</v>
      </c>
      <c r="AN16" s="213">
        <f t="shared" si="27"/>
        <v>116.6155700000015</v>
      </c>
      <c r="AO16" s="213">
        <f t="shared" si="27"/>
        <v>9.4321199999980934</v>
      </c>
      <c r="AP16" s="213">
        <f t="shared" si="27"/>
        <v>-28.451370000000772</v>
      </c>
      <c r="AQ16" s="213">
        <f t="shared" si="27"/>
        <v>429.29120000000052</v>
      </c>
      <c r="AR16" s="213">
        <f t="shared" si="27"/>
        <v>290.35614000000288</v>
      </c>
      <c r="AS16" s="213">
        <f t="shared" si="27"/>
        <v>560.77631000000224</v>
      </c>
      <c r="AT16" s="213">
        <f t="shared" si="27"/>
        <v>255.05787999998918</v>
      </c>
      <c r="AU16" s="213">
        <f t="shared" si="27"/>
        <v>980.76408000000799</v>
      </c>
      <c r="AV16" s="213">
        <f t="shared" si="27"/>
        <v>84.388840000001295</v>
      </c>
      <c r="AW16" s="213">
        <f t="shared" si="27"/>
        <v>1041.7778799999994</v>
      </c>
      <c r="AX16" s="213">
        <f t="shared" si="27"/>
        <v>209.57766000000117</v>
      </c>
      <c r="AY16" s="213">
        <f t="shared" si="27"/>
        <v>274.26547999999968</v>
      </c>
      <c r="AZ16" s="213">
        <f t="shared" si="27"/>
        <v>732.2965900000022</v>
      </c>
      <c r="BA16" s="213">
        <f t="shared" si="27"/>
        <v>-0.46381000000518036</v>
      </c>
      <c r="BB16" s="213">
        <f t="shared" si="27"/>
        <v>-10.990290000003506</v>
      </c>
      <c r="BC16" s="213">
        <f t="shared" si="27"/>
        <v>969.77384000001155</v>
      </c>
      <c r="BD16" s="213">
        <f t="shared" si="27"/>
        <v>678.41340999998863</v>
      </c>
      <c r="BE16" s="213">
        <f t="shared" si="27"/>
        <v>873.30791999999803</v>
      </c>
      <c r="BF16" s="213">
        <f t="shared" si="27"/>
        <v>1228.1346800000074</v>
      </c>
      <c r="BG16" s="213">
        <f t="shared" si="27"/>
        <v>2209.1392900000023</v>
      </c>
      <c r="BH16" s="213">
        <f t="shared" ref="BH16:BS16" si="28">BH12-SUM(BH13:BH15)</f>
        <v>-31.798609999999552</v>
      </c>
      <c r="BI16" s="213">
        <f t="shared" si="28"/>
        <v>-160.26430999999968</v>
      </c>
      <c r="BJ16" s="213">
        <f t="shared" si="28"/>
        <v>0</v>
      </c>
      <c r="BK16" s="213">
        <f t="shared" si="28"/>
        <v>0</v>
      </c>
      <c r="BL16" s="213">
        <f t="shared" si="28"/>
        <v>0</v>
      </c>
      <c r="BM16" s="213">
        <f t="shared" si="28"/>
        <v>0</v>
      </c>
      <c r="BN16" s="213">
        <f t="shared" si="28"/>
        <v>0</v>
      </c>
      <c r="BO16" s="213">
        <f t="shared" si="28"/>
        <v>0</v>
      </c>
      <c r="BP16" s="213">
        <f t="shared" si="28"/>
        <v>0</v>
      </c>
      <c r="BQ16" s="213">
        <f t="shared" si="28"/>
        <v>0</v>
      </c>
      <c r="BR16" s="213">
        <f t="shared" si="28"/>
        <v>0</v>
      </c>
      <c r="BS16" s="213">
        <f t="shared" si="28"/>
        <v>0</v>
      </c>
    </row>
    <row r="17" spans="2:90" s="26" customFormat="1" ht="14.25" customHeight="1" x14ac:dyDescent="0.3">
      <c r="B17" s="73" t="s">
        <v>13</v>
      </c>
      <c r="C17" s="202"/>
      <c r="D17" s="202"/>
      <c r="E17" s="202"/>
      <c r="F17" s="202"/>
      <c r="G17" s="202"/>
      <c r="H17" s="202"/>
      <c r="J17" s="58"/>
      <c r="K17" s="58"/>
      <c r="L17" s="58"/>
      <c r="M17" s="58"/>
      <c r="N17" s="58"/>
      <c r="O17" s="58"/>
      <c r="Q17" s="202"/>
      <c r="R17" s="59"/>
      <c r="S17" s="202"/>
      <c r="T17" s="59"/>
      <c r="U17" s="202"/>
      <c r="V17" s="58"/>
      <c r="X17" s="202"/>
      <c r="Y17" s="202"/>
      <c r="Z17" s="202"/>
      <c r="AA17" s="202"/>
      <c r="AB17" s="202"/>
      <c r="AC17" s="202"/>
      <c r="AD17" s="202"/>
      <c r="AE17" s="202"/>
      <c r="AF17" s="202"/>
      <c r="AG17" s="202"/>
      <c r="AH17" s="202"/>
      <c r="AI17" s="202"/>
      <c r="AJ17" s="202"/>
      <c r="AK17" s="202"/>
      <c r="AL17" s="202"/>
      <c r="AM17" s="202"/>
      <c r="AN17" s="202"/>
      <c r="AO17" s="202"/>
      <c r="AP17" s="202"/>
      <c r="AQ17" s="202"/>
      <c r="AR17" s="202"/>
      <c r="AS17" s="202"/>
      <c r="AT17" s="202"/>
      <c r="AU17" s="202"/>
      <c r="AV17" s="202"/>
      <c r="AW17" s="202"/>
      <c r="AX17" s="202"/>
      <c r="AY17" s="202"/>
      <c r="AZ17" s="202"/>
      <c r="BA17" s="202"/>
      <c r="BB17" s="202"/>
      <c r="BC17" s="202"/>
      <c r="BD17" s="202"/>
      <c r="BE17" s="202"/>
      <c r="BF17" s="202"/>
      <c r="BG17" s="202"/>
      <c r="BH17" s="202"/>
      <c r="BI17" s="202"/>
      <c r="BJ17" s="202"/>
      <c r="BK17" s="202"/>
      <c r="BL17" s="202"/>
      <c r="BM17" s="202"/>
      <c r="BN17" s="202"/>
      <c r="BO17" s="202"/>
      <c r="BP17" s="202"/>
      <c r="BQ17" s="202"/>
      <c r="BR17" s="202"/>
      <c r="BS17" s="202"/>
    </row>
    <row r="18" spans="2:90" s="26" customFormat="1" ht="14.25" customHeight="1" x14ac:dyDescent="0.3">
      <c r="B18" s="30" t="str">
        <f>Periods!$C$41</f>
        <v>Interest expense, net</v>
      </c>
      <c r="C18" s="202">
        <f>SUM(X18:AI18)</f>
        <v>578.88603000000012</v>
      </c>
      <c r="D18" s="202">
        <f>SUM(AJ18:AU18)</f>
        <v>380.49373000000003</v>
      </c>
      <c r="E18" s="202">
        <f t="shared" ref="E18:E20" si="29">SUM(AV18:BG18)</f>
        <v>75.350020000000015</v>
      </c>
      <c r="F18" s="202">
        <f ca="1">_xlfn.IFNA(SUM(OFFSET($X18,0,MATCH(Periods!$D$15,$X$7:$BV$7)-1):OFFSET($X18,0,MATCH(Periods!$D$15,$X$7:$BV$7,0)-12)),0)</f>
        <v>48.69511</v>
      </c>
      <c r="G18" s="202">
        <f ca="1">SUM(OFFSET($X18,0,MATCH(Periods!$D$17,$X$7:$BV$7,0)-1):OFFSET($X18,0,MATCH(Periods!$D$13,$X$7:$BV$7,0)))</f>
        <v>36.553800000000003</v>
      </c>
      <c r="H18" s="202">
        <f ca="1">SUM(OFFSET($X18,0,MATCH(Periods!$D$16,$X$7:$BV$7,0)-1):OFFSET($X18,0,MATCH(Periods!$D$14,$X$7:$BV$7,0)))</f>
        <v>9.8988899999999997</v>
      </c>
      <c r="I18" s="20"/>
      <c r="J18" s="58">
        <f t="shared" ref="J18:O21" si="30">IFERROR(C18/C$8,"n/a")</f>
        <v>6.0824390045927873E-3</v>
      </c>
      <c r="K18" s="58">
        <f t="shared" si="30"/>
        <v>7.2865367720777608E-3</v>
      </c>
      <c r="L18" s="58">
        <f t="shared" si="30"/>
        <v>8.9965592322694809E-4</v>
      </c>
      <c r="M18" s="58">
        <f t="shared" ca="1" si="30"/>
        <v>6.3324697185821637E-4</v>
      </c>
      <c r="N18" s="58">
        <f t="shared" ca="1" si="30"/>
        <v>3.5259911082629681E-3</v>
      </c>
      <c r="O18" s="58">
        <f t="shared" ca="1" si="30"/>
        <v>2.8200401292266765E-3</v>
      </c>
      <c r="P18" s="20"/>
      <c r="Q18" s="202">
        <f t="shared" ref="Q18:Q21" si="31">D18-C18</f>
        <v>-198.39230000000009</v>
      </c>
      <c r="R18" s="59">
        <f>IFERROR(Q18/C18,"n/a")</f>
        <v>-0.3427139190075118</v>
      </c>
      <c r="S18" s="202">
        <f t="shared" ref="S18:S21" si="32">E18-D18</f>
        <v>-305.14371</v>
      </c>
      <c r="T18" s="59">
        <f t="shared" ref="T18:T21" si="33">IFERROR(S18/D18,"n/a")</f>
        <v>-0.80196777486977244</v>
      </c>
      <c r="U18" s="202">
        <f t="shared" ref="U18:U21" ca="1" si="34">F18-E18</f>
        <v>-26.654910000000015</v>
      </c>
      <c r="V18" s="58">
        <f t="shared" ref="V18:V21" ca="1" si="35">IFERROR(U18/D18,"n/a")</f>
        <v>-7.0053480250515596E-2</v>
      </c>
      <c r="X18" s="202">
        <f t="shared" ref="X18:BG19" si="36">X14</f>
        <v>66.294089999999997</v>
      </c>
      <c r="Y18" s="202">
        <f t="shared" si="36"/>
        <v>65.149850000000015</v>
      </c>
      <c r="Z18" s="202">
        <f t="shared" si="36"/>
        <v>96.297110000000004</v>
      </c>
      <c r="AA18" s="202">
        <f t="shared" si="36"/>
        <v>11.886750000000013</v>
      </c>
      <c r="AB18" s="202">
        <f t="shared" si="36"/>
        <v>3.4173499999999777</v>
      </c>
      <c r="AC18" s="202">
        <f t="shared" si="36"/>
        <v>16.011970000000009</v>
      </c>
      <c r="AD18" s="202">
        <f t="shared" si="36"/>
        <v>49.366850000000028</v>
      </c>
      <c r="AE18" s="202">
        <f t="shared" si="36"/>
        <v>42.781479999999959</v>
      </c>
      <c r="AF18" s="202">
        <f t="shared" si="36"/>
        <v>4.969730000000002</v>
      </c>
      <c r="AG18" s="202">
        <f t="shared" si="36"/>
        <v>59.083280000000009</v>
      </c>
      <c r="AH18" s="202">
        <f t="shared" si="36"/>
        <v>95.152369999999905</v>
      </c>
      <c r="AI18" s="202">
        <f t="shared" si="36"/>
        <v>68.475200000000115</v>
      </c>
      <c r="AJ18" s="202">
        <f t="shared" si="36"/>
        <v>48.141859999999994</v>
      </c>
      <c r="AK18" s="202">
        <f t="shared" si="36"/>
        <v>90.742960000000011</v>
      </c>
      <c r="AL18" s="202">
        <f t="shared" si="36"/>
        <v>30.724669999999989</v>
      </c>
      <c r="AM18" s="202">
        <f t="shared" si="36"/>
        <v>1.5185199999999828</v>
      </c>
      <c r="AN18" s="202">
        <f t="shared" si="36"/>
        <v>3.685700000000022</v>
      </c>
      <c r="AO18" s="202">
        <f t="shared" si="36"/>
        <v>9.8336299999999994</v>
      </c>
      <c r="AP18" s="202">
        <f t="shared" si="36"/>
        <v>12.859599999999979</v>
      </c>
      <c r="AQ18" s="202">
        <f t="shared" si="36"/>
        <v>24.767790000000012</v>
      </c>
      <c r="AR18" s="202">
        <f t="shared" si="36"/>
        <v>29.338919999999984</v>
      </c>
      <c r="AS18" s="202">
        <f t="shared" si="36"/>
        <v>33.807970000000033</v>
      </c>
      <c r="AT18" s="202">
        <f t="shared" si="36"/>
        <v>50.528559999999999</v>
      </c>
      <c r="AU18" s="202">
        <f t="shared" si="36"/>
        <v>44.54355000000001</v>
      </c>
      <c r="AV18" s="202">
        <f t="shared" si="36"/>
        <v>22.414390000000001</v>
      </c>
      <c r="AW18" s="202">
        <f t="shared" si="36"/>
        <v>14.139410000000003</v>
      </c>
      <c r="AX18" s="202">
        <f t="shared" si="36"/>
        <v>-0.55003000000000579</v>
      </c>
      <c r="AY18" s="202">
        <f t="shared" si="36"/>
        <v>20.682499999999997</v>
      </c>
      <c r="AZ18" s="202">
        <f t="shared" si="36"/>
        <v>5.7414300000000136</v>
      </c>
      <c r="BA18" s="202">
        <f t="shared" si="36"/>
        <v>0.6797299999999904</v>
      </c>
      <c r="BB18" s="202">
        <f t="shared" si="36"/>
        <v>2.171389999999997</v>
      </c>
      <c r="BC18" s="202">
        <f t="shared" si="36"/>
        <v>-0.77336999999999101</v>
      </c>
      <c r="BD18" s="202">
        <f t="shared" si="36"/>
        <v>4.7287000000000017</v>
      </c>
      <c r="BE18" s="202">
        <f t="shared" si="36"/>
        <v>3.9108800000000024</v>
      </c>
      <c r="BF18" s="202">
        <f t="shared" si="36"/>
        <v>2.5188699999999891</v>
      </c>
      <c r="BG18" s="202">
        <f t="shared" si="36"/>
        <v>-0.31388000000000282</v>
      </c>
      <c r="BH18" s="202">
        <f t="shared" ref="BH18:BS18" si="37">BH14</f>
        <v>-0.42866999999999988</v>
      </c>
      <c r="BI18" s="202">
        <f t="shared" si="37"/>
        <v>10.32756</v>
      </c>
      <c r="BJ18" s="202">
        <f t="shared" si="37"/>
        <v>0</v>
      </c>
      <c r="BK18" s="202">
        <f t="shared" si="37"/>
        <v>0</v>
      </c>
      <c r="BL18" s="202">
        <f t="shared" si="37"/>
        <v>0</v>
      </c>
      <c r="BM18" s="202">
        <f t="shared" si="37"/>
        <v>0</v>
      </c>
      <c r="BN18" s="202">
        <f t="shared" si="37"/>
        <v>0</v>
      </c>
      <c r="BO18" s="202">
        <f t="shared" si="37"/>
        <v>0</v>
      </c>
      <c r="BP18" s="202">
        <f t="shared" si="37"/>
        <v>0</v>
      </c>
      <c r="BQ18" s="202">
        <f t="shared" si="37"/>
        <v>0</v>
      </c>
      <c r="BR18" s="202">
        <f t="shared" si="37"/>
        <v>0</v>
      </c>
      <c r="BS18" s="202">
        <f t="shared" si="37"/>
        <v>0</v>
      </c>
    </row>
    <row r="19" spans="2:90" s="26" customFormat="1" ht="14.25" customHeight="1" x14ac:dyDescent="0.3">
      <c r="B19" s="30" t="s">
        <v>15</v>
      </c>
      <c r="C19" s="202">
        <f>SUM(X19:AI19)</f>
        <v>0</v>
      </c>
      <c r="D19" s="202">
        <f>SUM(AJ19:AU19)</f>
        <v>0</v>
      </c>
      <c r="E19" s="202">
        <f t="shared" si="29"/>
        <v>0</v>
      </c>
      <c r="F19" s="202">
        <f ca="1">_xlfn.IFNA(SUM(OFFSET($X19,0,MATCH(Periods!$D$15,$X$7:$BV$7)-1):OFFSET($X19,0,MATCH(Periods!$D$15,$X$7:$BV$7,0)-12)),0)</f>
        <v>0</v>
      </c>
      <c r="G19" s="202">
        <f ca="1">SUM(OFFSET($X19,0,MATCH(Periods!$D$17,$X$7:$BV$7,0)-1):OFFSET($X19,0,MATCH(Periods!$D$13,$X$7:$BV$7,0)))</f>
        <v>0</v>
      </c>
      <c r="H19" s="202">
        <f ca="1">SUM(OFFSET($X19,0,MATCH(Periods!$D$16,$X$7:$BV$7,0)-1):OFFSET($X19,0,MATCH(Periods!$D$14,$X$7:$BV$7,0)))</f>
        <v>0</v>
      </c>
      <c r="I19" s="20"/>
      <c r="J19" s="58">
        <f t="shared" si="30"/>
        <v>0</v>
      </c>
      <c r="K19" s="58">
        <f t="shared" si="30"/>
        <v>0</v>
      </c>
      <c r="L19" s="58">
        <f t="shared" si="30"/>
        <v>0</v>
      </c>
      <c r="M19" s="58">
        <f t="shared" ca="1" si="30"/>
        <v>0</v>
      </c>
      <c r="N19" s="58">
        <f t="shared" ca="1" si="30"/>
        <v>0</v>
      </c>
      <c r="O19" s="58">
        <f t="shared" ca="1" si="30"/>
        <v>0</v>
      </c>
      <c r="P19" s="20"/>
      <c r="Q19" s="202">
        <f t="shared" si="31"/>
        <v>0</v>
      </c>
      <c r="R19" s="59" t="str">
        <f>IFERROR(Q19/C19,"n/a")</f>
        <v>n/a</v>
      </c>
      <c r="S19" s="202">
        <f t="shared" si="32"/>
        <v>0</v>
      </c>
      <c r="T19" s="59" t="str">
        <f t="shared" si="33"/>
        <v>n/a</v>
      </c>
      <c r="U19" s="202">
        <f t="shared" ca="1" si="34"/>
        <v>0</v>
      </c>
      <c r="V19" s="58" t="str">
        <f t="shared" ca="1" si="35"/>
        <v>n/a</v>
      </c>
      <c r="X19" s="202">
        <f t="shared" si="36"/>
        <v>0</v>
      </c>
      <c r="Y19" s="202">
        <f t="shared" si="36"/>
        <v>0</v>
      </c>
      <c r="Z19" s="202">
        <f t="shared" si="36"/>
        <v>0</v>
      </c>
      <c r="AA19" s="202">
        <f t="shared" si="36"/>
        <v>0</v>
      </c>
      <c r="AB19" s="202">
        <f t="shared" si="36"/>
        <v>0</v>
      </c>
      <c r="AC19" s="202">
        <f t="shared" si="36"/>
        <v>0</v>
      </c>
      <c r="AD19" s="202">
        <f t="shared" si="36"/>
        <v>0</v>
      </c>
      <c r="AE19" s="202">
        <f t="shared" si="36"/>
        <v>0</v>
      </c>
      <c r="AF19" s="202">
        <f t="shared" si="36"/>
        <v>0</v>
      </c>
      <c r="AG19" s="202">
        <f t="shared" si="36"/>
        <v>0</v>
      </c>
      <c r="AH19" s="202">
        <f t="shared" si="36"/>
        <v>0</v>
      </c>
      <c r="AI19" s="202">
        <f t="shared" si="36"/>
        <v>0</v>
      </c>
      <c r="AJ19" s="202">
        <f t="shared" si="36"/>
        <v>0</v>
      </c>
      <c r="AK19" s="202">
        <f t="shared" si="36"/>
        <v>0</v>
      </c>
      <c r="AL19" s="202">
        <f t="shared" si="36"/>
        <v>0</v>
      </c>
      <c r="AM19" s="202">
        <f t="shared" si="36"/>
        <v>0</v>
      </c>
      <c r="AN19" s="202">
        <f t="shared" si="36"/>
        <v>0</v>
      </c>
      <c r="AO19" s="202">
        <f t="shared" si="36"/>
        <v>0</v>
      </c>
      <c r="AP19" s="202">
        <f t="shared" si="36"/>
        <v>0</v>
      </c>
      <c r="AQ19" s="202">
        <f t="shared" si="36"/>
        <v>0</v>
      </c>
      <c r="AR19" s="202">
        <f t="shared" si="36"/>
        <v>0</v>
      </c>
      <c r="AS19" s="202">
        <f t="shared" si="36"/>
        <v>0</v>
      </c>
      <c r="AT19" s="202">
        <f t="shared" si="36"/>
        <v>0</v>
      </c>
      <c r="AU19" s="202">
        <f t="shared" si="36"/>
        <v>0</v>
      </c>
      <c r="AV19" s="202">
        <f t="shared" si="36"/>
        <v>0</v>
      </c>
      <c r="AW19" s="202">
        <f t="shared" si="36"/>
        <v>0</v>
      </c>
      <c r="AX19" s="202">
        <f t="shared" si="36"/>
        <v>0</v>
      </c>
      <c r="AY19" s="202">
        <f t="shared" si="36"/>
        <v>0</v>
      </c>
      <c r="AZ19" s="202">
        <f t="shared" si="36"/>
        <v>0</v>
      </c>
      <c r="BA19" s="202">
        <f t="shared" si="36"/>
        <v>0</v>
      </c>
      <c r="BB19" s="202">
        <f t="shared" si="36"/>
        <v>0</v>
      </c>
      <c r="BC19" s="202">
        <f t="shared" si="36"/>
        <v>0</v>
      </c>
      <c r="BD19" s="202">
        <f t="shared" si="36"/>
        <v>0</v>
      </c>
      <c r="BE19" s="202">
        <f t="shared" si="36"/>
        <v>0</v>
      </c>
      <c r="BF19" s="202">
        <f t="shared" si="36"/>
        <v>0</v>
      </c>
      <c r="BG19" s="202">
        <f t="shared" si="36"/>
        <v>0</v>
      </c>
      <c r="BH19" s="202">
        <f t="shared" ref="BH19:BS19" si="38">BH15</f>
        <v>0</v>
      </c>
      <c r="BI19" s="202">
        <f t="shared" si="38"/>
        <v>0</v>
      </c>
      <c r="BJ19" s="202">
        <f t="shared" si="38"/>
        <v>0</v>
      </c>
      <c r="BK19" s="202">
        <f t="shared" si="38"/>
        <v>0</v>
      </c>
      <c r="BL19" s="202">
        <f t="shared" si="38"/>
        <v>0</v>
      </c>
      <c r="BM19" s="202">
        <f t="shared" si="38"/>
        <v>0</v>
      </c>
      <c r="BN19" s="202">
        <f t="shared" si="38"/>
        <v>0</v>
      </c>
      <c r="BO19" s="202">
        <f t="shared" si="38"/>
        <v>0</v>
      </c>
      <c r="BP19" s="202">
        <f t="shared" si="38"/>
        <v>0</v>
      </c>
      <c r="BQ19" s="202">
        <f t="shared" si="38"/>
        <v>0</v>
      </c>
      <c r="BR19" s="202">
        <f t="shared" si="38"/>
        <v>0</v>
      </c>
      <c r="BS19" s="202">
        <f t="shared" si="38"/>
        <v>0</v>
      </c>
    </row>
    <row r="20" spans="2:90" s="26" customFormat="1" ht="14.25" customHeight="1" x14ac:dyDescent="0.3">
      <c r="B20" s="30" t="str">
        <f>Periods!$C$42</f>
        <v>Depreciation and amortization</v>
      </c>
      <c r="C20" s="202">
        <f>SUM(X20:AI20)</f>
        <v>125.11199999999999</v>
      </c>
      <c r="D20" s="202">
        <f>SUM(AJ20:AU20)</f>
        <v>114.648</v>
      </c>
      <c r="E20" s="202">
        <f t="shared" si="29"/>
        <v>114.276</v>
      </c>
      <c r="F20" s="202">
        <f ca="1">_xlfn.IFNA(SUM(OFFSET($X20,0,MATCH(Periods!$D$15,$X$7:$BV$7)-1):OFFSET($X20,0,MATCH(Periods!$D$15,$X$7:$BV$7,0)-12)),0)</f>
        <v>112.628</v>
      </c>
      <c r="G20" s="202">
        <f ca="1">SUM(OFFSET($X20,0,MATCH(Periods!$D$17,$X$7:$BV$7,0)-1):OFFSET($X20,0,MATCH(Periods!$D$13,$X$7:$BV$7,0)))</f>
        <v>19.045999999999999</v>
      </c>
      <c r="H20" s="202">
        <f ca="1">SUM(OFFSET($X20,0,MATCH(Periods!$D$16,$X$7:$BV$7,0)-1):OFFSET($X20,0,MATCH(Periods!$D$14,$X$7:$BV$7,0)))</f>
        <v>17.398</v>
      </c>
      <c r="J20" s="58">
        <f t="shared" si="30"/>
        <v>1.3145698277476356E-3</v>
      </c>
      <c r="K20" s="58">
        <f t="shared" si="30"/>
        <v>2.1955338602955982E-3</v>
      </c>
      <c r="L20" s="58">
        <f t="shared" si="30"/>
        <v>1.3644200795525031E-3</v>
      </c>
      <c r="M20" s="58">
        <f t="shared" ca="1" si="30"/>
        <v>1.4646509669337885E-3</v>
      </c>
      <c r="N20" s="58">
        <f t="shared" ca="1" si="30"/>
        <v>1.8371831833619619E-3</v>
      </c>
      <c r="O20" s="58">
        <f t="shared" ca="1" si="30"/>
        <v>4.9564201812815093E-3</v>
      </c>
      <c r="Q20" s="202">
        <f t="shared" si="31"/>
        <v>-10.463999999999999</v>
      </c>
      <c r="R20" s="59">
        <f>IFERROR(Q20/C20,"n/a")</f>
        <v>-8.3637061193170908E-2</v>
      </c>
      <c r="S20" s="202">
        <f t="shared" si="32"/>
        <v>-0.37199999999999989</v>
      </c>
      <c r="T20" s="59">
        <f t="shared" si="33"/>
        <v>-3.2447142558090845E-3</v>
      </c>
      <c r="U20" s="202">
        <f t="shared" ca="1" si="34"/>
        <v>-1.6479999999999961</v>
      </c>
      <c r="V20" s="58">
        <f t="shared" ca="1" si="35"/>
        <v>-1.4374433047240216E-2</v>
      </c>
      <c r="X20" s="202">
        <f>SUMIFS(TB!N:N,TB!$G:$G,Periods!$C$42,TB!$J:$J,$A$4)</f>
        <v>10.05583</v>
      </c>
      <c r="Y20" s="202">
        <f>SUMIFS(TB!O:O,TB!$G:$G,Periods!$C$42,TB!$J:$J,$A$4)</f>
        <v>10.05583</v>
      </c>
      <c r="Z20" s="202">
        <f>SUMIFS(TB!P:P,TB!$G:$G,Periods!$C$42,TB!$J:$J,$A$4)</f>
        <v>11.166339999999998</v>
      </c>
      <c r="AA20" s="202">
        <f>SUMIFS(TB!Q:Q,TB!$G:$G,Periods!$C$42,TB!$J:$J,$A$4)</f>
        <v>10.426000000000002</v>
      </c>
      <c r="AB20" s="202">
        <f>SUMIFS(TB!R:R,TB!$G:$G,Periods!$C$42,TB!$J:$J,$A$4)</f>
        <v>10.426000000000002</v>
      </c>
      <c r="AC20" s="202">
        <f>SUMIFS(TB!S:S,TB!$G:$G,Periods!$C$42,TB!$J:$J,$A$4)</f>
        <v>10.425999999999995</v>
      </c>
      <c r="AD20" s="202">
        <f>SUMIFS(TB!T:T,TB!$G:$G,Periods!$C$42,TB!$J:$J,$A$4)</f>
        <v>10.426000000000002</v>
      </c>
      <c r="AE20" s="202">
        <f>SUMIFS(TB!U:U,TB!$G:$G,Periods!$C$42,TB!$J:$J,$A$4)</f>
        <v>10.426000000000002</v>
      </c>
      <c r="AF20" s="202">
        <f>SUMIFS(TB!V:V,TB!$G:$G,Periods!$C$42,TB!$J:$J,$A$4)</f>
        <v>10.426000000000002</v>
      </c>
      <c r="AG20" s="202">
        <f>SUMIFS(TB!W:W,TB!$G:$G,Periods!$C$42,TB!$J:$J,$A$4)</f>
        <v>10.426000000000002</v>
      </c>
      <c r="AH20" s="202">
        <f>SUMIFS(TB!X:X,TB!$G:$G,Periods!$C$42,TB!$J:$J,$A$4)</f>
        <v>10.426000000000002</v>
      </c>
      <c r="AI20" s="202">
        <f>SUMIFS(TB!Y:Y,TB!$G:$G,Periods!$C$42,TB!$J:$J,$A$4)</f>
        <v>10.425999999999988</v>
      </c>
      <c r="AJ20" s="202">
        <f>SUMIFS(TB!Z:Z,TB!$G:$G,Periods!$C$42,TB!$J:$J,$A$4)</f>
        <v>9.5540000000000003</v>
      </c>
      <c r="AK20" s="202">
        <f>SUMIFS(TB!AA:AA,TB!$G:$G,Periods!$C$42,TB!$J:$J,$A$4)</f>
        <v>9.5540000000000003</v>
      </c>
      <c r="AL20" s="202">
        <f>SUMIFS(TB!AB:AB,TB!$G:$G,Periods!$C$42,TB!$J:$J,$A$4)</f>
        <v>9.5539999999999985</v>
      </c>
      <c r="AM20" s="202">
        <f>SUMIFS(TB!AC:AC,TB!$G:$G,Periods!$C$42,TB!$J:$J,$A$4)</f>
        <v>9.554000000000002</v>
      </c>
      <c r="AN20" s="202">
        <f>SUMIFS(TB!AD:AD,TB!$G:$G,Periods!$C$42,TB!$J:$J,$A$4)</f>
        <v>9.554000000000002</v>
      </c>
      <c r="AO20" s="202">
        <f>SUMIFS(TB!AE:AE,TB!$G:$G,Periods!$C$42,TB!$J:$J,$A$4)</f>
        <v>9.5539999999999949</v>
      </c>
      <c r="AP20" s="202">
        <f>SUMIFS(TB!AF:AF,TB!$G:$G,Periods!$C$42,TB!$J:$J,$A$4)</f>
        <v>9.554000000000002</v>
      </c>
      <c r="AQ20" s="202">
        <f>SUMIFS(TB!AG:AG,TB!$G:$G,Periods!$C$42,TB!$J:$J,$A$4)</f>
        <v>9.554000000000002</v>
      </c>
      <c r="AR20" s="202">
        <f>SUMIFS(TB!AH:AH,TB!$G:$G,Periods!$C$42,TB!$J:$J,$A$4)</f>
        <v>9.554000000000002</v>
      </c>
      <c r="AS20" s="202">
        <f>SUMIFS(TB!AI:AI,TB!$G:$G,Periods!$C$42,TB!$J:$J,$A$4)</f>
        <v>9.554000000000002</v>
      </c>
      <c r="AT20" s="202">
        <f>SUMIFS(TB!AJ:AJ,TB!$G:$G,Periods!$C$42,TB!$J:$J,$A$4)</f>
        <v>9.5539999999999878</v>
      </c>
      <c r="AU20" s="202">
        <f>SUMIFS(TB!AK:AK,TB!$G:$G,Periods!$C$42,TB!$J:$J,$A$4)</f>
        <v>9.554000000000002</v>
      </c>
      <c r="AV20" s="202">
        <f>SUMIFS(TB!AL:AL,TB!$G:$G,Periods!$C$42,TB!$J:$J,$A$4)</f>
        <v>9.5229999999999997</v>
      </c>
      <c r="AW20" s="202">
        <f>SUMIFS(TB!AM:AM,TB!$G:$G,Periods!$C$42,TB!$J:$J,$A$4)</f>
        <v>9.5229999999999997</v>
      </c>
      <c r="AX20" s="202">
        <f>SUMIFS(TB!AN:AN,TB!$G:$G,Periods!$C$42,TB!$J:$J,$A$4)</f>
        <v>9.5229999999999997</v>
      </c>
      <c r="AY20" s="202">
        <f>SUMIFS(TB!AO:AO,TB!$G:$G,Periods!$C$42,TB!$J:$J,$A$4)</f>
        <v>9.5229999999999997</v>
      </c>
      <c r="AZ20" s="202">
        <f>SUMIFS(TB!AP:AP,TB!$G:$G,Periods!$C$42,TB!$J:$J,$A$4)</f>
        <v>9.5230000000000032</v>
      </c>
      <c r="BA20" s="202">
        <f>SUMIFS(TB!AQ:AQ,TB!$G:$G,Periods!$C$42,TB!$J:$J,$A$4)</f>
        <v>9.5229999999999961</v>
      </c>
      <c r="BB20" s="202">
        <f>SUMIFS(TB!AR:AR,TB!$G:$G,Periods!$C$42,TB!$J:$J,$A$4)</f>
        <v>9.5230000000000032</v>
      </c>
      <c r="BC20" s="202">
        <f>SUMIFS(TB!AS:AS,TB!$G:$G,Periods!$C$42,TB!$J:$J,$A$4)</f>
        <v>9.5229999999999961</v>
      </c>
      <c r="BD20" s="202">
        <f>SUMIFS(TB!AT:AT,TB!$G:$G,Periods!$C$42,TB!$J:$J,$A$4)</f>
        <v>9.5229999999999961</v>
      </c>
      <c r="BE20" s="202">
        <f>SUMIFS(TB!AU:AU,TB!$G:$G,Periods!$C$42,TB!$J:$J,$A$4)</f>
        <v>9.5230000000000103</v>
      </c>
      <c r="BF20" s="202">
        <f>SUMIFS(TB!AV:AV,TB!$G:$G,Periods!$C$42,TB!$J:$J,$A$4)</f>
        <v>9.5229999999999961</v>
      </c>
      <c r="BG20" s="202">
        <f>SUMIFS(TB!AW:AW,TB!$G:$G,Periods!$C$42,TB!$J:$J,$A$4)</f>
        <v>9.5229999999999961</v>
      </c>
      <c r="BH20" s="202">
        <f>SUMIFS(TB!AX:AX,TB!$G:$G,Periods!$C$42,TB!$J:$J,$A$4)</f>
        <v>8.6989999999999998</v>
      </c>
      <c r="BI20" s="202">
        <f>SUMIFS(TB!AY:AY,TB!$G:$G,Periods!$C$42,TB!$J:$J,$A$4)</f>
        <v>8.6989999999999998</v>
      </c>
      <c r="BJ20" s="202">
        <f>SUMIFS(TB!AZ:AZ,TB!$G:$G,Periods!$C$42,TB!$J:$J,$A$4)</f>
        <v>0</v>
      </c>
      <c r="BK20" s="202">
        <f>SUMIFS(TB!BA:BA,TB!$G:$G,Periods!$C$42,TB!$J:$J,$A$4)</f>
        <v>0</v>
      </c>
      <c r="BL20" s="202">
        <f>SUMIFS(TB!BB:BB,TB!$G:$G,Periods!$C$42,TB!$J:$J,$A$4)</f>
        <v>0</v>
      </c>
      <c r="BM20" s="202">
        <f>SUMIFS(TB!BC:BC,TB!$G:$G,Periods!$C$42,TB!$J:$J,$A$4)</f>
        <v>0</v>
      </c>
      <c r="BN20" s="202">
        <f>SUMIFS(TB!BD:BD,TB!$G:$G,Periods!$C$42,TB!$J:$J,$A$4)</f>
        <v>0</v>
      </c>
      <c r="BO20" s="202">
        <f>SUMIFS(TB!BE:BE,TB!$G:$G,Periods!$C$42,TB!$J:$J,$A$4)</f>
        <v>0</v>
      </c>
      <c r="BP20" s="202">
        <f>SUMIFS(TB!BF:BF,TB!$G:$G,Periods!$C$42,TB!$J:$J,$A$4)</f>
        <v>0</v>
      </c>
      <c r="BQ20" s="202">
        <f>SUMIFS(TB!BG:BG,TB!$G:$G,Periods!$C$42,TB!$J:$J,$A$4)</f>
        <v>0</v>
      </c>
      <c r="BR20" s="202">
        <f>SUMIFS(TB!BH:BH,TB!$G:$G,Periods!$C$42,TB!$J:$J,$A$4)</f>
        <v>0</v>
      </c>
      <c r="BS20" s="202">
        <f>SUMIFS(TB!BI:BI,TB!$G:$G,Periods!$C$42,TB!$J:$J,$A$4)</f>
        <v>0</v>
      </c>
    </row>
    <row r="21" spans="2:90" s="26" customFormat="1" ht="14.25" customHeight="1" thickBot="1" x14ac:dyDescent="0.35">
      <c r="B21" s="66" t="str">
        <f>Periods!$C$56</f>
        <v>Reported EBITDA</v>
      </c>
      <c r="C21" s="213">
        <f t="shared" ref="C21:H21" si="39">SUM(C16:C20)</f>
        <v>5928.2524499999954</v>
      </c>
      <c r="D21" s="213">
        <f t="shared" si="39"/>
        <v>3514.6485400000074</v>
      </c>
      <c r="E21" s="213">
        <f t="shared" ref="E21" si="40">SUM(E16:E20)</f>
        <v>8479.2475100000211</v>
      </c>
      <c r="F21" s="213">
        <f t="shared" ca="1" si="39"/>
        <v>7132.7149599999975</v>
      </c>
      <c r="G21" s="213">
        <f t="shared" ca="1" si="39"/>
        <v>1181.7665200000004</v>
      </c>
      <c r="H21" s="213">
        <f t="shared" ca="1" si="39"/>
        <v>-164.76602999999923</v>
      </c>
      <c r="J21" s="56">
        <f t="shared" si="30"/>
        <v>6.2289003469219527E-2</v>
      </c>
      <c r="K21" s="56">
        <f t="shared" si="30"/>
        <v>6.730627552690413E-2</v>
      </c>
      <c r="L21" s="56">
        <f t="shared" si="30"/>
        <v>0.10123959153400182</v>
      </c>
      <c r="M21" s="56">
        <f t="shared" ca="1" si="30"/>
        <v>9.2756134025527348E-2</v>
      </c>
      <c r="N21" s="56">
        <f t="shared" ca="1" si="30"/>
        <v>0.11399357225686173</v>
      </c>
      <c r="O21" s="56">
        <f t="shared" ca="1" si="30"/>
        <v>-4.6939284761560569E-2</v>
      </c>
      <c r="Q21" s="215">
        <f t="shared" si="31"/>
        <v>-2413.603909999988</v>
      </c>
      <c r="R21" s="96">
        <f>IFERROR(Q21/C21,"n/a")</f>
        <v>-0.40713581790869752</v>
      </c>
      <c r="S21" s="215">
        <f t="shared" si="32"/>
        <v>4964.5989700000137</v>
      </c>
      <c r="T21" s="96">
        <f t="shared" si="33"/>
        <v>1.4125449283187796</v>
      </c>
      <c r="U21" s="215">
        <f t="shared" ca="1" si="34"/>
        <v>-1346.5325500000235</v>
      </c>
      <c r="V21" s="95">
        <f t="shared" ca="1" si="35"/>
        <v>-0.38312011419498027</v>
      </c>
      <c r="X21" s="213">
        <f t="shared" ref="X21:BG21" si="41">SUM(X16:X20)</f>
        <v>-242.42891999999983</v>
      </c>
      <c r="Y21" s="213">
        <f t="shared" si="41"/>
        <v>720.58260000000155</v>
      </c>
      <c r="Z21" s="213">
        <f t="shared" si="41"/>
        <v>650.80210000000363</v>
      </c>
      <c r="AA21" s="213">
        <f t="shared" si="41"/>
        <v>799.09231999999781</v>
      </c>
      <c r="AB21" s="213">
        <f t="shared" si="41"/>
        <v>869.2253599999915</v>
      </c>
      <c r="AC21" s="213">
        <f t="shared" si="41"/>
        <v>-116.32578999999362</v>
      </c>
      <c r="AD21" s="213">
        <f t="shared" si="41"/>
        <v>150.32501999999033</v>
      </c>
      <c r="AE21" s="213">
        <f t="shared" si="41"/>
        <v>1034.5546099999974</v>
      </c>
      <c r="AF21" s="213">
        <f t="shared" si="41"/>
        <v>200.26731000000643</v>
      </c>
      <c r="AG21" s="213">
        <f t="shared" si="41"/>
        <v>603.53934999999751</v>
      </c>
      <c r="AH21" s="213">
        <f t="shared" si="41"/>
        <v>207.64248000000356</v>
      </c>
      <c r="AI21" s="213">
        <f t="shared" si="41"/>
        <v>1050.9760100000076</v>
      </c>
      <c r="AJ21" s="213">
        <f t="shared" si="41"/>
        <v>13.476319999999758</v>
      </c>
      <c r="AK21" s="213">
        <f t="shared" si="41"/>
        <v>87.737380000000229</v>
      </c>
      <c r="AL21" s="213">
        <f t="shared" si="41"/>
        <v>406.70444999999893</v>
      </c>
      <c r="AM21" s="213">
        <f t="shared" si="41"/>
        <v>107.0907399999995</v>
      </c>
      <c r="AN21" s="213">
        <f t="shared" si="41"/>
        <v>129.85527000000152</v>
      </c>
      <c r="AO21" s="213">
        <f t="shared" si="41"/>
        <v>28.819749999998088</v>
      </c>
      <c r="AP21" s="213">
        <f t="shared" si="41"/>
        <v>-6.0377700000007906</v>
      </c>
      <c r="AQ21" s="213">
        <f t="shared" si="41"/>
        <v>463.61299000000054</v>
      </c>
      <c r="AR21" s="213">
        <f t="shared" si="41"/>
        <v>329.24906000000283</v>
      </c>
      <c r="AS21" s="213">
        <f t="shared" si="41"/>
        <v>604.13828000000228</v>
      </c>
      <c r="AT21" s="213">
        <f t="shared" si="41"/>
        <v>315.14043999998916</v>
      </c>
      <c r="AU21" s="213">
        <f t="shared" si="41"/>
        <v>1034.8616300000081</v>
      </c>
      <c r="AV21" s="213">
        <f t="shared" si="41"/>
        <v>116.32623000000129</v>
      </c>
      <c r="AW21" s="213">
        <f t="shared" si="41"/>
        <v>1065.4402899999993</v>
      </c>
      <c r="AX21" s="213">
        <f t="shared" si="41"/>
        <v>218.55063000000118</v>
      </c>
      <c r="AY21" s="213">
        <f t="shared" si="41"/>
        <v>304.47097999999971</v>
      </c>
      <c r="AZ21" s="213">
        <f t="shared" si="41"/>
        <v>747.56102000000226</v>
      </c>
      <c r="BA21" s="213">
        <f t="shared" si="41"/>
        <v>9.7389199999948062</v>
      </c>
      <c r="BB21" s="213">
        <f t="shared" si="41"/>
        <v>0.70409999999649386</v>
      </c>
      <c r="BC21" s="213">
        <f t="shared" si="41"/>
        <v>978.52347000001157</v>
      </c>
      <c r="BD21" s="213">
        <f t="shared" si="41"/>
        <v>692.66510999998866</v>
      </c>
      <c r="BE21" s="213">
        <f t="shared" si="41"/>
        <v>886.74179999999808</v>
      </c>
      <c r="BF21" s="213">
        <f t="shared" si="41"/>
        <v>1240.1765500000072</v>
      </c>
      <c r="BG21" s="213">
        <f t="shared" si="41"/>
        <v>2218.3484100000023</v>
      </c>
      <c r="BH21" s="213">
        <f t="shared" ref="BH21:BS21" si="42">SUM(BH16:BH20)</f>
        <v>-23.528279999999555</v>
      </c>
      <c r="BI21" s="213">
        <f t="shared" si="42"/>
        <v>-141.23774999999966</v>
      </c>
      <c r="BJ21" s="213">
        <f t="shared" si="42"/>
        <v>0</v>
      </c>
      <c r="BK21" s="213">
        <f t="shared" si="42"/>
        <v>0</v>
      </c>
      <c r="BL21" s="213">
        <f t="shared" si="42"/>
        <v>0</v>
      </c>
      <c r="BM21" s="213">
        <f t="shared" si="42"/>
        <v>0</v>
      </c>
      <c r="BN21" s="213">
        <f t="shared" si="42"/>
        <v>0</v>
      </c>
      <c r="BO21" s="213">
        <f t="shared" si="42"/>
        <v>0</v>
      </c>
      <c r="BP21" s="213">
        <f t="shared" si="42"/>
        <v>0</v>
      </c>
      <c r="BQ21" s="213">
        <f t="shared" si="42"/>
        <v>0</v>
      </c>
      <c r="BR21" s="213">
        <f t="shared" si="42"/>
        <v>0</v>
      </c>
      <c r="BS21" s="213">
        <f t="shared" si="42"/>
        <v>0</v>
      </c>
    </row>
    <row r="22" spans="2:90" s="26" customFormat="1" ht="14.25" customHeight="1" x14ac:dyDescent="0.3">
      <c r="B22" s="73" t="s">
        <v>67</v>
      </c>
      <c r="C22" s="29"/>
      <c r="D22" s="29"/>
      <c r="E22" s="29"/>
      <c r="F22" s="29"/>
      <c r="G22" s="29"/>
      <c r="H22" s="29"/>
      <c r="I22" s="146"/>
      <c r="J22" s="141"/>
      <c r="K22" s="141"/>
      <c r="L22" s="141"/>
      <c r="M22" s="141"/>
      <c r="N22" s="141"/>
      <c r="O22" s="141"/>
      <c r="P22" s="146"/>
      <c r="Q22" s="141"/>
      <c r="R22" s="141"/>
      <c r="S22" s="141"/>
      <c r="T22" s="141"/>
      <c r="U22" s="141"/>
      <c r="V22" s="141"/>
      <c r="W22" s="146"/>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146"/>
      <c r="BU22" s="146"/>
      <c r="BV22" s="146"/>
      <c r="BW22" s="146"/>
      <c r="BX22" s="146"/>
      <c r="BY22" s="146"/>
      <c r="BZ22" s="146"/>
      <c r="CA22" s="146"/>
      <c r="CB22" s="146"/>
      <c r="CC22" s="146"/>
      <c r="CD22" s="146"/>
      <c r="CE22" s="146"/>
      <c r="CF22" s="146"/>
      <c r="CG22" s="146"/>
      <c r="CH22" s="146"/>
      <c r="CI22" s="146"/>
      <c r="CJ22" s="146"/>
      <c r="CK22" s="146"/>
      <c r="CL22" s="146"/>
    </row>
    <row r="23" spans="2:90" s="26" customFormat="1" ht="14.25" customHeight="1" x14ac:dyDescent="0.3">
      <c r="B23" s="61" t="str">
        <f>B8&amp;" growth"</f>
        <v>Sales growth</v>
      </c>
      <c r="C23" s="115" t="s">
        <v>18</v>
      </c>
      <c r="D23" s="115">
        <f>IFERROR((D8-C8)/C8,"n/a")</f>
        <v>-0.45133022432210418</v>
      </c>
      <c r="E23" s="115">
        <f>IFERROR((E8-D8)/D8,"n/a")</f>
        <v>0.60391217710437917</v>
      </c>
      <c r="F23" s="115">
        <f ca="1">IFERROR((F8-D8)/D8,"n/a")</f>
        <v>0.47260369500696253</v>
      </c>
      <c r="G23" s="115">
        <f ca="1">IFERROR((G8-SUM(X8:Y8))/SUM(X8:Y8),"n/a")</f>
        <v>-5.0770022917574896E-2</v>
      </c>
      <c r="H23" s="115">
        <f ca="1">IFERROR((H8-G8)/G8,"n/a")</f>
        <v>-0.66140550623323624</v>
      </c>
      <c r="I23" s="250"/>
      <c r="J23" s="251"/>
      <c r="K23" s="251"/>
      <c r="L23" s="251"/>
      <c r="M23" s="251"/>
      <c r="N23" s="251"/>
      <c r="O23" s="251"/>
      <c r="P23" s="250"/>
      <c r="Q23" s="251"/>
      <c r="R23" s="251"/>
      <c r="S23" s="251"/>
      <c r="T23" s="251"/>
      <c r="U23" s="251"/>
      <c r="V23" s="251"/>
      <c r="W23" s="252"/>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15"/>
      <c r="BC23" s="115"/>
      <c r="BD23" s="115"/>
      <c r="BE23" s="115"/>
      <c r="BF23" s="115"/>
      <c r="BG23" s="115"/>
      <c r="BH23" s="115"/>
      <c r="BI23" s="115"/>
      <c r="BJ23" s="115"/>
      <c r="BK23" s="115"/>
      <c r="BL23" s="115"/>
      <c r="BM23" s="115"/>
      <c r="BN23" s="115"/>
      <c r="BO23" s="115"/>
      <c r="BP23" s="115"/>
      <c r="BQ23" s="115"/>
      <c r="BR23" s="115"/>
      <c r="BS23" s="115"/>
      <c r="BT23" s="146"/>
      <c r="BU23" s="146"/>
      <c r="BV23" s="146"/>
      <c r="BW23" s="146"/>
      <c r="BX23" s="146"/>
      <c r="BY23" s="146"/>
      <c r="BZ23" s="146"/>
      <c r="CA23" s="146"/>
      <c r="CB23" s="146"/>
      <c r="CC23" s="146"/>
      <c r="CD23" s="146"/>
      <c r="CE23" s="146"/>
      <c r="CF23" s="146"/>
      <c r="CG23" s="146"/>
      <c r="CH23" s="146"/>
      <c r="CI23" s="146"/>
      <c r="CJ23" s="146"/>
      <c r="CK23" s="146"/>
      <c r="CL23" s="146"/>
    </row>
    <row r="24" spans="2:90" s="26" customFormat="1" ht="14.25" customHeight="1" x14ac:dyDescent="0.3">
      <c r="B24" s="61" t="s">
        <v>57</v>
      </c>
      <c r="C24" s="115">
        <f t="shared" ref="C24:H24" si="43">IFERROR(C10/C8,"n/a")</f>
        <v>9.7630264388020138E-2</v>
      </c>
      <c r="D24" s="115">
        <f t="shared" si="43"/>
        <v>0.13791365766342667</v>
      </c>
      <c r="E24" s="115">
        <f t="shared" si="43"/>
        <v>0.14481796786143439</v>
      </c>
      <c r="F24" s="115">
        <f t="shared" ca="1" si="43"/>
        <v>0.1393558484215798</v>
      </c>
      <c r="G24" s="115">
        <f t="shared" ca="1" si="43"/>
        <v>0.17092574830086288</v>
      </c>
      <c r="H24" s="115">
        <f t="shared" ca="1" si="43"/>
        <v>0.10226617256644352</v>
      </c>
      <c r="I24" s="250"/>
      <c r="J24" s="251"/>
      <c r="K24" s="251"/>
      <c r="L24" s="251"/>
      <c r="M24" s="251"/>
      <c r="N24" s="251"/>
      <c r="O24" s="251"/>
      <c r="P24" s="250"/>
      <c r="Q24" s="251"/>
      <c r="R24" s="251"/>
      <c r="S24" s="251"/>
      <c r="T24" s="251"/>
      <c r="U24" s="251"/>
      <c r="V24" s="251"/>
      <c r="W24" s="252"/>
      <c r="X24" s="115">
        <f t="shared" ref="X24:BG24" si="44">IFERROR(X10/X8,"n/a")</f>
        <v>-6.5182739665301187E-3</v>
      </c>
      <c r="Y24" s="115">
        <f t="shared" si="44"/>
        <v>9.2253540360113601E-2</v>
      </c>
      <c r="Z24" s="115">
        <f t="shared" si="44"/>
        <v>0.15267287041878183</v>
      </c>
      <c r="AA24" s="115">
        <f t="shared" si="44"/>
        <v>0.12038994370751906</v>
      </c>
      <c r="AB24" s="115">
        <f t="shared" si="44"/>
        <v>0.10363083911330676</v>
      </c>
      <c r="AC24" s="115">
        <f t="shared" si="44"/>
        <v>4.2114148003956201E-2</v>
      </c>
      <c r="AD24" s="115">
        <f t="shared" si="44"/>
        <v>0.11731214061894607</v>
      </c>
      <c r="AE24" s="115">
        <f t="shared" si="44"/>
        <v>6.3655165416912421E-2</v>
      </c>
      <c r="AF24" s="115">
        <f t="shared" si="44"/>
        <v>6.7349290577208926E-2</v>
      </c>
      <c r="AG24" s="115">
        <f t="shared" si="44"/>
        <v>0.11082164237892789</v>
      </c>
      <c r="AH24" s="115">
        <f t="shared" si="44"/>
        <v>9.8057174557882668E-2</v>
      </c>
      <c r="AI24" s="115">
        <f t="shared" si="44"/>
        <v>0.13944529683689166</v>
      </c>
      <c r="AJ24" s="115">
        <f t="shared" si="44"/>
        <v>0.15404908232813766</v>
      </c>
      <c r="AK24" s="115">
        <f t="shared" si="44"/>
        <v>0.12756193961165693</v>
      </c>
      <c r="AL24" s="115">
        <f t="shared" si="44"/>
        <v>0.30689178528306582</v>
      </c>
      <c r="AM24" s="115">
        <f t="shared" si="44"/>
        <v>0.12562754211225485</v>
      </c>
      <c r="AN24" s="115">
        <f t="shared" si="44"/>
        <v>0.11576575168536364</v>
      </c>
      <c r="AO24" s="115">
        <f t="shared" si="44"/>
        <v>0.10186661258264762</v>
      </c>
      <c r="AP24" s="115">
        <f t="shared" si="44"/>
        <v>7.0729110984942251E-2</v>
      </c>
      <c r="AQ24" s="115">
        <f t="shared" si="44"/>
        <v>9.1575680762872994E-2</v>
      </c>
      <c r="AR24" s="115">
        <f t="shared" si="44"/>
        <v>0.10395665085982379</v>
      </c>
      <c r="AS24" s="115">
        <f t="shared" si="44"/>
        <v>0.13327958190768166</v>
      </c>
      <c r="AT24" s="115">
        <f t="shared" si="44"/>
        <v>0.23715495163191463</v>
      </c>
      <c r="AU24" s="115">
        <f t="shared" si="44"/>
        <v>0.20588407558645208</v>
      </c>
      <c r="AV24" s="115">
        <f t="shared" si="44"/>
        <v>0.12166154705483605</v>
      </c>
      <c r="AW24" s="115">
        <f t="shared" si="44"/>
        <v>0.19300234118464751</v>
      </c>
      <c r="AX24" s="115">
        <f t="shared" si="44"/>
        <v>7.7049724563110711E-2</v>
      </c>
      <c r="AY24" s="115">
        <f t="shared" si="44"/>
        <v>5.8034406544304647E-2</v>
      </c>
      <c r="AZ24" s="115">
        <f t="shared" si="44"/>
        <v>0.26645673601048186</v>
      </c>
      <c r="BA24" s="115">
        <f t="shared" si="44"/>
        <v>0.11324512210516892</v>
      </c>
      <c r="BB24" s="115">
        <f t="shared" si="44"/>
        <v>9.7858037865737726E-2</v>
      </c>
      <c r="BC24" s="115">
        <f t="shared" si="44"/>
        <v>8.7083883356314409E-2</v>
      </c>
      <c r="BD24" s="115">
        <f t="shared" si="44"/>
        <v>0.23301972325586354</v>
      </c>
      <c r="BE24" s="115">
        <f t="shared" si="44"/>
        <v>0.10606632573718155</v>
      </c>
      <c r="BF24" s="115">
        <f t="shared" si="44"/>
        <v>0.19336393848852956</v>
      </c>
      <c r="BG24" s="115">
        <f t="shared" si="44"/>
        <v>0.26309312390244655</v>
      </c>
      <c r="BH24" s="115">
        <f t="shared" ref="BH24:BS24" si="45">IFERROR(BH10/BH8,"n/a")</f>
        <v>0.15915030945887312</v>
      </c>
      <c r="BI24" s="115">
        <f t="shared" si="45"/>
        <v>5.8882852502789094E-2</v>
      </c>
      <c r="BJ24" s="115" t="str">
        <f t="shared" si="45"/>
        <v>n/a</v>
      </c>
      <c r="BK24" s="115" t="str">
        <f t="shared" si="45"/>
        <v>n/a</v>
      </c>
      <c r="BL24" s="115" t="str">
        <f t="shared" si="45"/>
        <v>n/a</v>
      </c>
      <c r="BM24" s="115" t="str">
        <f t="shared" si="45"/>
        <v>n/a</v>
      </c>
      <c r="BN24" s="115" t="str">
        <f t="shared" si="45"/>
        <v>n/a</v>
      </c>
      <c r="BO24" s="115" t="str">
        <f t="shared" si="45"/>
        <v>n/a</v>
      </c>
      <c r="BP24" s="115" t="str">
        <f t="shared" si="45"/>
        <v>n/a</v>
      </c>
      <c r="BQ24" s="115" t="str">
        <f t="shared" si="45"/>
        <v>n/a</v>
      </c>
      <c r="BR24" s="115" t="str">
        <f t="shared" si="45"/>
        <v>n/a</v>
      </c>
      <c r="BS24" s="115" t="str">
        <f t="shared" si="45"/>
        <v>n/a</v>
      </c>
      <c r="BT24" s="146"/>
      <c r="BU24" s="146"/>
      <c r="BV24" s="146"/>
      <c r="BW24" s="146"/>
      <c r="BX24" s="146"/>
      <c r="BY24" s="146"/>
      <c r="BZ24" s="146"/>
      <c r="CA24" s="146"/>
      <c r="CB24" s="146"/>
      <c r="CC24" s="146"/>
      <c r="CD24" s="146"/>
      <c r="CE24" s="146"/>
      <c r="CF24" s="146"/>
      <c r="CG24" s="146"/>
      <c r="CH24" s="146"/>
      <c r="CI24" s="146"/>
      <c r="CJ24" s="146"/>
      <c r="CK24" s="146"/>
      <c r="CL24" s="146"/>
    </row>
    <row r="25" spans="2:90" s="26" customFormat="1" ht="14.25" customHeight="1" x14ac:dyDescent="0.3">
      <c r="B25" s="61" t="s">
        <v>19</v>
      </c>
      <c r="C25" s="115">
        <f t="shared" ref="C25:H25" si="46">IFERROR(C12/C8,"n/a")</f>
        <v>6.0974433641471898E-2</v>
      </c>
      <c r="D25" s="115">
        <f t="shared" si="46"/>
        <v>6.4919239515651192E-2</v>
      </c>
      <c r="E25" s="115">
        <f t="shared" si="46"/>
        <v>9.9875171454449324E-2</v>
      </c>
      <c r="F25" s="115">
        <f t="shared" ca="1" si="46"/>
        <v>9.1291483058593567E-2</v>
      </c>
      <c r="G25" s="115">
        <f t="shared" ca="1" si="46"/>
        <v>0.11215638907349976</v>
      </c>
      <c r="H25" s="115">
        <f t="shared" ca="1" si="46"/>
        <v>-5.1895704942842083E-2</v>
      </c>
      <c r="I25" s="250"/>
      <c r="J25" s="251"/>
      <c r="K25" s="251"/>
      <c r="L25" s="251"/>
      <c r="M25" s="251"/>
      <c r="N25" s="251"/>
      <c r="O25" s="251"/>
      <c r="P25" s="250"/>
      <c r="Q25" s="251"/>
      <c r="R25" s="251"/>
      <c r="S25" s="251"/>
      <c r="T25" s="251"/>
      <c r="U25" s="251"/>
      <c r="V25" s="251"/>
      <c r="W25" s="252"/>
      <c r="X25" s="115">
        <f t="shared" ref="X25:BG25" si="47">IFERROR(X12/X8,"n/a")</f>
        <v>-0.35785819155127535</v>
      </c>
      <c r="Y25" s="115">
        <f t="shared" si="47"/>
        <v>6.9551102839291334E-2</v>
      </c>
      <c r="Z25" s="115">
        <f t="shared" si="47"/>
        <v>0.10879631282898865</v>
      </c>
      <c r="AA25" s="115">
        <f t="shared" si="47"/>
        <v>8.7998711680441835E-2</v>
      </c>
      <c r="AB25" s="115">
        <f t="shared" si="47"/>
        <v>7.9753247058642424E-2</v>
      </c>
      <c r="AC25" s="115">
        <f t="shared" si="47"/>
        <v>-3.8393082424526097E-2</v>
      </c>
      <c r="AD25" s="115">
        <f t="shared" si="47"/>
        <v>3.8875071376476174E-2</v>
      </c>
      <c r="AE25" s="115">
        <f t="shared" si="47"/>
        <v>5.0501222814164401E-2</v>
      </c>
      <c r="AF25" s="115">
        <f t="shared" si="47"/>
        <v>2.4468712692689326E-2</v>
      </c>
      <c r="AG25" s="115">
        <f t="shared" si="47"/>
        <v>7.6099099146028124E-2</v>
      </c>
      <c r="AH25" s="115">
        <f t="shared" si="47"/>
        <v>4.1748093254323063E-2</v>
      </c>
      <c r="AI25" s="115">
        <f t="shared" si="47"/>
        <v>9.3019230721646182E-2</v>
      </c>
      <c r="AJ25" s="115">
        <f t="shared" si="47"/>
        <v>2.4132592374295709E-3</v>
      </c>
      <c r="AK25" s="115">
        <f t="shared" si="47"/>
        <v>2.7854255208899156E-2</v>
      </c>
      <c r="AL25" s="115">
        <f t="shared" si="47"/>
        <v>0.1723324050059207</v>
      </c>
      <c r="AM25" s="115">
        <f t="shared" si="47"/>
        <v>3.1714326269177966E-2</v>
      </c>
      <c r="AN25" s="115">
        <f t="shared" si="47"/>
        <v>3.118365095404271E-2</v>
      </c>
      <c r="AO25" s="115">
        <f t="shared" si="47"/>
        <v>5.9032851261201181E-3</v>
      </c>
      <c r="AP25" s="115">
        <f t="shared" si="47"/>
        <v>-3.9873009649090477E-3</v>
      </c>
      <c r="AQ25" s="115">
        <f t="shared" si="47"/>
        <v>5.4976063196184706E-2</v>
      </c>
      <c r="AR25" s="115">
        <f t="shared" si="47"/>
        <v>4.9597089252182508E-2</v>
      </c>
      <c r="AS25" s="115">
        <f t="shared" si="47"/>
        <v>8.4453550622858767E-2</v>
      </c>
      <c r="AT25" s="115">
        <f t="shared" si="47"/>
        <v>0.10845148193299681</v>
      </c>
      <c r="AU25" s="115">
        <f t="shared" si="47"/>
        <v>0.14795192217936401</v>
      </c>
      <c r="AV25" s="115">
        <f t="shared" si="47"/>
        <v>3.3291928943856242E-2</v>
      </c>
      <c r="AW25" s="115">
        <f t="shared" si="47"/>
        <v>0.14749764165134441</v>
      </c>
      <c r="AX25" s="115">
        <f t="shared" si="47"/>
        <v>3.1755653230460583E-2</v>
      </c>
      <c r="AY25" s="115">
        <f t="shared" si="47"/>
        <v>2.9686034872614689E-2</v>
      </c>
      <c r="AZ25" s="115">
        <f t="shared" si="47"/>
        <v>0.19766717874916312</v>
      </c>
      <c r="BA25" s="115">
        <f t="shared" si="47"/>
        <v>8.875282095810657E-5</v>
      </c>
      <c r="BB25" s="115">
        <f t="shared" si="47"/>
        <v>-3.107127385001338E-3</v>
      </c>
      <c r="BC25" s="115">
        <f t="shared" si="47"/>
        <v>6.8353946742168228E-2</v>
      </c>
      <c r="BD25" s="115">
        <f t="shared" si="47"/>
        <v>0.1623665672883359</v>
      </c>
      <c r="BE25" s="115">
        <f t="shared" si="47"/>
        <v>8.0937404681225206E-2</v>
      </c>
      <c r="BF25" s="115">
        <f t="shared" si="47"/>
        <v>0.15773773474121372</v>
      </c>
      <c r="BG25" s="115">
        <f t="shared" si="47"/>
        <v>0.20375214614367462</v>
      </c>
      <c r="BH25" s="115">
        <f t="shared" ref="BH25:BS25" si="48">IFERROR(BH12/BH8,"n/a")</f>
        <v>-2.1219231837954787E-2</v>
      </c>
      <c r="BI25" s="115">
        <f t="shared" si="48"/>
        <v>-7.5291458554259311E-2</v>
      </c>
      <c r="BJ25" s="115" t="str">
        <f t="shared" si="48"/>
        <v>n/a</v>
      </c>
      <c r="BK25" s="115" t="str">
        <f t="shared" si="48"/>
        <v>n/a</v>
      </c>
      <c r="BL25" s="115" t="str">
        <f t="shared" si="48"/>
        <v>n/a</v>
      </c>
      <c r="BM25" s="115" t="str">
        <f t="shared" si="48"/>
        <v>n/a</v>
      </c>
      <c r="BN25" s="115" t="str">
        <f t="shared" si="48"/>
        <v>n/a</v>
      </c>
      <c r="BO25" s="115" t="str">
        <f t="shared" si="48"/>
        <v>n/a</v>
      </c>
      <c r="BP25" s="115" t="str">
        <f t="shared" si="48"/>
        <v>n/a</v>
      </c>
      <c r="BQ25" s="115" t="str">
        <f t="shared" si="48"/>
        <v>n/a</v>
      </c>
      <c r="BR25" s="115" t="str">
        <f t="shared" si="48"/>
        <v>n/a</v>
      </c>
      <c r="BS25" s="115" t="str">
        <f t="shared" si="48"/>
        <v>n/a</v>
      </c>
      <c r="BT25" s="146"/>
      <c r="BU25" s="146"/>
      <c r="BV25" s="146"/>
      <c r="BW25" s="146"/>
      <c r="BX25" s="146"/>
      <c r="BY25" s="146"/>
      <c r="BZ25" s="146"/>
      <c r="CA25" s="146"/>
      <c r="CB25" s="146"/>
      <c r="CC25" s="146"/>
      <c r="CD25" s="146"/>
      <c r="CE25" s="146"/>
      <c r="CF25" s="146"/>
      <c r="CG25" s="146"/>
      <c r="CH25" s="146"/>
      <c r="CI25" s="146"/>
      <c r="CJ25" s="146"/>
      <c r="CK25" s="146"/>
      <c r="CL25" s="146"/>
    </row>
    <row r="26" spans="2:90" s="26" customFormat="1" ht="14.25" customHeight="1" thickBot="1" x14ac:dyDescent="0.35">
      <c r="B26" s="75" t="str">
        <f>$B$21&amp;" margin"</f>
        <v>Reported EBITDA margin</v>
      </c>
      <c r="C26" s="116">
        <f t="shared" ref="C26:H26" si="49">IFERROR(C21/C8,"n/a")</f>
        <v>6.2289003469219527E-2</v>
      </c>
      <c r="D26" s="116">
        <f t="shared" si="49"/>
        <v>6.730627552690413E-2</v>
      </c>
      <c r="E26" s="116">
        <f t="shared" si="49"/>
        <v>0.10123959153400182</v>
      </c>
      <c r="F26" s="116">
        <f t="shared" ca="1" si="49"/>
        <v>9.2756134025527348E-2</v>
      </c>
      <c r="G26" s="116">
        <f t="shared" ca="1" si="49"/>
        <v>0.11399357225686173</v>
      </c>
      <c r="H26" s="116">
        <f t="shared" ca="1" si="49"/>
        <v>-4.6939284761560569E-2</v>
      </c>
      <c r="I26" s="252"/>
      <c r="J26" s="251"/>
      <c r="K26" s="251"/>
      <c r="L26" s="251"/>
      <c r="M26" s="251"/>
      <c r="N26" s="251"/>
      <c r="O26" s="251"/>
      <c r="P26" s="252"/>
      <c r="Q26" s="251"/>
      <c r="R26" s="251"/>
      <c r="S26" s="251"/>
      <c r="T26" s="251"/>
      <c r="U26" s="251"/>
      <c r="V26" s="251"/>
      <c r="W26" s="252"/>
      <c r="X26" s="116">
        <f t="shared" ref="X26:BG26" si="50">IFERROR(X21/X8,"n/a")</f>
        <v>-0.3436056034708187</v>
      </c>
      <c r="Y26" s="116">
        <f t="shared" si="50"/>
        <v>7.0535434599886968E-2</v>
      </c>
      <c r="Z26" s="116">
        <f t="shared" si="50"/>
        <v>0.11069560723334597</v>
      </c>
      <c r="AA26" s="116">
        <f t="shared" si="50"/>
        <v>8.9162035819832355E-2</v>
      </c>
      <c r="AB26" s="116">
        <f t="shared" si="50"/>
        <v>8.0721467800951102E-2</v>
      </c>
      <c r="AC26" s="116">
        <f t="shared" si="50"/>
        <v>-3.5235049884250899E-2</v>
      </c>
      <c r="AD26" s="116">
        <f t="shared" si="50"/>
        <v>4.1772243166322651E-2</v>
      </c>
      <c r="AE26" s="116">
        <f t="shared" si="50"/>
        <v>5.101534354462664E-2</v>
      </c>
      <c r="AF26" s="116">
        <f t="shared" si="50"/>
        <v>2.5812523470933376E-2</v>
      </c>
      <c r="AG26" s="116">
        <f t="shared" si="50"/>
        <v>7.7436801640326208E-2</v>
      </c>
      <c r="AH26" s="116">
        <f t="shared" si="50"/>
        <v>4.3955138123339912E-2</v>
      </c>
      <c r="AI26" s="116">
        <f t="shared" si="50"/>
        <v>9.3951255602895148E-2</v>
      </c>
      <c r="AJ26" s="116">
        <f t="shared" si="50"/>
        <v>8.2914840519280174E-3</v>
      </c>
      <c r="AK26" s="116">
        <f t="shared" si="50"/>
        <v>3.1258041976186805E-2</v>
      </c>
      <c r="AL26" s="116">
        <f t="shared" si="50"/>
        <v>0.17647809789743465</v>
      </c>
      <c r="AM26" s="116">
        <f t="shared" si="50"/>
        <v>3.482083437243965E-2</v>
      </c>
      <c r="AN26" s="116">
        <f t="shared" si="50"/>
        <v>3.3660171785576079E-2</v>
      </c>
      <c r="AO26" s="116">
        <f t="shared" si="50"/>
        <v>8.8307593274856069E-3</v>
      </c>
      <c r="AP26" s="116">
        <f t="shared" si="50"/>
        <v>-1.5440457463713761E-3</v>
      </c>
      <c r="AQ26" s="116">
        <f t="shared" si="50"/>
        <v>5.6132832072793334E-2</v>
      </c>
      <c r="AR26" s="116">
        <f t="shared" si="50"/>
        <v>5.107928478787626E-2</v>
      </c>
      <c r="AS26" s="116">
        <f t="shared" si="50"/>
        <v>8.7278472170320448E-2</v>
      </c>
      <c r="AT26" s="116">
        <f t="shared" si="50"/>
        <v>0.11184216071569372</v>
      </c>
      <c r="AU26" s="116">
        <f t="shared" si="50"/>
        <v>0.14933056466981504</v>
      </c>
      <c r="AV26" s="116">
        <f t="shared" si="50"/>
        <v>3.6260369498812672E-2</v>
      </c>
      <c r="AW26" s="116">
        <f t="shared" si="50"/>
        <v>0.14882787845563589</v>
      </c>
      <c r="AX26" s="116">
        <f t="shared" si="50"/>
        <v>3.3202395394229436E-2</v>
      </c>
      <c r="AY26" s="116">
        <f t="shared" si="50"/>
        <v>3.0644509346967455E-2</v>
      </c>
      <c r="AZ26" s="116">
        <f t="shared" si="50"/>
        <v>0.20021770391482907</v>
      </c>
      <c r="BA26" s="116">
        <f t="shared" si="50"/>
        <v>4.0031336749983253E-3</v>
      </c>
      <c r="BB26" s="116">
        <f t="shared" si="50"/>
        <v>2.4807270654703844E-4</v>
      </c>
      <c r="BC26" s="116">
        <f t="shared" si="50"/>
        <v>6.902570558540766E-2</v>
      </c>
      <c r="BD26" s="116">
        <f t="shared" si="50"/>
        <v>0.16462995699547436</v>
      </c>
      <c r="BE26" s="116">
        <f t="shared" si="50"/>
        <v>8.1816053092293589E-2</v>
      </c>
      <c r="BF26" s="116">
        <f t="shared" si="50"/>
        <v>0.15895833533017767</v>
      </c>
      <c r="BG26" s="116">
        <f t="shared" si="50"/>
        <v>0.20463059116650972</v>
      </c>
      <c r="BH26" s="116">
        <f t="shared" ref="BH26:BS26" si="51">IFERROR(BH21/BH8,"n/a")</f>
        <v>-1.5491596810786153E-2</v>
      </c>
      <c r="BI26" s="116">
        <f t="shared" si="51"/>
        <v>-7.0923213958031209E-2</v>
      </c>
      <c r="BJ26" s="116" t="str">
        <f t="shared" si="51"/>
        <v>n/a</v>
      </c>
      <c r="BK26" s="116" t="str">
        <f t="shared" si="51"/>
        <v>n/a</v>
      </c>
      <c r="BL26" s="116" t="str">
        <f t="shared" si="51"/>
        <v>n/a</v>
      </c>
      <c r="BM26" s="116" t="str">
        <f t="shared" si="51"/>
        <v>n/a</v>
      </c>
      <c r="BN26" s="116" t="str">
        <f t="shared" si="51"/>
        <v>n/a</v>
      </c>
      <c r="BO26" s="116" t="str">
        <f t="shared" si="51"/>
        <v>n/a</v>
      </c>
      <c r="BP26" s="116" t="str">
        <f t="shared" si="51"/>
        <v>n/a</v>
      </c>
      <c r="BQ26" s="116" t="str">
        <f t="shared" si="51"/>
        <v>n/a</v>
      </c>
      <c r="BR26" s="116" t="str">
        <f t="shared" si="51"/>
        <v>n/a</v>
      </c>
      <c r="BS26" s="116" t="str">
        <f t="shared" si="51"/>
        <v>n/a</v>
      </c>
      <c r="BT26" s="146"/>
      <c r="BU26" s="146"/>
      <c r="BV26" s="146"/>
      <c r="BW26" s="146"/>
      <c r="BX26" s="146"/>
      <c r="BY26" s="146"/>
      <c r="BZ26" s="146"/>
      <c r="CA26" s="146"/>
      <c r="CB26" s="146"/>
      <c r="CC26" s="146"/>
      <c r="CD26" s="146"/>
      <c r="CE26" s="146"/>
      <c r="CF26" s="146"/>
      <c r="CG26" s="146"/>
      <c r="CH26" s="146"/>
      <c r="CI26" s="146"/>
      <c r="CJ26" s="146"/>
      <c r="CK26" s="146"/>
      <c r="CL26" s="146"/>
    </row>
    <row r="27" spans="2:90" s="26" customFormat="1" ht="6" customHeight="1" x14ac:dyDescent="0.3">
      <c r="C27" s="81"/>
      <c r="D27" s="81"/>
      <c r="E27" s="81"/>
      <c r="F27" s="81"/>
      <c r="G27" s="81"/>
      <c r="H27" s="81"/>
    </row>
    <row r="28" spans="2:90" s="26" customFormat="1" ht="11.5" outlineLevel="1" x14ac:dyDescent="0.3">
      <c r="B28" s="30" t="s">
        <v>31</v>
      </c>
      <c r="C28" s="202">
        <f>C16+SUMIFS(TB!BN:BN,TB!$E:$E,"2",TB!$J:$J,$A$4)</f>
        <v>-1.1823431123048067E-11</v>
      </c>
      <c r="D28" s="202">
        <f>D16+SUMIFS(TB!BO:BO,TB!$E:$E,"2",TB!$J:$J,$A$4)</f>
        <v>1.0913936421275139E-11</v>
      </c>
      <c r="E28" s="202">
        <f>E16+SUMIFS(TB!BP:BP,TB!$E:$E,"2",TB!$J:$J,$A$4)</f>
        <v>0</v>
      </c>
      <c r="F28" s="202">
        <f ca="1">F16+SUMIFS(TB!BQ:BQ,TB!$E:$E,"2",TB!$J:$J,$A$4)</f>
        <v>0</v>
      </c>
      <c r="G28" s="202">
        <f ca="1">G16+SUMIFS(TB!BR:BR,TB!$E:$E,"2",TB!$J:$J,$A$4)</f>
        <v>1.8189894035458565E-12</v>
      </c>
      <c r="H28" s="202">
        <f ca="1">H16+SUMIFS(TB!BS:BS,TB!$E:$E,"2",TB!$J:$J,$A$4)</f>
        <v>8.5265128291212022E-13</v>
      </c>
      <c r="I28" s="241"/>
      <c r="J28" s="241"/>
      <c r="K28" s="241"/>
      <c r="L28" s="241"/>
      <c r="M28" s="241"/>
      <c r="N28" s="241"/>
      <c r="O28" s="241"/>
      <c r="P28" s="241"/>
      <c r="Q28" s="241"/>
      <c r="R28" s="241"/>
      <c r="S28" s="241"/>
      <c r="T28" s="241"/>
      <c r="U28" s="241"/>
      <c r="V28" s="241"/>
      <c r="W28" s="241"/>
      <c r="X28" s="202">
        <f>X16+SUMIFS(TB!N:N,TB!$E:$E,"2",TB!$J:$J,$A$4)</f>
        <v>0</v>
      </c>
      <c r="Y28" s="202">
        <f>Y16+SUMIFS(TB!O:O,TB!$E:$E,"2",TB!$J:$J,$A$4)</f>
        <v>0</v>
      </c>
      <c r="Z28" s="202">
        <f>Z16+SUMIFS(TB!P:P,TB!$E:$E,"2",TB!$J:$J,$A$4)</f>
        <v>0</v>
      </c>
      <c r="AA28" s="202">
        <f>AA16+SUMIFS(TB!Q:Q,TB!$E:$E,"2",TB!$J:$J,$A$4)</f>
        <v>0</v>
      </c>
      <c r="AB28" s="202">
        <f>AB16+SUMIFS(TB!R:R,TB!$E:$E,"2",TB!$J:$J,$A$4)</f>
        <v>0</v>
      </c>
      <c r="AC28" s="202">
        <f>AC16+SUMIFS(TB!S:S,TB!$E:$E,"2",TB!$J:$J,$A$4)</f>
        <v>0</v>
      </c>
      <c r="AD28" s="202">
        <f>AD16+SUMIFS(TB!T:T,TB!$E:$E,"2",TB!$J:$J,$A$4)</f>
        <v>0</v>
      </c>
      <c r="AE28" s="202">
        <f>AE16+SUMIFS(TB!U:U,TB!$E:$E,"2",TB!$J:$J,$A$4)</f>
        <v>0</v>
      </c>
      <c r="AF28" s="202">
        <f>AF16+SUMIFS(TB!V:V,TB!$E:$E,"2",TB!$J:$J,$A$4)</f>
        <v>0</v>
      </c>
      <c r="AG28" s="202">
        <f>AG16+SUMIFS(TB!W:W,TB!$E:$E,"2",TB!$J:$J,$A$4)</f>
        <v>0</v>
      </c>
      <c r="AH28" s="202">
        <f>AH16+SUMIFS(TB!X:X,TB!$E:$E,"2",TB!$J:$J,$A$4)</f>
        <v>-3.1263880373444408E-13</v>
      </c>
      <c r="AI28" s="202">
        <f>AI16+SUMIFS(TB!Y:Y,TB!$E:$E,"2",TB!$J:$J,$A$4)</f>
        <v>2.5011104298755527E-12</v>
      </c>
      <c r="AJ28" s="202">
        <f>AJ16+SUMIFS(TB!Z:Z,TB!$E:$E,"2",TB!$J:$J,$A$4)</f>
        <v>-2.0605739337042905E-13</v>
      </c>
      <c r="AK28" s="202">
        <f>AK16+SUMIFS(TB!AA:AA,TB!$E:$E,"2",TB!$J:$J,$A$4)</f>
        <v>2.6822988274943782E-13</v>
      </c>
      <c r="AL28" s="202">
        <f>AL16+SUMIFS(TB!AB:AB,TB!$E:$E,"2",TB!$J:$J,$A$4)</f>
        <v>0</v>
      </c>
      <c r="AM28" s="202">
        <f>AM16+SUMIFS(TB!AC:AC,TB!$E:$E,"2",TB!$J:$J,$A$4)</f>
        <v>-1.9895196601282805E-13</v>
      </c>
      <c r="AN28" s="202">
        <f>AN16+SUMIFS(TB!AD:AD,TB!$E:$E,"2",TB!$J:$J,$A$4)</f>
        <v>0</v>
      </c>
      <c r="AO28" s="202">
        <f>AO16+SUMIFS(TB!AE:AE,TB!$E:$E,"2",TB!$J:$J,$A$4)</f>
        <v>-1.1368683772161603E-13</v>
      </c>
      <c r="AP28" s="202">
        <f>AP16+SUMIFS(TB!AF:AF,TB!$E:$E,"2",TB!$J:$J,$A$4)</f>
        <v>2.0250467969162855E-13</v>
      </c>
      <c r="AQ28" s="202">
        <f>AQ16+SUMIFS(TB!AG:AG,TB!$E:$E,"2",TB!$J:$J,$A$4)</f>
        <v>0</v>
      </c>
      <c r="AR28" s="202">
        <f>AR16+SUMIFS(TB!AH:AH,TB!$E:$E,"2",TB!$J:$J,$A$4)</f>
        <v>0</v>
      </c>
      <c r="AS28" s="202">
        <f>AS16+SUMIFS(TB!AI:AI,TB!$E:$E,"2",TB!$J:$J,$A$4)</f>
        <v>0</v>
      </c>
      <c r="AT28" s="202">
        <f>AT16+SUMIFS(TB!AJ:AJ,TB!$E:$E,"2",TB!$J:$J,$A$4)</f>
        <v>0</v>
      </c>
      <c r="AU28" s="202">
        <f>AU16+SUMIFS(TB!AK:AK,TB!$E:$E,"2",TB!$J:$J,$A$4)</f>
        <v>9.0949470177292824E-13</v>
      </c>
      <c r="AV28" s="202">
        <f>AV16+SUMIFS(TB!AL:AL,TB!$E:$E,"2",TB!$J:$J,$A$4)</f>
        <v>1.9895196601282805E-13</v>
      </c>
      <c r="AW28" s="202">
        <f>AW16+SUMIFS(TB!AM:AM,TB!$E:$E,"2",TB!$J:$J,$A$4)</f>
        <v>0</v>
      </c>
      <c r="AX28" s="202">
        <f>AX16+SUMIFS(TB!AN:AN,TB!$E:$E,"2",TB!$J:$J,$A$4)</f>
        <v>2.8421709430404007E-13</v>
      </c>
      <c r="AY28" s="202">
        <f>AY16+SUMIFS(TB!AO:AO,TB!$E:$E,"2",TB!$J:$J,$A$4)</f>
        <v>1.8189894035458565E-12</v>
      </c>
      <c r="AZ28" s="202">
        <f>AZ16+SUMIFS(TB!AP:AP,TB!$E:$E,"2",TB!$J:$J,$A$4)</f>
        <v>0</v>
      </c>
      <c r="BA28" s="202">
        <f>BA16+SUMIFS(TB!AQ:AQ,TB!$E:$E,"2",TB!$J:$J,$A$4)</f>
        <v>-4.1744385725905886E-14</v>
      </c>
      <c r="BB28" s="202">
        <f>BB16+SUMIFS(TB!AR:AR,TB!$E:$E,"2",TB!$J:$J,$A$4)</f>
        <v>-3.0198066269804258E-14</v>
      </c>
      <c r="BC28" s="202">
        <f>BC16+SUMIFS(TB!AS:AS,TB!$E:$E,"2",TB!$J:$J,$A$4)</f>
        <v>0</v>
      </c>
      <c r="BD28" s="202">
        <f>BD16+SUMIFS(TB!AT:AT,TB!$E:$E,"2",TB!$J:$J,$A$4)</f>
        <v>0</v>
      </c>
      <c r="BE28" s="202">
        <f>BE16+SUMIFS(TB!AU:AU,TB!$E:$E,"2",TB!$J:$J,$A$4)</f>
        <v>0</v>
      </c>
      <c r="BF28" s="202">
        <f>BF16+SUMIFS(TB!AV:AV,TB!$E:$E,"2",TB!$J:$J,$A$4)</f>
        <v>0</v>
      </c>
      <c r="BG28" s="202">
        <f>BG16+SUMIFS(TB!AW:AW,TB!$E:$E,"2",TB!$J:$J,$A$4)</f>
        <v>0</v>
      </c>
      <c r="BH28" s="202">
        <f>BH16+SUMIFS(TB!AX:AX,TB!$E:$E,"2",TB!$J:$J,$A$4)</f>
        <v>1.5631940186722204E-13</v>
      </c>
      <c r="BI28" s="202">
        <f>BI16+SUMIFS(TB!AY:AY,TB!$E:$E,"2",TB!$J:$J,$A$4)</f>
        <v>0</v>
      </c>
      <c r="BJ28" s="202">
        <f>BJ16+SUMIFS(TB!AZ:AZ,TB!$E:$E,"2",TB!$J:$J,$A$4)</f>
        <v>0</v>
      </c>
      <c r="BK28" s="202">
        <f>BK16+SUMIFS(TB!BA:BA,TB!$E:$E,"2",TB!$J:$J,$A$4)</f>
        <v>0</v>
      </c>
      <c r="BL28" s="202">
        <f>BL16+SUMIFS(TB!BB:BB,TB!$E:$E,"2",TB!$J:$J,$A$4)</f>
        <v>0</v>
      </c>
      <c r="BM28" s="202">
        <f>BM16+SUMIFS(TB!BC:BC,TB!$E:$E,"2",TB!$J:$J,$A$4)</f>
        <v>0</v>
      </c>
      <c r="BN28" s="202">
        <f>BN16+SUMIFS(TB!BD:BD,TB!$E:$E,"2",TB!$J:$J,$A$4)</f>
        <v>0</v>
      </c>
      <c r="BO28" s="202">
        <f>BO16+SUMIFS(TB!BE:BE,TB!$E:$E,"2",TB!$J:$J,$A$4)</f>
        <v>0</v>
      </c>
      <c r="BP28" s="202">
        <f>BP16+SUMIFS(TB!BF:BF,TB!$E:$E,"2",TB!$J:$J,$A$4)</f>
        <v>0</v>
      </c>
      <c r="BQ28" s="202">
        <f>BQ16+SUMIFS(TB!BG:BG,TB!$E:$E,"2",TB!$J:$J,$A$4)</f>
        <v>0</v>
      </c>
      <c r="BR28" s="202">
        <f>BR16+SUMIFS(TB!BH:BH,TB!$E:$E,"2",TB!$J:$J,$A$4)</f>
        <v>0</v>
      </c>
      <c r="BS28" s="202">
        <f>BS16+SUMIFS(TB!BI:BI,TB!$E:$E,"2",TB!$J:$J,$A$4)</f>
        <v>0</v>
      </c>
    </row>
  </sheetData>
  <pageMargins left="0.7" right="0.7" top="0.75" bottom="0.75" header="0.3" footer="0.3"/>
  <pageSetup paperSize="9" scale="95" orientation="landscape" horizontalDpi="1200" verticalDpi="1200" r:id="rId1"/>
  <ignoredErrors>
    <ignoredError sqref="F10:H10 X10:BG16 F12:H12 F16:H16 C10:D16" formula="1"/>
  </ignoredErrors>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4100-000000000000}">
          <x14:formula1>
            <xm:f>Periods!$C$19:$C$32</xm:f>
          </x14:formula1>
          <xm:sqref>A4</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E0E3EC"/>
    <pageSetUpPr fitToPage="1"/>
  </sheetPr>
  <dimension ref="A1:BU37"/>
  <sheetViews>
    <sheetView showGridLines="0" zoomScaleNormal="100" zoomScaleSheetLayoutView="100" workbookViewId="0">
      <pane xSplit="6" ySplit="7" topLeftCell="G8" activePane="bottomRight" state="frozen"/>
      <selection activeCell="H5" sqref="H5"/>
      <selection pane="topRight" activeCell="H5" sqref="H5"/>
      <selection pane="bottomLeft" activeCell="H5" sqref="H5"/>
      <selection pane="bottomRight" activeCell="A5" sqref="A5"/>
    </sheetView>
  </sheetViews>
  <sheetFormatPr defaultColWidth="8.90625" defaultRowHeight="11.5" outlineLevelRow="1" outlineLevelCol="1" x14ac:dyDescent="0.3"/>
  <cols>
    <col min="1" max="1" width="5.6328125" style="26" customWidth="1"/>
    <col min="2" max="2" width="35.6328125" style="26" customWidth="1"/>
    <col min="3" max="5" width="9.08984375" style="26" customWidth="1"/>
    <col min="6" max="6" width="9.36328125" style="26" customWidth="1"/>
    <col min="7" max="7" width="7" style="26" customWidth="1" outlineLevel="1"/>
    <col min="8" max="8" width="7.453125" style="26" customWidth="1" outlineLevel="1"/>
    <col min="9" max="9" width="2.6328125" style="26" customWidth="1"/>
    <col min="10" max="15" width="9.08984375" style="26" customWidth="1"/>
    <col min="16" max="16" width="3.6328125" style="26" customWidth="1"/>
    <col min="17" max="20" width="6.36328125" style="26" customWidth="1" outlineLevel="1"/>
    <col min="21" max="21" width="6.6328125" style="26" customWidth="1" outlineLevel="1"/>
    <col min="22" max="22" width="6.36328125" style="26" customWidth="1" outlineLevel="1"/>
    <col min="23" max="23" width="5.90625" style="26" customWidth="1" outlineLevel="1"/>
    <col min="24" max="24" width="6.6328125" style="26" customWidth="1" outlineLevel="1"/>
    <col min="25" max="25" width="6.36328125" style="26" customWidth="1" outlineLevel="1"/>
    <col min="26" max="26" width="6.08984375" style="26" customWidth="1" outlineLevel="1"/>
    <col min="27" max="32" width="6.36328125" style="26" customWidth="1" outlineLevel="1"/>
    <col min="33" max="33" width="6.6328125" style="26" customWidth="1" outlineLevel="1"/>
    <col min="34" max="34" width="6.36328125" style="26" customWidth="1" outlineLevel="1"/>
    <col min="35" max="35" width="5.90625" style="26" customWidth="1" outlineLevel="1"/>
    <col min="36" max="36" width="6.6328125" style="26" customWidth="1" outlineLevel="1"/>
    <col min="37" max="37" width="6.54296875" style="26" customWidth="1" outlineLevel="1"/>
    <col min="38" max="39" width="6.08984375" style="26" customWidth="1" outlineLevel="1"/>
    <col min="40" max="44" width="6.36328125" style="26" customWidth="1" outlineLevel="1"/>
    <col min="45" max="45" width="6.6328125" style="26" customWidth="1" outlineLevel="1"/>
    <col min="46" max="46" width="6.36328125" style="26" customWidth="1" outlineLevel="1"/>
    <col min="47" max="47" width="5.90625" style="26" customWidth="1" outlineLevel="1"/>
    <col min="48" max="48" width="6.6328125" style="26" customWidth="1" outlineLevel="1"/>
    <col min="49" max="49" width="6.54296875" style="26" customWidth="1" outlineLevel="1"/>
    <col min="50" max="50" width="6.08984375" style="26" customWidth="1" outlineLevel="1"/>
    <col min="51" max="56" width="6.36328125" style="26" customWidth="1" outlineLevel="1"/>
    <col min="57" max="57" width="6.6328125" style="26" customWidth="1" outlineLevel="1"/>
    <col min="58" max="58" width="6.36328125" style="26" customWidth="1" outlineLevel="1"/>
    <col min="59" max="59" width="5.90625" style="26" customWidth="1" outlineLevel="1"/>
    <col min="60" max="60" width="6.6328125" style="26" customWidth="1" outlineLevel="1"/>
    <col min="61" max="61" width="6.54296875" style="26" customWidth="1" outlineLevel="1"/>
    <col min="62" max="62" width="6.08984375" style="26" customWidth="1" outlineLevel="1"/>
    <col min="63" max="64" width="6.36328125" style="26" customWidth="1" outlineLevel="1"/>
    <col min="65" max="65" width="3.6328125" style="26" customWidth="1"/>
    <col min="66" max="73" width="10.453125" style="26" bestFit="1" customWidth="1"/>
    <col min="74" max="76" width="11.6328125" style="26" bestFit="1" customWidth="1"/>
    <col min="77" max="85" width="10.453125" style="26" bestFit="1" customWidth="1"/>
    <col min="86" max="88" width="11.6328125" style="26" bestFit="1" customWidth="1"/>
    <col min="89" max="90" width="10.453125" style="26" bestFit="1" customWidth="1"/>
    <col min="91" max="16384" width="8.90625" style="26"/>
  </cols>
  <sheetData>
    <row r="1" spans="1:73" ht="15" customHeight="1" x14ac:dyDescent="0.4">
      <c r="A1" s="118" t="str">
        <f>Periods!$C$4</f>
        <v>Project Platinum</v>
      </c>
    </row>
    <row r="2" spans="1:73" s="151" customFormat="1" ht="15" customHeight="1" x14ac:dyDescent="0.3">
      <c r="A2" s="74" t="e">
        <f>#REF!</f>
        <v>#REF!</v>
      </c>
    </row>
    <row r="3" spans="1:73" s="151" customFormat="1" ht="15" customHeight="1" x14ac:dyDescent="0.3">
      <c r="A3" s="71" t="str">
        <f>Periods!$C$8</f>
        <v>Jan'19-Feb'22</v>
      </c>
    </row>
    <row r="4" spans="1:73" s="151" customFormat="1" ht="15" customHeight="1" x14ac:dyDescent="0.3">
      <c r="A4" s="199" t="s">
        <v>82</v>
      </c>
      <c r="B4" s="200" t="s">
        <v>84</v>
      </c>
    </row>
    <row r="5" spans="1:73" ht="15" customHeight="1" x14ac:dyDescent="0.3">
      <c r="A5" s="294" t="e">
        <f>SUM(C20:H20,C36:H36)</f>
        <v>#REF!</v>
      </c>
    </row>
    <row r="6" spans="1:73" ht="15" customHeight="1" x14ac:dyDescent="0.4">
      <c r="B6" s="118" t="e">
        <f>CONCATENATE($A$2," ","- reported")</f>
        <v>#REF!</v>
      </c>
      <c r="J6" s="107" t="str">
        <f>CONCATENATE(D7," v ",C7)</f>
        <v>FY20 v FY19</v>
      </c>
      <c r="K6" s="107"/>
      <c r="L6" s="107" t="str">
        <f>CONCATENATE(E7," v ",D7)</f>
        <v>FY21 v FY20</v>
      </c>
      <c r="M6" s="107"/>
      <c r="N6" s="107" t="str">
        <f>CONCATENATE(F7," v ",D7)</f>
        <v>TTM 
Feb-22 v FY20</v>
      </c>
      <c r="O6" s="107"/>
    </row>
    <row r="7" spans="1:73" s="20" customFormat="1" ht="24" customHeight="1" x14ac:dyDescent="0.3">
      <c r="B7" s="36" t="s">
        <v>5</v>
      </c>
      <c r="C7" s="51" t="str">
        <f>TB!BN$5</f>
        <v>FY19</v>
      </c>
      <c r="D7" s="51" t="str">
        <f>TB!BO$5</f>
        <v>FY20</v>
      </c>
      <c r="E7" s="51" t="str">
        <f>TB!BP$5</f>
        <v>FY21</v>
      </c>
      <c r="F7" s="52" t="str">
        <f>TB!BQ$5</f>
        <v>TTM 
Feb-22</v>
      </c>
      <c r="G7" s="52" t="str">
        <f>TB!BR$5</f>
        <v>YTD 
Feb-21</v>
      </c>
      <c r="H7" s="52" t="str">
        <f>TB!BS$5</f>
        <v>YTD 
Feb-22</v>
      </c>
      <c r="J7" s="104" t="s">
        <v>6</v>
      </c>
      <c r="K7" s="104" t="s">
        <v>7</v>
      </c>
      <c r="L7" s="104" t="s">
        <v>6</v>
      </c>
      <c r="M7" s="104" t="s">
        <v>7</v>
      </c>
      <c r="N7" s="104" t="s">
        <v>6</v>
      </c>
      <c r="O7" s="104" t="s">
        <v>7</v>
      </c>
      <c r="Q7" s="138">
        <f>TB!N$5</f>
        <v>43496</v>
      </c>
      <c r="R7" s="138">
        <f>TB!O$5</f>
        <v>43524</v>
      </c>
      <c r="S7" s="138">
        <f>TB!P$5</f>
        <v>43555</v>
      </c>
      <c r="T7" s="138">
        <f>TB!Q$5</f>
        <v>43585</v>
      </c>
      <c r="U7" s="138">
        <f>TB!R$5</f>
        <v>43616</v>
      </c>
      <c r="V7" s="138">
        <f>TB!S$5</f>
        <v>43646</v>
      </c>
      <c r="W7" s="138">
        <f>TB!T$5</f>
        <v>43677</v>
      </c>
      <c r="X7" s="138">
        <f>TB!U$5</f>
        <v>43708</v>
      </c>
      <c r="Y7" s="138">
        <f>TB!V$5</f>
        <v>43738</v>
      </c>
      <c r="Z7" s="138">
        <f>TB!W$5</f>
        <v>43769</v>
      </c>
      <c r="AA7" s="138">
        <f>TB!X$5</f>
        <v>43799</v>
      </c>
      <c r="AB7" s="138">
        <f>TB!Y$5</f>
        <v>43830</v>
      </c>
      <c r="AC7" s="138">
        <f>TB!Z$5</f>
        <v>43861</v>
      </c>
      <c r="AD7" s="138">
        <f>TB!AA$5</f>
        <v>43890</v>
      </c>
      <c r="AE7" s="138">
        <f>TB!AB$5</f>
        <v>43921</v>
      </c>
      <c r="AF7" s="138">
        <f>TB!AC$5</f>
        <v>43951</v>
      </c>
      <c r="AG7" s="138">
        <f>TB!AD$5</f>
        <v>43982</v>
      </c>
      <c r="AH7" s="138">
        <f>TB!AE$5</f>
        <v>44012</v>
      </c>
      <c r="AI7" s="138">
        <f>TB!AF$5</f>
        <v>44043</v>
      </c>
      <c r="AJ7" s="138">
        <f>TB!AG$5</f>
        <v>44074</v>
      </c>
      <c r="AK7" s="138">
        <f>TB!AH$5</f>
        <v>44104</v>
      </c>
      <c r="AL7" s="138">
        <f>TB!AI$5</f>
        <v>44135</v>
      </c>
      <c r="AM7" s="138">
        <f>TB!AJ$5</f>
        <v>44165</v>
      </c>
      <c r="AN7" s="138">
        <f>TB!AK$5</f>
        <v>44196</v>
      </c>
      <c r="AO7" s="138">
        <f>TB!AL$5</f>
        <v>44227</v>
      </c>
      <c r="AP7" s="138">
        <f>TB!AM$5</f>
        <v>44255</v>
      </c>
      <c r="AQ7" s="138">
        <f>TB!AN$5</f>
        <v>44286</v>
      </c>
      <c r="AR7" s="138">
        <f>TB!AO$5</f>
        <v>44316</v>
      </c>
      <c r="AS7" s="138">
        <f>TB!AP$5</f>
        <v>44347</v>
      </c>
      <c r="AT7" s="138">
        <f>TB!AQ$5</f>
        <v>44377</v>
      </c>
      <c r="AU7" s="138">
        <f>TB!AR$5</f>
        <v>44408</v>
      </c>
      <c r="AV7" s="138">
        <f>TB!AS$5</f>
        <v>44439</v>
      </c>
      <c r="AW7" s="138">
        <f>TB!AT$5</f>
        <v>44469</v>
      </c>
      <c r="AX7" s="138">
        <f>TB!AU$5</f>
        <v>44500</v>
      </c>
      <c r="AY7" s="138">
        <f>TB!AV$5</f>
        <v>44530</v>
      </c>
      <c r="AZ7" s="138">
        <f>TB!AW$5</f>
        <v>44561</v>
      </c>
      <c r="BA7" s="138">
        <f>TB!AX$5</f>
        <v>44592</v>
      </c>
      <c r="BB7" s="138">
        <f>TB!AY$5</f>
        <v>44620</v>
      </c>
      <c r="BC7" s="138">
        <f>TB!AZ$5</f>
        <v>44651</v>
      </c>
      <c r="BD7" s="138">
        <f>TB!BA$5</f>
        <v>44681</v>
      </c>
      <c r="BE7" s="138">
        <f>TB!BB$5</f>
        <v>44712</v>
      </c>
      <c r="BF7" s="138">
        <f>TB!BC$5</f>
        <v>44742</v>
      </c>
      <c r="BG7" s="138">
        <f>TB!BD$5</f>
        <v>44773</v>
      </c>
      <c r="BH7" s="138">
        <f>TB!BE$5</f>
        <v>44804</v>
      </c>
      <c r="BI7" s="138">
        <f>TB!BF$5</f>
        <v>44834</v>
      </c>
      <c r="BJ7" s="138">
        <f>TB!BG$5</f>
        <v>44865</v>
      </c>
      <c r="BK7" s="138">
        <f>TB!BH$5</f>
        <v>44895</v>
      </c>
      <c r="BL7" s="138">
        <f>TB!BI$5</f>
        <v>44926</v>
      </c>
    </row>
    <row r="8" spans="1:73" ht="14.25" customHeight="1" x14ac:dyDescent="0.3">
      <c r="B8" s="30" t="str">
        <f>B24</f>
        <v>A</v>
      </c>
      <c r="C8" s="202">
        <f>SUM(Q8:AB8)</f>
        <v>0</v>
      </c>
      <c r="D8" s="202">
        <f>SUM(AC8:AN8)</f>
        <v>0</v>
      </c>
      <c r="E8" s="202">
        <f>SUM(AO8:AZ8)</f>
        <v>0</v>
      </c>
      <c r="F8" s="202">
        <f ca="1">_xlfn.IFNA(SUM(OFFSET($Q8,0,MATCH(Periods!$D$15,$Q$7:$BO$7)-1):OFFSET($Q8,0,MATCH(Periods!$D$15,$Q$7:$BO$7,0)-12)),0)</f>
        <v>0</v>
      </c>
      <c r="G8" s="202">
        <f ca="1">SUM(OFFSET($Q8,0,MATCH(Periods!$D$17,$Q$7:$BO$7,0)-1):OFFSET($Q8,0,MATCH(Periods!$D$13,$Q$7:$BO$7,0)))</f>
        <v>0</v>
      </c>
      <c r="H8" s="202">
        <f ca="1">SUM(OFFSET($Q8,0,MATCH(Periods!$D$16,$Q$7:$BO$7,0)-1):OFFSET($Q8,0,MATCH(Periods!$D$14,$Q$7:$BO$7,0)))</f>
        <v>0</v>
      </c>
      <c r="I8" s="216"/>
      <c r="J8" s="202">
        <f t="shared" ref="J8:J12" si="0">D8-C8</f>
        <v>0</v>
      </c>
      <c r="K8" s="59" t="str">
        <f>IFERROR(J8/C8,"n/a")</f>
        <v>n/a</v>
      </c>
      <c r="L8" s="202">
        <f>E8-D8</f>
        <v>0</v>
      </c>
      <c r="M8" s="59" t="str">
        <f>IFERROR(L8/D8,"n/a")</f>
        <v>n/a</v>
      </c>
      <c r="N8" s="202">
        <f ca="1">F8-E8</f>
        <v>0</v>
      </c>
      <c r="O8" s="58" t="str">
        <f ca="1">IFERROR(N8/E8,"n/a")</f>
        <v>n/a</v>
      </c>
      <c r="Q8" s="202">
        <f>-SUMIFS(TB!N:N,TB!$F:$F,$A$2,TB!$J:$J,$B8)</f>
        <v>0</v>
      </c>
      <c r="R8" s="202">
        <f>-SUMIFS(TB!O:O,TB!$F:$F,$A$2,TB!$J:$J,$B8)</f>
        <v>0</v>
      </c>
      <c r="S8" s="202">
        <f>-SUMIFS(TB!P:P,TB!$F:$F,$A$2,TB!$J:$J,$B8)</f>
        <v>0</v>
      </c>
      <c r="T8" s="202">
        <f>-SUMIFS(TB!Q:Q,TB!$F:$F,$A$2,TB!$J:$J,$B8)</f>
        <v>0</v>
      </c>
      <c r="U8" s="202">
        <f>-SUMIFS(TB!R:R,TB!$F:$F,$A$2,TB!$J:$J,$B8)</f>
        <v>0</v>
      </c>
      <c r="V8" s="202">
        <f>-SUMIFS(TB!S:S,TB!$F:$F,$A$2,TB!$J:$J,$B8)</f>
        <v>0</v>
      </c>
      <c r="W8" s="202">
        <f>-SUMIFS(TB!T:T,TB!$F:$F,$A$2,TB!$J:$J,$B8)</f>
        <v>0</v>
      </c>
      <c r="X8" s="202">
        <f>-SUMIFS(TB!U:U,TB!$F:$F,$A$2,TB!$J:$J,$B8)</f>
        <v>0</v>
      </c>
      <c r="Y8" s="202">
        <f>-SUMIFS(TB!V:V,TB!$F:$F,$A$2,TB!$J:$J,$B8)</f>
        <v>0</v>
      </c>
      <c r="Z8" s="202">
        <f>-SUMIFS(TB!W:W,TB!$F:$F,$A$2,TB!$J:$J,$B8)</f>
        <v>0</v>
      </c>
      <c r="AA8" s="202">
        <f>-SUMIFS(TB!X:X,TB!$F:$F,$A$2,TB!$J:$J,$B8)</f>
        <v>0</v>
      </c>
      <c r="AB8" s="202">
        <f>-SUMIFS(TB!Y:Y,TB!$F:$F,$A$2,TB!$J:$J,$B8)</f>
        <v>0</v>
      </c>
      <c r="AC8" s="202">
        <f>-SUMIFS(TB!Z:Z,TB!$F:$F,$A$2,TB!$J:$J,$B8)</f>
        <v>0</v>
      </c>
      <c r="AD8" s="202">
        <f>-SUMIFS(TB!AA:AA,TB!$F:$F,$A$2,TB!$J:$J,$B8)</f>
        <v>0</v>
      </c>
      <c r="AE8" s="202">
        <f>-SUMIFS(TB!AB:AB,TB!$F:$F,$A$2,TB!$J:$J,$B8)</f>
        <v>0</v>
      </c>
      <c r="AF8" s="202">
        <f>-SUMIFS(TB!AC:AC,TB!$F:$F,$A$2,TB!$J:$J,$B8)</f>
        <v>0</v>
      </c>
      <c r="AG8" s="202">
        <f>-SUMIFS(TB!AD:AD,TB!$F:$F,$A$2,TB!$J:$J,$B8)</f>
        <v>0</v>
      </c>
      <c r="AH8" s="202">
        <f>-SUMIFS(TB!AE:AE,TB!$F:$F,$A$2,TB!$J:$J,$B8)</f>
        <v>0</v>
      </c>
      <c r="AI8" s="202">
        <f>-SUMIFS(TB!AF:AF,TB!$F:$F,$A$2,TB!$J:$J,$B8)</f>
        <v>0</v>
      </c>
      <c r="AJ8" s="202">
        <f>-SUMIFS(TB!AG:AG,TB!$F:$F,$A$2,TB!$J:$J,$B8)</f>
        <v>0</v>
      </c>
      <c r="AK8" s="202">
        <f>-SUMIFS(TB!AH:AH,TB!$F:$F,$A$2,TB!$J:$J,$B8)</f>
        <v>0</v>
      </c>
      <c r="AL8" s="202">
        <f>-SUMIFS(TB!AI:AI,TB!$F:$F,$A$2,TB!$J:$J,$B8)</f>
        <v>0</v>
      </c>
      <c r="AM8" s="202">
        <f>-SUMIFS(TB!AJ:AJ,TB!$F:$F,$A$2,TB!$J:$J,$B8)</f>
        <v>0</v>
      </c>
      <c r="AN8" s="202">
        <f>-SUMIFS(TB!AK:AK,TB!$F:$F,$A$2,TB!$J:$J,$B8)</f>
        <v>0</v>
      </c>
      <c r="AO8" s="202">
        <f>-SUMIFS(TB!AL:AL,TB!$F:$F,$A$2,TB!$J:$J,$B8)</f>
        <v>0</v>
      </c>
      <c r="AP8" s="202">
        <f>-SUMIFS(TB!AM:AM,TB!$F:$F,$A$2,TB!$J:$J,$B8)</f>
        <v>0</v>
      </c>
      <c r="AQ8" s="202">
        <f>-SUMIFS(TB!AN:AN,TB!$F:$F,$A$2,TB!$J:$J,$B8)</f>
        <v>0</v>
      </c>
      <c r="AR8" s="202">
        <f>-SUMIFS(TB!AO:AO,TB!$F:$F,$A$2,TB!$J:$J,$B8)</f>
        <v>0</v>
      </c>
      <c r="AS8" s="202">
        <f>-SUMIFS(TB!AP:AP,TB!$F:$F,$A$2,TB!$J:$J,$B8)</f>
        <v>0</v>
      </c>
      <c r="AT8" s="202">
        <f>-SUMIFS(TB!AQ:AQ,TB!$F:$F,$A$2,TB!$J:$J,$B8)</f>
        <v>0</v>
      </c>
      <c r="AU8" s="202">
        <f>-SUMIFS(TB!AR:AR,TB!$F:$F,$A$2,TB!$J:$J,$B8)</f>
        <v>0</v>
      </c>
      <c r="AV8" s="202">
        <f>-SUMIFS(TB!AS:AS,TB!$F:$F,$A$2,TB!$J:$J,$B8)</f>
        <v>0</v>
      </c>
      <c r="AW8" s="202">
        <f>-SUMIFS(TB!AT:AT,TB!$F:$F,$A$2,TB!$J:$J,$B8)</f>
        <v>0</v>
      </c>
      <c r="AX8" s="202">
        <f>-SUMIFS(TB!AU:AU,TB!$F:$F,$A$2,TB!$J:$J,$B8)</f>
        <v>0</v>
      </c>
      <c r="AY8" s="202">
        <f>-SUMIFS(TB!AV:AV,TB!$F:$F,$A$2,TB!$J:$J,$B8)</f>
        <v>0</v>
      </c>
      <c r="AZ8" s="202">
        <f>-SUMIFS(TB!AW:AW,TB!$F:$F,$A$2,TB!$J:$J,$B8)</f>
        <v>0</v>
      </c>
      <c r="BA8" s="202">
        <f>-SUMIFS(TB!AX:AX,TB!$F:$F,$A$2,TB!$J:$J,$B8)</f>
        <v>0</v>
      </c>
      <c r="BB8" s="202">
        <f>-SUMIFS(TB!AY:AY,TB!$F:$F,$A$2,TB!$J:$J,$B8)</f>
        <v>0</v>
      </c>
      <c r="BC8" s="202">
        <f>-SUMIFS(TB!AZ:AZ,TB!$F:$F,$A$2,TB!$J:$J,$B8)</f>
        <v>0</v>
      </c>
      <c r="BD8" s="202">
        <f>-SUMIFS(TB!BA:BA,TB!$F:$F,$A$2,TB!$J:$J,$B8)</f>
        <v>0</v>
      </c>
      <c r="BE8" s="202">
        <f>-SUMIFS(TB!BB:BB,TB!$F:$F,$A$2,TB!$J:$J,$B8)</f>
        <v>0</v>
      </c>
      <c r="BF8" s="202">
        <f>-SUMIFS(TB!BC:BC,TB!$F:$F,$A$2,TB!$J:$J,$B8)</f>
        <v>0</v>
      </c>
      <c r="BG8" s="202">
        <f>-SUMIFS(TB!BD:BD,TB!$F:$F,$A$2,TB!$J:$J,$B8)</f>
        <v>0</v>
      </c>
      <c r="BH8" s="202">
        <f>-SUMIFS(TB!BE:BE,TB!$F:$F,$A$2,TB!$J:$J,$B8)</f>
        <v>0</v>
      </c>
      <c r="BI8" s="202">
        <f>-SUMIFS(TB!BF:BF,TB!$F:$F,$A$2,TB!$J:$J,$B8)</f>
        <v>0</v>
      </c>
      <c r="BJ8" s="202">
        <f>-SUMIFS(TB!BG:BG,TB!$F:$F,$A$2,TB!$J:$J,$B8)</f>
        <v>0</v>
      </c>
      <c r="BK8" s="202">
        <f>-SUMIFS(TB!BH:BH,TB!$F:$F,$A$2,TB!$J:$J,$B8)</f>
        <v>0</v>
      </c>
      <c r="BL8" s="202">
        <f>-SUMIFS(TB!BI:BI,TB!$F:$F,$A$2,TB!$J:$J,$B8)</f>
        <v>0</v>
      </c>
    </row>
    <row r="9" spans="1:73" ht="14.25" customHeight="1" x14ac:dyDescent="0.3">
      <c r="B9" s="30" t="str">
        <f>B25</f>
        <v>B</v>
      </c>
      <c r="C9" s="202">
        <f>SUM(Q9:AB9)</f>
        <v>0</v>
      </c>
      <c r="D9" s="202">
        <f>SUM(AC9:AN9)</f>
        <v>0</v>
      </c>
      <c r="E9" s="202">
        <f t="shared" ref="E9:E11" si="1">SUM(AO9:AZ9)</f>
        <v>0</v>
      </c>
      <c r="F9" s="202">
        <f ca="1">_xlfn.IFNA(SUM(OFFSET($Q9,0,MATCH(Periods!$D$15,$Q$7:$BO$7)-1):OFFSET($Q9,0,MATCH(Periods!$D$15,$Q$7:$BO$7,0)-12)),0)</f>
        <v>0</v>
      </c>
      <c r="G9" s="202">
        <f ca="1">SUM(OFFSET($Q9,0,MATCH(Periods!$D$17,$Q$7:$BO$7,0)-1):OFFSET($Q9,0,MATCH(Periods!$D$13,$Q$7:$BO$7,0)))</f>
        <v>0</v>
      </c>
      <c r="H9" s="202">
        <f ca="1">SUM(OFFSET($Q9,0,MATCH(Periods!$D$16,$Q$7:$BO$7,0)-1):OFFSET($Q9,0,MATCH(Periods!$D$14,$Q$7:$BO$7,0)))</f>
        <v>0</v>
      </c>
      <c r="I9" s="216"/>
      <c r="J9" s="202">
        <f t="shared" si="0"/>
        <v>0</v>
      </c>
      <c r="K9" s="59" t="str">
        <f>IFERROR(J9/C9,"n/a")</f>
        <v>n/a</v>
      </c>
      <c r="L9" s="202">
        <f t="shared" ref="L9:L12" si="2">E9-D9</f>
        <v>0</v>
      </c>
      <c r="M9" s="59" t="str">
        <f t="shared" ref="M9:M12" si="3">IFERROR(L9/D9,"n/a")</f>
        <v>n/a</v>
      </c>
      <c r="N9" s="202">
        <f t="shared" ref="N9:N12" ca="1" si="4">F9-E9</f>
        <v>0</v>
      </c>
      <c r="O9" s="58" t="str">
        <f t="shared" ref="O9:O12" ca="1" si="5">IFERROR(N9/E9,"n/a")</f>
        <v>n/a</v>
      </c>
      <c r="Q9" s="202">
        <f>-SUMIFS(TB!N:N,TB!$F:$F,$A$2,TB!$J:$J,$B9)</f>
        <v>0</v>
      </c>
      <c r="R9" s="202">
        <f>-SUMIFS(TB!O:O,TB!$F:$F,$A$2,TB!$J:$J,$B9)</f>
        <v>0</v>
      </c>
      <c r="S9" s="202">
        <f>-SUMIFS(TB!P:P,TB!$F:$F,$A$2,TB!$J:$J,$B9)</f>
        <v>0</v>
      </c>
      <c r="T9" s="202">
        <f>-SUMIFS(TB!Q:Q,TB!$F:$F,$A$2,TB!$J:$J,$B9)</f>
        <v>0</v>
      </c>
      <c r="U9" s="202">
        <f>-SUMIFS(TB!R:R,TB!$F:$F,$A$2,TB!$J:$J,$B9)</f>
        <v>0</v>
      </c>
      <c r="V9" s="202">
        <f>-SUMIFS(TB!S:S,TB!$F:$F,$A$2,TB!$J:$J,$B9)</f>
        <v>0</v>
      </c>
      <c r="W9" s="202">
        <f>-SUMIFS(TB!T:T,TB!$F:$F,$A$2,TB!$J:$J,$B9)</f>
        <v>0</v>
      </c>
      <c r="X9" s="202">
        <f>-SUMIFS(TB!U:U,TB!$F:$F,$A$2,TB!$J:$J,$B9)</f>
        <v>0</v>
      </c>
      <c r="Y9" s="202">
        <f>-SUMIFS(TB!V:V,TB!$F:$F,$A$2,TB!$J:$J,$B9)</f>
        <v>0</v>
      </c>
      <c r="Z9" s="202">
        <f>-SUMIFS(TB!W:W,TB!$F:$F,$A$2,TB!$J:$J,$B9)</f>
        <v>0</v>
      </c>
      <c r="AA9" s="202">
        <f>-SUMIFS(TB!X:X,TB!$F:$F,$A$2,TB!$J:$J,$B9)</f>
        <v>0</v>
      </c>
      <c r="AB9" s="202">
        <f>-SUMIFS(TB!Y:Y,TB!$F:$F,$A$2,TB!$J:$J,$B9)</f>
        <v>0</v>
      </c>
      <c r="AC9" s="202">
        <f>-SUMIFS(TB!Z:Z,TB!$F:$F,$A$2,TB!$J:$J,$B9)</f>
        <v>0</v>
      </c>
      <c r="AD9" s="202">
        <f>-SUMIFS(TB!AA:AA,TB!$F:$F,$A$2,TB!$J:$J,$B9)</f>
        <v>0</v>
      </c>
      <c r="AE9" s="202">
        <f>-SUMIFS(TB!AB:AB,TB!$F:$F,$A$2,TB!$J:$J,$B9)</f>
        <v>0</v>
      </c>
      <c r="AF9" s="202">
        <f>-SUMIFS(TB!AC:AC,TB!$F:$F,$A$2,TB!$J:$J,$B9)</f>
        <v>0</v>
      </c>
      <c r="AG9" s="202">
        <f>-SUMIFS(TB!AD:AD,TB!$F:$F,$A$2,TB!$J:$J,$B9)</f>
        <v>0</v>
      </c>
      <c r="AH9" s="202">
        <f>-SUMIFS(TB!AE:AE,TB!$F:$F,$A$2,TB!$J:$J,$B9)</f>
        <v>0</v>
      </c>
      <c r="AI9" s="202">
        <f>-SUMIFS(TB!AF:AF,TB!$F:$F,$A$2,TB!$J:$J,$B9)</f>
        <v>0</v>
      </c>
      <c r="AJ9" s="202">
        <f>-SUMIFS(TB!AG:AG,TB!$F:$F,$A$2,TB!$J:$J,$B9)</f>
        <v>0</v>
      </c>
      <c r="AK9" s="202">
        <f>-SUMIFS(TB!AH:AH,TB!$F:$F,$A$2,TB!$J:$J,$B9)</f>
        <v>0</v>
      </c>
      <c r="AL9" s="202">
        <f>-SUMIFS(TB!AI:AI,TB!$F:$F,$A$2,TB!$J:$J,$B9)</f>
        <v>0</v>
      </c>
      <c r="AM9" s="202">
        <f>-SUMIFS(TB!AJ:AJ,TB!$F:$F,$A$2,TB!$J:$J,$B9)</f>
        <v>0</v>
      </c>
      <c r="AN9" s="202">
        <f>-SUMIFS(TB!AK:AK,TB!$F:$F,$A$2,TB!$J:$J,$B9)</f>
        <v>0</v>
      </c>
      <c r="AO9" s="202">
        <f>-SUMIFS(TB!AL:AL,TB!$F:$F,$A$2,TB!$J:$J,$B9)</f>
        <v>0</v>
      </c>
      <c r="AP9" s="202">
        <f>-SUMIFS(TB!AM:AM,TB!$F:$F,$A$2,TB!$J:$J,$B9)</f>
        <v>0</v>
      </c>
      <c r="AQ9" s="202">
        <f>-SUMIFS(TB!AN:AN,TB!$F:$F,$A$2,TB!$J:$J,$B9)</f>
        <v>0</v>
      </c>
      <c r="AR9" s="202">
        <f>-SUMIFS(TB!AO:AO,TB!$F:$F,$A$2,TB!$J:$J,$B9)</f>
        <v>0</v>
      </c>
      <c r="AS9" s="202">
        <f>-SUMIFS(TB!AP:AP,TB!$F:$F,$A$2,TB!$J:$J,$B9)</f>
        <v>0</v>
      </c>
      <c r="AT9" s="202">
        <f>-SUMIFS(TB!AQ:AQ,TB!$F:$F,$A$2,TB!$J:$J,$B9)</f>
        <v>0</v>
      </c>
      <c r="AU9" s="202">
        <f>-SUMIFS(TB!AR:AR,TB!$F:$F,$A$2,TB!$J:$J,$B9)</f>
        <v>0</v>
      </c>
      <c r="AV9" s="202">
        <f>-SUMIFS(TB!AS:AS,TB!$F:$F,$A$2,TB!$J:$J,$B9)</f>
        <v>0</v>
      </c>
      <c r="AW9" s="202">
        <f>-SUMIFS(TB!AT:AT,TB!$F:$F,$A$2,TB!$J:$J,$B9)</f>
        <v>0</v>
      </c>
      <c r="AX9" s="202">
        <f>-SUMIFS(TB!AU:AU,TB!$F:$F,$A$2,TB!$J:$J,$B9)</f>
        <v>0</v>
      </c>
      <c r="AY9" s="202">
        <f>-SUMIFS(TB!AV:AV,TB!$F:$F,$A$2,TB!$J:$J,$B9)</f>
        <v>0</v>
      </c>
      <c r="AZ9" s="202">
        <f>-SUMIFS(TB!AW:AW,TB!$F:$F,$A$2,TB!$J:$J,$B9)</f>
        <v>0</v>
      </c>
      <c r="BA9" s="202">
        <f>-SUMIFS(TB!AX:AX,TB!$F:$F,$A$2,TB!$J:$J,$B9)</f>
        <v>0</v>
      </c>
      <c r="BB9" s="202">
        <f>-SUMIFS(TB!AY:AY,TB!$F:$F,$A$2,TB!$J:$J,$B9)</f>
        <v>0</v>
      </c>
      <c r="BC9" s="202">
        <f>-SUMIFS(TB!AZ:AZ,TB!$F:$F,$A$2,TB!$J:$J,$B9)</f>
        <v>0</v>
      </c>
      <c r="BD9" s="202">
        <f>-SUMIFS(TB!BA:BA,TB!$F:$F,$A$2,TB!$J:$J,$B9)</f>
        <v>0</v>
      </c>
      <c r="BE9" s="202">
        <f>-SUMIFS(TB!BB:BB,TB!$F:$F,$A$2,TB!$J:$J,$B9)</f>
        <v>0</v>
      </c>
      <c r="BF9" s="202">
        <f>-SUMIFS(TB!BC:BC,TB!$F:$F,$A$2,TB!$J:$J,$B9)</f>
        <v>0</v>
      </c>
      <c r="BG9" s="202">
        <f>-SUMIFS(TB!BD:BD,TB!$F:$F,$A$2,TB!$J:$J,$B9)</f>
        <v>0</v>
      </c>
      <c r="BH9" s="202">
        <f>-SUMIFS(TB!BE:BE,TB!$F:$F,$A$2,TB!$J:$J,$B9)</f>
        <v>0</v>
      </c>
      <c r="BI9" s="202">
        <f>-SUMIFS(TB!BF:BF,TB!$F:$F,$A$2,TB!$J:$J,$B9)</f>
        <v>0</v>
      </c>
      <c r="BJ9" s="202">
        <f>-SUMIFS(TB!BG:BG,TB!$F:$F,$A$2,TB!$J:$J,$B9)</f>
        <v>0</v>
      </c>
      <c r="BK9" s="202">
        <f>-SUMIFS(TB!BH:BH,TB!$F:$F,$A$2,TB!$J:$J,$B9)</f>
        <v>0</v>
      </c>
      <c r="BL9" s="202">
        <f>-SUMIFS(TB!BI:BI,TB!$F:$F,$A$2,TB!$J:$J,$B9)</f>
        <v>0</v>
      </c>
    </row>
    <row r="10" spans="1:73" ht="14.25" customHeight="1" x14ac:dyDescent="0.3">
      <c r="B10" s="30" t="str">
        <f>B26</f>
        <v>C</v>
      </c>
      <c r="C10" s="202">
        <f>SUM(Q10:AB10)</f>
        <v>0</v>
      </c>
      <c r="D10" s="202">
        <f>SUM(AC10:AN10)</f>
        <v>0</v>
      </c>
      <c r="E10" s="202">
        <f t="shared" si="1"/>
        <v>0</v>
      </c>
      <c r="F10" s="202">
        <f ca="1">_xlfn.IFNA(SUM(OFFSET($Q10,0,MATCH(Periods!$D$15,$Q$7:$BO$7)-1):OFFSET($Q10,0,MATCH(Periods!$D$15,$Q$7:$BO$7,0)-12)),0)</f>
        <v>0</v>
      </c>
      <c r="G10" s="202">
        <f ca="1">SUM(OFFSET($Q10,0,MATCH(Periods!$D$17,$Q$7:$BO$7,0)-1):OFFSET($Q10,0,MATCH(Periods!$D$13,$Q$7:$BO$7,0)))</f>
        <v>0</v>
      </c>
      <c r="H10" s="202">
        <f ca="1">SUM(OFFSET($Q10,0,MATCH(Periods!$D$16,$Q$7:$BO$7,0)-1):OFFSET($Q10,0,MATCH(Periods!$D$14,$Q$7:$BO$7,0)))</f>
        <v>0</v>
      </c>
      <c r="I10" s="216"/>
      <c r="J10" s="202">
        <f t="shared" si="0"/>
        <v>0</v>
      </c>
      <c r="K10" s="59" t="str">
        <f>IFERROR(J10/C10,"n/a")</f>
        <v>n/a</v>
      </c>
      <c r="L10" s="202">
        <f t="shared" si="2"/>
        <v>0</v>
      </c>
      <c r="M10" s="59" t="str">
        <f t="shared" si="3"/>
        <v>n/a</v>
      </c>
      <c r="N10" s="202">
        <f t="shared" ca="1" si="4"/>
        <v>0</v>
      </c>
      <c r="O10" s="58" t="str">
        <f t="shared" ca="1" si="5"/>
        <v>n/a</v>
      </c>
      <c r="Q10" s="202">
        <f>-SUMIFS(TB!N:N,TB!$F:$F,$A$2,TB!$J:$J,$B10)</f>
        <v>0</v>
      </c>
      <c r="R10" s="202">
        <f>-SUMIFS(TB!O:O,TB!$F:$F,$A$2,TB!$J:$J,$B10)</f>
        <v>0</v>
      </c>
      <c r="S10" s="202">
        <f>-SUMIFS(TB!P:P,TB!$F:$F,$A$2,TB!$J:$J,$B10)</f>
        <v>0</v>
      </c>
      <c r="T10" s="202">
        <f>-SUMIFS(TB!Q:Q,TB!$F:$F,$A$2,TB!$J:$J,$B10)</f>
        <v>0</v>
      </c>
      <c r="U10" s="202">
        <f>-SUMIFS(TB!R:R,TB!$F:$F,$A$2,TB!$J:$J,$B10)</f>
        <v>0</v>
      </c>
      <c r="V10" s="202">
        <f>-SUMIFS(TB!S:S,TB!$F:$F,$A$2,TB!$J:$J,$B10)</f>
        <v>0</v>
      </c>
      <c r="W10" s="202">
        <f>-SUMIFS(TB!T:T,TB!$F:$F,$A$2,TB!$J:$J,$B10)</f>
        <v>0</v>
      </c>
      <c r="X10" s="202">
        <f>-SUMIFS(TB!U:U,TB!$F:$F,$A$2,TB!$J:$J,$B10)</f>
        <v>0</v>
      </c>
      <c r="Y10" s="202">
        <f>-SUMIFS(TB!V:V,TB!$F:$F,$A$2,TB!$J:$J,$B10)</f>
        <v>0</v>
      </c>
      <c r="Z10" s="202">
        <f>-SUMIFS(TB!W:W,TB!$F:$F,$A$2,TB!$J:$J,$B10)</f>
        <v>0</v>
      </c>
      <c r="AA10" s="202">
        <f>-SUMIFS(TB!X:X,TB!$F:$F,$A$2,TB!$J:$J,$B10)</f>
        <v>0</v>
      </c>
      <c r="AB10" s="202">
        <f>-SUMIFS(TB!Y:Y,TB!$F:$F,$A$2,TB!$J:$J,$B10)</f>
        <v>0</v>
      </c>
      <c r="AC10" s="202">
        <f>-SUMIFS(TB!Z:Z,TB!$F:$F,$A$2,TB!$J:$J,$B10)</f>
        <v>0</v>
      </c>
      <c r="AD10" s="202">
        <f>-SUMIFS(TB!AA:AA,TB!$F:$F,$A$2,TB!$J:$J,$B10)</f>
        <v>0</v>
      </c>
      <c r="AE10" s="202">
        <f>-SUMIFS(TB!AB:AB,TB!$F:$F,$A$2,TB!$J:$J,$B10)</f>
        <v>0</v>
      </c>
      <c r="AF10" s="202">
        <f>-SUMIFS(TB!AC:AC,TB!$F:$F,$A$2,TB!$J:$J,$B10)</f>
        <v>0</v>
      </c>
      <c r="AG10" s="202">
        <f>-SUMIFS(TB!AD:AD,TB!$F:$F,$A$2,TB!$J:$J,$B10)</f>
        <v>0</v>
      </c>
      <c r="AH10" s="202">
        <f>-SUMIFS(TB!AE:AE,TB!$F:$F,$A$2,TB!$J:$J,$B10)</f>
        <v>0</v>
      </c>
      <c r="AI10" s="202">
        <f>-SUMIFS(TB!AF:AF,TB!$F:$F,$A$2,TB!$J:$J,$B10)</f>
        <v>0</v>
      </c>
      <c r="AJ10" s="202">
        <f>-SUMIFS(TB!AG:AG,TB!$F:$F,$A$2,TB!$J:$J,$B10)</f>
        <v>0</v>
      </c>
      <c r="AK10" s="202">
        <f>-SUMIFS(TB!AH:AH,TB!$F:$F,$A$2,TB!$J:$J,$B10)</f>
        <v>0</v>
      </c>
      <c r="AL10" s="202">
        <f>-SUMIFS(TB!AI:AI,TB!$F:$F,$A$2,TB!$J:$J,$B10)</f>
        <v>0</v>
      </c>
      <c r="AM10" s="202">
        <f>-SUMIFS(TB!AJ:AJ,TB!$F:$F,$A$2,TB!$J:$J,$B10)</f>
        <v>0</v>
      </c>
      <c r="AN10" s="202">
        <f>-SUMIFS(TB!AK:AK,TB!$F:$F,$A$2,TB!$J:$J,$B10)</f>
        <v>0</v>
      </c>
      <c r="AO10" s="202">
        <f>-SUMIFS(TB!AL:AL,TB!$F:$F,$A$2,TB!$J:$J,$B10)</f>
        <v>0</v>
      </c>
      <c r="AP10" s="202">
        <f>-SUMIFS(TB!AM:AM,TB!$F:$F,$A$2,TB!$J:$J,$B10)</f>
        <v>0</v>
      </c>
      <c r="AQ10" s="202">
        <f>-SUMIFS(TB!AN:AN,TB!$F:$F,$A$2,TB!$J:$J,$B10)</f>
        <v>0</v>
      </c>
      <c r="AR10" s="202">
        <f>-SUMIFS(TB!AO:AO,TB!$F:$F,$A$2,TB!$J:$J,$B10)</f>
        <v>0</v>
      </c>
      <c r="AS10" s="202">
        <f>-SUMIFS(TB!AP:AP,TB!$F:$F,$A$2,TB!$J:$J,$B10)</f>
        <v>0</v>
      </c>
      <c r="AT10" s="202">
        <f>-SUMIFS(TB!AQ:AQ,TB!$F:$F,$A$2,TB!$J:$J,$B10)</f>
        <v>0</v>
      </c>
      <c r="AU10" s="202">
        <f>-SUMIFS(TB!AR:AR,TB!$F:$F,$A$2,TB!$J:$J,$B10)</f>
        <v>0</v>
      </c>
      <c r="AV10" s="202">
        <f>-SUMIFS(TB!AS:AS,TB!$F:$F,$A$2,TB!$J:$J,$B10)</f>
        <v>0</v>
      </c>
      <c r="AW10" s="202">
        <f>-SUMIFS(TB!AT:AT,TB!$F:$F,$A$2,TB!$J:$J,$B10)</f>
        <v>0</v>
      </c>
      <c r="AX10" s="202">
        <f>-SUMIFS(TB!AU:AU,TB!$F:$F,$A$2,TB!$J:$J,$B10)</f>
        <v>0</v>
      </c>
      <c r="AY10" s="202">
        <f>-SUMIFS(TB!AV:AV,TB!$F:$F,$A$2,TB!$J:$J,$B10)</f>
        <v>0</v>
      </c>
      <c r="AZ10" s="202">
        <f>-SUMIFS(TB!AW:AW,TB!$F:$F,$A$2,TB!$J:$J,$B10)</f>
        <v>0</v>
      </c>
      <c r="BA10" s="202">
        <f>-SUMIFS(TB!AX:AX,TB!$F:$F,$A$2,TB!$J:$J,$B10)</f>
        <v>0</v>
      </c>
      <c r="BB10" s="202">
        <f>-SUMIFS(TB!AY:AY,TB!$F:$F,$A$2,TB!$J:$J,$B10)</f>
        <v>0</v>
      </c>
      <c r="BC10" s="202">
        <f>-SUMIFS(TB!AZ:AZ,TB!$F:$F,$A$2,TB!$J:$J,$B10)</f>
        <v>0</v>
      </c>
      <c r="BD10" s="202">
        <f>-SUMIFS(TB!BA:BA,TB!$F:$F,$A$2,TB!$J:$J,$B10)</f>
        <v>0</v>
      </c>
      <c r="BE10" s="202">
        <f>-SUMIFS(TB!BB:BB,TB!$F:$F,$A$2,TB!$J:$J,$B10)</f>
        <v>0</v>
      </c>
      <c r="BF10" s="202">
        <f>-SUMIFS(TB!BC:BC,TB!$F:$F,$A$2,TB!$J:$J,$B10)</f>
        <v>0</v>
      </c>
      <c r="BG10" s="202">
        <f>-SUMIFS(TB!BD:BD,TB!$F:$F,$A$2,TB!$J:$J,$B10)</f>
        <v>0</v>
      </c>
      <c r="BH10" s="202">
        <f>-SUMIFS(TB!BE:BE,TB!$F:$F,$A$2,TB!$J:$J,$B10)</f>
        <v>0</v>
      </c>
      <c r="BI10" s="202">
        <f>-SUMIFS(TB!BF:BF,TB!$F:$F,$A$2,TB!$J:$J,$B10)</f>
        <v>0</v>
      </c>
      <c r="BJ10" s="202">
        <f>-SUMIFS(TB!BG:BG,TB!$F:$F,$A$2,TB!$J:$J,$B10)</f>
        <v>0</v>
      </c>
      <c r="BK10" s="202">
        <f>-SUMIFS(TB!BH:BH,TB!$F:$F,$A$2,TB!$J:$J,$B10)</f>
        <v>0</v>
      </c>
      <c r="BL10" s="202">
        <f>-SUMIFS(TB!BI:BI,TB!$F:$F,$A$2,TB!$J:$J,$B10)</f>
        <v>0</v>
      </c>
    </row>
    <row r="11" spans="1:73" s="20" customFormat="1" ht="14.25" customHeight="1" x14ac:dyDescent="0.3">
      <c r="B11" s="70" t="s">
        <v>62</v>
      </c>
      <c r="C11" s="202">
        <f>SUM(Q11:AB11)</f>
        <v>0</v>
      </c>
      <c r="D11" s="253">
        <f>SUM(AC11:AN11)</f>
        <v>0</v>
      </c>
      <c r="E11" s="253">
        <f t="shared" si="1"/>
        <v>0</v>
      </c>
      <c r="F11" s="202">
        <f ca="1">_xlfn.IFNA(SUM(OFFSET($Q11,0,MATCH(Periods!$D$15,$Q$7:$BO$7)-1):OFFSET($Q11,0,MATCH(Periods!$D$15,$Q$7:$BO$7,0)-12)),0)</f>
        <v>0</v>
      </c>
      <c r="G11" s="202">
        <f ca="1">SUM(OFFSET($Q11,0,MATCH(Periods!$D$17,$Q$7:$BO$7,0)-1):OFFSET($Q11,0,MATCH(Periods!$D$13,$Q$7:$BO$7,0)))</f>
        <v>0</v>
      </c>
      <c r="H11" s="202">
        <f ca="1">SUM(OFFSET($Q11,0,MATCH(Periods!$D$16,$Q$7:$BO$7,0)-1):OFFSET($Q11,0,MATCH(Periods!$D$14,$Q$7:$BO$7,0)))</f>
        <v>0</v>
      </c>
      <c r="I11" s="232"/>
      <c r="J11" s="202">
        <f t="shared" si="0"/>
        <v>0</v>
      </c>
      <c r="K11" s="59" t="str">
        <f>IFERROR(J11/C11,"n/a")</f>
        <v>n/a</v>
      </c>
      <c r="L11" s="202">
        <f t="shared" si="2"/>
        <v>0</v>
      </c>
      <c r="M11" s="59" t="str">
        <f t="shared" si="3"/>
        <v>n/a</v>
      </c>
      <c r="N11" s="202">
        <f t="shared" ca="1" si="4"/>
        <v>0</v>
      </c>
      <c r="O11" s="58" t="str">
        <f t="shared" ca="1" si="5"/>
        <v>n/a</v>
      </c>
      <c r="Q11" s="202">
        <f>SUMIFS(TB!N:N,TB!$F:$F,$A$2,TB!$K:$K,"&lt;&gt;")</f>
        <v>0</v>
      </c>
      <c r="R11" s="202">
        <f>SUMIFS(TB!O:O,TB!$F:$F,$A$2,TB!$K:$K,"&lt;&gt;")</f>
        <v>0</v>
      </c>
      <c r="S11" s="202">
        <f>SUMIFS(TB!P:P,TB!$F:$F,$A$2,TB!$K:$K,"&lt;&gt;")</f>
        <v>0</v>
      </c>
      <c r="T11" s="202">
        <f>SUMIFS(TB!Q:Q,TB!$F:$F,$A$2,TB!$K:$K,"&lt;&gt;")</f>
        <v>0</v>
      </c>
      <c r="U11" s="202">
        <f>SUMIFS(TB!R:R,TB!$F:$F,$A$2,TB!$K:$K,"&lt;&gt;")</f>
        <v>0</v>
      </c>
      <c r="V11" s="202">
        <f>SUMIFS(TB!S:S,TB!$F:$F,$A$2,TB!$K:$K,"&lt;&gt;")</f>
        <v>0</v>
      </c>
      <c r="W11" s="202">
        <f>SUMIFS(TB!T:T,TB!$F:$F,$A$2,TB!$K:$K,"&lt;&gt;")</f>
        <v>0</v>
      </c>
      <c r="X11" s="202">
        <f>SUMIFS(TB!U:U,TB!$F:$F,$A$2,TB!$K:$K,"&lt;&gt;")</f>
        <v>0</v>
      </c>
      <c r="Y11" s="202">
        <f>SUMIFS(TB!V:V,TB!$F:$F,$A$2,TB!$K:$K,"&lt;&gt;")</f>
        <v>0</v>
      </c>
      <c r="Z11" s="202">
        <f>SUMIFS(TB!W:W,TB!$F:$F,$A$2,TB!$K:$K,"&lt;&gt;")</f>
        <v>0</v>
      </c>
      <c r="AA11" s="202">
        <f>SUMIFS(TB!X:X,TB!$F:$F,$A$2,TB!$K:$K,"&lt;&gt;")</f>
        <v>0</v>
      </c>
      <c r="AB11" s="202">
        <f>SUMIFS(TB!Y:Y,TB!$F:$F,$A$2,TB!$K:$K,"&lt;&gt;")</f>
        <v>0</v>
      </c>
      <c r="AC11" s="202">
        <f>SUMIFS(TB!Z:Z,TB!$F:$F,$A$2,TB!$K:$K,"&lt;&gt;")</f>
        <v>0</v>
      </c>
      <c r="AD11" s="202">
        <f>SUMIFS(TB!AA:AA,TB!$F:$F,$A$2,TB!$K:$K,"&lt;&gt;")</f>
        <v>0</v>
      </c>
      <c r="AE11" s="202">
        <f>SUMIFS(TB!AB:AB,TB!$F:$F,$A$2,TB!$K:$K,"&lt;&gt;")</f>
        <v>0</v>
      </c>
      <c r="AF11" s="202">
        <f>SUMIFS(TB!AC:AC,TB!$F:$F,$A$2,TB!$K:$K,"&lt;&gt;")</f>
        <v>0</v>
      </c>
      <c r="AG11" s="202">
        <f>SUMIFS(TB!AD:AD,TB!$F:$F,$A$2,TB!$K:$K,"&lt;&gt;")</f>
        <v>0</v>
      </c>
      <c r="AH11" s="202">
        <f>SUMIFS(TB!AE:AE,TB!$F:$F,$A$2,TB!$K:$K,"&lt;&gt;")</f>
        <v>0</v>
      </c>
      <c r="AI11" s="202">
        <f>SUMIFS(TB!AF:AF,TB!$F:$F,$A$2,TB!$K:$K,"&lt;&gt;")</f>
        <v>0</v>
      </c>
      <c r="AJ11" s="202">
        <f>SUMIFS(TB!AG:AG,TB!$F:$F,$A$2,TB!$K:$K,"&lt;&gt;")</f>
        <v>0</v>
      </c>
      <c r="AK11" s="202">
        <f>SUMIFS(TB!AH:AH,TB!$F:$F,$A$2,TB!$K:$K,"&lt;&gt;")</f>
        <v>0</v>
      </c>
      <c r="AL11" s="202">
        <f>SUMIFS(TB!AI:AI,TB!$F:$F,$A$2,TB!$K:$K,"&lt;&gt;")</f>
        <v>0</v>
      </c>
      <c r="AM11" s="202">
        <f>SUMIFS(TB!AJ:AJ,TB!$F:$F,$A$2,TB!$K:$K,"&lt;&gt;")</f>
        <v>0</v>
      </c>
      <c r="AN11" s="202">
        <f>SUMIFS(TB!AK:AK,TB!$F:$F,$A$2,TB!$K:$K,"&lt;&gt;")</f>
        <v>0</v>
      </c>
      <c r="AO11" s="202">
        <f>SUMIFS(TB!AL:AL,TB!$F:$F,$A$2,TB!$K:$K,"&lt;&gt;")</f>
        <v>0</v>
      </c>
      <c r="AP11" s="202">
        <f>SUMIFS(TB!AM:AM,TB!$F:$F,$A$2,TB!$K:$K,"&lt;&gt;")</f>
        <v>0</v>
      </c>
      <c r="AQ11" s="202">
        <f>SUMIFS(TB!AN:AN,TB!$F:$F,$A$2,TB!$K:$K,"&lt;&gt;")</f>
        <v>0</v>
      </c>
      <c r="AR11" s="202">
        <f>SUMIFS(TB!AO:AO,TB!$F:$F,$A$2,TB!$K:$K,"&lt;&gt;")</f>
        <v>0</v>
      </c>
      <c r="AS11" s="202">
        <f>SUMIFS(TB!AP:AP,TB!$F:$F,$A$2,TB!$K:$K,"&lt;&gt;")</f>
        <v>0</v>
      </c>
      <c r="AT11" s="202">
        <f>SUMIFS(TB!AQ:AQ,TB!$F:$F,$A$2,TB!$K:$K,"&lt;&gt;")</f>
        <v>0</v>
      </c>
      <c r="AU11" s="202">
        <f>SUMIFS(TB!AR:AR,TB!$F:$F,$A$2,TB!$K:$K,"&lt;&gt;")</f>
        <v>0</v>
      </c>
      <c r="AV11" s="202">
        <f>SUMIFS(TB!AS:AS,TB!$F:$F,$A$2,TB!$K:$K,"&lt;&gt;")</f>
        <v>0</v>
      </c>
      <c r="AW11" s="202">
        <f>SUMIFS(TB!AT:AT,TB!$F:$F,$A$2,TB!$K:$K,"&lt;&gt;")</f>
        <v>0</v>
      </c>
      <c r="AX11" s="202">
        <f>SUMIFS(TB!AU:AU,TB!$F:$F,$A$2,TB!$K:$K,"&lt;&gt;")</f>
        <v>0</v>
      </c>
      <c r="AY11" s="202">
        <f>SUMIFS(TB!AV:AV,TB!$F:$F,$A$2,TB!$K:$K,"&lt;&gt;")</f>
        <v>0</v>
      </c>
      <c r="AZ11" s="202">
        <f>SUMIFS(TB!AW:AW,TB!$F:$F,$A$2,TB!$K:$K,"&lt;&gt;")</f>
        <v>0</v>
      </c>
      <c r="BA11" s="202">
        <f>SUMIFS(TB!AX:AX,TB!$F:$F,$A$2,TB!$K:$K,"&lt;&gt;")</f>
        <v>0</v>
      </c>
      <c r="BB11" s="202">
        <f>SUMIFS(TB!AY:AY,TB!$F:$F,$A$2,TB!$K:$K,"&lt;&gt;")</f>
        <v>0</v>
      </c>
      <c r="BC11" s="202">
        <f>SUMIFS(TB!AZ:AZ,TB!$F:$F,$A$2,TB!$K:$K,"&lt;&gt;")</f>
        <v>0</v>
      </c>
      <c r="BD11" s="202">
        <f>SUMIFS(TB!BA:BA,TB!$F:$F,$A$2,TB!$K:$K,"&lt;&gt;")</f>
        <v>0</v>
      </c>
      <c r="BE11" s="202">
        <f>SUMIFS(TB!BB:BB,TB!$F:$F,$A$2,TB!$K:$K,"&lt;&gt;")</f>
        <v>0</v>
      </c>
      <c r="BF11" s="202">
        <f>SUMIFS(TB!BC:BC,TB!$F:$F,$A$2,TB!$K:$K,"&lt;&gt;")</f>
        <v>0</v>
      </c>
      <c r="BG11" s="202">
        <f>SUMIFS(TB!BD:BD,TB!$F:$F,$A$2,TB!$K:$K,"&lt;&gt;")</f>
        <v>0</v>
      </c>
      <c r="BH11" s="202">
        <f>SUMIFS(TB!BE:BE,TB!$F:$F,$A$2,TB!$K:$K,"&lt;&gt;")</f>
        <v>0</v>
      </c>
      <c r="BI11" s="202">
        <f>SUMIFS(TB!BF:BF,TB!$F:$F,$A$2,TB!$K:$K,"&lt;&gt;")</f>
        <v>0</v>
      </c>
      <c r="BJ11" s="202">
        <f>SUMIFS(TB!BG:BG,TB!$F:$F,$A$2,TB!$K:$K,"&lt;&gt;")</f>
        <v>0</v>
      </c>
      <c r="BK11" s="202">
        <f>SUMIFS(TB!BH:BH,TB!$F:$F,$A$2,TB!$K:$K,"&lt;&gt;")</f>
        <v>0</v>
      </c>
      <c r="BL11" s="202">
        <f>SUMIFS(TB!BI:BI,TB!$F:$F,$A$2,TB!$K:$K,"&lt;&gt;")</f>
        <v>0</v>
      </c>
    </row>
    <row r="12" spans="1:73" ht="14.25" customHeight="1" thickBot="1" x14ac:dyDescent="0.35">
      <c r="B12" s="123" t="str">
        <f>Periods!C39</f>
        <v>Sales</v>
      </c>
      <c r="C12" s="215">
        <f t="shared" ref="C12:H12" si="6">SUM(C8:C11)</f>
        <v>0</v>
      </c>
      <c r="D12" s="213">
        <f t="shared" si="6"/>
        <v>0</v>
      </c>
      <c r="E12" s="213">
        <f t="shared" ref="E12" si="7">SUM(E8:E11)</f>
        <v>0</v>
      </c>
      <c r="F12" s="213">
        <f t="shared" ca="1" si="6"/>
        <v>0</v>
      </c>
      <c r="G12" s="213">
        <f t="shared" ca="1" si="6"/>
        <v>0</v>
      </c>
      <c r="H12" s="213">
        <f t="shared" ca="1" si="6"/>
        <v>0</v>
      </c>
      <c r="I12" s="216"/>
      <c r="J12" s="215">
        <f t="shared" si="0"/>
        <v>0</v>
      </c>
      <c r="K12" s="96" t="str">
        <f>IFERROR(J12/C12,"n/a")</f>
        <v>n/a</v>
      </c>
      <c r="L12" s="215">
        <f t="shared" si="2"/>
        <v>0</v>
      </c>
      <c r="M12" s="96" t="str">
        <f t="shared" si="3"/>
        <v>n/a</v>
      </c>
      <c r="N12" s="215">
        <f t="shared" ca="1" si="4"/>
        <v>0</v>
      </c>
      <c r="O12" s="95" t="str">
        <f t="shared" ca="1" si="5"/>
        <v>n/a</v>
      </c>
      <c r="Q12" s="215">
        <f>SUM(Q8:Q11)</f>
        <v>0</v>
      </c>
      <c r="R12" s="215">
        <f t="shared" ref="R12:AZ12" si="8">SUM(R8:R11)</f>
        <v>0</v>
      </c>
      <c r="S12" s="215">
        <f t="shared" si="8"/>
        <v>0</v>
      </c>
      <c r="T12" s="215">
        <f t="shared" si="8"/>
        <v>0</v>
      </c>
      <c r="U12" s="215">
        <f t="shared" si="8"/>
        <v>0</v>
      </c>
      <c r="V12" s="215">
        <f t="shared" si="8"/>
        <v>0</v>
      </c>
      <c r="W12" s="215">
        <f t="shared" si="8"/>
        <v>0</v>
      </c>
      <c r="X12" s="215">
        <f t="shared" si="8"/>
        <v>0</v>
      </c>
      <c r="Y12" s="215">
        <f t="shared" si="8"/>
        <v>0</v>
      </c>
      <c r="Z12" s="215">
        <f t="shared" si="8"/>
        <v>0</v>
      </c>
      <c r="AA12" s="215">
        <f t="shared" si="8"/>
        <v>0</v>
      </c>
      <c r="AB12" s="215">
        <f t="shared" si="8"/>
        <v>0</v>
      </c>
      <c r="AC12" s="215">
        <f t="shared" si="8"/>
        <v>0</v>
      </c>
      <c r="AD12" s="215">
        <f t="shared" si="8"/>
        <v>0</v>
      </c>
      <c r="AE12" s="215">
        <f t="shared" si="8"/>
        <v>0</v>
      </c>
      <c r="AF12" s="215">
        <f t="shared" si="8"/>
        <v>0</v>
      </c>
      <c r="AG12" s="215">
        <f t="shared" si="8"/>
        <v>0</v>
      </c>
      <c r="AH12" s="215">
        <f t="shared" si="8"/>
        <v>0</v>
      </c>
      <c r="AI12" s="215">
        <f t="shared" si="8"/>
        <v>0</v>
      </c>
      <c r="AJ12" s="215">
        <f t="shared" si="8"/>
        <v>0</v>
      </c>
      <c r="AK12" s="215">
        <f t="shared" si="8"/>
        <v>0</v>
      </c>
      <c r="AL12" s="215">
        <f t="shared" si="8"/>
        <v>0</v>
      </c>
      <c r="AM12" s="215">
        <f t="shared" si="8"/>
        <v>0</v>
      </c>
      <c r="AN12" s="215">
        <f t="shared" si="8"/>
        <v>0</v>
      </c>
      <c r="AO12" s="215">
        <f t="shared" si="8"/>
        <v>0</v>
      </c>
      <c r="AP12" s="215">
        <f t="shared" si="8"/>
        <v>0</v>
      </c>
      <c r="AQ12" s="215">
        <f t="shared" si="8"/>
        <v>0</v>
      </c>
      <c r="AR12" s="215">
        <f t="shared" si="8"/>
        <v>0</v>
      </c>
      <c r="AS12" s="215">
        <f t="shared" si="8"/>
        <v>0</v>
      </c>
      <c r="AT12" s="215">
        <f t="shared" si="8"/>
        <v>0</v>
      </c>
      <c r="AU12" s="215">
        <f t="shared" si="8"/>
        <v>0</v>
      </c>
      <c r="AV12" s="215">
        <f t="shared" si="8"/>
        <v>0</v>
      </c>
      <c r="AW12" s="215">
        <f t="shared" si="8"/>
        <v>0</v>
      </c>
      <c r="AX12" s="215">
        <f t="shared" si="8"/>
        <v>0</v>
      </c>
      <c r="AY12" s="215">
        <f t="shared" si="8"/>
        <v>0</v>
      </c>
      <c r="AZ12" s="215">
        <f t="shared" si="8"/>
        <v>0</v>
      </c>
      <c r="BA12" s="215">
        <f t="shared" ref="BA12:BL12" si="9">SUM(BA8:BA11)</f>
        <v>0</v>
      </c>
      <c r="BB12" s="215">
        <f t="shared" si="9"/>
        <v>0</v>
      </c>
      <c r="BC12" s="215">
        <f t="shared" si="9"/>
        <v>0</v>
      </c>
      <c r="BD12" s="215">
        <f t="shared" si="9"/>
        <v>0</v>
      </c>
      <c r="BE12" s="215">
        <f t="shared" si="9"/>
        <v>0</v>
      </c>
      <c r="BF12" s="215">
        <f t="shared" si="9"/>
        <v>0</v>
      </c>
      <c r="BG12" s="215">
        <f t="shared" si="9"/>
        <v>0</v>
      </c>
      <c r="BH12" s="215">
        <f t="shared" si="9"/>
        <v>0</v>
      </c>
      <c r="BI12" s="215">
        <f t="shared" si="9"/>
        <v>0</v>
      </c>
      <c r="BJ12" s="215">
        <f t="shared" si="9"/>
        <v>0</v>
      </c>
      <c r="BK12" s="215">
        <f t="shared" si="9"/>
        <v>0</v>
      </c>
      <c r="BL12" s="215">
        <f t="shared" si="9"/>
        <v>0</v>
      </c>
    </row>
    <row r="13" spans="1:73" ht="14.25" customHeight="1" x14ac:dyDescent="0.3">
      <c r="B13" s="73" t="str">
        <f>"% of "&amp;LOWER(B12)&amp;"- reported"</f>
        <v>% of sales- reported</v>
      </c>
      <c r="C13" s="38"/>
      <c r="D13" s="160"/>
      <c r="E13" s="160"/>
      <c r="F13" s="160"/>
      <c r="G13" s="160"/>
      <c r="H13" s="160"/>
      <c r="I13" s="146"/>
      <c r="J13" s="145"/>
      <c r="K13" s="156"/>
      <c r="L13" s="145"/>
      <c r="M13" s="156"/>
      <c r="N13" s="145"/>
      <c r="O13" s="156"/>
      <c r="P13" s="146"/>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146"/>
      <c r="BN13" s="146"/>
      <c r="BO13" s="146"/>
      <c r="BP13" s="146"/>
      <c r="BQ13" s="146"/>
      <c r="BR13" s="146"/>
      <c r="BS13" s="146"/>
      <c r="BT13" s="146"/>
      <c r="BU13" s="146"/>
    </row>
    <row r="14" spans="1:73" ht="14.25" customHeight="1" x14ac:dyDescent="0.3">
      <c r="B14" s="61" t="str">
        <f>B8</f>
        <v>A</v>
      </c>
      <c r="C14" s="115" t="str">
        <f>IFERROR(C8/Revenue!C$18,"n/a")</f>
        <v>n/a</v>
      </c>
      <c r="D14" s="115" t="str">
        <f>IFERROR(D8/Revenue!D$18,"n/a")</f>
        <v>n/a</v>
      </c>
      <c r="E14" s="115" t="str">
        <f>IFERROR(E8/Revenue!E$18,"n/a")</f>
        <v>n/a</v>
      </c>
      <c r="F14" s="115" t="str">
        <f ca="1">IFERROR(F8/Revenue!F$18,"n/a")</f>
        <v>n/a</v>
      </c>
      <c r="G14" s="115" t="str">
        <f ca="1">IFERROR(G8/Revenue!G$18,"n/a")</f>
        <v>n/a</v>
      </c>
      <c r="H14" s="115" t="str">
        <f ca="1">IFERROR(H8/Revenue!H$18,"n/a")</f>
        <v>n/a</v>
      </c>
      <c r="I14" s="252"/>
      <c r="J14" s="157"/>
      <c r="K14" s="157"/>
      <c r="L14" s="157"/>
      <c r="M14" s="157"/>
      <c r="N14" s="157"/>
      <c r="O14" s="157"/>
      <c r="P14" s="252"/>
      <c r="Q14" s="115" t="str">
        <f>IFERROR(Q8/Revenue!X$18,"n/a")</f>
        <v>n/a</v>
      </c>
      <c r="R14" s="115" t="str">
        <f>IFERROR(R8/Revenue!Y$18,"n/a")</f>
        <v>n/a</v>
      </c>
      <c r="S14" s="115" t="str">
        <f>IFERROR(S8/Revenue!Z$18,"n/a")</f>
        <v>n/a</v>
      </c>
      <c r="T14" s="115" t="str">
        <f>IFERROR(T8/Revenue!AA$18,"n/a")</f>
        <v>n/a</v>
      </c>
      <c r="U14" s="115" t="str">
        <f>IFERROR(U8/Revenue!AB$18,"n/a")</f>
        <v>n/a</v>
      </c>
      <c r="V14" s="115" t="str">
        <f>IFERROR(V8/Revenue!AC$18,"n/a")</f>
        <v>n/a</v>
      </c>
      <c r="W14" s="115" t="str">
        <f>IFERROR(W8/Revenue!AD$18,"n/a")</f>
        <v>n/a</v>
      </c>
      <c r="X14" s="115" t="str">
        <f>IFERROR(X8/Revenue!AE$18,"n/a")</f>
        <v>n/a</v>
      </c>
      <c r="Y14" s="115" t="str">
        <f>IFERROR(Y8/Revenue!AF$18,"n/a")</f>
        <v>n/a</v>
      </c>
      <c r="Z14" s="115" t="str">
        <f>IFERROR(Z8/Revenue!AG$18,"n/a")</f>
        <v>n/a</v>
      </c>
      <c r="AA14" s="115" t="str">
        <f>IFERROR(AA8/Revenue!AH$18,"n/a")</f>
        <v>n/a</v>
      </c>
      <c r="AB14" s="115" t="str">
        <f>IFERROR(AB8/Revenue!AI$18,"n/a")</f>
        <v>n/a</v>
      </c>
      <c r="AC14" s="115" t="str">
        <f>IFERROR(AC8/Revenue!AJ$18,"n/a")</f>
        <v>n/a</v>
      </c>
      <c r="AD14" s="115" t="str">
        <f>IFERROR(AD8/Revenue!AK$18,"n/a")</f>
        <v>n/a</v>
      </c>
      <c r="AE14" s="115" t="str">
        <f>IFERROR(AE8/Revenue!AL$18,"n/a")</f>
        <v>n/a</v>
      </c>
      <c r="AF14" s="115" t="str">
        <f>IFERROR(AF8/Revenue!AM$18,"n/a")</f>
        <v>n/a</v>
      </c>
      <c r="AG14" s="115" t="str">
        <f>IFERROR(AG8/Revenue!AN$18,"n/a")</f>
        <v>n/a</v>
      </c>
      <c r="AH14" s="115" t="str">
        <f>IFERROR(AH8/Revenue!AO$18,"n/a")</f>
        <v>n/a</v>
      </c>
      <c r="AI14" s="115" t="str">
        <f>IFERROR(AI8/Revenue!AP$18,"n/a")</f>
        <v>n/a</v>
      </c>
      <c r="AJ14" s="115" t="str">
        <f>IFERROR(AJ8/Revenue!AQ$18,"n/a")</f>
        <v>n/a</v>
      </c>
      <c r="AK14" s="115" t="str">
        <f>IFERROR(AK8/Revenue!AR$18,"n/a")</f>
        <v>n/a</v>
      </c>
      <c r="AL14" s="115" t="str">
        <f>IFERROR(AL8/Revenue!AS$18,"n/a")</f>
        <v>n/a</v>
      </c>
      <c r="AM14" s="115" t="str">
        <f>IFERROR(AM8/Revenue!AT$18,"n/a")</f>
        <v>n/a</v>
      </c>
      <c r="AN14" s="115" t="str">
        <f>IFERROR(AN8/Revenue!AU$18,"n/a")</f>
        <v>n/a</v>
      </c>
      <c r="AO14" s="115" t="str">
        <f>IFERROR(AO8/Revenue!AV$18,"n/a")</f>
        <v>n/a</v>
      </c>
      <c r="AP14" s="115" t="str">
        <f>IFERROR(AP8/Revenue!AW$18,"n/a")</f>
        <v>n/a</v>
      </c>
      <c r="AQ14" s="115" t="str">
        <f>IFERROR(AQ8/Revenue!AX$18,"n/a")</f>
        <v>n/a</v>
      </c>
      <c r="AR14" s="115" t="str">
        <f>IFERROR(AR8/Revenue!AY$18,"n/a")</f>
        <v>n/a</v>
      </c>
      <c r="AS14" s="115" t="str">
        <f>IFERROR(AS8/Revenue!AZ$18,"n/a")</f>
        <v>n/a</v>
      </c>
      <c r="AT14" s="115" t="str">
        <f>IFERROR(AT8/Revenue!BA$18,"n/a")</f>
        <v>n/a</v>
      </c>
      <c r="AU14" s="115" t="str">
        <f>IFERROR(AU8/Revenue!BB$18,"n/a")</f>
        <v>n/a</v>
      </c>
      <c r="AV14" s="115" t="str">
        <f>IFERROR(AV8/Revenue!BC$18,"n/a")</f>
        <v>n/a</v>
      </c>
      <c r="AW14" s="115" t="str">
        <f>IFERROR(AW8/Revenue!BD$18,"n/a")</f>
        <v>n/a</v>
      </c>
      <c r="AX14" s="115" t="str">
        <f>IFERROR(AX8/Revenue!BE$18,"n/a")</f>
        <v>n/a</v>
      </c>
      <c r="AY14" s="115" t="str">
        <f>IFERROR(AY8/Revenue!BF$18,"n/a")</f>
        <v>n/a</v>
      </c>
      <c r="AZ14" s="115" t="str">
        <f>IFERROR(AZ8/Revenue!BG$18,"n/a")</f>
        <v>n/a</v>
      </c>
      <c r="BA14" s="115" t="str">
        <f>IFERROR(BA8/Revenue!BH$18,"n/a")</f>
        <v>n/a</v>
      </c>
      <c r="BB14" s="115" t="str">
        <f>IFERROR(BB8/Revenue!BI$18,"n/a")</f>
        <v>n/a</v>
      </c>
      <c r="BC14" s="115" t="str">
        <f>IFERROR(BC8/Revenue!BJ$18,"n/a")</f>
        <v>n/a</v>
      </c>
      <c r="BD14" s="115" t="str">
        <f>IFERROR(BD8/Revenue!BK$18,"n/a")</f>
        <v>n/a</v>
      </c>
      <c r="BE14" s="115" t="str">
        <f>IFERROR(BE8/Revenue!BL$18,"n/a")</f>
        <v>n/a</v>
      </c>
      <c r="BF14" s="115" t="str">
        <f>IFERROR(BF8/Revenue!BM$18,"n/a")</f>
        <v>n/a</v>
      </c>
      <c r="BG14" s="115" t="str">
        <f>IFERROR(BG8/Revenue!BN$18,"n/a")</f>
        <v>n/a</v>
      </c>
      <c r="BH14" s="115" t="str">
        <f>IFERROR(BH8/Revenue!BO$18,"n/a")</f>
        <v>n/a</v>
      </c>
      <c r="BI14" s="115" t="str">
        <f>IFERROR(BI8/Revenue!BP$18,"n/a")</f>
        <v>n/a</v>
      </c>
      <c r="BJ14" s="115" t="str">
        <f>IFERROR(BJ8/Revenue!BQ$18,"n/a")</f>
        <v>n/a</v>
      </c>
      <c r="BK14" s="115" t="str">
        <f>IFERROR(BK8/Revenue!BR$18,"n/a")</f>
        <v>n/a</v>
      </c>
      <c r="BL14" s="115" t="str">
        <f>IFERROR(BL8/Revenue!BS$18,"n/a")</f>
        <v>n/a</v>
      </c>
      <c r="BM14" s="146"/>
      <c r="BN14" s="146"/>
      <c r="BO14" s="146"/>
      <c r="BP14" s="146"/>
      <c r="BQ14" s="146"/>
      <c r="BR14" s="146"/>
      <c r="BS14" s="146"/>
      <c r="BT14" s="146"/>
      <c r="BU14" s="146"/>
    </row>
    <row r="15" spans="1:73" ht="14.25" customHeight="1" x14ac:dyDescent="0.3">
      <c r="B15" s="61" t="str">
        <f>B9</f>
        <v>B</v>
      </c>
      <c r="C15" s="115" t="str">
        <f>IFERROR(C9/Revenue!C$18,"n/a")</f>
        <v>n/a</v>
      </c>
      <c r="D15" s="115" t="str">
        <f>IFERROR(D9/Revenue!D$18,"n/a")</f>
        <v>n/a</v>
      </c>
      <c r="E15" s="115" t="str">
        <f>IFERROR(E9/Revenue!E$18,"n/a")</f>
        <v>n/a</v>
      </c>
      <c r="F15" s="115" t="str">
        <f ca="1">IFERROR(F9/Revenue!F$18,"n/a")</f>
        <v>n/a</v>
      </c>
      <c r="G15" s="115" t="str">
        <f ca="1">IFERROR(G9/Revenue!G$18,"n/a")</f>
        <v>n/a</v>
      </c>
      <c r="H15" s="115" t="str">
        <f ca="1">IFERROR(H9/Revenue!H$18,"n/a")</f>
        <v>n/a</v>
      </c>
      <c r="I15" s="252"/>
      <c r="J15" s="157"/>
      <c r="K15" s="157"/>
      <c r="L15" s="157"/>
      <c r="M15" s="157"/>
      <c r="N15" s="157"/>
      <c r="O15" s="157"/>
      <c r="P15" s="252"/>
      <c r="Q15" s="115" t="str">
        <f>IFERROR(Q9/Revenue!X$18,"n/a")</f>
        <v>n/a</v>
      </c>
      <c r="R15" s="115" t="str">
        <f>IFERROR(R9/Revenue!Y$18,"n/a")</f>
        <v>n/a</v>
      </c>
      <c r="S15" s="115" t="str">
        <f>IFERROR(S9/Revenue!Z$18,"n/a")</f>
        <v>n/a</v>
      </c>
      <c r="T15" s="115" t="str">
        <f>IFERROR(T9/Revenue!AA$18,"n/a")</f>
        <v>n/a</v>
      </c>
      <c r="U15" s="115" t="str">
        <f>IFERROR(U9/Revenue!AB$18,"n/a")</f>
        <v>n/a</v>
      </c>
      <c r="V15" s="115" t="str">
        <f>IFERROR(V9/Revenue!AC$18,"n/a")</f>
        <v>n/a</v>
      </c>
      <c r="W15" s="115" t="str">
        <f>IFERROR(W9/Revenue!AD$18,"n/a")</f>
        <v>n/a</v>
      </c>
      <c r="X15" s="115" t="str">
        <f>IFERROR(X9/Revenue!AE$18,"n/a")</f>
        <v>n/a</v>
      </c>
      <c r="Y15" s="115" t="str">
        <f>IFERROR(Y9/Revenue!AF$18,"n/a")</f>
        <v>n/a</v>
      </c>
      <c r="Z15" s="115" t="str">
        <f>IFERROR(Z9/Revenue!AG$18,"n/a")</f>
        <v>n/a</v>
      </c>
      <c r="AA15" s="115" t="str">
        <f>IFERROR(AA9/Revenue!AH$18,"n/a")</f>
        <v>n/a</v>
      </c>
      <c r="AB15" s="115" t="str">
        <f>IFERROR(AB9/Revenue!AI$18,"n/a")</f>
        <v>n/a</v>
      </c>
      <c r="AC15" s="115" t="str">
        <f>IFERROR(AC9/Revenue!AJ$18,"n/a")</f>
        <v>n/a</v>
      </c>
      <c r="AD15" s="115" t="str">
        <f>IFERROR(AD9/Revenue!AK$18,"n/a")</f>
        <v>n/a</v>
      </c>
      <c r="AE15" s="115" t="str">
        <f>IFERROR(AE9/Revenue!AL$18,"n/a")</f>
        <v>n/a</v>
      </c>
      <c r="AF15" s="115" t="str">
        <f>IFERROR(AF9/Revenue!AM$18,"n/a")</f>
        <v>n/a</v>
      </c>
      <c r="AG15" s="115" t="str">
        <f>IFERROR(AG9/Revenue!AN$18,"n/a")</f>
        <v>n/a</v>
      </c>
      <c r="AH15" s="115" t="str">
        <f>IFERROR(AH9/Revenue!AO$18,"n/a")</f>
        <v>n/a</v>
      </c>
      <c r="AI15" s="115" t="str">
        <f>IFERROR(AI9/Revenue!AP$18,"n/a")</f>
        <v>n/a</v>
      </c>
      <c r="AJ15" s="115" t="str">
        <f>IFERROR(AJ9/Revenue!AQ$18,"n/a")</f>
        <v>n/a</v>
      </c>
      <c r="AK15" s="115" t="str">
        <f>IFERROR(AK9/Revenue!AR$18,"n/a")</f>
        <v>n/a</v>
      </c>
      <c r="AL15" s="115" t="str">
        <f>IFERROR(AL9/Revenue!AS$18,"n/a")</f>
        <v>n/a</v>
      </c>
      <c r="AM15" s="115" t="str">
        <f>IFERROR(AM9/Revenue!AT$18,"n/a")</f>
        <v>n/a</v>
      </c>
      <c r="AN15" s="115" t="str">
        <f>IFERROR(AN9/Revenue!AU$18,"n/a")</f>
        <v>n/a</v>
      </c>
      <c r="AO15" s="115" t="str">
        <f>IFERROR(AO9/Revenue!AV$18,"n/a")</f>
        <v>n/a</v>
      </c>
      <c r="AP15" s="115" t="str">
        <f>IFERROR(AP9/Revenue!AW$18,"n/a")</f>
        <v>n/a</v>
      </c>
      <c r="AQ15" s="115" t="str">
        <f>IFERROR(AQ9/Revenue!AX$18,"n/a")</f>
        <v>n/a</v>
      </c>
      <c r="AR15" s="115" t="str">
        <f>IFERROR(AR9/Revenue!AY$18,"n/a")</f>
        <v>n/a</v>
      </c>
      <c r="AS15" s="115" t="str">
        <f>IFERROR(AS9/Revenue!AZ$18,"n/a")</f>
        <v>n/a</v>
      </c>
      <c r="AT15" s="115" t="str">
        <f>IFERROR(AT9/Revenue!BA$18,"n/a")</f>
        <v>n/a</v>
      </c>
      <c r="AU15" s="115" t="str">
        <f>IFERROR(AU9/Revenue!BB$18,"n/a")</f>
        <v>n/a</v>
      </c>
      <c r="AV15" s="115" t="str">
        <f>IFERROR(AV9/Revenue!BC$18,"n/a")</f>
        <v>n/a</v>
      </c>
      <c r="AW15" s="115" t="str">
        <f>IFERROR(AW9/Revenue!BD$18,"n/a")</f>
        <v>n/a</v>
      </c>
      <c r="AX15" s="115" t="str">
        <f>IFERROR(AX9/Revenue!BE$18,"n/a")</f>
        <v>n/a</v>
      </c>
      <c r="AY15" s="115" t="str">
        <f>IFERROR(AY9/Revenue!BF$18,"n/a")</f>
        <v>n/a</v>
      </c>
      <c r="AZ15" s="115" t="str">
        <f>IFERROR(AZ9/Revenue!BG$18,"n/a")</f>
        <v>n/a</v>
      </c>
      <c r="BA15" s="115" t="str">
        <f>IFERROR(BA9/Revenue!BH$18,"n/a")</f>
        <v>n/a</v>
      </c>
      <c r="BB15" s="115" t="str">
        <f>IFERROR(BB9/Revenue!BI$18,"n/a")</f>
        <v>n/a</v>
      </c>
      <c r="BC15" s="115" t="str">
        <f>IFERROR(BC9/Revenue!BJ$18,"n/a")</f>
        <v>n/a</v>
      </c>
      <c r="BD15" s="115" t="str">
        <f>IFERROR(BD9/Revenue!BK$18,"n/a")</f>
        <v>n/a</v>
      </c>
      <c r="BE15" s="115" t="str">
        <f>IFERROR(BE9/Revenue!BL$18,"n/a")</f>
        <v>n/a</v>
      </c>
      <c r="BF15" s="115" t="str">
        <f>IFERROR(BF9/Revenue!BM$18,"n/a")</f>
        <v>n/a</v>
      </c>
      <c r="BG15" s="115" t="str">
        <f>IFERROR(BG9/Revenue!BN$18,"n/a")</f>
        <v>n/a</v>
      </c>
      <c r="BH15" s="115" t="str">
        <f>IFERROR(BH9/Revenue!BO$18,"n/a")</f>
        <v>n/a</v>
      </c>
      <c r="BI15" s="115" t="str">
        <f>IFERROR(BI9/Revenue!BP$18,"n/a")</f>
        <v>n/a</v>
      </c>
      <c r="BJ15" s="115" t="str">
        <f>IFERROR(BJ9/Revenue!BQ$18,"n/a")</f>
        <v>n/a</v>
      </c>
      <c r="BK15" s="115" t="str">
        <f>IFERROR(BK9/Revenue!BR$18,"n/a")</f>
        <v>n/a</v>
      </c>
      <c r="BL15" s="115" t="str">
        <f>IFERROR(BL9/Revenue!BS$18,"n/a")</f>
        <v>n/a</v>
      </c>
      <c r="BM15" s="146"/>
      <c r="BN15" s="146"/>
      <c r="BO15" s="146"/>
      <c r="BP15" s="146"/>
      <c r="BQ15" s="146"/>
      <c r="BR15" s="146"/>
      <c r="BS15" s="146"/>
      <c r="BT15" s="146"/>
      <c r="BU15" s="146"/>
    </row>
    <row r="16" spans="1:73" ht="14.25" customHeight="1" x14ac:dyDescent="0.3">
      <c r="B16" s="61" t="str">
        <f>B10</f>
        <v>C</v>
      </c>
      <c r="C16" s="115" t="str">
        <f>IFERROR(C10/Revenue!C$18,"n/a")</f>
        <v>n/a</v>
      </c>
      <c r="D16" s="115" t="str">
        <f>IFERROR(D10/Revenue!D$18,"n/a")</f>
        <v>n/a</v>
      </c>
      <c r="E16" s="115" t="str">
        <f>IFERROR(E10/Revenue!E$18,"n/a")</f>
        <v>n/a</v>
      </c>
      <c r="F16" s="115" t="str">
        <f ca="1">IFERROR(F10/Revenue!F$18,"n/a")</f>
        <v>n/a</v>
      </c>
      <c r="G16" s="115" t="str">
        <f ca="1">IFERROR(G10/Revenue!G$18,"n/a")</f>
        <v>n/a</v>
      </c>
      <c r="H16" s="115" t="str">
        <f ca="1">IFERROR(H10/Revenue!H$18,"n/a")</f>
        <v>n/a</v>
      </c>
      <c r="I16" s="252"/>
      <c r="J16" s="157"/>
      <c r="K16" s="157"/>
      <c r="L16" s="157"/>
      <c r="M16" s="157"/>
      <c r="N16" s="157"/>
      <c r="O16" s="157"/>
      <c r="P16" s="252"/>
      <c r="Q16" s="115" t="str">
        <f>IFERROR(Q10/Revenue!X$18,"n/a")</f>
        <v>n/a</v>
      </c>
      <c r="R16" s="115" t="str">
        <f>IFERROR(R10/Revenue!Y$18,"n/a")</f>
        <v>n/a</v>
      </c>
      <c r="S16" s="115" t="str">
        <f>IFERROR(S10/Revenue!Z$18,"n/a")</f>
        <v>n/a</v>
      </c>
      <c r="T16" s="115" t="str">
        <f>IFERROR(T10/Revenue!AA$18,"n/a")</f>
        <v>n/a</v>
      </c>
      <c r="U16" s="115" t="str">
        <f>IFERROR(U10/Revenue!AB$18,"n/a")</f>
        <v>n/a</v>
      </c>
      <c r="V16" s="115" t="str">
        <f>IFERROR(V10/Revenue!AC$18,"n/a")</f>
        <v>n/a</v>
      </c>
      <c r="W16" s="115" t="str">
        <f>IFERROR(W10/Revenue!AD$18,"n/a")</f>
        <v>n/a</v>
      </c>
      <c r="X16" s="115" t="str">
        <f>IFERROR(X10/Revenue!AE$18,"n/a")</f>
        <v>n/a</v>
      </c>
      <c r="Y16" s="115" t="str">
        <f>IFERROR(Y10/Revenue!AF$18,"n/a")</f>
        <v>n/a</v>
      </c>
      <c r="Z16" s="115" t="str">
        <f>IFERROR(Z10/Revenue!AG$18,"n/a")</f>
        <v>n/a</v>
      </c>
      <c r="AA16" s="115" t="str">
        <f>IFERROR(AA10/Revenue!AH$18,"n/a")</f>
        <v>n/a</v>
      </c>
      <c r="AB16" s="115" t="str">
        <f>IFERROR(AB10/Revenue!AI$18,"n/a")</f>
        <v>n/a</v>
      </c>
      <c r="AC16" s="115" t="str">
        <f>IFERROR(AC10/Revenue!AJ$18,"n/a")</f>
        <v>n/a</v>
      </c>
      <c r="AD16" s="115" t="str">
        <f>IFERROR(AD10/Revenue!AK$18,"n/a")</f>
        <v>n/a</v>
      </c>
      <c r="AE16" s="115" t="str">
        <f>IFERROR(AE10/Revenue!AL$18,"n/a")</f>
        <v>n/a</v>
      </c>
      <c r="AF16" s="115" t="str">
        <f>IFERROR(AF10/Revenue!AM$18,"n/a")</f>
        <v>n/a</v>
      </c>
      <c r="AG16" s="115" t="str">
        <f>IFERROR(AG10/Revenue!AN$18,"n/a")</f>
        <v>n/a</v>
      </c>
      <c r="AH16" s="115" t="str">
        <f>IFERROR(AH10/Revenue!AO$18,"n/a")</f>
        <v>n/a</v>
      </c>
      <c r="AI16" s="115" t="str">
        <f>IFERROR(AI10/Revenue!AP$18,"n/a")</f>
        <v>n/a</v>
      </c>
      <c r="AJ16" s="115" t="str">
        <f>IFERROR(AJ10/Revenue!AQ$18,"n/a")</f>
        <v>n/a</v>
      </c>
      <c r="AK16" s="115" t="str">
        <f>IFERROR(AK10/Revenue!AR$18,"n/a")</f>
        <v>n/a</v>
      </c>
      <c r="AL16" s="115" t="str">
        <f>IFERROR(AL10/Revenue!AS$18,"n/a")</f>
        <v>n/a</v>
      </c>
      <c r="AM16" s="115" t="str">
        <f>IFERROR(AM10/Revenue!AT$18,"n/a")</f>
        <v>n/a</v>
      </c>
      <c r="AN16" s="115" t="str">
        <f>IFERROR(AN10/Revenue!AU$18,"n/a")</f>
        <v>n/a</v>
      </c>
      <c r="AO16" s="115" t="str">
        <f>IFERROR(AO10/Revenue!AV$18,"n/a")</f>
        <v>n/a</v>
      </c>
      <c r="AP16" s="115" t="str">
        <f>IFERROR(AP10/Revenue!AW$18,"n/a")</f>
        <v>n/a</v>
      </c>
      <c r="AQ16" s="115" t="str">
        <f>IFERROR(AQ10/Revenue!AX$18,"n/a")</f>
        <v>n/a</v>
      </c>
      <c r="AR16" s="115" t="str">
        <f>IFERROR(AR10/Revenue!AY$18,"n/a")</f>
        <v>n/a</v>
      </c>
      <c r="AS16" s="115" t="str">
        <f>IFERROR(AS10/Revenue!AZ$18,"n/a")</f>
        <v>n/a</v>
      </c>
      <c r="AT16" s="115" t="str">
        <f>IFERROR(AT10/Revenue!BA$18,"n/a")</f>
        <v>n/a</v>
      </c>
      <c r="AU16" s="115" t="str">
        <f>IFERROR(AU10/Revenue!BB$18,"n/a")</f>
        <v>n/a</v>
      </c>
      <c r="AV16" s="115" t="str">
        <f>IFERROR(AV10/Revenue!BC$18,"n/a")</f>
        <v>n/a</v>
      </c>
      <c r="AW16" s="115" t="str">
        <f>IFERROR(AW10/Revenue!BD$18,"n/a")</f>
        <v>n/a</v>
      </c>
      <c r="AX16" s="115" t="str">
        <f>IFERROR(AX10/Revenue!BE$18,"n/a")</f>
        <v>n/a</v>
      </c>
      <c r="AY16" s="115" t="str">
        <f>IFERROR(AY10/Revenue!BF$18,"n/a")</f>
        <v>n/a</v>
      </c>
      <c r="AZ16" s="115" t="str">
        <f>IFERROR(AZ10/Revenue!BG$18,"n/a")</f>
        <v>n/a</v>
      </c>
      <c r="BA16" s="115" t="str">
        <f>IFERROR(BA10/Revenue!BH$18,"n/a")</f>
        <v>n/a</v>
      </c>
      <c r="BB16" s="115" t="str">
        <f>IFERROR(BB10/Revenue!BI$18,"n/a")</f>
        <v>n/a</v>
      </c>
      <c r="BC16" s="115" t="str">
        <f>IFERROR(BC10/Revenue!BJ$18,"n/a")</f>
        <v>n/a</v>
      </c>
      <c r="BD16" s="115" t="str">
        <f>IFERROR(BD10/Revenue!BK$18,"n/a")</f>
        <v>n/a</v>
      </c>
      <c r="BE16" s="115" t="str">
        <f>IFERROR(BE10/Revenue!BL$18,"n/a")</f>
        <v>n/a</v>
      </c>
      <c r="BF16" s="115" t="str">
        <f>IFERROR(BF10/Revenue!BM$18,"n/a")</f>
        <v>n/a</v>
      </c>
      <c r="BG16" s="115" t="str">
        <f>IFERROR(BG10/Revenue!BN$18,"n/a")</f>
        <v>n/a</v>
      </c>
      <c r="BH16" s="115" t="str">
        <f>IFERROR(BH10/Revenue!BO$18,"n/a")</f>
        <v>n/a</v>
      </c>
      <c r="BI16" s="115" t="str">
        <f>IFERROR(BI10/Revenue!BP$18,"n/a")</f>
        <v>n/a</v>
      </c>
      <c r="BJ16" s="115" t="str">
        <f>IFERROR(BJ10/Revenue!BQ$18,"n/a")</f>
        <v>n/a</v>
      </c>
      <c r="BK16" s="115" t="str">
        <f>IFERROR(BK10/Revenue!BR$18,"n/a")</f>
        <v>n/a</v>
      </c>
      <c r="BL16" s="115" t="str">
        <f>IFERROR(BL10/Revenue!BS$18,"n/a")</f>
        <v>n/a</v>
      </c>
      <c r="BM16" s="146"/>
      <c r="BN16" s="146"/>
      <c r="BO16" s="146"/>
      <c r="BP16" s="146"/>
      <c r="BQ16" s="146"/>
      <c r="BR16" s="146"/>
      <c r="BS16" s="146"/>
      <c r="BT16" s="146"/>
      <c r="BU16" s="146"/>
    </row>
    <row r="17" spans="2:73" ht="14.25" customHeight="1" x14ac:dyDescent="0.3">
      <c r="B17" s="61" t="str">
        <f>B11</f>
        <v>Less: Intercompany</v>
      </c>
      <c r="C17" s="115" t="str">
        <f>IFERROR(C11/Revenue!C$18,"n/a")</f>
        <v>n/a</v>
      </c>
      <c r="D17" s="115" t="str">
        <f>IFERROR(D11/Revenue!D$18,"n/a")</f>
        <v>n/a</v>
      </c>
      <c r="E17" s="115" t="str">
        <f>IFERROR(E11/Revenue!E$18,"n/a")</f>
        <v>n/a</v>
      </c>
      <c r="F17" s="115" t="str">
        <f ca="1">IFERROR(F11/Revenue!F$18,"n/a")</f>
        <v>n/a</v>
      </c>
      <c r="G17" s="115" t="str">
        <f ca="1">IFERROR(G11/Revenue!G$18,"n/a")</f>
        <v>n/a</v>
      </c>
      <c r="H17" s="115" t="str">
        <f ca="1">IFERROR(H11/Revenue!H$18,"n/a")</f>
        <v>n/a</v>
      </c>
      <c r="I17" s="252"/>
      <c r="J17" s="157"/>
      <c r="K17" s="157"/>
      <c r="L17" s="157"/>
      <c r="M17" s="157"/>
      <c r="N17" s="157"/>
      <c r="O17" s="157"/>
      <c r="P17" s="252"/>
      <c r="Q17" s="115" t="str">
        <f>IFERROR(Q11/Revenue!X$18,"n/a")</f>
        <v>n/a</v>
      </c>
      <c r="R17" s="115" t="str">
        <f>IFERROR(R11/Revenue!Y$18,"n/a")</f>
        <v>n/a</v>
      </c>
      <c r="S17" s="115" t="str">
        <f>IFERROR(S11/Revenue!Z$18,"n/a")</f>
        <v>n/a</v>
      </c>
      <c r="T17" s="115" t="str">
        <f>IFERROR(T11/Revenue!AA$18,"n/a")</f>
        <v>n/a</v>
      </c>
      <c r="U17" s="115" t="str">
        <f>IFERROR(U11/Revenue!AB$18,"n/a")</f>
        <v>n/a</v>
      </c>
      <c r="V17" s="115" t="str">
        <f>IFERROR(V11/Revenue!AC$18,"n/a")</f>
        <v>n/a</v>
      </c>
      <c r="W17" s="115" t="str">
        <f>IFERROR(W11/Revenue!AD$18,"n/a")</f>
        <v>n/a</v>
      </c>
      <c r="X17" s="115" t="str">
        <f>IFERROR(X11/Revenue!AE$18,"n/a")</f>
        <v>n/a</v>
      </c>
      <c r="Y17" s="115" t="str">
        <f>IFERROR(Y11/Revenue!AF$18,"n/a")</f>
        <v>n/a</v>
      </c>
      <c r="Z17" s="115" t="str">
        <f>IFERROR(Z11/Revenue!AG$18,"n/a")</f>
        <v>n/a</v>
      </c>
      <c r="AA17" s="115" t="str">
        <f>IFERROR(AA11/Revenue!AH$18,"n/a")</f>
        <v>n/a</v>
      </c>
      <c r="AB17" s="115" t="str">
        <f>IFERROR(AB11/Revenue!AI$18,"n/a")</f>
        <v>n/a</v>
      </c>
      <c r="AC17" s="115" t="str">
        <f>IFERROR(AC11/Revenue!AJ$18,"n/a")</f>
        <v>n/a</v>
      </c>
      <c r="AD17" s="115" t="str">
        <f>IFERROR(AD11/Revenue!AK$18,"n/a")</f>
        <v>n/a</v>
      </c>
      <c r="AE17" s="115" t="str">
        <f>IFERROR(AE11/Revenue!AL$18,"n/a")</f>
        <v>n/a</v>
      </c>
      <c r="AF17" s="115" t="str">
        <f>IFERROR(AF11/Revenue!AM$18,"n/a")</f>
        <v>n/a</v>
      </c>
      <c r="AG17" s="115" t="str">
        <f>IFERROR(AG11/Revenue!AN$18,"n/a")</f>
        <v>n/a</v>
      </c>
      <c r="AH17" s="115" t="str">
        <f>IFERROR(AH11/Revenue!AO$18,"n/a")</f>
        <v>n/a</v>
      </c>
      <c r="AI17" s="115" t="str">
        <f>IFERROR(AI11/Revenue!AP$18,"n/a")</f>
        <v>n/a</v>
      </c>
      <c r="AJ17" s="115" t="str">
        <f>IFERROR(AJ11/Revenue!AQ$18,"n/a")</f>
        <v>n/a</v>
      </c>
      <c r="AK17" s="115" t="str">
        <f>IFERROR(AK11/Revenue!AR$18,"n/a")</f>
        <v>n/a</v>
      </c>
      <c r="AL17" s="115" t="str">
        <f>IFERROR(AL11/Revenue!AS$18,"n/a")</f>
        <v>n/a</v>
      </c>
      <c r="AM17" s="115" t="str">
        <f>IFERROR(AM11/Revenue!AT$18,"n/a")</f>
        <v>n/a</v>
      </c>
      <c r="AN17" s="115" t="str">
        <f>IFERROR(AN11/Revenue!AU$18,"n/a")</f>
        <v>n/a</v>
      </c>
      <c r="AO17" s="115" t="str">
        <f>IFERROR(AO11/Revenue!AV$18,"n/a")</f>
        <v>n/a</v>
      </c>
      <c r="AP17" s="115" t="str">
        <f>IFERROR(AP11/Revenue!AW$18,"n/a")</f>
        <v>n/a</v>
      </c>
      <c r="AQ17" s="115" t="str">
        <f>IFERROR(AQ11/Revenue!AX$18,"n/a")</f>
        <v>n/a</v>
      </c>
      <c r="AR17" s="115" t="str">
        <f>IFERROR(AR11/Revenue!AY$18,"n/a")</f>
        <v>n/a</v>
      </c>
      <c r="AS17" s="115" t="str">
        <f>IFERROR(AS11/Revenue!AZ$18,"n/a")</f>
        <v>n/a</v>
      </c>
      <c r="AT17" s="115" t="str">
        <f>IFERROR(AT11/Revenue!BA$18,"n/a")</f>
        <v>n/a</v>
      </c>
      <c r="AU17" s="115" t="str">
        <f>IFERROR(AU11/Revenue!BB$18,"n/a")</f>
        <v>n/a</v>
      </c>
      <c r="AV17" s="115" t="str">
        <f>IFERROR(AV11/Revenue!BC$18,"n/a")</f>
        <v>n/a</v>
      </c>
      <c r="AW17" s="115" t="str">
        <f>IFERROR(AW11/Revenue!BD$18,"n/a")</f>
        <v>n/a</v>
      </c>
      <c r="AX17" s="115" t="str">
        <f>IFERROR(AX11/Revenue!BE$18,"n/a")</f>
        <v>n/a</v>
      </c>
      <c r="AY17" s="115" t="str">
        <f>IFERROR(AY11/Revenue!BF$18,"n/a")</f>
        <v>n/a</v>
      </c>
      <c r="AZ17" s="115" t="str">
        <f>IFERROR(AZ11/Revenue!BG$18,"n/a")</f>
        <v>n/a</v>
      </c>
      <c r="BA17" s="115" t="str">
        <f>IFERROR(BA11/Revenue!BH$18,"n/a")</f>
        <v>n/a</v>
      </c>
      <c r="BB17" s="115" t="str">
        <f>IFERROR(BB11/Revenue!BI$18,"n/a")</f>
        <v>n/a</v>
      </c>
      <c r="BC17" s="115" t="str">
        <f>IFERROR(BC11/Revenue!BJ$18,"n/a")</f>
        <v>n/a</v>
      </c>
      <c r="BD17" s="115" t="str">
        <f>IFERROR(BD11/Revenue!BK$18,"n/a")</f>
        <v>n/a</v>
      </c>
      <c r="BE17" s="115" t="str">
        <f>IFERROR(BE11/Revenue!BL$18,"n/a")</f>
        <v>n/a</v>
      </c>
      <c r="BF17" s="115" t="str">
        <f>IFERROR(BF11/Revenue!BM$18,"n/a")</f>
        <v>n/a</v>
      </c>
      <c r="BG17" s="115" t="str">
        <f>IFERROR(BG11/Revenue!BN$18,"n/a")</f>
        <v>n/a</v>
      </c>
      <c r="BH17" s="115" t="str">
        <f>IFERROR(BH11/Revenue!BO$18,"n/a")</f>
        <v>n/a</v>
      </c>
      <c r="BI17" s="115" t="str">
        <f>IFERROR(BI11/Revenue!BP$18,"n/a")</f>
        <v>n/a</v>
      </c>
      <c r="BJ17" s="115" t="str">
        <f>IFERROR(BJ11/Revenue!BQ$18,"n/a")</f>
        <v>n/a</v>
      </c>
      <c r="BK17" s="115" t="str">
        <f>IFERROR(BK11/Revenue!BR$18,"n/a")</f>
        <v>n/a</v>
      </c>
      <c r="BL17" s="115" t="str">
        <f>IFERROR(BL11/Revenue!BS$18,"n/a")</f>
        <v>n/a</v>
      </c>
      <c r="BM17" s="146"/>
      <c r="BN17" s="146"/>
      <c r="BO17" s="146"/>
      <c r="BP17" s="146"/>
      <c r="BQ17" s="146"/>
      <c r="BR17" s="146"/>
      <c r="BS17" s="146"/>
      <c r="BT17" s="146"/>
      <c r="BU17" s="146"/>
    </row>
    <row r="18" spans="2:73" ht="14.25" customHeight="1" thickBot="1" x14ac:dyDescent="0.35">
      <c r="B18" s="169" t="str">
        <f>B12</f>
        <v>Sales</v>
      </c>
      <c r="C18" s="124" t="str">
        <f>IFERROR(C12/Revenue!C$18,"n/a")</f>
        <v>n/a</v>
      </c>
      <c r="D18" s="124" t="str">
        <f>IFERROR(D12/Revenue!D$18,"n/a")</f>
        <v>n/a</v>
      </c>
      <c r="E18" s="124" t="str">
        <f>IFERROR(E12/Revenue!E$18,"n/a")</f>
        <v>n/a</v>
      </c>
      <c r="F18" s="124" t="str">
        <f ca="1">IFERROR(F12/Revenue!F$18,"n/a")</f>
        <v>n/a</v>
      </c>
      <c r="G18" s="124" t="str">
        <f ca="1">IFERROR(G12/Revenue!G$18,"n/a")</f>
        <v>n/a</v>
      </c>
      <c r="H18" s="124" t="str">
        <f ca="1">IFERROR(H12/Revenue!H$18,"n/a")</f>
        <v>n/a</v>
      </c>
      <c r="I18" s="252"/>
      <c r="J18" s="157"/>
      <c r="K18" s="157"/>
      <c r="L18" s="157"/>
      <c r="M18" s="157"/>
      <c r="N18" s="157"/>
      <c r="O18" s="157"/>
      <c r="P18" s="252"/>
      <c r="Q18" s="124" t="str">
        <f>IFERROR(Q12/Revenue!X$18,"n/a")</f>
        <v>n/a</v>
      </c>
      <c r="R18" s="124" t="str">
        <f>IFERROR(R12/Revenue!Y$18,"n/a")</f>
        <v>n/a</v>
      </c>
      <c r="S18" s="124" t="str">
        <f>IFERROR(S12/Revenue!Z$18,"n/a")</f>
        <v>n/a</v>
      </c>
      <c r="T18" s="124" t="str">
        <f>IFERROR(T12/Revenue!AA$18,"n/a")</f>
        <v>n/a</v>
      </c>
      <c r="U18" s="124" t="str">
        <f>IFERROR(U12/Revenue!AB$18,"n/a")</f>
        <v>n/a</v>
      </c>
      <c r="V18" s="124" t="str">
        <f>IFERROR(V12/Revenue!AC$18,"n/a")</f>
        <v>n/a</v>
      </c>
      <c r="W18" s="124" t="str">
        <f>IFERROR(W12/Revenue!AD$18,"n/a")</f>
        <v>n/a</v>
      </c>
      <c r="X18" s="124" t="str">
        <f>IFERROR(X12/Revenue!AE$18,"n/a")</f>
        <v>n/a</v>
      </c>
      <c r="Y18" s="124" t="str">
        <f>IFERROR(Y12/Revenue!AF$18,"n/a")</f>
        <v>n/a</v>
      </c>
      <c r="Z18" s="124" t="str">
        <f>IFERROR(Z12/Revenue!AG$18,"n/a")</f>
        <v>n/a</v>
      </c>
      <c r="AA18" s="124" t="str">
        <f>IFERROR(AA12/Revenue!AH$18,"n/a")</f>
        <v>n/a</v>
      </c>
      <c r="AB18" s="124" t="str">
        <f>IFERROR(AB12/Revenue!AI$18,"n/a")</f>
        <v>n/a</v>
      </c>
      <c r="AC18" s="124" t="str">
        <f>IFERROR(AC12/Revenue!AJ$18,"n/a")</f>
        <v>n/a</v>
      </c>
      <c r="AD18" s="124" t="str">
        <f>IFERROR(AD12/Revenue!AK$18,"n/a")</f>
        <v>n/a</v>
      </c>
      <c r="AE18" s="124" t="str">
        <f>IFERROR(AE12/Revenue!AL$18,"n/a")</f>
        <v>n/a</v>
      </c>
      <c r="AF18" s="124" t="str">
        <f>IFERROR(AF12/Revenue!AM$18,"n/a")</f>
        <v>n/a</v>
      </c>
      <c r="AG18" s="124" t="str">
        <f>IFERROR(AG12/Revenue!AN$18,"n/a")</f>
        <v>n/a</v>
      </c>
      <c r="AH18" s="124" t="str">
        <f>IFERROR(AH12/Revenue!AO$18,"n/a")</f>
        <v>n/a</v>
      </c>
      <c r="AI18" s="124" t="str">
        <f>IFERROR(AI12/Revenue!AP$18,"n/a")</f>
        <v>n/a</v>
      </c>
      <c r="AJ18" s="124" t="str">
        <f>IFERROR(AJ12/Revenue!AQ$18,"n/a")</f>
        <v>n/a</v>
      </c>
      <c r="AK18" s="124" t="str">
        <f>IFERROR(AK12/Revenue!AR$18,"n/a")</f>
        <v>n/a</v>
      </c>
      <c r="AL18" s="124" t="str">
        <f>IFERROR(AL12/Revenue!AS$18,"n/a")</f>
        <v>n/a</v>
      </c>
      <c r="AM18" s="124" t="str">
        <f>IFERROR(AM12/Revenue!AT$18,"n/a")</f>
        <v>n/a</v>
      </c>
      <c r="AN18" s="124" t="str">
        <f>IFERROR(AN12/Revenue!AU$18,"n/a")</f>
        <v>n/a</v>
      </c>
      <c r="AO18" s="124" t="str">
        <f>IFERROR(AO12/Revenue!AV$18,"n/a")</f>
        <v>n/a</v>
      </c>
      <c r="AP18" s="124" t="str">
        <f>IFERROR(AP12/Revenue!AW$18,"n/a")</f>
        <v>n/a</v>
      </c>
      <c r="AQ18" s="124" t="str">
        <f>IFERROR(AQ12/Revenue!AX$18,"n/a")</f>
        <v>n/a</v>
      </c>
      <c r="AR18" s="124" t="str">
        <f>IFERROR(AR12/Revenue!AY$18,"n/a")</f>
        <v>n/a</v>
      </c>
      <c r="AS18" s="124" t="str">
        <f>IFERROR(AS12/Revenue!AZ$18,"n/a")</f>
        <v>n/a</v>
      </c>
      <c r="AT18" s="124" t="str">
        <f>IFERROR(AT12/Revenue!BA$18,"n/a")</f>
        <v>n/a</v>
      </c>
      <c r="AU18" s="124" t="str">
        <f>IFERROR(AU12/Revenue!BB$18,"n/a")</f>
        <v>n/a</v>
      </c>
      <c r="AV18" s="124" t="str">
        <f>IFERROR(AV12/Revenue!BC$18,"n/a")</f>
        <v>n/a</v>
      </c>
      <c r="AW18" s="124" t="str">
        <f>IFERROR(AW12/Revenue!BD$18,"n/a")</f>
        <v>n/a</v>
      </c>
      <c r="AX18" s="124" t="str">
        <f>IFERROR(AX12/Revenue!BE$18,"n/a")</f>
        <v>n/a</v>
      </c>
      <c r="AY18" s="124" t="str">
        <f>IFERROR(AY12/Revenue!BF$18,"n/a")</f>
        <v>n/a</v>
      </c>
      <c r="AZ18" s="124" t="str">
        <f>IFERROR(AZ12/Revenue!BG$18,"n/a")</f>
        <v>n/a</v>
      </c>
      <c r="BA18" s="124" t="str">
        <f>IFERROR(BA12/Revenue!BH$18,"n/a")</f>
        <v>n/a</v>
      </c>
      <c r="BB18" s="124" t="str">
        <f>IFERROR(BB12/Revenue!BI$18,"n/a")</f>
        <v>n/a</v>
      </c>
      <c r="BC18" s="124" t="str">
        <f>IFERROR(BC12/Revenue!BJ$18,"n/a")</f>
        <v>n/a</v>
      </c>
      <c r="BD18" s="124" t="str">
        <f>IFERROR(BD12/Revenue!BK$18,"n/a")</f>
        <v>n/a</v>
      </c>
      <c r="BE18" s="124" t="str">
        <f>IFERROR(BE12/Revenue!BL$18,"n/a")</f>
        <v>n/a</v>
      </c>
      <c r="BF18" s="124" t="str">
        <f>IFERROR(BF12/Revenue!BM$18,"n/a")</f>
        <v>n/a</v>
      </c>
      <c r="BG18" s="124" t="str">
        <f>IFERROR(BG12/Revenue!BN$18,"n/a")</f>
        <v>n/a</v>
      </c>
      <c r="BH18" s="124" t="str">
        <f>IFERROR(BH12/Revenue!BO$18,"n/a")</f>
        <v>n/a</v>
      </c>
      <c r="BI18" s="124" t="str">
        <f>IFERROR(BI12/Revenue!BP$18,"n/a")</f>
        <v>n/a</v>
      </c>
      <c r="BJ18" s="124" t="str">
        <f>IFERROR(BJ12/Revenue!BQ$18,"n/a")</f>
        <v>n/a</v>
      </c>
      <c r="BK18" s="124" t="str">
        <f>IFERROR(BK12/Revenue!BR$18,"n/a")</f>
        <v>n/a</v>
      </c>
      <c r="BL18" s="124" t="str">
        <f>IFERROR(BL12/Revenue!BS$18,"n/a")</f>
        <v>n/a</v>
      </c>
      <c r="BM18" s="146"/>
      <c r="BN18" s="146"/>
      <c r="BO18" s="146"/>
      <c r="BP18" s="146"/>
      <c r="BQ18" s="146"/>
      <c r="BR18" s="146"/>
      <c r="BS18" s="146"/>
      <c r="BT18" s="146"/>
      <c r="BU18" s="146"/>
    </row>
    <row r="19" spans="2:73" x14ac:dyDescent="0.3">
      <c r="C19" s="41"/>
      <c r="D19" s="201"/>
      <c r="E19" s="201"/>
      <c r="F19" s="201"/>
      <c r="G19" s="201"/>
      <c r="H19" s="20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row>
    <row r="20" spans="2:73" ht="15" customHeight="1" outlineLevel="1" x14ac:dyDescent="0.3">
      <c r="B20" s="26" t="s">
        <v>31</v>
      </c>
      <c r="C20" s="219" t="e">
        <f>#REF!-C12</f>
        <v>#REF!</v>
      </c>
      <c r="D20" s="216" t="e">
        <f>#REF!-D12</f>
        <v>#REF!</v>
      </c>
      <c r="E20" s="216" t="e">
        <f>#REF!-E12</f>
        <v>#REF!</v>
      </c>
      <c r="F20" s="216" t="e">
        <f ca="1">#REF!-F12</f>
        <v>#REF!</v>
      </c>
      <c r="G20" s="216" t="e">
        <f ca="1">#REF!-G12</f>
        <v>#REF!</v>
      </c>
      <c r="H20" s="216" t="e">
        <f ca="1">#REF!-H12</f>
        <v>#REF!</v>
      </c>
      <c r="I20" s="216"/>
      <c r="J20" s="216"/>
      <c r="K20" s="216"/>
      <c r="L20" s="216"/>
      <c r="M20" s="216"/>
      <c r="N20" s="216"/>
      <c r="O20" s="216"/>
      <c r="P20" s="216"/>
      <c r="Q20" s="219" t="e">
        <f>#REF!-Q12</f>
        <v>#REF!</v>
      </c>
      <c r="R20" s="219" t="e">
        <f>#REF!-R12</f>
        <v>#REF!</v>
      </c>
      <c r="S20" s="219" t="e">
        <f>#REF!-S12</f>
        <v>#REF!</v>
      </c>
      <c r="T20" s="219" t="e">
        <f>#REF!-T12</f>
        <v>#REF!</v>
      </c>
      <c r="U20" s="219" t="e">
        <f>#REF!-U12</f>
        <v>#REF!</v>
      </c>
      <c r="V20" s="219" t="e">
        <f>#REF!-V12</f>
        <v>#REF!</v>
      </c>
      <c r="W20" s="219" t="e">
        <f>#REF!-W12</f>
        <v>#REF!</v>
      </c>
      <c r="X20" s="219" t="e">
        <f>#REF!-X12</f>
        <v>#REF!</v>
      </c>
      <c r="Y20" s="219" t="e">
        <f>#REF!-Y12</f>
        <v>#REF!</v>
      </c>
      <c r="Z20" s="219" t="e">
        <f>#REF!-Z12</f>
        <v>#REF!</v>
      </c>
      <c r="AA20" s="219" t="e">
        <f>#REF!-AA12</f>
        <v>#REF!</v>
      </c>
      <c r="AB20" s="219" t="e">
        <f>#REF!-AB12</f>
        <v>#REF!</v>
      </c>
      <c r="AC20" s="219" t="e">
        <f>#REF!-AC12</f>
        <v>#REF!</v>
      </c>
      <c r="AD20" s="219" t="e">
        <f>#REF!-AD12</f>
        <v>#REF!</v>
      </c>
      <c r="AE20" s="219" t="e">
        <f>#REF!-AE12</f>
        <v>#REF!</v>
      </c>
      <c r="AF20" s="219" t="e">
        <f>#REF!-AF12</f>
        <v>#REF!</v>
      </c>
      <c r="AG20" s="219" t="e">
        <f>#REF!-AG12</f>
        <v>#REF!</v>
      </c>
      <c r="AH20" s="219" t="e">
        <f>#REF!-AH12</f>
        <v>#REF!</v>
      </c>
      <c r="AI20" s="219" t="e">
        <f>#REF!-AI12</f>
        <v>#REF!</v>
      </c>
      <c r="AJ20" s="219" t="e">
        <f>#REF!-AJ12</f>
        <v>#REF!</v>
      </c>
      <c r="AK20" s="219" t="e">
        <f>#REF!-AK12</f>
        <v>#REF!</v>
      </c>
      <c r="AL20" s="219" t="e">
        <f>#REF!-AL12</f>
        <v>#REF!</v>
      </c>
      <c r="AM20" s="219" t="e">
        <f>#REF!-AM12</f>
        <v>#REF!</v>
      </c>
      <c r="AN20" s="219" t="e">
        <f>#REF!-AN12</f>
        <v>#REF!</v>
      </c>
      <c r="AO20" s="219" t="e">
        <f>#REF!-AO12</f>
        <v>#REF!</v>
      </c>
      <c r="AP20" s="219" t="e">
        <f>#REF!-AP12</f>
        <v>#REF!</v>
      </c>
      <c r="AQ20" s="219" t="e">
        <f>#REF!-AQ12</f>
        <v>#REF!</v>
      </c>
      <c r="AR20" s="219" t="e">
        <f>#REF!-AR12</f>
        <v>#REF!</v>
      </c>
      <c r="AS20" s="219" t="e">
        <f>#REF!-AS12</f>
        <v>#REF!</v>
      </c>
      <c r="AT20" s="219" t="e">
        <f>#REF!-AT12</f>
        <v>#REF!</v>
      </c>
      <c r="AU20" s="219" t="e">
        <f>#REF!-AU12</f>
        <v>#REF!</v>
      </c>
      <c r="AV20" s="219" t="e">
        <f>#REF!-AV12</f>
        <v>#REF!</v>
      </c>
      <c r="AW20" s="219" t="e">
        <f>#REF!-AW12</f>
        <v>#REF!</v>
      </c>
      <c r="AX20" s="219" t="e">
        <f>#REF!-AX12</f>
        <v>#REF!</v>
      </c>
      <c r="AY20" s="219" t="e">
        <f>#REF!-AY12</f>
        <v>#REF!</v>
      </c>
      <c r="AZ20" s="219" t="e">
        <f>#REF!-AZ12</f>
        <v>#REF!</v>
      </c>
      <c r="BA20" s="219" t="e">
        <f>#REF!-BA12</f>
        <v>#REF!</v>
      </c>
      <c r="BB20" s="219" t="e">
        <f>#REF!-BB12</f>
        <v>#REF!</v>
      </c>
      <c r="BC20" s="219" t="e">
        <f>#REF!-BC12</f>
        <v>#REF!</v>
      </c>
      <c r="BD20" s="219" t="e">
        <f>#REF!-BD12</f>
        <v>#REF!</v>
      </c>
      <c r="BE20" s="219" t="e">
        <f>#REF!-BE12</f>
        <v>#REF!</v>
      </c>
      <c r="BF20" s="219" t="e">
        <f>#REF!-BF12</f>
        <v>#REF!</v>
      </c>
      <c r="BG20" s="219" t="e">
        <f>#REF!-BG12</f>
        <v>#REF!</v>
      </c>
      <c r="BH20" s="219" t="e">
        <f>#REF!-BH12</f>
        <v>#REF!</v>
      </c>
      <c r="BI20" s="219" t="e">
        <f>#REF!-BI12</f>
        <v>#REF!</v>
      </c>
      <c r="BJ20" s="219" t="e">
        <f>#REF!-BJ12</f>
        <v>#REF!</v>
      </c>
      <c r="BK20" s="219" t="e">
        <f>#REF!-BK12</f>
        <v>#REF!</v>
      </c>
      <c r="BL20" s="219" t="e">
        <f>#REF!-BL12</f>
        <v>#REF!</v>
      </c>
    </row>
    <row r="22" spans="2:73" ht="15" customHeight="1" x14ac:dyDescent="0.4">
      <c r="B22" s="118" t="e">
        <f>CONCATENATE($A$2," ","- adjusted")</f>
        <v>#REF!</v>
      </c>
      <c r="J22" s="107" t="str">
        <f>CONCATENATE(D23," v ",C23)</f>
        <v>FY20 v FY19</v>
      </c>
      <c r="K22" s="107"/>
      <c r="L22" s="107" t="str">
        <f>CONCATENATE(E23," v ",D23)</f>
        <v>FY21 v FY20</v>
      </c>
      <c r="M22" s="107"/>
      <c r="N22" s="107" t="str">
        <f>CONCATENATE(F23," v ",D23)</f>
        <v>TTM 
Feb-22 v FY20</v>
      </c>
      <c r="O22" s="107"/>
    </row>
    <row r="23" spans="2:73" s="20" customFormat="1" ht="24" customHeight="1" x14ac:dyDescent="0.3">
      <c r="B23" s="36" t="s">
        <v>5</v>
      </c>
      <c r="C23" s="51" t="str">
        <f>TB!BN$5</f>
        <v>FY19</v>
      </c>
      <c r="D23" s="51" t="str">
        <f>TB!BO$5</f>
        <v>FY20</v>
      </c>
      <c r="E23" s="51" t="str">
        <f>TB!BP$5</f>
        <v>FY21</v>
      </c>
      <c r="F23" s="52" t="str">
        <f>TB!BQ$5</f>
        <v>TTM 
Feb-22</v>
      </c>
      <c r="G23" s="52" t="str">
        <f>TB!BR$5</f>
        <v>YTD 
Feb-21</v>
      </c>
      <c r="H23" s="52" t="str">
        <f>TB!BS$5</f>
        <v>YTD 
Feb-22</v>
      </c>
      <c r="J23" s="104" t="s">
        <v>6</v>
      </c>
      <c r="K23" s="104" t="s">
        <v>7</v>
      </c>
      <c r="L23" s="104" t="s">
        <v>6</v>
      </c>
      <c r="M23" s="104" t="s">
        <v>7</v>
      </c>
      <c r="N23" s="104" t="s">
        <v>6</v>
      </c>
      <c r="O23" s="104" t="s">
        <v>7</v>
      </c>
      <c r="Q23" s="138">
        <f>TB!N$5</f>
        <v>43496</v>
      </c>
      <c r="R23" s="138">
        <f>TB!O$5</f>
        <v>43524</v>
      </c>
      <c r="S23" s="138">
        <f>TB!P$5</f>
        <v>43555</v>
      </c>
      <c r="T23" s="138">
        <f>TB!Q$5</f>
        <v>43585</v>
      </c>
      <c r="U23" s="138">
        <f>TB!R$5</f>
        <v>43616</v>
      </c>
      <c r="V23" s="138">
        <f>TB!S$5</f>
        <v>43646</v>
      </c>
      <c r="W23" s="138">
        <f>TB!T$5</f>
        <v>43677</v>
      </c>
      <c r="X23" s="138">
        <f>TB!U$5</f>
        <v>43708</v>
      </c>
      <c r="Y23" s="138">
        <f>TB!V$5</f>
        <v>43738</v>
      </c>
      <c r="Z23" s="138">
        <f>TB!W$5</f>
        <v>43769</v>
      </c>
      <c r="AA23" s="138">
        <f>TB!X$5</f>
        <v>43799</v>
      </c>
      <c r="AB23" s="138">
        <f>TB!Y$5</f>
        <v>43830</v>
      </c>
      <c r="AC23" s="138">
        <f>TB!Z$5</f>
        <v>43861</v>
      </c>
      <c r="AD23" s="138">
        <f>TB!AA$5</f>
        <v>43890</v>
      </c>
      <c r="AE23" s="138">
        <f>TB!AB$5</f>
        <v>43921</v>
      </c>
      <c r="AF23" s="138">
        <f>TB!AC$5</f>
        <v>43951</v>
      </c>
      <c r="AG23" s="138">
        <f>TB!AD$5</f>
        <v>43982</v>
      </c>
      <c r="AH23" s="138">
        <f>TB!AE$5</f>
        <v>44012</v>
      </c>
      <c r="AI23" s="138">
        <f>TB!AF$5</f>
        <v>44043</v>
      </c>
      <c r="AJ23" s="138">
        <f>TB!AG$5</f>
        <v>44074</v>
      </c>
      <c r="AK23" s="138">
        <f>TB!AH$5</f>
        <v>44104</v>
      </c>
      <c r="AL23" s="138">
        <f>TB!AI$5</f>
        <v>44135</v>
      </c>
      <c r="AM23" s="138">
        <f>TB!AJ$5</f>
        <v>44165</v>
      </c>
      <c r="AN23" s="138">
        <f>TB!AK$5</f>
        <v>44196</v>
      </c>
      <c r="AO23" s="138">
        <f>TB!AL$5</f>
        <v>44227</v>
      </c>
      <c r="AP23" s="138">
        <f>TB!AM$5</f>
        <v>44255</v>
      </c>
      <c r="AQ23" s="138">
        <f>TB!AN$5</f>
        <v>44286</v>
      </c>
      <c r="AR23" s="138">
        <f>TB!AO$5</f>
        <v>44316</v>
      </c>
      <c r="AS23" s="138">
        <f>TB!AP$5</f>
        <v>44347</v>
      </c>
      <c r="AT23" s="138">
        <f>TB!AQ$5</f>
        <v>44377</v>
      </c>
      <c r="AU23" s="138">
        <f>TB!AR$5</f>
        <v>44408</v>
      </c>
      <c r="AV23" s="138">
        <f>TB!AS$5</f>
        <v>44439</v>
      </c>
      <c r="AW23" s="138">
        <f>TB!AT$5</f>
        <v>44469</v>
      </c>
      <c r="AX23" s="138">
        <f>TB!AU$5</f>
        <v>44500</v>
      </c>
      <c r="AY23" s="138">
        <f>TB!AV$5</f>
        <v>44530</v>
      </c>
      <c r="AZ23" s="138">
        <f>TB!AW$5</f>
        <v>44561</v>
      </c>
      <c r="BA23" s="138">
        <f>TB!AX$5</f>
        <v>44592</v>
      </c>
      <c r="BB23" s="138">
        <f>TB!AY$5</f>
        <v>44620</v>
      </c>
      <c r="BC23" s="138">
        <f>TB!AZ$5</f>
        <v>44651</v>
      </c>
      <c r="BD23" s="138">
        <f>TB!BA$5</f>
        <v>44681</v>
      </c>
      <c r="BE23" s="138">
        <f>TB!BB$5</f>
        <v>44712</v>
      </c>
      <c r="BF23" s="138">
        <f>TB!BC$5</f>
        <v>44742</v>
      </c>
      <c r="BG23" s="138">
        <f>TB!BD$5</f>
        <v>44773</v>
      </c>
      <c r="BH23" s="138">
        <f>TB!BE$5</f>
        <v>44804</v>
      </c>
      <c r="BI23" s="138">
        <f>TB!BF$5</f>
        <v>44834</v>
      </c>
      <c r="BJ23" s="138">
        <f>TB!BG$5</f>
        <v>44865</v>
      </c>
      <c r="BK23" s="138">
        <f>TB!BH$5</f>
        <v>44895</v>
      </c>
      <c r="BL23" s="138">
        <f>TB!BI$5</f>
        <v>44926</v>
      </c>
    </row>
    <row r="24" spans="2:73" ht="14.25" customHeight="1" x14ac:dyDescent="0.3">
      <c r="B24" s="30" t="str">
        <f>Periods!C19</f>
        <v>A</v>
      </c>
      <c r="C24" s="202" t="e">
        <f>SUM(Q24:AB24)</f>
        <v>#REF!</v>
      </c>
      <c r="D24" s="202" t="e">
        <f>SUM(AC24:AN24)</f>
        <v>#REF!</v>
      </c>
      <c r="E24" s="202" t="e">
        <f t="shared" ref="E24:E27" si="10">SUM(AO24:AZ24)</f>
        <v>#REF!</v>
      </c>
      <c r="F24" s="202" t="e">
        <f ca="1">_xlfn.IFNA(SUM(OFFSET($Q24,0,MATCH(Periods!$D$15,$Q$23:$BO$23)-1):OFFSET($Q24,0,MATCH(Periods!$D$15,$Q$23:$BO$23,0)-12)),0)</f>
        <v>#REF!</v>
      </c>
      <c r="G24" s="202" t="e">
        <f ca="1">SUM(OFFSET($Q24,0,MATCH(Periods!$D$17,$Q$23:$BO$23,0)-1):OFFSET($Q24,0,MATCH(Periods!$D$13,$Q$23:$BO$23,0)))</f>
        <v>#REF!</v>
      </c>
      <c r="H24" s="202" t="e">
        <f ca="1">SUM(OFFSET($Q24,0,MATCH(Periods!$D$16,$Q$23:$BO$23,0)-1):OFFSET($Q24,0,MATCH(Periods!$D$14,$Q$23:$BO$23,0)))</f>
        <v>#REF!</v>
      </c>
      <c r="J24" s="202" t="e">
        <f t="shared" ref="J24" si="11">D24-C24</f>
        <v>#REF!</v>
      </c>
      <c r="K24" s="59" t="str">
        <f>IFERROR(J24/C24,"n/a")</f>
        <v>n/a</v>
      </c>
      <c r="L24" s="202" t="e">
        <f>E24-D24</f>
        <v>#REF!</v>
      </c>
      <c r="M24" s="59" t="str">
        <f>IFERROR(L24/D24,"n/a")</f>
        <v>n/a</v>
      </c>
      <c r="N24" s="202" t="e">
        <f ca="1">F24-E24</f>
        <v>#REF!</v>
      </c>
      <c r="O24" s="58" t="str">
        <f ca="1">IFERROR(N24/E24,"n/a")</f>
        <v>n/a</v>
      </c>
      <c r="Q24" s="202" t="e">
        <f>SUMIFS(#REF!,#REF!,$A$2,#REF!,$B24)+Q8</f>
        <v>#REF!</v>
      </c>
      <c r="R24" s="202" t="e">
        <f>SUMIFS(#REF!,#REF!,$A$2,#REF!,$B24)+R8</f>
        <v>#REF!</v>
      </c>
      <c r="S24" s="202" t="e">
        <f>SUMIFS(#REF!,#REF!,$A$2,#REF!,$B24)+S8</f>
        <v>#REF!</v>
      </c>
      <c r="T24" s="202" t="e">
        <f>SUMIFS(#REF!,#REF!,$A$2,#REF!,$B24)+T8</f>
        <v>#REF!</v>
      </c>
      <c r="U24" s="202" t="e">
        <f>SUMIFS(#REF!,#REF!,$A$2,#REF!,$B24)+U8</f>
        <v>#REF!</v>
      </c>
      <c r="V24" s="202" t="e">
        <f>SUMIFS(#REF!,#REF!,$A$2,#REF!,$B24)+V8</f>
        <v>#REF!</v>
      </c>
      <c r="W24" s="202" t="e">
        <f>SUMIFS(#REF!,#REF!,$A$2,#REF!,$B24)+W8</f>
        <v>#REF!</v>
      </c>
      <c r="X24" s="202" t="e">
        <f>SUMIFS(#REF!,#REF!,$A$2,#REF!,$B24)+X8</f>
        <v>#REF!</v>
      </c>
      <c r="Y24" s="202" t="e">
        <f>SUMIFS(#REF!,#REF!,$A$2,#REF!,$B24)+Y8</f>
        <v>#REF!</v>
      </c>
      <c r="Z24" s="202" t="e">
        <f>SUMIFS(#REF!,#REF!,$A$2,#REF!,$B24)+Z8</f>
        <v>#REF!</v>
      </c>
      <c r="AA24" s="202" t="e">
        <f>SUMIFS(#REF!,#REF!,$A$2,#REF!,$B24)+AA8</f>
        <v>#REF!</v>
      </c>
      <c r="AB24" s="202" t="e">
        <f>SUMIFS(#REF!,#REF!,$A$2,#REF!,$B24)+AB8</f>
        <v>#REF!</v>
      </c>
      <c r="AC24" s="202" t="e">
        <f>SUMIFS(#REF!,#REF!,$A$2,#REF!,$B24)+AC8</f>
        <v>#REF!</v>
      </c>
      <c r="AD24" s="202" t="e">
        <f>SUMIFS(#REF!,#REF!,$A$2,#REF!,$B24)+AD8</f>
        <v>#REF!</v>
      </c>
      <c r="AE24" s="202" t="e">
        <f>SUMIFS(#REF!,#REF!,$A$2,#REF!,$B24)+AE8</f>
        <v>#REF!</v>
      </c>
      <c r="AF24" s="202" t="e">
        <f>SUMIFS(#REF!,#REF!,$A$2,#REF!,$B24)+AF8</f>
        <v>#REF!</v>
      </c>
      <c r="AG24" s="202" t="e">
        <f>SUMIFS(#REF!,#REF!,$A$2,#REF!,$B24)+AG8</f>
        <v>#REF!</v>
      </c>
      <c r="AH24" s="202" t="e">
        <f>SUMIFS(#REF!,#REF!,$A$2,#REF!,$B24)+AH8</f>
        <v>#REF!</v>
      </c>
      <c r="AI24" s="202" t="e">
        <f>SUMIFS(#REF!,#REF!,$A$2,#REF!,$B24)+AI8</f>
        <v>#REF!</v>
      </c>
      <c r="AJ24" s="202" t="e">
        <f>SUMIFS(#REF!,#REF!,$A$2,#REF!,$B24)+AJ8</f>
        <v>#REF!</v>
      </c>
      <c r="AK24" s="202" t="e">
        <f>SUMIFS(#REF!,#REF!,$A$2,#REF!,$B24)+AK8</f>
        <v>#REF!</v>
      </c>
      <c r="AL24" s="202" t="e">
        <f>SUMIFS(#REF!,#REF!,$A$2,#REF!,$B24)+AL8</f>
        <v>#REF!</v>
      </c>
      <c r="AM24" s="202" t="e">
        <f>SUMIFS(#REF!,#REF!,$A$2,#REF!,$B24)+AM8</f>
        <v>#REF!</v>
      </c>
      <c r="AN24" s="202" t="e">
        <f>SUMIFS(#REF!,#REF!,$A$2,#REF!,$B24)+AN8</f>
        <v>#REF!</v>
      </c>
      <c r="AO24" s="202" t="e">
        <f>SUMIFS(#REF!,#REF!,$A$2,#REF!,$B24)+AO8</f>
        <v>#REF!</v>
      </c>
      <c r="AP24" s="202" t="e">
        <f>SUMIFS(#REF!,#REF!,$A$2,#REF!,$B24)+AP8</f>
        <v>#REF!</v>
      </c>
      <c r="AQ24" s="202" t="e">
        <f>SUMIFS(#REF!,#REF!,$A$2,#REF!,$B24)+AQ8</f>
        <v>#REF!</v>
      </c>
      <c r="AR24" s="202" t="e">
        <f>SUMIFS(#REF!,#REF!,$A$2,#REF!,$B24)+AR8</f>
        <v>#REF!</v>
      </c>
      <c r="AS24" s="202" t="e">
        <f>SUMIFS(#REF!,#REF!,$A$2,#REF!,$B24)+AS8</f>
        <v>#REF!</v>
      </c>
      <c r="AT24" s="202" t="e">
        <f>SUMIFS(#REF!,#REF!,$A$2,#REF!,$B24)+AT8</f>
        <v>#REF!</v>
      </c>
      <c r="AU24" s="202" t="e">
        <f>SUMIFS(#REF!,#REF!,$A$2,#REF!,$B24)+AU8</f>
        <v>#REF!</v>
      </c>
      <c r="AV24" s="202" t="e">
        <f>SUMIFS(#REF!,#REF!,$A$2,#REF!,$B24)+AV8</f>
        <v>#REF!</v>
      </c>
      <c r="AW24" s="202" t="e">
        <f>SUMIFS(#REF!,#REF!,$A$2,#REF!,$B24)+AW8</f>
        <v>#REF!</v>
      </c>
      <c r="AX24" s="202" t="e">
        <f>SUMIFS(#REF!,#REF!,$A$2,#REF!,$B24)+AX8</f>
        <v>#REF!</v>
      </c>
      <c r="AY24" s="202" t="e">
        <f>SUMIFS(#REF!,#REF!,$A$2,#REF!,$B24)+AY8</f>
        <v>#REF!</v>
      </c>
      <c r="AZ24" s="202" t="e">
        <f>SUMIFS(#REF!,#REF!,$A$2,#REF!,$B24)+AZ8</f>
        <v>#REF!</v>
      </c>
      <c r="BA24" s="202" t="e">
        <f>SUMIFS(#REF!,#REF!,$A$2,#REF!,$B24)+BA8</f>
        <v>#REF!</v>
      </c>
      <c r="BB24" s="202" t="e">
        <f>SUMIFS(#REF!,#REF!,$A$2,#REF!,$B24)+BB8</f>
        <v>#REF!</v>
      </c>
      <c r="BC24" s="202" t="e">
        <f>SUMIFS(#REF!,#REF!,$A$2,#REF!,$B24)+BC8</f>
        <v>#REF!</v>
      </c>
      <c r="BD24" s="202" t="e">
        <f>SUMIFS(#REF!,#REF!,$A$2,#REF!,$B24)+BD8</f>
        <v>#REF!</v>
      </c>
      <c r="BE24" s="202" t="e">
        <f>SUMIFS(#REF!,#REF!,$A$2,#REF!,$B24)+BE8</f>
        <v>#REF!</v>
      </c>
      <c r="BF24" s="202" t="e">
        <f>SUMIFS(#REF!,#REF!,$A$2,#REF!,$B24)+BF8</f>
        <v>#REF!</v>
      </c>
      <c r="BG24" s="202" t="e">
        <f>SUMIFS(#REF!,#REF!,$A$2,#REF!,$B24)+BG8</f>
        <v>#REF!</v>
      </c>
      <c r="BH24" s="202" t="e">
        <f>SUMIFS(#REF!,#REF!,$A$2,#REF!,$B24)+BH8</f>
        <v>#REF!</v>
      </c>
      <c r="BI24" s="202" t="e">
        <f>SUMIFS(#REF!,#REF!,$A$2,#REF!,$B24)+BI8</f>
        <v>#REF!</v>
      </c>
      <c r="BJ24" s="202" t="e">
        <f>SUMIFS(#REF!,#REF!,$A$2,#REF!,$B24)+BJ8</f>
        <v>#REF!</v>
      </c>
      <c r="BK24" s="202" t="e">
        <f>SUMIFS(#REF!,#REF!,$A$2,#REF!,$B24)+BK8</f>
        <v>#REF!</v>
      </c>
      <c r="BL24" s="202" t="e">
        <f>SUMIFS(#REF!,#REF!,$A$2,#REF!,$B24)+BL8</f>
        <v>#REF!</v>
      </c>
    </row>
    <row r="25" spans="2:73" ht="14.25" customHeight="1" x14ac:dyDescent="0.3">
      <c r="B25" s="30" t="str">
        <f>Periods!C20</f>
        <v>B</v>
      </c>
      <c r="C25" s="202" t="e">
        <f>SUM(Q25:AB25)</f>
        <v>#REF!</v>
      </c>
      <c r="D25" s="202" t="e">
        <f>SUM(AC25:AN25)</f>
        <v>#REF!</v>
      </c>
      <c r="E25" s="202" t="e">
        <f t="shared" si="10"/>
        <v>#REF!</v>
      </c>
      <c r="F25" s="202" t="e">
        <f ca="1">_xlfn.IFNA(SUM(OFFSET($Q25,0,MATCH(Periods!$D$15,$Q$23:$BO$23)-1):OFFSET($Q25,0,MATCH(Periods!$D$15,$Q$23:$BO$23,0)-12)),0)</f>
        <v>#REF!</v>
      </c>
      <c r="G25" s="202" t="e">
        <f ca="1">SUM(OFFSET($Q25,0,MATCH(Periods!$D$17,$Q$23:$BO$23,0)-1):OFFSET($Q25,0,MATCH(Periods!$D$13,$Q$23:$BO$23,0)))</f>
        <v>#REF!</v>
      </c>
      <c r="H25" s="202" t="e">
        <f ca="1">SUM(OFFSET($Q25,0,MATCH(Periods!$D$16,$Q$23:$BO$23,0)-1):OFFSET($Q25,0,MATCH(Periods!$D$14,$Q$23:$BO$23,0)))</f>
        <v>#REF!</v>
      </c>
      <c r="J25" s="202" t="e">
        <f t="shared" ref="J25:J28" si="12">D25-C25</f>
        <v>#REF!</v>
      </c>
      <c r="K25" s="59" t="str">
        <f t="shared" ref="K25:K28" si="13">IFERROR(J25/C25,"n/a")</f>
        <v>n/a</v>
      </c>
      <c r="L25" s="202" t="e">
        <f t="shared" ref="L25:L28" si="14">E25-D25</f>
        <v>#REF!</v>
      </c>
      <c r="M25" s="59" t="str">
        <f t="shared" ref="M25:M28" si="15">IFERROR(L25/D25,"n/a")</f>
        <v>n/a</v>
      </c>
      <c r="N25" s="202" t="e">
        <f t="shared" ref="N25:N28" ca="1" si="16">F25-E25</f>
        <v>#REF!</v>
      </c>
      <c r="O25" s="58" t="str">
        <f t="shared" ref="O25:O28" ca="1" si="17">IFERROR(N25/E25,"n/a")</f>
        <v>n/a</v>
      </c>
      <c r="Q25" s="202" t="e">
        <f>SUMIFS(#REF!,#REF!,$A$2,#REF!,$B25)+Q9</f>
        <v>#REF!</v>
      </c>
      <c r="R25" s="202" t="e">
        <f>SUMIFS(#REF!,#REF!,$A$2,#REF!,$B25)+R9</f>
        <v>#REF!</v>
      </c>
      <c r="S25" s="202" t="e">
        <f>SUMIFS(#REF!,#REF!,$A$2,#REF!,$B25)+S9</f>
        <v>#REF!</v>
      </c>
      <c r="T25" s="202" t="e">
        <f>SUMIFS(#REF!,#REF!,$A$2,#REF!,$B25)+T9</f>
        <v>#REF!</v>
      </c>
      <c r="U25" s="202" t="e">
        <f>SUMIFS(#REF!,#REF!,$A$2,#REF!,$B25)+U9</f>
        <v>#REF!</v>
      </c>
      <c r="V25" s="202" t="e">
        <f>SUMIFS(#REF!,#REF!,$A$2,#REF!,$B25)+V9</f>
        <v>#REF!</v>
      </c>
      <c r="W25" s="202" t="e">
        <f>SUMIFS(#REF!,#REF!,$A$2,#REF!,$B25)+W9</f>
        <v>#REF!</v>
      </c>
      <c r="X25" s="202" t="e">
        <f>SUMIFS(#REF!,#REF!,$A$2,#REF!,$B25)+X9</f>
        <v>#REF!</v>
      </c>
      <c r="Y25" s="202" t="e">
        <f>SUMIFS(#REF!,#REF!,$A$2,#REF!,$B25)+Y9</f>
        <v>#REF!</v>
      </c>
      <c r="Z25" s="202" t="e">
        <f>SUMIFS(#REF!,#REF!,$A$2,#REF!,$B25)+Z9</f>
        <v>#REF!</v>
      </c>
      <c r="AA25" s="202" t="e">
        <f>SUMIFS(#REF!,#REF!,$A$2,#REF!,$B25)+AA9</f>
        <v>#REF!</v>
      </c>
      <c r="AB25" s="202" t="e">
        <f>SUMIFS(#REF!,#REF!,$A$2,#REF!,$B25)+AB9</f>
        <v>#REF!</v>
      </c>
      <c r="AC25" s="202" t="e">
        <f>SUMIFS(#REF!,#REF!,$A$2,#REF!,$B25)+AC9</f>
        <v>#REF!</v>
      </c>
      <c r="AD25" s="202" t="e">
        <f>SUMIFS(#REF!,#REF!,$A$2,#REF!,$B25)+AD9</f>
        <v>#REF!</v>
      </c>
      <c r="AE25" s="202" t="e">
        <f>SUMIFS(#REF!,#REF!,$A$2,#REF!,$B25)+AE9</f>
        <v>#REF!</v>
      </c>
      <c r="AF25" s="202" t="e">
        <f>SUMIFS(#REF!,#REF!,$A$2,#REF!,$B25)+AF9</f>
        <v>#REF!</v>
      </c>
      <c r="AG25" s="202" t="e">
        <f>SUMIFS(#REF!,#REF!,$A$2,#REF!,$B25)+AG9</f>
        <v>#REF!</v>
      </c>
      <c r="AH25" s="202" t="e">
        <f>SUMIFS(#REF!,#REF!,$A$2,#REF!,$B25)+AH9</f>
        <v>#REF!</v>
      </c>
      <c r="AI25" s="202" t="e">
        <f>SUMIFS(#REF!,#REF!,$A$2,#REF!,$B25)+AI9</f>
        <v>#REF!</v>
      </c>
      <c r="AJ25" s="202" t="e">
        <f>SUMIFS(#REF!,#REF!,$A$2,#REF!,$B25)+AJ9</f>
        <v>#REF!</v>
      </c>
      <c r="AK25" s="202" t="e">
        <f>SUMIFS(#REF!,#REF!,$A$2,#REF!,$B25)+AK9</f>
        <v>#REF!</v>
      </c>
      <c r="AL25" s="202" t="e">
        <f>SUMIFS(#REF!,#REF!,$A$2,#REF!,$B25)+AL9</f>
        <v>#REF!</v>
      </c>
      <c r="AM25" s="202" t="e">
        <f>SUMIFS(#REF!,#REF!,$A$2,#REF!,$B25)+AM9</f>
        <v>#REF!</v>
      </c>
      <c r="AN25" s="202" t="e">
        <f>SUMIFS(#REF!,#REF!,$A$2,#REF!,$B25)+AN9</f>
        <v>#REF!</v>
      </c>
      <c r="AO25" s="202" t="e">
        <f>SUMIFS(#REF!,#REF!,$A$2,#REF!,$B25)+AO9</f>
        <v>#REF!</v>
      </c>
      <c r="AP25" s="202" t="e">
        <f>SUMIFS(#REF!,#REF!,$A$2,#REF!,$B25)+AP9</f>
        <v>#REF!</v>
      </c>
      <c r="AQ25" s="202" t="e">
        <f>SUMIFS(#REF!,#REF!,$A$2,#REF!,$B25)+AQ9</f>
        <v>#REF!</v>
      </c>
      <c r="AR25" s="202" t="e">
        <f>SUMIFS(#REF!,#REF!,$A$2,#REF!,$B25)+AR9</f>
        <v>#REF!</v>
      </c>
      <c r="AS25" s="202" t="e">
        <f>SUMIFS(#REF!,#REF!,$A$2,#REF!,$B25)+AS9</f>
        <v>#REF!</v>
      </c>
      <c r="AT25" s="202" t="e">
        <f>SUMIFS(#REF!,#REF!,$A$2,#REF!,$B25)+AT9</f>
        <v>#REF!</v>
      </c>
      <c r="AU25" s="202" t="e">
        <f>SUMIFS(#REF!,#REF!,$A$2,#REF!,$B25)+AU9</f>
        <v>#REF!</v>
      </c>
      <c r="AV25" s="202" t="e">
        <f>SUMIFS(#REF!,#REF!,$A$2,#REF!,$B25)+AV9</f>
        <v>#REF!</v>
      </c>
      <c r="AW25" s="202" t="e">
        <f>SUMIFS(#REF!,#REF!,$A$2,#REF!,$B25)+AW9</f>
        <v>#REF!</v>
      </c>
      <c r="AX25" s="202" t="e">
        <f>SUMIFS(#REF!,#REF!,$A$2,#REF!,$B25)+AX9</f>
        <v>#REF!</v>
      </c>
      <c r="AY25" s="202" t="e">
        <f>SUMIFS(#REF!,#REF!,$A$2,#REF!,$B25)+AY9</f>
        <v>#REF!</v>
      </c>
      <c r="AZ25" s="202" t="e">
        <f>SUMIFS(#REF!,#REF!,$A$2,#REF!,$B25)+AZ9</f>
        <v>#REF!</v>
      </c>
      <c r="BA25" s="202" t="e">
        <f>SUMIFS(#REF!,#REF!,$A$2,#REF!,$B25)+BA9</f>
        <v>#REF!</v>
      </c>
      <c r="BB25" s="202" t="e">
        <f>SUMIFS(#REF!,#REF!,$A$2,#REF!,$B25)+BB9</f>
        <v>#REF!</v>
      </c>
      <c r="BC25" s="202" t="e">
        <f>SUMIFS(#REF!,#REF!,$A$2,#REF!,$B25)+BC9</f>
        <v>#REF!</v>
      </c>
      <c r="BD25" s="202" t="e">
        <f>SUMIFS(#REF!,#REF!,$A$2,#REF!,$B25)+BD9</f>
        <v>#REF!</v>
      </c>
      <c r="BE25" s="202" t="e">
        <f>SUMIFS(#REF!,#REF!,$A$2,#REF!,$B25)+BE9</f>
        <v>#REF!</v>
      </c>
      <c r="BF25" s="202" t="e">
        <f>SUMIFS(#REF!,#REF!,$A$2,#REF!,$B25)+BF9</f>
        <v>#REF!</v>
      </c>
      <c r="BG25" s="202" t="e">
        <f>SUMIFS(#REF!,#REF!,$A$2,#REF!,$B25)+BG9</f>
        <v>#REF!</v>
      </c>
      <c r="BH25" s="202" t="e">
        <f>SUMIFS(#REF!,#REF!,$A$2,#REF!,$B25)+BH9</f>
        <v>#REF!</v>
      </c>
      <c r="BI25" s="202" t="e">
        <f>SUMIFS(#REF!,#REF!,$A$2,#REF!,$B25)+BI9</f>
        <v>#REF!</v>
      </c>
      <c r="BJ25" s="202" t="e">
        <f>SUMIFS(#REF!,#REF!,$A$2,#REF!,$B25)+BJ9</f>
        <v>#REF!</v>
      </c>
      <c r="BK25" s="202" t="e">
        <f>SUMIFS(#REF!,#REF!,$A$2,#REF!,$B25)+BK9</f>
        <v>#REF!</v>
      </c>
      <c r="BL25" s="202" t="e">
        <f>SUMIFS(#REF!,#REF!,$A$2,#REF!,$B25)+BL9</f>
        <v>#REF!</v>
      </c>
    </row>
    <row r="26" spans="2:73" ht="14.25" customHeight="1" x14ac:dyDescent="0.3">
      <c r="B26" s="30" t="str">
        <f>Periods!C21</f>
        <v>C</v>
      </c>
      <c r="C26" s="202" t="e">
        <f>SUM(Q26:AB26)</f>
        <v>#REF!</v>
      </c>
      <c r="D26" s="202" t="e">
        <f>SUM(AC26:AN26)</f>
        <v>#REF!</v>
      </c>
      <c r="E26" s="202" t="e">
        <f t="shared" si="10"/>
        <v>#REF!</v>
      </c>
      <c r="F26" s="202" t="e">
        <f ca="1">_xlfn.IFNA(SUM(OFFSET($Q26,0,MATCH(Periods!$D$15,$Q$23:$BO$23)-1):OFFSET($Q26,0,MATCH(Periods!$D$15,$Q$23:$BO$23,0)-12)),0)</f>
        <v>#REF!</v>
      </c>
      <c r="G26" s="202" t="e">
        <f ca="1">SUM(OFFSET($Q26,0,MATCH(Periods!$D$17,$Q$23:$BO$23,0)-1):OFFSET($Q26,0,MATCH(Periods!$D$13,$Q$23:$BO$23,0)))</f>
        <v>#REF!</v>
      </c>
      <c r="H26" s="202" t="e">
        <f ca="1">SUM(OFFSET($Q26,0,MATCH(Periods!$D$16,$Q$23:$BO$23,0)-1):OFFSET($Q26,0,MATCH(Periods!$D$14,$Q$23:$BO$23,0)))</f>
        <v>#REF!</v>
      </c>
      <c r="J26" s="202" t="e">
        <f t="shared" si="12"/>
        <v>#REF!</v>
      </c>
      <c r="K26" s="59" t="str">
        <f t="shared" si="13"/>
        <v>n/a</v>
      </c>
      <c r="L26" s="202" t="e">
        <f t="shared" si="14"/>
        <v>#REF!</v>
      </c>
      <c r="M26" s="59" t="str">
        <f t="shared" si="15"/>
        <v>n/a</v>
      </c>
      <c r="N26" s="202" t="e">
        <f t="shared" ca="1" si="16"/>
        <v>#REF!</v>
      </c>
      <c r="O26" s="58" t="str">
        <f t="shared" ca="1" si="17"/>
        <v>n/a</v>
      </c>
      <c r="Q26" s="202" t="e">
        <f>SUMIFS(#REF!,#REF!,$A$2,#REF!,$B26)+Q10</f>
        <v>#REF!</v>
      </c>
      <c r="R26" s="202" t="e">
        <f>SUMIFS(#REF!,#REF!,$A$2,#REF!,$B26)+R10</f>
        <v>#REF!</v>
      </c>
      <c r="S26" s="202" t="e">
        <f>SUMIFS(#REF!,#REF!,$A$2,#REF!,$B26)+S10</f>
        <v>#REF!</v>
      </c>
      <c r="T26" s="202" t="e">
        <f>SUMIFS(#REF!,#REF!,$A$2,#REF!,$B26)+T10</f>
        <v>#REF!</v>
      </c>
      <c r="U26" s="202" t="e">
        <f>SUMIFS(#REF!,#REF!,$A$2,#REF!,$B26)+U10</f>
        <v>#REF!</v>
      </c>
      <c r="V26" s="202" t="e">
        <f>SUMIFS(#REF!,#REF!,$A$2,#REF!,$B26)+V10</f>
        <v>#REF!</v>
      </c>
      <c r="W26" s="202" t="e">
        <f>SUMIFS(#REF!,#REF!,$A$2,#REF!,$B26)+W10</f>
        <v>#REF!</v>
      </c>
      <c r="X26" s="202" t="e">
        <f>SUMIFS(#REF!,#REF!,$A$2,#REF!,$B26)+X10</f>
        <v>#REF!</v>
      </c>
      <c r="Y26" s="202" t="e">
        <f>SUMIFS(#REF!,#REF!,$A$2,#REF!,$B26)+Y10</f>
        <v>#REF!</v>
      </c>
      <c r="Z26" s="202" t="e">
        <f>SUMIFS(#REF!,#REF!,$A$2,#REF!,$B26)+Z10</f>
        <v>#REF!</v>
      </c>
      <c r="AA26" s="202" t="e">
        <f>SUMIFS(#REF!,#REF!,$A$2,#REF!,$B26)+AA10</f>
        <v>#REF!</v>
      </c>
      <c r="AB26" s="202" t="e">
        <f>SUMIFS(#REF!,#REF!,$A$2,#REF!,$B26)+AB10</f>
        <v>#REF!</v>
      </c>
      <c r="AC26" s="202" t="e">
        <f>SUMIFS(#REF!,#REF!,$A$2,#REF!,$B26)+AC10</f>
        <v>#REF!</v>
      </c>
      <c r="AD26" s="202" t="e">
        <f>SUMIFS(#REF!,#REF!,$A$2,#REF!,$B26)+AD10</f>
        <v>#REF!</v>
      </c>
      <c r="AE26" s="202" t="e">
        <f>SUMIFS(#REF!,#REF!,$A$2,#REF!,$B26)+AE10</f>
        <v>#REF!</v>
      </c>
      <c r="AF26" s="202" t="e">
        <f>SUMIFS(#REF!,#REF!,$A$2,#REF!,$B26)+AF10</f>
        <v>#REF!</v>
      </c>
      <c r="AG26" s="202" t="e">
        <f>SUMIFS(#REF!,#REF!,$A$2,#REF!,$B26)+AG10</f>
        <v>#REF!</v>
      </c>
      <c r="AH26" s="202" t="e">
        <f>SUMIFS(#REF!,#REF!,$A$2,#REF!,$B26)+AH10</f>
        <v>#REF!</v>
      </c>
      <c r="AI26" s="202" t="e">
        <f>SUMIFS(#REF!,#REF!,$A$2,#REF!,$B26)+AI10</f>
        <v>#REF!</v>
      </c>
      <c r="AJ26" s="202" t="e">
        <f>SUMIFS(#REF!,#REF!,$A$2,#REF!,$B26)+AJ10</f>
        <v>#REF!</v>
      </c>
      <c r="AK26" s="202" t="e">
        <f>SUMIFS(#REF!,#REF!,$A$2,#REF!,$B26)+AK10</f>
        <v>#REF!</v>
      </c>
      <c r="AL26" s="202" t="e">
        <f>SUMIFS(#REF!,#REF!,$A$2,#REF!,$B26)+AL10</f>
        <v>#REF!</v>
      </c>
      <c r="AM26" s="202" t="e">
        <f>SUMIFS(#REF!,#REF!,$A$2,#REF!,$B26)+AM10</f>
        <v>#REF!</v>
      </c>
      <c r="AN26" s="202" t="e">
        <f>SUMIFS(#REF!,#REF!,$A$2,#REF!,$B26)+AN10</f>
        <v>#REF!</v>
      </c>
      <c r="AO26" s="202" t="e">
        <f>SUMIFS(#REF!,#REF!,$A$2,#REF!,$B26)+AO10</f>
        <v>#REF!</v>
      </c>
      <c r="AP26" s="202" t="e">
        <f>SUMIFS(#REF!,#REF!,$A$2,#REF!,$B26)+AP10</f>
        <v>#REF!</v>
      </c>
      <c r="AQ26" s="202" t="e">
        <f>SUMIFS(#REF!,#REF!,$A$2,#REF!,$B26)+AQ10</f>
        <v>#REF!</v>
      </c>
      <c r="AR26" s="202" t="e">
        <f>SUMIFS(#REF!,#REF!,$A$2,#REF!,$B26)+AR10</f>
        <v>#REF!</v>
      </c>
      <c r="AS26" s="202" t="e">
        <f>SUMIFS(#REF!,#REF!,$A$2,#REF!,$B26)+AS10</f>
        <v>#REF!</v>
      </c>
      <c r="AT26" s="202" t="e">
        <f>SUMIFS(#REF!,#REF!,$A$2,#REF!,$B26)+AT10</f>
        <v>#REF!</v>
      </c>
      <c r="AU26" s="202" t="e">
        <f>SUMIFS(#REF!,#REF!,$A$2,#REF!,$B26)+AU10</f>
        <v>#REF!</v>
      </c>
      <c r="AV26" s="202" t="e">
        <f>SUMIFS(#REF!,#REF!,$A$2,#REF!,$B26)+AV10</f>
        <v>#REF!</v>
      </c>
      <c r="AW26" s="202" t="e">
        <f>SUMIFS(#REF!,#REF!,$A$2,#REF!,$B26)+AW10</f>
        <v>#REF!</v>
      </c>
      <c r="AX26" s="202" t="e">
        <f>SUMIFS(#REF!,#REF!,$A$2,#REF!,$B26)+AX10</f>
        <v>#REF!</v>
      </c>
      <c r="AY26" s="202" t="e">
        <f>SUMIFS(#REF!,#REF!,$A$2,#REF!,$B26)+AY10</f>
        <v>#REF!</v>
      </c>
      <c r="AZ26" s="202" t="e">
        <f>SUMIFS(#REF!,#REF!,$A$2,#REF!,$B26)+AZ10</f>
        <v>#REF!</v>
      </c>
      <c r="BA26" s="202" t="e">
        <f>SUMIFS(#REF!,#REF!,$A$2,#REF!,$B26)+BA10</f>
        <v>#REF!</v>
      </c>
      <c r="BB26" s="202" t="e">
        <f>SUMIFS(#REF!,#REF!,$A$2,#REF!,$B26)+BB10</f>
        <v>#REF!</v>
      </c>
      <c r="BC26" s="202" t="e">
        <f>SUMIFS(#REF!,#REF!,$A$2,#REF!,$B26)+BC10</f>
        <v>#REF!</v>
      </c>
      <c r="BD26" s="202" t="e">
        <f>SUMIFS(#REF!,#REF!,$A$2,#REF!,$B26)+BD10</f>
        <v>#REF!</v>
      </c>
      <c r="BE26" s="202" t="e">
        <f>SUMIFS(#REF!,#REF!,$A$2,#REF!,$B26)+BE10</f>
        <v>#REF!</v>
      </c>
      <c r="BF26" s="202" t="e">
        <f>SUMIFS(#REF!,#REF!,$A$2,#REF!,$B26)+BF10</f>
        <v>#REF!</v>
      </c>
      <c r="BG26" s="202" t="e">
        <f>SUMIFS(#REF!,#REF!,$A$2,#REF!,$B26)+BG10</f>
        <v>#REF!</v>
      </c>
      <c r="BH26" s="202" t="e">
        <f>SUMIFS(#REF!,#REF!,$A$2,#REF!,$B26)+BH10</f>
        <v>#REF!</v>
      </c>
      <c r="BI26" s="202" t="e">
        <f>SUMIFS(#REF!,#REF!,$A$2,#REF!,$B26)+BI10</f>
        <v>#REF!</v>
      </c>
      <c r="BJ26" s="202" t="e">
        <f>SUMIFS(#REF!,#REF!,$A$2,#REF!,$B26)+BJ10</f>
        <v>#REF!</v>
      </c>
      <c r="BK26" s="202" t="e">
        <f>SUMIFS(#REF!,#REF!,$A$2,#REF!,$B26)+BK10</f>
        <v>#REF!</v>
      </c>
      <c r="BL26" s="202" t="e">
        <f>SUMIFS(#REF!,#REF!,$A$2,#REF!,$B26)+BL10</f>
        <v>#REF!</v>
      </c>
    </row>
    <row r="27" spans="2:73" s="20" customFormat="1" ht="14.25" customHeight="1" x14ac:dyDescent="0.3">
      <c r="B27" s="70" t="s">
        <v>62</v>
      </c>
      <c r="C27" s="202">
        <f>SUM(Q27:AB27)</f>
        <v>0</v>
      </c>
      <c r="D27" s="253">
        <f>SUM(AC27:AN27)</f>
        <v>0</v>
      </c>
      <c r="E27" s="253">
        <f t="shared" si="10"/>
        <v>0</v>
      </c>
      <c r="F27" s="202">
        <f ca="1">_xlfn.IFNA(SUM(OFFSET($Q27,0,MATCH(Periods!$D$15,$Q$23:$BO$23)-1):OFFSET($Q27,0,MATCH(Periods!$D$15,$Q$23:$BO$23,0)-12)),0)</f>
        <v>0</v>
      </c>
      <c r="G27" s="202">
        <f ca="1">SUM(OFFSET($Q27,0,MATCH(Periods!$D$17,$Q$23:$BO$23,0)-1):OFFSET($Q27,0,MATCH(Periods!$D$13,$Q$23:$BO$23,0)))</f>
        <v>0</v>
      </c>
      <c r="H27" s="202">
        <f ca="1">SUM(OFFSET($Q27,0,MATCH(Periods!$D$16,$Q$23:$BO$23,0)-1):OFFSET($Q27,0,MATCH(Periods!$D$14,$Q$23:$BO$23,0)))</f>
        <v>0</v>
      </c>
      <c r="J27" s="202">
        <f t="shared" si="12"/>
        <v>0</v>
      </c>
      <c r="K27" s="59" t="str">
        <f t="shared" si="13"/>
        <v>n/a</v>
      </c>
      <c r="L27" s="202">
        <f t="shared" si="14"/>
        <v>0</v>
      </c>
      <c r="M27" s="59" t="str">
        <f t="shared" si="15"/>
        <v>n/a</v>
      </c>
      <c r="N27" s="202">
        <f t="shared" ca="1" si="16"/>
        <v>0</v>
      </c>
      <c r="O27" s="58" t="str">
        <f t="shared" ca="1" si="17"/>
        <v>n/a</v>
      </c>
      <c r="Q27" s="202">
        <f t="shared" ref="Q27:AZ27" si="18">Q11</f>
        <v>0</v>
      </c>
      <c r="R27" s="202">
        <f t="shared" si="18"/>
        <v>0</v>
      </c>
      <c r="S27" s="202">
        <f t="shared" si="18"/>
        <v>0</v>
      </c>
      <c r="T27" s="202">
        <f t="shared" si="18"/>
        <v>0</v>
      </c>
      <c r="U27" s="202">
        <f t="shared" si="18"/>
        <v>0</v>
      </c>
      <c r="V27" s="202">
        <f t="shared" si="18"/>
        <v>0</v>
      </c>
      <c r="W27" s="202">
        <f t="shared" si="18"/>
        <v>0</v>
      </c>
      <c r="X27" s="202">
        <f t="shared" si="18"/>
        <v>0</v>
      </c>
      <c r="Y27" s="202">
        <f t="shared" si="18"/>
        <v>0</v>
      </c>
      <c r="Z27" s="202">
        <f t="shared" si="18"/>
        <v>0</v>
      </c>
      <c r="AA27" s="202">
        <f t="shared" si="18"/>
        <v>0</v>
      </c>
      <c r="AB27" s="202">
        <f t="shared" si="18"/>
        <v>0</v>
      </c>
      <c r="AC27" s="202">
        <f t="shared" si="18"/>
        <v>0</v>
      </c>
      <c r="AD27" s="202">
        <f t="shared" si="18"/>
        <v>0</v>
      </c>
      <c r="AE27" s="202">
        <f t="shared" si="18"/>
        <v>0</v>
      </c>
      <c r="AF27" s="202">
        <f t="shared" si="18"/>
        <v>0</v>
      </c>
      <c r="AG27" s="202">
        <f t="shared" si="18"/>
        <v>0</v>
      </c>
      <c r="AH27" s="202">
        <f t="shared" si="18"/>
        <v>0</v>
      </c>
      <c r="AI27" s="202">
        <f t="shared" si="18"/>
        <v>0</v>
      </c>
      <c r="AJ27" s="202">
        <f t="shared" si="18"/>
        <v>0</v>
      </c>
      <c r="AK27" s="202">
        <f t="shared" si="18"/>
        <v>0</v>
      </c>
      <c r="AL27" s="202">
        <f t="shared" si="18"/>
        <v>0</v>
      </c>
      <c r="AM27" s="202">
        <f t="shared" si="18"/>
        <v>0</v>
      </c>
      <c r="AN27" s="202">
        <f t="shared" si="18"/>
        <v>0</v>
      </c>
      <c r="AO27" s="202">
        <f t="shared" si="18"/>
        <v>0</v>
      </c>
      <c r="AP27" s="202">
        <f t="shared" si="18"/>
        <v>0</v>
      </c>
      <c r="AQ27" s="202">
        <f t="shared" si="18"/>
        <v>0</v>
      </c>
      <c r="AR27" s="202">
        <f t="shared" si="18"/>
        <v>0</v>
      </c>
      <c r="AS27" s="202">
        <f t="shared" si="18"/>
        <v>0</v>
      </c>
      <c r="AT27" s="202">
        <f t="shared" si="18"/>
        <v>0</v>
      </c>
      <c r="AU27" s="202">
        <f t="shared" si="18"/>
        <v>0</v>
      </c>
      <c r="AV27" s="202">
        <f t="shared" si="18"/>
        <v>0</v>
      </c>
      <c r="AW27" s="202">
        <f t="shared" si="18"/>
        <v>0</v>
      </c>
      <c r="AX27" s="202">
        <f t="shared" si="18"/>
        <v>0</v>
      </c>
      <c r="AY27" s="202">
        <f t="shared" si="18"/>
        <v>0</v>
      </c>
      <c r="AZ27" s="202">
        <f t="shared" si="18"/>
        <v>0</v>
      </c>
      <c r="BA27" s="202">
        <f t="shared" ref="BA27:BL27" si="19">BA11</f>
        <v>0</v>
      </c>
      <c r="BB27" s="202">
        <f t="shared" si="19"/>
        <v>0</v>
      </c>
      <c r="BC27" s="202">
        <f t="shared" si="19"/>
        <v>0</v>
      </c>
      <c r="BD27" s="202">
        <f t="shared" si="19"/>
        <v>0</v>
      </c>
      <c r="BE27" s="202">
        <f t="shared" si="19"/>
        <v>0</v>
      </c>
      <c r="BF27" s="202">
        <f t="shared" si="19"/>
        <v>0</v>
      </c>
      <c r="BG27" s="202">
        <f t="shared" si="19"/>
        <v>0</v>
      </c>
      <c r="BH27" s="202">
        <f t="shared" si="19"/>
        <v>0</v>
      </c>
      <c r="BI27" s="202">
        <f t="shared" si="19"/>
        <v>0</v>
      </c>
      <c r="BJ27" s="202">
        <f t="shared" si="19"/>
        <v>0</v>
      </c>
      <c r="BK27" s="202">
        <f t="shared" si="19"/>
        <v>0</v>
      </c>
      <c r="BL27" s="202">
        <f t="shared" si="19"/>
        <v>0</v>
      </c>
    </row>
    <row r="28" spans="2:73" ht="14.25" customHeight="1" thickBot="1" x14ac:dyDescent="0.35">
      <c r="B28" s="123" t="str">
        <f>Periods!C39</f>
        <v>Sales</v>
      </c>
      <c r="C28" s="215" t="e">
        <f t="shared" ref="C28:H28" si="20">SUM(C24:C27)</f>
        <v>#REF!</v>
      </c>
      <c r="D28" s="213" t="e">
        <f t="shared" si="20"/>
        <v>#REF!</v>
      </c>
      <c r="E28" s="213" t="e">
        <f t="shared" ref="E28" si="21">SUM(E24:E27)</f>
        <v>#REF!</v>
      </c>
      <c r="F28" s="213" t="e">
        <f t="shared" ca="1" si="20"/>
        <v>#REF!</v>
      </c>
      <c r="G28" s="213" t="e">
        <f t="shared" ca="1" si="20"/>
        <v>#REF!</v>
      </c>
      <c r="H28" s="213" t="e">
        <f t="shared" ca="1" si="20"/>
        <v>#REF!</v>
      </c>
      <c r="J28" s="215" t="e">
        <f t="shared" si="12"/>
        <v>#REF!</v>
      </c>
      <c r="K28" s="96" t="str">
        <f t="shared" si="13"/>
        <v>n/a</v>
      </c>
      <c r="L28" s="215" t="e">
        <f t="shared" si="14"/>
        <v>#REF!</v>
      </c>
      <c r="M28" s="96" t="str">
        <f t="shared" si="15"/>
        <v>n/a</v>
      </c>
      <c r="N28" s="215" t="e">
        <f t="shared" ca="1" si="16"/>
        <v>#REF!</v>
      </c>
      <c r="O28" s="95" t="str">
        <f t="shared" ca="1" si="17"/>
        <v>n/a</v>
      </c>
      <c r="Q28" s="215" t="e">
        <f>SUM(Q24:Q27)</f>
        <v>#REF!</v>
      </c>
      <c r="R28" s="215" t="e">
        <f t="shared" ref="R28:AZ28" si="22">SUM(R24:R27)</f>
        <v>#REF!</v>
      </c>
      <c r="S28" s="215" t="e">
        <f t="shared" si="22"/>
        <v>#REF!</v>
      </c>
      <c r="T28" s="215" t="e">
        <f t="shared" si="22"/>
        <v>#REF!</v>
      </c>
      <c r="U28" s="215" t="e">
        <f t="shared" si="22"/>
        <v>#REF!</v>
      </c>
      <c r="V28" s="215" t="e">
        <f t="shared" si="22"/>
        <v>#REF!</v>
      </c>
      <c r="W28" s="215" t="e">
        <f t="shared" si="22"/>
        <v>#REF!</v>
      </c>
      <c r="X28" s="215" t="e">
        <f t="shared" si="22"/>
        <v>#REF!</v>
      </c>
      <c r="Y28" s="215" t="e">
        <f t="shared" si="22"/>
        <v>#REF!</v>
      </c>
      <c r="Z28" s="215" t="e">
        <f t="shared" si="22"/>
        <v>#REF!</v>
      </c>
      <c r="AA28" s="215" t="e">
        <f t="shared" si="22"/>
        <v>#REF!</v>
      </c>
      <c r="AB28" s="215" t="e">
        <f t="shared" si="22"/>
        <v>#REF!</v>
      </c>
      <c r="AC28" s="215" t="e">
        <f t="shared" si="22"/>
        <v>#REF!</v>
      </c>
      <c r="AD28" s="215" t="e">
        <f t="shared" si="22"/>
        <v>#REF!</v>
      </c>
      <c r="AE28" s="215" t="e">
        <f t="shared" si="22"/>
        <v>#REF!</v>
      </c>
      <c r="AF28" s="215" t="e">
        <f t="shared" si="22"/>
        <v>#REF!</v>
      </c>
      <c r="AG28" s="215" t="e">
        <f t="shared" si="22"/>
        <v>#REF!</v>
      </c>
      <c r="AH28" s="215" t="e">
        <f t="shared" si="22"/>
        <v>#REF!</v>
      </c>
      <c r="AI28" s="215" t="e">
        <f t="shared" si="22"/>
        <v>#REF!</v>
      </c>
      <c r="AJ28" s="215" t="e">
        <f t="shared" si="22"/>
        <v>#REF!</v>
      </c>
      <c r="AK28" s="215" t="e">
        <f t="shared" si="22"/>
        <v>#REF!</v>
      </c>
      <c r="AL28" s="215" t="e">
        <f t="shared" si="22"/>
        <v>#REF!</v>
      </c>
      <c r="AM28" s="215" t="e">
        <f t="shared" si="22"/>
        <v>#REF!</v>
      </c>
      <c r="AN28" s="215" t="e">
        <f t="shared" si="22"/>
        <v>#REF!</v>
      </c>
      <c r="AO28" s="215" t="e">
        <f t="shared" si="22"/>
        <v>#REF!</v>
      </c>
      <c r="AP28" s="215" t="e">
        <f t="shared" si="22"/>
        <v>#REF!</v>
      </c>
      <c r="AQ28" s="215" t="e">
        <f t="shared" si="22"/>
        <v>#REF!</v>
      </c>
      <c r="AR28" s="215" t="e">
        <f t="shared" si="22"/>
        <v>#REF!</v>
      </c>
      <c r="AS28" s="215" t="e">
        <f t="shared" si="22"/>
        <v>#REF!</v>
      </c>
      <c r="AT28" s="215" t="e">
        <f t="shared" si="22"/>
        <v>#REF!</v>
      </c>
      <c r="AU28" s="215" t="e">
        <f t="shared" si="22"/>
        <v>#REF!</v>
      </c>
      <c r="AV28" s="215" t="e">
        <f t="shared" si="22"/>
        <v>#REF!</v>
      </c>
      <c r="AW28" s="215" t="e">
        <f t="shared" si="22"/>
        <v>#REF!</v>
      </c>
      <c r="AX28" s="215" t="e">
        <f t="shared" si="22"/>
        <v>#REF!</v>
      </c>
      <c r="AY28" s="215" t="e">
        <f t="shared" si="22"/>
        <v>#REF!</v>
      </c>
      <c r="AZ28" s="215" t="e">
        <f t="shared" si="22"/>
        <v>#REF!</v>
      </c>
      <c r="BA28" s="215" t="e">
        <f t="shared" ref="BA28:BL28" si="23">SUM(BA24:BA27)</f>
        <v>#REF!</v>
      </c>
      <c r="BB28" s="215" t="e">
        <f t="shared" si="23"/>
        <v>#REF!</v>
      </c>
      <c r="BC28" s="215" t="e">
        <f t="shared" si="23"/>
        <v>#REF!</v>
      </c>
      <c r="BD28" s="215" t="e">
        <f t="shared" si="23"/>
        <v>#REF!</v>
      </c>
      <c r="BE28" s="215" t="e">
        <f t="shared" si="23"/>
        <v>#REF!</v>
      </c>
      <c r="BF28" s="215" t="e">
        <f t="shared" si="23"/>
        <v>#REF!</v>
      </c>
      <c r="BG28" s="215" t="e">
        <f t="shared" si="23"/>
        <v>#REF!</v>
      </c>
      <c r="BH28" s="215" t="e">
        <f t="shared" si="23"/>
        <v>#REF!</v>
      </c>
      <c r="BI28" s="215" t="e">
        <f t="shared" si="23"/>
        <v>#REF!</v>
      </c>
      <c r="BJ28" s="215" t="e">
        <f t="shared" si="23"/>
        <v>#REF!</v>
      </c>
      <c r="BK28" s="215" t="e">
        <f t="shared" si="23"/>
        <v>#REF!</v>
      </c>
      <c r="BL28" s="215" t="e">
        <f t="shared" si="23"/>
        <v>#REF!</v>
      </c>
    </row>
    <row r="29" spans="2:73" ht="14.25" customHeight="1" x14ac:dyDescent="0.3">
      <c r="B29" s="73" t="str">
        <f>"% of "&amp;LOWER(B28)&amp;"- adjusted"</f>
        <v>% of sales- adjusted</v>
      </c>
      <c r="C29" s="38"/>
      <c r="D29" s="160"/>
      <c r="E29" s="160"/>
      <c r="F29" s="160"/>
      <c r="G29" s="160"/>
      <c r="H29" s="160"/>
      <c r="I29" s="146"/>
      <c r="J29" s="145"/>
      <c r="K29" s="156"/>
      <c r="L29" s="145"/>
      <c r="M29" s="156"/>
      <c r="N29" s="145"/>
      <c r="O29" s="156"/>
      <c r="P29" s="146"/>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146"/>
      <c r="BN29" s="146"/>
      <c r="BO29" s="146"/>
      <c r="BP29" s="146"/>
    </row>
    <row r="30" spans="2:73" ht="14.25" customHeight="1" x14ac:dyDescent="0.3">
      <c r="B30" s="61" t="str">
        <f>B24</f>
        <v>A</v>
      </c>
      <c r="C30" s="115" t="str">
        <f>IFERROR(C24/Revenue!C$46,"n/a")</f>
        <v>n/a</v>
      </c>
      <c r="D30" s="115" t="str">
        <f>IFERROR(D24/Revenue!D$46,"n/a")</f>
        <v>n/a</v>
      </c>
      <c r="E30" s="115" t="str">
        <f>IFERROR(E24/Revenue!E$46,"n/a")</f>
        <v>n/a</v>
      </c>
      <c r="F30" s="115" t="str">
        <f ca="1">IFERROR(F24/Revenue!F$46,"n/a")</f>
        <v>n/a</v>
      </c>
      <c r="G30" s="115" t="str">
        <f ca="1">IFERROR(G24/Revenue!G$46,"n/a")</f>
        <v>n/a</v>
      </c>
      <c r="H30" s="115" t="str">
        <f ca="1">IFERROR(H24/Revenue!H$46,"n/a")</f>
        <v>n/a</v>
      </c>
      <c r="I30" s="252"/>
      <c r="J30" s="157"/>
      <c r="K30" s="157"/>
      <c r="L30" s="157"/>
      <c r="M30" s="157"/>
      <c r="N30" s="157"/>
      <c r="O30" s="157"/>
      <c r="P30" s="252"/>
      <c r="Q30" s="115" t="str">
        <f>IFERROR(Q24/Revenue!X$46,"n/a")</f>
        <v>n/a</v>
      </c>
      <c r="R30" s="115" t="str">
        <f>IFERROR(R24/Revenue!Y$46,"n/a")</f>
        <v>n/a</v>
      </c>
      <c r="S30" s="115" t="str">
        <f>IFERROR(S24/Revenue!Z$46,"n/a")</f>
        <v>n/a</v>
      </c>
      <c r="T30" s="115" t="str">
        <f>IFERROR(T24/Revenue!AA$46,"n/a")</f>
        <v>n/a</v>
      </c>
      <c r="U30" s="115" t="str">
        <f>IFERROR(U24/Revenue!AB$46,"n/a")</f>
        <v>n/a</v>
      </c>
      <c r="V30" s="115" t="str">
        <f>IFERROR(V24/Revenue!AC$46,"n/a")</f>
        <v>n/a</v>
      </c>
      <c r="W30" s="115" t="str">
        <f>IFERROR(W24/Revenue!AD$46,"n/a")</f>
        <v>n/a</v>
      </c>
      <c r="X30" s="115" t="str">
        <f>IFERROR(X24/Revenue!AE$46,"n/a")</f>
        <v>n/a</v>
      </c>
      <c r="Y30" s="115" t="str">
        <f>IFERROR(Y24/Revenue!AF$46,"n/a")</f>
        <v>n/a</v>
      </c>
      <c r="Z30" s="115" t="str">
        <f>IFERROR(Z24/Revenue!AG$46,"n/a")</f>
        <v>n/a</v>
      </c>
      <c r="AA30" s="115" t="str">
        <f>IFERROR(AA24/Revenue!AH$46,"n/a")</f>
        <v>n/a</v>
      </c>
      <c r="AB30" s="115" t="str">
        <f>IFERROR(AB24/Revenue!AI$46,"n/a")</f>
        <v>n/a</v>
      </c>
      <c r="AC30" s="115" t="str">
        <f>IFERROR(AC24/Revenue!AJ$46,"n/a")</f>
        <v>n/a</v>
      </c>
      <c r="AD30" s="115" t="str">
        <f>IFERROR(AD24/Revenue!AK$46,"n/a")</f>
        <v>n/a</v>
      </c>
      <c r="AE30" s="115" t="str">
        <f>IFERROR(AE24/Revenue!AL$46,"n/a")</f>
        <v>n/a</v>
      </c>
      <c r="AF30" s="115" t="str">
        <f>IFERROR(AF24/Revenue!AM$46,"n/a")</f>
        <v>n/a</v>
      </c>
      <c r="AG30" s="115" t="str">
        <f>IFERROR(AG24/Revenue!AN$46,"n/a")</f>
        <v>n/a</v>
      </c>
      <c r="AH30" s="115" t="str">
        <f>IFERROR(AH24/Revenue!AO$46,"n/a")</f>
        <v>n/a</v>
      </c>
      <c r="AI30" s="115" t="str">
        <f>IFERROR(AI24/Revenue!AP$46,"n/a")</f>
        <v>n/a</v>
      </c>
      <c r="AJ30" s="115" t="str">
        <f>IFERROR(AJ24/Revenue!AQ$46,"n/a")</f>
        <v>n/a</v>
      </c>
      <c r="AK30" s="115" t="str">
        <f>IFERROR(AK24/Revenue!AR$46,"n/a")</f>
        <v>n/a</v>
      </c>
      <c r="AL30" s="115" t="str">
        <f>IFERROR(AL24/Revenue!AS$46,"n/a")</f>
        <v>n/a</v>
      </c>
      <c r="AM30" s="115" t="str">
        <f>IFERROR(AM24/Revenue!AT$46,"n/a")</f>
        <v>n/a</v>
      </c>
      <c r="AN30" s="115" t="str">
        <f>IFERROR(AN24/Revenue!AU$46,"n/a")</f>
        <v>n/a</v>
      </c>
      <c r="AO30" s="115" t="str">
        <f>IFERROR(AO24/Revenue!AV$46,"n/a")</f>
        <v>n/a</v>
      </c>
      <c r="AP30" s="115" t="str">
        <f>IFERROR(AP24/Revenue!AW$46,"n/a")</f>
        <v>n/a</v>
      </c>
      <c r="AQ30" s="115" t="str">
        <f>IFERROR(AQ24/Revenue!AX$46,"n/a")</f>
        <v>n/a</v>
      </c>
      <c r="AR30" s="115" t="str">
        <f>IFERROR(AR24/Revenue!AY$46,"n/a")</f>
        <v>n/a</v>
      </c>
      <c r="AS30" s="115" t="str">
        <f>IFERROR(AS24/Revenue!AZ$46,"n/a")</f>
        <v>n/a</v>
      </c>
      <c r="AT30" s="115" t="str">
        <f>IFERROR(AT24/Revenue!BA$46,"n/a")</f>
        <v>n/a</v>
      </c>
      <c r="AU30" s="115" t="str">
        <f>IFERROR(AU24/Revenue!BB$46,"n/a")</f>
        <v>n/a</v>
      </c>
      <c r="AV30" s="115" t="str">
        <f>IFERROR(AV24/Revenue!BC$46,"n/a")</f>
        <v>n/a</v>
      </c>
      <c r="AW30" s="115" t="str">
        <f>IFERROR(AW24/Revenue!BD$46,"n/a")</f>
        <v>n/a</v>
      </c>
      <c r="AX30" s="115" t="str">
        <f>IFERROR(AX24/Revenue!BE$46,"n/a")</f>
        <v>n/a</v>
      </c>
      <c r="AY30" s="115" t="str">
        <f>IFERROR(AY24/Revenue!BF$46,"n/a")</f>
        <v>n/a</v>
      </c>
      <c r="AZ30" s="115" t="str">
        <f>IFERROR(AZ24/Revenue!BG$46,"n/a")</f>
        <v>n/a</v>
      </c>
      <c r="BA30" s="115" t="str">
        <f>IFERROR(BA24/Revenue!BH$46,"n/a")</f>
        <v>n/a</v>
      </c>
      <c r="BB30" s="115" t="str">
        <f>IFERROR(BB24/Revenue!BI$46,"n/a")</f>
        <v>n/a</v>
      </c>
      <c r="BC30" s="115" t="str">
        <f>IFERROR(BC24/Revenue!BJ$46,"n/a")</f>
        <v>n/a</v>
      </c>
      <c r="BD30" s="115" t="str">
        <f>IFERROR(BD24/Revenue!BK$46,"n/a")</f>
        <v>n/a</v>
      </c>
      <c r="BE30" s="115" t="str">
        <f>IFERROR(BE24/Revenue!BL$46,"n/a")</f>
        <v>n/a</v>
      </c>
      <c r="BF30" s="115" t="str">
        <f>IFERROR(BF24/Revenue!BM$46,"n/a")</f>
        <v>n/a</v>
      </c>
      <c r="BG30" s="115" t="str">
        <f>IFERROR(BG24/Revenue!BN$46,"n/a")</f>
        <v>n/a</v>
      </c>
      <c r="BH30" s="115" t="str">
        <f>IFERROR(BH24/Revenue!BO$46,"n/a")</f>
        <v>n/a</v>
      </c>
      <c r="BI30" s="115" t="str">
        <f>IFERROR(BI24/Revenue!BP$46,"n/a")</f>
        <v>n/a</v>
      </c>
      <c r="BJ30" s="115" t="str">
        <f>IFERROR(BJ24/Revenue!BQ$46,"n/a")</f>
        <v>n/a</v>
      </c>
      <c r="BK30" s="115" t="str">
        <f>IFERROR(BK24/Revenue!BR$46,"n/a")</f>
        <v>n/a</v>
      </c>
      <c r="BL30" s="115" t="str">
        <f>IFERROR(BL24/Revenue!BS$46,"n/a")</f>
        <v>n/a</v>
      </c>
      <c r="BM30" s="146"/>
      <c r="BN30" s="146"/>
      <c r="BO30" s="146"/>
      <c r="BP30" s="146"/>
    </row>
    <row r="31" spans="2:73" ht="14.25" customHeight="1" x14ac:dyDescent="0.3">
      <c r="B31" s="61" t="str">
        <f>B25</f>
        <v>B</v>
      </c>
      <c r="C31" s="115" t="str">
        <f>IFERROR(C25/Revenue!C$46,"n/a")</f>
        <v>n/a</v>
      </c>
      <c r="D31" s="115" t="str">
        <f>IFERROR(D25/Revenue!D$46,"n/a")</f>
        <v>n/a</v>
      </c>
      <c r="E31" s="115" t="str">
        <f>IFERROR(E25/Revenue!E$46,"n/a")</f>
        <v>n/a</v>
      </c>
      <c r="F31" s="115" t="str">
        <f ca="1">IFERROR(F25/Revenue!F$46,"n/a")</f>
        <v>n/a</v>
      </c>
      <c r="G31" s="115" t="str">
        <f ca="1">IFERROR(G25/Revenue!G$46,"n/a")</f>
        <v>n/a</v>
      </c>
      <c r="H31" s="115" t="str">
        <f ca="1">IFERROR(H25/Revenue!H$46,"n/a")</f>
        <v>n/a</v>
      </c>
      <c r="I31" s="252"/>
      <c r="J31" s="157"/>
      <c r="K31" s="157"/>
      <c r="L31" s="157"/>
      <c r="M31" s="157"/>
      <c r="N31" s="157"/>
      <c r="O31" s="157"/>
      <c r="P31" s="252"/>
      <c r="Q31" s="115" t="str">
        <f>IFERROR(Q25/Revenue!X$46,"n/a")</f>
        <v>n/a</v>
      </c>
      <c r="R31" s="115" t="str">
        <f>IFERROR(R25/Revenue!Y$46,"n/a")</f>
        <v>n/a</v>
      </c>
      <c r="S31" s="115" t="str">
        <f>IFERROR(S25/Revenue!Z$46,"n/a")</f>
        <v>n/a</v>
      </c>
      <c r="T31" s="115" t="str">
        <f>IFERROR(T25/Revenue!AA$46,"n/a")</f>
        <v>n/a</v>
      </c>
      <c r="U31" s="115" t="str">
        <f>IFERROR(U25/Revenue!AB$46,"n/a")</f>
        <v>n/a</v>
      </c>
      <c r="V31" s="115" t="str">
        <f>IFERROR(V25/Revenue!AC$46,"n/a")</f>
        <v>n/a</v>
      </c>
      <c r="W31" s="115" t="str">
        <f>IFERROR(W25/Revenue!AD$46,"n/a")</f>
        <v>n/a</v>
      </c>
      <c r="X31" s="115" t="str">
        <f>IFERROR(X25/Revenue!AE$46,"n/a")</f>
        <v>n/a</v>
      </c>
      <c r="Y31" s="115" t="str">
        <f>IFERROR(Y25/Revenue!AF$46,"n/a")</f>
        <v>n/a</v>
      </c>
      <c r="Z31" s="115" t="str">
        <f>IFERROR(Z25/Revenue!AG$46,"n/a")</f>
        <v>n/a</v>
      </c>
      <c r="AA31" s="115" t="str">
        <f>IFERROR(AA25/Revenue!AH$46,"n/a")</f>
        <v>n/a</v>
      </c>
      <c r="AB31" s="115" t="str">
        <f>IFERROR(AB25/Revenue!AI$46,"n/a")</f>
        <v>n/a</v>
      </c>
      <c r="AC31" s="115" t="str">
        <f>IFERROR(AC25/Revenue!AJ$46,"n/a")</f>
        <v>n/a</v>
      </c>
      <c r="AD31" s="115" t="str">
        <f>IFERROR(AD25/Revenue!AK$46,"n/a")</f>
        <v>n/a</v>
      </c>
      <c r="AE31" s="115" t="str">
        <f>IFERROR(AE25/Revenue!AL$46,"n/a")</f>
        <v>n/a</v>
      </c>
      <c r="AF31" s="115" t="str">
        <f>IFERROR(AF25/Revenue!AM$46,"n/a")</f>
        <v>n/a</v>
      </c>
      <c r="AG31" s="115" t="str">
        <f>IFERROR(AG25/Revenue!AN$46,"n/a")</f>
        <v>n/a</v>
      </c>
      <c r="AH31" s="115" t="str">
        <f>IFERROR(AH25/Revenue!AO$46,"n/a")</f>
        <v>n/a</v>
      </c>
      <c r="AI31" s="115" t="str">
        <f>IFERROR(AI25/Revenue!AP$46,"n/a")</f>
        <v>n/a</v>
      </c>
      <c r="AJ31" s="115" t="str">
        <f>IFERROR(AJ25/Revenue!AQ$46,"n/a")</f>
        <v>n/a</v>
      </c>
      <c r="AK31" s="115" t="str">
        <f>IFERROR(AK25/Revenue!AR$46,"n/a")</f>
        <v>n/a</v>
      </c>
      <c r="AL31" s="115" t="str">
        <f>IFERROR(AL25/Revenue!AS$46,"n/a")</f>
        <v>n/a</v>
      </c>
      <c r="AM31" s="115" t="str">
        <f>IFERROR(AM25/Revenue!AT$46,"n/a")</f>
        <v>n/a</v>
      </c>
      <c r="AN31" s="115" t="str">
        <f>IFERROR(AN25/Revenue!AU$46,"n/a")</f>
        <v>n/a</v>
      </c>
      <c r="AO31" s="115" t="str">
        <f>IFERROR(AO25/Revenue!AV$46,"n/a")</f>
        <v>n/a</v>
      </c>
      <c r="AP31" s="115" t="str">
        <f>IFERROR(AP25/Revenue!AW$46,"n/a")</f>
        <v>n/a</v>
      </c>
      <c r="AQ31" s="115" t="str">
        <f>IFERROR(AQ25/Revenue!AX$46,"n/a")</f>
        <v>n/a</v>
      </c>
      <c r="AR31" s="115" t="str">
        <f>IFERROR(AR25/Revenue!AY$46,"n/a")</f>
        <v>n/a</v>
      </c>
      <c r="AS31" s="115" t="str">
        <f>IFERROR(AS25/Revenue!AZ$46,"n/a")</f>
        <v>n/a</v>
      </c>
      <c r="AT31" s="115" t="str">
        <f>IFERROR(AT25/Revenue!BA$46,"n/a")</f>
        <v>n/a</v>
      </c>
      <c r="AU31" s="115" t="str">
        <f>IFERROR(AU25/Revenue!BB$46,"n/a")</f>
        <v>n/a</v>
      </c>
      <c r="AV31" s="115" t="str">
        <f>IFERROR(AV25/Revenue!BC$46,"n/a")</f>
        <v>n/a</v>
      </c>
      <c r="AW31" s="115" t="str">
        <f>IFERROR(AW25/Revenue!BD$46,"n/a")</f>
        <v>n/a</v>
      </c>
      <c r="AX31" s="115" t="str">
        <f>IFERROR(AX25/Revenue!BE$46,"n/a")</f>
        <v>n/a</v>
      </c>
      <c r="AY31" s="115" t="str">
        <f>IFERROR(AY25/Revenue!BF$46,"n/a")</f>
        <v>n/a</v>
      </c>
      <c r="AZ31" s="115" t="str">
        <f>IFERROR(AZ25/Revenue!BG$46,"n/a")</f>
        <v>n/a</v>
      </c>
      <c r="BA31" s="115" t="str">
        <f>IFERROR(BA25/Revenue!BH$46,"n/a")</f>
        <v>n/a</v>
      </c>
      <c r="BB31" s="115" t="str">
        <f>IFERROR(BB25/Revenue!BI$46,"n/a")</f>
        <v>n/a</v>
      </c>
      <c r="BC31" s="115" t="str">
        <f>IFERROR(BC25/Revenue!BJ$46,"n/a")</f>
        <v>n/a</v>
      </c>
      <c r="BD31" s="115" t="str">
        <f>IFERROR(BD25/Revenue!BK$46,"n/a")</f>
        <v>n/a</v>
      </c>
      <c r="BE31" s="115" t="str">
        <f>IFERROR(BE25/Revenue!BL$46,"n/a")</f>
        <v>n/a</v>
      </c>
      <c r="BF31" s="115" t="str">
        <f>IFERROR(BF25/Revenue!BM$46,"n/a")</f>
        <v>n/a</v>
      </c>
      <c r="BG31" s="115" t="str">
        <f>IFERROR(BG25/Revenue!BN$46,"n/a")</f>
        <v>n/a</v>
      </c>
      <c r="BH31" s="115" t="str">
        <f>IFERROR(BH25/Revenue!BO$46,"n/a")</f>
        <v>n/a</v>
      </c>
      <c r="BI31" s="115" t="str">
        <f>IFERROR(BI25/Revenue!BP$46,"n/a")</f>
        <v>n/a</v>
      </c>
      <c r="BJ31" s="115" t="str">
        <f>IFERROR(BJ25/Revenue!BQ$46,"n/a")</f>
        <v>n/a</v>
      </c>
      <c r="BK31" s="115" t="str">
        <f>IFERROR(BK25/Revenue!BR$46,"n/a")</f>
        <v>n/a</v>
      </c>
      <c r="BL31" s="115" t="str">
        <f>IFERROR(BL25/Revenue!BS$46,"n/a")</f>
        <v>n/a</v>
      </c>
      <c r="BM31" s="146"/>
      <c r="BN31" s="146"/>
      <c r="BO31" s="146"/>
      <c r="BP31" s="146"/>
    </row>
    <row r="32" spans="2:73" ht="14.25" customHeight="1" x14ac:dyDescent="0.3">
      <c r="B32" s="61" t="str">
        <f>B26</f>
        <v>C</v>
      </c>
      <c r="C32" s="115" t="str">
        <f>IFERROR(C26/Revenue!C$46,"n/a")</f>
        <v>n/a</v>
      </c>
      <c r="D32" s="115" t="str">
        <f>IFERROR(D26/Revenue!D$46,"n/a")</f>
        <v>n/a</v>
      </c>
      <c r="E32" s="115" t="str">
        <f>IFERROR(E26/Revenue!E$46,"n/a")</f>
        <v>n/a</v>
      </c>
      <c r="F32" s="115" t="str">
        <f ca="1">IFERROR(F26/Revenue!F$46,"n/a")</f>
        <v>n/a</v>
      </c>
      <c r="G32" s="115" t="str">
        <f ca="1">IFERROR(G26/Revenue!G$46,"n/a")</f>
        <v>n/a</v>
      </c>
      <c r="H32" s="115" t="str">
        <f ca="1">IFERROR(H26/Revenue!H$46,"n/a")</f>
        <v>n/a</v>
      </c>
      <c r="I32" s="252"/>
      <c r="J32" s="157"/>
      <c r="K32" s="157"/>
      <c r="L32" s="157"/>
      <c r="M32" s="157"/>
      <c r="N32" s="157"/>
      <c r="O32" s="157"/>
      <c r="P32" s="252"/>
      <c r="Q32" s="115" t="str">
        <f>IFERROR(Q26/Revenue!X$46,"n/a")</f>
        <v>n/a</v>
      </c>
      <c r="R32" s="115" t="str">
        <f>IFERROR(R26/Revenue!Y$46,"n/a")</f>
        <v>n/a</v>
      </c>
      <c r="S32" s="115" t="str">
        <f>IFERROR(S26/Revenue!Z$46,"n/a")</f>
        <v>n/a</v>
      </c>
      <c r="T32" s="115" t="str">
        <f>IFERROR(T26/Revenue!AA$46,"n/a")</f>
        <v>n/a</v>
      </c>
      <c r="U32" s="115" t="str">
        <f>IFERROR(U26/Revenue!AB$46,"n/a")</f>
        <v>n/a</v>
      </c>
      <c r="V32" s="115" t="str">
        <f>IFERROR(V26/Revenue!AC$46,"n/a")</f>
        <v>n/a</v>
      </c>
      <c r="W32" s="115" t="str">
        <f>IFERROR(W26/Revenue!AD$46,"n/a")</f>
        <v>n/a</v>
      </c>
      <c r="X32" s="115" t="str">
        <f>IFERROR(X26/Revenue!AE$46,"n/a")</f>
        <v>n/a</v>
      </c>
      <c r="Y32" s="115" t="str">
        <f>IFERROR(Y26/Revenue!AF$46,"n/a")</f>
        <v>n/a</v>
      </c>
      <c r="Z32" s="115" t="str">
        <f>IFERROR(Z26/Revenue!AG$46,"n/a")</f>
        <v>n/a</v>
      </c>
      <c r="AA32" s="115" t="str">
        <f>IFERROR(AA26/Revenue!AH$46,"n/a")</f>
        <v>n/a</v>
      </c>
      <c r="AB32" s="115" t="str">
        <f>IFERROR(AB26/Revenue!AI$46,"n/a")</f>
        <v>n/a</v>
      </c>
      <c r="AC32" s="115" t="str">
        <f>IFERROR(AC26/Revenue!AJ$46,"n/a")</f>
        <v>n/a</v>
      </c>
      <c r="AD32" s="115" t="str">
        <f>IFERROR(AD26/Revenue!AK$46,"n/a")</f>
        <v>n/a</v>
      </c>
      <c r="AE32" s="115" t="str">
        <f>IFERROR(AE26/Revenue!AL$46,"n/a")</f>
        <v>n/a</v>
      </c>
      <c r="AF32" s="115" t="str">
        <f>IFERROR(AF26/Revenue!AM$46,"n/a")</f>
        <v>n/a</v>
      </c>
      <c r="AG32" s="115" t="str">
        <f>IFERROR(AG26/Revenue!AN$46,"n/a")</f>
        <v>n/a</v>
      </c>
      <c r="AH32" s="115" t="str">
        <f>IFERROR(AH26/Revenue!AO$46,"n/a")</f>
        <v>n/a</v>
      </c>
      <c r="AI32" s="115" t="str">
        <f>IFERROR(AI26/Revenue!AP$46,"n/a")</f>
        <v>n/a</v>
      </c>
      <c r="AJ32" s="115" t="str">
        <f>IFERROR(AJ26/Revenue!AQ$46,"n/a")</f>
        <v>n/a</v>
      </c>
      <c r="AK32" s="115" t="str">
        <f>IFERROR(AK26/Revenue!AR$46,"n/a")</f>
        <v>n/a</v>
      </c>
      <c r="AL32" s="115" t="str">
        <f>IFERROR(AL26/Revenue!AS$46,"n/a")</f>
        <v>n/a</v>
      </c>
      <c r="AM32" s="115" t="str">
        <f>IFERROR(AM26/Revenue!AT$46,"n/a")</f>
        <v>n/a</v>
      </c>
      <c r="AN32" s="115" t="str">
        <f>IFERROR(AN26/Revenue!AU$46,"n/a")</f>
        <v>n/a</v>
      </c>
      <c r="AO32" s="115" t="str">
        <f>IFERROR(AO26/Revenue!AV$46,"n/a")</f>
        <v>n/a</v>
      </c>
      <c r="AP32" s="115" t="str">
        <f>IFERROR(AP26/Revenue!AW$46,"n/a")</f>
        <v>n/a</v>
      </c>
      <c r="AQ32" s="115" t="str">
        <f>IFERROR(AQ26/Revenue!AX$46,"n/a")</f>
        <v>n/a</v>
      </c>
      <c r="AR32" s="115" t="str">
        <f>IFERROR(AR26/Revenue!AY$46,"n/a")</f>
        <v>n/a</v>
      </c>
      <c r="AS32" s="115" t="str">
        <f>IFERROR(AS26/Revenue!AZ$46,"n/a")</f>
        <v>n/a</v>
      </c>
      <c r="AT32" s="115" t="str">
        <f>IFERROR(AT26/Revenue!BA$46,"n/a")</f>
        <v>n/a</v>
      </c>
      <c r="AU32" s="115" t="str">
        <f>IFERROR(AU26/Revenue!BB$46,"n/a")</f>
        <v>n/a</v>
      </c>
      <c r="AV32" s="115" t="str">
        <f>IFERROR(AV26/Revenue!BC$46,"n/a")</f>
        <v>n/a</v>
      </c>
      <c r="AW32" s="115" t="str">
        <f>IFERROR(AW26/Revenue!BD$46,"n/a")</f>
        <v>n/a</v>
      </c>
      <c r="AX32" s="115" t="str">
        <f>IFERROR(AX26/Revenue!BE$46,"n/a")</f>
        <v>n/a</v>
      </c>
      <c r="AY32" s="115" t="str">
        <f>IFERROR(AY26/Revenue!BF$46,"n/a")</f>
        <v>n/a</v>
      </c>
      <c r="AZ32" s="115" t="str">
        <f>IFERROR(AZ26/Revenue!BG$46,"n/a")</f>
        <v>n/a</v>
      </c>
      <c r="BA32" s="115" t="str">
        <f>IFERROR(BA26/Revenue!BH$46,"n/a")</f>
        <v>n/a</v>
      </c>
      <c r="BB32" s="115" t="str">
        <f>IFERROR(BB26/Revenue!BI$46,"n/a")</f>
        <v>n/a</v>
      </c>
      <c r="BC32" s="115" t="str">
        <f>IFERROR(BC26/Revenue!BJ$46,"n/a")</f>
        <v>n/a</v>
      </c>
      <c r="BD32" s="115" t="str">
        <f>IFERROR(BD26/Revenue!BK$46,"n/a")</f>
        <v>n/a</v>
      </c>
      <c r="BE32" s="115" t="str">
        <f>IFERROR(BE26/Revenue!BL$46,"n/a")</f>
        <v>n/a</v>
      </c>
      <c r="BF32" s="115" t="str">
        <f>IFERROR(BF26/Revenue!BM$46,"n/a")</f>
        <v>n/a</v>
      </c>
      <c r="BG32" s="115" t="str">
        <f>IFERROR(BG26/Revenue!BN$46,"n/a")</f>
        <v>n/a</v>
      </c>
      <c r="BH32" s="115" t="str">
        <f>IFERROR(BH26/Revenue!BO$46,"n/a")</f>
        <v>n/a</v>
      </c>
      <c r="BI32" s="115" t="str">
        <f>IFERROR(BI26/Revenue!BP$46,"n/a")</f>
        <v>n/a</v>
      </c>
      <c r="BJ32" s="115" t="str">
        <f>IFERROR(BJ26/Revenue!BQ$46,"n/a")</f>
        <v>n/a</v>
      </c>
      <c r="BK32" s="115" t="str">
        <f>IFERROR(BK26/Revenue!BR$46,"n/a")</f>
        <v>n/a</v>
      </c>
      <c r="BL32" s="115" t="str">
        <f>IFERROR(BL26/Revenue!BS$46,"n/a")</f>
        <v>n/a</v>
      </c>
      <c r="BM32" s="146"/>
      <c r="BN32" s="146"/>
      <c r="BO32" s="146"/>
      <c r="BP32" s="146"/>
    </row>
    <row r="33" spans="2:68" ht="14.25" customHeight="1" x14ac:dyDescent="0.3">
      <c r="B33" s="61" t="str">
        <f>B27</f>
        <v>Less: Intercompany</v>
      </c>
      <c r="C33" s="115" t="str">
        <f>IFERROR(C27/Revenue!C$46,"n/a")</f>
        <v>n/a</v>
      </c>
      <c r="D33" s="115" t="str">
        <f>IFERROR(D27/Revenue!D$46,"n/a")</f>
        <v>n/a</v>
      </c>
      <c r="E33" s="115" t="str">
        <f>IFERROR(E27/Revenue!E$46,"n/a")</f>
        <v>n/a</v>
      </c>
      <c r="F33" s="115" t="str">
        <f ca="1">IFERROR(F27/Revenue!F$46,"n/a")</f>
        <v>n/a</v>
      </c>
      <c r="G33" s="115" t="str">
        <f ca="1">IFERROR(G27/Revenue!G$46,"n/a")</f>
        <v>n/a</v>
      </c>
      <c r="H33" s="115" t="str">
        <f ca="1">IFERROR(H27/Revenue!H$46,"n/a")</f>
        <v>n/a</v>
      </c>
      <c r="I33" s="252"/>
      <c r="J33" s="157"/>
      <c r="K33" s="157"/>
      <c r="L33" s="157"/>
      <c r="M33" s="157"/>
      <c r="N33" s="157"/>
      <c r="O33" s="157"/>
      <c r="P33" s="252"/>
      <c r="Q33" s="115" t="str">
        <f>IFERROR(Q27/Revenue!X$46,"n/a")</f>
        <v>n/a</v>
      </c>
      <c r="R33" s="115" t="str">
        <f>IFERROR(R27/Revenue!Y$46,"n/a")</f>
        <v>n/a</v>
      </c>
      <c r="S33" s="115" t="str">
        <f>IFERROR(S27/Revenue!Z$46,"n/a")</f>
        <v>n/a</v>
      </c>
      <c r="T33" s="115" t="str">
        <f>IFERROR(T27/Revenue!AA$46,"n/a")</f>
        <v>n/a</v>
      </c>
      <c r="U33" s="115" t="str">
        <f>IFERROR(U27/Revenue!AB$46,"n/a")</f>
        <v>n/a</v>
      </c>
      <c r="V33" s="115" t="str">
        <f>IFERROR(V27/Revenue!AC$46,"n/a")</f>
        <v>n/a</v>
      </c>
      <c r="W33" s="115" t="str">
        <f>IFERROR(W27/Revenue!AD$46,"n/a")</f>
        <v>n/a</v>
      </c>
      <c r="X33" s="115" t="str">
        <f>IFERROR(X27/Revenue!AE$46,"n/a")</f>
        <v>n/a</v>
      </c>
      <c r="Y33" s="115" t="str">
        <f>IFERROR(Y27/Revenue!AF$46,"n/a")</f>
        <v>n/a</v>
      </c>
      <c r="Z33" s="115" t="str">
        <f>IFERROR(Z27/Revenue!AG$46,"n/a")</f>
        <v>n/a</v>
      </c>
      <c r="AA33" s="115" t="str">
        <f>IFERROR(AA27/Revenue!AH$46,"n/a")</f>
        <v>n/a</v>
      </c>
      <c r="AB33" s="115" t="str">
        <f>IFERROR(AB27/Revenue!AI$46,"n/a")</f>
        <v>n/a</v>
      </c>
      <c r="AC33" s="115" t="str">
        <f>IFERROR(AC27/Revenue!AJ$46,"n/a")</f>
        <v>n/a</v>
      </c>
      <c r="AD33" s="115" t="str">
        <f>IFERROR(AD27/Revenue!AK$46,"n/a")</f>
        <v>n/a</v>
      </c>
      <c r="AE33" s="115" t="str">
        <f>IFERROR(AE27/Revenue!AL$46,"n/a")</f>
        <v>n/a</v>
      </c>
      <c r="AF33" s="115" t="str">
        <f>IFERROR(AF27/Revenue!AM$46,"n/a")</f>
        <v>n/a</v>
      </c>
      <c r="AG33" s="115" t="str">
        <f>IFERROR(AG27/Revenue!AN$46,"n/a")</f>
        <v>n/a</v>
      </c>
      <c r="AH33" s="115" t="str">
        <f>IFERROR(AH27/Revenue!AO$46,"n/a")</f>
        <v>n/a</v>
      </c>
      <c r="AI33" s="115" t="str">
        <f>IFERROR(AI27/Revenue!AP$46,"n/a")</f>
        <v>n/a</v>
      </c>
      <c r="AJ33" s="115" t="str">
        <f>IFERROR(AJ27/Revenue!AQ$46,"n/a")</f>
        <v>n/a</v>
      </c>
      <c r="AK33" s="115" t="str">
        <f>IFERROR(AK27/Revenue!AR$46,"n/a")</f>
        <v>n/a</v>
      </c>
      <c r="AL33" s="115" t="str">
        <f>IFERROR(AL27/Revenue!AS$46,"n/a")</f>
        <v>n/a</v>
      </c>
      <c r="AM33" s="115" t="str">
        <f>IFERROR(AM27/Revenue!AT$46,"n/a")</f>
        <v>n/a</v>
      </c>
      <c r="AN33" s="115" t="str">
        <f>IFERROR(AN27/Revenue!AU$46,"n/a")</f>
        <v>n/a</v>
      </c>
      <c r="AO33" s="115" t="str">
        <f>IFERROR(AO27/Revenue!AV$46,"n/a")</f>
        <v>n/a</v>
      </c>
      <c r="AP33" s="115" t="str">
        <f>IFERROR(AP27/Revenue!AW$46,"n/a")</f>
        <v>n/a</v>
      </c>
      <c r="AQ33" s="115" t="str">
        <f>IFERROR(AQ27/Revenue!AX$46,"n/a")</f>
        <v>n/a</v>
      </c>
      <c r="AR33" s="115" t="str">
        <f>IFERROR(AR27/Revenue!AY$46,"n/a")</f>
        <v>n/a</v>
      </c>
      <c r="AS33" s="115" t="str">
        <f>IFERROR(AS27/Revenue!AZ$46,"n/a")</f>
        <v>n/a</v>
      </c>
      <c r="AT33" s="115" t="str">
        <f>IFERROR(AT27/Revenue!BA$46,"n/a")</f>
        <v>n/a</v>
      </c>
      <c r="AU33" s="115" t="str">
        <f>IFERROR(AU27/Revenue!BB$46,"n/a")</f>
        <v>n/a</v>
      </c>
      <c r="AV33" s="115" t="str">
        <f>IFERROR(AV27/Revenue!BC$46,"n/a")</f>
        <v>n/a</v>
      </c>
      <c r="AW33" s="115" t="str">
        <f>IFERROR(AW27/Revenue!BD$46,"n/a")</f>
        <v>n/a</v>
      </c>
      <c r="AX33" s="115" t="str">
        <f>IFERROR(AX27/Revenue!BE$46,"n/a")</f>
        <v>n/a</v>
      </c>
      <c r="AY33" s="115" t="str">
        <f>IFERROR(AY27/Revenue!BF$46,"n/a")</f>
        <v>n/a</v>
      </c>
      <c r="AZ33" s="115" t="str">
        <f>IFERROR(AZ27/Revenue!BG$46,"n/a")</f>
        <v>n/a</v>
      </c>
      <c r="BA33" s="115" t="str">
        <f>IFERROR(BA27/Revenue!BH$46,"n/a")</f>
        <v>n/a</v>
      </c>
      <c r="BB33" s="115" t="str">
        <f>IFERROR(BB27/Revenue!BI$46,"n/a")</f>
        <v>n/a</v>
      </c>
      <c r="BC33" s="115" t="str">
        <f>IFERROR(BC27/Revenue!BJ$46,"n/a")</f>
        <v>n/a</v>
      </c>
      <c r="BD33" s="115" t="str">
        <f>IFERROR(BD27/Revenue!BK$46,"n/a")</f>
        <v>n/a</v>
      </c>
      <c r="BE33" s="115" t="str">
        <f>IFERROR(BE27/Revenue!BL$46,"n/a")</f>
        <v>n/a</v>
      </c>
      <c r="BF33" s="115" t="str">
        <f>IFERROR(BF27/Revenue!BM$46,"n/a")</f>
        <v>n/a</v>
      </c>
      <c r="BG33" s="115" t="str">
        <f>IFERROR(BG27/Revenue!BN$46,"n/a")</f>
        <v>n/a</v>
      </c>
      <c r="BH33" s="115" t="str">
        <f>IFERROR(BH27/Revenue!BO$46,"n/a")</f>
        <v>n/a</v>
      </c>
      <c r="BI33" s="115" t="str">
        <f>IFERROR(BI27/Revenue!BP$46,"n/a")</f>
        <v>n/a</v>
      </c>
      <c r="BJ33" s="115" t="str">
        <f>IFERROR(BJ27/Revenue!BQ$46,"n/a")</f>
        <v>n/a</v>
      </c>
      <c r="BK33" s="115" t="str">
        <f>IFERROR(BK27/Revenue!BR$46,"n/a")</f>
        <v>n/a</v>
      </c>
      <c r="BL33" s="115" t="str">
        <f>IFERROR(BL27/Revenue!BS$46,"n/a")</f>
        <v>n/a</v>
      </c>
      <c r="BM33" s="146"/>
      <c r="BN33" s="146"/>
      <c r="BO33" s="146"/>
      <c r="BP33" s="146"/>
    </row>
    <row r="34" spans="2:68" ht="14.25" customHeight="1" thickBot="1" x14ac:dyDescent="0.35">
      <c r="B34" s="169" t="str">
        <f>B28</f>
        <v>Sales</v>
      </c>
      <c r="C34" s="124" t="str">
        <f>IFERROR(C28/Revenue!C$46,"n/a")</f>
        <v>n/a</v>
      </c>
      <c r="D34" s="124" t="str">
        <f>IFERROR(D28/Revenue!D$46,"n/a")</f>
        <v>n/a</v>
      </c>
      <c r="E34" s="124" t="str">
        <f>IFERROR(E28/Revenue!E$46,"n/a")</f>
        <v>n/a</v>
      </c>
      <c r="F34" s="124" t="str">
        <f ca="1">IFERROR(F28/Revenue!F$46,"n/a")</f>
        <v>n/a</v>
      </c>
      <c r="G34" s="124" t="str">
        <f ca="1">IFERROR(G28/Revenue!G$46,"n/a")</f>
        <v>n/a</v>
      </c>
      <c r="H34" s="124" t="str">
        <f ca="1">IFERROR(H28/Revenue!H$46,"n/a")</f>
        <v>n/a</v>
      </c>
      <c r="I34" s="252"/>
      <c r="J34" s="157"/>
      <c r="K34" s="157"/>
      <c r="L34" s="157"/>
      <c r="M34" s="157"/>
      <c r="N34" s="157"/>
      <c r="O34" s="157"/>
      <c r="P34" s="252"/>
      <c r="Q34" s="124" t="str">
        <f>IFERROR(Q28/Revenue!X$46,"n/a")</f>
        <v>n/a</v>
      </c>
      <c r="R34" s="124" t="str">
        <f>IFERROR(R28/Revenue!Y$46,"n/a")</f>
        <v>n/a</v>
      </c>
      <c r="S34" s="124" t="str">
        <f>IFERROR(S28/Revenue!Z$46,"n/a")</f>
        <v>n/a</v>
      </c>
      <c r="T34" s="124" t="str">
        <f>IFERROR(T28/Revenue!AA$46,"n/a")</f>
        <v>n/a</v>
      </c>
      <c r="U34" s="124" t="str">
        <f>IFERROR(U28/Revenue!AB$46,"n/a")</f>
        <v>n/a</v>
      </c>
      <c r="V34" s="124" t="str">
        <f>IFERROR(V28/Revenue!AC$46,"n/a")</f>
        <v>n/a</v>
      </c>
      <c r="W34" s="124" t="str">
        <f>IFERROR(W28/Revenue!AD$46,"n/a")</f>
        <v>n/a</v>
      </c>
      <c r="X34" s="124" t="str">
        <f>IFERROR(X28/Revenue!AE$46,"n/a")</f>
        <v>n/a</v>
      </c>
      <c r="Y34" s="124" t="str">
        <f>IFERROR(Y28/Revenue!AF$46,"n/a")</f>
        <v>n/a</v>
      </c>
      <c r="Z34" s="124" t="str">
        <f>IFERROR(Z28/Revenue!AG$46,"n/a")</f>
        <v>n/a</v>
      </c>
      <c r="AA34" s="124" t="str">
        <f>IFERROR(AA28/Revenue!AH$46,"n/a")</f>
        <v>n/a</v>
      </c>
      <c r="AB34" s="124" t="str">
        <f>IFERROR(AB28/Revenue!AI$46,"n/a")</f>
        <v>n/a</v>
      </c>
      <c r="AC34" s="124" t="str">
        <f>IFERROR(AC28/Revenue!AJ$46,"n/a")</f>
        <v>n/a</v>
      </c>
      <c r="AD34" s="124" t="str">
        <f>IFERROR(AD28/Revenue!AK$46,"n/a")</f>
        <v>n/a</v>
      </c>
      <c r="AE34" s="124" t="str">
        <f>IFERROR(AE28/Revenue!AL$46,"n/a")</f>
        <v>n/a</v>
      </c>
      <c r="AF34" s="124" t="str">
        <f>IFERROR(AF28/Revenue!AM$46,"n/a")</f>
        <v>n/a</v>
      </c>
      <c r="AG34" s="124" t="str">
        <f>IFERROR(AG28/Revenue!AN$46,"n/a")</f>
        <v>n/a</v>
      </c>
      <c r="AH34" s="124" t="str">
        <f>IFERROR(AH28/Revenue!AO$46,"n/a")</f>
        <v>n/a</v>
      </c>
      <c r="AI34" s="124" t="str">
        <f>IFERROR(AI28/Revenue!AP$46,"n/a")</f>
        <v>n/a</v>
      </c>
      <c r="AJ34" s="124" t="str">
        <f>IFERROR(AJ28/Revenue!AQ$46,"n/a")</f>
        <v>n/a</v>
      </c>
      <c r="AK34" s="124" t="str">
        <f>IFERROR(AK28/Revenue!AR$46,"n/a")</f>
        <v>n/a</v>
      </c>
      <c r="AL34" s="124" t="str">
        <f>IFERROR(AL28/Revenue!AS$46,"n/a")</f>
        <v>n/a</v>
      </c>
      <c r="AM34" s="124" t="str">
        <f>IFERROR(AM28/Revenue!AT$46,"n/a")</f>
        <v>n/a</v>
      </c>
      <c r="AN34" s="124" t="str">
        <f>IFERROR(AN28/Revenue!AU$46,"n/a")</f>
        <v>n/a</v>
      </c>
      <c r="AO34" s="124" t="str">
        <f>IFERROR(AO28/Revenue!AV$46,"n/a")</f>
        <v>n/a</v>
      </c>
      <c r="AP34" s="124" t="str">
        <f>IFERROR(AP28/Revenue!AW$46,"n/a")</f>
        <v>n/a</v>
      </c>
      <c r="AQ34" s="124" t="str">
        <f>IFERROR(AQ28/Revenue!AX$46,"n/a")</f>
        <v>n/a</v>
      </c>
      <c r="AR34" s="124" t="str">
        <f>IFERROR(AR28/Revenue!AY$46,"n/a")</f>
        <v>n/a</v>
      </c>
      <c r="AS34" s="124" t="str">
        <f>IFERROR(AS28/Revenue!AZ$46,"n/a")</f>
        <v>n/a</v>
      </c>
      <c r="AT34" s="124" t="str">
        <f>IFERROR(AT28/Revenue!BA$46,"n/a")</f>
        <v>n/a</v>
      </c>
      <c r="AU34" s="124" t="str">
        <f>IFERROR(AU28/Revenue!BB$46,"n/a")</f>
        <v>n/a</v>
      </c>
      <c r="AV34" s="124" t="str">
        <f>IFERROR(AV28/Revenue!BC$46,"n/a")</f>
        <v>n/a</v>
      </c>
      <c r="AW34" s="124" t="str">
        <f>IFERROR(AW28/Revenue!BD$46,"n/a")</f>
        <v>n/a</v>
      </c>
      <c r="AX34" s="124" t="str">
        <f>IFERROR(AX28/Revenue!BE$46,"n/a")</f>
        <v>n/a</v>
      </c>
      <c r="AY34" s="124" t="str">
        <f>IFERROR(AY28/Revenue!BF$46,"n/a")</f>
        <v>n/a</v>
      </c>
      <c r="AZ34" s="124" t="str">
        <f>IFERROR(AZ28/Revenue!BG$46,"n/a")</f>
        <v>n/a</v>
      </c>
      <c r="BA34" s="124" t="str">
        <f>IFERROR(BA28/Revenue!BH$46,"n/a")</f>
        <v>n/a</v>
      </c>
      <c r="BB34" s="124" t="str">
        <f>IFERROR(BB28/Revenue!BI$46,"n/a")</f>
        <v>n/a</v>
      </c>
      <c r="BC34" s="124" t="str">
        <f>IFERROR(BC28/Revenue!BJ$46,"n/a")</f>
        <v>n/a</v>
      </c>
      <c r="BD34" s="124" t="str">
        <f>IFERROR(BD28/Revenue!BK$46,"n/a")</f>
        <v>n/a</v>
      </c>
      <c r="BE34" s="124" t="str">
        <f>IFERROR(BE28/Revenue!BL$46,"n/a")</f>
        <v>n/a</v>
      </c>
      <c r="BF34" s="124" t="str">
        <f>IFERROR(BF28/Revenue!BM$46,"n/a")</f>
        <v>n/a</v>
      </c>
      <c r="BG34" s="124" t="str">
        <f>IFERROR(BG28/Revenue!BN$46,"n/a")</f>
        <v>n/a</v>
      </c>
      <c r="BH34" s="124" t="str">
        <f>IFERROR(BH28/Revenue!BO$46,"n/a")</f>
        <v>n/a</v>
      </c>
      <c r="BI34" s="124" t="str">
        <f>IFERROR(BI28/Revenue!BP$46,"n/a")</f>
        <v>n/a</v>
      </c>
      <c r="BJ34" s="124" t="str">
        <f>IFERROR(BJ28/Revenue!BQ$46,"n/a")</f>
        <v>n/a</v>
      </c>
      <c r="BK34" s="124" t="str">
        <f>IFERROR(BK28/Revenue!BR$46,"n/a")</f>
        <v>n/a</v>
      </c>
      <c r="BL34" s="124" t="str">
        <f>IFERROR(BL28/Revenue!BS$46,"n/a")</f>
        <v>n/a</v>
      </c>
      <c r="BM34" s="146"/>
      <c r="BN34" s="146"/>
      <c r="BO34" s="146"/>
      <c r="BP34" s="146"/>
    </row>
    <row r="35" spans="2:68" x14ac:dyDescent="0.3">
      <c r="C35" s="41"/>
      <c r="D35" s="201"/>
      <c r="E35" s="201"/>
      <c r="F35" s="201"/>
      <c r="G35" s="201"/>
      <c r="H35" s="20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row>
    <row r="36" spans="2:68" ht="15" customHeight="1" outlineLevel="1" x14ac:dyDescent="0.3">
      <c r="B36" s="26" t="s">
        <v>31</v>
      </c>
      <c r="C36" s="219" t="e">
        <f>#REF!-C28</f>
        <v>#REF!</v>
      </c>
      <c r="D36" s="216" t="e">
        <f>#REF!-D28</f>
        <v>#REF!</v>
      </c>
      <c r="E36" s="216" t="e">
        <f>#REF!-E28</f>
        <v>#REF!</v>
      </c>
      <c r="F36" s="216" t="e">
        <f ca="1">#REF!-F28</f>
        <v>#REF!</v>
      </c>
      <c r="G36" s="216" t="e">
        <f ca="1">#REF!-G28</f>
        <v>#REF!</v>
      </c>
      <c r="H36" s="216" t="e">
        <f ca="1">#REF!-H28</f>
        <v>#REF!</v>
      </c>
      <c r="I36" s="216"/>
      <c r="J36" s="216"/>
      <c r="K36" s="216"/>
      <c r="L36" s="216"/>
      <c r="M36" s="216"/>
      <c r="N36" s="216"/>
      <c r="O36" s="216"/>
      <c r="P36" s="216"/>
      <c r="Q36" s="219" t="e">
        <f>#REF!-Q28</f>
        <v>#REF!</v>
      </c>
      <c r="R36" s="219" t="e">
        <f>#REF!-R28</f>
        <v>#REF!</v>
      </c>
      <c r="S36" s="219" t="e">
        <f>#REF!-S28</f>
        <v>#REF!</v>
      </c>
      <c r="T36" s="219" t="e">
        <f>#REF!-T28</f>
        <v>#REF!</v>
      </c>
      <c r="U36" s="219" t="e">
        <f>#REF!-U28</f>
        <v>#REF!</v>
      </c>
      <c r="V36" s="219" t="e">
        <f>#REF!-V28</f>
        <v>#REF!</v>
      </c>
      <c r="W36" s="219" t="e">
        <f>#REF!-W28</f>
        <v>#REF!</v>
      </c>
      <c r="X36" s="219" t="e">
        <f>#REF!-X28</f>
        <v>#REF!</v>
      </c>
      <c r="Y36" s="219" t="e">
        <f>#REF!-Y28</f>
        <v>#REF!</v>
      </c>
      <c r="Z36" s="219" t="e">
        <f>#REF!-Z28</f>
        <v>#REF!</v>
      </c>
      <c r="AA36" s="219" t="e">
        <f>#REF!-AA28</f>
        <v>#REF!</v>
      </c>
      <c r="AB36" s="219" t="e">
        <f>#REF!-AB28</f>
        <v>#REF!</v>
      </c>
      <c r="AC36" s="219" t="e">
        <f>#REF!-AC28</f>
        <v>#REF!</v>
      </c>
      <c r="AD36" s="219" t="e">
        <f>#REF!-AD28</f>
        <v>#REF!</v>
      </c>
      <c r="AE36" s="219" t="e">
        <f>#REF!-AE28</f>
        <v>#REF!</v>
      </c>
      <c r="AF36" s="219" t="e">
        <f>#REF!-AF28</f>
        <v>#REF!</v>
      </c>
      <c r="AG36" s="219" t="e">
        <f>#REF!-AG28</f>
        <v>#REF!</v>
      </c>
      <c r="AH36" s="219" t="e">
        <f>#REF!-AH28</f>
        <v>#REF!</v>
      </c>
      <c r="AI36" s="219" t="e">
        <f>#REF!-AI28</f>
        <v>#REF!</v>
      </c>
      <c r="AJ36" s="219" t="e">
        <f>#REF!-AJ28</f>
        <v>#REF!</v>
      </c>
      <c r="AK36" s="219" t="e">
        <f>#REF!-AK28</f>
        <v>#REF!</v>
      </c>
      <c r="AL36" s="219" t="e">
        <f>#REF!-AL28</f>
        <v>#REF!</v>
      </c>
      <c r="AM36" s="219" t="e">
        <f>#REF!-AM28</f>
        <v>#REF!</v>
      </c>
      <c r="AN36" s="219" t="e">
        <f>#REF!-AN28</f>
        <v>#REF!</v>
      </c>
      <c r="AO36" s="219" t="e">
        <f>#REF!-AO28</f>
        <v>#REF!</v>
      </c>
      <c r="AP36" s="219" t="e">
        <f>#REF!-AP28</f>
        <v>#REF!</v>
      </c>
      <c r="AQ36" s="219" t="e">
        <f>#REF!-AQ28</f>
        <v>#REF!</v>
      </c>
      <c r="AR36" s="219" t="e">
        <f>#REF!-AR28</f>
        <v>#REF!</v>
      </c>
      <c r="AS36" s="219" t="e">
        <f>#REF!-AS28</f>
        <v>#REF!</v>
      </c>
      <c r="AT36" s="219" t="e">
        <f>#REF!-AT28</f>
        <v>#REF!</v>
      </c>
      <c r="AU36" s="219" t="e">
        <f>#REF!-AU28</f>
        <v>#REF!</v>
      </c>
      <c r="AV36" s="219" t="e">
        <f>#REF!-AV28</f>
        <v>#REF!</v>
      </c>
      <c r="AW36" s="219" t="e">
        <f>#REF!-AW28</f>
        <v>#REF!</v>
      </c>
      <c r="AX36" s="219" t="e">
        <f>#REF!-AX28</f>
        <v>#REF!</v>
      </c>
      <c r="AY36" s="219" t="e">
        <f>#REF!-AY28</f>
        <v>#REF!</v>
      </c>
      <c r="AZ36" s="219" t="e">
        <f>#REF!-AZ28</f>
        <v>#REF!</v>
      </c>
      <c r="BA36" s="219" t="e">
        <f>#REF!-BA28</f>
        <v>#REF!</v>
      </c>
      <c r="BB36" s="219" t="e">
        <f>#REF!-BB28</f>
        <v>#REF!</v>
      </c>
      <c r="BC36" s="219" t="e">
        <f>#REF!-BC28</f>
        <v>#REF!</v>
      </c>
      <c r="BD36" s="219" t="e">
        <f>#REF!-BD28</f>
        <v>#REF!</v>
      </c>
      <c r="BE36" s="219" t="e">
        <f>#REF!-BE28</f>
        <v>#REF!</v>
      </c>
      <c r="BF36" s="219" t="e">
        <f>#REF!-BF28</f>
        <v>#REF!</v>
      </c>
      <c r="BG36" s="219" t="e">
        <f>#REF!-BG28</f>
        <v>#REF!</v>
      </c>
      <c r="BH36" s="219" t="e">
        <f>#REF!-BH28</f>
        <v>#REF!</v>
      </c>
      <c r="BI36" s="219" t="e">
        <f>#REF!-BI28</f>
        <v>#REF!</v>
      </c>
      <c r="BJ36" s="219" t="e">
        <f>#REF!-BJ28</f>
        <v>#REF!</v>
      </c>
      <c r="BK36" s="219" t="e">
        <f>#REF!-BK28</f>
        <v>#REF!</v>
      </c>
      <c r="BL36" s="219" t="e">
        <f>#REF!-BL28</f>
        <v>#REF!</v>
      </c>
    </row>
    <row r="37" spans="2:68" x14ac:dyDescent="0.3">
      <c r="C37" s="201"/>
      <c r="D37" s="201"/>
      <c r="E37" s="201"/>
      <c r="F37" s="201"/>
      <c r="G37" s="201"/>
      <c r="H37" s="201"/>
      <c r="Q37" s="201"/>
      <c r="R37" s="201"/>
      <c r="S37" s="201"/>
      <c r="T37" s="201"/>
      <c r="U37" s="201"/>
      <c r="V37" s="201"/>
      <c r="W37" s="201"/>
      <c r="X37" s="201"/>
      <c r="Y37" s="201"/>
      <c r="Z37" s="201"/>
      <c r="AA37" s="201"/>
      <c r="AB37" s="201"/>
      <c r="AC37" s="201"/>
      <c r="AD37" s="201"/>
      <c r="AE37" s="201"/>
      <c r="AF37" s="201"/>
      <c r="AG37" s="201"/>
      <c r="AH37" s="201"/>
      <c r="AI37" s="201"/>
      <c r="AJ37" s="201"/>
      <c r="AK37" s="201"/>
      <c r="AL37" s="201"/>
      <c r="AM37" s="201"/>
      <c r="AN37" s="201"/>
      <c r="AO37" s="201"/>
      <c r="AP37" s="201"/>
      <c r="AQ37" s="201"/>
      <c r="AR37" s="201"/>
      <c r="AS37" s="201"/>
      <c r="AT37" s="201"/>
      <c r="AU37" s="201"/>
      <c r="AV37" s="201"/>
      <c r="AW37" s="201"/>
      <c r="AX37" s="201"/>
      <c r="AY37" s="201"/>
      <c r="AZ37" s="201"/>
      <c r="BA37" s="201"/>
      <c r="BB37" s="201"/>
      <c r="BC37" s="201"/>
      <c r="BD37" s="201"/>
      <c r="BE37" s="201"/>
      <c r="BF37" s="201"/>
      <c r="BG37" s="201"/>
      <c r="BH37" s="201"/>
      <c r="BI37" s="201"/>
      <c r="BJ37" s="201"/>
      <c r="BK37" s="201"/>
      <c r="BL37" s="201"/>
    </row>
  </sheetData>
  <pageMargins left="0.7" right="0.7" top="0.75" bottom="0.75" header="0.3" footer="0.3"/>
  <pageSetup paperSize="9" scale="37" orientation="landscape"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200-000000000000}">
          <x14:formula1>
            <xm:f>Periods!$C$19:$C$32</xm:f>
          </x14:formula1>
          <xm:sqref>A4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6">
    <tabColor rgb="FFA1A9C3"/>
    <pageSetUpPr fitToPage="1"/>
  </sheetPr>
  <dimension ref="G1:R31"/>
  <sheetViews>
    <sheetView showGridLines="0" zoomScaleNormal="100" zoomScaleSheetLayoutView="100" workbookViewId="0"/>
  </sheetViews>
  <sheetFormatPr defaultColWidth="9.08984375" defaultRowHeight="14.5" x14ac:dyDescent="0.35"/>
  <cols>
    <col min="1" max="6" width="9.90625" style="2" customWidth="1"/>
    <col min="7" max="7" width="9.90625" style="3" customWidth="1"/>
    <col min="8" max="13" width="9.90625" style="2" customWidth="1"/>
    <col min="14" max="14" width="7.453125" style="2" customWidth="1"/>
    <col min="15" max="15" width="4.08984375" style="2" customWidth="1"/>
    <col min="16" max="16" width="9.54296875" style="2" customWidth="1"/>
    <col min="17" max="16384" width="9.08984375" style="2"/>
  </cols>
  <sheetData>
    <row r="1" spans="7:18" ht="6" customHeight="1" x14ac:dyDescent="0.35"/>
    <row r="2" spans="7:18" s="4" customFormat="1" ht="31" x14ac:dyDescent="0.7">
      <c r="G2" s="5"/>
      <c r="Q2" s="13"/>
    </row>
    <row r="3" spans="7:18" ht="30.5" x14ac:dyDescent="0.35">
      <c r="Q3" s="14"/>
    </row>
    <row r="4" spans="7:18" ht="30.5" x14ac:dyDescent="0.35">
      <c r="Q4" s="14"/>
    </row>
    <row r="5" spans="7:18" ht="23.25" customHeight="1" x14ac:dyDescent="0.35">
      <c r="Q5" s="14"/>
    </row>
    <row r="6" spans="7:18" ht="30.5" x14ac:dyDescent="0.35">
      <c r="Q6" s="14"/>
    </row>
    <row r="7" spans="7:18" ht="30.5" x14ac:dyDescent="0.35">
      <c r="Q7" s="14"/>
    </row>
    <row r="10" spans="7:18" ht="33" customHeight="1" x14ac:dyDescent="0.35">
      <c r="Q10" s="546"/>
      <c r="R10" s="546"/>
    </row>
    <row r="13" spans="7:18" x14ac:dyDescent="0.35">
      <c r="Q13" s="15"/>
    </row>
    <row r="14" spans="7:18" ht="17.25" customHeight="1" x14ac:dyDescent="1">
      <c r="G14" s="16"/>
    </row>
    <row r="15" spans="7:18" ht="3.75" customHeight="1" x14ac:dyDescent="0.35"/>
    <row r="16" spans="7:18" ht="18.75" customHeight="1" x14ac:dyDescent="0.6">
      <c r="G16" s="17"/>
    </row>
    <row r="17" spans="7:17" x14ac:dyDescent="0.35">
      <c r="G17" s="547"/>
      <c r="H17" s="547"/>
    </row>
    <row r="19" spans="7:17" x14ac:dyDescent="0.35">
      <c r="G19" s="18"/>
    </row>
    <row r="25" spans="7:17" x14ac:dyDescent="0.35">
      <c r="G25" s="2"/>
    </row>
    <row r="26" spans="7:17" ht="51.75" customHeight="1" x14ac:dyDescent="0.35">
      <c r="G26" s="6"/>
      <c r="H26" s="7"/>
      <c r="I26" s="7"/>
      <c r="J26" s="7"/>
      <c r="K26" s="7"/>
      <c r="L26" s="7"/>
      <c r="M26" s="7"/>
      <c r="N26" s="7"/>
      <c r="O26" s="7"/>
      <c r="P26" s="7"/>
      <c r="Q26" s="7"/>
    </row>
    <row r="27" spans="7:17" ht="11.25" customHeight="1" x14ac:dyDescent="0.35">
      <c r="G27" s="19"/>
      <c r="H27" s="8"/>
      <c r="I27" s="8"/>
      <c r="J27" s="8"/>
      <c r="K27" s="9"/>
      <c r="L27" s="9"/>
      <c r="M27" s="8"/>
      <c r="N27" s="8"/>
      <c r="O27" s="9"/>
      <c r="P27" s="8"/>
      <c r="Q27" s="8"/>
    </row>
    <row r="28" spans="7:17" ht="11.25" customHeight="1" x14ac:dyDescent="0.35">
      <c r="G28" s="19"/>
      <c r="H28" s="8"/>
      <c r="I28" s="8"/>
      <c r="J28" s="8"/>
      <c r="K28" s="9"/>
      <c r="L28" s="9"/>
      <c r="M28" s="8"/>
      <c r="N28" s="8"/>
      <c r="O28" s="9"/>
      <c r="P28" s="8"/>
      <c r="Q28" s="8"/>
    </row>
    <row r="29" spans="7:17" ht="15" customHeight="1" x14ac:dyDescent="0.35">
      <c r="G29" s="12"/>
      <c r="H29" s="10"/>
      <c r="I29" s="8"/>
      <c r="J29" s="8"/>
      <c r="K29" s="11"/>
      <c r="L29" s="11"/>
      <c r="M29" s="10"/>
      <c r="N29" s="8"/>
      <c r="O29" s="11"/>
      <c r="P29" s="10"/>
      <c r="Q29" s="8"/>
    </row>
    <row r="30" spans="7:17" ht="11.25" customHeight="1" x14ac:dyDescent="0.35">
      <c r="G30" s="12"/>
      <c r="H30" s="10"/>
      <c r="I30" s="8"/>
      <c r="J30" s="8"/>
      <c r="K30" s="11"/>
      <c r="L30" s="11"/>
      <c r="M30" s="10"/>
      <c r="N30" s="8"/>
      <c r="O30" s="11"/>
      <c r="P30" s="10"/>
      <c r="Q30" s="8"/>
    </row>
    <row r="31" spans="7:17" ht="6" customHeight="1" x14ac:dyDescent="0.35"/>
  </sheetData>
  <mergeCells count="2">
    <mergeCell ref="Q10:R10"/>
    <mergeCell ref="G17:H17"/>
  </mergeCells>
  <pageMargins left="0.7" right="0.7" top="0.75" bottom="0.75" header="0.3" footer="0.3"/>
  <pageSetup paperSize="9" scale="79" orientation="landscape" horizontalDpi="1200" verticalDpi="1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E0E3EC"/>
    <pageSetUpPr fitToPage="1"/>
  </sheetPr>
  <dimension ref="A1:BC42"/>
  <sheetViews>
    <sheetView showGridLines="0" zoomScaleNormal="100" zoomScaleSheetLayoutView="100" workbookViewId="0">
      <pane xSplit="6" ySplit="7" topLeftCell="G8" activePane="bottomRight" state="frozen"/>
      <selection activeCell="H5" sqref="H5"/>
      <selection pane="topRight" activeCell="H5" sqref="H5"/>
      <selection pane="bottomLeft" activeCell="H5" sqref="H5"/>
      <selection pane="bottomRight" activeCell="E7" sqref="E7"/>
    </sheetView>
  </sheetViews>
  <sheetFormatPr defaultColWidth="9.08984375" defaultRowHeight="16.5" outlineLevelRow="1" outlineLevelCol="1" x14ac:dyDescent="0.45"/>
  <cols>
    <col min="1" max="1" width="5.6328125" style="127" customWidth="1"/>
    <col min="2" max="2" width="35.6328125" style="127" customWidth="1"/>
    <col min="3" max="3" width="9.08984375" style="127" customWidth="1"/>
    <col min="4" max="5" width="9.08984375" style="461" customWidth="1"/>
    <col min="6" max="6" width="9.08984375" style="127" customWidth="1"/>
    <col min="7" max="7" width="3.6328125" style="127" customWidth="1"/>
    <col min="8" max="8" width="6" style="127" customWidth="1" outlineLevel="1"/>
    <col min="9" max="9" width="6.08984375" style="127" customWidth="1" outlineLevel="1"/>
    <col min="10" max="10" width="6.36328125" style="127" customWidth="1" outlineLevel="1"/>
    <col min="11" max="11" width="6.08984375" style="127" customWidth="1" outlineLevel="1"/>
    <col min="12" max="12" width="6.453125" style="127" customWidth="1" outlineLevel="1"/>
    <col min="13" max="13" width="6.08984375" style="127" customWidth="1" outlineLevel="1"/>
    <col min="14" max="14" width="5.54296875" style="127" customWidth="1" outlineLevel="1"/>
    <col min="15" max="15" width="6.453125" style="127" customWidth="1" outlineLevel="1"/>
    <col min="16" max="16" width="6.36328125" style="127" customWidth="1" outlineLevel="1"/>
    <col min="17" max="17" width="5.90625" style="127" customWidth="1" outlineLevel="1"/>
    <col min="18" max="19" width="6.08984375" style="127" customWidth="1" outlineLevel="1"/>
    <col min="20" max="20" width="6" style="127" customWidth="1" outlineLevel="1"/>
    <col min="21" max="21" width="6.08984375" style="127" customWidth="1" outlineLevel="1"/>
    <col min="22" max="22" width="6.36328125" style="127" customWidth="1" outlineLevel="1"/>
    <col min="23" max="23" width="6.08984375" style="127" customWidth="1" outlineLevel="1"/>
    <col min="24" max="24" width="6.453125" style="127" customWidth="1" outlineLevel="1"/>
    <col min="25" max="25" width="6.08984375" style="127" customWidth="1" outlineLevel="1"/>
    <col min="26" max="26" width="5.54296875" style="127" customWidth="1" outlineLevel="1"/>
    <col min="27" max="27" width="6.453125" style="127" customWidth="1" outlineLevel="1"/>
    <col min="28" max="28" width="6.36328125" style="127" customWidth="1" outlineLevel="1"/>
    <col min="29" max="29" width="5.90625" style="127" customWidth="1" outlineLevel="1"/>
    <col min="30" max="31" width="6.08984375" style="127" customWidth="1" outlineLevel="1"/>
    <col min="32" max="32" width="6" style="127" customWidth="1" outlineLevel="1"/>
    <col min="33" max="33" width="6.08984375" style="127" customWidth="1" outlineLevel="1"/>
    <col min="34" max="34" width="6.36328125" style="127" customWidth="1" outlineLevel="1"/>
    <col min="35" max="35" width="6.08984375" style="127" customWidth="1" outlineLevel="1"/>
    <col min="36" max="36" width="6.453125" style="127" customWidth="1" outlineLevel="1"/>
    <col min="37" max="38" width="6.08984375" style="127" customWidth="1" outlineLevel="1"/>
    <col min="39" max="39" width="7.36328125" style="127" customWidth="1" outlineLevel="1"/>
    <col min="40" max="40" width="6.36328125" style="127" customWidth="1" outlineLevel="1"/>
    <col min="41" max="41" width="5.90625" style="127" customWidth="1" outlineLevel="1"/>
    <col min="42" max="43" width="6.08984375" style="127" customWidth="1" outlineLevel="1"/>
    <col min="44" max="44" width="6" style="461" customWidth="1" outlineLevel="1"/>
    <col min="45" max="45" width="6.08984375" style="461" customWidth="1" outlineLevel="1"/>
    <col min="46" max="46" width="6.36328125" style="461" customWidth="1" outlineLevel="1"/>
    <col min="47" max="47" width="6.08984375" style="461" customWidth="1" outlineLevel="1"/>
    <col min="48" max="48" width="6.453125" style="461" customWidth="1" outlineLevel="1"/>
    <col min="49" max="50" width="6.08984375" style="461" customWidth="1" outlineLevel="1"/>
    <col min="51" max="51" width="7.36328125" style="461" customWidth="1" outlineLevel="1"/>
    <col min="52" max="52" width="6.36328125" style="461" customWidth="1" outlineLevel="1"/>
    <col min="53" max="53" width="5.90625" style="461" customWidth="1" outlineLevel="1"/>
    <col min="54" max="55" width="6.08984375" style="461" customWidth="1" outlineLevel="1"/>
    <col min="56" max="56" width="3.6328125" style="127" customWidth="1"/>
    <col min="57" max="16384" width="9.08984375" style="127"/>
  </cols>
  <sheetData>
    <row r="1" spans="1:55" x14ac:dyDescent="0.45">
      <c r="A1" s="118" t="str">
        <f>Periods!$C$4</f>
        <v>Project Platinum</v>
      </c>
    </row>
    <row r="2" spans="1:55" ht="15" customHeight="1" x14ac:dyDescent="0.45">
      <c r="A2" s="74" t="s">
        <v>212</v>
      </c>
    </row>
    <row r="3" spans="1:55" ht="15" customHeight="1" x14ac:dyDescent="0.45">
      <c r="A3" s="71" t="str">
        <f>Periods!$C$8</f>
        <v>Jan'19-Feb'22</v>
      </c>
    </row>
    <row r="4" spans="1:55" ht="15" customHeight="1" x14ac:dyDescent="0.45">
      <c r="A4" s="199" t="s">
        <v>82</v>
      </c>
      <c r="B4" s="200" t="s">
        <v>84</v>
      </c>
    </row>
    <row r="5" spans="1:55" ht="15" customHeight="1" x14ac:dyDescent="0.45">
      <c r="A5" s="260">
        <f>SUM(C39:F39)</f>
        <v>0</v>
      </c>
    </row>
    <row r="6" spans="1:55" ht="15" customHeight="1" x14ac:dyDescent="0.45">
      <c r="B6" s="118" t="str">
        <f>CONCATENATE("Summary balance sheets"," ","-"," ",$A$4)</f>
        <v>Summary balance sheets - &lt;&gt;""</v>
      </c>
      <c r="C6" s="262"/>
      <c r="D6" s="262"/>
      <c r="E6" s="262"/>
      <c r="F6" s="262"/>
      <c r="H6" s="262"/>
      <c r="I6" s="262"/>
      <c r="J6" s="262"/>
      <c r="K6" s="262"/>
      <c r="L6" s="262"/>
      <c r="M6" s="262"/>
      <c r="N6" s="262"/>
      <c r="O6" s="262"/>
      <c r="P6" s="262"/>
      <c r="Q6" s="262"/>
      <c r="R6" s="262"/>
      <c r="S6" s="262"/>
      <c r="T6" s="262"/>
      <c r="U6" s="262"/>
      <c r="V6" s="262"/>
      <c r="W6" s="262"/>
      <c r="X6" s="262"/>
      <c r="Y6" s="262"/>
      <c r="Z6" s="262"/>
      <c r="AA6" s="262"/>
      <c r="AB6" s="262"/>
      <c r="AC6" s="262"/>
      <c r="AD6" s="262"/>
      <c r="AE6" s="262"/>
      <c r="AF6" s="262"/>
      <c r="AG6" s="262"/>
      <c r="AH6" s="262"/>
      <c r="AI6" s="262"/>
      <c r="AJ6" s="262"/>
      <c r="AK6" s="262"/>
      <c r="AL6" s="262"/>
      <c r="AM6" s="262"/>
      <c r="AN6" s="262"/>
      <c r="AO6" s="262"/>
      <c r="AP6" s="262"/>
      <c r="AQ6" s="262"/>
      <c r="AR6" s="262"/>
      <c r="AS6" s="262"/>
      <c r="AT6" s="262"/>
      <c r="AU6" s="262"/>
      <c r="AV6" s="262"/>
      <c r="AW6" s="262"/>
      <c r="AX6" s="262"/>
      <c r="AY6" s="262"/>
      <c r="AZ6" s="262"/>
      <c r="BA6" s="262"/>
      <c r="BB6" s="262"/>
      <c r="BC6" s="262"/>
    </row>
    <row r="7" spans="1:55" s="20" customFormat="1" ht="24" customHeight="1" x14ac:dyDescent="0.3">
      <c r="B7" s="47" t="s">
        <v>5</v>
      </c>
      <c r="C7" s="144">
        <f>Periods!$D$12</f>
        <v>43830</v>
      </c>
      <c r="D7" s="144">
        <f>Periods!$D$13</f>
        <v>44196</v>
      </c>
      <c r="E7" s="144">
        <f>Periods!$D$14</f>
        <v>44561</v>
      </c>
      <c r="F7" s="144">
        <f>Periods!$D$15</f>
        <v>44620</v>
      </c>
      <c r="H7" s="144">
        <f>TB!N5</f>
        <v>43496</v>
      </c>
      <c r="I7" s="144">
        <f>TB!O5</f>
        <v>43524</v>
      </c>
      <c r="J7" s="144">
        <f>TB!P5</f>
        <v>43555</v>
      </c>
      <c r="K7" s="144">
        <f>TB!Q5</f>
        <v>43585</v>
      </c>
      <c r="L7" s="144">
        <f>TB!R5</f>
        <v>43616</v>
      </c>
      <c r="M7" s="144">
        <f>TB!S5</f>
        <v>43646</v>
      </c>
      <c r="N7" s="144">
        <f>TB!T5</f>
        <v>43677</v>
      </c>
      <c r="O7" s="144">
        <f>TB!U5</f>
        <v>43708</v>
      </c>
      <c r="P7" s="144">
        <f>TB!V5</f>
        <v>43738</v>
      </c>
      <c r="Q7" s="144">
        <f>TB!W5</f>
        <v>43769</v>
      </c>
      <c r="R7" s="144">
        <f>TB!X5</f>
        <v>43799</v>
      </c>
      <c r="S7" s="144">
        <f>TB!Y5</f>
        <v>43830</v>
      </c>
      <c r="T7" s="144">
        <f>TB!Z5</f>
        <v>43861</v>
      </c>
      <c r="U7" s="144">
        <f>TB!AA5</f>
        <v>43890</v>
      </c>
      <c r="V7" s="144">
        <f>TB!AB5</f>
        <v>43921</v>
      </c>
      <c r="W7" s="144">
        <f>TB!AC5</f>
        <v>43951</v>
      </c>
      <c r="X7" s="144">
        <f>TB!AD5</f>
        <v>43982</v>
      </c>
      <c r="Y7" s="144">
        <f>TB!AE5</f>
        <v>44012</v>
      </c>
      <c r="Z7" s="144">
        <f>TB!AF5</f>
        <v>44043</v>
      </c>
      <c r="AA7" s="144">
        <f>TB!AG5</f>
        <v>44074</v>
      </c>
      <c r="AB7" s="144">
        <f>TB!AH5</f>
        <v>44104</v>
      </c>
      <c r="AC7" s="144">
        <f>TB!AI5</f>
        <v>44135</v>
      </c>
      <c r="AD7" s="144">
        <f>TB!AJ5</f>
        <v>44165</v>
      </c>
      <c r="AE7" s="144">
        <f>TB!AK5</f>
        <v>44196</v>
      </c>
      <c r="AF7" s="144">
        <f>TB!AL5</f>
        <v>44227</v>
      </c>
      <c r="AG7" s="144">
        <f>TB!AM5</f>
        <v>44255</v>
      </c>
      <c r="AH7" s="144">
        <f>TB!AN5</f>
        <v>44286</v>
      </c>
      <c r="AI7" s="144">
        <f>TB!AO5</f>
        <v>44316</v>
      </c>
      <c r="AJ7" s="144">
        <f>TB!AP5</f>
        <v>44347</v>
      </c>
      <c r="AK7" s="144">
        <f>TB!AQ5</f>
        <v>44377</v>
      </c>
      <c r="AL7" s="144">
        <f>TB!AR5</f>
        <v>44408</v>
      </c>
      <c r="AM7" s="144">
        <f>TB!AS5</f>
        <v>44439</v>
      </c>
      <c r="AN7" s="144">
        <f>TB!AT5</f>
        <v>44469</v>
      </c>
      <c r="AO7" s="144">
        <f>TB!AU5</f>
        <v>44500</v>
      </c>
      <c r="AP7" s="144">
        <f>TB!AV5</f>
        <v>44530</v>
      </c>
      <c r="AQ7" s="144">
        <f>TB!AW5</f>
        <v>44561</v>
      </c>
      <c r="AR7" s="144">
        <f>TB!AX5</f>
        <v>44592</v>
      </c>
      <c r="AS7" s="144">
        <f>TB!AY5</f>
        <v>44620</v>
      </c>
      <c r="AT7" s="144">
        <f>TB!AZ5</f>
        <v>44651</v>
      </c>
      <c r="AU7" s="144">
        <f>TB!BA5</f>
        <v>44681</v>
      </c>
      <c r="AV7" s="144">
        <f>TB!BB5</f>
        <v>44712</v>
      </c>
      <c r="AW7" s="144">
        <f>TB!BC5</f>
        <v>44742</v>
      </c>
      <c r="AX7" s="144">
        <f>TB!BD5</f>
        <v>44773</v>
      </c>
      <c r="AY7" s="144">
        <f>TB!BE5</f>
        <v>44804</v>
      </c>
      <c r="AZ7" s="144">
        <f>TB!BF5</f>
        <v>44834</v>
      </c>
      <c r="BA7" s="144">
        <f>TB!BG5</f>
        <v>44865</v>
      </c>
      <c r="BB7" s="144">
        <f>TB!BH5</f>
        <v>44895</v>
      </c>
      <c r="BC7" s="144">
        <f>TB!BI5</f>
        <v>44926</v>
      </c>
    </row>
    <row r="8" spans="1:55" s="26" customFormat="1" ht="14.25" customHeight="1" x14ac:dyDescent="0.3">
      <c r="B8" s="70" t="str">
        <f>BS!B8</f>
        <v>Cash and cash equivalents</v>
      </c>
      <c r="C8" s="202">
        <f t="shared" ref="C8:C15" si="0">S8</f>
        <v>7328.0975200000012</v>
      </c>
      <c r="D8" s="202">
        <f t="shared" ref="D8:F15" si="1">SUMIF($H$7:$BF$7,D$7,$H8:$BF8)</f>
        <v>2143.1158500000001</v>
      </c>
      <c r="E8" s="202">
        <f t="shared" si="1"/>
        <v>1909.26116</v>
      </c>
      <c r="F8" s="202">
        <f t="shared" si="1"/>
        <v>6695.1180399999994</v>
      </c>
      <c r="G8" s="216"/>
      <c r="H8" s="202">
        <f>SUMIFS(TB!N:N,TB!$F:$F,$B8,TB!$J:$J,$A$4)</f>
        <v>3058.6915599999998</v>
      </c>
      <c r="I8" s="202">
        <f>SUMIFS(TB!O:O,TB!$F:$F,$B8,TB!$J:$J,$A$4)</f>
        <v>1718.31087</v>
      </c>
      <c r="J8" s="202">
        <f>SUMIFS(TB!P:P,TB!$F:$F,$B8,TB!$J:$J,$A$4)</f>
        <v>3123.2084599999998</v>
      </c>
      <c r="K8" s="202">
        <f>SUMIFS(TB!Q:Q,TB!$F:$F,$B8,TB!$J:$J,$A$4)</f>
        <v>2088.5390099999995</v>
      </c>
      <c r="L8" s="202">
        <f>SUMIFS(TB!R:R,TB!$F:$F,$B8,TB!$J:$J,$A$4)</f>
        <v>4220.0380999999998</v>
      </c>
      <c r="M8" s="202">
        <f>SUMIFS(TB!S:S,TB!$F:$F,$B8,TB!$J:$J,$A$4)</f>
        <v>6831.3224100000007</v>
      </c>
      <c r="N8" s="202">
        <f>SUMIFS(TB!T:T,TB!$F:$F,$B8,TB!$J:$J,$A$4)</f>
        <v>6483.5810799999999</v>
      </c>
      <c r="O8" s="202">
        <f>SUMIFS(TB!U:U,TB!$F:$F,$B8,TB!$J:$J,$A$4)</f>
        <v>8276.750680000001</v>
      </c>
      <c r="P8" s="202">
        <f>SUMIFS(TB!V:V,TB!$F:$F,$B8,TB!$J:$J,$A$4)</f>
        <v>9168.4179499999991</v>
      </c>
      <c r="Q8" s="202">
        <f>SUMIFS(TB!W:W,TB!$F:$F,$B8,TB!$J:$J,$A$4)</f>
        <v>9752.7159399999982</v>
      </c>
      <c r="R8" s="202">
        <f>SUMIFS(TB!X:X,TB!$F:$F,$B8,TB!$J:$J,$A$4)</f>
        <v>19304.568380000001</v>
      </c>
      <c r="S8" s="202">
        <f>SUMIFS(TB!Y:Y,TB!$F:$F,$B8,TB!$J:$J,$A$4)</f>
        <v>7328.0975200000012</v>
      </c>
      <c r="T8" s="202">
        <f>SUMIFS(TB!Z:Z,TB!$F:$F,$B8,TB!$J:$J,$A$4)</f>
        <v>4139.0681500000001</v>
      </c>
      <c r="U8" s="202">
        <f>SUMIFS(TB!AA:AA,TB!$F:$F,$B8,TB!$J:$J,$A$4)</f>
        <v>2664.0532000000003</v>
      </c>
      <c r="V8" s="202">
        <f>SUMIFS(TB!AB:AB,TB!$F:$F,$B8,TB!$J:$J,$A$4)</f>
        <v>5302.3818000000001</v>
      </c>
      <c r="W8" s="202">
        <f>SUMIFS(TB!AC:AC,TB!$F:$F,$B8,TB!$J:$J,$A$4)</f>
        <v>5135.888930000001</v>
      </c>
      <c r="X8" s="202">
        <f>SUMIFS(TB!AD:AD,TB!$F:$F,$B8,TB!$J:$J,$A$4)</f>
        <v>3729.8941999999997</v>
      </c>
      <c r="Y8" s="202">
        <f>SUMIFS(TB!AE:AE,TB!$F:$F,$B8,TB!$J:$J,$A$4)</f>
        <v>3179.2835500000001</v>
      </c>
      <c r="Z8" s="202">
        <f>SUMIFS(TB!AF:AF,TB!$F:$F,$B8,TB!$J:$J,$A$4)</f>
        <v>2183.52223</v>
      </c>
      <c r="AA8" s="202">
        <f>SUMIFS(TB!AG:AG,TB!$F:$F,$B8,TB!$J:$J,$A$4)</f>
        <v>2356.3537999999999</v>
      </c>
      <c r="AB8" s="202">
        <f>SUMIFS(TB!AH:AH,TB!$F:$F,$B8,TB!$J:$J,$A$4)</f>
        <v>1683.3178399999999</v>
      </c>
      <c r="AC8" s="202">
        <f>SUMIFS(TB!AI:AI,TB!$F:$F,$B8,TB!$J:$J,$A$4)</f>
        <v>2091.7096900000006</v>
      </c>
      <c r="AD8" s="202">
        <f>SUMIFS(TB!AJ:AJ,TB!$F:$F,$B8,TB!$J:$J,$A$4)</f>
        <v>3524.9019600000001</v>
      </c>
      <c r="AE8" s="202">
        <f>SUMIFS(TB!AK:AK,TB!$F:$F,$B8,TB!$J:$J,$A$4)</f>
        <v>2143.1158500000001</v>
      </c>
      <c r="AF8" s="202">
        <f>SUMIFS(TB!AL:AL,TB!$F:$F,$B8,TB!$J:$J,$A$4)</f>
        <v>3756.3466699999999</v>
      </c>
      <c r="AG8" s="202">
        <f>SUMIFS(TB!AM:AM,TB!$F:$F,$B8,TB!$J:$J,$A$4)</f>
        <v>13260.364890000001</v>
      </c>
      <c r="AH8" s="202">
        <f>SUMIFS(TB!AN:AN,TB!$F:$F,$B8,TB!$J:$J,$A$4)</f>
        <v>5198.0480900000002</v>
      </c>
      <c r="AI8" s="202">
        <f>SUMIFS(TB!AO:AO,TB!$F:$F,$B8,TB!$J:$J,$A$4)</f>
        <v>7526.2316799999999</v>
      </c>
      <c r="AJ8" s="202">
        <f>SUMIFS(TB!AP:AP,TB!$F:$F,$B8,TB!$J:$J,$A$4)</f>
        <v>9362.4702699999998</v>
      </c>
      <c r="AK8" s="202">
        <f>SUMIFS(TB!AQ:AQ,TB!$F:$F,$B8,TB!$J:$J,$A$4)</f>
        <v>8244.737000000001</v>
      </c>
      <c r="AL8" s="202">
        <f>SUMIFS(TB!AR:AR,TB!$F:$F,$B8,TB!$J:$J,$A$4)</f>
        <v>7705.3338199999998</v>
      </c>
      <c r="AM8" s="202">
        <f>SUMIFS(TB!AS:AS,TB!$F:$F,$B8,TB!$J:$J,$A$4)</f>
        <v>6889.2405600000002</v>
      </c>
      <c r="AN8" s="202">
        <f>SUMIFS(TB!AT:AT,TB!$F:$F,$B8,TB!$J:$J,$A$4)</f>
        <v>7208.8216000000002</v>
      </c>
      <c r="AO8" s="202">
        <f>SUMIFS(TB!AU:AU,TB!$F:$F,$B8,TB!$J:$J,$A$4)</f>
        <v>9263.7132700000002</v>
      </c>
      <c r="AP8" s="202">
        <f>SUMIFS(TB!AV:AV,TB!$F:$F,$B8,TB!$J:$J,$A$4)</f>
        <v>6375.3192200000003</v>
      </c>
      <c r="AQ8" s="202">
        <f>SUMIFS(TB!AW:AW,TB!$F:$F,$B8,TB!$J:$J,$A$4)</f>
        <v>1909.26116</v>
      </c>
      <c r="AR8" s="202">
        <f>SUMIFS(TB!AX:AX,TB!$F:$F,$B8,TB!$J:$J,$A$4)</f>
        <v>1627.7708399999999</v>
      </c>
      <c r="AS8" s="202">
        <f>SUMIFS(TB!AY:AY,TB!$F:$F,$B8,TB!$J:$J,$A$4)</f>
        <v>6695.1180399999994</v>
      </c>
      <c r="AT8" s="202">
        <f>SUMIFS(TB!AZ:AZ,TB!$F:$F,$B8,TB!$J:$J,$A$4)</f>
        <v>0</v>
      </c>
      <c r="AU8" s="202">
        <f>SUMIFS(TB!BA:BA,TB!$F:$F,$B8,TB!$J:$J,$A$4)</f>
        <v>0</v>
      </c>
      <c r="AV8" s="202">
        <f>SUMIFS(TB!BB:BB,TB!$F:$F,$B8,TB!$J:$J,$A$4)</f>
        <v>0</v>
      </c>
      <c r="AW8" s="202">
        <f>SUMIFS(TB!BC:BC,TB!$F:$F,$B8,TB!$J:$J,$A$4)</f>
        <v>0</v>
      </c>
      <c r="AX8" s="202">
        <f>SUMIFS(TB!BD:BD,TB!$F:$F,$B8,TB!$J:$J,$A$4)</f>
        <v>0</v>
      </c>
      <c r="AY8" s="202">
        <f>SUMIFS(TB!BE:BE,TB!$F:$F,$B8,TB!$J:$J,$A$4)</f>
        <v>0</v>
      </c>
      <c r="AZ8" s="202">
        <f>SUMIFS(TB!BF:BF,TB!$F:$F,$B8,TB!$J:$J,$A$4)</f>
        <v>0</v>
      </c>
      <c r="BA8" s="202">
        <f>SUMIFS(TB!BG:BG,TB!$F:$F,$B8,TB!$J:$J,$A$4)</f>
        <v>0</v>
      </c>
      <c r="BB8" s="202">
        <f>SUMIFS(TB!BH:BH,TB!$F:$F,$B8,TB!$J:$J,$A$4)</f>
        <v>0</v>
      </c>
      <c r="BC8" s="202">
        <f>SUMIFS(TB!BI:BI,TB!$F:$F,$B8,TB!$J:$J,$A$4)</f>
        <v>0</v>
      </c>
    </row>
    <row r="9" spans="1:55" s="26" customFormat="1" ht="14.25" customHeight="1" x14ac:dyDescent="0.3">
      <c r="B9" s="70" t="str">
        <f>BS!B9</f>
        <v>Accounts receivable, net</v>
      </c>
      <c r="C9" s="202">
        <f t="shared" si="0"/>
        <v>20853.042579999998</v>
      </c>
      <c r="D9" s="202">
        <f t="shared" si="1"/>
        <v>18233.97898</v>
      </c>
      <c r="E9" s="202">
        <f t="shared" si="1"/>
        <v>21289.929519999998</v>
      </c>
      <c r="F9" s="202">
        <f t="shared" si="1"/>
        <v>13987.394730000002</v>
      </c>
      <c r="G9" s="216"/>
      <c r="H9" s="202">
        <f>SUMIFS(TB!N:N,TB!$F:$F,$B9,TB!$J:$J,$A$4)</f>
        <v>13638.957539999999</v>
      </c>
      <c r="I9" s="202">
        <f>SUMIFS(TB!O:O,TB!$F:$F,$B9,TB!$J:$J,$A$4)</f>
        <v>23120.89489</v>
      </c>
      <c r="J9" s="202">
        <f>SUMIFS(TB!P:P,TB!$F:$F,$B9,TB!$J:$J,$A$4)</f>
        <v>14266.84734</v>
      </c>
      <c r="K9" s="202">
        <f>SUMIFS(TB!Q:Q,TB!$F:$F,$B9,TB!$J:$J,$A$4)</f>
        <v>17752.158170000002</v>
      </c>
      <c r="L9" s="202">
        <f>SUMIFS(TB!R:R,TB!$F:$F,$B9,TB!$J:$J,$A$4)</f>
        <v>19584.173200000001</v>
      </c>
      <c r="M9" s="202">
        <f>SUMIFS(TB!S:S,TB!$F:$F,$B9,TB!$J:$J,$A$4)</f>
        <v>17759.556049999999</v>
      </c>
      <c r="N9" s="202">
        <f>SUMIFS(TB!T:T,TB!$F:$F,$B9,TB!$J:$J,$A$4)</f>
        <v>17094.682849999997</v>
      </c>
      <c r="O9" s="202">
        <f>SUMIFS(TB!U:U,TB!$F:$F,$B9,TB!$J:$J,$A$4)</f>
        <v>25251.975869999998</v>
      </c>
      <c r="P9" s="202">
        <f>SUMIFS(TB!V:V,TB!$F:$F,$B9,TB!$J:$J,$A$4)</f>
        <v>27211.40424</v>
      </c>
      <c r="Q9" s="202">
        <f>SUMIFS(TB!W:W,TB!$F:$F,$B9,TB!$J:$J,$A$4)</f>
        <v>26731.383160000001</v>
      </c>
      <c r="R9" s="202">
        <f>SUMIFS(TB!X:X,TB!$F:$F,$B9,TB!$J:$J,$A$4)</f>
        <v>15654.850109999999</v>
      </c>
      <c r="S9" s="202">
        <f>SUMIFS(TB!Y:Y,TB!$F:$F,$B9,TB!$J:$J,$A$4)</f>
        <v>20853.042579999998</v>
      </c>
      <c r="T9" s="202">
        <f>SUMIFS(TB!Z:Z,TB!$F:$F,$B9,TB!$J:$J,$A$4)</f>
        <v>21469.57948</v>
      </c>
      <c r="U9" s="202">
        <f>SUMIFS(TB!AA:AA,TB!$F:$F,$B9,TB!$J:$J,$A$4)</f>
        <v>22784.083859999999</v>
      </c>
      <c r="V9" s="202">
        <f>SUMIFS(TB!AB:AB,TB!$F:$F,$B9,TB!$J:$J,$A$4)</f>
        <v>8529.1683200000007</v>
      </c>
      <c r="W9" s="202">
        <f>SUMIFS(TB!AC:AC,TB!$F:$F,$B9,TB!$J:$J,$A$4)</f>
        <v>9742.2153900000012</v>
      </c>
      <c r="X9" s="202">
        <f>SUMIFS(TB!AD:AD,TB!$F:$F,$B9,TB!$J:$J,$A$4)</f>
        <v>11959.346170000001</v>
      </c>
      <c r="Y9" s="202">
        <f>SUMIFS(TB!AE:AE,TB!$F:$F,$B9,TB!$J:$J,$A$4)</f>
        <v>13432.238289999999</v>
      </c>
      <c r="Z9" s="202">
        <f>SUMIFS(TB!AF:AF,TB!$F:$F,$B9,TB!$J:$J,$A$4)</f>
        <v>15234.26806</v>
      </c>
      <c r="AA9" s="202">
        <f>SUMIFS(TB!AG:AG,TB!$F:$F,$B9,TB!$J:$J,$A$4)</f>
        <v>17953.337620000002</v>
      </c>
      <c r="AB9" s="202">
        <f>SUMIFS(TB!AH:AH,TB!$F:$F,$B9,TB!$J:$J,$A$4)</f>
        <v>19234.574390000002</v>
      </c>
      <c r="AC9" s="202">
        <f>SUMIFS(TB!AI:AI,TB!$F:$F,$B9,TB!$J:$J,$A$4)</f>
        <v>22307.80918</v>
      </c>
      <c r="AD9" s="202">
        <f>SUMIFS(TB!AJ:AJ,TB!$F:$F,$B9,TB!$J:$J,$A$4)</f>
        <v>17563.676500000001</v>
      </c>
      <c r="AE9" s="202">
        <f>SUMIFS(TB!AK:AK,TB!$F:$F,$B9,TB!$J:$J,$A$4)</f>
        <v>18233.97898</v>
      </c>
      <c r="AF9" s="202">
        <f>SUMIFS(TB!AL:AL,TB!$F:$F,$B9,TB!$J:$J,$A$4)</f>
        <v>17224.7238</v>
      </c>
      <c r="AG9" s="202">
        <f>SUMIFS(TB!AM:AM,TB!$F:$F,$B9,TB!$J:$J,$A$4)</f>
        <v>9905.1616799999993</v>
      </c>
      <c r="AH9" s="202">
        <f>SUMIFS(TB!AN:AN,TB!$F:$F,$B9,TB!$J:$J,$A$4)</f>
        <v>13279.32408</v>
      </c>
      <c r="AI9" s="202">
        <f>SUMIFS(TB!AO:AO,TB!$F:$F,$B9,TB!$J:$J,$A$4)</f>
        <v>18939.571690000001</v>
      </c>
      <c r="AJ9" s="202">
        <f>SUMIFS(TB!AP:AP,TB!$F:$F,$B9,TB!$J:$J,$A$4)</f>
        <v>6846.6421399999999</v>
      </c>
      <c r="AK9" s="202">
        <f>SUMIFS(TB!AQ:AQ,TB!$F:$F,$B9,TB!$J:$J,$A$4)</f>
        <v>6350.8858</v>
      </c>
      <c r="AL9" s="202">
        <f>SUMIFS(TB!AR:AR,TB!$F:$F,$B9,TB!$J:$J,$A$4)</f>
        <v>5744.3946599999999</v>
      </c>
      <c r="AM9" s="202">
        <f>SUMIFS(TB!AS:AS,TB!$F:$F,$B9,TB!$J:$J,$A$4)</f>
        <v>16030.711039999998</v>
      </c>
      <c r="AN9" s="202">
        <f>SUMIFS(TB!AT:AT,TB!$F:$F,$B9,TB!$J:$J,$A$4)</f>
        <v>16739.68362</v>
      </c>
      <c r="AO9" s="202">
        <f>SUMIFS(TB!AU:AU,TB!$F:$F,$B9,TB!$J:$J,$A$4)</f>
        <v>14277.332269999999</v>
      </c>
      <c r="AP9" s="202">
        <f>SUMIFS(TB!AV:AV,TB!$F:$F,$B9,TB!$J:$J,$A$4)</f>
        <v>19418.97552</v>
      </c>
      <c r="AQ9" s="202">
        <f>SUMIFS(TB!AW:AW,TB!$F:$F,$B9,TB!$J:$J,$A$4)</f>
        <v>21289.929519999998</v>
      </c>
      <c r="AR9" s="202">
        <f>SUMIFS(TB!AX:AX,TB!$F:$F,$B9,TB!$J:$J,$A$4)</f>
        <v>18227.518619999999</v>
      </c>
      <c r="AS9" s="202">
        <f>SUMIFS(TB!AY:AY,TB!$F:$F,$B9,TB!$J:$J,$A$4)</f>
        <v>13987.394730000002</v>
      </c>
      <c r="AT9" s="202">
        <f>SUMIFS(TB!AZ:AZ,TB!$F:$F,$B9,TB!$J:$J,$A$4)</f>
        <v>0</v>
      </c>
      <c r="AU9" s="202">
        <f>SUMIFS(TB!BA:BA,TB!$F:$F,$B9,TB!$J:$J,$A$4)</f>
        <v>0</v>
      </c>
      <c r="AV9" s="202">
        <f>SUMIFS(TB!BB:BB,TB!$F:$F,$B9,TB!$J:$J,$A$4)</f>
        <v>0</v>
      </c>
      <c r="AW9" s="202">
        <f>SUMIFS(TB!BC:BC,TB!$F:$F,$B9,TB!$J:$J,$A$4)</f>
        <v>0</v>
      </c>
      <c r="AX9" s="202">
        <f>SUMIFS(TB!BD:BD,TB!$F:$F,$B9,TB!$J:$J,$A$4)</f>
        <v>0</v>
      </c>
      <c r="AY9" s="202">
        <f>SUMIFS(TB!BE:BE,TB!$F:$F,$B9,TB!$J:$J,$A$4)</f>
        <v>0</v>
      </c>
      <c r="AZ9" s="202">
        <f>SUMIFS(TB!BF:BF,TB!$F:$F,$B9,TB!$J:$J,$A$4)</f>
        <v>0</v>
      </c>
      <c r="BA9" s="202">
        <f>SUMIFS(TB!BG:BG,TB!$F:$F,$B9,TB!$J:$J,$A$4)</f>
        <v>0</v>
      </c>
      <c r="BB9" s="202">
        <f>SUMIFS(TB!BH:BH,TB!$F:$F,$B9,TB!$J:$J,$A$4)</f>
        <v>0</v>
      </c>
      <c r="BC9" s="202">
        <f>SUMIFS(TB!BI:BI,TB!$F:$F,$B9,TB!$J:$J,$A$4)</f>
        <v>0</v>
      </c>
    </row>
    <row r="10" spans="1:55" s="26" customFormat="1" ht="14.25" customHeight="1" x14ac:dyDescent="0.3">
      <c r="B10" s="70" t="str">
        <f>BS!B10</f>
        <v>Inventory</v>
      </c>
      <c r="C10" s="202">
        <f t="shared" si="0"/>
        <v>1954.52808</v>
      </c>
      <c r="D10" s="202">
        <f t="shared" si="1"/>
        <v>4276.0016699999996</v>
      </c>
      <c r="E10" s="202">
        <f t="shared" si="1"/>
        <v>3436.8927699999999</v>
      </c>
      <c r="F10" s="202">
        <f t="shared" si="1"/>
        <v>3088.1011899999999</v>
      </c>
      <c r="G10" s="216"/>
      <c r="H10" s="202">
        <f>SUMIFS(TB!N:N,TB!$F:$F,$B10,TB!$J:$J,$A$4)</f>
        <v>13090.29974</v>
      </c>
      <c r="I10" s="202">
        <f>SUMIFS(TB!O:O,TB!$F:$F,$B10,TB!$J:$J,$A$4)</f>
        <v>4649.4849899999999</v>
      </c>
      <c r="J10" s="202">
        <f>SUMIFS(TB!P:P,TB!$F:$F,$B10,TB!$J:$J,$A$4)</f>
        <v>4637.7775799999999</v>
      </c>
      <c r="K10" s="202">
        <f>SUMIFS(TB!Q:Q,TB!$F:$F,$B10,TB!$J:$J,$A$4)</f>
        <v>963.03908000000001</v>
      </c>
      <c r="L10" s="202">
        <f>SUMIFS(TB!R:R,TB!$F:$F,$B10,TB!$J:$J,$A$4)</f>
        <v>812.70180999999991</v>
      </c>
      <c r="M10" s="202">
        <f>SUMIFS(TB!S:S,TB!$F:$F,$B10,TB!$J:$J,$A$4)</f>
        <v>1115.40886</v>
      </c>
      <c r="N10" s="202">
        <f>SUMIFS(TB!T:T,TB!$F:$F,$B10,TB!$J:$J,$A$4)</f>
        <v>1997.5728300000001</v>
      </c>
      <c r="O10" s="202">
        <f>SUMIFS(TB!U:U,TB!$F:$F,$B10,TB!$J:$J,$A$4)</f>
        <v>1191.24263</v>
      </c>
      <c r="P10" s="202">
        <f>SUMIFS(TB!V:V,TB!$F:$F,$B10,TB!$J:$J,$A$4)</f>
        <v>4376.5990700000002</v>
      </c>
      <c r="Q10" s="202">
        <f>SUMIFS(TB!W:W,TB!$F:$F,$B10,TB!$J:$J,$A$4)</f>
        <v>2901.53278</v>
      </c>
      <c r="R10" s="202">
        <f>SUMIFS(TB!X:X,TB!$F:$F,$B10,TB!$J:$J,$A$4)</f>
        <v>7932.8463299999994</v>
      </c>
      <c r="S10" s="202">
        <f>SUMIFS(TB!Y:Y,TB!$F:$F,$B10,TB!$J:$J,$A$4)</f>
        <v>1954.52808</v>
      </c>
      <c r="T10" s="202">
        <f>SUMIFS(TB!Z:Z,TB!$F:$F,$B10,TB!$J:$J,$A$4)</f>
        <v>1949.3499200000001</v>
      </c>
      <c r="U10" s="202">
        <f>SUMIFS(TB!AA:AA,TB!$F:$F,$B10,TB!$J:$J,$A$4)</f>
        <v>911.39675999999997</v>
      </c>
      <c r="V10" s="202">
        <f>SUMIFS(TB!AB:AB,TB!$F:$F,$B10,TB!$J:$J,$A$4)</f>
        <v>2045.4110000000003</v>
      </c>
      <c r="W10" s="202">
        <f>SUMIFS(TB!AC:AC,TB!$F:$F,$B10,TB!$J:$J,$A$4)</f>
        <v>3662.1787599999998</v>
      </c>
      <c r="X10" s="202">
        <f>SUMIFS(TB!AD:AD,TB!$F:$F,$B10,TB!$J:$J,$A$4)</f>
        <v>3672.2339399999996</v>
      </c>
      <c r="Y10" s="202">
        <f>SUMIFS(TB!AE:AE,TB!$F:$F,$B10,TB!$J:$J,$A$4)</f>
        <v>5248.1077599999999</v>
      </c>
      <c r="Z10" s="202">
        <f>SUMIFS(TB!AF:AF,TB!$F:$F,$B10,TB!$J:$J,$A$4)</f>
        <v>9516.8329900000008</v>
      </c>
      <c r="AA10" s="202">
        <f>SUMIFS(TB!AG:AG,TB!$F:$F,$B10,TB!$J:$J,$A$4)</f>
        <v>7696.8030799999997</v>
      </c>
      <c r="AB10" s="202">
        <f>SUMIFS(TB!AH:AH,TB!$F:$F,$B10,TB!$J:$J,$A$4)</f>
        <v>7699.4799899999998</v>
      </c>
      <c r="AC10" s="202">
        <f>SUMIFS(TB!AI:AI,TB!$F:$F,$B10,TB!$J:$J,$A$4)</f>
        <v>4812.3821900000003</v>
      </c>
      <c r="AD10" s="202">
        <f>SUMIFS(TB!AJ:AJ,TB!$F:$F,$B10,TB!$J:$J,$A$4)</f>
        <v>5218.64048</v>
      </c>
      <c r="AE10" s="202">
        <f>SUMIFS(TB!AK:AK,TB!$F:$F,$B10,TB!$J:$J,$A$4)</f>
        <v>4276.0016699999996</v>
      </c>
      <c r="AF10" s="202">
        <f>SUMIFS(TB!AL:AL,TB!$F:$F,$B10,TB!$J:$J,$A$4)</f>
        <v>6143.3265899999997</v>
      </c>
      <c r="AG10" s="202">
        <f>SUMIFS(TB!AM:AM,TB!$F:$F,$B10,TB!$J:$J,$A$4)</f>
        <v>9594.2517399999997</v>
      </c>
      <c r="AH10" s="202">
        <f>SUMIFS(TB!AN:AN,TB!$F:$F,$B10,TB!$J:$J,$A$4)</f>
        <v>7361.16176</v>
      </c>
      <c r="AI10" s="202">
        <f>SUMIFS(TB!AO:AO,TB!$F:$F,$B10,TB!$J:$J,$A$4)</f>
        <v>2310.21002</v>
      </c>
      <c r="AJ10" s="202">
        <f>SUMIFS(TB!AP:AP,TB!$F:$F,$B10,TB!$J:$J,$A$4)</f>
        <v>2909.4129500000004</v>
      </c>
      <c r="AK10" s="202">
        <f>SUMIFS(TB!AQ:AQ,TB!$F:$F,$B10,TB!$J:$J,$A$4)</f>
        <v>2696.04828</v>
      </c>
      <c r="AL10" s="202">
        <f>SUMIFS(TB!AR:AR,TB!$F:$F,$B10,TB!$J:$J,$A$4)</f>
        <v>5228.6577300000008</v>
      </c>
      <c r="AM10" s="202">
        <f>SUMIFS(TB!AS:AS,TB!$F:$F,$B10,TB!$J:$J,$A$4)</f>
        <v>3929.3119500000003</v>
      </c>
      <c r="AN10" s="202">
        <f>SUMIFS(TB!AT:AT,TB!$F:$F,$B10,TB!$J:$J,$A$4)</f>
        <v>4206.0441200000005</v>
      </c>
      <c r="AO10" s="202">
        <f>SUMIFS(TB!AU:AU,TB!$F:$F,$B10,TB!$J:$J,$A$4)</f>
        <v>8722.8564800000004</v>
      </c>
      <c r="AP10" s="202">
        <f>SUMIFS(TB!AV:AV,TB!$F:$F,$B10,TB!$J:$J,$A$4)</f>
        <v>8294.1731099999997</v>
      </c>
      <c r="AQ10" s="202">
        <f>SUMIFS(TB!AW:AW,TB!$F:$F,$B10,TB!$J:$J,$A$4)</f>
        <v>3436.8927699999999</v>
      </c>
      <c r="AR10" s="202">
        <f>SUMIFS(TB!AX:AX,TB!$F:$F,$B10,TB!$J:$J,$A$4)</f>
        <v>3304.8133800000001</v>
      </c>
      <c r="AS10" s="202">
        <f>SUMIFS(TB!AY:AY,TB!$F:$F,$B10,TB!$J:$J,$A$4)</f>
        <v>3088.1011899999999</v>
      </c>
      <c r="AT10" s="202">
        <f>SUMIFS(TB!AZ:AZ,TB!$F:$F,$B10,TB!$J:$J,$A$4)</f>
        <v>0</v>
      </c>
      <c r="AU10" s="202">
        <f>SUMIFS(TB!BA:BA,TB!$F:$F,$B10,TB!$J:$J,$A$4)</f>
        <v>0</v>
      </c>
      <c r="AV10" s="202">
        <f>SUMIFS(TB!BB:BB,TB!$F:$F,$B10,TB!$J:$J,$A$4)</f>
        <v>0</v>
      </c>
      <c r="AW10" s="202">
        <f>SUMIFS(TB!BC:BC,TB!$F:$F,$B10,TB!$J:$J,$A$4)</f>
        <v>0</v>
      </c>
      <c r="AX10" s="202">
        <f>SUMIFS(TB!BD:BD,TB!$F:$F,$B10,TB!$J:$J,$A$4)</f>
        <v>0</v>
      </c>
      <c r="AY10" s="202">
        <f>SUMIFS(TB!BE:BE,TB!$F:$F,$B10,TB!$J:$J,$A$4)</f>
        <v>0</v>
      </c>
      <c r="AZ10" s="202">
        <f>SUMIFS(TB!BF:BF,TB!$F:$F,$B10,TB!$J:$J,$A$4)</f>
        <v>0</v>
      </c>
      <c r="BA10" s="202">
        <f>SUMIFS(TB!BG:BG,TB!$F:$F,$B10,TB!$J:$J,$A$4)</f>
        <v>0</v>
      </c>
      <c r="BB10" s="202">
        <f>SUMIFS(TB!BH:BH,TB!$F:$F,$B10,TB!$J:$J,$A$4)</f>
        <v>0</v>
      </c>
      <c r="BC10" s="202">
        <f>SUMIFS(TB!BI:BI,TB!$F:$F,$B10,TB!$J:$J,$A$4)</f>
        <v>0</v>
      </c>
    </row>
    <row r="11" spans="1:55" s="26" customFormat="1" ht="14.25" customHeight="1" x14ac:dyDescent="0.3">
      <c r="B11" s="70" t="str">
        <f>BS!B11</f>
        <v>Prepaid expenses</v>
      </c>
      <c r="C11" s="202">
        <f t="shared" si="0"/>
        <v>43.42</v>
      </c>
      <c r="D11" s="202">
        <f t="shared" si="1"/>
        <v>62.836200000000005</v>
      </c>
      <c r="E11" s="202">
        <f t="shared" si="1"/>
        <v>68.387200000000007</v>
      </c>
      <c r="F11" s="202">
        <f t="shared" si="1"/>
        <v>58.326540000000001</v>
      </c>
      <c r="G11" s="216"/>
      <c r="H11" s="202">
        <f>SUMIFS(TB!N:N,TB!$F:$F,$B11,TB!$J:$J,$A$4)</f>
        <v>33.287210000000002</v>
      </c>
      <c r="I11" s="202">
        <f>SUMIFS(TB!O:O,TB!$F:$F,$B11,TB!$J:$J,$A$4)</f>
        <v>33.287210000000002</v>
      </c>
      <c r="J11" s="202">
        <f>SUMIFS(TB!P:P,TB!$F:$F,$B11,TB!$J:$J,$A$4)</f>
        <v>24.743600000000001</v>
      </c>
      <c r="K11" s="202">
        <f>SUMIFS(TB!Q:Q,TB!$F:$F,$B11,TB!$J:$J,$A$4)</f>
        <v>24.743600000000001</v>
      </c>
      <c r="L11" s="202">
        <f>SUMIFS(TB!R:R,TB!$F:$F,$B11,TB!$J:$J,$A$4)</f>
        <v>24.743600000000001</v>
      </c>
      <c r="M11" s="202">
        <f>SUMIFS(TB!S:S,TB!$F:$F,$B11,TB!$J:$J,$A$4)</f>
        <v>16.2</v>
      </c>
      <c r="N11" s="202">
        <f>SUMIFS(TB!T:T,TB!$F:$F,$B11,TB!$J:$J,$A$4)</f>
        <v>16.2</v>
      </c>
      <c r="O11" s="202">
        <f>SUMIFS(TB!U:U,TB!$F:$F,$B11,TB!$J:$J,$A$4)</f>
        <v>16.2</v>
      </c>
      <c r="P11" s="202">
        <f>SUMIFS(TB!V:V,TB!$F:$F,$B11,TB!$J:$J,$A$4)</f>
        <v>0</v>
      </c>
      <c r="Q11" s="202">
        <f>SUMIFS(TB!W:W,TB!$F:$F,$B11,TB!$J:$J,$A$4)</f>
        <v>0</v>
      </c>
      <c r="R11" s="202">
        <f>SUMIFS(TB!X:X,TB!$F:$F,$B11,TB!$J:$J,$A$4)</f>
        <v>47.762</v>
      </c>
      <c r="S11" s="202">
        <f>SUMIFS(TB!Y:Y,TB!$F:$F,$B11,TB!$J:$J,$A$4)</f>
        <v>43.42</v>
      </c>
      <c r="T11" s="202">
        <f>SUMIFS(TB!Z:Z,TB!$F:$F,$B11,TB!$J:$J,$A$4)</f>
        <v>39.078000000000003</v>
      </c>
      <c r="U11" s="202">
        <f>SUMIFS(TB!AA:AA,TB!$F:$F,$B11,TB!$J:$J,$A$4)</f>
        <v>34.735999999999997</v>
      </c>
      <c r="V11" s="202">
        <f>SUMIFS(TB!AB:AB,TB!$F:$F,$B11,TB!$J:$J,$A$4)</f>
        <v>30.393999999999998</v>
      </c>
      <c r="W11" s="202">
        <f>SUMIFS(TB!AC:AC,TB!$F:$F,$B11,TB!$J:$J,$A$4)</f>
        <v>26.052</v>
      </c>
      <c r="X11" s="202">
        <f>SUMIFS(TB!AD:AD,TB!$F:$F,$B11,TB!$J:$J,$A$4)</f>
        <v>21.71</v>
      </c>
      <c r="Y11" s="202">
        <f>SUMIFS(TB!AE:AE,TB!$F:$F,$B11,TB!$J:$J,$A$4)</f>
        <v>17.367999999999999</v>
      </c>
      <c r="Z11" s="202">
        <f>SUMIFS(TB!AF:AF,TB!$F:$F,$B11,TB!$J:$J,$A$4)</f>
        <v>13.026</v>
      </c>
      <c r="AA11" s="202">
        <f>SUMIFS(TB!AG:AG,TB!$F:$F,$B11,TB!$J:$J,$A$4)</f>
        <v>8.6839999999999993</v>
      </c>
      <c r="AB11" s="202">
        <f>SUMIFS(TB!AH:AH,TB!$F:$F,$B11,TB!$J:$J,$A$4)</f>
        <v>4.3419999999999996</v>
      </c>
      <c r="AC11" s="202">
        <f>SUMIFS(TB!AI:AI,TB!$F:$F,$B11,TB!$J:$J,$A$4)</f>
        <v>0</v>
      </c>
      <c r="AD11" s="202">
        <f>SUMIFS(TB!AJ:AJ,TB!$F:$F,$B11,TB!$J:$J,$A$4)</f>
        <v>76.699160000000006</v>
      </c>
      <c r="AE11" s="202">
        <f>SUMIFS(TB!AK:AK,TB!$F:$F,$B11,TB!$J:$J,$A$4)</f>
        <v>62.836200000000005</v>
      </c>
      <c r="AF11" s="202">
        <f>SUMIFS(TB!AL:AL,TB!$F:$F,$B11,TB!$J:$J,$A$4)</f>
        <v>58.336200000000005</v>
      </c>
      <c r="AG11" s="202">
        <f>SUMIFS(TB!AM:AM,TB!$F:$F,$B11,TB!$J:$J,$A$4)</f>
        <v>53.836200000000005</v>
      </c>
      <c r="AH11" s="202">
        <f>SUMIFS(TB!AN:AN,TB!$F:$F,$B11,TB!$J:$J,$A$4)</f>
        <v>40.418100000000003</v>
      </c>
      <c r="AI11" s="202">
        <f>SUMIFS(TB!AO:AO,TB!$F:$F,$B11,TB!$J:$J,$A$4)</f>
        <v>35.918100000000003</v>
      </c>
      <c r="AJ11" s="202">
        <f>SUMIFS(TB!AP:AP,TB!$F:$F,$B11,TB!$J:$J,$A$4)</f>
        <v>31.418100000000003</v>
      </c>
      <c r="AK11" s="202">
        <f>SUMIFS(TB!AQ:AQ,TB!$F:$F,$B11,TB!$J:$J,$A$4)</f>
        <v>18</v>
      </c>
      <c r="AL11" s="202">
        <f>SUMIFS(TB!AR:AR,TB!$F:$F,$B11,TB!$J:$J,$A$4)</f>
        <v>13.5</v>
      </c>
      <c r="AM11" s="202">
        <f>SUMIFS(TB!AS:AS,TB!$F:$F,$B11,TB!$J:$J,$A$4)</f>
        <v>9</v>
      </c>
      <c r="AN11" s="202">
        <f>SUMIFS(TB!AT:AT,TB!$F:$F,$B11,TB!$J:$J,$A$4)</f>
        <v>4.5</v>
      </c>
      <c r="AO11" s="202">
        <f>SUMIFS(TB!AU:AU,TB!$F:$F,$B11,TB!$J:$J,$A$4)</f>
        <v>0</v>
      </c>
      <c r="AP11" s="202">
        <f>SUMIFS(TB!AV:AV,TB!$F:$F,$B11,TB!$J:$J,$A$4)</f>
        <v>55.333629999999999</v>
      </c>
      <c r="AQ11" s="202">
        <f>SUMIFS(TB!AW:AW,TB!$F:$F,$B11,TB!$J:$J,$A$4)</f>
        <v>68.387200000000007</v>
      </c>
      <c r="AR11" s="202">
        <f>SUMIFS(TB!AX:AX,TB!$F:$F,$B11,TB!$J:$J,$A$4)</f>
        <v>63.356870000000001</v>
      </c>
      <c r="AS11" s="202">
        <f>SUMIFS(TB!AY:AY,TB!$F:$F,$B11,TB!$J:$J,$A$4)</f>
        <v>58.326540000000001</v>
      </c>
      <c r="AT11" s="202">
        <f>SUMIFS(TB!AZ:AZ,TB!$F:$F,$B11,TB!$J:$J,$A$4)</f>
        <v>0</v>
      </c>
      <c r="AU11" s="202">
        <f>SUMIFS(TB!BA:BA,TB!$F:$F,$B11,TB!$J:$J,$A$4)</f>
        <v>0</v>
      </c>
      <c r="AV11" s="202">
        <f>SUMIFS(TB!BB:BB,TB!$F:$F,$B11,TB!$J:$J,$A$4)</f>
        <v>0</v>
      </c>
      <c r="AW11" s="202">
        <f>SUMIFS(TB!BC:BC,TB!$F:$F,$B11,TB!$J:$J,$A$4)</f>
        <v>0</v>
      </c>
      <c r="AX11" s="202">
        <f>SUMIFS(TB!BD:BD,TB!$F:$F,$B11,TB!$J:$J,$A$4)</f>
        <v>0</v>
      </c>
      <c r="AY11" s="202">
        <f>SUMIFS(TB!BE:BE,TB!$F:$F,$B11,TB!$J:$J,$A$4)</f>
        <v>0</v>
      </c>
      <c r="AZ11" s="202">
        <f>SUMIFS(TB!BF:BF,TB!$F:$F,$B11,TB!$J:$J,$A$4)</f>
        <v>0</v>
      </c>
      <c r="BA11" s="202">
        <f>SUMIFS(TB!BG:BG,TB!$F:$F,$B11,TB!$J:$J,$A$4)</f>
        <v>0</v>
      </c>
      <c r="BB11" s="202">
        <f>SUMIFS(TB!BH:BH,TB!$F:$F,$B11,TB!$J:$J,$A$4)</f>
        <v>0</v>
      </c>
      <c r="BC11" s="202">
        <f>SUMIFS(TB!BI:BI,TB!$F:$F,$B11,TB!$J:$J,$A$4)</f>
        <v>0</v>
      </c>
    </row>
    <row r="12" spans="1:55" s="26" customFormat="1" ht="14.25" customHeight="1" x14ac:dyDescent="0.3">
      <c r="B12" s="70" t="str">
        <f>BS!B12</f>
        <v>Other current assets</v>
      </c>
      <c r="C12" s="202">
        <f>S12</f>
        <v>200.90511999999998</v>
      </c>
      <c r="D12" s="202">
        <f t="shared" si="1"/>
        <v>317.88365000000005</v>
      </c>
      <c r="E12" s="202">
        <f t="shared" si="1"/>
        <v>0</v>
      </c>
      <c r="F12" s="202">
        <f t="shared" si="1"/>
        <v>0</v>
      </c>
      <c r="G12" s="216"/>
      <c r="H12" s="202">
        <f>SUMIFS(TB!N:N,TB!$F:$F,$B12,TB!$J:$J,$A$4)</f>
        <v>16.934999999999999</v>
      </c>
      <c r="I12" s="202">
        <f>SUMIFS(TB!O:O,TB!$F:$F,$B12,TB!$J:$J,$A$4)</f>
        <v>16.934999999999999</v>
      </c>
      <c r="J12" s="202">
        <f>SUMIFS(TB!P:P,TB!$F:$F,$B12,TB!$J:$J,$A$4)</f>
        <v>108.94503999999999</v>
      </c>
      <c r="K12" s="202">
        <f>SUMIFS(TB!Q:Q,TB!$F:$F,$B12,TB!$J:$J,$A$4)</f>
        <v>88.799039999999991</v>
      </c>
      <c r="L12" s="202">
        <f>SUMIFS(TB!R:R,TB!$F:$F,$B12,TB!$J:$J,$A$4)</f>
        <v>88.799039999999991</v>
      </c>
      <c r="M12" s="202">
        <f>SUMIFS(TB!S:S,TB!$F:$F,$B12,TB!$J:$J,$A$4)</f>
        <v>434.45025999999996</v>
      </c>
      <c r="N12" s="202">
        <f>SUMIFS(TB!T:T,TB!$F:$F,$B12,TB!$J:$J,$A$4)</f>
        <v>290.06775999999996</v>
      </c>
      <c r="O12" s="202">
        <f>SUMIFS(TB!U:U,TB!$F:$F,$B12,TB!$J:$J,$A$4)</f>
        <v>255.10479999999998</v>
      </c>
      <c r="P12" s="202">
        <f>SUMIFS(TB!V:V,TB!$F:$F,$B12,TB!$J:$J,$A$4)</f>
        <v>190.30310999999998</v>
      </c>
      <c r="Q12" s="202">
        <f>SUMIFS(TB!W:W,TB!$F:$F,$B12,TB!$J:$J,$A$4)</f>
        <v>101.63927000000001</v>
      </c>
      <c r="R12" s="202">
        <f>SUMIFS(TB!X:X,TB!$F:$F,$B12,TB!$J:$J,$A$4)</f>
        <v>101.63927000000001</v>
      </c>
      <c r="S12" s="202">
        <f>SUMIFS(TB!Y:Y,TB!$F:$F,$B12,TB!$J:$J,$A$4)</f>
        <v>200.90511999999998</v>
      </c>
      <c r="T12" s="202">
        <f>SUMIFS(TB!Z:Z,TB!$F:$F,$B12,TB!$J:$J,$A$4)</f>
        <v>16.854620000000001</v>
      </c>
      <c r="U12" s="202">
        <f>SUMIFS(TB!AA:AA,TB!$F:$F,$B12,TB!$J:$J,$A$4)</f>
        <v>16.854620000000001</v>
      </c>
      <c r="V12" s="202">
        <f>SUMIFS(TB!AB:AB,TB!$F:$F,$B12,TB!$J:$J,$A$4)</f>
        <v>16.854620000000001</v>
      </c>
      <c r="W12" s="202">
        <f>SUMIFS(TB!AC:AC,TB!$F:$F,$B12,TB!$J:$J,$A$4)</f>
        <v>0</v>
      </c>
      <c r="X12" s="202">
        <f>SUMIFS(TB!AD:AD,TB!$F:$F,$B12,TB!$J:$J,$A$4)</f>
        <v>0</v>
      </c>
      <c r="Y12" s="202">
        <f>SUMIFS(TB!AE:AE,TB!$F:$F,$B12,TB!$J:$J,$A$4)</f>
        <v>52.964400000000005</v>
      </c>
      <c r="Z12" s="202">
        <f>SUMIFS(TB!AF:AF,TB!$F:$F,$B12,TB!$J:$J,$A$4)</f>
        <v>0</v>
      </c>
      <c r="AA12" s="202">
        <f>SUMIFS(TB!AG:AG,TB!$F:$F,$B12,TB!$J:$J,$A$4)</f>
        <v>0</v>
      </c>
      <c r="AB12" s="202">
        <f>SUMIFS(TB!AH:AH,TB!$F:$F,$B12,TB!$J:$J,$A$4)</f>
        <v>0</v>
      </c>
      <c r="AC12" s="202">
        <f>SUMIFS(TB!AI:AI,TB!$F:$F,$B12,TB!$J:$J,$A$4)</f>
        <v>267.51534999999996</v>
      </c>
      <c r="AD12" s="202">
        <f>SUMIFS(TB!AJ:AJ,TB!$F:$F,$B12,TB!$J:$J,$A$4)</f>
        <v>6.17997</v>
      </c>
      <c r="AE12" s="202">
        <f>SUMIFS(TB!AK:AK,TB!$F:$F,$B12,TB!$J:$J,$A$4)</f>
        <v>317.88365000000005</v>
      </c>
      <c r="AF12" s="202">
        <f>SUMIFS(TB!AL:AL,TB!$F:$F,$B12,TB!$J:$J,$A$4)</f>
        <v>52</v>
      </c>
      <c r="AG12" s="202">
        <f>SUMIFS(TB!AM:AM,TB!$F:$F,$B12,TB!$J:$J,$A$4)</f>
        <v>52</v>
      </c>
      <c r="AH12" s="202">
        <f>SUMIFS(TB!AN:AN,TB!$F:$F,$B12,TB!$J:$J,$A$4)</f>
        <v>52</v>
      </c>
      <c r="AI12" s="202">
        <f>SUMIFS(TB!AO:AO,TB!$F:$F,$B12,TB!$J:$J,$A$4)</f>
        <v>52</v>
      </c>
      <c r="AJ12" s="202">
        <f>SUMIFS(TB!AP:AP,TB!$F:$F,$B12,TB!$J:$J,$A$4)</f>
        <v>52</v>
      </c>
      <c r="AK12" s="202">
        <f>SUMIFS(TB!AQ:AQ,TB!$F:$F,$B12,TB!$J:$J,$A$4)</f>
        <v>52</v>
      </c>
      <c r="AL12" s="202">
        <f>SUMIFS(TB!AR:AR,TB!$F:$F,$B12,TB!$J:$J,$A$4)</f>
        <v>52</v>
      </c>
      <c r="AM12" s="202">
        <f>SUMIFS(TB!AS:AS,TB!$F:$F,$B12,TB!$J:$J,$A$4)</f>
        <v>52</v>
      </c>
      <c r="AN12" s="202">
        <f>SUMIFS(TB!AT:AT,TB!$F:$F,$B12,TB!$J:$J,$A$4)</f>
        <v>32.054340000000003</v>
      </c>
      <c r="AO12" s="202">
        <f>SUMIFS(TB!AU:AU,TB!$F:$F,$B12,TB!$J:$J,$A$4)</f>
        <v>32.054340000000003</v>
      </c>
      <c r="AP12" s="202">
        <f>SUMIFS(TB!AV:AV,TB!$F:$F,$B12,TB!$J:$J,$A$4)</f>
        <v>32.054340000000003</v>
      </c>
      <c r="AQ12" s="202">
        <f>SUMIFS(TB!AW:AW,TB!$F:$F,$B12,TB!$J:$J,$A$4)</f>
        <v>0</v>
      </c>
      <c r="AR12" s="202">
        <f>SUMIFS(TB!AX:AX,TB!$F:$F,$B12,TB!$J:$J,$A$4)</f>
        <v>0</v>
      </c>
      <c r="AS12" s="202">
        <f>SUMIFS(TB!AY:AY,TB!$F:$F,$B12,TB!$J:$J,$A$4)</f>
        <v>0</v>
      </c>
      <c r="AT12" s="202">
        <f>SUMIFS(TB!AZ:AZ,TB!$F:$F,$B12,TB!$J:$J,$A$4)</f>
        <v>0</v>
      </c>
      <c r="AU12" s="202">
        <f>SUMIFS(TB!BA:BA,TB!$F:$F,$B12,TB!$J:$J,$A$4)</f>
        <v>0</v>
      </c>
      <c r="AV12" s="202">
        <f>SUMIFS(TB!BB:BB,TB!$F:$F,$B12,TB!$J:$J,$A$4)</f>
        <v>0</v>
      </c>
      <c r="AW12" s="202">
        <f>SUMIFS(TB!BC:BC,TB!$F:$F,$B12,TB!$J:$J,$A$4)</f>
        <v>0</v>
      </c>
      <c r="AX12" s="202">
        <f>SUMIFS(TB!BD:BD,TB!$F:$F,$B12,TB!$J:$J,$A$4)</f>
        <v>0</v>
      </c>
      <c r="AY12" s="202">
        <f>SUMIFS(TB!BE:BE,TB!$F:$F,$B12,TB!$J:$J,$A$4)</f>
        <v>0</v>
      </c>
      <c r="AZ12" s="202">
        <f>SUMIFS(TB!BF:BF,TB!$F:$F,$B12,TB!$J:$J,$A$4)</f>
        <v>0</v>
      </c>
      <c r="BA12" s="202">
        <f>SUMIFS(TB!BG:BG,TB!$F:$F,$B12,TB!$J:$J,$A$4)</f>
        <v>0</v>
      </c>
      <c r="BB12" s="202">
        <f>SUMIFS(TB!BH:BH,TB!$F:$F,$B12,TB!$J:$J,$A$4)</f>
        <v>0</v>
      </c>
      <c r="BC12" s="202">
        <f>SUMIFS(TB!BI:BI,TB!$F:$F,$B12,TB!$J:$J,$A$4)</f>
        <v>0</v>
      </c>
    </row>
    <row r="13" spans="1:55" s="26" customFormat="1" ht="14.25" customHeight="1" x14ac:dyDescent="0.3">
      <c r="B13" s="70" t="str">
        <f>BS!B13</f>
        <v>Blank</v>
      </c>
      <c r="C13" s="202">
        <f t="shared" si="0"/>
        <v>0</v>
      </c>
      <c r="D13" s="202">
        <f t="shared" si="1"/>
        <v>0</v>
      </c>
      <c r="E13" s="202">
        <f t="shared" si="1"/>
        <v>0</v>
      </c>
      <c r="F13" s="202">
        <f t="shared" si="1"/>
        <v>0</v>
      </c>
      <c r="G13" s="216"/>
      <c r="H13" s="202">
        <f>SUMIFS(TB!N:N,TB!$F:$F,$B13,TB!$J:$J,$A$4)</f>
        <v>0</v>
      </c>
      <c r="I13" s="202">
        <f>SUMIFS(TB!O:O,TB!$F:$F,$B13,TB!$J:$J,$A$4)</f>
        <v>0</v>
      </c>
      <c r="J13" s="202">
        <f>SUMIFS(TB!P:P,TB!$F:$F,$B13,TB!$J:$J,$A$4)</f>
        <v>0</v>
      </c>
      <c r="K13" s="202">
        <f>SUMIFS(TB!Q:Q,TB!$F:$F,$B13,TB!$J:$J,$A$4)</f>
        <v>0</v>
      </c>
      <c r="L13" s="202">
        <f>SUMIFS(TB!R:R,TB!$F:$F,$B13,TB!$J:$J,$A$4)</f>
        <v>0</v>
      </c>
      <c r="M13" s="202">
        <f>SUMIFS(TB!S:S,TB!$F:$F,$B13,TB!$J:$J,$A$4)</f>
        <v>0</v>
      </c>
      <c r="N13" s="202">
        <f>SUMIFS(TB!T:T,TB!$F:$F,$B13,TB!$J:$J,$A$4)</f>
        <v>0</v>
      </c>
      <c r="O13" s="202">
        <f>SUMIFS(TB!U:U,TB!$F:$F,$B13,TB!$J:$J,$A$4)</f>
        <v>0</v>
      </c>
      <c r="P13" s="202">
        <f>SUMIFS(TB!V:V,TB!$F:$F,$B13,TB!$J:$J,$A$4)</f>
        <v>0</v>
      </c>
      <c r="Q13" s="202">
        <f>SUMIFS(TB!W:W,TB!$F:$F,$B13,TB!$J:$J,$A$4)</f>
        <v>0</v>
      </c>
      <c r="R13" s="202">
        <f>SUMIFS(TB!X:X,TB!$F:$F,$B13,TB!$J:$J,$A$4)</f>
        <v>0</v>
      </c>
      <c r="S13" s="202">
        <f>SUMIFS(TB!Y:Y,TB!$F:$F,$B13,TB!$J:$J,$A$4)</f>
        <v>0</v>
      </c>
      <c r="T13" s="202">
        <f>SUMIFS(TB!Z:Z,TB!$F:$F,$B13,TB!$J:$J,$A$4)</f>
        <v>0</v>
      </c>
      <c r="U13" s="202">
        <f>SUMIFS(TB!AA:AA,TB!$F:$F,$B13,TB!$J:$J,$A$4)</f>
        <v>0</v>
      </c>
      <c r="V13" s="202">
        <f>SUMIFS(TB!AB:AB,TB!$F:$F,$B13,TB!$J:$J,$A$4)</f>
        <v>0</v>
      </c>
      <c r="W13" s="202">
        <f>SUMIFS(TB!AC:AC,TB!$F:$F,$B13,TB!$J:$J,$A$4)</f>
        <v>0</v>
      </c>
      <c r="X13" s="202">
        <f>SUMIFS(TB!AD:AD,TB!$F:$F,$B13,TB!$J:$J,$A$4)</f>
        <v>0</v>
      </c>
      <c r="Y13" s="202">
        <f>SUMIFS(TB!AE:AE,TB!$F:$F,$B13,TB!$J:$J,$A$4)</f>
        <v>0</v>
      </c>
      <c r="Z13" s="202">
        <f>SUMIFS(TB!AF:AF,TB!$F:$F,$B13,TB!$J:$J,$A$4)</f>
        <v>0</v>
      </c>
      <c r="AA13" s="202">
        <f>SUMIFS(TB!AG:AG,TB!$F:$F,$B13,TB!$J:$J,$A$4)</f>
        <v>0</v>
      </c>
      <c r="AB13" s="202">
        <f>SUMIFS(TB!AH:AH,TB!$F:$F,$B13,TB!$J:$J,$A$4)</f>
        <v>0</v>
      </c>
      <c r="AC13" s="202">
        <f>SUMIFS(TB!AI:AI,TB!$F:$F,$B13,TB!$J:$J,$A$4)</f>
        <v>0</v>
      </c>
      <c r="AD13" s="202">
        <f>SUMIFS(TB!AJ:AJ,TB!$F:$F,$B13,TB!$J:$J,$A$4)</f>
        <v>0</v>
      </c>
      <c r="AE13" s="202">
        <f>SUMIFS(TB!AK:AK,TB!$F:$F,$B13,TB!$J:$J,$A$4)</f>
        <v>0</v>
      </c>
      <c r="AF13" s="202">
        <f>SUMIFS(TB!AL:AL,TB!$F:$F,$B13,TB!$J:$J,$A$4)</f>
        <v>0</v>
      </c>
      <c r="AG13" s="202">
        <f>SUMIFS(TB!AM:AM,TB!$F:$F,$B13,TB!$J:$J,$A$4)</f>
        <v>0</v>
      </c>
      <c r="AH13" s="202">
        <f>SUMIFS(TB!AN:AN,TB!$F:$F,$B13,TB!$J:$J,$A$4)</f>
        <v>0</v>
      </c>
      <c r="AI13" s="202">
        <f>SUMIFS(TB!AO:AO,TB!$F:$F,$B13,TB!$J:$J,$A$4)</f>
        <v>0</v>
      </c>
      <c r="AJ13" s="202">
        <f>SUMIFS(TB!AP:AP,TB!$F:$F,$B13,TB!$J:$J,$A$4)</f>
        <v>0</v>
      </c>
      <c r="AK13" s="202">
        <f>SUMIFS(TB!AQ:AQ,TB!$F:$F,$B13,TB!$J:$J,$A$4)</f>
        <v>0</v>
      </c>
      <c r="AL13" s="202">
        <f>SUMIFS(TB!AR:AR,TB!$F:$F,$B13,TB!$J:$J,$A$4)</f>
        <v>0</v>
      </c>
      <c r="AM13" s="202">
        <f>SUMIFS(TB!AS:AS,TB!$F:$F,$B13,TB!$J:$J,$A$4)</f>
        <v>0</v>
      </c>
      <c r="AN13" s="202">
        <f>SUMIFS(TB!AT:AT,TB!$F:$F,$B13,TB!$J:$J,$A$4)</f>
        <v>0</v>
      </c>
      <c r="AO13" s="202">
        <f>SUMIFS(TB!AU:AU,TB!$F:$F,$B13,TB!$J:$J,$A$4)</f>
        <v>0</v>
      </c>
      <c r="AP13" s="202">
        <f>SUMIFS(TB!AV:AV,TB!$F:$F,$B13,TB!$J:$J,$A$4)</f>
        <v>0</v>
      </c>
      <c r="AQ13" s="202">
        <f>SUMIFS(TB!AW:AW,TB!$F:$F,$B13,TB!$J:$J,$A$4)</f>
        <v>0</v>
      </c>
      <c r="AR13" s="202">
        <f>SUMIFS(TB!AX:AX,TB!$F:$F,$B13,TB!$J:$J,$A$4)</f>
        <v>0</v>
      </c>
      <c r="AS13" s="202">
        <f>SUMIFS(TB!AY:AY,TB!$F:$F,$B13,TB!$J:$J,$A$4)</f>
        <v>0</v>
      </c>
      <c r="AT13" s="202">
        <f>SUMIFS(TB!AZ:AZ,TB!$F:$F,$B13,TB!$J:$J,$A$4)</f>
        <v>0</v>
      </c>
      <c r="AU13" s="202">
        <f>SUMIFS(TB!BA:BA,TB!$F:$F,$B13,TB!$J:$J,$A$4)</f>
        <v>0</v>
      </c>
      <c r="AV13" s="202">
        <f>SUMIFS(TB!BB:BB,TB!$F:$F,$B13,TB!$J:$J,$A$4)</f>
        <v>0</v>
      </c>
      <c r="AW13" s="202">
        <f>SUMIFS(TB!BC:BC,TB!$F:$F,$B13,TB!$J:$J,$A$4)</f>
        <v>0</v>
      </c>
      <c r="AX13" s="202">
        <f>SUMIFS(TB!BD:BD,TB!$F:$F,$B13,TB!$J:$J,$A$4)</f>
        <v>0</v>
      </c>
      <c r="AY13" s="202">
        <f>SUMIFS(TB!BE:BE,TB!$F:$F,$B13,TB!$J:$J,$A$4)</f>
        <v>0</v>
      </c>
      <c r="AZ13" s="202">
        <f>SUMIFS(TB!BF:BF,TB!$F:$F,$B13,TB!$J:$J,$A$4)</f>
        <v>0</v>
      </c>
      <c r="BA13" s="202">
        <f>SUMIFS(TB!BG:BG,TB!$F:$F,$B13,TB!$J:$J,$A$4)</f>
        <v>0</v>
      </c>
      <c r="BB13" s="202">
        <f>SUMIFS(TB!BH:BH,TB!$F:$F,$B13,TB!$J:$J,$A$4)</f>
        <v>0</v>
      </c>
      <c r="BC13" s="202">
        <f>SUMIFS(TB!BI:BI,TB!$F:$F,$B13,TB!$J:$J,$A$4)</f>
        <v>0</v>
      </c>
    </row>
    <row r="14" spans="1:55" s="26" customFormat="1" ht="14.25" customHeight="1" outlineLevel="1" x14ac:dyDescent="0.3">
      <c r="B14" s="70" t="str">
        <f>BS!B14</f>
        <v>Blank</v>
      </c>
      <c r="C14" s="202">
        <f t="shared" si="0"/>
        <v>0</v>
      </c>
      <c r="D14" s="202">
        <f t="shared" si="1"/>
        <v>0</v>
      </c>
      <c r="E14" s="202">
        <f t="shared" si="1"/>
        <v>0</v>
      </c>
      <c r="F14" s="202">
        <f t="shared" si="1"/>
        <v>0</v>
      </c>
      <c r="G14" s="216"/>
      <c r="H14" s="202">
        <f>SUMIFS(TB!N:N,TB!$F:$F,$B14,TB!$J:$J,$A$4)</f>
        <v>0</v>
      </c>
      <c r="I14" s="202">
        <f>SUMIFS(TB!O:O,TB!$F:$F,$B14,TB!$J:$J,$A$4)</f>
        <v>0</v>
      </c>
      <c r="J14" s="202">
        <f>SUMIFS(TB!P:P,TB!$F:$F,$B14,TB!$J:$J,$A$4)</f>
        <v>0</v>
      </c>
      <c r="K14" s="202">
        <f>SUMIFS(TB!Q:Q,TB!$F:$F,$B14,TB!$J:$J,$A$4)</f>
        <v>0</v>
      </c>
      <c r="L14" s="202">
        <f>SUMIFS(TB!R:R,TB!$F:$F,$B14,TB!$J:$J,$A$4)</f>
        <v>0</v>
      </c>
      <c r="M14" s="202">
        <f>SUMIFS(TB!S:S,TB!$F:$F,$B14,TB!$J:$J,$A$4)</f>
        <v>0</v>
      </c>
      <c r="N14" s="202">
        <f>SUMIFS(TB!T:T,TB!$F:$F,$B14,TB!$J:$J,$A$4)</f>
        <v>0</v>
      </c>
      <c r="O14" s="202">
        <f>SUMIFS(TB!U:U,TB!$F:$F,$B14,TB!$J:$J,$A$4)</f>
        <v>0</v>
      </c>
      <c r="P14" s="202">
        <f>SUMIFS(TB!V:V,TB!$F:$F,$B14,TB!$J:$J,$A$4)</f>
        <v>0</v>
      </c>
      <c r="Q14" s="202">
        <f>SUMIFS(TB!W:W,TB!$F:$F,$B14,TB!$J:$J,$A$4)</f>
        <v>0</v>
      </c>
      <c r="R14" s="202">
        <f>SUMIFS(TB!X:X,TB!$F:$F,$B14,TB!$J:$J,$A$4)</f>
        <v>0</v>
      </c>
      <c r="S14" s="202">
        <f>SUMIFS(TB!Y:Y,TB!$F:$F,$B14,TB!$J:$J,$A$4)</f>
        <v>0</v>
      </c>
      <c r="T14" s="202">
        <f>SUMIFS(TB!Z:Z,TB!$F:$F,$B14,TB!$J:$J,$A$4)</f>
        <v>0</v>
      </c>
      <c r="U14" s="202">
        <f>SUMIFS(TB!AA:AA,TB!$F:$F,$B14,TB!$J:$J,$A$4)</f>
        <v>0</v>
      </c>
      <c r="V14" s="202">
        <f>SUMIFS(TB!AB:AB,TB!$F:$F,$B14,TB!$J:$J,$A$4)</f>
        <v>0</v>
      </c>
      <c r="W14" s="202">
        <f>SUMIFS(TB!AC:AC,TB!$F:$F,$B14,TB!$J:$J,$A$4)</f>
        <v>0</v>
      </c>
      <c r="X14" s="202">
        <f>SUMIFS(TB!AD:AD,TB!$F:$F,$B14,TB!$J:$J,$A$4)</f>
        <v>0</v>
      </c>
      <c r="Y14" s="202">
        <f>SUMIFS(TB!AE:AE,TB!$F:$F,$B14,TB!$J:$J,$A$4)</f>
        <v>0</v>
      </c>
      <c r="Z14" s="202">
        <f>SUMIFS(TB!AF:AF,TB!$F:$F,$B14,TB!$J:$J,$A$4)</f>
        <v>0</v>
      </c>
      <c r="AA14" s="202">
        <f>SUMIFS(TB!AG:AG,TB!$F:$F,$B14,TB!$J:$J,$A$4)</f>
        <v>0</v>
      </c>
      <c r="AB14" s="202">
        <f>SUMIFS(TB!AH:AH,TB!$F:$F,$B14,TB!$J:$J,$A$4)</f>
        <v>0</v>
      </c>
      <c r="AC14" s="202">
        <f>SUMIFS(TB!AI:AI,TB!$F:$F,$B14,TB!$J:$J,$A$4)</f>
        <v>0</v>
      </c>
      <c r="AD14" s="202">
        <f>SUMIFS(TB!AJ:AJ,TB!$F:$F,$B14,TB!$J:$J,$A$4)</f>
        <v>0</v>
      </c>
      <c r="AE14" s="202">
        <f>SUMIFS(TB!AK:AK,TB!$F:$F,$B14,TB!$J:$J,$A$4)</f>
        <v>0</v>
      </c>
      <c r="AF14" s="202">
        <f>SUMIFS(TB!AL:AL,TB!$F:$F,$B14,TB!$J:$J,$A$4)</f>
        <v>0</v>
      </c>
      <c r="AG14" s="202">
        <f>SUMIFS(TB!AM:AM,TB!$F:$F,$B14,TB!$J:$J,$A$4)</f>
        <v>0</v>
      </c>
      <c r="AH14" s="202">
        <f>SUMIFS(TB!AN:AN,TB!$F:$F,$B14,TB!$J:$J,$A$4)</f>
        <v>0</v>
      </c>
      <c r="AI14" s="202">
        <f>SUMIFS(TB!AO:AO,TB!$F:$F,$B14,TB!$J:$J,$A$4)</f>
        <v>0</v>
      </c>
      <c r="AJ14" s="202">
        <f>SUMIFS(TB!AP:AP,TB!$F:$F,$B14,TB!$J:$J,$A$4)</f>
        <v>0</v>
      </c>
      <c r="AK14" s="202">
        <f>SUMIFS(TB!AQ:AQ,TB!$F:$F,$B14,TB!$J:$J,$A$4)</f>
        <v>0</v>
      </c>
      <c r="AL14" s="202">
        <f>SUMIFS(TB!AR:AR,TB!$F:$F,$B14,TB!$J:$J,$A$4)</f>
        <v>0</v>
      </c>
      <c r="AM14" s="202">
        <f>SUMIFS(TB!AS:AS,TB!$F:$F,$B14,TB!$J:$J,$A$4)</f>
        <v>0</v>
      </c>
      <c r="AN14" s="202">
        <f>SUMIFS(TB!AT:AT,TB!$F:$F,$B14,TB!$J:$J,$A$4)</f>
        <v>0</v>
      </c>
      <c r="AO14" s="202">
        <f>SUMIFS(TB!AU:AU,TB!$F:$F,$B14,TB!$J:$J,$A$4)</f>
        <v>0</v>
      </c>
      <c r="AP14" s="202">
        <f>SUMIFS(TB!AV:AV,TB!$F:$F,$B14,TB!$J:$J,$A$4)</f>
        <v>0</v>
      </c>
      <c r="AQ14" s="202">
        <f>SUMIFS(TB!AW:AW,TB!$F:$F,$B14,TB!$J:$J,$A$4)</f>
        <v>0</v>
      </c>
      <c r="AR14" s="202">
        <f>SUMIFS(TB!AX:AX,TB!$F:$F,$B14,TB!$J:$J,$A$4)</f>
        <v>0</v>
      </c>
      <c r="AS14" s="202">
        <f>SUMIFS(TB!AY:AY,TB!$F:$F,$B14,TB!$J:$J,$A$4)</f>
        <v>0</v>
      </c>
      <c r="AT14" s="202">
        <f>SUMIFS(TB!AZ:AZ,TB!$F:$F,$B14,TB!$J:$J,$A$4)</f>
        <v>0</v>
      </c>
      <c r="AU14" s="202">
        <f>SUMIFS(TB!BA:BA,TB!$F:$F,$B14,TB!$J:$J,$A$4)</f>
        <v>0</v>
      </c>
      <c r="AV14" s="202">
        <f>SUMIFS(TB!BB:BB,TB!$F:$F,$B14,TB!$J:$J,$A$4)</f>
        <v>0</v>
      </c>
      <c r="AW14" s="202">
        <f>SUMIFS(TB!BC:BC,TB!$F:$F,$B14,TB!$J:$J,$A$4)</f>
        <v>0</v>
      </c>
      <c r="AX14" s="202">
        <f>SUMIFS(TB!BD:BD,TB!$F:$F,$B14,TB!$J:$J,$A$4)</f>
        <v>0</v>
      </c>
      <c r="AY14" s="202">
        <f>SUMIFS(TB!BE:BE,TB!$F:$F,$B14,TB!$J:$J,$A$4)</f>
        <v>0</v>
      </c>
      <c r="AZ14" s="202">
        <f>SUMIFS(TB!BF:BF,TB!$F:$F,$B14,TB!$J:$J,$A$4)</f>
        <v>0</v>
      </c>
      <c r="BA14" s="202">
        <f>SUMIFS(TB!BG:BG,TB!$F:$F,$B14,TB!$J:$J,$A$4)</f>
        <v>0</v>
      </c>
      <c r="BB14" s="202">
        <f>SUMIFS(TB!BH:BH,TB!$F:$F,$B14,TB!$J:$J,$A$4)</f>
        <v>0</v>
      </c>
      <c r="BC14" s="202">
        <f>SUMIFS(TB!BI:BI,TB!$F:$F,$B14,TB!$J:$J,$A$4)</f>
        <v>0</v>
      </c>
    </row>
    <row r="15" spans="1:55" s="26" customFormat="1" ht="14.25" customHeight="1" outlineLevel="1" x14ac:dyDescent="0.3">
      <c r="B15" s="70" t="str">
        <f>BS!B15</f>
        <v>Blank</v>
      </c>
      <c r="C15" s="202">
        <f t="shared" si="0"/>
        <v>0</v>
      </c>
      <c r="D15" s="202">
        <f t="shared" si="1"/>
        <v>0</v>
      </c>
      <c r="E15" s="202">
        <f t="shared" si="1"/>
        <v>0</v>
      </c>
      <c r="F15" s="202">
        <f t="shared" si="1"/>
        <v>0</v>
      </c>
      <c r="G15" s="216"/>
      <c r="H15" s="202">
        <f>SUMIFS(TB!N:N,TB!$F:$F,$B15,TB!$J:$J,$A$4)</f>
        <v>0</v>
      </c>
      <c r="I15" s="202">
        <f>SUMIFS(TB!O:O,TB!$F:$F,$B15,TB!$J:$J,$A$4)</f>
        <v>0</v>
      </c>
      <c r="J15" s="202">
        <f>SUMIFS(TB!P:P,TB!$F:$F,$B15,TB!$J:$J,$A$4)</f>
        <v>0</v>
      </c>
      <c r="K15" s="202">
        <f>SUMIFS(TB!Q:Q,TB!$F:$F,$B15,TB!$J:$J,$A$4)</f>
        <v>0</v>
      </c>
      <c r="L15" s="202">
        <f>SUMIFS(TB!R:R,TB!$F:$F,$B15,TB!$J:$J,$A$4)</f>
        <v>0</v>
      </c>
      <c r="M15" s="202">
        <f>SUMIFS(TB!S:S,TB!$F:$F,$B15,TB!$J:$J,$A$4)</f>
        <v>0</v>
      </c>
      <c r="N15" s="202">
        <f>SUMIFS(TB!T:T,TB!$F:$F,$B15,TB!$J:$J,$A$4)</f>
        <v>0</v>
      </c>
      <c r="O15" s="202">
        <f>SUMIFS(TB!U:U,TB!$F:$F,$B15,TB!$J:$J,$A$4)</f>
        <v>0</v>
      </c>
      <c r="P15" s="202">
        <f>SUMIFS(TB!V:V,TB!$F:$F,$B15,TB!$J:$J,$A$4)</f>
        <v>0</v>
      </c>
      <c r="Q15" s="202">
        <f>SUMIFS(TB!W:W,TB!$F:$F,$B15,TB!$J:$J,$A$4)</f>
        <v>0</v>
      </c>
      <c r="R15" s="202">
        <f>SUMIFS(TB!X:X,TB!$F:$F,$B15,TB!$J:$J,$A$4)</f>
        <v>0</v>
      </c>
      <c r="S15" s="202">
        <f>SUMIFS(TB!Y:Y,TB!$F:$F,$B15,TB!$J:$J,$A$4)</f>
        <v>0</v>
      </c>
      <c r="T15" s="202">
        <f>SUMIFS(TB!Z:Z,TB!$F:$F,$B15,TB!$J:$J,$A$4)</f>
        <v>0</v>
      </c>
      <c r="U15" s="202">
        <f>SUMIFS(TB!AA:AA,TB!$F:$F,$B15,TB!$J:$J,$A$4)</f>
        <v>0</v>
      </c>
      <c r="V15" s="202">
        <f>SUMIFS(TB!AB:AB,TB!$F:$F,$B15,TB!$J:$J,$A$4)</f>
        <v>0</v>
      </c>
      <c r="W15" s="202">
        <f>SUMIFS(TB!AC:AC,TB!$F:$F,$B15,TB!$J:$J,$A$4)</f>
        <v>0</v>
      </c>
      <c r="X15" s="202">
        <f>SUMIFS(TB!AD:AD,TB!$F:$F,$B15,TB!$J:$J,$A$4)</f>
        <v>0</v>
      </c>
      <c r="Y15" s="202">
        <f>SUMIFS(TB!AE:AE,TB!$F:$F,$B15,TB!$J:$J,$A$4)</f>
        <v>0</v>
      </c>
      <c r="Z15" s="202">
        <f>SUMIFS(TB!AF:AF,TB!$F:$F,$B15,TB!$J:$J,$A$4)</f>
        <v>0</v>
      </c>
      <c r="AA15" s="202">
        <f>SUMIFS(TB!AG:AG,TB!$F:$F,$B15,TB!$J:$J,$A$4)</f>
        <v>0</v>
      </c>
      <c r="AB15" s="202">
        <f>SUMIFS(TB!AH:AH,TB!$F:$F,$B15,TB!$J:$J,$A$4)</f>
        <v>0</v>
      </c>
      <c r="AC15" s="202">
        <f>SUMIFS(TB!AI:AI,TB!$F:$F,$B15,TB!$J:$J,$A$4)</f>
        <v>0</v>
      </c>
      <c r="AD15" s="202">
        <f>SUMIFS(TB!AJ:AJ,TB!$F:$F,$B15,TB!$J:$J,$A$4)</f>
        <v>0</v>
      </c>
      <c r="AE15" s="202">
        <f>SUMIFS(TB!AK:AK,TB!$F:$F,$B15,TB!$J:$J,$A$4)</f>
        <v>0</v>
      </c>
      <c r="AF15" s="202">
        <f>SUMIFS(TB!AL:AL,TB!$F:$F,$B15,TB!$J:$J,$A$4)</f>
        <v>0</v>
      </c>
      <c r="AG15" s="202">
        <f>SUMIFS(TB!AM:AM,TB!$F:$F,$B15,TB!$J:$J,$A$4)</f>
        <v>0</v>
      </c>
      <c r="AH15" s="202">
        <f>SUMIFS(TB!AN:AN,TB!$F:$F,$B15,TB!$J:$J,$A$4)</f>
        <v>0</v>
      </c>
      <c r="AI15" s="202">
        <f>SUMIFS(TB!AO:AO,TB!$F:$F,$B15,TB!$J:$J,$A$4)</f>
        <v>0</v>
      </c>
      <c r="AJ15" s="202">
        <f>SUMIFS(TB!AP:AP,TB!$F:$F,$B15,TB!$J:$J,$A$4)</f>
        <v>0</v>
      </c>
      <c r="AK15" s="202">
        <f>SUMIFS(TB!AQ:AQ,TB!$F:$F,$B15,TB!$J:$J,$A$4)</f>
        <v>0</v>
      </c>
      <c r="AL15" s="202">
        <f>SUMIFS(TB!AR:AR,TB!$F:$F,$B15,TB!$J:$J,$A$4)</f>
        <v>0</v>
      </c>
      <c r="AM15" s="202">
        <f>SUMIFS(TB!AS:AS,TB!$F:$F,$B15,TB!$J:$J,$A$4)</f>
        <v>0</v>
      </c>
      <c r="AN15" s="202">
        <f>SUMIFS(TB!AT:AT,TB!$F:$F,$B15,TB!$J:$J,$A$4)</f>
        <v>0</v>
      </c>
      <c r="AO15" s="202">
        <f>SUMIFS(TB!AU:AU,TB!$F:$F,$B15,TB!$J:$J,$A$4)</f>
        <v>0</v>
      </c>
      <c r="AP15" s="202">
        <f>SUMIFS(TB!AV:AV,TB!$F:$F,$B15,TB!$J:$J,$A$4)</f>
        <v>0</v>
      </c>
      <c r="AQ15" s="202">
        <f>SUMIFS(TB!AW:AW,TB!$F:$F,$B15,TB!$J:$J,$A$4)</f>
        <v>0</v>
      </c>
      <c r="AR15" s="202">
        <f>SUMIFS(TB!AX:AX,TB!$F:$F,$B15,TB!$J:$J,$A$4)</f>
        <v>0</v>
      </c>
      <c r="AS15" s="202">
        <f>SUMIFS(TB!AY:AY,TB!$F:$F,$B15,TB!$J:$J,$A$4)</f>
        <v>0</v>
      </c>
      <c r="AT15" s="202">
        <f>SUMIFS(TB!AZ:AZ,TB!$F:$F,$B15,TB!$J:$J,$A$4)</f>
        <v>0</v>
      </c>
      <c r="AU15" s="202">
        <f>SUMIFS(TB!BA:BA,TB!$F:$F,$B15,TB!$J:$J,$A$4)</f>
        <v>0</v>
      </c>
      <c r="AV15" s="202">
        <f>SUMIFS(TB!BB:BB,TB!$F:$F,$B15,TB!$J:$J,$A$4)</f>
        <v>0</v>
      </c>
      <c r="AW15" s="202">
        <f>SUMIFS(TB!BC:BC,TB!$F:$F,$B15,TB!$J:$J,$A$4)</f>
        <v>0</v>
      </c>
      <c r="AX15" s="202">
        <f>SUMIFS(TB!BD:BD,TB!$F:$F,$B15,TB!$J:$J,$A$4)</f>
        <v>0</v>
      </c>
      <c r="AY15" s="202">
        <f>SUMIFS(TB!BE:BE,TB!$F:$F,$B15,TB!$J:$J,$A$4)</f>
        <v>0</v>
      </c>
      <c r="AZ15" s="202">
        <f>SUMIFS(TB!BF:BF,TB!$F:$F,$B15,TB!$J:$J,$A$4)</f>
        <v>0</v>
      </c>
      <c r="BA15" s="202">
        <f>SUMIFS(TB!BG:BG,TB!$F:$F,$B15,TB!$J:$J,$A$4)</f>
        <v>0</v>
      </c>
      <c r="BB15" s="202">
        <f>SUMIFS(TB!BH:BH,TB!$F:$F,$B15,TB!$J:$J,$A$4)</f>
        <v>0</v>
      </c>
      <c r="BC15" s="202">
        <f>SUMIFS(TB!BI:BI,TB!$F:$F,$B15,TB!$J:$J,$A$4)</f>
        <v>0</v>
      </c>
    </row>
    <row r="16" spans="1:55" s="20" customFormat="1" ht="14.25" customHeight="1" x14ac:dyDescent="0.3">
      <c r="B16" s="114" t="str">
        <f>BS!B16</f>
        <v>Current assets</v>
      </c>
      <c r="C16" s="214">
        <f>SUM(C8:C15)</f>
        <v>30379.993299999995</v>
      </c>
      <c r="D16" s="214">
        <f>SUM(D8:D15)</f>
        <v>25033.816350000001</v>
      </c>
      <c r="E16" s="214">
        <f>SUM(E8:E15)</f>
        <v>26704.470649999999</v>
      </c>
      <c r="F16" s="214">
        <f>SUM(F8:F15)</f>
        <v>23828.940500000001</v>
      </c>
      <c r="G16" s="232"/>
      <c r="H16" s="214">
        <f t="shared" ref="H16:AQ16" si="2">SUM(H8:H15)</f>
        <v>29838.171049999997</v>
      </c>
      <c r="I16" s="214">
        <f t="shared" si="2"/>
        <v>29538.912960000001</v>
      </c>
      <c r="J16" s="214">
        <f t="shared" si="2"/>
        <v>22161.522020000004</v>
      </c>
      <c r="K16" s="214">
        <f t="shared" si="2"/>
        <v>20917.278900000005</v>
      </c>
      <c r="L16" s="214">
        <f t="shared" si="2"/>
        <v>24730.455750000005</v>
      </c>
      <c r="M16" s="214">
        <f t="shared" si="2"/>
        <v>26156.937580000002</v>
      </c>
      <c r="N16" s="214">
        <f t="shared" si="2"/>
        <v>25882.104520000001</v>
      </c>
      <c r="O16" s="214">
        <f t="shared" si="2"/>
        <v>34991.273979999998</v>
      </c>
      <c r="P16" s="214">
        <f t="shared" si="2"/>
        <v>40946.724370000004</v>
      </c>
      <c r="Q16" s="214">
        <f t="shared" si="2"/>
        <v>39487.27115</v>
      </c>
      <c r="R16" s="214">
        <f t="shared" si="2"/>
        <v>43041.666089999999</v>
      </c>
      <c r="S16" s="214">
        <f t="shared" si="2"/>
        <v>30379.993299999995</v>
      </c>
      <c r="T16" s="214">
        <f t="shared" si="2"/>
        <v>27613.93017</v>
      </c>
      <c r="U16" s="214">
        <f t="shared" si="2"/>
        <v>26411.12444</v>
      </c>
      <c r="V16" s="214">
        <f t="shared" si="2"/>
        <v>15924.20974</v>
      </c>
      <c r="W16" s="214">
        <f t="shared" si="2"/>
        <v>18566.335080000001</v>
      </c>
      <c r="X16" s="214">
        <f t="shared" si="2"/>
        <v>19383.184309999997</v>
      </c>
      <c r="Y16" s="214">
        <f t="shared" si="2"/>
        <v>21929.962</v>
      </c>
      <c r="Z16" s="214">
        <f t="shared" si="2"/>
        <v>26947.649280000001</v>
      </c>
      <c r="AA16" s="214">
        <f t="shared" si="2"/>
        <v>28015.178500000002</v>
      </c>
      <c r="AB16" s="214">
        <f t="shared" si="2"/>
        <v>28621.714220000002</v>
      </c>
      <c r="AC16" s="214">
        <f t="shared" si="2"/>
        <v>29479.416410000002</v>
      </c>
      <c r="AD16" s="214">
        <f t="shared" si="2"/>
        <v>26390.09807</v>
      </c>
      <c r="AE16" s="214">
        <f t="shared" si="2"/>
        <v>25033.816350000001</v>
      </c>
      <c r="AF16" s="214">
        <f t="shared" si="2"/>
        <v>27234.733260000001</v>
      </c>
      <c r="AG16" s="214">
        <f t="shared" si="2"/>
        <v>32865.614509999999</v>
      </c>
      <c r="AH16" s="214">
        <f t="shared" si="2"/>
        <v>25930.95203</v>
      </c>
      <c r="AI16" s="214">
        <f t="shared" si="2"/>
        <v>28863.931489999999</v>
      </c>
      <c r="AJ16" s="214">
        <f t="shared" si="2"/>
        <v>19201.943459999999</v>
      </c>
      <c r="AK16" s="214">
        <f t="shared" si="2"/>
        <v>17361.67108</v>
      </c>
      <c r="AL16" s="214">
        <f t="shared" si="2"/>
        <v>18743.886210000001</v>
      </c>
      <c r="AM16" s="214">
        <f t="shared" si="2"/>
        <v>26910.26355</v>
      </c>
      <c r="AN16" s="214">
        <f t="shared" si="2"/>
        <v>28191.103679999997</v>
      </c>
      <c r="AO16" s="214">
        <f t="shared" si="2"/>
        <v>32295.95636</v>
      </c>
      <c r="AP16" s="214">
        <f t="shared" si="2"/>
        <v>34175.855820000004</v>
      </c>
      <c r="AQ16" s="214">
        <f t="shared" si="2"/>
        <v>26704.470649999999</v>
      </c>
      <c r="AR16" s="214">
        <f t="shared" ref="AR16:BC16" si="3">SUM(AR8:AR15)</f>
        <v>23223.459709999999</v>
      </c>
      <c r="AS16" s="214">
        <f t="shared" si="3"/>
        <v>23828.940500000001</v>
      </c>
      <c r="AT16" s="214">
        <f t="shared" si="3"/>
        <v>0</v>
      </c>
      <c r="AU16" s="214">
        <f t="shared" si="3"/>
        <v>0</v>
      </c>
      <c r="AV16" s="214">
        <f t="shared" si="3"/>
        <v>0</v>
      </c>
      <c r="AW16" s="214">
        <f t="shared" si="3"/>
        <v>0</v>
      </c>
      <c r="AX16" s="214">
        <f t="shared" si="3"/>
        <v>0</v>
      </c>
      <c r="AY16" s="214">
        <f t="shared" si="3"/>
        <v>0</v>
      </c>
      <c r="AZ16" s="214">
        <f t="shared" si="3"/>
        <v>0</v>
      </c>
      <c r="BA16" s="214">
        <f t="shared" si="3"/>
        <v>0</v>
      </c>
      <c r="BB16" s="214">
        <f t="shared" si="3"/>
        <v>0</v>
      </c>
      <c r="BC16" s="214">
        <f t="shared" si="3"/>
        <v>0</v>
      </c>
    </row>
    <row r="17" spans="2:55" s="26" customFormat="1" ht="14.25" customHeight="1" x14ac:dyDescent="0.3">
      <c r="B17" s="70" t="str">
        <f>BS!B17</f>
        <v>Fixed assets, net</v>
      </c>
      <c r="C17" s="202">
        <f>S17</f>
        <v>516.98496</v>
      </c>
      <c r="D17" s="202">
        <f t="shared" ref="D17:F19" si="4">SUMIF($H$7:$BF$7,D$7,$H17:$BF17)</f>
        <v>402.33695999999992</v>
      </c>
      <c r="E17" s="202">
        <f t="shared" si="4"/>
        <v>288.06095999999997</v>
      </c>
      <c r="F17" s="202">
        <f t="shared" si="4"/>
        <v>270.66295999999994</v>
      </c>
      <c r="G17" s="216"/>
      <c r="H17" s="202">
        <f>SUMIFS(TB!N:N,TB!$F:$F,$B17,TB!$J:$J,$A$4)</f>
        <v>632.04113000000007</v>
      </c>
      <c r="I17" s="202">
        <f>SUMIFS(TB!O:O,TB!$F:$F,$B17,TB!$J:$J,$A$4)</f>
        <v>621.98530000000005</v>
      </c>
      <c r="J17" s="202">
        <f>SUMIFS(TB!P:P,TB!$F:$F,$B17,TB!$J:$J,$A$4)</f>
        <v>610.81896000000006</v>
      </c>
      <c r="K17" s="202">
        <f>SUMIFS(TB!Q:Q,TB!$F:$F,$B17,TB!$J:$J,$A$4)</f>
        <v>600.3929599999999</v>
      </c>
      <c r="L17" s="202">
        <f>SUMIFS(TB!R:R,TB!$F:$F,$B17,TB!$J:$J,$A$4)</f>
        <v>589.96695999999997</v>
      </c>
      <c r="M17" s="202">
        <f>SUMIFS(TB!S:S,TB!$F:$F,$B17,TB!$J:$J,$A$4)</f>
        <v>579.54096000000004</v>
      </c>
      <c r="N17" s="202">
        <f>SUMIFS(TB!T:T,TB!$F:$F,$B17,TB!$J:$J,$A$4)</f>
        <v>569.11495999999988</v>
      </c>
      <c r="O17" s="202">
        <f>SUMIFS(TB!U:U,TB!$F:$F,$B17,TB!$J:$J,$A$4)</f>
        <v>558.68895999999995</v>
      </c>
      <c r="P17" s="202">
        <f>SUMIFS(TB!V:V,TB!$F:$F,$B17,TB!$J:$J,$A$4)</f>
        <v>548.26296000000002</v>
      </c>
      <c r="Q17" s="202">
        <f>SUMIFS(TB!W:W,TB!$F:$F,$B17,TB!$J:$J,$A$4)</f>
        <v>537.83696000000009</v>
      </c>
      <c r="R17" s="202">
        <f>SUMIFS(TB!X:X,TB!$F:$F,$B17,TB!$J:$J,$A$4)</f>
        <v>527.41095999999993</v>
      </c>
      <c r="S17" s="202">
        <f>SUMIFS(TB!Y:Y,TB!$F:$F,$B17,TB!$J:$J,$A$4)</f>
        <v>516.98496</v>
      </c>
      <c r="T17" s="202">
        <f>SUMIFS(TB!Z:Z,TB!$F:$F,$B17,TB!$J:$J,$A$4)</f>
        <v>507.43095999999997</v>
      </c>
      <c r="U17" s="202">
        <f>SUMIFS(TB!AA:AA,TB!$F:$F,$B17,TB!$J:$J,$A$4)</f>
        <v>497.87695999999988</v>
      </c>
      <c r="V17" s="202">
        <f>SUMIFS(TB!AB:AB,TB!$F:$F,$B17,TB!$J:$J,$A$4)</f>
        <v>488.32295999999991</v>
      </c>
      <c r="W17" s="202">
        <f>SUMIFS(TB!AC:AC,TB!$F:$F,$B17,TB!$J:$J,$A$4)</f>
        <v>478.76895999999994</v>
      </c>
      <c r="X17" s="202">
        <f>SUMIFS(TB!AD:AD,TB!$F:$F,$B17,TB!$J:$J,$A$4)</f>
        <v>469.21495999999985</v>
      </c>
      <c r="Y17" s="202">
        <f>SUMIFS(TB!AE:AE,TB!$F:$F,$B17,TB!$J:$J,$A$4)</f>
        <v>459.66095999999987</v>
      </c>
      <c r="Z17" s="202">
        <f>SUMIFS(TB!AF:AF,TB!$F:$F,$B17,TB!$J:$J,$A$4)</f>
        <v>450.1069599999999</v>
      </c>
      <c r="AA17" s="202">
        <f>SUMIFS(TB!AG:AG,TB!$F:$F,$B17,TB!$J:$J,$A$4)</f>
        <v>440.55295999999993</v>
      </c>
      <c r="AB17" s="202">
        <f>SUMIFS(TB!AH:AH,TB!$F:$F,$B17,TB!$J:$J,$A$4)</f>
        <v>430.99895999999984</v>
      </c>
      <c r="AC17" s="202">
        <f>SUMIFS(TB!AI:AI,TB!$F:$F,$B17,TB!$J:$J,$A$4)</f>
        <v>421.44495999999987</v>
      </c>
      <c r="AD17" s="202">
        <f>SUMIFS(TB!AJ:AJ,TB!$F:$F,$B17,TB!$J:$J,$A$4)</f>
        <v>411.89095999999989</v>
      </c>
      <c r="AE17" s="202">
        <f>SUMIFS(TB!AK:AK,TB!$F:$F,$B17,TB!$J:$J,$A$4)</f>
        <v>402.33695999999992</v>
      </c>
      <c r="AF17" s="202">
        <f>SUMIFS(TB!AL:AL,TB!$F:$F,$B17,TB!$J:$J,$A$4)</f>
        <v>392.81395999999989</v>
      </c>
      <c r="AG17" s="202">
        <f>SUMIFS(TB!AM:AM,TB!$F:$F,$B17,TB!$J:$J,$A$4)</f>
        <v>383.29095999999998</v>
      </c>
      <c r="AH17" s="202">
        <f>SUMIFS(TB!AN:AN,TB!$F:$F,$B17,TB!$J:$J,$A$4)</f>
        <v>373.76795999999996</v>
      </c>
      <c r="AI17" s="202">
        <f>SUMIFS(TB!AO:AO,TB!$F:$F,$B17,TB!$J:$J,$A$4)</f>
        <v>364.24495999999994</v>
      </c>
      <c r="AJ17" s="202">
        <f>SUMIFS(TB!AP:AP,TB!$F:$F,$B17,TB!$J:$J,$A$4)</f>
        <v>354.72195999999991</v>
      </c>
      <c r="AK17" s="202">
        <f>SUMIFS(TB!AQ:AQ,TB!$F:$F,$B17,TB!$J:$J,$A$4)</f>
        <v>345.19896</v>
      </c>
      <c r="AL17" s="202">
        <f>SUMIFS(TB!AR:AR,TB!$F:$F,$B17,TB!$J:$J,$A$4)</f>
        <v>335.67595999999998</v>
      </c>
      <c r="AM17" s="202">
        <f>SUMIFS(TB!AS:AS,TB!$F:$F,$B17,TB!$J:$J,$A$4)</f>
        <v>326.15295999999995</v>
      </c>
      <c r="AN17" s="202">
        <f>SUMIFS(TB!AT:AT,TB!$F:$F,$B17,TB!$J:$J,$A$4)</f>
        <v>316.62995999999993</v>
      </c>
      <c r="AO17" s="202">
        <f>SUMIFS(TB!AU:AU,TB!$F:$F,$B17,TB!$J:$J,$A$4)</f>
        <v>307.1069599999999</v>
      </c>
      <c r="AP17" s="202">
        <f>SUMIFS(TB!AV:AV,TB!$F:$F,$B17,TB!$J:$J,$A$4)</f>
        <v>297.58395999999999</v>
      </c>
      <c r="AQ17" s="202">
        <f>SUMIFS(TB!AW:AW,TB!$F:$F,$B17,TB!$J:$J,$A$4)</f>
        <v>288.06095999999997</v>
      </c>
      <c r="AR17" s="202">
        <f>SUMIFS(TB!AX:AX,TB!$F:$F,$B17,TB!$J:$J,$A$4)</f>
        <v>279.3619599999999</v>
      </c>
      <c r="AS17" s="202">
        <f>SUMIFS(TB!AY:AY,TB!$F:$F,$B17,TB!$J:$J,$A$4)</f>
        <v>270.66295999999994</v>
      </c>
      <c r="AT17" s="202">
        <f>SUMIFS(TB!AZ:AZ,TB!$F:$F,$B17,TB!$J:$J,$A$4)</f>
        <v>0</v>
      </c>
      <c r="AU17" s="202">
        <f>SUMIFS(TB!BA:BA,TB!$F:$F,$B17,TB!$J:$J,$A$4)</f>
        <v>0</v>
      </c>
      <c r="AV17" s="202">
        <f>SUMIFS(TB!BB:BB,TB!$F:$F,$B17,TB!$J:$J,$A$4)</f>
        <v>0</v>
      </c>
      <c r="AW17" s="202">
        <f>SUMIFS(TB!BC:BC,TB!$F:$F,$B17,TB!$J:$J,$A$4)</f>
        <v>0</v>
      </c>
      <c r="AX17" s="202">
        <f>SUMIFS(TB!BD:BD,TB!$F:$F,$B17,TB!$J:$J,$A$4)</f>
        <v>0</v>
      </c>
      <c r="AY17" s="202">
        <f>SUMIFS(TB!BE:BE,TB!$F:$F,$B17,TB!$J:$J,$A$4)</f>
        <v>0</v>
      </c>
      <c r="AZ17" s="202">
        <f>SUMIFS(TB!BF:BF,TB!$F:$F,$B17,TB!$J:$J,$A$4)</f>
        <v>0</v>
      </c>
      <c r="BA17" s="202">
        <f>SUMIFS(TB!BG:BG,TB!$F:$F,$B17,TB!$J:$J,$A$4)</f>
        <v>0</v>
      </c>
      <c r="BB17" s="202">
        <f>SUMIFS(TB!BH:BH,TB!$F:$F,$B17,TB!$J:$J,$A$4)</f>
        <v>0</v>
      </c>
      <c r="BC17" s="202">
        <f>SUMIFS(TB!BI:BI,TB!$F:$F,$B17,TB!$J:$J,$A$4)</f>
        <v>0</v>
      </c>
    </row>
    <row r="18" spans="2:55" s="26" customFormat="1" ht="14.25" customHeight="1" x14ac:dyDescent="0.3">
      <c r="B18" s="70" t="str">
        <f>BS!B18</f>
        <v>Intangible assets, net</v>
      </c>
      <c r="C18" s="202">
        <f>S18</f>
        <v>222.99</v>
      </c>
      <c r="D18" s="202">
        <f t="shared" si="4"/>
        <v>222.99</v>
      </c>
      <c r="E18" s="202">
        <f t="shared" si="4"/>
        <v>222.99</v>
      </c>
      <c r="F18" s="202">
        <f t="shared" si="4"/>
        <v>222.99</v>
      </c>
      <c r="G18" s="216"/>
      <c r="H18" s="202">
        <f>SUMIFS(TB!N:N,TB!$F:$F,$B18,TB!$J:$J,$A$4)</f>
        <v>222.99</v>
      </c>
      <c r="I18" s="202">
        <f>SUMIFS(TB!O:O,TB!$F:$F,$B18,TB!$J:$J,$A$4)</f>
        <v>222.99</v>
      </c>
      <c r="J18" s="202">
        <f>SUMIFS(TB!P:P,TB!$F:$F,$B18,TB!$J:$J,$A$4)</f>
        <v>222.99</v>
      </c>
      <c r="K18" s="202">
        <f>SUMIFS(TB!Q:Q,TB!$F:$F,$B18,TB!$J:$J,$A$4)</f>
        <v>222.99</v>
      </c>
      <c r="L18" s="202">
        <f>SUMIFS(TB!R:R,TB!$F:$F,$B18,TB!$J:$J,$A$4)</f>
        <v>222.99</v>
      </c>
      <c r="M18" s="202">
        <f>SUMIFS(TB!S:S,TB!$F:$F,$B18,TB!$J:$J,$A$4)</f>
        <v>222.99</v>
      </c>
      <c r="N18" s="202">
        <f>SUMIFS(TB!T:T,TB!$F:$F,$B18,TB!$J:$J,$A$4)</f>
        <v>222.99</v>
      </c>
      <c r="O18" s="202">
        <f>SUMIFS(TB!U:U,TB!$F:$F,$B18,TB!$J:$J,$A$4)</f>
        <v>222.99</v>
      </c>
      <c r="P18" s="202">
        <f>SUMIFS(TB!V:V,TB!$F:$F,$B18,TB!$J:$J,$A$4)</f>
        <v>222.99</v>
      </c>
      <c r="Q18" s="202">
        <f>SUMIFS(TB!W:W,TB!$F:$F,$B18,TB!$J:$J,$A$4)</f>
        <v>222.99</v>
      </c>
      <c r="R18" s="202">
        <f>SUMIFS(TB!X:X,TB!$F:$F,$B18,TB!$J:$J,$A$4)</f>
        <v>222.99</v>
      </c>
      <c r="S18" s="202">
        <f>SUMIFS(TB!Y:Y,TB!$F:$F,$B18,TB!$J:$J,$A$4)</f>
        <v>222.99</v>
      </c>
      <c r="T18" s="202">
        <f>SUMIFS(TB!Z:Z,TB!$F:$F,$B18,TB!$J:$J,$A$4)</f>
        <v>222.99</v>
      </c>
      <c r="U18" s="202">
        <f>SUMIFS(TB!AA:AA,TB!$F:$F,$B18,TB!$J:$J,$A$4)</f>
        <v>222.99</v>
      </c>
      <c r="V18" s="202">
        <f>SUMIFS(TB!AB:AB,TB!$F:$F,$B18,TB!$J:$J,$A$4)</f>
        <v>222.99</v>
      </c>
      <c r="W18" s="202">
        <f>SUMIFS(TB!AC:AC,TB!$F:$F,$B18,TB!$J:$J,$A$4)</f>
        <v>222.99</v>
      </c>
      <c r="X18" s="202">
        <f>SUMIFS(TB!AD:AD,TB!$F:$F,$B18,TB!$J:$J,$A$4)</f>
        <v>222.99</v>
      </c>
      <c r="Y18" s="202">
        <f>SUMIFS(TB!AE:AE,TB!$F:$F,$B18,TB!$J:$J,$A$4)</f>
        <v>222.99</v>
      </c>
      <c r="Z18" s="202">
        <f>SUMIFS(TB!AF:AF,TB!$F:$F,$B18,TB!$J:$J,$A$4)</f>
        <v>222.99</v>
      </c>
      <c r="AA18" s="202">
        <f>SUMIFS(TB!AG:AG,TB!$F:$F,$B18,TB!$J:$J,$A$4)</f>
        <v>222.99</v>
      </c>
      <c r="AB18" s="202">
        <f>SUMIFS(TB!AH:AH,TB!$F:$F,$B18,TB!$J:$J,$A$4)</f>
        <v>222.99</v>
      </c>
      <c r="AC18" s="202">
        <f>SUMIFS(TB!AI:AI,TB!$F:$F,$B18,TB!$J:$J,$A$4)</f>
        <v>222.99</v>
      </c>
      <c r="AD18" s="202">
        <f>SUMIFS(TB!AJ:AJ,TB!$F:$F,$B18,TB!$J:$J,$A$4)</f>
        <v>222.99</v>
      </c>
      <c r="AE18" s="202">
        <f>SUMIFS(TB!AK:AK,TB!$F:$F,$B18,TB!$J:$J,$A$4)</f>
        <v>222.99</v>
      </c>
      <c r="AF18" s="202">
        <f>SUMIFS(TB!AL:AL,TB!$F:$F,$B18,TB!$J:$J,$A$4)</f>
        <v>222.99</v>
      </c>
      <c r="AG18" s="202">
        <f>SUMIFS(TB!AM:AM,TB!$F:$F,$B18,TB!$J:$J,$A$4)</f>
        <v>222.99</v>
      </c>
      <c r="AH18" s="202">
        <f>SUMIFS(TB!AN:AN,TB!$F:$F,$B18,TB!$J:$J,$A$4)</f>
        <v>222.99</v>
      </c>
      <c r="AI18" s="202">
        <f>SUMIFS(TB!AO:AO,TB!$F:$F,$B18,TB!$J:$J,$A$4)</f>
        <v>222.99</v>
      </c>
      <c r="AJ18" s="202">
        <f>SUMIFS(TB!AP:AP,TB!$F:$F,$B18,TB!$J:$J,$A$4)</f>
        <v>222.99</v>
      </c>
      <c r="AK18" s="202">
        <f>SUMIFS(TB!AQ:AQ,TB!$F:$F,$B18,TB!$J:$J,$A$4)</f>
        <v>222.99</v>
      </c>
      <c r="AL18" s="202">
        <f>SUMIFS(TB!AR:AR,TB!$F:$F,$B18,TB!$J:$J,$A$4)</f>
        <v>222.99</v>
      </c>
      <c r="AM18" s="202">
        <f>SUMIFS(TB!AS:AS,TB!$F:$F,$B18,TB!$J:$J,$A$4)</f>
        <v>222.99</v>
      </c>
      <c r="AN18" s="202">
        <f>SUMIFS(TB!AT:AT,TB!$F:$F,$B18,TB!$J:$J,$A$4)</f>
        <v>222.99</v>
      </c>
      <c r="AO18" s="202">
        <f>SUMIFS(TB!AU:AU,TB!$F:$F,$B18,TB!$J:$J,$A$4)</f>
        <v>222.99</v>
      </c>
      <c r="AP18" s="202">
        <f>SUMIFS(TB!AV:AV,TB!$F:$F,$B18,TB!$J:$J,$A$4)</f>
        <v>222.99</v>
      </c>
      <c r="AQ18" s="202">
        <f>SUMIFS(TB!AW:AW,TB!$F:$F,$B18,TB!$J:$J,$A$4)</f>
        <v>222.99</v>
      </c>
      <c r="AR18" s="202">
        <f>SUMIFS(TB!AX:AX,TB!$F:$F,$B18,TB!$J:$J,$A$4)</f>
        <v>222.99</v>
      </c>
      <c r="AS18" s="202">
        <f>SUMIFS(TB!AY:AY,TB!$F:$F,$B18,TB!$J:$J,$A$4)</f>
        <v>222.99</v>
      </c>
      <c r="AT18" s="202">
        <f>SUMIFS(TB!AZ:AZ,TB!$F:$F,$B18,TB!$J:$J,$A$4)</f>
        <v>0</v>
      </c>
      <c r="AU18" s="202">
        <f>SUMIFS(TB!BA:BA,TB!$F:$F,$B18,TB!$J:$J,$A$4)</f>
        <v>0</v>
      </c>
      <c r="AV18" s="202">
        <f>SUMIFS(TB!BB:BB,TB!$F:$F,$B18,TB!$J:$J,$A$4)</f>
        <v>0</v>
      </c>
      <c r="AW18" s="202">
        <f>SUMIFS(TB!BC:BC,TB!$F:$F,$B18,TB!$J:$J,$A$4)</f>
        <v>0</v>
      </c>
      <c r="AX18" s="202">
        <f>SUMIFS(TB!BD:BD,TB!$F:$F,$B18,TB!$J:$J,$A$4)</f>
        <v>0</v>
      </c>
      <c r="AY18" s="202">
        <f>SUMIFS(TB!BE:BE,TB!$F:$F,$B18,TB!$J:$J,$A$4)</f>
        <v>0</v>
      </c>
      <c r="AZ18" s="202">
        <f>SUMIFS(TB!BF:BF,TB!$F:$F,$B18,TB!$J:$J,$A$4)</f>
        <v>0</v>
      </c>
      <c r="BA18" s="202">
        <f>SUMIFS(TB!BG:BG,TB!$F:$F,$B18,TB!$J:$J,$A$4)</f>
        <v>0</v>
      </c>
      <c r="BB18" s="202">
        <f>SUMIFS(TB!BH:BH,TB!$F:$F,$B18,TB!$J:$J,$A$4)</f>
        <v>0</v>
      </c>
      <c r="BC18" s="202">
        <f>SUMIFS(TB!BI:BI,TB!$F:$F,$B18,TB!$J:$J,$A$4)</f>
        <v>0</v>
      </c>
    </row>
    <row r="19" spans="2:55" s="26" customFormat="1" ht="14.25" customHeight="1" x14ac:dyDescent="0.3">
      <c r="B19" s="70" t="str">
        <f>BS!B19</f>
        <v>Other assets</v>
      </c>
      <c r="C19" s="202">
        <f>S19</f>
        <v>0</v>
      </c>
      <c r="D19" s="202">
        <f t="shared" si="4"/>
        <v>0</v>
      </c>
      <c r="E19" s="202">
        <f t="shared" si="4"/>
        <v>0</v>
      </c>
      <c r="F19" s="202">
        <f t="shared" si="4"/>
        <v>0</v>
      </c>
      <c r="G19" s="216"/>
      <c r="H19" s="202">
        <f>SUMIFS(TB!N:N,TB!$F:$F,$B19,TB!$J:$J,$A$4)</f>
        <v>0</v>
      </c>
      <c r="I19" s="202">
        <f>SUMIFS(TB!O:O,TB!$F:$F,$B19,TB!$J:$J,$A$4)</f>
        <v>0</v>
      </c>
      <c r="J19" s="202">
        <f>SUMIFS(TB!P:P,TB!$F:$F,$B19,TB!$J:$J,$A$4)</f>
        <v>0</v>
      </c>
      <c r="K19" s="202">
        <f>SUMIFS(TB!Q:Q,TB!$F:$F,$B19,TB!$J:$J,$A$4)</f>
        <v>0</v>
      </c>
      <c r="L19" s="202">
        <f>SUMIFS(TB!R:R,TB!$F:$F,$B19,TB!$J:$J,$A$4)</f>
        <v>0</v>
      </c>
      <c r="M19" s="202">
        <f>SUMIFS(TB!S:S,TB!$F:$F,$B19,TB!$J:$J,$A$4)</f>
        <v>0</v>
      </c>
      <c r="N19" s="202">
        <f>SUMIFS(TB!T:T,TB!$F:$F,$B19,TB!$J:$J,$A$4)</f>
        <v>0</v>
      </c>
      <c r="O19" s="202">
        <f>SUMIFS(TB!U:U,TB!$F:$F,$B19,TB!$J:$J,$A$4)</f>
        <v>0</v>
      </c>
      <c r="P19" s="202">
        <f>SUMIFS(TB!V:V,TB!$F:$F,$B19,TB!$J:$J,$A$4)</f>
        <v>0</v>
      </c>
      <c r="Q19" s="202">
        <f>SUMIFS(TB!W:W,TB!$F:$F,$B19,TB!$J:$J,$A$4)</f>
        <v>0</v>
      </c>
      <c r="R19" s="202">
        <f>SUMIFS(TB!X:X,TB!$F:$F,$B19,TB!$J:$J,$A$4)</f>
        <v>0</v>
      </c>
      <c r="S19" s="202">
        <f>SUMIFS(TB!Y:Y,TB!$F:$F,$B19,TB!$J:$J,$A$4)</f>
        <v>0</v>
      </c>
      <c r="T19" s="202">
        <f>SUMIFS(TB!Z:Z,TB!$F:$F,$B19,TB!$J:$J,$A$4)</f>
        <v>0</v>
      </c>
      <c r="U19" s="202">
        <f>SUMIFS(TB!AA:AA,TB!$F:$F,$B19,TB!$J:$J,$A$4)</f>
        <v>0</v>
      </c>
      <c r="V19" s="202">
        <f>SUMIFS(TB!AB:AB,TB!$F:$F,$B19,TB!$J:$J,$A$4)</f>
        <v>0</v>
      </c>
      <c r="W19" s="202">
        <f>SUMIFS(TB!AC:AC,TB!$F:$F,$B19,TB!$J:$J,$A$4)</f>
        <v>0</v>
      </c>
      <c r="X19" s="202">
        <f>SUMIFS(TB!AD:AD,TB!$F:$F,$B19,TB!$J:$J,$A$4)</f>
        <v>0</v>
      </c>
      <c r="Y19" s="202">
        <f>SUMIFS(TB!AE:AE,TB!$F:$F,$B19,TB!$J:$J,$A$4)</f>
        <v>0</v>
      </c>
      <c r="Z19" s="202">
        <f>SUMIFS(TB!AF:AF,TB!$F:$F,$B19,TB!$J:$J,$A$4)</f>
        <v>0</v>
      </c>
      <c r="AA19" s="202">
        <f>SUMIFS(TB!AG:AG,TB!$F:$F,$B19,TB!$J:$J,$A$4)</f>
        <v>0</v>
      </c>
      <c r="AB19" s="202">
        <f>SUMIFS(TB!AH:AH,TB!$F:$F,$B19,TB!$J:$J,$A$4)</f>
        <v>0</v>
      </c>
      <c r="AC19" s="202">
        <f>SUMIFS(TB!AI:AI,TB!$F:$F,$B19,TB!$J:$J,$A$4)</f>
        <v>0</v>
      </c>
      <c r="AD19" s="202">
        <f>SUMIFS(TB!AJ:AJ,TB!$F:$F,$B19,TB!$J:$J,$A$4)</f>
        <v>0</v>
      </c>
      <c r="AE19" s="202">
        <f>SUMIFS(TB!AK:AK,TB!$F:$F,$B19,TB!$J:$J,$A$4)</f>
        <v>0</v>
      </c>
      <c r="AF19" s="202">
        <f>SUMIFS(TB!AL:AL,TB!$F:$F,$B19,TB!$J:$J,$A$4)</f>
        <v>0</v>
      </c>
      <c r="AG19" s="202">
        <f>SUMIFS(TB!AM:AM,TB!$F:$F,$B19,TB!$J:$J,$A$4)</f>
        <v>0</v>
      </c>
      <c r="AH19" s="202">
        <f>SUMIFS(TB!AN:AN,TB!$F:$F,$B19,TB!$J:$J,$A$4)</f>
        <v>0</v>
      </c>
      <c r="AI19" s="202">
        <f>SUMIFS(TB!AO:AO,TB!$F:$F,$B19,TB!$J:$J,$A$4)</f>
        <v>0</v>
      </c>
      <c r="AJ19" s="202">
        <f>SUMIFS(TB!AP:AP,TB!$F:$F,$B19,TB!$J:$J,$A$4)</f>
        <v>0</v>
      </c>
      <c r="AK19" s="202">
        <f>SUMIFS(TB!AQ:AQ,TB!$F:$F,$B19,TB!$J:$J,$A$4)</f>
        <v>0</v>
      </c>
      <c r="AL19" s="202">
        <f>SUMIFS(TB!AR:AR,TB!$F:$F,$B19,TB!$J:$J,$A$4)</f>
        <v>0</v>
      </c>
      <c r="AM19" s="202">
        <f>SUMIFS(TB!AS:AS,TB!$F:$F,$B19,TB!$J:$J,$A$4)</f>
        <v>0</v>
      </c>
      <c r="AN19" s="202">
        <f>SUMIFS(TB!AT:AT,TB!$F:$F,$B19,TB!$J:$J,$A$4)</f>
        <v>0</v>
      </c>
      <c r="AO19" s="202">
        <f>SUMIFS(TB!AU:AU,TB!$F:$F,$B19,TB!$J:$J,$A$4)</f>
        <v>0</v>
      </c>
      <c r="AP19" s="202">
        <f>SUMIFS(TB!AV:AV,TB!$F:$F,$B19,TB!$J:$J,$A$4)</f>
        <v>0</v>
      </c>
      <c r="AQ19" s="202">
        <f>SUMIFS(TB!AW:AW,TB!$F:$F,$B19,TB!$J:$J,$A$4)</f>
        <v>0</v>
      </c>
      <c r="AR19" s="202">
        <f>SUMIFS(TB!AX:AX,TB!$F:$F,$B19,TB!$J:$J,$A$4)</f>
        <v>0</v>
      </c>
      <c r="AS19" s="202">
        <f>SUMIFS(TB!AY:AY,TB!$F:$F,$B19,TB!$J:$J,$A$4)</f>
        <v>0</v>
      </c>
      <c r="AT19" s="202">
        <f>SUMIFS(TB!AZ:AZ,TB!$F:$F,$B19,TB!$J:$J,$A$4)</f>
        <v>0</v>
      </c>
      <c r="AU19" s="202">
        <f>SUMIFS(TB!BA:BA,TB!$F:$F,$B19,TB!$J:$J,$A$4)</f>
        <v>0</v>
      </c>
      <c r="AV19" s="202">
        <f>SUMIFS(TB!BB:BB,TB!$F:$F,$B19,TB!$J:$J,$A$4)</f>
        <v>0</v>
      </c>
      <c r="AW19" s="202">
        <f>SUMIFS(TB!BC:BC,TB!$F:$F,$B19,TB!$J:$J,$A$4)</f>
        <v>0</v>
      </c>
      <c r="AX19" s="202">
        <f>SUMIFS(TB!BD:BD,TB!$F:$F,$B19,TB!$J:$J,$A$4)</f>
        <v>0</v>
      </c>
      <c r="AY19" s="202">
        <f>SUMIFS(TB!BE:BE,TB!$F:$F,$B19,TB!$J:$J,$A$4)</f>
        <v>0</v>
      </c>
      <c r="AZ19" s="202">
        <f>SUMIFS(TB!BF:BF,TB!$F:$F,$B19,TB!$J:$J,$A$4)</f>
        <v>0</v>
      </c>
      <c r="BA19" s="202">
        <f>SUMIFS(TB!BG:BG,TB!$F:$F,$B19,TB!$J:$J,$A$4)</f>
        <v>0</v>
      </c>
      <c r="BB19" s="202">
        <f>SUMIFS(TB!BH:BH,TB!$F:$F,$B19,TB!$J:$J,$A$4)</f>
        <v>0</v>
      </c>
      <c r="BC19" s="202">
        <f>SUMIFS(TB!BI:BI,TB!$F:$F,$B19,TB!$J:$J,$A$4)</f>
        <v>0</v>
      </c>
    </row>
    <row r="20" spans="2:55" s="26" customFormat="1" ht="14.25" customHeight="1" thickBot="1" x14ac:dyDescent="0.35">
      <c r="B20" s="66" t="str">
        <f>BS!B20</f>
        <v>Total assets</v>
      </c>
      <c r="C20" s="213">
        <f>SUM(C16:C19)</f>
        <v>31119.968259999998</v>
      </c>
      <c r="D20" s="213">
        <f>SUM(D16:D19)</f>
        <v>25659.143310000003</v>
      </c>
      <c r="E20" s="213">
        <f>SUM(E16:E19)</f>
        <v>27215.52161</v>
      </c>
      <c r="F20" s="213">
        <f>SUM(F16:F19)</f>
        <v>24322.593460000004</v>
      </c>
      <c r="G20" s="216"/>
      <c r="H20" s="213">
        <f t="shared" ref="H20:AQ20" si="5">SUM(H16:H19)</f>
        <v>30693.20218</v>
      </c>
      <c r="I20" s="213">
        <f t="shared" si="5"/>
        <v>30383.888260000003</v>
      </c>
      <c r="J20" s="213">
        <f t="shared" si="5"/>
        <v>22995.330980000006</v>
      </c>
      <c r="K20" s="213">
        <f t="shared" si="5"/>
        <v>21740.661860000007</v>
      </c>
      <c r="L20" s="213">
        <f t="shared" si="5"/>
        <v>25543.412710000008</v>
      </c>
      <c r="M20" s="213">
        <f t="shared" si="5"/>
        <v>26959.468540000002</v>
      </c>
      <c r="N20" s="213">
        <f t="shared" si="5"/>
        <v>26674.209480000001</v>
      </c>
      <c r="O20" s="213">
        <f t="shared" si="5"/>
        <v>35772.952939999996</v>
      </c>
      <c r="P20" s="213">
        <f t="shared" si="5"/>
        <v>41717.977330000002</v>
      </c>
      <c r="Q20" s="213">
        <f t="shared" si="5"/>
        <v>40248.098109999999</v>
      </c>
      <c r="R20" s="213">
        <f t="shared" si="5"/>
        <v>43792.067049999998</v>
      </c>
      <c r="S20" s="213">
        <f t="shared" si="5"/>
        <v>31119.968259999998</v>
      </c>
      <c r="T20" s="213">
        <f t="shared" si="5"/>
        <v>28344.351130000003</v>
      </c>
      <c r="U20" s="213">
        <f t="shared" si="5"/>
        <v>27131.991400000003</v>
      </c>
      <c r="V20" s="213">
        <f t="shared" si="5"/>
        <v>16635.522700000001</v>
      </c>
      <c r="W20" s="213">
        <f t="shared" si="5"/>
        <v>19268.094040000004</v>
      </c>
      <c r="X20" s="213">
        <f t="shared" si="5"/>
        <v>20075.38927</v>
      </c>
      <c r="Y20" s="213">
        <f t="shared" si="5"/>
        <v>22612.612960000002</v>
      </c>
      <c r="Z20" s="213">
        <f t="shared" si="5"/>
        <v>27620.746240000004</v>
      </c>
      <c r="AA20" s="213">
        <f t="shared" si="5"/>
        <v>28678.721460000004</v>
      </c>
      <c r="AB20" s="213">
        <f t="shared" si="5"/>
        <v>29275.703180000004</v>
      </c>
      <c r="AC20" s="213">
        <f t="shared" si="5"/>
        <v>30123.851370000004</v>
      </c>
      <c r="AD20" s="213">
        <f t="shared" si="5"/>
        <v>27024.979030000002</v>
      </c>
      <c r="AE20" s="213">
        <f t="shared" si="5"/>
        <v>25659.143310000003</v>
      </c>
      <c r="AF20" s="213">
        <f t="shared" si="5"/>
        <v>27850.537220000002</v>
      </c>
      <c r="AG20" s="213">
        <f t="shared" si="5"/>
        <v>33471.895469999996</v>
      </c>
      <c r="AH20" s="213">
        <f t="shared" si="5"/>
        <v>26527.709990000003</v>
      </c>
      <c r="AI20" s="213">
        <f t="shared" si="5"/>
        <v>29451.166450000001</v>
      </c>
      <c r="AJ20" s="213">
        <f t="shared" si="5"/>
        <v>19779.655419999999</v>
      </c>
      <c r="AK20" s="213">
        <f t="shared" si="5"/>
        <v>17929.860040000003</v>
      </c>
      <c r="AL20" s="213">
        <f t="shared" si="5"/>
        <v>19302.552170000003</v>
      </c>
      <c r="AM20" s="213">
        <f t="shared" si="5"/>
        <v>27459.406510000001</v>
      </c>
      <c r="AN20" s="213">
        <f t="shared" si="5"/>
        <v>28730.723639999997</v>
      </c>
      <c r="AO20" s="213">
        <f t="shared" si="5"/>
        <v>32826.053319999999</v>
      </c>
      <c r="AP20" s="213">
        <f t="shared" si="5"/>
        <v>34696.429780000006</v>
      </c>
      <c r="AQ20" s="213">
        <f t="shared" si="5"/>
        <v>27215.52161</v>
      </c>
      <c r="AR20" s="213">
        <f t="shared" ref="AR20:BC20" si="6">SUM(AR16:AR19)</f>
        <v>23725.811669999999</v>
      </c>
      <c r="AS20" s="213">
        <f t="shared" si="6"/>
        <v>24322.593460000004</v>
      </c>
      <c r="AT20" s="213">
        <f t="shared" si="6"/>
        <v>0</v>
      </c>
      <c r="AU20" s="213">
        <f t="shared" si="6"/>
        <v>0</v>
      </c>
      <c r="AV20" s="213">
        <f t="shared" si="6"/>
        <v>0</v>
      </c>
      <c r="AW20" s="213">
        <f t="shared" si="6"/>
        <v>0</v>
      </c>
      <c r="AX20" s="213">
        <f t="shared" si="6"/>
        <v>0</v>
      </c>
      <c r="AY20" s="213">
        <f t="shared" si="6"/>
        <v>0</v>
      </c>
      <c r="AZ20" s="213">
        <f t="shared" si="6"/>
        <v>0</v>
      </c>
      <c r="BA20" s="213">
        <f t="shared" si="6"/>
        <v>0</v>
      </c>
      <c r="BB20" s="213">
        <f t="shared" si="6"/>
        <v>0</v>
      </c>
      <c r="BC20" s="213">
        <f t="shared" si="6"/>
        <v>0</v>
      </c>
    </row>
    <row r="21" spans="2:55" s="26" customFormat="1" ht="14.25" customHeight="1" x14ac:dyDescent="0.3">
      <c r="B21" s="70" t="str">
        <f>BS!B21</f>
        <v>Accounts payable</v>
      </c>
      <c r="C21" s="202">
        <f t="shared" ref="C21:C30" si="7">S21</f>
        <v>17764.706440000002</v>
      </c>
      <c r="D21" s="202">
        <f t="shared" ref="D21:F30" si="8">SUMIF($H$7:$BF$7,D$7,$H21:$BF21)</f>
        <v>10775.311099999999</v>
      </c>
      <c r="E21" s="202">
        <f t="shared" si="8"/>
        <v>8136.8805899999998</v>
      </c>
      <c r="F21" s="202">
        <f t="shared" si="8"/>
        <v>2974.1195299999999</v>
      </c>
      <c r="G21" s="216"/>
      <c r="H21" s="202">
        <f>-SUMIFS(TB!N:N,TB!$F:$F,$B21,TB!$J:$J,$A$4)</f>
        <v>16432.822029999999</v>
      </c>
      <c r="I21" s="202">
        <f>-SUMIFS(TB!O:O,TB!$F:$F,$B21,TB!$J:$J,$A$4)</f>
        <v>15352.960300000001</v>
      </c>
      <c r="J21" s="202">
        <f>-SUMIFS(TB!P:P,TB!$F:$F,$B21,TB!$J:$J,$A$4)</f>
        <v>10287.760400000001</v>
      </c>
      <c r="K21" s="202">
        <f>-SUMIFS(TB!Q:Q,TB!$F:$F,$B21,TB!$J:$J,$A$4)</f>
        <v>9373.9459700000007</v>
      </c>
      <c r="L21" s="202">
        <f>-SUMIFS(TB!R:R,TB!$F:$F,$B21,TB!$J:$J,$A$4)</f>
        <v>12368.37653</v>
      </c>
      <c r="M21" s="202">
        <f>-SUMIFS(TB!S:S,TB!$F:$F,$B21,TB!$J:$J,$A$4)</f>
        <v>13867.3765</v>
      </c>
      <c r="N21" s="202">
        <f>-SUMIFS(TB!T:T,TB!$F:$F,$B21,TB!$J:$J,$A$4)</f>
        <v>13705.861550000001</v>
      </c>
      <c r="O21" s="202">
        <f>-SUMIFS(TB!U:U,TB!$F:$F,$B21,TB!$J:$J,$A$4)</f>
        <v>21763.496879999999</v>
      </c>
      <c r="P21" s="202">
        <f>-SUMIFS(TB!V:V,TB!$F:$F,$B21,TB!$J:$J,$A$4)</f>
        <v>27659.042300000001</v>
      </c>
      <c r="Q21" s="202">
        <f>-SUMIFS(TB!W:W,TB!$F:$F,$B21,TB!$J:$J,$A$4)</f>
        <v>27618.276719999998</v>
      </c>
      <c r="R21" s="202">
        <f>-SUMIFS(TB!X:X,TB!$F:$F,$B21,TB!$J:$J,$A$4)</f>
        <v>30902.224440000002</v>
      </c>
      <c r="S21" s="202">
        <f>-SUMIFS(TB!Y:Y,TB!$F:$F,$B21,TB!$J:$J,$A$4)</f>
        <v>17764.706440000002</v>
      </c>
      <c r="T21" s="202">
        <f>-SUMIFS(TB!Z:Z,TB!$F:$F,$B21,TB!$J:$J,$A$4)</f>
        <v>16657.836500000001</v>
      </c>
      <c r="U21" s="202">
        <f>-SUMIFS(TB!AA:AA,TB!$F:$F,$B21,TB!$J:$J,$A$4)</f>
        <v>15480.416660000001</v>
      </c>
      <c r="V21" s="202">
        <f>-SUMIFS(TB!AB:AB,TB!$F:$F,$B21,TB!$J:$J,$A$4)</f>
        <v>4147.0941800000001</v>
      </c>
      <c r="W21" s="202">
        <f>-SUMIFS(TB!AC:AC,TB!$F:$F,$B21,TB!$J:$J,$A$4)</f>
        <v>6767.2847699999993</v>
      </c>
      <c r="X21" s="202">
        <f>-SUMIFS(TB!AD:AD,TB!$F:$F,$B21,TB!$J:$J,$A$4)</f>
        <v>7438.2427699999998</v>
      </c>
      <c r="Y21" s="202">
        <f>-SUMIFS(TB!AE:AE,TB!$F:$F,$B21,TB!$J:$J,$A$4)</f>
        <v>9997.4734100000005</v>
      </c>
      <c r="Z21" s="202">
        <f>-SUMIFS(TB!AF:AF,TB!$F:$F,$B21,TB!$J:$J,$A$4)</f>
        <v>15041.78181</v>
      </c>
      <c r="AA21" s="202">
        <f>-SUMIFS(TB!AG:AG,TB!$F:$F,$B21,TB!$J:$J,$A$4)</f>
        <v>15599.234359999999</v>
      </c>
      <c r="AB21" s="202">
        <f>-SUMIFS(TB!AH:AH,TB!$F:$F,$B21,TB!$J:$J,$A$4)</f>
        <v>15674.22394</v>
      </c>
      <c r="AC21" s="202">
        <f>-SUMIFS(TB!AI:AI,TB!$F:$F,$B21,TB!$J:$J,$A$4)</f>
        <v>15927.333859999999</v>
      </c>
      <c r="AD21" s="202">
        <f>-SUMIFS(TB!AJ:AJ,TB!$F:$F,$B21,TB!$J:$J,$A$4)</f>
        <v>12517.623740000001</v>
      </c>
      <c r="AE21" s="202">
        <f>-SUMIFS(TB!AK:AK,TB!$F:$F,$B21,TB!$J:$J,$A$4)</f>
        <v>10775.311099999999</v>
      </c>
      <c r="AF21" s="202">
        <f>-SUMIFS(TB!AL:AL,TB!$F:$F,$B21,TB!$J:$J,$A$4)</f>
        <v>12921.092980000001</v>
      </c>
      <c r="AG21" s="202">
        <f>-SUMIFS(TB!AM:AM,TB!$F:$F,$B21,TB!$J:$J,$A$4)</f>
        <v>17470.100979999999</v>
      </c>
      <c r="AH21" s="202">
        <f>-SUMIFS(TB!AN:AN,TB!$F:$F,$B21,TB!$J:$J,$A$4)</f>
        <v>12324.537259999999</v>
      </c>
      <c r="AI21" s="202">
        <f>-SUMIFS(TB!AO:AO,TB!$F:$F,$B21,TB!$J:$J,$A$4)</f>
        <v>14974.246859999999</v>
      </c>
      <c r="AJ21" s="202">
        <f>-SUMIFS(TB!AP:AP,TB!$F:$F,$B21,TB!$J:$J,$A$4)</f>
        <v>6077.9640999999992</v>
      </c>
      <c r="AK21" s="202">
        <f>-SUMIFS(TB!AQ:AQ,TB!$F:$F,$B21,TB!$J:$J,$A$4)</f>
        <v>4785.4600599999994</v>
      </c>
      <c r="AL21" s="202">
        <f>-SUMIFS(TB!AR:AR,TB!$F:$F,$B21,TB!$J:$J,$A$4)</f>
        <v>6563.5036500000006</v>
      </c>
      <c r="AM21" s="202">
        <f>-SUMIFS(TB!AS:AS,TB!$F:$F,$B21,TB!$J:$J,$A$4)</f>
        <v>13705.4995</v>
      </c>
      <c r="AN21" s="202">
        <f>-SUMIFS(TB!AT:AT,TB!$F:$F,$B21,TB!$J:$J,$A$4)</f>
        <v>14122.1441</v>
      </c>
      <c r="AO21" s="202">
        <f>-SUMIFS(TB!AU:AU,TB!$F:$F,$B21,TB!$J:$J,$A$4)</f>
        <v>17519.30299</v>
      </c>
      <c r="AP21" s="202">
        <f>-SUMIFS(TB!AV:AV,TB!$F:$F,$B21,TB!$J:$J,$A$4)</f>
        <v>18199.724630000001</v>
      </c>
      <c r="AQ21" s="202">
        <f>-SUMIFS(TB!AW:AW,TB!$F:$F,$B21,TB!$J:$J,$A$4)</f>
        <v>8136.8805899999998</v>
      </c>
      <c r="AR21" s="202">
        <f>-SUMIFS(TB!AX:AX,TB!$F:$F,$B21,TB!$J:$J,$A$4)</f>
        <v>2258.7028700000001</v>
      </c>
      <c r="AS21" s="202">
        <f>-SUMIFS(TB!AY:AY,TB!$F:$F,$B21,TB!$J:$J,$A$4)</f>
        <v>2974.1195299999999</v>
      </c>
      <c r="AT21" s="202">
        <f>-SUMIFS(TB!AZ:AZ,TB!$F:$F,$B21,TB!$J:$J,$A$4)</f>
        <v>0</v>
      </c>
      <c r="AU21" s="202">
        <f>-SUMIFS(TB!BA:BA,TB!$F:$F,$B21,TB!$J:$J,$A$4)</f>
        <v>0</v>
      </c>
      <c r="AV21" s="202">
        <f>-SUMIFS(TB!BB:BB,TB!$F:$F,$B21,TB!$J:$J,$A$4)</f>
        <v>0</v>
      </c>
      <c r="AW21" s="202">
        <f>-SUMIFS(TB!BC:BC,TB!$F:$F,$B21,TB!$J:$J,$A$4)</f>
        <v>0</v>
      </c>
      <c r="AX21" s="202">
        <f>-SUMIFS(TB!BD:BD,TB!$F:$F,$B21,TB!$J:$J,$A$4)</f>
        <v>0</v>
      </c>
      <c r="AY21" s="202">
        <f>-SUMIFS(TB!BE:BE,TB!$F:$F,$B21,TB!$J:$J,$A$4)</f>
        <v>0</v>
      </c>
      <c r="AZ21" s="202">
        <f>-SUMIFS(TB!BF:BF,TB!$F:$F,$B21,TB!$J:$J,$A$4)</f>
        <v>0</v>
      </c>
      <c r="BA21" s="202">
        <f>-SUMIFS(TB!BG:BG,TB!$F:$F,$B21,TB!$J:$J,$A$4)</f>
        <v>0</v>
      </c>
      <c r="BB21" s="202">
        <f>-SUMIFS(TB!BH:BH,TB!$F:$F,$B21,TB!$J:$J,$A$4)</f>
        <v>0</v>
      </c>
      <c r="BC21" s="202">
        <f>-SUMIFS(TB!BI:BI,TB!$F:$F,$B21,TB!$J:$J,$A$4)</f>
        <v>0</v>
      </c>
    </row>
    <row r="22" spans="2:55" s="26" customFormat="1" ht="14.25" customHeight="1" x14ac:dyDescent="0.3">
      <c r="B22" s="70" t="str">
        <f>BS!B22</f>
        <v>Accrued expenses</v>
      </c>
      <c r="C22" s="202">
        <f t="shared" si="7"/>
        <v>97.598670000000013</v>
      </c>
      <c r="D22" s="202">
        <f t="shared" si="8"/>
        <v>160.35423</v>
      </c>
      <c r="E22" s="202">
        <f t="shared" si="8"/>
        <v>56.795020000000001</v>
      </c>
      <c r="F22" s="202">
        <f t="shared" si="8"/>
        <v>60</v>
      </c>
      <c r="G22" s="216"/>
      <c r="H22" s="202">
        <f>-SUMIFS(TB!N:N,TB!$F:$F,$B22,TB!$J:$J,$A$4)</f>
        <v>232.86085999999997</v>
      </c>
      <c r="I22" s="202">
        <f>-SUMIFS(TB!O:O,TB!$F:$F,$B22,TB!$J:$J,$A$4)</f>
        <v>322.83530999999999</v>
      </c>
      <c r="J22" s="202">
        <f>-SUMIFS(TB!P:P,TB!$F:$F,$B22,TB!$J:$J,$A$4)</f>
        <v>392.82823999999999</v>
      </c>
      <c r="K22" s="202">
        <f>-SUMIFS(TB!Q:Q,TB!$F:$F,$B22,TB!$J:$J,$A$4)</f>
        <v>121.1135</v>
      </c>
      <c r="L22" s="202">
        <f>-SUMIFS(TB!R:R,TB!$F:$F,$B22,TB!$J:$J,$A$4)</f>
        <v>4.1073399999999998</v>
      </c>
      <c r="M22" s="202">
        <f>-SUMIFS(TB!S:S,TB!$F:$F,$B22,TB!$J:$J,$A$4)</f>
        <v>13.533389999999999</v>
      </c>
      <c r="N22" s="202">
        <f>-SUMIFS(TB!T:T,TB!$F:$F,$B22,TB!$J:$J,$A$4)</f>
        <v>3.5709200000000001</v>
      </c>
      <c r="O22" s="202">
        <f>-SUMIFS(TB!U:U,TB!$F:$F,$B22,TB!$J:$J,$A$4)</f>
        <v>33.553809999999999</v>
      </c>
      <c r="P22" s="202">
        <f>-SUMIFS(TB!V:V,TB!$F:$F,$B22,TB!$J:$J,$A$4)</f>
        <v>68.925389999999993</v>
      </c>
      <c r="Q22" s="202">
        <f>-SUMIFS(TB!W:W,TB!$F:$F,$B22,TB!$J:$J,$A$4)</f>
        <v>75.516320000000007</v>
      </c>
      <c r="R22" s="202">
        <f>-SUMIFS(TB!X:X,TB!$F:$F,$B22,TB!$J:$J,$A$4)</f>
        <v>171.18283</v>
      </c>
      <c r="S22" s="202">
        <f>-SUMIFS(TB!Y:Y,TB!$F:$F,$B22,TB!$J:$J,$A$4)</f>
        <v>97.598670000000013</v>
      </c>
      <c r="T22" s="202">
        <f>-SUMIFS(TB!Z:Z,TB!$F:$F,$B22,TB!$J:$J,$A$4)</f>
        <v>37.782850000000003</v>
      </c>
      <c r="U22" s="202">
        <f>-SUMIFS(TB!AA:AA,TB!$F:$F,$B22,TB!$J:$J,$A$4)</f>
        <v>27.607970000000002</v>
      </c>
      <c r="V22" s="202">
        <f>-SUMIFS(TB!AB:AB,TB!$F:$F,$B22,TB!$J:$J,$A$4)</f>
        <v>79.734220000000008</v>
      </c>
      <c r="W22" s="202">
        <f>-SUMIFS(TB!AC:AC,TB!$F:$F,$B22,TB!$J:$J,$A$4)</f>
        <v>69.72363</v>
      </c>
      <c r="X22" s="202">
        <f>-SUMIFS(TB!AD:AD,TB!$F:$F,$B22,TB!$J:$J,$A$4)</f>
        <v>69.167169999999999</v>
      </c>
      <c r="Y22" s="202">
        <f>-SUMIFS(TB!AE:AE,TB!$F:$F,$B22,TB!$J:$J,$A$4)</f>
        <v>96.277250000000009</v>
      </c>
      <c r="Z22" s="202">
        <f>-SUMIFS(TB!AF:AF,TB!$F:$F,$B22,TB!$J:$J,$A$4)</f>
        <v>91.125380000000007</v>
      </c>
      <c r="AA22" s="202">
        <f>-SUMIFS(TB!AG:AG,TB!$F:$F,$B22,TB!$J:$J,$A$4)</f>
        <v>142.07873000000001</v>
      </c>
      <c r="AB22" s="202">
        <f>-SUMIFS(TB!AH:AH,TB!$F:$F,$B22,TB!$J:$J,$A$4)</f>
        <v>143.91453999999999</v>
      </c>
      <c r="AC22" s="202">
        <f>-SUMIFS(TB!AI:AI,TB!$F:$F,$B22,TB!$J:$J,$A$4)</f>
        <v>182.44683999999998</v>
      </c>
      <c r="AD22" s="202">
        <f>-SUMIFS(TB!AJ:AJ,TB!$F:$F,$B22,TB!$J:$J,$A$4)</f>
        <v>296.51492000000002</v>
      </c>
      <c r="AE22" s="202">
        <f>-SUMIFS(TB!AK:AK,TB!$F:$F,$B22,TB!$J:$J,$A$4)</f>
        <v>160.35423</v>
      </c>
      <c r="AF22" s="202">
        <f>-SUMIFS(TB!AL:AL,TB!$F:$F,$B22,TB!$J:$J,$A$4)</f>
        <v>101.2993</v>
      </c>
      <c r="AG22" s="202">
        <f>-SUMIFS(TB!AM:AM,TB!$F:$F,$B22,TB!$J:$J,$A$4)</f>
        <v>119.99638999999999</v>
      </c>
      <c r="AH22" s="202">
        <f>-SUMIFS(TB!AN:AN,TB!$F:$F,$B22,TB!$J:$J,$A$4)</f>
        <v>49.604780000000005</v>
      </c>
      <c r="AI22" s="202">
        <f>-SUMIFS(TB!AO:AO,TB!$F:$F,$B22,TB!$J:$J,$A$4)</f>
        <v>50.959569999999992</v>
      </c>
      <c r="AJ22" s="202">
        <f>-SUMIFS(TB!AP:AP,TB!$F:$F,$B22,TB!$J:$J,$A$4)</f>
        <v>72.632649999999998</v>
      </c>
      <c r="AK22" s="202">
        <f>-SUMIFS(TB!AQ:AQ,TB!$F:$F,$B22,TB!$J:$J,$A$4)</f>
        <v>248.91338000000002</v>
      </c>
      <c r="AL22" s="202">
        <f>-SUMIFS(TB!AR:AR,TB!$F:$F,$B22,TB!$J:$J,$A$4)</f>
        <v>101.08262000000001</v>
      </c>
      <c r="AM22" s="202">
        <f>-SUMIFS(TB!AS:AS,TB!$F:$F,$B22,TB!$J:$J,$A$4)</f>
        <v>67.794060000000002</v>
      </c>
      <c r="AN22" s="202">
        <f>-SUMIFS(TB!AT:AT,TB!$F:$F,$B22,TB!$J:$J,$A$4)</f>
        <v>84.215010000000007</v>
      </c>
      <c r="AO22" s="202">
        <f>-SUMIFS(TB!AU:AU,TB!$F:$F,$B22,TB!$J:$J,$A$4)</f>
        <v>69.929520000000011</v>
      </c>
      <c r="AP22" s="202">
        <f>-SUMIFS(TB!AV:AV,TB!$F:$F,$B22,TB!$J:$J,$A$4)</f>
        <v>89.151649999999989</v>
      </c>
      <c r="AQ22" s="202">
        <f>-SUMIFS(TB!AW:AW,TB!$F:$F,$B22,TB!$J:$J,$A$4)</f>
        <v>56.795020000000001</v>
      </c>
      <c r="AR22" s="202">
        <f>-SUMIFS(TB!AX:AX,TB!$F:$F,$B22,TB!$J:$J,$A$4)</f>
        <v>52.5</v>
      </c>
      <c r="AS22" s="202">
        <f>-SUMIFS(TB!AY:AY,TB!$F:$F,$B22,TB!$J:$J,$A$4)</f>
        <v>60</v>
      </c>
      <c r="AT22" s="202">
        <f>-SUMIFS(TB!AZ:AZ,TB!$F:$F,$B22,TB!$J:$J,$A$4)</f>
        <v>0</v>
      </c>
      <c r="AU22" s="202">
        <f>-SUMIFS(TB!BA:BA,TB!$F:$F,$B22,TB!$J:$J,$A$4)</f>
        <v>0</v>
      </c>
      <c r="AV22" s="202">
        <f>-SUMIFS(TB!BB:BB,TB!$F:$F,$B22,TB!$J:$J,$A$4)</f>
        <v>0</v>
      </c>
      <c r="AW22" s="202">
        <f>-SUMIFS(TB!BC:BC,TB!$F:$F,$B22,TB!$J:$J,$A$4)</f>
        <v>0</v>
      </c>
      <c r="AX22" s="202">
        <f>-SUMIFS(TB!BD:BD,TB!$F:$F,$B22,TB!$J:$J,$A$4)</f>
        <v>0</v>
      </c>
      <c r="AY22" s="202">
        <f>-SUMIFS(TB!BE:BE,TB!$F:$F,$B22,TB!$J:$J,$A$4)</f>
        <v>0</v>
      </c>
      <c r="AZ22" s="202">
        <f>-SUMIFS(TB!BF:BF,TB!$F:$F,$B22,TB!$J:$J,$A$4)</f>
        <v>0</v>
      </c>
      <c r="BA22" s="202">
        <f>-SUMIFS(TB!BG:BG,TB!$F:$F,$B22,TB!$J:$J,$A$4)</f>
        <v>0</v>
      </c>
      <c r="BB22" s="202">
        <f>-SUMIFS(TB!BH:BH,TB!$F:$F,$B22,TB!$J:$J,$A$4)</f>
        <v>0</v>
      </c>
      <c r="BC22" s="202">
        <f>-SUMIFS(TB!BI:BI,TB!$F:$F,$B22,TB!$J:$J,$A$4)</f>
        <v>0</v>
      </c>
    </row>
    <row r="23" spans="2:55" s="26" customFormat="1" ht="14.25" customHeight="1" x14ac:dyDescent="0.3">
      <c r="B23" s="70" t="str">
        <f>BS!B23</f>
        <v>Blank</v>
      </c>
      <c r="C23" s="202">
        <f t="shared" si="7"/>
        <v>0</v>
      </c>
      <c r="D23" s="202">
        <f t="shared" si="8"/>
        <v>0</v>
      </c>
      <c r="E23" s="202">
        <f t="shared" si="8"/>
        <v>0</v>
      </c>
      <c r="F23" s="202">
        <f t="shared" si="8"/>
        <v>0</v>
      </c>
      <c r="G23" s="216"/>
      <c r="H23" s="202">
        <f>-SUMIFS(TB!N:N,TB!$F:$F,$B23,TB!$J:$J,$A$4)</f>
        <v>0</v>
      </c>
      <c r="I23" s="202">
        <f>-SUMIFS(TB!O:O,TB!$F:$F,$B23,TB!$J:$J,$A$4)</f>
        <v>0</v>
      </c>
      <c r="J23" s="202">
        <f>-SUMIFS(TB!P:P,TB!$F:$F,$B23,TB!$J:$J,$A$4)</f>
        <v>0</v>
      </c>
      <c r="K23" s="202">
        <f>-SUMIFS(TB!Q:Q,TB!$F:$F,$B23,TB!$J:$J,$A$4)</f>
        <v>0</v>
      </c>
      <c r="L23" s="202">
        <f>-SUMIFS(TB!R:R,TB!$F:$F,$B23,TB!$J:$J,$A$4)</f>
        <v>0</v>
      </c>
      <c r="M23" s="202">
        <f>-SUMIFS(TB!S:S,TB!$F:$F,$B23,TB!$J:$J,$A$4)</f>
        <v>0</v>
      </c>
      <c r="N23" s="202">
        <f>-SUMIFS(TB!T:T,TB!$F:$F,$B23,TB!$J:$J,$A$4)</f>
        <v>0</v>
      </c>
      <c r="O23" s="202">
        <f>-SUMIFS(TB!U:U,TB!$F:$F,$B23,TB!$J:$J,$A$4)</f>
        <v>0</v>
      </c>
      <c r="P23" s="202">
        <f>-SUMIFS(TB!V:V,TB!$F:$F,$B23,TB!$J:$J,$A$4)</f>
        <v>0</v>
      </c>
      <c r="Q23" s="202">
        <f>-SUMIFS(TB!W:W,TB!$F:$F,$B23,TB!$J:$J,$A$4)</f>
        <v>0</v>
      </c>
      <c r="R23" s="202">
        <f>-SUMIFS(TB!X:X,TB!$F:$F,$B23,TB!$J:$J,$A$4)</f>
        <v>0</v>
      </c>
      <c r="S23" s="202">
        <f>-SUMIFS(TB!Y:Y,TB!$F:$F,$B23,TB!$J:$J,$A$4)</f>
        <v>0</v>
      </c>
      <c r="T23" s="202">
        <f>-SUMIFS(TB!Z:Z,TB!$F:$F,$B23,TB!$J:$J,$A$4)</f>
        <v>0</v>
      </c>
      <c r="U23" s="202">
        <f>-SUMIFS(TB!AA:AA,TB!$F:$F,$B23,TB!$J:$J,$A$4)</f>
        <v>0</v>
      </c>
      <c r="V23" s="202">
        <f>-SUMIFS(TB!AB:AB,TB!$F:$F,$B23,TB!$J:$J,$A$4)</f>
        <v>0</v>
      </c>
      <c r="W23" s="202">
        <f>-SUMIFS(TB!AC:AC,TB!$F:$F,$B23,TB!$J:$J,$A$4)</f>
        <v>0</v>
      </c>
      <c r="X23" s="202">
        <f>-SUMIFS(TB!AD:AD,TB!$F:$F,$B23,TB!$J:$J,$A$4)</f>
        <v>0</v>
      </c>
      <c r="Y23" s="202">
        <f>-SUMIFS(TB!AE:AE,TB!$F:$F,$B23,TB!$J:$J,$A$4)</f>
        <v>0</v>
      </c>
      <c r="Z23" s="202">
        <f>-SUMIFS(TB!AF:AF,TB!$F:$F,$B23,TB!$J:$J,$A$4)</f>
        <v>0</v>
      </c>
      <c r="AA23" s="202">
        <f>-SUMIFS(TB!AG:AG,TB!$F:$F,$B23,TB!$J:$J,$A$4)</f>
        <v>0</v>
      </c>
      <c r="AB23" s="202">
        <f>-SUMIFS(TB!AH:AH,TB!$F:$F,$B23,TB!$J:$J,$A$4)</f>
        <v>0</v>
      </c>
      <c r="AC23" s="202">
        <f>-SUMIFS(TB!AI:AI,TB!$F:$F,$B23,TB!$J:$J,$A$4)</f>
        <v>0</v>
      </c>
      <c r="AD23" s="202">
        <f>-SUMIFS(TB!AJ:AJ,TB!$F:$F,$B23,TB!$J:$J,$A$4)</f>
        <v>0</v>
      </c>
      <c r="AE23" s="202">
        <f>-SUMIFS(TB!AK:AK,TB!$F:$F,$B23,TB!$J:$J,$A$4)</f>
        <v>0</v>
      </c>
      <c r="AF23" s="202">
        <f>-SUMIFS(TB!AL:AL,TB!$F:$F,$B23,TB!$J:$J,$A$4)</f>
        <v>0</v>
      </c>
      <c r="AG23" s="202">
        <f>-SUMIFS(TB!AM:AM,TB!$F:$F,$B23,TB!$J:$J,$A$4)</f>
        <v>0</v>
      </c>
      <c r="AH23" s="202">
        <f>-SUMIFS(TB!AN:AN,TB!$F:$F,$B23,TB!$J:$J,$A$4)</f>
        <v>0</v>
      </c>
      <c r="AI23" s="202">
        <f>-SUMIFS(TB!AO:AO,TB!$F:$F,$B23,TB!$J:$J,$A$4)</f>
        <v>0</v>
      </c>
      <c r="AJ23" s="202">
        <f>-SUMIFS(TB!AP:AP,TB!$F:$F,$B23,TB!$J:$J,$A$4)</f>
        <v>0</v>
      </c>
      <c r="AK23" s="202">
        <f>-SUMIFS(TB!AQ:AQ,TB!$F:$F,$B23,TB!$J:$J,$A$4)</f>
        <v>0</v>
      </c>
      <c r="AL23" s="202">
        <f>-SUMIFS(TB!AR:AR,TB!$F:$F,$B23,TB!$J:$J,$A$4)</f>
        <v>0</v>
      </c>
      <c r="AM23" s="202">
        <f>-SUMIFS(TB!AS:AS,TB!$F:$F,$B23,TB!$J:$J,$A$4)</f>
        <v>0</v>
      </c>
      <c r="AN23" s="202">
        <f>-SUMIFS(TB!AT:AT,TB!$F:$F,$B23,TB!$J:$J,$A$4)</f>
        <v>0</v>
      </c>
      <c r="AO23" s="202">
        <f>-SUMIFS(TB!AU:AU,TB!$F:$F,$B23,TB!$J:$J,$A$4)</f>
        <v>0</v>
      </c>
      <c r="AP23" s="202">
        <f>-SUMIFS(TB!AV:AV,TB!$F:$F,$B23,TB!$J:$J,$A$4)</f>
        <v>0</v>
      </c>
      <c r="AQ23" s="202">
        <f>-SUMIFS(TB!AW:AW,TB!$F:$F,$B23,TB!$J:$J,$A$4)</f>
        <v>0</v>
      </c>
      <c r="AR23" s="202">
        <f>-SUMIFS(TB!AX:AX,TB!$F:$F,$B23,TB!$J:$J,$A$4)</f>
        <v>0</v>
      </c>
      <c r="AS23" s="202">
        <f>-SUMIFS(TB!AY:AY,TB!$F:$F,$B23,TB!$J:$J,$A$4)</f>
        <v>0</v>
      </c>
      <c r="AT23" s="202">
        <f>-SUMIFS(TB!AZ:AZ,TB!$F:$F,$B23,TB!$J:$J,$A$4)</f>
        <v>0</v>
      </c>
      <c r="AU23" s="202">
        <f>-SUMIFS(TB!BA:BA,TB!$F:$F,$B23,TB!$J:$J,$A$4)</f>
        <v>0</v>
      </c>
      <c r="AV23" s="202">
        <f>-SUMIFS(TB!BB:BB,TB!$F:$F,$B23,TB!$J:$J,$A$4)</f>
        <v>0</v>
      </c>
      <c r="AW23" s="202">
        <f>-SUMIFS(TB!BC:BC,TB!$F:$F,$B23,TB!$J:$J,$A$4)</f>
        <v>0</v>
      </c>
      <c r="AX23" s="202">
        <f>-SUMIFS(TB!BD:BD,TB!$F:$F,$B23,TB!$J:$J,$A$4)</f>
        <v>0</v>
      </c>
      <c r="AY23" s="202">
        <f>-SUMIFS(TB!BE:BE,TB!$F:$F,$B23,TB!$J:$J,$A$4)</f>
        <v>0</v>
      </c>
      <c r="AZ23" s="202">
        <f>-SUMIFS(TB!BF:BF,TB!$F:$F,$B23,TB!$J:$J,$A$4)</f>
        <v>0</v>
      </c>
      <c r="BA23" s="202">
        <f>-SUMIFS(TB!BG:BG,TB!$F:$F,$B23,TB!$J:$J,$A$4)</f>
        <v>0</v>
      </c>
      <c r="BB23" s="202">
        <f>-SUMIFS(TB!BH:BH,TB!$F:$F,$B23,TB!$J:$J,$A$4)</f>
        <v>0</v>
      </c>
      <c r="BC23" s="202">
        <f>-SUMIFS(TB!BI:BI,TB!$F:$F,$B23,TB!$J:$J,$A$4)</f>
        <v>0</v>
      </c>
    </row>
    <row r="24" spans="2:55" s="26" customFormat="1" ht="14.25" customHeight="1" x14ac:dyDescent="0.3">
      <c r="B24" s="70" t="str">
        <f>BS!B24</f>
        <v>Other current liabilities</v>
      </c>
      <c r="C24" s="202">
        <f t="shared" ref="C24" si="9">S24</f>
        <v>150.34716</v>
      </c>
      <c r="D24" s="202">
        <f t="shared" si="8"/>
        <v>742.85831000000007</v>
      </c>
      <c r="E24" s="202">
        <f t="shared" si="8"/>
        <v>1242.9345900000001</v>
      </c>
      <c r="F24" s="202">
        <f t="shared" si="8"/>
        <v>1189.8854699999999</v>
      </c>
      <c r="G24" s="216"/>
      <c r="H24" s="202">
        <f>-SUMIFS(TB!N:N,TB!$F:$F,$B24,TB!$J:$J,$A$4)</f>
        <v>3443.9173899999996</v>
      </c>
      <c r="I24" s="202">
        <f>-SUMIFS(TB!O:O,TB!$F:$F,$B24,TB!$J:$J,$A$4)</f>
        <v>3477.8520199999998</v>
      </c>
      <c r="J24" s="202">
        <f>-SUMIFS(TB!P:P,TB!$F:$F,$B24,TB!$J:$J,$A$4)</f>
        <v>539.90125</v>
      </c>
      <c r="K24" s="202">
        <f>-SUMIFS(TB!Q:Q,TB!$F:$F,$B24,TB!$J:$J,$A$4)</f>
        <v>542.71992</v>
      </c>
      <c r="L24" s="202">
        <f>-SUMIFS(TB!R:R,TB!$F:$F,$B24,TB!$J:$J,$A$4)</f>
        <v>611.40255000000002</v>
      </c>
      <c r="M24" s="202">
        <f>-SUMIFS(TB!S:S,TB!$F:$F,$B24,TB!$J:$J,$A$4)</f>
        <v>660.53431</v>
      </c>
      <c r="N24" s="202">
        <f>-SUMIFS(TB!T:T,TB!$F:$F,$B24,TB!$J:$J,$A$4)</f>
        <v>454.95869000000005</v>
      </c>
      <c r="O24" s="202">
        <f>-SUMIFS(TB!U:U,TB!$F:$F,$B24,TB!$J:$J,$A$4)</f>
        <v>483.47498999999999</v>
      </c>
      <c r="P24" s="202">
        <f>-SUMIFS(TB!V:V,TB!$F:$F,$B24,TB!$J:$J,$A$4)</f>
        <v>473.94675000000001</v>
      </c>
      <c r="Q24" s="202">
        <f>-SUMIFS(TB!W:W,TB!$F:$F,$B24,TB!$J:$J,$A$4)</f>
        <v>542.93845999999996</v>
      </c>
      <c r="R24" s="202">
        <f>-SUMIFS(TB!X:X,TB!$F:$F,$B24,TB!$J:$J,$A$4)</f>
        <v>611.93015999999989</v>
      </c>
      <c r="S24" s="202">
        <f>-SUMIFS(TB!Y:Y,TB!$F:$F,$B24,TB!$J:$J,$A$4)</f>
        <v>150.34716</v>
      </c>
      <c r="T24" s="202">
        <f>-SUMIFS(TB!Z:Z,TB!$F:$F,$B24,TB!$J:$J,$A$4)</f>
        <v>223.83888000000002</v>
      </c>
      <c r="U24" s="202">
        <f>-SUMIFS(TB!AA:AA,TB!$F:$F,$B24,TB!$J:$J,$A$4)</f>
        <v>297.3306</v>
      </c>
      <c r="V24" s="202">
        <f>-SUMIFS(TB!AB:AB,TB!$F:$F,$B24,TB!$J:$J,$A$4)</f>
        <v>727.88813000000005</v>
      </c>
      <c r="W24" s="202">
        <f>-SUMIFS(TB!AC:AC,TB!$F:$F,$B24,TB!$J:$J,$A$4)</f>
        <v>747.37985000000003</v>
      </c>
      <c r="X24" s="202">
        <f>-SUMIFS(TB!AD:AD,TB!$F:$F,$B24,TB!$J:$J,$A$4)</f>
        <v>766.87157000000002</v>
      </c>
      <c r="Y24" s="202">
        <f>-SUMIFS(TB!AE:AE,TB!$F:$F,$B24,TB!$J:$J,$A$4)</f>
        <v>701.01085999999998</v>
      </c>
      <c r="Z24" s="202">
        <f>-SUMIFS(TB!AF:AF,TB!$F:$F,$B24,TB!$J:$J,$A$4)</f>
        <v>697.65257999999994</v>
      </c>
      <c r="AA24" s="202">
        <f>-SUMIFS(TB!AG:AG,TB!$F:$F,$B24,TB!$J:$J,$A$4)</f>
        <v>717.14429999999993</v>
      </c>
      <c r="AB24" s="202">
        <f>-SUMIFS(TB!AH:AH,TB!$F:$F,$B24,TB!$J:$J,$A$4)</f>
        <v>946.16109000000006</v>
      </c>
      <c r="AC24" s="202">
        <f>-SUMIFS(TB!AI:AI,TB!$F:$F,$B24,TB!$J:$J,$A$4)</f>
        <v>941.59163999999987</v>
      </c>
      <c r="AD24" s="202">
        <f>-SUMIFS(TB!AJ:AJ,TB!$F:$F,$B24,TB!$J:$J,$A$4)</f>
        <v>883.00434999999993</v>
      </c>
      <c r="AE24" s="202">
        <f>-SUMIFS(TB!AK:AK,TB!$F:$F,$B24,TB!$J:$J,$A$4)</f>
        <v>742.85831000000007</v>
      </c>
      <c r="AF24" s="202">
        <f>-SUMIFS(TB!AL:AL,TB!$F:$F,$B24,TB!$J:$J,$A$4)</f>
        <v>762.83732000000009</v>
      </c>
      <c r="AG24" s="202">
        <f>-SUMIFS(TB!AM:AM,TB!$F:$F,$B24,TB!$J:$J,$A$4)</f>
        <v>774.41349000000002</v>
      </c>
      <c r="AH24" s="202">
        <f>-SUMIFS(TB!AN:AN,TB!$F:$F,$B24,TB!$J:$J,$A$4)</f>
        <v>762.90472</v>
      </c>
      <c r="AI24" s="202">
        <f>-SUMIFS(TB!AO:AO,TB!$F:$F,$B24,TB!$J:$J,$A$4)</f>
        <v>760.73219999999992</v>
      </c>
      <c r="AJ24" s="202">
        <f>-SUMIFS(TB!AP:AP,TB!$F:$F,$B24,TB!$J:$J,$A$4)</f>
        <v>757.23514999999998</v>
      </c>
      <c r="AK24" s="202">
        <f>-SUMIFS(TB!AQ:AQ,TB!$F:$F,$B24,TB!$J:$J,$A$4)</f>
        <v>597.66642999999999</v>
      </c>
      <c r="AL24" s="202">
        <f>-SUMIFS(TB!AR:AR,TB!$F:$F,$B24,TB!$J:$J,$A$4)</f>
        <v>647.83690999999999</v>
      </c>
      <c r="AM24" s="202">
        <f>-SUMIFS(TB!AS:AS,TB!$F:$F,$B24,TB!$J:$J,$A$4)</f>
        <v>725.91100999999992</v>
      </c>
      <c r="AN24" s="202">
        <f>-SUMIFS(TB!AT:AT,TB!$F:$F,$B24,TB!$J:$J,$A$4)</f>
        <v>1313.47507</v>
      </c>
      <c r="AO24" s="202">
        <f>-SUMIFS(TB!AU:AU,TB!$F:$F,$B24,TB!$J:$J,$A$4)</f>
        <v>1152.8238000000001</v>
      </c>
      <c r="AP24" s="202">
        <f>-SUMIFS(TB!AV:AV,TB!$F:$F,$B24,TB!$J:$J,$A$4)</f>
        <v>1095.62221</v>
      </c>
      <c r="AQ24" s="202">
        <f>-SUMIFS(TB!AW:AW,TB!$F:$F,$B24,TB!$J:$J,$A$4)</f>
        <v>1242.9345900000001</v>
      </c>
      <c r="AR24" s="202">
        <f>-SUMIFS(TB!AX:AX,TB!$F:$F,$B24,TB!$J:$J,$A$4)</f>
        <v>1166.3430800000001</v>
      </c>
      <c r="AS24" s="202">
        <f>-SUMIFS(TB!AY:AY,TB!$F:$F,$B24,TB!$J:$J,$A$4)</f>
        <v>1189.8854699999999</v>
      </c>
      <c r="AT24" s="202">
        <f>-SUMIFS(TB!AZ:AZ,TB!$F:$F,$B24,TB!$J:$J,$A$4)</f>
        <v>0</v>
      </c>
      <c r="AU24" s="202">
        <f>-SUMIFS(TB!BA:BA,TB!$F:$F,$B24,TB!$J:$J,$A$4)</f>
        <v>0</v>
      </c>
      <c r="AV24" s="202">
        <f>-SUMIFS(TB!BB:BB,TB!$F:$F,$B24,TB!$J:$J,$A$4)</f>
        <v>0</v>
      </c>
      <c r="AW24" s="202">
        <f>-SUMIFS(TB!BC:BC,TB!$F:$F,$B24,TB!$J:$J,$A$4)</f>
        <v>0</v>
      </c>
      <c r="AX24" s="202">
        <f>-SUMIFS(TB!BD:BD,TB!$F:$F,$B24,TB!$J:$J,$A$4)</f>
        <v>0</v>
      </c>
      <c r="AY24" s="202">
        <f>-SUMIFS(TB!BE:BE,TB!$F:$F,$B24,TB!$J:$J,$A$4)</f>
        <v>0</v>
      </c>
      <c r="AZ24" s="202">
        <f>-SUMIFS(TB!BF:BF,TB!$F:$F,$B24,TB!$J:$J,$A$4)</f>
        <v>0</v>
      </c>
      <c r="BA24" s="202">
        <f>-SUMIFS(TB!BG:BG,TB!$F:$F,$B24,TB!$J:$J,$A$4)</f>
        <v>0</v>
      </c>
      <c r="BB24" s="202">
        <f>-SUMIFS(TB!BH:BH,TB!$F:$F,$B24,TB!$J:$J,$A$4)</f>
        <v>0</v>
      </c>
      <c r="BC24" s="202">
        <f>-SUMIFS(TB!BI:BI,TB!$F:$F,$B24,TB!$J:$J,$A$4)</f>
        <v>0</v>
      </c>
    </row>
    <row r="25" spans="2:55" s="26" customFormat="1" ht="14.25" customHeight="1" x14ac:dyDescent="0.3">
      <c r="B25" s="70" t="str">
        <f>BS!B25</f>
        <v>Blank</v>
      </c>
      <c r="C25" s="202">
        <f t="shared" si="7"/>
        <v>0</v>
      </c>
      <c r="D25" s="202">
        <f t="shared" si="8"/>
        <v>0</v>
      </c>
      <c r="E25" s="202">
        <f t="shared" si="8"/>
        <v>0</v>
      </c>
      <c r="F25" s="202">
        <f t="shared" si="8"/>
        <v>0</v>
      </c>
      <c r="G25" s="216"/>
      <c r="H25" s="202">
        <f>-SUMIFS(TB!N:N,TB!$F:$F,$B25,TB!$J:$J,$A$4)</f>
        <v>0</v>
      </c>
      <c r="I25" s="202">
        <f>-SUMIFS(TB!O:O,TB!$F:$F,$B25,TB!$J:$J,$A$4)</f>
        <v>0</v>
      </c>
      <c r="J25" s="202">
        <f>-SUMIFS(TB!P:P,TB!$F:$F,$B25,TB!$J:$J,$A$4)</f>
        <v>0</v>
      </c>
      <c r="K25" s="202">
        <f>-SUMIFS(TB!Q:Q,TB!$F:$F,$B25,TB!$J:$J,$A$4)</f>
        <v>0</v>
      </c>
      <c r="L25" s="202">
        <f>-SUMIFS(TB!R:R,TB!$F:$F,$B25,TB!$J:$J,$A$4)</f>
        <v>0</v>
      </c>
      <c r="M25" s="202">
        <f>-SUMIFS(TB!S:S,TB!$F:$F,$B25,TB!$J:$J,$A$4)</f>
        <v>0</v>
      </c>
      <c r="N25" s="202">
        <f>-SUMIFS(TB!T:T,TB!$F:$F,$B25,TB!$J:$J,$A$4)</f>
        <v>0</v>
      </c>
      <c r="O25" s="202">
        <f>-SUMIFS(TB!U:U,TB!$F:$F,$B25,TB!$J:$J,$A$4)</f>
        <v>0</v>
      </c>
      <c r="P25" s="202">
        <f>-SUMIFS(TB!V:V,TB!$F:$F,$B25,TB!$J:$J,$A$4)</f>
        <v>0</v>
      </c>
      <c r="Q25" s="202">
        <f>-SUMIFS(TB!W:W,TB!$F:$F,$B25,TB!$J:$J,$A$4)</f>
        <v>0</v>
      </c>
      <c r="R25" s="202">
        <f>-SUMIFS(TB!X:X,TB!$F:$F,$B25,TB!$J:$J,$A$4)</f>
        <v>0</v>
      </c>
      <c r="S25" s="202">
        <f>-SUMIFS(TB!Y:Y,TB!$F:$F,$B25,TB!$J:$J,$A$4)</f>
        <v>0</v>
      </c>
      <c r="T25" s="202">
        <f>-SUMIFS(TB!Z:Z,TB!$F:$F,$B25,TB!$J:$J,$A$4)</f>
        <v>0</v>
      </c>
      <c r="U25" s="202">
        <f>-SUMIFS(TB!AA:AA,TB!$F:$F,$B25,TB!$J:$J,$A$4)</f>
        <v>0</v>
      </c>
      <c r="V25" s="202">
        <f>-SUMIFS(TB!AB:AB,TB!$F:$F,$B25,TB!$J:$J,$A$4)</f>
        <v>0</v>
      </c>
      <c r="W25" s="202">
        <f>-SUMIFS(TB!AC:AC,TB!$F:$F,$B25,TB!$J:$J,$A$4)</f>
        <v>0</v>
      </c>
      <c r="X25" s="202">
        <f>-SUMIFS(TB!AD:AD,TB!$F:$F,$B25,TB!$J:$J,$A$4)</f>
        <v>0</v>
      </c>
      <c r="Y25" s="202">
        <f>-SUMIFS(TB!AE:AE,TB!$F:$F,$B25,TB!$J:$J,$A$4)</f>
        <v>0</v>
      </c>
      <c r="Z25" s="202">
        <f>-SUMIFS(TB!AF:AF,TB!$F:$F,$B25,TB!$J:$J,$A$4)</f>
        <v>0</v>
      </c>
      <c r="AA25" s="202">
        <f>-SUMIFS(TB!AG:AG,TB!$F:$F,$B25,TB!$J:$J,$A$4)</f>
        <v>0</v>
      </c>
      <c r="AB25" s="202">
        <f>-SUMIFS(TB!AH:AH,TB!$F:$F,$B25,TB!$J:$J,$A$4)</f>
        <v>0</v>
      </c>
      <c r="AC25" s="202">
        <f>-SUMIFS(TB!AI:AI,TB!$F:$F,$B25,TB!$J:$J,$A$4)</f>
        <v>0</v>
      </c>
      <c r="AD25" s="202">
        <f>-SUMIFS(TB!AJ:AJ,TB!$F:$F,$B25,TB!$J:$J,$A$4)</f>
        <v>0</v>
      </c>
      <c r="AE25" s="202">
        <f>-SUMIFS(TB!AK:AK,TB!$F:$F,$B25,TB!$J:$J,$A$4)</f>
        <v>0</v>
      </c>
      <c r="AF25" s="202">
        <f>-SUMIFS(TB!AL:AL,TB!$F:$F,$B25,TB!$J:$J,$A$4)</f>
        <v>0</v>
      </c>
      <c r="AG25" s="202">
        <f>-SUMIFS(TB!AM:AM,TB!$F:$F,$B25,TB!$J:$J,$A$4)</f>
        <v>0</v>
      </c>
      <c r="AH25" s="202">
        <f>-SUMIFS(TB!AN:AN,TB!$F:$F,$B25,TB!$J:$J,$A$4)</f>
        <v>0</v>
      </c>
      <c r="AI25" s="202">
        <f>-SUMIFS(TB!AO:AO,TB!$F:$F,$B25,TB!$J:$J,$A$4)</f>
        <v>0</v>
      </c>
      <c r="AJ25" s="202">
        <f>-SUMIFS(TB!AP:AP,TB!$F:$F,$B25,TB!$J:$J,$A$4)</f>
        <v>0</v>
      </c>
      <c r="AK25" s="202">
        <f>-SUMIFS(TB!AQ:AQ,TB!$F:$F,$B25,TB!$J:$J,$A$4)</f>
        <v>0</v>
      </c>
      <c r="AL25" s="202">
        <f>-SUMIFS(TB!AR:AR,TB!$F:$F,$B25,TB!$J:$J,$A$4)</f>
        <v>0</v>
      </c>
      <c r="AM25" s="202">
        <f>-SUMIFS(TB!AS:AS,TB!$F:$F,$B25,TB!$J:$J,$A$4)</f>
        <v>0</v>
      </c>
      <c r="AN25" s="202">
        <f>-SUMIFS(TB!AT:AT,TB!$F:$F,$B25,TB!$J:$J,$A$4)</f>
        <v>0</v>
      </c>
      <c r="AO25" s="202">
        <f>-SUMIFS(TB!AU:AU,TB!$F:$F,$B25,TB!$J:$J,$A$4)</f>
        <v>0</v>
      </c>
      <c r="AP25" s="202">
        <f>-SUMIFS(TB!AV:AV,TB!$F:$F,$B25,TB!$J:$J,$A$4)</f>
        <v>0</v>
      </c>
      <c r="AQ25" s="202">
        <f>-SUMIFS(TB!AW:AW,TB!$F:$F,$B25,TB!$J:$J,$A$4)</f>
        <v>0</v>
      </c>
      <c r="AR25" s="202">
        <f>-SUMIFS(TB!AX:AX,TB!$F:$F,$B25,TB!$J:$J,$A$4)</f>
        <v>0</v>
      </c>
      <c r="AS25" s="202">
        <f>-SUMIFS(TB!AY:AY,TB!$F:$F,$B25,TB!$J:$J,$A$4)</f>
        <v>0</v>
      </c>
      <c r="AT25" s="202">
        <f>-SUMIFS(TB!AZ:AZ,TB!$F:$F,$B25,TB!$J:$J,$A$4)</f>
        <v>0</v>
      </c>
      <c r="AU25" s="202">
        <f>-SUMIFS(TB!BA:BA,TB!$F:$F,$B25,TB!$J:$J,$A$4)</f>
        <v>0</v>
      </c>
      <c r="AV25" s="202">
        <f>-SUMIFS(TB!BB:BB,TB!$F:$F,$B25,TB!$J:$J,$A$4)</f>
        <v>0</v>
      </c>
      <c r="AW25" s="202">
        <f>-SUMIFS(TB!BC:BC,TB!$F:$F,$B25,TB!$J:$J,$A$4)</f>
        <v>0</v>
      </c>
      <c r="AX25" s="202">
        <f>-SUMIFS(TB!BD:BD,TB!$F:$F,$B25,TB!$J:$J,$A$4)</f>
        <v>0</v>
      </c>
      <c r="AY25" s="202">
        <f>-SUMIFS(TB!BE:BE,TB!$F:$F,$B25,TB!$J:$J,$A$4)</f>
        <v>0</v>
      </c>
      <c r="AZ25" s="202">
        <f>-SUMIFS(TB!BF:BF,TB!$F:$F,$B25,TB!$J:$J,$A$4)</f>
        <v>0</v>
      </c>
      <c r="BA25" s="202">
        <f>-SUMIFS(TB!BG:BG,TB!$F:$F,$B25,TB!$J:$J,$A$4)</f>
        <v>0</v>
      </c>
      <c r="BB25" s="202">
        <f>-SUMIFS(TB!BH:BH,TB!$F:$F,$B25,TB!$J:$J,$A$4)</f>
        <v>0</v>
      </c>
      <c r="BC25" s="202">
        <f>-SUMIFS(TB!BI:BI,TB!$F:$F,$B25,TB!$J:$J,$A$4)</f>
        <v>0</v>
      </c>
    </row>
    <row r="26" spans="2:55" s="26" customFormat="1" ht="14.25" customHeight="1" x14ac:dyDescent="0.3">
      <c r="B26" s="70" t="str">
        <f>BS!B26</f>
        <v>Current portion of long term debt</v>
      </c>
      <c r="C26" s="202">
        <f t="shared" si="7"/>
        <v>0</v>
      </c>
      <c r="D26" s="202">
        <f t="shared" si="8"/>
        <v>0</v>
      </c>
      <c r="E26" s="202">
        <f t="shared" si="8"/>
        <v>0</v>
      </c>
      <c r="F26" s="202">
        <f t="shared" si="8"/>
        <v>0</v>
      </c>
      <c r="G26" s="216"/>
      <c r="H26" s="202">
        <f>-SUMIFS(TB!N:N,TB!$F:$F,$B26,TB!$J:$J,$A$4)</f>
        <v>0</v>
      </c>
      <c r="I26" s="202">
        <f>-SUMIFS(TB!O:O,TB!$F:$F,$B26,TB!$J:$J,$A$4)</f>
        <v>0</v>
      </c>
      <c r="J26" s="202">
        <f>-SUMIFS(TB!P:P,TB!$F:$F,$B26,TB!$J:$J,$A$4)</f>
        <v>0</v>
      </c>
      <c r="K26" s="202">
        <f>-SUMIFS(TB!Q:Q,TB!$F:$F,$B26,TB!$J:$J,$A$4)</f>
        <v>0</v>
      </c>
      <c r="L26" s="202">
        <f>-SUMIFS(TB!R:R,TB!$F:$F,$B26,TB!$J:$J,$A$4)</f>
        <v>0</v>
      </c>
      <c r="M26" s="202">
        <f>-SUMIFS(TB!S:S,TB!$F:$F,$B26,TB!$J:$J,$A$4)</f>
        <v>0</v>
      </c>
      <c r="N26" s="202">
        <f>-SUMIFS(TB!T:T,TB!$F:$F,$B26,TB!$J:$J,$A$4)</f>
        <v>0</v>
      </c>
      <c r="O26" s="202">
        <f>-SUMIFS(TB!U:U,TB!$F:$F,$B26,TB!$J:$J,$A$4)</f>
        <v>0</v>
      </c>
      <c r="P26" s="202">
        <f>-SUMIFS(TB!V:V,TB!$F:$F,$B26,TB!$J:$J,$A$4)</f>
        <v>0</v>
      </c>
      <c r="Q26" s="202">
        <f>-SUMIFS(TB!W:W,TB!$F:$F,$B26,TB!$J:$J,$A$4)</f>
        <v>0</v>
      </c>
      <c r="R26" s="202">
        <f>-SUMIFS(TB!X:X,TB!$F:$F,$B26,TB!$J:$J,$A$4)</f>
        <v>0</v>
      </c>
      <c r="S26" s="202">
        <f>-SUMIFS(TB!Y:Y,TB!$F:$F,$B26,TB!$J:$J,$A$4)</f>
        <v>0</v>
      </c>
      <c r="T26" s="202">
        <f>-SUMIFS(TB!Z:Z,TB!$F:$F,$B26,TB!$J:$J,$A$4)</f>
        <v>0</v>
      </c>
      <c r="U26" s="202">
        <f>-SUMIFS(TB!AA:AA,TB!$F:$F,$B26,TB!$J:$J,$A$4)</f>
        <v>0</v>
      </c>
      <c r="V26" s="202">
        <f>-SUMIFS(TB!AB:AB,TB!$F:$F,$B26,TB!$J:$J,$A$4)</f>
        <v>0</v>
      </c>
      <c r="W26" s="202">
        <f>-SUMIFS(TB!AC:AC,TB!$F:$F,$B26,TB!$J:$J,$A$4)</f>
        <v>0</v>
      </c>
      <c r="X26" s="202">
        <f>-SUMIFS(TB!AD:AD,TB!$F:$F,$B26,TB!$J:$J,$A$4)</f>
        <v>0</v>
      </c>
      <c r="Y26" s="202">
        <f>-SUMIFS(TB!AE:AE,TB!$F:$F,$B26,TB!$J:$J,$A$4)</f>
        <v>0</v>
      </c>
      <c r="Z26" s="202">
        <f>-SUMIFS(TB!AF:AF,TB!$F:$F,$B26,TB!$J:$J,$A$4)</f>
        <v>0</v>
      </c>
      <c r="AA26" s="202">
        <f>-SUMIFS(TB!AG:AG,TB!$F:$F,$B26,TB!$J:$J,$A$4)</f>
        <v>0</v>
      </c>
      <c r="AB26" s="202">
        <f>-SUMIFS(TB!AH:AH,TB!$F:$F,$B26,TB!$J:$J,$A$4)</f>
        <v>0</v>
      </c>
      <c r="AC26" s="202">
        <f>-SUMIFS(TB!AI:AI,TB!$F:$F,$B26,TB!$J:$J,$A$4)</f>
        <v>0</v>
      </c>
      <c r="AD26" s="202">
        <f>-SUMIFS(TB!AJ:AJ,TB!$F:$F,$B26,TB!$J:$J,$A$4)</f>
        <v>0</v>
      </c>
      <c r="AE26" s="202">
        <f>-SUMIFS(TB!AK:AK,TB!$F:$F,$B26,TB!$J:$J,$A$4)</f>
        <v>0</v>
      </c>
      <c r="AF26" s="202">
        <f>-SUMIFS(TB!AL:AL,TB!$F:$F,$B26,TB!$J:$J,$A$4)</f>
        <v>0</v>
      </c>
      <c r="AG26" s="202">
        <f>-SUMIFS(TB!AM:AM,TB!$F:$F,$B26,TB!$J:$J,$A$4)</f>
        <v>0</v>
      </c>
      <c r="AH26" s="202">
        <f>-SUMIFS(TB!AN:AN,TB!$F:$F,$B26,TB!$J:$J,$A$4)</f>
        <v>0</v>
      </c>
      <c r="AI26" s="202">
        <f>-SUMIFS(TB!AO:AO,TB!$F:$F,$B26,TB!$J:$J,$A$4)</f>
        <v>0</v>
      </c>
      <c r="AJ26" s="202">
        <f>-SUMIFS(TB!AP:AP,TB!$F:$F,$B26,TB!$J:$J,$A$4)</f>
        <v>0</v>
      </c>
      <c r="AK26" s="202">
        <f>-SUMIFS(TB!AQ:AQ,TB!$F:$F,$B26,TB!$J:$J,$A$4)</f>
        <v>0</v>
      </c>
      <c r="AL26" s="202">
        <f>-SUMIFS(TB!AR:AR,TB!$F:$F,$B26,TB!$J:$J,$A$4)</f>
        <v>0</v>
      </c>
      <c r="AM26" s="202">
        <f>-SUMIFS(TB!AS:AS,TB!$F:$F,$B26,TB!$J:$J,$A$4)</f>
        <v>0</v>
      </c>
      <c r="AN26" s="202">
        <f>-SUMIFS(TB!AT:AT,TB!$F:$F,$B26,TB!$J:$J,$A$4)</f>
        <v>0</v>
      </c>
      <c r="AO26" s="202">
        <f>-SUMIFS(TB!AU:AU,TB!$F:$F,$B26,TB!$J:$J,$A$4)</f>
        <v>0</v>
      </c>
      <c r="AP26" s="202">
        <f>-SUMIFS(TB!AV:AV,TB!$F:$F,$B26,TB!$J:$J,$A$4)</f>
        <v>0</v>
      </c>
      <c r="AQ26" s="202">
        <f>-SUMIFS(TB!AW:AW,TB!$F:$F,$B26,TB!$J:$J,$A$4)</f>
        <v>0</v>
      </c>
      <c r="AR26" s="202">
        <f>-SUMIFS(TB!AX:AX,TB!$F:$F,$B26,TB!$J:$J,$A$4)</f>
        <v>0</v>
      </c>
      <c r="AS26" s="202">
        <f>-SUMIFS(TB!AY:AY,TB!$F:$F,$B26,TB!$J:$J,$A$4)</f>
        <v>0</v>
      </c>
      <c r="AT26" s="202">
        <f>-SUMIFS(TB!AZ:AZ,TB!$F:$F,$B26,TB!$J:$J,$A$4)</f>
        <v>0</v>
      </c>
      <c r="AU26" s="202">
        <f>-SUMIFS(TB!BA:BA,TB!$F:$F,$B26,TB!$J:$J,$A$4)</f>
        <v>0</v>
      </c>
      <c r="AV26" s="202">
        <f>-SUMIFS(TB!BB:BB,TB!$F:$F,$B26,TB!$J:$J,$A$4)</f>
        <v>0</v>
      </c>
      <c r="AW26" s="202">
        <f>-SUMIFS(TB!BC:BC,TB!$F:$F,$B26,TB!$J:$J,$A$4)</f>
        <v>0</v>
      </c>
      <c r="AX26" s="202">
        <f>-SUMIFS(TB!BD:BD,TB!$F:$F,$B26,TB!$J:$J,$A$4)</f>
        <v>0</v>
      </c>
      <c r="AY26" s="202">
        <f>-SUMIFS(TB!BE:BE,TB!$F:$F,$B26,TB!$J:$J,$A$4)</f>
        <v>0</v>
      </c>
      <c r="AZ26" s="202">
        <f>-SUMIFS(TB!BF:BF,TB!$F:$F,$B26,TB!$J:$J,$A$4)</f>
        <v>0</v>
      </c>
      <c r="BA26" s="202">
        <f>-SUMIFS(TB!BG:BG,TB!$F:$F,$B26,TB!$J:$J,$A$4)</f>
        <v>0</v>
      </c>
      <c r="BB26" s="202">
        <f>-SUMIFS(TB!BH:BH,TB!$F:$F,$B26,TB!$J:$J,$A$4)</f>
        <v>0</v>
      </c>
      <c r="BC26" s="202">
        <f>-SUMIFS(TB!BI:BI,TB!$F:$F,$B26,TB!$J:$J,$A$4)</f>
        <v>0</v>
      </c>
    </row>
    <row r="27" spans="2:55" s="26" customFormat="1" ht="14.25" customHeight="1" x14ac:dyDescent="0.3">
      <c r="B27" s="70" t="str">
        <f>BS!B27</f>
        <v>Line of credit</v>
      </c>
      <c r="C27" s="202">
        <f t="shared" si="7"/>
        <v>0</v>
      </c>
      <c r="D27" s="202">
        <f t="shared" si="8"/>
        <v>0</v>
      </c>
      <c r="E27" s="202">
        <f t="shared" si="8"/>
        <v>358.81554</v>
      </c>
      <c r="F27" s="202">
        <f t="shared" si="8"/>
        <v>2871.03314</v>
      </c>
      <c r="G27" s="216"/>
      <c r="H27" s="202">
        <f>-SUMIFS(TB!N:N,TB!$F:$F,$B27,TB!$J:$J,$A$4)</f>
        <v>0</v>
      </c>
      <c r="I27" s="202">
        <f>-SUMIFS(TB!O:O,TB!$F:$F,$B27,TB!$J:$J,$A$4)</f>
        <v>0</v>
      </c>
      <c r="J27" s="202">
        <f>-SUMIFS(TB!P:P,TB!$F:$F,$B27,TB!$J:$J,$A$4)</f>
        <v>0</v>
      </c>
      <c r="K27" s="202">
        <f>-SUMIFS(TB!Q:Q,TB!$F:$F,$B27,TB!$J:$J,$A$4)</f>
        <v>0</v>
      </c>
      <c r="L27" s="202">
        <f>-SUMIFS(TB!R:R,TB!$F:$F,$B27,TB!$J:$J,$A$4)</f>
        <v>0</v>
      </c>
      <c r="M27" s="202">
        <f>-SUMIFS(TB!S:S,TB!$F:$F,$B27,TB!$J:$J,$A$4)</f>
        <v>0</v>
      </c>
      <c r="N27" s="202">
        <f>-SUMIFS(TB!T:T,TB!$F:$F,$B27,TB!$J:$J,$A$4)</f>
        <v>0</v>
      </c>
      <c r="O27" s="202">
        <f>-SUMIFS(TB!U:U,TB!$F:$F,$B27,TB!$J:$J,$A$4)</f>
        <v>0</v>
      </c>
      <c r="P27" s="202">
        <f>-SUMIFS(TB!V:V,TB!$F:$F,$B27,TB!$J:$J,$A$4)</f>
        <v>0</v>
      </c>
      <c r="Q27" s="202">
        <f>-SUMIFS(TB!W:W,TB!$F:$F,$B27,TB!$J:$J,$A$4)</f>
        <v>0</v>
      </c>
      <c r="R27" s="202">
        <f>-SUMIFS(TB!X:X,TB!$F:$F,$B27,TB!$J:$J,$A$4)</f>
        <v>0</v>
      </c>
      <c r="S27" s="202">
        <f>-SUMIFS(TB!Y:Y,TB!$F:$F,$B27,TB!$J:$J,$A$4)</f>
        <v>0</v>
      </c>
      <c r="T27" s="202">
        <f>-SUMIFS(TB!Z:Z,TB!$F:$F,$B27,TB!$J:$J,$A$4)</f>
        <v>0</v>
      </c>
      <c r="U27" s="202">
        <f>-SUMIFS(TB!AA:AA,TB!$F:$F,$B27,TB!$J:$J,$A$4)</f>
        <v>0</v>
      </c>
      <c r="V27" s="202">
        <f>-SUMIFS(TB!AB:AB,TB!$F:$F,$B27,TB!$J:$J,$A$4)</f>
        <v>0</v>
      </c>
      <c r="W27" s="202">
        <f>-SUMIFS(TB!AC:AC,TB!$F:$F,$B27,TB!$J:$J,$A$4)</f>
        <v>0</v>
      </c>
      <c r="X27" s="202">
        <f>-SUMIFS(TB!AD:AD,TB!$F:$F,$B27,TB!$J:$J,$A$4)</f>
        <v>0</v>
      </c>
      <c r="Y27" s="202">
        <f>-SUMIFS(TB!AE:AE,TB!$F:$F,$B27,TB!$J:$J,$A$4)</f>
        <v>0</v>
      </c>
      <c r="Z27" s="202">
        <f>-SUMIFS(TB!AF:AF,TB!$F:$F,$B27,TB!$J:$J,$A$4)</f>
        <v>0</v>
      </c>
      <c r="AA27" s="202">
        <f>-SUMIFS(TB!AG:AG,TB!$F:$F,$B27,TB!$J:$J,$A$4)</f>
        <v>0</v>
      </c>
      <c r="AB27" s="202">
        <f>-SUMIFS(TB!AH:AH,TB!$F:$F,$B27,TB!$J:$J,$A$4)</f>
        <v>0</v>
      </c>
      <c r="AC27" s="202">
        <f>-SUMIFS(TB!AI:AI,TB!$F:$F,$B27,TB!$J:$J,$A$4)</f>
        <v>0</v>
      </c>
      <c r="AD27" s="202">
        <f>-SUMIFS(TB!AJ:AJ,TB!$F:$F,$B27,TB!$J:$J,$A$4)</f>
        <v>0</v>
      </c>
      <c r="AE27" s="202">
        <f>-SUMIFS(TB!AK:AK,TB!$F:$F,$B27,TB!$J:$J,$A$4)</f>
        <v>0</v>
      </c>
      <c r="AF27" s="202">
        <f>-SUMIFS(TB!AL:AL,TB!$F:$F,$B27,TB!$J:$J,$A$4)</f>
        <v>0</v>
      </c>
      <c r="AG27" s="202">
        <f>-SUMIFS(TB!AM:AM,TB!$F:$F,$B27,TB!$J:$J,$A$4)</f>
        <v>0</v>
      </c>
      <c r="AH27" s="202">
        <f>-SUMIFS(TB!AN:AN,TB!$F:$F,$B27,TB!$J:$J,$A$4)</f>
        <v>0</v>
      </c>
      <c r="AI27" s="202">
        <f>-SUMIFS(TB!AO:AO,TB!$F:$F,$B27,TB!$J:$J,$A$4)</f>
        <v>0</v>
      </c>
      <c r="AJ27" s="202">
        <f>-SUMIFS(TB!AP:AP,TB!$F:$F,$B27,TB!$J:$J,$A$4)</f>
        <v>0</v>
      </c>
      <c r="AK27" s="202">
        <f>-SUMIFS(TB!AQ:AQ,TB!$F:$F,$B27,TB!$J:$J,$A$4)</f>
        <v>0</v>
      </c>
      <c r="AL27" s="202">
        <f>-SUMIFS(TB!AR:AR,TB!$F:$F,$B27,TB!$J:$J,$A$4)</f>
        <v>0</v>
      </c>
      <c r="AM27" s="202">
        <f>-SUMIFS(TB!AS:AS,TB!$F:$F,$B27,TB!$J:$J,$A$4)</f>
        <v>0</v>
      </c>
      <c r="AN27" s="202">
        <f>-SUMIFS(TB!AT:AT,TB!$F:$F,$B27,TB!$J:$J,$A$4)</f>
        <v>0</v>
      </c>
      <c r="AO27" s="202">
        <f>-SUMIFS(TB!AU:AU,TB!$F:$F,$B27,TB!$J:$J,$A$4)</f>
        <v>0</v>
      </c>
      <c r="AP27" s="202">
        <f>-SUMIFS(TB!AV:AV,TB!$F:$F,$B27,TB!$J:$J,$A$4)</f>
        <v>0</v>
      </c>
      <c r="AQ27" s="202">
        <f>-SUMIFS(TB!AW:AW,TB!$F:$F,$B27,TB!$J:$J,$A$4)</f>
        <v>358.81554</v>
      </c>
      <c r="AR27" s="202">
        <f>-SUMIFS(TB!AX:AX,TB!$F:$F,$B27,TB!$J:$J,$A$4)</f>
        <v>2860.2457200000003</v>
      </c>
      <c r="AS27" s="202">
        <f>-SUMIFS(TB!AY:AY,TB!$F:$F,$B27,TB!$J:$J,$A$4)</f>
        <v>2871.03314</v>
      </c>
      <c r="AT27" s="202">
        <f>-SUMIFS(TB!AZ:AZ,TB!$F:$F,$B27,TB!$J:$J,$A$4)</f>
        <v>0</v>
      </c>
      <c r="AU27" s="202">
        <f>-SUMIFS(TB!BA:BA,TB!$F:$F,$B27,TB!$J:$J,$A$4)</f>
        <v>0</v>
      </c>
      <c r="AV27" s="202">
        <f>-SUMIFS(TB!BB:BB,TB!$F:$F,$B27,TB!$J:$J,$A$4)</f>
        <v>0</v>
      </c>
      <c r="AW27" s="202">
        <f>-SUMIFS(TB!BC:BC,TB!$F:$F,$B27,TB!$J:$J,$A$4)</f>
        <v>0</v>
      </c>
      <c r="AX27" s="202">
        <f>-SUMIFS(TB!BD:BD,TB!$F:$F,$B27,TB!$J:$J,$A$4)</f>
        <v>0</v>
      </c>
      <c r="AY27" s="202">
        <f>-SUMIFS(TB!BE:BE,TB!$F:$F,$B27,TB!$J:$J,$A$4)</f>
        <v>0</v>
      </c>
      <c r="AZ27" s="202">
        <f>-SUMIFS(TB!BF:BF,TB!$F:$F,$B27,TB!$J:$J,$A$4)</f>
        <v>0</v>
      </c>
      <c r="BA27" s="202">
        <f>-SUMIFS(TB!BG:BG,TB!$F:$F,$B27,TB!$J:$J,$A$4)</f>
        <v>0</v>
      </c>
      <c r="BB27" s="202">
        <f>-SUMIFS(TB!BH:BH,TB!$F:$F,$B27,TB!$J:$J,$A$4)</f>
        <v>0</v>
      </c>
      <c r="BC27" s="202">
        <f>-SUMIFS(TB!BI:BI,TB!$F:$F,$B27,TB!$J:$J,$A$4)</f>
        <v>0</v>
      </c>
    </row>
    <row r="28" spans="2:55" s="26" customFormat="1" ht="14.25" customHeight="1" x14ac:dyDescent="0.3">
      <c r="B28" s="70" t="str">
        <f>BS!B28</f>
        <v>Blank</v>
      </c>
      <c r="C28" s="202">
        <f t="shared" si="7"/>
        <v>0</v>
      </c>
      <c r="D28" s="202">
        <f t="shared" si="8"/>
        <v>0</v>
      </c>
      <c r="E28" s="202">
        <f t="shared" si="8"/>
        <v>0</v>
      </c>
      <c r="F28" s="202">
        <f t="shared" si="8"/>
        <v>0</v>
      </c>
      <c r="G28" s="216"/>
      <c r="H28" s="202">
        <f>-SUMIFS(TB!N:N,TB!$F:$F,$B28,TB!$J:$J,$A$4)</f>
        <v>0</v>
      </c>
      <c r="I28" s="202">
        <f>-SUMIFS(TB!O:O,TB!$F:$F,$B28,TB!$J:$J,$A$4)</f>
        <v>0</v>
      </c>
      <c r="J28" s="202">
        <f>-SUMIFS(TB!P:P,TB!$F:$F,$B28,TB!$J:$J,$A$4)</f>
        <v>0</v>
      </c>
      <c r="K28" s="202">
        <f>-SUMIFS(TB!Q:Q,TB!$F:$F,$B28,TB!$J:$J,$A$4)</f>
        <v>0</v>
      </c>
      <c r="L28" s="202">
        <f>-SUMIFS(TB!R:R,TB!$F:$F,$B28,TB!$J:$J,$A$4)</f>
        <v>0</v>
      </c>
      <c r="M28" s="202">
        <f>-SUMIFS(TB!S:S,TB!$F:$F,$B28,TB!$J:$J,$A$4)</f>
        <v>0</v>
      </c>
      <c r="N28" s="202">
        <f>-SUMIFS(TB!T:T,TB!$F:$F,$B28,TB!$J:$J,$A$4)</f>
        <v>0</v>
      </c>
      <c r="O28" s="202">
        <f>-SUMIFS(TB!U:U,TB!$F:$F,$B28,TB!$J:$J,$A$4)</f>
        <v>0</v>
      </c>
      <c r="P28" s="202">
        <f>-SUMIFS(TB!V:V,TB!$F:$F,$B28,TB!$J:$J,$A$4)</f>
        <v>0</v>
      </c>
      <c r="Q28" s="202">
        <f>-SUMIFS(TB!W:W,TB!$F:$F,$B28,TB!$J:$J,$A$4)</f>
        <v>0</v>
      </c>
      <c r="R28" s="202">
        <f>-SUMIFS(TB!X:X,TB!$F:$F,$B28,TB!$J:$J,$A$4)</f>
        <v>0</v>
      </c>
      <c r="S28" s="202">
        <f>-SUMIFS(TB!Y:Y,TB!$F:$F,$B28,TB!$J:$J,$A$4)</f>
        <v>0</v>
      </c>
      <c r="T28" s="202">
        <f>-SUMIFS(TB!Z:Z,TB!$F:$F,$B28,TB!$J:$J,$A$4)</f>
        <v>0</v>
      </c>
      <c r="U28" s="202">
        <f>-SUMIFS(TB!AA:AA,TB!$F:$F,$B28,TB!$J:$J,$A$4)</f>
        <v>0</v>
      </c>
      <c r="V28" s="202">
        <f>-SUMIFS(TB!AB:AB,TB!$F:$F,$B28,TB!$J:$J,$A$4)</f>
        <v>0</v>
      </c>
      <c r="W28" s="202">
        <f>-SUMIFS(TB!AC:AC,TB!$F:$F,$B28,TB!$J:$J,$A$4)</f>
        <v>0</v>
      </c>
      <c r="X28" s="202">
        <f>-SUMIFS(TB!AD:AD,TB!$F:$F,$B28,TB!$J:$J,$A$4)</f>
        <v>0</v>
      </c>
      <c r="Y28" s="202">
        <f>-SUMIFS(TB!AE:AE,TB!$F:$F,$B28,TB!$J:$J,$A$4)</f>
        <v>0</v>
      </c>
      <c r="Z28" s="202">
        <f>-SUMIFS(TB!AF:AF,TB!$F:$F,$B28,TB!$J:$J,$A$4)</f>
        <v>0</v>
      </c>
      <c r="AA28" s="202">
        <f>-SUMIFS(TB!AG:AG,TB!$F:$F,$B28,TB!$J:$J,$A$4)</f>
        <v>0</v>
      </c>
      <c r="AB28" s="202">
        <f>-SUMIFS(TB!AH:AH,TB!$F:$F,$B28,TB!$J:$J,$A$4)</f>
        <v>0</v>
      </c>
      <c r="AC28" s="202">
        <f>-SUMIFS(TB!AI:AI,TB!$F:$F,$B28,TB!$J:$J,$A$4)</f>
        <v>0</v>
      </c>
      <c r="AD28" s="202">
        <f>-SUMIFS(TB!AJ:AJ,TB!$F:$F,$B28,TB!$J:$J,$A$4)</f>
        <v>0</v>
      </c>
      <c r="AE28" s="202">
        <f>-SUMIFS(TB!AK:AK,TB!$F:$F,$B28,TB!$J:$J,$A$4)</f>
        <v>0</v>
      </c>
      <c r="AF28" s="202">
        <f>-SUMIFS(TB!AL:AL,TB!$F:$F,$B28,TB!$J:$J,$A$4)</f>
        <v>0</v>
      </c>
      <c r="AG28" s="202">
        <f>-SUMIFS(TB!AM:AM,TB!$F:$F,$B28,TB!$J:$J,$A$4)</f>
        <v>0</v>
      </c>
      <c r="AH28" s="202">
        <f>-SUMIFS(TB!AN:AN,TB!$F:$F,$B28,TB!$J:$J,$A$4)</f>
        <v>0</v>
      </c>
      <c r="AI28" s="202">
        <f>-SUMIFS(TB!AO:AO,TB!$F:$F,$B28,TB!$J:$J,$A$4)</f>
        <v>0</v>
      </c>
      <c r="AJ28" s="202">
        <f>-SUMIFS(TB!AP:AP,TB!$F:$F,$B28,TB!$J:$J,$A$4)</f>
        <v>0</v>
      </c>
      <c r="AK28" s="202">
        <f>-SUMIFS(TB!AQ:AQ,TB!$F:$F,$B28,TB!$J:$J,$A$4)</f>
        <v>0</v>
      </c>
      <c r="AL28" s="202">
        <f>-SUMIFS(TB!AR:AR,TB!$F:$F,$B28,TB!$J:$J,$A$4)</f>
        <v>0</v>
      </c>
      <c r="AM28" s="202">
        <f>-SUMIFS(TB!AS:AS,TB!$F:$F,$B28,TB!$J:$J,$A$4)</f>
        <v>0</v>
      </c>
      <c r="AN28" s="202">
        <f>-SUMIFS(TB!AT:AT,TB!$F:$F,$B28,TB!$J:$J,$A$4)</f>
        <v>0</v>
      </c>
      <c r="AO28" s="202">
        <f>-SUMIFS(TB!AU:AU,TB!$F:$F,$B28,TB!$J:$J,$A$4)</f>
        <v>0</v>
      </c>
      <c r="AP28" s="202">
        <f>-SUMIFS(TB!AV:AV,TB!$F:$F,$B28,TB!$J:$J,$A$4)</f>
        <v>0</v>
      </c>
      <c r="AQ28" s="202">
        <f>-SUMIFS(TB!AW:AW,TB!$F:$F,$B28,TB!$J:$J,$A$4)</f>
        <v>0</v>
      </c>
      <c r="AR28" s="202">
        <f>-SUMIFS(TB!AX:AX,TB!$F:$F,$B28,TB!$J:$J,$A$4)</f>
        <v>0</v>
      </c>
      <c r="AS28" s="202">
        <f>-SUMIFS(TB!AY:AY,TB!$F:$F,$B28,TB!$J:$J,$A$4)</f>
        <v>0</v>
      </c>
      <c r="AT28" s="202">
        <f>-SUMIFS(TB!AZ:AZ,TB!$F:$F,$B28,TB!$J:$J,$A$4)</f>
        <v>0</v>
      </c>
      <c r="AU28" s="202">
        <f>-SUMIFS(TB!BA:BA,TB!$F:$F,$B28,TB!$J:$J,$A$4)</f>
        <v>0</v>
      </c>
      <c r="AV28" s="202">
        <f>-SUMIFS(TB!BB:BB,TB!$F:$F,$B28,TB!$J:$J,$A$4)</f>
        <v>0</v>
      </c>
      <c r="AW28" s="202">
        <f>-SUMIFS(TB!BC:BC,TB!$F:$F,$B28,TB!$J:$J,$A$4)</f>
        <v>0</v>
      </c>
      <c r="AX28" s="202">
        <f>-SUMIFS(TB!BD:BD,TB!$F:$F,$B28,TB!$J:$J,$A$4)</f>
        <v>0</v>
      </c>
      <c r="AY28" s="202">
        <f>-SUMIFS(TB!BE:BE,TB!$F:$F,$B28,TB!$J:$J,$A$4)</f>
        <v>0</v>
      </c>
      <c r="AZ28" s="202">
        <f>-SUMIFS(TB!BF:BF,TB!$F:$F,$B28,TB!$J:$J,$A$4)</f>
        <v>0</v>
      </c>
      <c r="BA28" s="202">
        <f>-SUMIFS(TB!BG:BG,TB!$F:$F,$B28,TB!$J:$J,$A$4)</f>
        <v>0</v>
      </c>
      <c r="BB28" s="202">
        <f>-SUMIFS(TB!BH:BH,TB!$F:$F,$B28,TB!$J:$J,$A$4)</f>
        <v>0</v>
      </c>
      <c r="BC28" s="202">
        <f>-SUMIFS(TB!BI:BI,TB!$F:$F,$B28,TB!$J:$J,$A$4)</f>
        <v>0</v>
      </c>
    </row>
    <row r="29" spans="2:55" s="26" customFormat="1" ht="14.25" customHeight="1" outlineLevel="1" x14ac:dyDescent="0.3">
      <c r="B29" s="70" t="str">
        <f>BS!B29</f>
        <v>Blank</v>
      </c>
      <c r="C29" s="202">
        <f t="shared" si="7"/>
        <v>0</v>
      </c>
      <c r="D29" s="202">
        <f t="shared" si="8"/>
        <v>0</v>
      </c>
      <c r="E29" s="202">
        <f t="shared" si="8"/>
        <v>0</v>
      </c>
      <c r="F29" s="202">
        <f t="shared" si="8"/>
        <v>0</v>
      </c>
      <c r="G29" s="216"/>
      <c r="H29" s="202">
        <f>-SUMIFS(TB!N:N,TB!$F:$F,$B29,TB!$J:$J,$A$4)</f>
        <v>0</v>
      </c>
      <c r="I29" s="202">
        <f>-SUMIFS(TB!O:O,TB!$F:$F,$B29,TB!$J:$J,$A$4)</f>
        <v>0</v>
      </c>
      <c r="J29" s="202">
        <f>-SUMIFS(TB!P:P,TB!$F:$F,$B29,TB!$J:$J,$A$4)</f>
        <v>0</v>
      </c>
      <c r="K29" s="202">
        <f>-SUMIFS(TB!Q:Q,TB!$F:$F,$B29,TB!$J:$J,$A$4)</f>
        <v>0</v>
      </c>
      <c r="L29" s="202">
        <f>-SUMIFS(TB!R:R,TB!$F:$F,$B29,TB!$J:$J,$A$4)</f>
        <v>0</v>
      </c>
      <c r="M29" s="202">
        <f>-SUMIFS(TB!S:S,TB!$F:$F,$B29,TB!$J:$J,$A$4)</f>
        <v>0</v>
      </c>
      <c r="N29" s="202">
        <f>-SUMIFS(TB!T:T,TB!$F:$F,$B29,TB!$J:$J,$A$4)</f>
        <v>0</v>
      </c>
      <c r="O29" s="202">
        <f>-SUMIFS(TB!U:U,TB!$F:$F,$B29,TB!$J:$J,$A$4)</f>
        <v>0</v>
      </c>
      <c r="P29" s="202">
        <f>-SUMIFS(TB!V:V,TB!$F:$F,$B29,TB!$J:$J,$A$4)</f>
        <v>0</v>
      </c>
      <c r="Q29" s="202">
        <f>-SUMIFS(TB!W:W,TB!$F:$F,$B29,TB!$J:$J,$A$4)</f>
        <v>0</v>
      </c>
      <c r="R29" s="202">
        <f>-SUMIFS(TB!X:X,TB!$F:$F,$B29,TB!$J:$J,$A$4)</f>
        <v>0</v>
      </c>
      <c r="S29" s="202">
        <f>-SUMIFS(TB!Y:Y,TB!$F:$F,$B29,TB!$J:$J,$A$4)</f>
        <v>0</v>
      </c>
      <c r="T29" s="202">
        <f>-SUMIFS(TB!Z:Z,TB!$F:$F,$B29,TB!$J:$J,$A$4)</f>
        <v>0</v>
      </c>
      <c r="U29" s="202">
        <f>-SUMIFS(TB!AA:AA,TB!$F:$F,$B29,TB!$J:$J,$A$4)</f>
        <v>0</v>
      </c>
      <c r="V29" s="202">
        <f>-SUMIFS(TB!AB:AB,TB!$F:$F,$B29,TB!$J:$J,$A$4)</f>
        <v>0</v>
      </c>
      <c r="W29" s="202">
        <f>-SUMIFS(TB!AC:AC,TB!$F:$F,$B29,TB!$J:$J,$A$4)</f>
        <v>0</v>
      </c>
      <c r="X29" s="202">
        <f>-SUMIFS(TB!AD:AD,TB!$F:$F,$B29,TB!$J:$J,$A$4)</f>
        <v>0</v>
      </c>
      <c r="Y29" s="202">
        <f>-SUMIFS(TB!AE:AE,TB!$F:$F,$B29,TB!$J:$J,$A$4)</f>
        <v>0</v>
      </c>
      <c r="Z29" s="202">
        <f>-SUMIFS(TB!AF:AF,TB!$F:$F,$B29,TB!$J:$J,$A$4)</f>
        <v>0</v>
      </c>
      <c r="AA29" s="202">
        <f>-SUMIFS(TB!AG:AG,TB!$F:$F,$B29,TB!$J:$J,$A$4)</f>
        <v>0</v>
      </c>
      <c r="AB29" s="202">
        <f>-SUMIFS(TB!AH:AH,TB!$F:$F,$B29,TB!$J:$J,$A$4)</f>
        <v>0</v>
      </c>
      <c r="AC29" s="202">
        <f>-SUMIFS(TB!AI:AI,TB!$F:$F,$B29,TB!$J:$J,$A$4)</f>
        <v>0</v>
      </c>
      <c r="AD29" s="202">
        <f>-SUMIFS(TB!AJ:AJ,TB!$F:$F,$B29,TB!$J:$J,$A$4)</f>
        <v>0</v>
      </c>
      <c r="AE29" s="202">
        <f>-SUMIFS(TB!AK:AK,TB!$F:$F,$B29,TB!$J:$J,$A$4)</f>
        <v>0</v>
      </c>
      <c r="AF29" s="202">
        <f>-SUMIFS(TB!AL:AL,TB!$F:$F,$B29,TB!$J:$J,$A$4)</f>
        <v>0</v>
      </c>
      <c r="AG29" s="202">
        <f>-SUMIFS(TB!AM:AM,TB!$F:$F,$B29,TB!$J:$J,$A$4)</f>
        <v>0</v>
      </c>
      <c r="AH29" s="202">
        <f>-SUMIFS(TB!AN:AN,TB!$F:$F,$B29,TB!$J:$J,$A$4)</f>
        <v>0</v>
      </c>
      <c r="AI29" s="202">
        <f>-SUMIFS(TB!AO:AO,TB!$F:$F,$B29,TB!$J:$J,$A$4)</f>
        <v>0</v>
      </c>
      <c r="AJ29" s="202">
        <f>-SUMIFS(TB!AP:AP,TB!$F:$F,$B29,TB!$J:$J,$A$4)</f>
        <v>0</v>
      </c>
      <c r="AK29" s="202">
        <f>-SUMIFS(TB!AQ:AQ,TB!$F:$F,$B29,TB!$J:$J,$A$4)</f>
        <v>0</v>
      </c>
      <c r="AL29" s="202">
        <f>-SUMIFS(TB!AR:AR,TB!$F:$F,$B29,TB!$J:$J,$A$4)</f>
        <v>0</v>
      </c>
      <c r="AM29" s="202">
        <f>-SUMIFS(TB!AS:AS,TB!$F:$F,$B29,TB!$J:$J,$A$4)</f>
        <v>0</v>
      </c>
      <c r="AN29" s="202">
        <f>-SUMIFS(TB!AT:AT,TB!$F:$F,$B29,TB!$J:$J,$A$4)</f>
        <v>0</v>
      </c>
      <c r="AO29" s="202">
        <f>-SUMIFS(TB!AU:AU,TB!$F:$F,$B29,TB!$J:$J,$A$4)</f>
        <v>0</v>
      </c>
      <c r="AP29" s="202">
        <f>-SUMIFS(TB!AV:AV,TB!$F:$F,$B29,TB!$J:$J,$A$4)</f>
        <v>0</v>
      </c>
      <c r="AQ29" s="202">
        <f>-SUMIFS(TB!AW:AW,TB!$F:$F,$B29,TB!$J:$J,$A$4)</f>
        <v>0</v>
      </c>
      <c r="AR29" s="202">
        <f>-SUMIFS(TB!AX:AX,TB!$F:$F,$B29,TB!$J:$J,$A$4)</f>
        <v>0</v>
      </c>
      <c r="AS29" s="202">
        <f>-SUMIFS(TB!AY:AY,TB!$F:$F,$B29,TB!$J:$J,$A$4)</f>
        <v>0</v>
      </c>
      <c r="AT29" s="202">
        <f>-SUMIFS(TB!AZ:AZ,TB!$F:$F,$B29,TB!$J:$J,$A$4)</f>
        <v>0</v>
      </c>
      <c r="AU29" s="202">
        <f>-SUMIFS(TB!BA:BA,TB!$F:$F,$B29,TB!$J:$J,$A$4)</f>
        <v>0</v>
      </c>
      <c r="AV29" s="202">
        <f>-SUMIFS(TB!BB:BB,TB!$F:$F,$B29,TB!$J:$J,$A$4)</f>
        <v>0</v>
      </c>
      <c r="AW29" s="202">
        <f>-SUMIFS(TB!BC:BC,TB!$F:$F,$B29,TB!$J:$J,$A$4)</f>
        <v>0</v>
      </c>
      <c r="AX29" s="202">
        <f>-SUMIFS(TB!BD:BD,TB!$F:$F,$B29,TB!$J:$J,$A$4)</f>
        <v>0</v>
      </c>
      <c r="AY29" s="202">
        <f>-SUMIFS(TB!BE:BE,TB!$F:$F,$B29,TB!$J:$J,$A$4)</f>
        <v>0</v>
      </c>
      <c r="AZ29" s="202">
        <f>-SUMIFS(TB!BF:BF,TB!$F:$F,$B29,TB!$J:$J,$A$4)</f>
        <v>0</v>
      </c>
      <c r="BA29" s="202">
        <f>-SUMIFS(TB!BG:BG,TB!$F:$F,$B29,TB!$J:$J,$A$4)</f>
        <v>0</v>
      </c>
      <c r="BB29" s="202">
        <f>-SUMIFS(TB!BH:BH,TB!$F:$F,$B29,TB!$J:$J,$A$4)</f>
        <v>0</v>
      </c>
      <c r="BC29" s="202">
        <f>-SUMIFS(TB!BI:BI,TB!$F:$F,$B29,TB!$J:$J,$A$4)</f>
        <v>0</v>
      </c>
    </row>
    <row r="30" spans="2:55" s="26" customFormat="1" ht="14.25" customHeight="1" outlineLevel="1" x14ac:dyDescent="0.3">
      <c r="B30" s="70" t="str">
        <f>BS!B30</f>
        <v>Blank</v>
      </c>
      <c r="C30" s="202">
        <f t="shared" si="7"/>
        <v>0</v>
      </c>
      <c r="D30" s="202">
        <f t="shared" si="8"/>
        <v>0</v>
      </c>
      <c r="E30" s="202">
        <f t="shared" si="8"/>
        <v>0</v>
      </c>
      <c r="F30" s="202">
        <f t="shared" si="8"/>
        <v>0</v>
      </c>
      <c r="G30" s="216"/>
      <c r="H30" s="202">
        <f>-SUMIFS(TB!N:N,TB!$F:$F,$B30,TB!$J:$J,$A$4)</f>
        <v>0</v>
      </c>
      <c r="I30" s="202">
        <f>-SUMIFS(TB!O:O,TB!$F:$F,$B30,TB!$J:$J,$A$4)</f>
        <v>0</v>
      </c>
      <c r="J30" s="202">
        <f>-SUMIFS(TB!P:P,TB!$F:$F,$B30,TB!$J:$J,$A$4)</f>
        <v>0</v>
      </c>
      <c r="K30" s="202">
        <f>-SUMIFS(TB!Q:Q,TB!$F:$F,$B30,TB!$J:$J,$A$4)</f>
        <v>0</v>
      </c>
      <c r="L30" s="202">
        <f>-SUMIFS(TB!R:R,TB!$F:$F,$B30,TB!$J:$J,$A$4)</f>
        <v>0</v>
      </c>
      <c r="M30" s="202">
        <f>-SUMIFS(TB!S:S,TB!$F:$F,$B30,TB!$J:$J,$A$4)</f>
        <v>0</v>
      </c>
      <c r="N30" s="202">
        <f>-SUMIFS(TB!T:T,TB!$F:$F,$B30,TB!$J:$J,$A$4)</f>
        <v>0</v>
      </c>
      <c r="O30" s="202">
        <f>-SUMIFS(TB!U:U,TB!$F:$F,$B30,TB!$J:$J,$A$4)</f>
        <v>0</v>
      </c>
      <c r="P30" s="202">
        <f>-SUMIFS(TB!V:V,TB!$F:$F,$B30,TB!$J:$J,$A$4)</f>
        <v>0</v>
      </c>
      <c r="Q30" s="202">
        <f>-SUMIFS(TB!W:W,TB!$F:$F,$B30,TB!$J:$J,$A$4)</f>
        <v>0</v>
      </c>
      <c r="R30" s="202">
        <f>-SUMIFS(TB!X:X,TB!$F:$F,$B30,TB!$J:$J,$A$4)</f>
        <v>0</v>
      </c>
      <c r="S30" s="202">
        <f>-SUMIFS(TB!Y:Y,TB!$F:$F,$B30,TB!$J:$J,$A$4)</f>
        <v>0</v>
      </c>
      <c r="T30" s="202">
        <f>-SUMIFS(TB!Z:Z,TB!$F:$F,$B30,TB!$J:$J,$A$4)</f>
        <v>0</v>
      </c>
      <c r="U30" s="202">
        <f>-SUMIFS(TB!AA:AA,TB!$F:$F,$B30,TB!$J:$J,$A$4)</f>
        <v>0</v>
      </c>
      <c r="V30" s="202">
        <f>-SUMIFS(TB!AB:AB,TB!$F:$F,$B30,TB!$J:$J,$A$4)</f>
        <v>0</v>
      </c>
      <c r="W30" s="202">
        <f>-SUMIFS(TB!AC:AC,TB!$F:$F,$B30,TB!$J:$J,$A$4)</f>
        <v>0</v>
      </c>
      <c r="X30" s="202">
        <f>-SUMIFS(TB!AD:AD,TB!$F:$F,$B30,TB!$J:$J,$A$4)</f>
        <v>0</v>
      </c>
      <c r="Y30" s="202">
        <f>-SUMIFS(TB!AE:AE,TB!$F:$F,$B30,TB!$J:$J,$A$4)</f>
        <v>0</v>
      </c>
      <c r="Z30" s="202">
        <f>-SUMIFS(TB!AF:AF,TB!$F:$F,$B30,TB!$J:$J,$A$4)</f>
        <v>0</v>
      </c>
      <c r="AA30" s="202">
        <f>-SUMIFS(TB!AG:AG,TB!$F:$F,$B30,TB!$J:$J,$A$4)</f>
        <v>0</v>
      </c>
      <c r="AB30" s="202">
        <f>-SUMIFS(TB!AH:AH,TB!$F:$F,$B30,TB!$J:$J,$A$4)</f>
        <v>0</v>
      </c>
      <c r="AC30" s="202">
        <f>-SUMIFS(TB!AI:AI,TB!$F:$F,$B30,TB!$J:$J,$A$4)</f>
        <v>0</v>
      </c>
      <c r="AD30" s="202">
        <f>-SUMIFS(TB!AJ:AJ,TB!$F:$F,$B30,TB!$J:$J,$A$4)</f>
        <v>0</v>
      </c>
      <c r="AE30" s="202">
        <f>-SUMIFS(TB!AK:AK,TB!$F:$F,$B30,TB!$J:$J,$A$4)</f>
        <v>0</v>
      </c>
      <c r="AF30" s="202">
        <f>-SUMIFS(TB!AL:AL,TB!$F:$F,$B30,TB!$J:$J,$A$4)</f>
        <v>0</v>
      </c>
      <c r="AG30" s="202">
        <f>-SUMIFS(TB!AM:AM,TB!$F:$F,$B30,TB!$J:$J,$A$4)</f>
        <v>0</v>
      </c>
      <c r="AH30" s="202">
        <f>-SUMIFS(TB!AN:AN,TB!$F:$F,$B30,TB!$J:$J,$A$4)</f>
        <v>0</v>
      </c>
      <c r="AI30" s="202">
        <f>-SUMIFS(TB!AO:AO,TB!$F:$F,$B30,TB!$J:$J,$A$4)</f>
        <v>0</v>
      </c>
      <c r="AJ30" s="202">
        <f>-SUMIFS(TB!AP:AP,TB!$F:$F,$B30,TB!$J:$J,$A$4)</f>
        <v>0</v>
      </c>
      <c r="AK30" s="202">
        <f>-SUMIFS(TB!AQ:AQ,TB!$F:$F,$B30,TB!$J:$J,$A$4)</f>
        <v>0</v>
      </c>
      <c r="AL30" s="202">
        <f>-SUMIFS(TB!AR:AR,TB!$F:$F,$B30,TB!$J:$J,$A$4)</f>
        <v>0</v>
      </c>
      <c r="AM30" s="202">
        <f>-SUMIFS(TB!AS:AS,TB!$F:$F,$B30,TB!$J:$J,$A$4)</f>
        <v>0</v>
      </c>
      <c r="AN30" s="202">
        <f>-SUMIFS(TB!AT:AT,TB!$F:$F,$B30,TB!$J:$J,$A$4)</f>
        <v>0</v>
      </c>
      <c r="AO30" s="202">
        <f>-SUMIFS(TB!AU:AU,TB!$F:$F,$B30,TB!$J:$J,$A$4)</f>
        <v>0</v>
      </c>
      <c r="AP30" s="202">
        <f>-SUMIFS(TB!AV:AV,TB!$F:$F,$B30,TB!$J:$J,$A$4)</f>
        <v>0</v>
      </c>
      <c r="AQ30" s="202">
        <f>-SUMIFS(TB!AW:AW,TB!$F:$F,$B30,TB!$J:$J,$A$4)</f>
        <v>0</v>
      </c>
      <c r="AR30" s="202">
        <f>-SUMIFS(TB!AX:AX,TB!$F:$F,$B30,TB!$J:$J,$A$4)</f>
        <v>0</v>
      </c>
      <c r="AS30" s="202">
        <f>-SUMIFS(TB!AY:AY,TB!$F:$F,$B30,TB!$J:$J,$A$4)</f>
        <v>0</v>
      </c>
      <c r="AT30" s="202">
        <f>-SUMIFS(TB!AZ:AZ,TB!$F:$F,$B30,TB!$J:$J,$A$4)</f>
        <v>0</v>
      </c>
      <c r="AU30" s="202">
        <f>-SUMIFS(TB!BA:BA,TB!$F:$F,$B30,TB!$J:$J,$A$4)</f>
        <v>0</v>
      </c>
      <c r="AV30" s="202">
        <f>-SUMIFS(TB!BB:BB,TB!$F:$F,$B30,TB!$J:$J,$A$4)</f>
        <v>0</v>
      </c>
      <c r="AW30" s="202">
        <f>-SUMIFS(TB!BC:BC,TB!$F:$F,$B30,TB!$J:$J,$A$4)</f>
        <v>0</v>
      </c>
      <c r="AX30" s="202">
        <f>-SUMIFS(TB!BD:BD,TB!$F:$F,$B30,TB!$J:$J,$A$4)</f>
        <v>0</v>
      </c>
      <c r="AY30" s="202">
        <f>-SUMIFS(TB!BE:BE,TB!$F:$F,$B30,TB!$J:$J,$A$4)</f>
        <v>0</v>
      </c>
      <c r="AZ30" s="202">
        <f>-SUMIFS(TB!BF:BF,TB!$F:$F,$B30,TB!$J:$J,$A$4)</f>
        <v>0</v>
      </c>
      <c r="BA30" s="202">
        <f>-SUMIFS(TB!BG:BG,TB!$F:$F,$B30,TB!$J:$J,$A$4)</f>
        <v>0</v>
      </c>
      <c r="BB30" s="202">
        <f>-SUMIFS(TB!BH:BH,TB!$F:$F,$B30,TB!$J:$J,$A$4)</f>
        <v>0</v>
      </c>
      <c r="BC30" s="202">
        <f>-SUMIFS(TB!BI:BI,TB!$F:$F,$B30,TB!$J:$J,$A$4)</f>
        <v>0</v>
      </c>
    </row>
    <row r="31" spans="2:55" s="20" customFormat="1" ht="14.25" customHeight="1" x14ac:dyDescent="0.3">
      <c r="B31" s="114" t="str">
        <f>BS!B31</f>
        <v>Current liabilities</v>
      </c>
      <c r="C31" s="214">
        <f>SUM(C21:C30)</f>
        <v>18012.652270000002</v>
      </c>
      <c r="D31" s="214">
        <f>SUM(D21:D30)</f>
        <v>11678.523639999999</v>
      </c>
      <c r="E31" s="214">
        <f>SUM(E21:E30)</f>
        <v>9795.4257400000006</v>
      </c>
      <c r="F31" s="214">
        <f>SUM(F21:F30)</f>
        <v>7095.0381400000006</v>
      </c>
      <c r="G31" s="232"/>
      <c r="H31" s="214">
        <f>SUM(H21:H30)</f>
        <v>20109.600279999999</v>
      </c>
      <c r="I31" s="214">
        <f t="shared" ref="I31:AQ31" si="10">SUM(I21:I30)</f>
        <v>19153.647629999999</v>
      </c>
      <c r="J31" s="214">
        <f t="shared" si="10"/>
        <v>11220.489890000003</v>
      </c>
      <c r="K31" s="214">
        <f t="shared" si="10"/>
        <v>10037.77939</v>
      </c>
      <c r="L31" s="214">
        <f t="shared" si="10"/>
        <v>12983.886420000001</v>
      </c>
      <c r="M31" s="214">
        <f t="shared" si="10"/>
        <v>14541.444200000002</v>
      </c>
      <c r="N31" s="214">
        <f t="shared" si="10"/>
        <v>14164.391160000001</v>
      </c>
      <c r="O31" s="214">
        <f t="shared" si="10"/>
        <v>22280.525679999999</v>
      </c>
      <c r="P31" s="214">
        <f t="shared" si="10"/>
        <v>28201.91444</v>
      </c>
      <c r="Q31" s="214">
        <f t="shared" si="10"/>
        <v>28236.731499999998</v>
      </c>
      <c r="R31" s="214">
        <f t="shared" si="10"/>
        <v>31685.337430000003</v>
      </c>
      <c r="S31" s="214">
        <f t="shared" si="10"/>
        <v>18012.652270000002</v>
      </c>
      <c r="T31" s="214">
        <f t="shared" si="10"/>
        <v>16919.45823</v>
      </c>
      <c r="U31" s="214">
        <f t="shared" si="10"/>
        <v>15805.355229999999</v>
      </c>
      <c r="V31" s="214">
        <f t="shared" si="10"/>
        <v>4954.7165300000006</v>
      </c>
      <c r="W31" s="214">
        <f t="shared" si="10"/>
        <v>7584.38825</v>
      </c>
      <c r="X31" s="214">
        <f t="shared" si="10"/>
        <v>8274.2815099999989</v>
      </c>
      <c r="Y31" s="214">
        <f t="shared" si="10"/>
        <v>10794.76152</v>
      </c>
      <c r="Z31" s="214">
        <f t="shared" si="10"/>
        <v>15830.55977</v>
      </c>
      <c r="AA31" s="214">
        <f t="shared" si="10"/>
        <v>16458.457389999996</v>
      </c>
      <c r="AB31" s="214">
        <f t="shared" si="10"/>
        <v>16764.299569999999</v>
      </c>
      <c r="AC31" s="214">
        <f t="shared" si="10"/>
        <v>17051.372339999998</v>
      </c>
      <c r="AD31" s="214">
        <f t="shared" si="10"/>
        <v>13697.14301</v>
      </c>
      <c r="AE31" s="214">
        <f t="shared" si="10"/>
        <v>11678.523639999999</v>
      </c>
      <c r="AF31" s="214">
        <f t="shared" si="10"/>
        <v>13785.229600000002</v>
      </c>
      <c r="AG31" s="214">
        <f t="shared" si="10"/>
        <v>18364.510859999999</v>
      </c>
      <c r="AH31" s="214">
        <f t="shared" si="10"/>
        <v>13137.046759999999</v>
      </c>
      <c r="AI31" s="214">
        <f t="shared" si="10"/>
        <v>15785.938630000001</v>
      </c>
      <c r="AJ31" s="214">
        <f t="shared" si="10"/>
        <v>6907.8318999999992</v>
      </c>
      <c r="AK31" s="214">
        <f t="shared" si="10"/>
        <v>5632.0398699999996</v>
      </c>
      <c r="AL31" s="214">
        <f t="shared" si="10"/>
        <v>7312.4231800000007</v>
      </c>
      <c r="AM31" s="214">
        <f t="shared" si="10"/>
        <v>14499.20457</v>
      </c>
      <c r="AN31" s="214">
        <f t="shared" si="10"/>
        <v>15519.83418</v>
      </c>
      <c r="AO31" s="214">
        <f t="shared" si="10"/>
        <v>18742.05631</v>
      </c>
      <c r="AP31" s="214">
        <f t="shared" si="10"/>
        <v>19384.498490000002</v>
      </c>
      <c r="AQ31" s="214">
        <f t="shared" si="10"/>
        <v>9795.4257400000006</v>
      </c>
      <c r="AR31" s="214">
        <f t="shared" ref="AR31:BC31" si="11">SUM(AR21:AR30)</f>
        <v>6337.7916700000005</v>
      </c>
      <c r="AS31" s="214">
        <f t="shared" si="11"/>
        <v>7095.0381400000006</v>
      </c>
      <c r="AT31" s="214">
        <f t="shared" si="11"/>
        <v>0</v>
      </c>
      <c r="AU31" s="214">
        <f t="shared" si="11"/>
        <v>0</v>
      </c>
      <c r="AV31" s="214">
        <f t="shared" si="11"/>
        <v>0</v>
      </c>
      <c r="AW31" s="214">
        <f t="shared" si="11"/>
        <v>0</v>
      </c>
      <c r="AX31" s="214">
        <f t="shared" si="11"/>
        <v>0</v>
      </c>
      <c r="AY31" s="214">
        <f t="shared" si="11"/>
        <v>0</v>
      </c>
      <c r="AZ31" s="214">
        <f t="shared" si="11"/>
        <v>0</v>
      </c>
      <c r="BA31" s="214">
        <f t="shared" si="11"/>
        <v>0</v>
      </c>
      <c r="BB31" s="214">
        <f t="shared" si="11"/>
        <v>0</v>
      </c>
      <c r="BC31" s="214">
        <f t="shared" si="11"/>
        <v>0</v>
      </c>
    </row>
    <row r="32" spans="2:55" s="26" customFormat="1" ht="14.25" customHeight="1" x14ac:dyDescent="0.3">
      <c r="B32" s="70" t="str">
        <f>BS!B32</f>
        <v>Blank</v>
      </c>
      <c r="C32" s="202">
        <f>S32</f>
        <v>0</v>
      </c>
      <c r="D32" s="202">
        <f t="shared" ref="D32:F34" si="12">SUMIF($H$7:$BF$7,D$7,$H32:$BF32)</f>
        <v>0</v>
      </c>
      <c r="E32" s="202">
        <f t="shared" si="12"/>
        <v>0</v>
      </c>
      <c r="F32" s="202">
        <f t="shared" si="12"/>
        <v>0</v>
      </c>
      <c r="G32" s="216"/>
      <c r="H32" s="202">
        <f>-SUMIFS(TB!N:N,TB!$F:$F,$B32,TB!$J:$J,$A$4)</f>
        <v>0</v>
      </c>
      <c r="I32" s="202">
        <f>-SUMIFS(TB!O:O,TB!$F:$F,$B32,TB!$J:$J,$A$4)</f>
        <v>0</v>
      </c>
      <c r="J32" s="202">
        <f>-SUMIFS(TB!P:P,TB!$F:$F,$B32,TB!$J:$J,$A$4)</f>
        <v>0</v>
      </c>
      <c r="K32" s="202">
        <f>-SUMIFS(TB!Q:Q,TB!$F:$F,$B32,TB!$J:$J,$A$4)</f>
        <v>0</v>
      </c>
      <c r="L32" s="202">
        <f>-SUMIFS(TB!R:R,TB!$F:$F,$B32,TB!$J:$J,$A$4)</f>
        <v>0</v>
      </c>
      <c r="M32" s="202">
        <f>-SUMIFS(TB!S:S,TB!$F:$F,$B32,TB!$J:$J,$A$4)</f>
        <v>0</v>
      </c>
      <c r="N32" s="202">
        <f>-SUMIFS(TB!T:T,TB!$F:$F,$B32,TB!$J:$J,$A$4)</f>
        <v>0</v>
      </c>
      <c r="O32" s="202">
        <f>-SUMIFS(TB!U:U,TB!$F:$F,$B32,TB!$J:$J,$A$4)</f>
        <v>0</v>
      </c>
      <c r="P32" s="202">
        <f>-SUMIFS(TB!V:V,TB!$F:$F,$B32,TB!$J:$J,$A$4)</f>
        <v>0</v>
      </c>
      <c r="Q32" s="202">
        <f>-SUMIFS(TB!W:W,TB!$F:$F,$B32,TB!$J:$J,$A$4)</f>
        <v>0</v>
      </c>
      <c r="R32" s="202">
        <f>-SUMIFS(TB!X:X,TB!$F:$F,$B32,TB!$J:$J,$A$4)</f>
        <v>0</v>
      </c>
      <c r="S32" s="202">
        <f>-SUMIFS(TB!Y:Y,TB!$F:$F,$B32,TB!$J:$J,$A$4)</f>
        <v>0</v>
      </c>
      <c r="T32" s="202">
        <f>-SUMIFS(TB!Z:Z,TB!$F:$F,$B32,TB!$J:$J,$A$4)</f>
        <v>0</v>
      </c>
      <c r="U32" s="202">
        <f>-SUMIFS(TB!AA:AA,TB!$F:$F,$B32,TB!$J:$J,$A$4)</f>
        <v>0</v>
      </c>
      <c r="V32" s="202">
        <f>-SUMIFS(TB!AB:AB,TB!$F:$F,$B32,TB!$J:$J,$A$4)</f>
        <v>0</v>
      </c>
      <c r="W32" s="202">
        <f>-SUMIFS(TB!AC:AC,TB!$F:$F,$B32,TB!$J:$J,$A$4)</f>
        <v>0</v>
      </c>
      <c r="X32" s="202">
        <f>-SUMIFS(TB!AD:AD,TB!$F:$F,$B32,TB!$J:$J,$A$4)</f>
        <v>0</v>
      </c>
      <c r="Y32" s="202">
        <f>-SUMIFS(TB!AE:AE,TB!$F:$F,$B32,TB!$J:$J,$A$4)</f>
        <v>0</v>
      </c>
      <c r="Z32" s="202">
        <f>-SUMIFS(TB!AF:AF,TB!$F:$F,$B32,TB!$J:$J,$A$4)</f>
        <v>0</v>
      </c>
      <c r="AA32" s="202">
        <f>-SUMIFS(TB!AG:AG,TB!$F:$F,$B32,TB!$J:$J,$A$4)</f>
        <v>0</v>
      </c>
      <c r="AB32" s="202">
        <f>-SUMIFS(TB!AH:AH,TB!$F:$F,$B32,TB!$J:$J,$A$4)</f>
        <v>0</v>
      </c>
      <c r="AC32" s="202">
        <f>-SUMIFS(TB!AI:AI,TB!$F:$F,$B32,TB!$J:$J,$A$4)</f>
        <v>0</v>
      </c>
      <c r="AD32" s="202">
        <f>-SUMIFS(TB!AJ:AJ,TB!$F:$F,$B32,TB!$J:$J,$A$4)</f>
        <v>0</v>
      </c>
      <c r="AE32" s="202">
        <f>-SUMIFS(TB!AK:AK,TB!$F:$F,$B32,TB!$J:$J,$A$4)</f>
        <v>0</v>
      </c>
      <c r="AF32" s="202">
        <f>-SUMIFS(TB!AL:AL,TB!$F:$F,$B32,TB!$J:$J,$A$4)</f>
        <v>0</v>
      </c>
      <c r="AG32" s="202">
        <f>-SUMIFS(TB!AM:AM,TB!$F:$F,$B32,TB!$J:$J,$A$4)</f>
        <v>0</v>
      </c>
      <c r="AH32" s="202">
        <f>-SUMIFS(TB!AN:AN,TB!$F:$F,$B32,TB!$J:$J,$A$4)</f>
        <v>0</v>
      </c>
      <c r="AI32" s="202">
        <f>-SUMIFS(TB!AO:AO,TB!$F:$F,$B32,TB!$J:$J,$A$4)</f>
        <v>0</v>
      </c>
      <c r="AJ32" s="202">
        <f>-SUMIFS(TB!AP:AP,TB!$F:$F,$B32,TB!$J:$J,$A$4)</f>
        <v>0</v>
      </c>
      <c r="AK32" s="202">
        <f>-SUMIFS(TB!AQ:AQ,TB!$F:$F,$B32,TB!$J:$J,$A$4)</f>
        <v>0</v>
      </c>
      <c r="AL32" s="202">
        <f>-SUMIFS(TB!AR:AR,TB!$F:$F,$B32,TB!$J:$J,$A$4)</f>
        <v>0</v>
      </c>
      <c r="AM32" s="202">
        <f>-SUMIFS(TB!AS:AS,TB!$F:$F,$B32,TB!$J:$J,$A$4)</f>
        <v>0</v>
      </c>
      <c r="AN32" s="202">
        <f>-SUMIFS(TB!AT:AT,TB!$F:$F,$B32,TB!$J:$J,$A$4)</f>
        <v>0</v>
      </c>
      <c r="AO32" s="202">
        <f>-SUMIFS(TB!AU:AU,TB!$F:$F,$B32,TB!$J:$J,$A$4)</f>
        <v>0</v>
      </c>
      <c r="AP32" s="202">
        <f>-SUMIFS(TB!AV:AV,TB!$F:$F,$B32,TB!$J:$J,$A$4)</f>
        <v>0</v>
      </c>
      <c r="AQ32" s="202">
        <f>-SUMIFS(TB!AW:AW,TB!$F:$F,$B32,TB!$J:$J,$A$4)</f>
        <v>0</v>
      </c>
      <c r="AR32" s="202">
        <f>-SUMIFS(TB!AX:AX,TB!$F:$F,$B32,TB!$J:$J,$A$4)</f>
        <v>0</v>
      </c>
      <c r="AS32" s="202">
        <f>-SUMIFS(TB!AY:AY,TB!$F:$F,$B32,TB!$J:$J,$A$4)</f>
        <v>0</v>
      </c>
      <c r="AT32" s="202">
        <f>-SUMIFS(TB!AZ:AZ,TB!$F:$F,$B32,TB!$J:$J,$A$4)</f>
        <v>0</v>
      </c>
      <c r="AU32" s="202">
        <f>-SUMIFS(TB!BA:BA,TB!$F:$F,$B32,TB!$J:$J,$A$4)</f>
        <v>0</v>
      </c>
      <c r="AV32" s="202">
        <f>-SUMIFS(TB!BB:BB,TB!$F:$F,$B32,TB!$J:$J,$A$4)</f>
        <v>0</v>
      </c>
      <c r="AW32" s="202">
        <f>-SUMIFS(TB!BC:BC,TB!$F:$F,$B32,TB!$J:$J,$A$4)</f>
        <v>0</v>
      </c>
      <c r="AX32" s="202">
        <f>-SUMIFS(TB!BD:BD,TB!$F:$F,$B32,TB!$J:$J,$A$4)</f>
        <v>0</v>
      </c>
      <c r="AY32" s="202">
        <f>-SUMIFS(TB!BE:BE,TB!$F:$F,$B32,TB!$J:$J,$A$4)</f>
        <v>0</v>
      </c>
      <c r="AZ32" s="202">
        <f>-SUMIFS(TB!BF:BF,TB!$F:$F,$B32,TB!$J:$J,$A$4)</f>
        <v>0</v>
      </c>
      <c r="BA32" s="202">
        <f>-SUMIFS(TB!BG:BG,TB!$F:$F,$B32,TB!$J:$J,$A$4)</f>
        <v>0</v>
      </c>
      <c r="BB32" s="202">
        <f>-SUMIFS(TB!BH:BH,TB!$F:$F,$B32,TB!$J:$J,$A$4)</f>
        <v>0</v>
      </c>
      <c r="BC32" s="202">
        <f>-SUMIFS(TB!BI:BI,TB!$F:$F,$B32,TB!$J:$J,$A$4)</f>
        <v>0</v>
      </c>
    </row>
    <row r="33" spans="2:55" s="26" customFormat="1" ht="14.25" customHeight="1" x14ac:dyDescent="0.3">
      <c r="B33" s="70" t="str">
        <f>BS!B33</f>
        <v>Blank</v>
      </c>
      <c r="C33" s="202">
        <f>S33</f>
        <v>0</v>
      </c>
      <c r="D33" s="202">
        <f t="shared" si="12"/>
        <v>0</v>
      </c>
      <c r="E33" s="202">
        <f t="shared" si="12"/>
        <v>0</v>
      </c>
      <c r="F33" s="202">
        <f t="shared" si="12"/>
        <v>0</v>
      </c>
      <c r="G33" s="216"/>
      <c r="H33" s="202">
        <f>-SUMIFS(TB!N:N,TB!$F:$F,$B33,TB!$J:$J,$A$4)</f>
        <v>0</v>
      </c>
      <c r="I33" s="202">
        <f>-SUMIFS(TB!O:O,TB!$F:$F,$B33,TB!$J:$J,$A$4)</f>
        <v>0</v>
      </c>
      <c r="J33" s="202">
        <f>-SUMIFS(TB!P:P,TB!$F:$F,$B33,TB!$J:$J,$A$4)</f>
        <v>0</v>
      </c>
      <c r="K33" s="202">
        <f>-SUMIFS(TB!Q:Q,TB!$F:$F,$B33,TB!$J:$J,$A$4)</f>
        <v>0</v>
      </c>
      <c r="L33" s="202">
        <f>-SUMIFS(TB!R:R,TB!$F:$F,$B33,TB!$J:$J,$A$4)</f>
        <v>0</v>
      </c>
      <c r="M33" s="202">
        <f>-SUMIFS(TB!S:S,TB!$F:$F,$B33,TB!$J:$J,$A$4)</f>
        <v>0</v>
      </c>
      <c r="N33" s="202">
        <f>-SUMIFS(TB!T:T,TB!$F:$F,$B33,TB!$J:$J,$A$4)</f>
        <v>0</v>
      </c>
      <c r="O33" s="202">
        <f>-SUMIFS(TB!U:U,TB!$F:$F,$B33,TB!$J:$J,$A$4)</f>
        <v>0</v>
      </c>
      <c r="P33" s="202">
        <f>-SUMIFS(TB!V:V,TB!$F:$F,$B33,TB!$J:$J,$A$4)</f>
        <v>0</v>
      </c>
      <c r="Q33" s="202">
        <f>-SUMIFS(TB!W:W,TB!$F:$F,$B33,TB!$J:$J,$A$4)</f>
        <v>0</v>
      </c>
      <c r="R33" s="202">
        <f>-SUMIFS(TB!X:X,TB!$F:$F,$B33,TB!$J:$J,$A$4)</f>
        <v>0</v>
      </c>
      <c r="S33" s="202">
        <f>-SUMIFS(TB!Y:Y,TB!$F:$F,$B33,TB!$J:$J,$A$4)</f>
        <v>0</v>
      </c>
      <c r="T33" s="202">
        <f>-SUMIFS(TB!Z:Z,TB!$F:$F,$B33,TB!$J:$J,$A$4)</f>
        <v>0</v>
      </c>
      <c r="U33" s="202">
        <f>-SUMIFS(TB!AA:AA,TB!$F:$F,$B33,TB!$J:$J,$A$4)</f>
        <v>0</v>
      </c>
      <c r="V33" s="202">
        <f>-SUMIFS(TB!AB:AB,TB!$F:$F,$B33,TB!$J:$J,$A$4)</f>
        <v>0</v>
      </c>
      <c r="W33" s="202">
        <f>-SUMIFS(TB!AC:AC,TB!$F:$F,$B33,TB!$J:$J,$A$4)</f>
        <v>0</v>
      </c>
      <c r="X33" s="202">
        <f>-SUMIFS(TB!AD:AD,TB!$F:$F,$B33,TB!$J:$J,$A$4)</f>
        <v>0</v>
      </c>
      <c r="Y33" s="202">
        <f>-SUMIFS(TB!AE:AE,TB!$F:$F,$B33,TB!$J:$J,$A$4)</f>
        <v>0</v>
      </c>
      <c r="Z33" s="202">
        <f>-SUMIFS(TB!AF:AF,TB!$F:$F,$B33,TB!$J:$J,$A$4)</f>
        <v>0</v>
      </c>
      <c r="AA33" s="202">
        <f>-SUMIFS(TB!AG:AG,TB!$F:$F,$B33,TB!$J:$J,$A$4)</f>
        <v>0</v>
      </c>
      <c r="AB33" s="202">
        <f>-SUMIFS(TB!AH:AH,TB!$F:$F,$B33,TB!$J:$J,$A$4)</f>
        <v>0</v>
      </c>
      <c r="AC33" s="202">
        <f>-SUMIFS(TB!AI:AI,TB!$F:$F,$B33,TB!$J:$J,$A$4)</f>
        <v>0</v>
      </c>
      <c r="AD33" s="202">
        <f>-SUMIFS(TB!AJ:AJ,TB!$F:$F,$B33,TB!$J:$J,$A$4)</f>
        <v>0</v>
      </c>
      <c r="AE33" s="202">
        <f>-SUMIFS(TB!AK:AK,TB!$F:$F,$B33,TB!$J:$J,$A$4)</f>
        <v>0</v>
      </c>
      <c r="AF33" s="202">
        <f>-SUMIFS(TB!AL:AL,TB!$F:$F,$B33,TB!$J:$J,$A$4)</f>
        <v>0</v>
      </c>
      <c r="AG33" s="202">
        <f>-SUMIFS(TB!AM:AM,TB!$F:$F,$B33,TB!$J:$J,$A$4)</f>
        <v>0</v>
      </c>
      <c r="AH33" s="202">
        <f>-SUMIFS(TB!AN:AN,TB!$F:$F,$B33,TB!$J:$J,$A$4)</f>
        <v>0</v>
      </c>
      <c r="AI33" s="202">
        <f>-SUMIFS(TB!AO:AO,TB!$F:$F,$B33,TB!$J:$J,$A$4)</f>
        <v>0</v>
      </c>
      <c r="AJ33" s="202">
        <f>-SUMIFS(TB!AP:AP,TB!$F:$F,$B33,TB!$J:$J,$A$4)</f>
        <v>0</v>
      </c>
      <c r="AK33" s="202">
        <f>-SUMIFS(TB!AQ:AQ,TB!$F:$F,$B33,TB!$J:$J,$A$4)</f>
        <v>0</v>
      </c>
      <c r="AL33" s="202">
        <f>-SUMIFS(TB!AR:AR,TB!$F:$F,$B33,TB!$J:$J,$A$4)</f>
        <v>0</v>
      </c>
      <c r="AM33" s="202">
        <f>-SUMIFS(TB!AS:AS,TB!$F:$F,$B33,TB!$J:$J,$A$4)</f>
        <v>0</v>
      </c>
      <c r="AN33" s="202">
        <f>-SUMIFS(TB!AT:AT,TB!$F:$F,$B33,TB!$J:$J,$A$4)</f>
        <v>0</v>
      </c>
      <c r="AO33" s="202">
        <f>-SUMIFS(TB!AU:AU,TB!$F:$F,$B33,TB!$J:$J,$A$4)</f>
        <v>0</v>
      </c>
      <c r="AP33" s="202">
        <f>-SUMIFS(TB!AV:AV,TB!$F:$F,$B33,TB!$J:$J,$A$4)</f>
        <v>0</v>
      </c>
      <c r="AQ33" s="202">
        <f>-SUMIFS(TB!AW:AW,TB!$F:$F,$B33,TB!$J:$J,$A$4)</f>
        <v>0</v>
      </c>
      <c r="AR33" s="202">
        <f>-SUMIFS(TB!AX:AX,TB!$F:$F,$B33,TB!$J:$J,$A$4)</f>
        <v>0</v>
      </c>
      <c r="AS33" s="202">
        <f>-SUMIFS(TB!AY:AY,TB!$F:$F,$B33,TB!$J:$J,$A$4)</f>
        <v>0</v>
      </c>
      <c r="AT33" s="202">
        <f>-SUMIFS(TB!AZ:AZ,TB!$F:$F,$B33,TB!$J:$J,$A$4)</f>
        <v>0</v>
      </c>
      <c r="AU33" s="202">
        <f>-SUMIFS(TB!BA:BA,TB!$F:$F,$B33,TB!$J:$J,$A$4)</f>
        <v>0</v>
      </c>
      <c r="AV33" s="202">
        <f>-SUMIFS(TB!BB:BB,TB!$F:$F,$B33,TB!$J:$J,$A$4)</f>
        <v>0</v>
      </c>
      <c r="AW33" s="202">
        <f>-SUMIFS(TB!BC:BC,TB!$F:$F,$B33,TB!$J:$J,$A$4)</f>
        <v>0</v>
      </c>
      <c r="AX33" s="202">
        <f>-SUMIFS(TB!BD:BD,TB!$F:$F,$B33,TB!$J:$J,$A$4)</f>
        <v>0</v>
      </c>
      <c r="AY33" s="202">
        <f>-SUMIFS(TB!BE:BE,TB!$F:$F,$B33,TB!$J:$J,$A$4)</f>
        <v>0</v>
      </c>
      <c r="AZ33" s="202">
        <f>-SUMIFS(TB!BF:BF,TB!$F:$F,$B33,TB!$J:$J,$A$4)</f>
        <v>0</v>
      </c>
      <c r="BA33" s="202">
        <f>-SUMIFS(TB!BG:BG,TB!$F:$F,$B33,TB!$J:$J,$A$4)</f>
        <v>0</v>
      </c>
      <c r="BB33" s="202">
        <f>-SUMIFS(TB!BH:BH,TB!$F:$F,$B33,TB!$J:$J,$A$4)</f>
        <v>0</v>
      </c>
      <c r="BC33" s="202">
        <f>-SUMIFS(TB!BI:BI,TB!$F:$F,$B33,TB!$J:$J,$A$4)</f>
        <v>0</v>
      </c>
    </row>
    <row r="34" spans="2:55" s="26" customFormat="1" ht="14.25" customHeight="1" x14ac:dyDescent="0.3">
      <c r="B34" s="70" t="str">
        <f>BS!B34</f>
        <v>Other long-term liabilities</v>
      </c>
      <c r="C34" s="202">
        <f>S34</f>
        <v>64.345820000000003</v>
      </c>
      <c r="D34" s="202">
        <f t="shared" si="12"/>
        <v>72.320750000000004</v>
      </c>
      <c r="E34" s="202">
        <f t="shared" si="12"/>
        <v>74.411600000000007</v>
      </c>
      <c r="F34" s="202">
        <f t="shared" si="12"/>
        <v>74.010859999999994</v>
      </c>
      <c r="G34" s="216"/>
      <c r="H34" s="202">
        <f>-SUMIFS(TB!N:N,TB!$F:$F,$B34,TB!$J:$J,$A$4)</f>
        <v>51.892139999999998</v>
      </c>
      <c r="I34" s="202">
        <f>-SUMIFS(TB!O:O,TB!$F:$F,$B34,TB!$J:$J,$A$4)</f>
        <v>53.153949999999995</v>
      </c>
      <c r="J34" s="202">
        <f>-SUMIFS(TB!P:P,TB!$F:$F,$B34,TB!$J:$J,$A$4)</f>
        <v>54.415759999999999</v>
      </c>
      <c r="K34" s="202">
        <f>-SUMIFS(TB!Q:Q,TB!$F:$F,$B34,TB!$J:$J,$A$4)</f>
        <v>55.677570000000003</v>
      </c>
      <c r="L34" s="202">
        <f>-SUMIFS(TB!R:R,TB!$F:$F,$B34,TB!$J:$J,$A$4)</f>
        <v>56.93938</v>
      </c>
      <c r="M34" s="202">
        <f>-SUMIFS(TB!S:S,TB!$F:$F,$B34,TB!$J:$J,$A$4)</f>
        <v>58.201190000000004</v>
      </c>
      <c r="N34" s="202">
        <f>-SUMIFS(TB!T:T,TB!$F:$F,$B34,TB!$J:$J,$A$4)</f>
        <v>59.463000000000001</v>
      </c>
      <c r="O34" s="202">
        <f>-SUMIFS(TB!U:U,TB!$F:$F,$B34,TB!$J:$J,$A$4)</f>
        <v>60.724809999999998</v>
      </c>
      <c r="P34" s="202">
        <f>-SUMIFS(TB!V:V,TB!$F:$F,$B34,TB!$J:$J,$A$4)</f>
        <v>61.986620000000002</v>
      </c>
      <c r="Q34" s="202">
        <f>-SUMIFS(TB!W:W,TB!$F:$F,$B34,TB!$J:$J,$A$4)</f>
        <v>62.773019999999995</v>
      </c>
      <c r="R34" s="202">
        <f>-SUMIFS(TB!X:X,TB!$F:$F,$B34,TB!$J:$J,$A$4)</f>
        <v>63.559419999999996</v>
      </c>
      <c r="S34" s="202">
        <f>-SUMIFS(TB!Y:Y,TB!$F:$F,$B34,TB!$J:$J,$A$4)</f>
        <v>64.345820000000003</v>
      </c>
      <c r="T34" s="202">
        <f>-SUMIFS(TB!Z:Z,TB!$F:$F,$B34,TB!$J:$J,$A$4)</f>
        <v>65.132220000000004</v>
      </c>
      <c r="U34" s="202">
        <f>-SUMIFS(TB!AA:AA,TB!$F:$F,$B34,TB!$J:$J,$A$4)</f>
        <v>65.91861999999999</v>
      </c>
      <c r="V34" s="202">
        <f>-SUMIFS(TB!AB:AB,TB!$F:$F,$B34,TB!$J:$J,$A$4)</f>
        <v>66.705020000000005</v>
      </c>
      <c r="W34" s="202">
        <f>-SUMIFS(TB!AC:AC,TB!$F:$F,$B34,TB!$J:$J,$A$4)</f>
        <v>67.491420000000005</v>
      </c>
      <c r="X34" s="202">
        <f>-SUMIFS(TB!AD:AD,TB!$F:$F,$B34,TB!$J:$J,$A$4)</f>
        <v>68.277820000000006</v>
      </c>
      <c r="Y34" s="202">
        <f>-SUMIFS(TB!AE:AE,TB!$F:$F,$B34,TB!$J:$J,$A$4)</f>
        <v>69.064220000000006</v>
      </c>
      <c r="Z34" s="202">
        <f>-SUMIFS(TB!AF:AF,TB!$F:$F,$B34,TB!$J:$J,$A$4)</f>
        <v>69.850619999999992</v>
      </c>
      <c r="AA34" s="202">
        <f>-SUMIFS(TB!AG:AG,TB!$F:$F,$B34,TB!$J:$J,$A$4)</f>
        <v>70.637020000000007</v>
      </c>
      <c r="AB34" s="202">
        <f>-SUMIFS(TB!AH:AH,TB!$F:$F,$B34,TB!$J:$J,$A$4)</f>
        <v>71.423419999999993</v>
      </c>
      <c r="AC34" s="202">
        <f>-SUMIFS(TB!AI:AI,TB!$F:$F,$B34,TB!$J:$J,$A$4)</f>
        <v>71.722529999999992</v>
      </c>
      <c r="AD34" s="202">
        <f>-SUMIFS(TB!AJ:AJ,TB!$F:$F,$B34,TB!$J:$J,$A$4)</f>
        <v>72.021640000000005</v>
      </c>
      <c r="AE34" s="202">
        <f>-SUMIFS(TB!AK:AK,TB!$F:$F,$B34,TB!$J:$J,$A$4)</f>
        <v>72.320750000000004</v>
      </c>
      <c r="AF34" s="202">
        <f>-SUMIFS(TB!AL:AL,TB!$F:$F,$B34,TB!$J:$J,$A$4)</f>
        <v>72.619860000000003</v>
      </c>
      <c r="AG34" s="202">
        <f>-SUMIFS(TB!AM:AM,TB!$F:$F,$B34,TB!$J:$J,$A$4)</f>
        <v>72.918970000000002</v>
      </c>
      <c r="AH34" s="202">
        <f>-SUMIFS(TB!AN:AN,TB!$F:$F,$B34,TB!$J:$J,$A$4)</f>
        <v>73.21808</v>
      </c>
      <c r="AI34" s="202">
        <f>-SUMIFS(TB!AO:AO,TB!$F:$F,$B34,TB!$J:$J,$A$4)</f>
        <v>73.517189999999999</v>
      </c>
      <c r="AJ34" s="202">
        <f>-SUMIFS(TB!AP:AP,TB!$F:$F,$B34,TB!$J:$J,$A$4)</f>
        <v>73.816299999999998</v>
      </c>
      <c r="AK34" s="202">
        <f>-SUMIFS(TB!AQ:AQ,TB!$F:$F,$B34,TB!$J:$J,$A$4)</f>
        <v>74.115409999999997</v>
      </c>
      <c r="AL34" s="202">
        <f>-SUMIFS(TB!AR:AR,TB!$F:$F,$B34,TB!$J:$J,$A$4)</f>
        <v>74.41452000000001</v>
      </c>
      <c r="AM34" s="202">
        <f>-SUMIFS(TB!AS:AS,TB!$F:$F,$B34,TB!$J:$J,$A$4)</f>
        <v>74.713630000000009</v>
      </c>
      <c r="AN34" s="202">
        <f>-SUMIFS(TB!AT:AT,TB!$F:$F,$B34,TB!$J:$J,$A$4)</f>
        <v>75.012740000000008</v>
      </c>
      <c r="AO34" s="202">
        <f>-SUMIFS(TB!AU:AU,TB!$F:$F,$B34,TB!$J:$J,$A$4)</f>
        <v>74.812370000000001</v>
      </c>
      <c r="AP34" s="202">
        <f>-SUMIFS(TB!AV:AV,TB!$F:$F,$B34,TB!$J:$J,$A$4)</f>
        <v>74.611969999999999</v>
      </c>
      <c r="AQ34" s="202">
        <f>-SUMIFS(TB!AW:AW,TB!$F:$F,$B34,TB!$J:$J,$A$4)</f>
        <v>74.411600000000007</v>
      </c>
      <c r="AR34" s="202">
        <f>-SUMIFS(TB!AX:AX,TB!$F:$F,$B34,TB!$J:$J,$A$4)</f>
        <v>74.21123</v>
      </c>
      <c r="AS34" s="202">
        <f>-SUMIFS(TB!AY:AY,TB!$F:$F,$B34,TB!$J:$J,$A$4)</f>
        <v>74.010859999999994</v>
      </c>
      <c r="AT34" s="202">
        <f>-SUMIFS(TB!AZ:AZ,TB!$F:$F,$B34,TB!$J:$J,$A$4)</f>
        <v>0</v>
      </c>
      <c r="AU34" s="202">
        <f>-SUMIFS(TB!BA:BA,TB!$F:$F,$B34,TB!$J:$J,$A$4)</f>
        <v>0</v>
      </c>
      <c r="AV34" s="202">
        <f>-SUMIFS(TB!BB:BB,TB!$F:$F,$B34,TB!$J:$J,$A$4)</f>
        <v>0</v>
      </c>
      <c r="AW34" s="202">
        <f>-SUMIFS(TB!BC:BC,TB!$F:$F,$B34,TB!$J:$J,$A$4)</f>
        <v>0</v>
      </c>
      <c r="AX34" s="202">
        <f>-SUMIFS(TB!BD:BD,TB!$F:$F,$B34,TB!$J:$J,$A$4)</f>
        <v>0</v>
      </c>
      <c r="AY34" s="202">
        <f>-SUMIFS(TB!BE:BE,TB!$F:$F,$B34,TB!$J:$J,$A$4)</f>
        <v>0</v>
      </c>
      <c r="AZ34" s="202">
        <f>-SUMIFS(TB!BF:BF,TB!$F:$F,$B34,TB!$J:$J,$A$4)</f>
        <v>0</v>
      </c>
      <c r="BA34" s="202">
        <f>-SUMIFS(TB!BG:BG,TB!$F:$F,$B34,TB!$J:$J,$A$4)</f>
        <v>0</v>
      </c>
      <c r="BB34" s="202">
        <f>-SUMIFS(TB!BH:BH,TB!$F:$F,$B34,TB!$J:$J,$A$4)</f>
        <v>0</v>
      </c>
      <c r="BC34" s="202">
        <f>-SUMIFS(TB!BI:BI,TB!$F:$F,$B34,TB!$J:$J,$A$4)</f>
        <v>0</v>
      </c>
    </row>
    <row r="35" spans="2:55" s="26" customFormat="1" ht="14.25" customHeight="1" thickBot="1" x14ac:dyDescent="0.35">
      <c r="B35" s="66" t="str">
        <f>BS!B35</f>
        <v>Total liabilities</v>
      </c>
      <c r="C35" s="213">
        <f>SUM(C31:C34)</f>
        <v>18076.998090000001</v>
      </c>
      <c r="D35" s="213">
        <f>SUM(D31:D34)</f>
        <v>11750.84439</v>
      </c>
      <c r="E35" s="213">
        <f>SUM(E31:E34)</f>
        <v>9869.83734</v>
      </c>
      <c r="F35" s="213">
        <f>SUM(F31:F34)</f>
        <v>7169.0490000000009</v>
      </c>
      <c r="G35" s="216"/>
      <c r="H35" s="213">
        <f t="shared" ref="H35:AQ35" si="13">SUM(H31:H34)</f>
        <v>20161.492419999999</v>
      </c>
      <c r="I35" s="213">
        <f t="shared" si="13"/>
        <v>19206.801579999999</v>
      </c>
      <c r="J35" s="213">
        <f t="shared" si="13"/>
        <v>11274.905650000002</v>
      </c>
      <c r="K35" s="213">
        <f t="shared" si="13"/>
        <v>10093.45696</v>
      </c>
      <c r="L35" s="213">
        <f t="shared" si="13"/>
        <v>13040.825800000001</v>
      </c>
      <c r="M35" s="213">
        <f t="shared" si="13"/>
        <v>14599.645390000001</v>
      </c>
      <c r="N35" s="213">
        <f t="shared" si="13"/>
        <v>14223.854160000001</v>
      </c>
      <c r="O35" s="213">
        <f t="shared" si="13"/>
        <v>22341.250489999999</v>
      </c>
      <c r="P35" s="213">
        <f t="shared" si="13"/>
        <v>28263.90106</v>
      </c>
      <c r="Q35" s="213">
        <f t="shared" si="13"/>
        <v>28299.504519999999</v>
      </c>
      <c r="R35" s="213">
        <f t="shared" si="13"/>
        <v>31748.896850000005</v>
      </c>
      <c r="S35" s="213">
        <f t="shared" si="13"/>
        <v>18076.998090000001</v>
      </c>
      <c r="T35" s="213">
        <f t="shared" si="13"/>
        <v>16984.59045</v>
      </c>
      <c r="U35" s="213">
        <f t="shared" si="13"/>
        <v>15871.27385</v>
      </c>
      <c r="V35" s="213">
        <f t="shared" si="13"/>
        <v>5021.4215500000009</v>
      </c>
      <c r="W35" s="213">
        <f t="shared" si="13"/>
        <v>7651.8796700000003</v>
      </c>
      <c r="X35" s="213">
        <f t="shared" si="13"/>
        <v>8342.5593299999982</v>
      </c>
      <c r="Y35" s="213">
        <f t="shared" si="13"/>
        <v>10863.82574</v>
      </c>
      <c r="Z35" s="213">
        <f t="shared" si="13"/>
        <v>15900.410389999999</v>
      </c>
      <c r="AA35" s="213">
        <f t="shared" si="13"/>
        <v>16529.094409999994</v>
      </c>
      <c r="AB35" s="213">
        <f t="shared" si="13"/>
        <v>16835.722989999998</v>
      </c>
      <c r="AC35" s="213">
        <f t="shared" si="13"/>
        <v>17123.094869999997</v>
      </c>
      <c r="AD35" s="213">
        <f t="shared" si="13"/>
        <v>13769.164650000001</v>
      </c>
      <c r="AE35" s="213">
        <f t="shared" si="13"/>
        <v>11750.84439</v>
      </c>
      <c r="AF35" s="213">
        <f t="shared" si="13"/>
        <v>13857.849460000003</v>
      </c>
      <c r="AG35" s="213">
        <f t="shared" si="13"/>
        <v>18437.429829999997</v>
      </c>
      <c r="AH35" s="213">
        <f t="shared" si="13"/>
        <v>13210.26484</v>
      </c>
      <c r="AI35" s="213">
        <f t="shared" si="13"/>
        <v>15859.455820000001</v>
      </c>
      <c r="AJ35" s="213">
        <f t="shared" si="13"/>
        <v>6981.6481999999996</v>
      </c>
      <c r="AK35" s="213">
        <f t="shared" si="13"/>
        <v>5706.1552799999999</v>
      </c>
      <c r="AL35" s="213">
        <f t="shared" si="13"/>
        <v>7386.837700000001</v>
      </c>
      <c r="AM35" s="213">
        <f t="shared" si="13"/>
        <v>14573.9182</v>
      </c>
      <c r="AN35" s="213">
        <f t="shared" si="13"/>
        <v>15594.84692</v>
      </c>
      <c r="AO35" s="213">
        <f t="shared" si="13"/>
        <v>18816.86868</v>
      </c>
      <c r="AP35" s="213">
        <f t="shared" si="13"/>
        <v>19459.110460000004</v>
      </c>
      <c r="AQ35" s="213">
        <f t="shared" si="13"/>
        <v>9869.83734</v>
      </c>
      <c r="AR35" s="213">
        <f t="shared" ref="AR35:BC35" si="14">SUM(AR31:AR34)</f>
        <v>6412.0029000000004</v>
      </c>
      <c r="AS35" s="213">
        <f t="shared" si="14"/>
        <v>7169.0490000000009</v>
      </c>
      <c r="AT35" s="213">
        <f t="shared" si="14"/>
        <v>0</v>
      </c>
      <c r="AU35" s="213">
        <f t="shared" si="14"/>
        <v>0</v>
      </c>
      <c r="AV35" s="213">
        <f t="shared" si="14"/>
        <v>0</v>
      </c>
      <c r="AW35" s="213">
        <f t="shared" si="14"/>
        <v>0</v>
      </c>
      <c r="AX35" s="213">
        <f t="shared" si="14"/>
        <v>0</v>
      </c>
      <c r="AY35" s="213">
        <f t="shared" si="14"/>
        <v>0</v>
      </c>
      <c r="AZ35" s="213">
        <f t="shared" si="14"/>
        <v>0</v>
      </c>
      <c r="BA35" s="213">
        <f t="shared" si="14"/>
        <v>0</v>
      </c>
      <c r="BB35" s="213">
        <f t="shared" si="14"/>
        <v>0</v>
      </c>
      <c r="BC35" s="213">
        <f t="shared" si="14"/>
        <v>0</v>
      </c>
    </row>
    <row r="36" spans="2:55" s="26" customFormat="1" ht="14.25" customHeight="1" x14ac:dyDescent="0.3">
      <c r="B36" s="70" t="str">
        <f>BS!B36</f>
        <v>Equity</v>
      </c>
      <c r="C36" s="202">
        <f>S36</f>
        <v>13042.970170000001</v>
      </c>
      <c r="D36" s="202">
        <f>SUMIF($H$7:$BF$7,D$7,$H36:$BF36)</f>
        <v>13908.298919999999</v>
      </c>
      <c r="E36" s="202">
        <f>SUMIF($H$7:$BF$7,E$7,$H36:$BF36)</f>
        <v>17345.684270000002</v>
      </c>
      <c r="F36" s="202">
        <f>SUMIF($H$7:$BF$7,F$7,$H36:$BF36)</f>
        <v>17153.544460000001</v>
      </c>
      <c r="G36" s="216"/>
      <c r="H36" s="202">
        <f>-SUMIFS(TB!N:N,TB!$F:$F,$B36,TB!$J:$J,$A$4)+H42</f>
        <v>10531.70976</v>
      </c>
      <c r="I36" s="202">
        <f>-SUMIFS(TB!O:O,TB!$F:$F,$B36,TB!$J:$J,$A$4)+I42</f>
        <v>11177.08668</v>
      </c>
      <c r="J36" s="202">
        <f>-SUMIFS(TB!P:P,TB!$F:$F,$B36,TB!$J:$J,$A$4)+J42</f>
        <v>11720.425330000004</v>
      </c>
      <c r="K36" s="202">
        <f>-SUMIFS(TB!Q:Q,TB!$F:$F,$B36,TB!$J:$J,$A$4)+K42</f>
        <v>11647.204900000002</v>
      </c>
      <c r="L36" s="202">
        <f>-SUMIFS(TB!R:R,TB!$F:$F,$B36,TB!$J:$J,$A$4)+L42</f>
        <v>12502.586909999995</v>
      </c>
      <c r="M36" s="202">
        <f>-SUMIFS(TB!S:S,TB!$F:$F,$B36,TB!$J:$J,$A$4)+M42</f>
        <v>12359.82315</v>
      </c>
      <c r="N36" s="202">
        <f>-SUMIFS(TB!T:T,TB!$F:$F,$B36,TB!$J:$J,$A$4)+N42</f>
        <v>12450.355319999991</v>
      </c>
      <c r="O36" s="202">
        <f>-SUMIFS(TB!U:U,TB!$F:$F,$B36,TB!$J:$J,$A$4)+O42</f>
        <v>13431.702449999988</v>
      </c>
      <c r="P36" s="202">
        <f>-SUMIFS(TB!V:V,TB!$F:$F,$B36,TB!$J:$J,$A$4)+P42</f>
        <v>13454.076269999994</v>
      </c>
      <c r="Q36" s="202">
        <f>-SUMIFS(TB!W:W,TB!$F:$F,$B36,TB!$J:$J,$A$4)+Q42</f>
        <v>11948.593589999991</v>
      </c>
      <c r="R36" s="202">
        <f>-SUMIFS(TB!X:X,TB!$F:$F,$B36,TB!$J:$J,$A$4)+R42</f>
        <v>12043.170199999997</v>
      </c>
      <c r="S36" s="202">
        <f>-SUMIFS(TB!Y:Y,TB!$F:$F,$B36,TB!$J:$J,$A$4)+S42</f>
        <v>13042.970170000001</v>
      </c>
      <c r="T36" s="202">
        <f>-SUMIFS(TB!Z:Z,TB!$F:$F,$B36,TB!$J:$J,$A$4)+T42</f>
        <v>11359.760680000001</v>
      </c>
      <c r="U36" s="202">
        <f>-SUMIFS(TB!AA:AA,TB!$F:$F,$B36,TB!$J:$J,$A$4)+U42</f>
        <v>11260.717550000001</v>
      </c>
      <c r="V36" s="202">
        <f>-SUMIFS(TB!AB:AB,TB!$F:$F,$B36,TB!$J:$J,$A$4)+V42</f>
        <v>11614.101149999999</v>
      </c>
      <c r="W36" s="202">
        <f>-SUMIFS(TB!AC:AC,TB!$F:$F,$B36,TB!$J:$J,$A$4)+W42</f>
        <v>11616.21437</v>
      </c>
      <c r="X36" s="202">
        <f>-SUMIFS(TB!AD:AD,TB!$F:$F,$B36,TB!$J:$J,$A$4)+X42</f>
        <v>11732.829940000001</v>
      </c>
      <c r="Y36" s="202">
        <f>-SUMIFS(TB!AE:AE,TB!$F:$F,$B36,TB!$J:$J,$A$4)+Y42</f>
        <v>11748.787219999998</v>
      </c>
      <c r="Z36" s="202">
        <f>-SUMIFS(TB!AF:AF,TB!$F:$F,$B36,TB!$J:$J,$A$4)+Z42</f>
        <v>11720.335849999998</v>
      </c>
      <c r="AA36" s="202">
        <f>-SUMIFS(TB!AG:AG,TB!$F:$F,$B36,TB!$J:$J,$A$4)+AA42</f>
        <v>12149.627049999999</v>
      </c>
      <c r="AB36" s="202">
        <f>-SUMIFS(TB!AH:AH,TB!$F:$F,$B36,TB!$J:$J,$A$4)+AB42</f>
        <v>12439.98019</v>
      </c>
      <c r="AC36" s="202">
        <f>-SUMIFS(TB!AI:AI,TB!$F:$F,$B36,TB!$J:$J,$A$4)+AC42</f>
        <v>13000.756500000003</v>
      </c>
      <c r="AD36" s="202">
        <f>-SUMIFS(TB!AJ:AJ,TB!$F:$F,$B36,TB!$J:$J,$A$4)+AD42</f>
        <v>13255.814379999993</v>
      </c>
      <c r="AE36" s="202">
        <f>-SUMIFS(TB!AK:AK,TB!$F:$F,$B36,TB!$J:$J,$A$4)+AE42</f>
        <v>13908.298919999999</v>
      </c>
      <c r="AF36" s="202">
        <f>-SUMIFS(TB!AL:AL,TB!$F:$F,$B36,TB!$J:$J,$A$4)+AF42</f>
        <v>13992.687760000001</v>
      </c>
      <c r="AG36" s="202">
        <f>-SUMIFS(TB!AM:AM,TB!$F:$F,$B36,TB!$J:$J,$A$4)+AG42</f>
        <v>15034.465639999999</v>
      </c>
      <c r="AH36" s="202">
        <f>-SUMIFS(TB!AN:AN,TB!$F:$F,$B36,TB!$J:$J,$A$4)+AH42</f>
        <v>13317.44515</v>
      </c>
      <c r="AI36" s="202">
        <f>-SUMIFS(TB!AO:AO,TB!$F:$F,$B36,TB!$J:$J,$A$4)+AI42</f>
        <v>13591.710629999998</v>
      </c>
      <c r="AJ36" s="202">
        <f>-SUMIFS(TB!AP:AP,TB!$F:$F,$B36,TB!$J:$J,$A$4)+AJ42</f>
        <v>12798.00722</v>
      </c>
      <c r="AK36" s="202">
        <f>-SUMIFS(TB!AQ:AQ,TB!$F:$F,$B36,TB!$J:$J,$A$4)+AK42</f>
        <v>12223.704759999995</v>
      </c>
      <c r="AL36" s="202">
        <f>-SUMIFS(TB!AR:AR,TB!$F:$F,$B36,TB!$J:$J,$A$4)+AL42</f>
        <v>11915.714469999994</v>
      </c>
      <c r="AM36" s="202">
        <f>-SUMIFS(TB!AS:AS,TB!$F:$F,$B36,TB!$J:$J,$A$4)+AM42</f>
        <v>12885.488310000006</v>
      </c>
      <c r="AN36" s="202">
        <f>-SUMIFS(TB!AT:AT,TB!$F:$F,$B36,TB!$J:$J,$A$4)+AN42</f>
        <v>13135.876719999993</v>
      </c>
      <c r="AO36" s="202">
        <f>-SUMIFS(TB!AU:AU,TB!$F:$F,$B36,TB!$J:$J,$A$4)+AO42</f>
        <v>14009.184639999992</v>
      </c>
      <c r="AP36" s="202">
        <f>-SUMIFS(TB!AV:AV,TB!$F:$F,$B36,TB!$J:$J,$A$4)+AP42</f>
        <v>15237.319319999999</v>
      </c>
      <c r="AQ36" s="202">
        <f>-SUMIFS(TB!AW:AW,TB!$F:$F,$B36,TB!$J:$J,$A$4)+AQ42</f>
        <v>17345.684270000002</v>
      </c>
      <c r="AR36" s="202">
        <f>-SUMIFS(TB!AX:AX,TB!$F:$F,$B36,TB!$J:$J,$A$4)+AR42</f>
        <v>17313.808770000003</v>
      </c>
      <c r="AS36" s="202">
        <f>-SUMIFS(TB!AY:AY,TB!$F:$F,$B36,TB!$J:$J,$A$4)+AS42</f>
        <v>17153.544460000001</v>
      </c>
      <c r="AT36" s="202">
        <f>-SUMIFS(TB!AZ:AZ,TB!$F:$F,$B36,TB!$J:$J,$A$4)+AT42</f>
        <v>-192.06291999999956</v>
      </c>
      <c r="AU36" s="202">
        <f>-SUMIFS(TB!BA:BA,TB!$F:$F,$B36,TB!$J:$J,$A$4)+AU42</f>
        <v>-192.06291999999956</v>
      </c>
      <c r="AV36" s="202">
        <f>-SUMIFS(TB!BB:BB,TB!$F:$F,$B36,TB!$J:$J,$A$4)+AV42</f>
        <v>-192.06291999999956</v>
      </c>
      <c r="AW36" s="202">
        <f>-SUMIFS(TB!BC:BC,TB!$F:$F,$B36,TB!$J:$J,$A$4)+AW42</f>
        <v>-192.06291999999956</v>
      </c>
      <c r="AX36" s="202">
        <f>-SUMIFS(TB!BD:BD,TB!$F:$F,$B36,TB!$J:$J,$A$4)+AX42</f>
        <v>-192.06291999999956</v>
      </c>
      <c r="AY36" s="202">
        <f>-SUMIFS(TB!BE:BE,TB!$F:$F,$B36,TB!$J:$J,$A$4)+AY42</f>
        <v>-192.06291999999956</v>
      </c>
      <c r="AZ36" s="202">
        <f>-SUMIFS(TB!BF:BF,TB!$F:$F,$B36,TB!$J:$J,$A$4)+AZ42</f>
        <v>-192.06291999999956</v>
      </c>
      <c r="BA36" s="202">
        <f>-SUMIFS(TB!BG:BG,TB!$F:$F,$B36,TB!$J:$J,$A$4)+BA42</f>
        <v>-192.06291999999956</v>
      </c>
      <c r="BB36" s="202">
        <f>-SUMIFS(TB!BH:BH,TB!$F:$F,$B36,TB!$J:$J,$A$4)+BB42</f>
        <v>-192.06291999999956</v>
      </c>
      <c r="BC36" s="202">
        <f>-SUMIFS(TB!BI:BI,TB!$F:$F,$B36,TB!$J:$J,$A$4)+BC42</f>
        <v>-192.06291999999956</v>
      </c>
    </row>
    <row r="37" spans="2:55" s="26" customFormat="1" ht="14.25" customHeight="1" thickBot="1" x14ac:dyDescent="0.35">
      <c r="B37" s="66" t="str">
        <f>BS!B37</f>
        <v>Total liabilities and equity</v>
      </c>
      <c r="C37" s="213">
        <f>C35+C36</f>
        <v>31119.968260000001</v>
      </c>
      <c r="D37" s="213">
        <f>D35+D36</f>
        <v>25659.143309999999</v>
      </c>
      <c r="E37" s="213">
        <f>E35+E36</f>
        <v>27215.521610000003</v>
      </c>
      <c r="F37" s="213">
        <f>F35+F36</f>
        <v>24322.593460000004</v>
      </c>
      <c r="G37" s="216"/>
      <c r="H37" s="213">
        <f>H35+H36</f>
        <v>30693.20218</v>
      </c>
      <c r="I37" s="213">
        <f t="shared" ref="I37:AQ37" si="15">I35+I36</f>
        <v>30383.88826</v>
      </c>
      <c r="J37" s="213">
        <f t="shared" si="15"/>
        <v>22995.330980000006</v>
      </c>
      <c r="K37" s="213">
        <f t="shared" si="15"/>
        <v>21740.66186</v>
      </c>
      <c r="L37" s="213">
        <f t="shared" si="15"/>
        <v>25543.412709999997</v>
      </c>
      <c r="M37" s="213">
        <f t="shared" si="15"/>
        <v>26959.468540000002</v>
      </c>
      <c r="N37" s="213">
        <f t="shared" si="15"/>
        <v>26674.20947999999</v>
      </c>
      <c r="O37" s="213">
        <f t="shared" si="15"/>
        <v>35772.952939999988</v>
      </c>
      <c r="P37" s="213">
        <f t="shared" si="15"/>
        <v>41717.977329999994</v>
      </c>
      <c r="Q37" s="213">
        <f t="shared" si="15"/>
        <v>40248.098109999992</v>
      </c>
      <c r="R37" s="213">
        <f t="shared" si="15"/>
        <v>43792.067049999998</v>
      </c>
      <c r="S37" s="213">
        <f t="shared" si="15"/>
        <v>31119.968260000001</v>
      </c>
      <c r="T37" s="213">
        <f t="shared" si="15"/>
        <v>28344.351130000003</v>
      </c>
      <c r="U37" s="213">
        <f t="shared" si="15"/>
        <v>27131.991399999999</v>
      </c>
      <c r="V37" s="213">
        <f t="shared" si="15"/>
        <v>16635.522700000001</v>
      </c>
      <c r="W37" s="213">
        <f t="shared" si="15"/>
        <v>19268.09404</v>
      </c>
      <c r="X37" s="213">
        <f t="shared" si="15"/>
        <v>20075.38927</v>
      </c>
      <c r="Y37" s="213">
        <f t="shared" si="15"/>
        <v>22612.612959999999</v>
      </c>
      <c r="Z37" s="213">
        <f t="shared" si="15"/>
        <v>27620.746239999997</v>
      </c>
      <c r="AA37" s="213">
        <f t="shared" si="15"/>
        <v>28678.721459999993</v>
      </c>
      <c r="AB37" s="213">
        <f t="shared" si="15"/>
        <v>29275.703179999997</v>
      </c>
      <c r="AC37" s="213">
        <f t="shared" si="15"/>
        <v>30123.85137</v>
      </c>
      <c r="AD37" s="213">
        <f t="shared" si="15"/>
        <v>27024.979029999995</v>
      </c>
      <c r="AE37" s="213">
        <f t="shared" si="15"/>
        <v>25659.143309999999</v>
      </c>
      <c r="AF37" s="213">
        <f t="shared" si="15"/>
        <v>27850.537220000006</v>
      </c>
      <c r="AG37" s="213">
        <f t="shared" si="15"/>
        <v>33471.895469999996</v>
      </c>
      <c r="AH37" s="213">
        <f t="shared" si="15"/>
        <v>26527.709989999999</v>
      </c>
      <c r="AI37" s="213">
        <f t="shared" si="15"/>
        <v>29451.166449999997</v>
      </c>
      <c r="AJ37" s="213">
        <f t="shared" si="15"/>
        <v>19779.655419999999</v>
      </c>
      <c r="AK37" s="213">
        <f t="shared" si="15"/>
        <v>17929.860039999996</v>
      </c>
      <c r="AL37" s="213">
        <f t="shared" si="15"/>
        <v>19302.552169999995</v>
      </c>
      <c r="AM37" s="213">
        <f t="shared" si="15"/>
        <v>27459.406510000008</v>
      </c>
      <c r="AN37" s="213">
        <f t="shared" si="15"/>
        <v>28730.723639999993</v>
      </c>
      <c r="AO37" s="213">
        <f t="shared" si="15"/>
        <v>32826.053319999992</v>
      </c>
      <c r="AP37" s="213">
        <f t="shared" si="15"/>
        <v>34696.429780000006</v>
      </c>
      <c r="AQ37" s="213">
        <f t="shared" si="15"/>
        <v>27215.521610000003</v>
      </c>
      <c r="AR37" s="213">
        <f t="shared" ref="AR37:BC37" si="16">AR35+AR36</f>
        <v>23725.811670000003</v>
      </c>
      <c r="AS37" s="213">
        <f t="shared" si="16"/>
        <v>24322.593460000004</v>
      </c>
      <c r="AT37" s="213">
        <f t="shared" si="16"/>
        <v>-192.06291999999956</v>
      </c>
      <c r="AU37" s="213">
        <f t="shared" si="16"/>
        <v>-192.06291999999956</v>
      </c>
      <c r="AV37" s="213">
        <f t="shared" si="16"/>
        <v>-192.06291999999956</v>
      </c>
      <c r="AW37" s="213">
        <f t="shared" si="16"/>
        <v>-192.06291999999956</v>
      </c>
      <c r="AX37" s="213">
        <f t="shared" si="16"/>
        <v>-192.06291999999956</v>
      </c>
      <c r="AY37" s="213">
        <f t="shared" si="16"/>
        <v>-192.06291999999956</v>
      </c>
      <c r="AZ37" s="213">
        <f t="shared" si="16"/>
        <v>-192.06291999999956</v>
      </c>
      <c r="BA37" s="213">
        <f t="shared" si="16"/>
        <v>-192.06291999999956</v>
      </c>
      <c r="BB37" s="213">
        <f t="shared" si="16"/>
        <v>-192.06291999999956</v>
      </c>
      <c r="BC37" s="213">
        <f t="shared" si="16"/>
        <v>-192.06291999999956</v>
      </c>
    </row>
    <row r="38" spans="2:55" s="26" customFormat="1" ht="6" customHeight="1" x14ac:dyDescent="0.3">
      <c r="C38" s="218"/>
      <c r="D38" s="218"/>
      <c r="E38" s="218"/>
      <c r="F38" s="218"/>
      <c r="G38" s="216"/>
      <c r="H38" s="218"/>
      <c r="I38" s="218"/>
      <c r="J38" s="218"/>
      <c r="K38" s="218"/>
      <c r="L38" s="218"/>
      <c r="M38" s="218"/>
      <c r="N38" s="218"/>
      <c r="O38" s="218"/>
      <c r="P38" s="218"/>
      <c r="Q38" s="218"/>
      <c r="R38" s="218"/>
      <c r="S38" s="218"/>
      <c r="T38" s="218"/>
      <c r="U38" s="218"/>
      <c r="V38" s="218"/>
      <c r="W38" s="218"/>
      <c r="X38" s="218"/>
      <c r="Y38" s="218"/>
      <c r="Z38" s="218"/>
      <c r="AA38" s="218"/>
      <c r="AB38" s="218"/>
      <c r="AC38" s="218"/>
      <c r="AD38" s="218"/>
      <c r="AE38" s="218"/>
      <c r="AF38" s="218"/>
      <c r="AG38" s="218"/>
      <c r="AH38" s="218"/>
      <c r="AI38" s="218"/>
      <c r="AJ38" s="218"/>
      <c r="AK38" s="218"/>
      <c r="AL38" s="218"/>
      <c r="AM38" s="218"/>
      <c r="AN38" s="218"/>
      <c r="AO38" s="218"/>
      <c r="AP38" s="218"/>
      <c r="AQ38" s="218"/>
      <c r="AR38" s="218"/>
      <c r="AS38" s="218"/>
      <c r="AT38" s="218"/>
      <c r="AU38" s="218"/>
      <c r="AV38" s="218"/>
      <c r="AW38" s="218"/>
      <c r="AX38" s="218"/>
      <c r="AY38" s="218"/>
      <c r="AZ38" s="218"/>
      <c r="BA38" s="218"/>
      <c r="BB38" s="218"/>
      <c r="BC38" s="218"/>
    </row>
    <row r="39" spans="2:55" s="26" customFormat="1" ht="11.5" outlineLevel="1" x14ac:dyDescent="0.3">
      <c r="B39" s="71" t="s">
        <v>31</v>
      </c>
      <c r="C39" s="219">
        <f>C20-C37</f>
        <v>0</v>
      </c>
      <c r="D39" s="219">
        <f>D20-D37</f>
        <v>0</v>
      </c>
      <c r="E39" s="219">
        <f>E20-E37</f>
        <v>0</v>
      </c>
      <c r="F39" s="219">
        <f>F20-F37</f>
        <v>0</v>
      </c>
      <c r="G39" s="216"/>
      <c r="H39" s="219">
        <f t="shared" ref="H39:AQ39" si="17">H20-H37</f>
        <v>0</v>
      </c>
      <c r="I39" s="219">
        <f t="shared" si="17"/>
        <v>0</v>
      </c>
      <c r="J39" s="219">
        <f t="shared" si="17"/>
        <v>0</v>
      </c>
      <c r="K39" s="219">
        <f t="shared" si="17"/>
        <v>0</v>
      </c>
      <c r="L39" s="219">
        <f t="shared" si="17"/>
        <v>0</v>
      </c>
      <c r="M39" s="219">
        <f t="shared" si="17"/>
        <v>0</v>
      </c>
      <c r="N39" s="219">
        <f t="shared" si="17"/>
        <v>0</v>
      </c>
      <c r="O39" s="219">
        <f t="shared" si="17"/>
        <v>0</v>
      </c>
      <c r="P39" s="219">
        <f t="shared" si="17"/>
        <v>0</v>
      </c>
      <c r="Q39" s="219">
        <f t="shared" si="17"/>
        <v>0</v>
      </c>
      <c r="R39" s="219">
        <f t="shared" si="17"/>
        <v>0</v>
      </c>
      <c r="S39" s="219">
        <f t="shared" si="17"/>
        <v>0</v>
      </c>
      <c r="T39" s="219">
        <f t="shared" si="17"/>
        <v>0</v>
      </c>
      <c r="U39" s="219">
        <f t="shared" si="17"/>
        <v>0</v>
      </c>
      <c r="V39" s="219">
        <f t="shared" si="17"/>
        <v>0</v>
      </c>
      <c r="W39" s="219">
        <f t="shared" si="17"/>
        <v>0</v>
      </c>
      <c r="X39" s="219">
        <f t="shared" si="17"/>
        <v>0</v>
      </c>
      <c r="Y39" s="219">
        <f t="shared" si="17"/>
        <v>0</v>
      </c>
      <c r="Z39" s="219">
        <f t="shared" si="17"/>
        <v>0</v>
      </c>
      <c r="AA39" s="219">
        <f t="shared" si="17"/>
        <v>0</v>
      </c>
      <c r="AB39" s="219">
        <f t="shared" si="17"/>
        <v>0</v>
      </c>
      <c r="AC39" s="219">
        <f t="shared" si="17"/>
        <v>0</v>
      </c>
      <c r="AD39" s="219">
        <f t="shared" si="17"/>
        <v>0</v>
      </c>
      <c r="AE39" s="219">
        <f t="shared" si="17"/>
        <v>0</v>
      </c>
      <c r="AF39" s="219">
        <f t="shared" si="17"/>
        <v>0</v>
      </c>
      <c r="AG39" s="219">
        <f t="shared" si="17"/>
        <v>0</v>
      </c>
      <c r="AH39" s="219">
        <f t="shared" si="17"/>
        <v>0</v>
      </c>
      <c r="AI39" s="219">
        <f t="shared" si="17"/>
        <v>0</v>
      </c>
      <c r="AJ39" s="219">
        <f t="shared" si="17"/>
        <v>0</v>
      </c>
      <c r="AK39" s="219">
        <f t="shared" si="17"/>
        <v>0</v>
      </c>
      <c r="AL39" s="219">
        <f t="shared" si="17"/>
        <v>0</v>
      </c>
      <c r="AM39" s="219">
        <f t="shared" si="17"/>
        <v>0</v>
      </c>
      <c r="AN39" s="219">
        <f t="shared" si="17"/>
        <v>0</v>
      </c>
      <c r="AO39" s="219">
        <f t="shared" si="17"/>
        <v>0</v>
      </c>
      <c r="AP39" s="219">
        <f t="shared" si="17"/>
        <v>0</v>
      </c>
      <c r="AQ39" s="219">
        <f t="shared" si="17"/>
        <v>0</v>
      </c>
      <c r="AR39" s="219">
        <f t="shared" ref="AR39:BC39" si="18">AR20-AR37</f>
        <v>0</v>
      </c>
      <c r="AS39" s="219">
        <f t="shared" si="18"/>
        <v>0</v>
      </c>
      <c r="AT39" s="219">
        <f t="shared" si="18"/>
        <v>192.06291999999956</v>
      </c>
      <c r="AU39" s="219">
        <f t="shared" si="18"/>
        <v>192.06291999999956</v>
      </c>
      <c r="AV39" s="219">
        <f t="shared" si="18"/>
        <v>192.06291999999956</v>
      </c>
      <c r="AW39" s="219">
        <f t="shared" si="18"/>
        <v>192.06291999999956</v>
      </c>
      <c r="AX39" s="219">
        <f t="shared" si="18"/>
        <v>192.06291999999956</v>
      </c>
      <c r="AY39" s="219">
        <f t="shared" si="18"/>
        <v>192.06291999999956</v>
      </c>
      <c r="AZ39" s="219">
        <f t="shared" si="18"/>
        <v>192.06291999999956</v>
      </c>
      <c r="BA39" s="219">
        <f t="shared" si="18"/>
        <v>192.06291999999956</v>
      </c>
      <c r="BB39" s="219">
        <f t="shared" si="18"/>
        <v>192.06291999999956</v>
      </c>
      <c r="BC39" s="219">
        <f t="shared" si="18"/>
        <v>192.06291999999956</v>
      </c>
    </row>
    <row r="41" spans="2:55" s="26" customFormat="1" ht="11.5" outlineLevel="1" x14ac:dyDescent="0.3">
      <c r="B41" s="71" t="s">
        <v>200</v>
      </c>
      <c r="C41" s="219"/>
      <c r="D41" s="219"/>
      <c r="E41" s="219"/>
      <c r="F41" s="219"/>
      <c r="G41" s="216"/>
      <c r="H41" s="219">
        <f>-SUMIFS(TB!N:N,TB!$E:$E,"2",TB!$J:$J,$A$4)</f>
        <v>-318.77883999999983</v>
      </c>
      <c r="I41" s="219">
        <f>-SUMIFS(TB!O:O,TB!$E:$E,"2",TB!$J:$J,$A$4)</f>
        <v>645.37692000000129</v>
      </c>
      <c r="J41" s="219">
        <f>-SUMIFS(TB!P:P,TB!$E:$E,"2",TB!$J:$J,$A$4)</f>
        <v>543.3386500000039</v>
      </c>
      <c r="K41" s="219">
        <f>-SUMIFS(TB!Q:Q,TB!$E:$E,"2",TB!$J:$J,$A$4)</f>
        <v>776.77956999999765</v>
      </c>
      <c r="L41" s="219">
        <f>-SUMIFS(TB!R:R,TB!$E:$E,"2",TB!$J:$J,$A$4)</f>
        <v>855.38200999999231</v>
      </c>
      <c r="M41" s="219">
        <f>-SUMIFS(TB!S:S,TB!$E:$E,"2",TB!$J:$J,$A$4)</f>
        <v>-142.76375999999379</v>
      </c>
      <c r="N41" s="219">
        <f>-SUMIFS(TB!T:T,TB!$E:$E,"2",TB!$J:$J,$A$4)</f>
        <v>90.532169999990259</v>
      </c>
      <c r="O41" s="219">
        <f>-SUMIFS(TB!U:U,TB!$E:$E,"2",TB!$J:$J,$A$4)</f>
        <v>981.34712999999715</v>
      </c>
      <c r="P41" s="219">
        <f>-SUMIFS(TB!V:V,TB!$E:$E,"2",TB!$J:$J,$A$4)</f>
        <v>184.87158000000628</v>
      </c>
      <c r="Q41" s="219">
        <f>-SUMIFS(TB!W:W,TB!$E:$E,"2",TB!$J:$J,$A$4)</f>
        <v>534.03006999999729</v>
      </c>
      <c r="R41" s="219">
        <f>-SUMIFS(TB!X:X,TB!$E:$E,"2",TB!$J:$J,$A$4)</f>
        <v>102.06411000000398</v>
      </c>
      <c r="S41" s="219">
        <f>-SUMIFS(TB!Y:Y,TB!$E:$E,"2",TB!$J:$J,$A$4)</f>
        <v>972.07481000000507</v>
      </c>
      <c r="T41" s="219">
        <f>-SUMIFS(TB!Z:Z,TB!$E:$E,"2",TB!$J:$J,$A$4)</f>
        <v>-44.21954000000003</v>
      </c>
      <c r="U41" s="219">
        <f>-SUMIFS(TB!AA:AA,TB!$E:$E,"2",TB!$J:$J,$A$4)</f>
        <v>-12.559580000000052</v>
      </c>
      <c r="V41" s="219">
        <f>-SUMIFS(TB!AB:AB,TB!$E:$E,"2",TB!$J:$J,$A$4)</f>
        <v>366.42577999999889</v>
      </c>
      <c r="W41" s="219">
        <f>-SUMIFS(TB!AC:AC,TB!$E:$E,"2",TB!$J:$J,$A$4)</f>
        <v>96.018219999999715</v>
      </c>
      <c r="X41" s="219">
        <f>-SUMIFS(TB!AD:AD,TB!$E:$E,"2",TB!$J:$J,$A$4)</f>
        <v>116.61557000000147</v>
      </c>
      <c r="Y41" s="219">
        <f>-SUMIFS(TB!AE:AE,TB!$E:$E,"2",TB!$J:$J,$A$4)</f>
        <v>9.432119999998207</v>
      </c>
      <c r="Z41" s="219">
        <f>-SUMIFS(TB!AF:AF,TB!$E:$E,"2",TB!$J:$J,$A$4)</f>
        <v>-28.451370000000974</v>
      </c>
      <c r="AA41" s="219">
        <f>-SUMIFS(TB!AG:AG,TB!$E:$E,"2",TB!$J:$J,$A$4)</f>
        <v>429.29120000000063</v>
      </c>
      <c r="AB41" s="219">
        <f>-SUMIFS(TB!AH:AH,TB!$E:$E,"2",TB!$J:$J,$A$4)</f>
        <v>290.35614000000294</v>
      </c>
      <c r="AC41" s="219">
        <f>-SUMIFS(TB!AI:AI,TB!$E:$E,"2",TB!$J:$J,$A$4)</f>
        <v>560.77631000000224</v>
      </c>
      <c r="AD41" s="219">
        <f>-SUMIFS(TB!AJ:AJ,TB!$E:$E,"2",TB!$J:$J,$A$4)</f>
        <v>255.05787999998935</v>
      </c>
      <c r="AE41" s="219">
        <f>-SUMIFS(TB!AK:AK,TB!$E:$E,"2",TB!$J:$J,$A$4)</f>
        <v>980.76408000000708</v>
      </c>
      <c r="AF41" s="219">
        <f>-SUMIFS(TB!AL:AL,TB!$E:$E,"2",TB!$J:$J,$A$4)</f>
        <v>84.388840000001096</v>
      </c>
      <c r="AG41" s="219">
        <f>-SUMIFS(TB!AM:AM,TB!$E:$E,"2",TB!$J:$J,$A$4)</f>
        <v>1041.7778799999992</v>
      </c>
      <c r="AH41" s="219">
        <f>-SUMIFS(TB!AN:AN,TB!$E:$E,"2",TB!$J:$J,$A$4)</f>
        <v>209.57766000000089</v>
      </c>
      <c r="AI41" s="219">
        <f>-SUMIFS(TB!AO:AO,TB!$E:$E,"2",TB!$J:$J,$A$4)</f>
        <v>274.26547999999786</v>
      </c>
      <c r="AJ41" s="219">
        <f>-SUMIFS(TB!AP:AP,TB!$E:$E,"2",TB!$J:$J,$A$4)</f>
        <v>732.29659000000197</v>
      </c>
      <c r="AK41" s="219">
        <f>-SUMIFS(TB!AQ:AQ,TB!$E:$E,"2",TB!$J:$J,$A$4)</f>
        <v>-0.46381000000513861</v>
      </c>
      <c r="AL41" s="219">
        <f>-SUMIFS(TB!AR:AR,TB!$E:$E,"2",TB!$J:$J,$A$4)</f>
        <v>-10.990290000003476</v>
      </c>
      <c r="AM41" s="219">
        <f>-SUMIFS(TB!AS:AS,TB!$E:$E,"2",TB!$J:$J,$A$4)</f>
        <v>969.77384000001166</v>
      </c>
      <c r="AN41" s="219">
        <f>-SUMIFS(TB!AT:AT,TB!$E:$E,"2",TB!$J:$J,$A$4)</f>
        <v>678.41340999998874</v>
      </c>
      <c r="AO41" s="219">
        <f>-SUMIFS(TB!AU:AU,TB!$E:$E,"2",TB!$J:$J,$A$4)</f>
        <v>873.30791999999826</v>
      </c>
      <c r="AP41" s="219">
        <f>-SUMIFS(TB!AV:AV,TB!$E:$E,"2",TB!$J:$J,$A$4)</f>
        <v>1228.1346800000069</v>
      </c>
      <c r="AQ41" s="219">
        <f>-SUMIFS(TB!AW:AW,TB!$E:$E,"2",TB!$J:$J,$A$4)</f>
        <v>2209.1392900000019</v>
      </c>
      <c r="AR41" s="219">
        <f>-SUMIFS(TB!AX:AX,TB!$E:$E,"2",TB!$J:$J,$A$4)</f>
        <v>-31.798609999999709</v>
      </c>
      <c r="AS41" s="219">
        <f>-SUMIFS(TB!AY:AY,TB!$E:$E,"2",TB!$J:$J,$A$4)</f>
        <v>-160.26430999999985</v>
      </c>
      <c r="AT41" s="219">
        <f>-SUMIFS(TB!AZ:AZ,TB!$E:$E,"2",TB!$J:$J,$A$4)</f>
        <v>0</v>
      </c>
      <c r="AU41" s="219">
        <f>-SUMIFS(TB!BA:BA,TB!$E:$E,"2",TB!$J:$J,$A$4)</f>
        <v>0</v>
      </c>
      <c r="AV41" s="219">
        <f>-SUMIFS(TB!BB:BB,TB!$E:$E,"2",TB!$J:$J,$A$4)</f>
        <v>0</v>
      </c>
      <c r="AW41" s="219">
        <f>-SUMIFS(TB!BC:BC,TB!$E:$E,"2",TB!$J:$J,$A$4)</f>
        <v>0</v>
      </c>
      <c r="AX41" s="219">
        <f>-SUMIFS(TB!BD:BD,TB!$E:$E,"2",TB!$J:$J,$A$4)</f>
        <v>0</v>
      </c>
      <c r="AY41" s="219">
        <f>-SUMIFS(TB!BE:BE,TB!$E:$E,"2",TB!$J:$J,$A$4)</f>
        <v>0</v>
      </c>
      <c r="AZ41" s="219">
        <f>-SUMIFS(TB!BF:BF,TB!$E:$E,"2",TB!$J:$J,$A$4)</f>
        <v>0</v>
      </c>
      <c r="BA41" s="219">
        <f>-SUMIFS(TB!BG:BG,TB!$E:$E,"2",TB!$J:$J,$A$4)</f>
        <v>0</v>
      </c>
      <c r="BB41" s="219">
        <f>-SUMIFS(TB!BH:BH,TB!$E:$E,"2",TB!$J:$J,$A$4)</f>
        <v>0</v>
      </c>
      <c r="BC41" s="219">
        <f>-SUMIFS(TB!BI:BI,TB!$E:$E,"2",TB!$J:$J,$A$4)</f>
        <v>0</v>
      </c>
    </row>
    <row r="42" spans="2:55" s="26" customFormat="1" ht="11.5" outlineLevel="1" x14ac:dyDescent="0.3">
      <c r="B42" s="71" t="s">
        <v>201</v>
      </c>
      <c r="C42" s="219"/>
      <c r="D42" s="219"/>
      <c r="E42" s="219"/>
      <c r="F42" s="219"/>
      <c r="G42" s="216"/>
      <c r="H42" s="219">
        <f>SUM(H41:H41)</f>
        <v>-318.77883999999983</v>
      </c>
      <c r="I42" s="219">
        <f>SUM($H41:I41)</f>
        <v>326.59808000000146</v>
      </c>
      <c r="J42" s="219">
        <f>SUM($H41:J41)</f>
        <v>869.93673000000535</v>
      </c>
      <c r="K42" s="219">
        <f>SUM($H41:K41)</f>
        <v>1646.716300000003</v>
      </c>
      <c r="L42" s="219">
        <f>SUM($H41:L41)</f>
        <v>2502.0983099999953</v>
      </c>
      <c r="M42" s="219">
        <f>SUM($H41:M41)</f>
        <v>2359.3345500000014</v>
      </c>
      <c r="N42" s="219">
        <f>SUM($H41:N41)</f>
        <v>2449.8667199999918</v>
      </c>
      <c r="O42" s="219">
        <f>SUM($H41:O41)</f>
        <v>3431.2138499999892</v>
      </c>
      <c r="P42" s="219">
        <f>SUM($H41:P41)</f>
        <v>3616.0854299999955</v>
      </c>
      <c r="Q42" s="219">
        <f>SUM($H41:Q41)</f>
        <v>4150.1154999999926</v>
      </c>
      <c r="R42" s="219">
        <f>SUM($H41:R41)</f>
        <v>4252.1796099999965</v>
      </c>
      <c r="S42" s="219">
        <f>SUM($H41:S41)</f>
        <v>5224.2544200000011</v>
      </c>
      <c r="T42" s="219">
        <f>SUM(T41:T41)</f>
        <v>-44.21954000000003</v>
      </c>
      <c r="U42" s="219">
        <f>SUM($T41:U41)</f>
        <v>-56.779120000000084</v>
      </c>
      <c r="V42" s="219">
        <f>SUM($T41:V41)</f>
        <v>309.6466599999988</v>
      </c>
      <c r="W42" s="219">
        <f>SUM($T41:W41)</f>
        <v>405.6648799999985</v>
      </c>
      <c r="X42" s="219">
        <f>SUM($T41:X41)</f>
        <v>522.28044999999997</v>
      </c>
      <c r="Y42" s="219">
        <f>SUM($T41:Y41)</f>
        <v>531.71256999999821</v>
      </c>
      <c r="Z42" s="219">
        <f>SUM($T41:Z41)</f>
        <v>503.26119999999725</v>
      </c>
      <c r="AA42" s="219">
        <f>SUM($T41:AA41)</f>
        <v>932.55239999999787</v>
      </c>
      <c r="AB42" s="219">
        <f>SUM($T41:AB41)</f>
        <v>1222.9085400000008</v>
      </c>
      <c r="AC42" s="219">
        <f>SUM($T41:AC41)</f>
        <v>1783.6848500000031</v>
      </c>
      <c r="AD42" s="219">
        <f>SUM($T41:AD41)</f>
        <v>2038.7427299999924</v>
      </c>
      <c r="AE42" s="219">
        <f>SUM($T41:AE41)</f>
        <v>3019.5068099999994</v>
      </c>
      <c r="AF42" s="219">
        <f>SUM(AF41:AF41)</f>
        <v>84.388840000001096</v>
      </c>
      <c r="AG42" s="219">
        <f>SUM($AF41:AG41)</f>
        <v>1126.1667200000002</v>
      </c>
      <c r="AH42" s="219">
        <f>SUM($AF41:AH41)</f>
        <v>1335.744380000001</v>
      </c>
      <c r="AI42" s="219">
        <f>SUM($AF41:AI41)</f>
        <v>1610.0098599999988</v>
      </c>
      <c r="AJ42" s="219">
        <f>SUM($AF41:AJ41)</f>
        <v>2342.306450000001</v>
      </c>
      <c r="AK42" s="219">
        <f>SUM($AF41:AK41)</f>
        <v>2341.8426399999958</v>
      </c>
      <c r="AL42" s="219">
        <f>SUM($AF41:AL41)</f>
        <v>2330.8523499999924</v>
      </c>
      <c r="AM42" s="219">
        <f>SUM($AF41:AM41)</f>
        <v>3300.626190000004</v>
      </c>
      <c r="AN42" s="219">
        <f>SUM($AF41:AN41)</f>
        <v>3979.0395999999928</v>
      </c>
      <c r="AO42" s="219">
        <f>SUM($AF41:AO41)</f>
        <v>4852.3475199999912</v>
      </c>
      <c r="AP42" s="219">
        <f>SUM($AF41:AP41)</f>
        <v>6080.4821999999986</v>
      </c>
      <c r="AQ42" s="219">
        <f>SUM($AF41:AQ41)</f>
        <v>8289.6214900000014</v>
      </c>
      <c r="AR42" s="219">
        <f>SUM(AR41:AR41)</f>
        <v>-31.798609999999709</v>
      </c>
      <c r="AS42" s="219">
        <f>SUM($AR41:AS41)</f>
        <v>-192.06291999999956</v>
      </c>
      <c r="AT42" s="219">
        <f>SUM($AR41:AT41)</f>
        <v>-192.06291999999956</v>
      </c>
      <c r="AU42" s="219">
        <f>SUM($AR41:AU41)</f>
        <v>-192.06291999999956</v>
      </c>
      <c r="AV42" s="219">
        <f>SUM($AR41:AV41)</f>
        <v>-192.06291999999956</v>
      </c>
      <c r="AW42" s="219">
        <f>SUM($AR41:AW41)</f>
        <v>-192.06291999999956</v>
      </c>
      <c r="AX42" s="219">
        <f>SUM($AR41:AX41)</f>
        <v>-192.06291999999956</v>
      </c>
      <c r="AY42" s="219">
        <f>SUM($AR41:AY41)</f>
        <v>-192.06291999999956</v>
      </c>
      <c r="AZ42" s="219">
        <f>SUM($AR41:AZ41)</f>
        <v>-192.06291999999956</v>
      </c>
      <c r="BA42" s="219">
        <f>SUM($AR41:BA41)</f>
        <v>-192.06291999999956</v>
      </c>
      <c r="BB42" s="219">
        <f>SUM($AR41:BB41)</f>
        <v>-192.06291999999956</v>
      </c>
      <c r="BC42" s="219">
        <f>SUM($AR41:BC41)</f>
        <v>-192.06291999999956</v>
      </c>
    </row>
  </sheetData>
  <pageMargins left="0.7" right="0.7" top="0.75" bottom="0.75" header="0.3" footer="0.3"/>
  <pageSetup paperSize="9" scale="96" orientation="landscape" horizontalDpi="1200" verticalDpi="1200" r:id="rId1"/>
  <ignoredErrors>
    <ignoredError sqref="C31 H16:AQ16 H31:AQ31 C16 C20 C17 C18 C19 C23 C21 C22 C25 C26 C27 C28 C29 C30 C35 C32 C33 C34 F31 F16 F20 F35" formula="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300-000000000000}">
          <x14:formula1>
            <xm:f>Periods!$C$19:$C$32</xm:f>
          </x14:formula1>
          <xm:sqref>A4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A1A9C3"/>
    <pageSetUpPr fitToPage="1"/>
  </sheetPr>
  <dimension ref="B5:B12"/>
  <sheetViews>
    <sheetView showGridLines="0" view="pageBreakPreview" zoomScaleNormal="100" zoomScaleSheetLayoutView="100" workbookViewId="0">
      <selection activeCell="B13" sqref="B13"/>
    </sheetView>
  </sheetViews>
  <sheetFormatPr defaultRowHeight="14.5" x14ac:dyDescent="0.35"/>
  <cols>
    <col min="1" max="1" width="2" customWidth="1"/>
    <col min="2" max="2" width="117.90625" customWidth="1"/>
    <col min="3" max="3" width="3.6328125" customWidth="1"/>
  </cols>
  <sheetData>
    <row r="5" spans="2:2" ht="58" x14ac:dyDescent="0.75">
      <c r="B5" s="126" t="s">
        <v>218</v>
      </c>
    </row>
    <row r="7" spans="2:2" ht="28" x14ac:dyDescent="0.35">
      <c r="B7" s="125" t="s">
        <v>219</v>
      </c>
    </row>
    <row r="8" spans="2:2" ht="28" x14ac:dyDescent="0.35">
      <c r="B8" s="125" t="s">
        <v>220</v>
      </c>
    </row>
    <row r="9" spans="2:2" ht="28" x14ac:dyDescent="0.35">
      <c r="B9" s="125" t="s">
        <v>221</v>
      </c>
    </row>
    <row r="10" spans="2:2" ht="28" x14ac:dyDescent="0.35">
      <c r="B10" s="125" t="s">
        <v>222</v>
      </c>
    </row>
    <row r="11" spans="2:2" ht="70" x14ac:dyDescent="0.35">
      <c r="B11" s="125" t="s">
        <v>223</v>
      </c>
    </row>
    <row r="12" spans="2:2" ht="6" customHeight="1" x14ac:dyDescent="0.35"/>
  </sheetData>
  <pageMargins left="0.7" right="0.7" top="0.75" bottom="0.75" header="0.3" footer="0.3"/>
  <pageSetup paperSize="9" orientation="landscape"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pageSetUpPr fitToPage="1"/>
  </sheetPr>
  <dimension ref="A1:F58"/>
  <sheetViews>
    <sheetView showGridLines="0" zoomScaleNormal="100" zoomScaleSheetLayoutView="100" workbookViewId="0">
      <pane xSplit="2" ySplit="4" topLeftCell="C5" activePane="bottomRight" state="frozen"/>
      <selection activeCell="H5" sqref="H5"/>
      <selection pane="topRight" activeCell="H5" sqref="H5"/>
      <selection pane="bottomLeft" activeCell="H5" sqref="H5"/>
      <selection pane="bottomRight"/>
    </sheetView>
  </sheetViews>
  <sheetFormatPr defaultColWidth="8.90625" defaultRowHeight="13.25" customHeight="1" outlineLevelRow="1" x14ac:dyDescent="0.3"/>
  <cols>
    <col min="1" max="1" width="5.6328125" style="26" customWidth="1"/>
    <col min="2" max="2" width="24.08984375" style="26" customWidth="1"/>
    <col min="3" max="3" width="14.90625" style="26" customWidth="1"/>
    <col min="4" max="4" width="22" style="26" bestFit="1" customWidth="1"/>
    <col min="5" max="5" width="3.6328125" style="26" customWidth="1"/>
    <col min="6" max="6" width="14.54296875" style="26" bestFit="1" customWidth="1"/>
    <col min="7" max="16384" width="8.90625" style="26"/>
  </cols>
  <sheetData>
    <row r="1" spans="1:6" ht="5.15" customHeight="1" x14ac:dyDescent="0.4">
      <c r="A1" s="258"/>
    </row>
    <row r="3" spans="1:6" ht="13.25" customHeight="1" x14ac:dyDescent="0.3">
      <c r="B3" s="76" t="s">
        <v>98</v>
      </c>
      <c r="C3" s="77"/>
      <c r="D3" s="77"/>
    </row>
    <row r="4" spans="1:6" ht="13.25" customHeight="1" x14ac:dyDescent="0.3">
      <c r="B4" s="78" t="s">
        <v>102</v>
      </c>
      <c r="C4" s="548" t="s">
        <v>249</v>
      </c>
      <c r="D4" s="548"/>
    </row>
    <row r="5" spans="1:6" ht="13.25" customHeight="1" x14ac:dyDescent="0.3">
      <c r="A5" s="294"/>
      <c r="B5" s="78" t="s">
        <v>99</v>
      </c>
      <c r="C5" s="549" t="s">
        <v>251</v>
      </c>
      <c r="D5" s="549"/>
    </row>
    <row r="6" spans="1:6" ht="13.25" customHeight="1" x14ac:dyDescent="0.3">
      <c r="B6" s="78" t="s">
        <v>100</v>
      </c>
      <c r="C6" s="549" t="s">
        <v>252</v>
      </c>
      <c r="D6" s="549"/>
    </row>
    <row r="7" spans="1:6" ht="13.25" customHeight="1" x14ac:dyDescent="0.3">
      <c r="B7" s="78" t="s">
        <v>101</v>
      </c>
      <c r="C7" s="549" t="s">
        <v>250</v>
      </c>
      <c r="D7" s="549"/>
    </row>
    <row r="8" spans="1:6" s="20" customFormat="1" ht="13.25" customHeight="1" x14ac:dyDescent="0.3">
      <c r="B8" s="78" t="s">
        <v>104</v>
      </c>
      <c r="C8" s="550" t="str">
        <f>TEXT(EDATE(D12,-11),"mmm")&amp;"'"&amp;TEXT(EDATE(D12,-11),"yy")&amp;"-"&amp;TEXT(D15,"mmm")&amp;"'"&amp;TEXT(D15,"yy")</f>
        <v>Jan'19-Feb'22</v>
      </c>
      <c r="D8" s="550"/>
      <c r="E8" s="26"/>
      <c r="F8" s="282"/>
    </row>
    <row r="9" spans="1:6" s="20" customFormat="1" ht="13.25" customHeight="1" x14ac:dyDescent="0.3">
      <c r="B9" s="78" t="s">
        <v>103</v>
      </c>
      <c r="C9" s="550" t="s">
        <v>5</v>
      </c>
      <c r="D9" s="550"/>
      <c r="F9" s="153"/>
    </row>
    <row r="10" spans="1:6" s="20" customFormat="1" ht="13.25" customHeight="1" x14ac:dyDescent="0.3">
      <c r="B10" s="78"/>
      <c r="C10" s="79"/>
      <c r="D10" s="79"/>
      <c r="F10" s="153"/>
    </row>
    <row r="11" spans="1:6" ht="13.25" customHeight="1" x14ac:dyDescent="0.3">
      <c r="B11" s="71"/>
      <c r="C11" s="71"/>
      <c r="D11" s="71"/>
      <c r="F11" s="151"/>
    </row>
    <row r="12" spans="1:6" s="20" customFormat="1" ht="13.25" customHeight="1" x14ac:dyDescent="0.3">
      <c r="B12" s="43" t="s">
        <v>52</v>
      </c>
      <c r="C12" s="174" t="str">
        <f>"FY"&amp;TEXT(D12,"yy")</f>
        <v>FY19</v>
      </c>
      <c r="D12" s="176">
        <v>43830</v>
      </c>
      <c r="F12" s="153"/>
    </row>
    <row r="13" spans="1:6" ht="13.25" customHeight="1" x14ac:dyDescent="0.3">
      <c r="B13" s="78" t="s">
        <v>53</v>
      </c>
      <c r="C13" s="175" t="str">
        <f>"FY"&amp;TEXT(D13,"yy")</f>
        <v>FY20</v>
      </c>
      <c r="D13" s="177">
        <v>44196</v>
      </c>
      <c r="F13" s="151"/>
    </row>
    <row r="14" spans="1:6" ht="13.25" customHeight="1" x14ac:dyDescent="0.3">
      <c r="B14" s="78" t="s">
        <v>54</v>
      </c>
      <c r="C14" s="175" t="str">
        <f>"FY"&amp;TEXT(D14,"yy")</f>
        <v>FY21</v>
      </c>
      <c r="D14" s="177">
        <v>44561</v>
      </c>
      <c r="F14" s="151"/>
    </row>
    <row r="15" spans="1:6" ht="13.25" customHeight="1" x14ac:dyDescent="0.3">
      <c r="B15" s="78" t="s">
        <v>247</v>
      </c>
      <c r="C15" s="175" t="str">
        <f>IF(EDATE(D14,12)=D15,"FY"&amp;TEXT(D15,"yy"),"TTM "&amp;CHAR(10)&amp;TEXT(D15,"mmm")&amp;"-"&amp;TEXT(D15,"yy"))</f>
        <v>TTM 
Feb-22</v>
      </c>
      <c r="D15" s="177">
        <v>44620</v>
      </c>
      <c r="F15" s="282"/>
    </row>
    <row r="16" spans="1:6" ht="13.25" customHeight="1" x14ac:dyDescent="0.3">
      <c r="B16" s="78" t="s">
        <v>248</v>
      </c>
      <c r="C16" s="175" t="str">
        <f>"YTD "&amp;CHAR(10)&amp;TEXT(D16,"mmm")&amp;"-"&amp;TEXT(D16,"yy")</f>
        <v>YTD 
Feb-22</v>
      </c>
      <c r="D16" s="290">
        <f>D15</f>
        <v>44620</v>
      </c>
      <c r="F16" s="151"/>
    </row>
    <row r="17" spans="2:6" ht="13.25" customHeight="1" x14ac:dyDescent="0.3">
      <c r="B17" s="78" t="s">
        <v>70</v>
      </c>
      <c r="C17" s="291" t="str">
        <f>"YTD "&amp;CHAR(10)&amp;TEXT(D17,"mmm")&amp;"-"&amp;TEXT(D17,"yy")</f>
        <v>YTD 
Feb-21</v>
      </c>
      <c r="D17" s="292">
        <f>EOMONTH(EDATE(D16,-12),0)</f>
        <v>44255</v>
      </c>
      <c r="F17" s="151"/>
    </row>
    <row r="18" spans="2:6" ht="13.25" customHeight="1" x14ac:dyDescent="0.3">
      <c r="B18" s="78"/>
      <c r="C18" s="40"/>
      <c r="D18" s="71"/>
      <c r="F18" s="151"/>
    </row>
    <row r="19" spans="2:6" ht="13.25" hidden="1" customHeight="1" outlineLevel="1" x14ac:dyDescent="0.3">
      <c r="B19" s="43" t="s">
        <v>47</v>
      </c>
      <c r="C19" s="178" t="s">
        <v>71</v>
      </c>
      <c r="D19" s="71"/>
      <c r="F19" s="151"/>
    </row>
    <row r="20" spans="2:6" ht="13.25" hidden="1" customHeight="1" outlineLevel="1" x14ac:dyDescent="0.3">
      <c r="B20" s="78" t="s">
        <v>48</v>
      </c>
      <c r="C20" s="179" t="s">
        <v>72</v>
      </c>
      <c r="D20" s="71"/>
      <c r="F20" s="151"/>
    </row>
    <row r="21" spans="2:6" s="20" customFormat="1" ht="13.25" hidden="1" customHeight="1" outlineLevel="1" x14ac:dyDescent="0.3">
      <c r="B21" s="78" t="s">
        <v>50</v>
      </c>
      <c r="C21" s="179" t="s">
        <v>76</v>
      </c>
      <c r="D21" s="80"/>
      <c r="F21" s="153"/>
    </row>
    <row r="22" spans="2:6" s="20" customFormat="1" ht="13.25" hidden="1" customHeight="1" outlineLevel="1" x14ac:dyDescent="0.3">
      <c r="B22" s="78" t="s">
        <v>73</v>
      </c>
      <c r="C22" s="179" t="s">
        <v>77</v>
      </c>
      <c r="D22" s="80"/>
      <c r="F22" s="153"/>
    </row>
    <row r="23" spans="2:6" ht="13.25" hidden="1" customHeight="1" outlineLevel="1" x14ac:dyDescent="0.3">
      <c r="B23" s="78" t="s">
        <v>74</v>
      </c>
      <c r="C23" s="179" t="s">
        <v>78</v>
      </c>
      <c r="D23" s="71"/>
      <c r="F23" s="151"/>
    </row>
    <row r="24" spans="2:6" ht="13.25" hidden="1" customHeight="1" outlineLevel="1" x14ac:dyDescent="0.3">
      <c r="B24" s="78" t="s">
        <v>75</v>
      </c>
      <c r="C24" s="179" t="s">
        <v>79</v>
      </c>
      <c r="D24" s="71"/>
      <c r="F24" s="151"/>
    </row>
    <row r="25" spans="2:6" ht="13.25" hidden="1" customHeight="1" outlineLevel="1" x14ac:dyDescent="0.3">
      <c r="B25" s="78" t="s">
        <v>81</v>
      </c>
      <c r="C25" s="179" t="s">
        <v>141</v>
      </c>
      <c r="D25" s="71"/>
      <c r="F25" s="151"/>
    </row>
    <row r="26" spans="2:6" ht="13.25" hidden="1" customHeight="1" outlineLevel="1" x14ac:dyDescent="0.3">
      <c r="B26" s="78" t="s">
        <v>135</v>
      </c>
      <c r="C26" s="179" t="s">
        <v>142</v>
      </c>
      <c r="D26" s="71"/>
      <c r="F26" s="151"/>
    </row>
    <row r="27" spans="2:6" ht="13.25" hidden="1" customHeight="1" outlineLevel="1" x14ac:dyDescent="0.3">
      <c r="B27" s="78" t="s">
        <v>136</v>
      </c>
      <c r="C27" s="179" t="s">
        <v>143</v>
      </c>
      <c r="D27" s="71"/>
      <c r="F27" s="151"/>
    </row>
    <row r="28" spans="2:6" ht="13.25" hidden="1" customHeight="1" outlineLevel="1" x14ac:dyDescent="0.3">
      <c r="B28" s="78" t="s">
        <v>137</v>
      </c>
      <c r="C28" s="179" t="s">
        <v>144</v>
      </c>
      <c r="D28" s="71"/>
      <c r="F28" s="151"/>
    </row>
    <row r="29" spans="2:6" ht="13.25" hidden="1" customHeight="1" outlineLevel="1" x14ac:dyDescent="0.3">
      <c r="B29" s="78" t="s">
        <v>138</v>
      </c>
      <c r="C29" s="179" t="s">
        <v>145</v>
      </c>
      <c r="D29" s="71"/>
      <c r="F29" s="151"/>
    </row>
    <row r="30" spans="2:6" ht="13.25" hidden="1" customHeight="1" outlineLevel="1" x14ac:dyDescent="0.3">
      <c r="B30" s="78" t="s">
        <v>139</v>
      </c>
      <c r="C30" s="179" t="s">
        <v>146</v>
      </c>
      <c r="D30" s="71"/>
      <c r="F30" s="151"/>
    </row>
    <row r="31" spans="2:6" s="20" customFormat="1" ht="13.25" hidden="1" customHeight="1" outlineLevel="1" x14ac:dyDescent="0.3">
      <c r="B31" s="78" t="s">
        <v>140</v>
      </c>
      <c r="C31" s="179" t="s">
        <v>147</v>
      </c>
      <c r="D31" s="80"/>
      <c r="F31" s="153"/>
    </row>
    <row r="32" spans="2:6" ht="11.5" collapsed="1" x14ac:dyDescent="0.3">
      <c r="B32" s="74" t="s">
        <v>80</v>
      </c>
      <c r="C32" s="179" t="s">
        <v>82</v>
      </c>
      <c r="D32" s="180" t="s">
        <v>83</v>
      </c>
      <c r="F32" s="151"/>
    </row>
    <row r="33" spans="2:6" ht="13.25" customHeight="1" x14ac:dyDescent="0.3">
      <c r="B33" s="71"/>
      <c r="C33" s="71"/>
      <c r="D33" s="71"/>
      <c r="F33" s="151"/>
    </row>
    <row r="34" spans="2:6" ht="13.25" hidden="1" customHeight="1" outlineLevel="1" x14ac:dyDescent="0.3">
      <c r="B34" s="71"/>
      <c r="C34" s="71"/>
      <c r="D34" s="71"/>
      <c r="F34" s="151"/>
    </row>
    <row r="35" spans="2:6" ht="13.25" hidden="1" customHeight="1" outlineLevel="1" x14ac:dyDescent="0.3">
      <c r="B35" s="71" t="s">
        <v>107</v>
      </c>
      <c r="C35" s="71"/>
      <c r="D35" s="71" t="s">
        <v>83</v>
      </c>
      <c r="F35" s="151"/>
    </row>
    <row r="36" spans="2:6" ht="13.25" hidden="1" customHeight="1" outlineLevel="1" x14ac:dyDescent="0.3">
      <c r="B36" s="71" t="s">
        <v>108</v>
      </c>
      <c r="C36" s="71"/>
      <c r="D36" s="71" t="s">
        <v>83</v>
      </c>
      <c r="F36" s="151"/>
    </row>
    <row r="37" spans="2:6" ht="6" customHeight="1" collapsed="1" x14ac:dyDescent="0.3">
      <c r="B37" s="71"/>
      <c r="C37" s="71"/>
      <c r="D37" s="71"/>
      <c r="F37" s="151"/>
    </row>
    <row r="38" spans="2:6" ht="14.25" customHeight="1" x14ac:dyDescent="0.3">
      <c r="B38" s="198" t="s">
        <v>193</v>
      </c>
      <c r="C38" s="71"/>
      <c r="D38" s="71"/>
    </row>
    <row r="39" spans="2:6" ht="13.25" customHeight="1" x14ac:dyDescent="0.3">
      <c r="B39" s="71" t="s">
        <v>124</v>
      </c>
      <c r="C39" s="179" t="s">
        <v>125</v>
      </c>
      <c r="D39" s="71"/>
    </row>
    <row r="40" spans="2:6" ht="13.25" customHeight="1" x14ac:dyDescent="0.3">
      <c r="B40" s="71" t="s">
        <v>129</v>
      </c>
      <c r="C40" s="179" t="s">
        <v>8</v>
      </c>
      <c r="D40" s="71"/>
    </row>
    <row r="41" spans="2:6" ht="13.25" customHeight="1" x14ac:dyDescent="0.3">
      <c r="B41" s="71" t="s">
        <v>14</v>
      </c>
      <c r="C41" s="179" t="s">
        <v>130</v>
      </c>
      <c r="D41" s="71"/>
    </row>
    <row r="42" spans="2:6" ht="13.25" customHeight="1" x14ac:dyDescent="0.3">
      <c r="B42" s="71" t="s">
        <v>16</v>
      </c>
      <c r="C42" s="179" t="s">
        <v>16</v>
      </c>
    </row>
    <row r="43" spans="2:6" ht="13.25" hidden="1" customHeight="1" outlineLevel="1" x14ac:dyDescent="0.3">
      <c r="B43" s="26" t="s">
        <v>125</v>
      </c>
    </row>
    <row r="44" spans="2:6" ht="13.25" hidden="1" customHeight="1" outlineLevel="1" x14ac:dyDescent="0.3">
      <c r="B44" s="26" t="s">
        <v>21</v>
      </c>
    </row>
    <row r="45" spans="2:6" ht="13.25" hidden="1" customHeight="1" outlineLevel="1" x14ac:dyDescent="0.3">
      <c r="B45" s="26" t="s">
        <v>126</v>
      </c>
    </row>
    <row r="46" spans="2:6" ht="13.25" hidden="1" customHeight="1" outlineLevel="1" x14ac:dyDescent="0.3">
      <c r="B46" s="26" t="s">
        <v>64</v>
      </c>
    </row>
    <row r="47" spans="2:6" ht="13.25" hidden="1" customHeight="1" outlineLevel="1" x14ac:dyDescent="0.3">
      <c r="B47" s="26" t="s">
        <v>8</v>
      </c>
    </row>
    <row r="48" spans="2:6" ht="13.25" hidden="1" customHeight="1" outlineLevel="1" x14ac:dyDescent="0.3">
      <c r="B48" s="26" t="s">
        <v>127</v>
      </c>
    </row>
    <row r="49" spans="2:3" ht="13.25" hidden="1" customHeight="1" outlineLevel="1" x14ac:dyDescent="0.3">
      <c r="B49" s="26" t="s">
        <v>128</v>
      </c>
    </row>
    <row r="50" spans="2:3" ht="13.25" hidden="1" customHeight="1" outlineLevel="1" x14ac:dyDescent="0.3">
      <c r="B50" s="26" t="s">
        <v>14</v>
      </c>
    </row>
    <row r="51" spans="2:3" ht="13.25" hidden="1" customHeight="1" outlineLevel="1" x14ac:dyDescent="0.3">
      <c r="B51" s="26" t="s">
        <v>130</v>
      </c>
    </row>
    <row r="52" spans="2:3" ht="13.25" hidden="1" customHeight="1" outlineLevel="1" x14ac:dyDescent="0.3">
      <c r="B52" s="26" t="s">
        <v>16</v>
      </c>
    </row>
    <row r="53" spans="2:3" ht="13.25" hidden="1" customHeight="1" outlineLevel="1" x14ac:dyDescent="0.3">
      <c r="B53" s="26" t="s">
        <v>191</v>
      </c>
    </row>
    <row r="54" spans="2:3" ht="13.25" hidden="1" customHeight="1" outlineLevel="1" x14ac:dyDescent="0.3">
      <c r="B54" s="26" t="s">
        <v>192</v>
      </c>
    </row>
    <row r="55" spans="2:3" ht="13.25" customHeight="1" collapsed="1" x14ac:dyDescent="0.3"/>
    <row r="56" spans="2:3" ht="13.25" customHeight="1" x14ac:dyDescent="0.3">
      <c r="B56" s="198" t="s">
        <v>240</v>
      </c>
      <c r="C56" s="179" t="s">
        <v>17</v>
      </c>
    </row>
    <row r="57" spans="2:3" ht="13.25" customHeight="1" outlineLevel="1" x14ac:dyDescent="0.3">
      <c r="B57" s="468" t="s">
        <v>241</v>
      </c>
    </row>
    <row r="58" spans="2:3" ht="13.25" customHeight="1" outlineLevel="1" x14ac:dyDescent="0.3">
      <c r="B58" s="468" t="s">
        <v>17</v>
      </c>
    </row>
  </sheetData>
  <mergeCells count="6">
    <mergeCell ref="C4:D4"/>
    <mergeCell ref="C5:D5"/>
    <mergeCell ref="C6:D6"/>
    <mergeCell ref="C7:D7"/>
    <mergeCell ref="C9:D9"/>
    <mergeCell ref="C8:D8"/>
  </mergeCells>
  <dataValidations count="5">
    <dataValidation type="list" allowBlank="1" showInputMessage="1" showErrorMessage="1" sqref="C39" xr:uid="{00000000-0002-0000-0500-000000000000}">
      <formula1>$B$43:$B$46</formula1>
    </dataValidation>
    <dataValidation type="list" allowBlank="1" showInputMessage="1" showErrorMessage="1" sqref="C40" xr:uid="{00000000-0002-0000-0500-000001000000}">
      <formula1>$B$47:$B$49</formula1>
    </dataValidation>
    <dataValidation type="list" allowBlank="1" showInputMessage="1" showErrorMessage="1" sqref="C41" xr:uid="{00000000-0002-0000-0500-000002000000}">
      <formula1>$B$50:$B$51</formula1>
    </dataValidation>
    <dataValidation type="list" allowBlank="1" showInputMessage="1" showErrorMessage="1" sqref="C42" xr:uid="{00000000-0002-0000-0500-000003000000}">
      <formula1>$B$52:$B$54</formula1>
    </dataValidation>
    <dataValidation type="list" allowBlank="1" showInputMessage="1" showErrorMessage="1" sqref="C56" xr:uid="{CD1CA968-E824-4DBC-8356-C29DACAB6992}">
      <formula1>$B$57:$B$58</formula1>
    </dataValidation>
  </dataValidations>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pageSetUpPr fitToPage="1"/>
  </sheetPr>
  <dimension ref="A1:CM157"/>
  <sheetViews>
    <sheetView showGridLines="0" tabSelected="1" zoomScaleNormal="100" workbookViewId="0">
      <pane xSplit="8" ySplit="5" topLeftCell="I54" activePane="bottomRight" state="frozen"/>
      <selection activeCell="B24" sqref="B24:F36"/>
      <selection pane="topRight" activeCell="B24" sqref="B24:F36"/>
      <selection pane="bottomLeft" activeCell="B24" sqref="B24:F36"/>
      <selection pane="bottomRight" activeCell="F70" sqref="F69:F70"/>
    </sheetView>
  </sheetViews>
  <sheetFormatPr defaultColWidth="8.90625" defaultRowHeight="12" customHeight="1" outlineLevelCol="1" x14ac:dyDescent="0.45"/>
  <cols>
    <col min="1" max="1" width="8.6328125" style="26" hidden="1" customWidth="1" outlineLevel="1"/>
    <col min="2" max="2" width="8.6328125" style="151" bestFit="1" customWidth="1" collapsed="1"/>
    <col min="3" max="3" width="23.54296875" style="26" customWidth="1"/>
    <col min="4" max="4" width="10.36328125" style="26" customWidth="1" outlineLevel="1"/>
    <col min="5" max="5" width="2.6328125" style="26" customWidth="1"/>
    <col min="6" max="6" width="26.54296875" style="151" bestFit="1" customWidth="1"/>
    <col min="7" max="7" width="26.54296875" style="26" bestFit="1" customWidth="1"/>
    <col min="8" max="8" width="20.36328125" style="26" bestFit="1" customWidth="1"/>
    <col min="9" max="9" width="21.6328125" style="26" bestFit="1" customWidth="1"/>
    <col min="10" max="10" width="8.453125" style="26" customWidth="1" outlineLevel="1"/>
    <col min="11" max="11" width="13.90625" style="26" customWidth="1" outlineLevel="1"/>
    <col min="12" max="12" width="2.453125" style="20" customWidth="1"/>
    <col min="13" max="13" width="6.90625" style="26" customWidth="1"/>
    <col min="14" max="14" width="6.36328125" style="26" customWidth="1" outlineLevel="1"/>
    <col min="15" max="15" width="6.54296875" style="26" customWidth="1" outlineLevel="1"/>
    <col min="16" max="16" width="6.90625" style="26" customWidth="1" outlineLevel="1"/>
    <col min="17" max="17" width="6.54296875" style="26" customWidth="1" outlineLevel="1"/>
    <col min="18" max="18" width="7" style="26" customWidth="1" outlineLevel="1"/>
    <col min="19" max="19" width="6.453125" style="26" customWidth="1" outlineLevel="1"/>
    <col min="20" max="20" width="5.90625" style="26" customWidth="1" outlineLevel="1"/>
    <col min="21" max="21" width="6.90625" style="26" customWidth="1" outlineLevel="1"/>
    <col min="22" max="22" width="6.6328125" style="26" customWidth="1" outlineLevel="1"/>
    <col min="23" max="23" width="6.54296875" style="26" customWidth="1" outlineLevel="1"/>
    <col min="24" max="24" width="7" style="26" customWidth="1" outlineLevel="1"/>
    <col min="25" max="25" width="6.90625" style="26" customWidth="1" outlineLevel="1"/>
    <col min="26" max="26" width="6.36328125" style="26" customWidth="1" outlineLevel="1"/>
    <col min="27" max="27" width="6.54296875" style="26" customWidth="1" outlineLevel="1"/>
    <col min="28" max="28" width="6.90625" style="26" customWidth="1" outlineLevel="1"/>
    <col min="29" max="29" width="6.54296875" style="26" customWidth="1" outlineLevel="1"/>
    <col min="30" max="30" width="7" style="26" customWidth="1" outlineLevel="1"/>
    <col min="31" max="31" width="6.453125" style="26" customWidth="1" outlineLevel="1"/>
    <col min="32" max="32" width="5.90625" style="26" customWidth="1" outlineLevel="1"/>
    <col min="33" max="33" width="6.90625" style="151" customWidth="1" outlineLevel="1"/>
    <col min="34" max="34" width="6.6328125" style="26" customWidth="1" outlineLevel="1"/>
    <col min="35" max="35" width="6.54296875" style="26" customWidth="1" outlineLevel="1"/>
    <col min="36" max="36" width="7" style="26" customWidth="1" outlineLevel="1"/>
    <col min="37" max="37" width="6.90625" style="26" customWidth="1" outlineLevel="1"/>
    <col min="38" max="38" width="6.36328125" style="26" customWidth="1" outlineLevel="1"/>
    <col min="39" max="39" width="6.54296875" style="26" customWidth="1" outlineLevel="1"/>
    <col min="40" max="40" width="6.90625" style="26" customWidth="1" outlineLevel="1"/>
    <col min="41" max="41" width="6.54296875" style="26" customWidth="1" outlineLevel="1"/>
    <col min="42" max="42" width="7" style="26" customWidth="1" outlineLevel="1"/>
    <col min="43" max="43" width="6.453125" style="26" customWidth="1" outlineLevel="1"/>
    <col min="44" max="44" width="5.90625" style="26" customWidth="1" outlineLevel="1"/>
    <col min="45" max="45" width="6.90625" style="26" customWidth="1" outlineLevel="1"/>
    <col min="46" max="46" width="6.6328125" style="26" customWidth="1" outlineLevel="1"/>
    <col min="47" max="47" width="6.54296875" style="26" customWidth="1" outlineLevel="1"/>
    <col min="48" max="48" width="7" style="26" customWidth="1" outlineLevel="1"/>
    <col min="49" max="49" width="6.90625" style="26" customWidth="1" outlineLevel="1"/>
    <col min="50" max="50" width="6.36328125" style="26" customWidth="1" outlineLevel="1"/>
    <col min="51" max="51" width="6.54296875" style="26" customWidth="1" outlineLevel="1"/>
    <col min="52" max="52" width="6.90625" style="26" customWidth="1" outlineLevel="1"/>
    <col min="53" max="53" width="6.54296875" style="26" customWidth="1" outlineLevel="1"/>
    <col min="54" max="54" width="7" style="26" customWidth="1" outlineLevel="1"/>
    <col min="55" max="55" width="6.453125" style="26" customWidth="1" outlineLevel="1"/>
    <col min="56" max="56" width="5.90625" style="26" customWidth="1" outlineLevel="1"/>
    <col min="57" max="57" width="6.90625" style="151" customWidth="1" outlineLevel="1"/>
    <col min="58" max="58" width="6.6328125" style="26" customWidth="1" outlineLevel="1"/>
    <col min="59" max="59" width="6.54296875" style="26" customWidth="1" outlineLevel="1"/>
    <col min="60" max="60" width="7" style="26" customWidth="1" outlineLevel="1"/>
    <col min="61" max="61" width="6.90625" style="26" customWidth="1" outlineLevel="1"/>
    <col min="62" max="64" width="6.90625" customWidth="1" outlineLevel="1"/>
    <col min="65" max="65" width="2.6328125" style="26" customWidth="1"/>
    <col min="66" max="69" width="9.54296875" style="20" customWidth="1"/>
    <col min="70" max="71" width="9.54296875" style="20" hidden="1" customWidth="1" outlineLevel="1"/>
    <col min="72" max="72" width="2.6328125" style="127" customWidth="1" collapsed="1"/>
    <col min="73" max="76" width="8" style="20" customWidth="1"/>
    <col min="77" max="78" width="8" style="20" hidden="1" customWidth="1" outlineLevel="1"/>
    <col min="79" max="79" width="2.6328125" style="26" customWidth="1" collapsed="1"/>
    <col min="80" max="80" width="7.453125" style="26" customWidth="1"/>
    <col min="81" max="81" width="7.453125" style="28" customWidth="1"/>
    <col min="82" max="82" width="7.453125" style="26" customWidth="1"/>
    <col min="83" max="83" width="7.453125" style="28" customWidth="1"/>
    <col min="84" max="84" width="7.453125" style="26" customWidth="1"/>
    <col min="85" max="85" width="7.453125" style="28" customWidth="1"/>
    <col min="86" max="86" width="7.453125" style="26" hidden="1" customWidth="1" outlineLevel="1"/>
    <col min="87" max="87" width="7.453125" style="28" hidden="1" customWidth="1" outlineLevel="1"/>
    <col min="88" max="88" width="2.6328125" style="127" customWidth="1" collapsed="1"/>
    <col min="89" max="89" width="21.08984375" style="26" customWidth="1"/>
    <col min="90" max="16384" width="8.90625" style="26"/>
  </cols>
  <sheetData>
    <row r="1" spans="1:89" s="20" customFormat="1" ht="16.5" x14ac:dyDescent="0.45">
      <c r="A1" s="259"/>
      <c r="B1" s="153"/>
      <c r="E1" s="20" t="s">
        <v>22</v>
      </c>
      <c r="F1" s="153"/>
      <c r="L1" s="20" t="s">
        <v>132</v>
      </c>
      <c r="M1" s="21"/>
      <c r="N1" s="202">
        <f t="shared" ref="N1:BI1" si="0">SUMIFS(N:N,$E:$E,2)</f>
        <v>318.77883999999983</v>
      </c>
      <c r="O1" s="202">
        <f t="shared" si="0"/>
        <v>-645.37692000000129</v>
      </c>
      <c r="P1" s="202">
        <f t="shared" si="0"/>
        <v>-543.3386500000039</v>
      </c>
      <c r="Q1" s="202">
        <f t="shared" si="0"/>
        <v>-776.77956999999765</v>
      </c>
      <c r="R1" s="202">
        <f t="shared" si="0"/>
        <v>-855.38200999999231</v>
      </c>
      <c r="S1" s="202">
        <f t="shared" si="0"/>
        <v>142.76375999999379</v>
      </c>
      <c r="T1" s="202">
        <f t="shared" si="0"/>
        <v>-90.532169999990259</v>
      </c>
      <c r="U1" s="202">
        <f t="shared" si="0"/>
        <v>-981.34712999999715</v>
      </c>
      <c r="V1" s="202">
        <f t="shared" si="0"/>
        <v>-184.87158000000628</v>
      </c>
      <c r="W1" s="202">
        <f t="shared" si="0"/>
        <v>-534.03006999999729</v>
      </c>
      <c r="X1" s="202">
        <f t="shared" si="0"/>
        <v>-102.06411000000398</v>
      </c>
      <c r="Y1" s="202">
        <f t="shared" si="0"/>
        <v>-972.07481000000507</v>
      </c>
      <c r="Z1" s="202">
        <f t="shared" si="0"/>
        <v>44.21954000000003</v>
      </c>
      <c r="AA1" s="202">
        <f t="shared" si="0"/>
        <v>12.559580000000052</v>
      </c>
      <c r="AB1" s="202">
        <f t="shared" si="0"/>
        <v>-366.42577999999889</v>
      </c>
      <c r="AC1" s="202">
        <f t="shared" si="0"/>
        <v>-96.018219999999715</v>
      </c>
      <c r="AD1" s="202">
        <f t="shared" si="0"/>
        <v>-116.61557000000147</v>
      </c>
      <c r="AE1" s="202">
        <f t="shared" si="0"/>
        <v>-9.432119999998207</v>
      </c>
      <c r="AF1" s="202">
        <f t="shared" si="0"/>
        <v>28.451370000000974</v>
      </c>
      <c r="AG1" s="202">
        <f t="shared" si="0"/>
        <v>-429.29120000000063</v>
      </c>
      <c r="AH1" s="202">
        <f t="shared" si="0"/>
        <v>-290.35614000000294</v>
      </c>
      <c r="AI1" s="202">
        <f t="shared" si="0"/>
        <v>-560.77631000000224</v>
      </c>
      <c r="AJ1" s="202">
        <f t="shared" si="0"/>
        <v>-255.05787999998935</v>
      </c>
      <c r="AK1" s="202">
        <f t="shared" si="0"/>
        <v>-980.76408000000708</v>
      </c>
      <c r="AL1" s="202">
        <f t="shared" si="0"/>
        <v>-84.388840000001096</v>
      </c>
      <c r="AM1" s="202">
        <f t="shared" si="0"/>
        <v>-1041.7778799999992</v>
      </c>
      <c r="AN1" s="202">
        <f t="shared" si="0"/>
        <v>-209.57766000000089</v>
      </c>
      <c r="AO1" s="202">
        <f t="shared" si="0"/>
        <v>-274.26547999999786</v>
      </c>
      <c r="AP1" s="202">
        <f t="shared" si="0"/>
        <v>-732.29659000000197</v>
      </c>
      <c r="AQ1" s="202">
        <f t="shared" si="0"/>
        <v>0.46381000000513861</v>
      </c>
      <c r="AR1" s="202">
        <f t="shared" si="0"/>
        <v>10.990290000003476</v>
      </c>
      <c r="AS1" s="202">
        <f t="shared" si="0"/>
        <v>-969.77384000001166</v>
      </c>
      <c r="AT1" s="202">
        <f t="shared" si="0"/>
        <v>-678.41340999998874</v>
      </c>
      <c r="AU1" s="202">
        <f t="shared" si="0"/>
        <v>-873.30791999999826</v>
      </c>
      <c r="AV1" s="202">
        <f t="shared" si="0"/>
        <v>-1228.1346800000069</v>
      </c>
      <c r="AW1" s="202">
        <f t="shared" si="0"/>
        <v>-2209.1392900000019</v>
      </c>
      <c r="AX1" s="202">
        <f t="shared" si="0"/>
        <v>31.798609999999709</v>
      </c>
      <c r="AY1" s="202">
        <f t="shared" si="0"/>
        <v>160.26430999999985</v>
      </c>
      <c r="AZ1" s="202">
        <f t="shared" si="0"/>
        <v>0</v>
      </c>
      <c r="BA1" s="202">
        <f t="shared" si="0"/>
        <v>0</v>
      </c>
      <c r="BB1" s="202">
        <f t="shared" si="0"/>
        <v>0</v>
      </c>
      <c r="BC1" s="202">
        <f t="shared" si="0"/>
        <v>0</v>
      </c>
      <c r="BD1" s="202">
        <f t="shared" si="0"/>
        <v>0</v>
      </c>
      <c r="BE1" s="202">
        <f t="shared" si="0"/>
        <v>0</v>
      </c>
      <c r="BF1" s="202">
        <f t="shared" si="0"/>
        <v>0</v>
      </c>
      <c r="BG1" s="202">
        <f t="shared" si="0"/>
        <v>0</v>
      </c>
      <c r="BH1" s="202">
        <f t="shared" si="0"/>
        <v>0</v>
      </c>
      <c r="BI1" s="202">
        <f t="shared" si="0"/>
        <v>0</v>
      </c>
      <c r="BJ1"/>
      <c r="BK1"/>
      <c r="BL1"/>
      <c r="BT1" s="127"/>
      <c r="BU1" s="21"/>
      <c r="BV1" s="21"/>
      <c r="BW1" s="21"/>
      <c r="BX1" s="21"/>
      <c r="BY1" s="21"/>
      <c r="BZ1" s="21"/>
      <c r="CA1" s="26"/>
      <c r="CC1" s="22"/>
      <c r="CE1" s="22"/>
      <c r="CG1" s="22"/>
      <c r="CI1" s="22"/>
      <c r="CJ1" s="127"/>
      <c r="CK1" s="21"/>
    </row>
    <row r="2" spans="1:89" s="20" customFormat="1" ht="16.5" x14ac:dyDescent="0.45">
      <c r="B2" s="153"/>
      <c r="F2" s="153"/>
      <c r="L2" s="20" t="s">
        <v>133</v>
      </c>
      <c r="N2" s="202" t="s">
        <v>690</v>
      </c>
      <c r="O2" s="202">
        <f t="shared" ref="O2:BI2" si="1">SUMIFS(O:O,$E:$E,1)</f>
        <v>326.59808000000703</v>
      </c>
      <c r="P2" s="202">
        <f t="shared" si="1"/>
        <v>869.9367300000049</v>
      </c>
      <c r="Q2" s="202">
        <f t="shared" si="1"/>
        <v>1646.7163000000073</v>
      </c>
      <c r="R2" s="202">
        <f t="shared" si="1"/>
        <v>2502.0983100000067</v>
      </c>
      <c r="S2" s="202">
        <f t="shared" si="1"/>
        <v>2359.3345499999996</v>
      </c>
      <c r="T2" s="202">
        <f t="shared" si="1"/>
        <v>2449.8667200000054</v>
      </c>
      <c r="U2" s="202">
        <f t="shared" si="1"/>
        <v>3431.2138500000074</v>
      </c>
      <c r="V2" s="202">
        <f t="shared" si="1"/>
        <v>3616.0854300000028</v>
      </c>
      <c r="W2" s="202">
        <f t="shared" si="1"/>
        <v>4150.1155000000017</v>
      </c>
      <c r="X2" s="202">
        <f t="shared" si="1"/>
        <v>4252.1796099999974</v>
      </c>
      <c r="Y2" s="202">
        <f t="shared" si="1"/>
        <v>5224.2544199999993</v>
      </c>
      <c r="Z2" s="202">
        <f t="shared" si="1"/>
        <v>-44.21954000000369</v>
      </c>
      <c r="AA2" s="202">
        <f t="shared" si="1"/>
        <v>-56.779120000002877</v>
      </c>
      <c r="AB2" s="202">
        <f t="shared" si="1"/>
        <v>309.64666000000216</v>
      </c>
      <c r="AC2" s="202">
        <f t="shared" si="1"/>
        <v>405.66488000000572</v>
      </c>
      <c r="AD2" s="202">
        <f t="shared" si="1"/>
        <v>522.28044999999838</v>
      </c>
      <c r="AE2" s="202">
        <f t="shared" si="1"/>
        <v>531.71257000000332</v>
      </c>
      <c r="AF2" s="202">
        <f t="shared" si="1"/>
        <v>503.26120000000628</v>
      </c>
      <c r="AG2" s="202">
        <f t="shared" si="1"/>
        <v>932.55240000000776</v>
      </c>
      <c r="AH2" s="202">
        <f t="shared" si="1"/>
        <v>1222.9085400000058</v>
      </c>
      <c r="AI2" s="202">
        <f t="shared" si="1"/>
        <v>1783.6848500000069</v>
      </c>
      <c r="AJ2" s="202">
        <f t="shared" si="1"/>
        <v>2038.7427300000018</v>
      </c>
      <c r="AK2" s="202">
        <f t="shared" si="1"/>
        <v>3019.5068100000044</v>
      </c>
      <c r="AL2" s="202">
        <f t="shared" si="1"/>
        <v>84.388840000005075</v>
      </c>
      <c r="AM2" s="202">
        <f t="shared" si="1"/>
        <v>1126.1667199999974</v>
      </c>
      <c r="AN2" s="202">
        <f t="shared" si="1"/>
        <v>1335.7443800000019</v>
      </c>
      <c r="AO2" s="202">
        <f t="shared" si="1"/>
        <v>1610.0098600000019</v>
      </c>
      <c r="AP2" s="202">
        <f t="shared" si="1"/>
        <v>2342.30645</v>
      </c>
      <c r="AQ2" s="202">
        <f t="shared" si="1"/>
        <v>2341.8426400000008</v>
      </c>
      <c r="AR2" s="202">
        <f t="shared" si="1"/>
        <v>2330.852350000001</v>
      </c>
      <c r="AS2" s="202">
        <f t="shared" si="1"/>
        <v>3300.6261900000027</v>
      </c>
      <c r="AT2" s="202">
        <f t="shared" si="1"/>
        <v>3979.0395999999964</v>
      </c>
      <c r="AU2" s="202">
        <f t="shared" si="1"/>
        <v>4852.3475199999957</v>
      </c>
      <c r="AV2" s="202">
        <f t="shared" si="1"/>
        <v>6080.4822000000058</v>
      </c>
      <c r="AW2" s="202">
        <f t="shared" si="1"/>
        <v>8289.6214900000014</v>
      </c>
      <c r="AX2" s="202">
        <f t="shared" si="1"/>
        <v>-31.798610000001645</v>
      </c>
      <c r="AY2" s="202">
        <f t="shared" si="1"/>
        <v>-192.06291999999667</v>
      </c>
      <c r="AZ2" s="202">
        <f t="shared" si="1"/>
        <v>0</v>
      </c>
      <c r="BA2" s="202">
        <f t="shared" si="1"/>
        <v>0</v>
      </c>
      <c r="BB2" s="202">
        <f t="shared" si="1"/>
        <v>0</v>
      </c>
      <c r="BC2" s="202">
        <f t="shared" si="1"/>
        <v>0</v>
      </c>
      <c r="BD2" s="202">
        <f t="shared" si="1"/>
        <v>0</v>
      </c>
      <c r="BE2" s="202">
        <f t="shared" si="1"/>
        <v>0</v>
      </c>
      <c r="BF2" s="202">
        <f t="shared" si="1"/>
        <v>0</v>
      </c>
      <c r="BG2" s="202">
        <f t="shared" si="1"/>
        <v>0</v>
      </c>
      <c r="BH2" s="202">
        <f t="shared" si="1"/>
        <v>0</v>
      </c>
      <c r="BI2" s="202">
        <f t="shared" si="1"/>
        <v>0</v>
      </c>
      <c r="BJ2"/>
      <c r="BK2"/>
      <c r="BL2"/>
      <c r="BT2" s="127"/>
      <c r="CA2" s="26"/>
      <c r="CC2" s="22"/>
      <c r="CE2" s="22"/>
      <c r="CG2" s="22"/>
      <c r="CI2" s="22"/>
      <c r="CJ2" s="127"/>
    </row>
    <row r="3" spans="1:89" s="20" customFormat="1" ht="16.5" x14ac:dyDescent="0.45">
      <c r="B3" s="153"/>
      <c r="F3" s="153"/>
      <c r="L3" s="20" t="s">
        <v>134</v>
      </c>
      <c r="N3" s="202">
        <f>SUM($N1:N1)</f>
        <v>318.77883999999983</v>
      </c>
      <c r="O3" s="202">
        <f>SUM($N1:O1)</f>
        <v>-326.59808000000146</v>
      </c>
      <c r="P3" s="202">
        <f>SUM($N1:P1)</f>
        <v>-869.93673000000535</v>
      </c>
      <c r="Q3" s="202">
        <f>SUM($N1:Q1)</f>
        <v>-1646.716300000003</v>
      </c>
      <c r="R3" s="202">
        <f>SUM($N1:R1)</f>
        <v>-2502.0983099999953</v>
      </c>
      <c r="S3" s="202">
        <f>SUM($N1:S1)</f>
        <v>-2359.3345500000014</v>
      </c>
      <c r="T3" s="202">
        <f>SUM($N1:T1)</f>
        <v>-2449.8667199999918</v>
      </c>
      <c r="U3" s="202">
        <f>SUM($N1:U1)</f>
        <v>-3431.2138499999892</v>
      </c>
      <c r="V3" s="202">
        <f>SUM($N1:V1)</f>
        <v>-3616.0854299999955</v>
      </c>
      <c r="W3" s="202">
        <f>SUM($N1:W1)</f>
        <v>-4150.1154999999926</v>
      </c>
      <c r="X3" s="202">
        <f>SUM($N1:X1)</f>
        <v>-4252.1796099999965</v>
      </c>
      <c r="Y3" s="202">
        <f>SUM($N1:Y1)</f>
        <v>-5224.2544200000011</v>
      </c>
      <c r="Z3" s="202">
        <f>SUM($Z1:Z1)</f>
        <v>44.21954000000003</v>
      </c>
      <c r="AA3" s="202">
        <f>SUM($Z1:AA1)</f>
        <v>56.779120000000084</v>
      </c>
      <c r="AB3" s="202">
        <f>SUM($Z1:AB1)</f>
        <v>-309.6466599999988</v>
      </c>
      <c r="AC3" s="202">
        <f>SUM($Z1:AC1)</f>
        <v>-405.6648799999985</v>
      </c>
      <c r="AD3" s="202">
        <f>SUM($Z1:AD1)</f>
        <v>-522.28044999999997</v>
      </c>
      <c r="AE3" s="202">
        <f>SUM($Z1:AE1)</f>
        <v>-531.71256999999821</v>
      </c>
      <c r="AF3" s="202">
        <f>SUM($Z1:AF1)</f>
        <v>-503.26119999999725</v>
      </c>
      <c r="AG3" s="202">
        <f>SUM($Z1:AG1)</f>
        <v>-932.55239999999787</v>
      </c>
      <c r="AH3" s="202">
        <f>SUM($Z1:AH1)</f>
        <v>-1222.9085400000008</v>
      </c>
      <c r="AI3" s="202">
        <f>SUM($Z1:AI1)</f>
        <v>-1783.6848500000031</v>
      </c>
      <c r="AJ3" s="202">
        <f>SUM($Z1:AJ1)</f>
        <v>-2038.7427299999924</v>
      </c>
      <c r="AK3" s="202">
        <f>SUM($Z1:AK1)</f>
        <v>-3019.5068099999994</v>
      </c>
      <c r="AL3" s="202">
        <f>SUM($AL1:AL1)</f>
        <v>-84.388840000001096</v>
      </c>
      <c r="AM3" s="202">
        <f>SUM($AL1:AM1)</f>
        <v>-1126.1667200000002</v>
      </c>
      <c r="AN3" s="202">
        <f>SUM($AL1:AN1)</f>
        <v>-1335.744380000001</v>
      </c>
      <c r="AO3" s="202">
        <f>SUM($AL1:AO1)</f>
        <v>-1610.0098599999988</v>
      </c>
      <c r="AP3" s="202">
        <f>SUM($AL1:AP1)</f>
        <v>-2342.306450000001</v>
      </c>
      <c r="AQ3" s="202">
        <f>SUM($AL1:AQ1)</f>
        <v>-2341.8426399999958</v>
      </c>
      <c r="AR3" s="202">
        <f>SUM($AL1:AR1)</f>
        <v>-2330.8523499999924</v>
      </c>
      <c r="AS3" s="202">
        <f>SUM($AL1:AS1)</f>
        <v>-3300.626190000004</v>
      </c>
      <c r="AT3" s="202">
        <f>SUM($AL1:AT1)</f>
        <v>-3979.0395999999928</v>
      </c>
      <c r="AU3" s="202">
        <f>SUM($AL1:AU1)</f>
        <v>-4852.3475199999912</v>
      </c>
      <c r="AV3" s="202">
        <f>SUM($AL1:AV1)</f>
        <v>-6080.4821999999986</v>
      </c>
      <c r="AW3" s="202">
        <f>SUM($AL1:AW1)</f>
        <v>-8289.6214900000014</v>
      </c>
      <c r="AX3" s="202">
        <f>SUM($AX1:AX1)</f>
        <v>31.798609999999709</v>
      </c>
      <c r="AY3" s="202">
        <f>SUM($AX1:AY1)</f>
        <v>192.06291999999956</v>
      </c>
      <c r="AZ3" s="202">
        <f>SUM($AX1:AZ1)</f>
        <v>192.06291999999956</v>
      </c>
      <c r="BA3" s="202">
        <f>SUM($AX1:BA1)</f>
        <v>192.06291999999956</v>
      </c>
      <c r="BB3" s="202">
        <f>SUM($AX1:BB1)</f>
        <v>192.06291999999956</v>
      </c>
      <c r="BC3" s="202">
        <f>SUM($AX1:BC1)</f>
        <v>192.06291999999956</v>
      </c>
      <c r="BD3" s="202">
        <f>SUM($AX1:BD1)</f>
        <v>192.06291999999956</v>
      </c>
      <c r="BE3" s="202">
        <f>SUM($AX1:BE1)</f>
        <v>192.06291999999956</v>
      </c>
      <c r="BF3" s="202">
        <f>SUM($AX1:BF1)</f>
        <v>192.06291999999956</v>
      </c>
      <c r="BG3" s="202">
        <f>SUM($AX1:BG1)</f>
        <v>192.06291999999956</v>
      </c>
      <c r="BH3" s="202">
        <f>SUM($AX1:BH1)</f>
        <v>192.06291999999956</v>
      </c>
      <c r="BI3" s="202">
        <f>SUM($AX1:BI1)</f>
        <v>192.06291999999956</v>
      </c>
      <c r="BJ3"/>
      <c r="BK3"/>
      <c r="BL3"/>
      <c r="BT3" s="127"/>
      <c r="CA3" s="26"/>
      <c r="CC3" s="22"/>
      <c r="CE3" s="22"/>
      <c r="CG3" s="22"/>
      <c r="CI3" s="22"/>
      <c r="CJ3" s="127"/>
    </row>
    <row r="4" spans="1:89" s="20" customFormat="1" ht="14.25" customHeight="1" x14ac:dyDescent="0.4">
      <c r="B4" s="153"/>
      <c r="F4" s="153"/>
      <c r="L4" s="20" t="s">
        <v>45</v>
      </c>
      <c r="N4" s="202" t="e">
        <f>N2+N3</f>
        <v>#VALUE!</v>
      </c>
      <c r="O4" s="202">
        <f t="shared" ref="O4:AW4" si="2">O2+O3</f>
        <v>5.5706550483591855E-12</v>
      </c>
      <c r="P4" s="202">
        <f t="shared" si="2"/>
        <v>0</v>
      </c>
      <c r="Q4" s="202">
        <f t="shared" si="2"/>
        <v>4.3200998334214091E-12</v>
      </c>
      <c r="R4" s="202">
        <f t="shared" si="2"/>
        <v>1.1368683772161603E-11</v>
      </c>
      <c r="S4" s="202">
        <f t="shared" si="2"/>
        <v>0</v>
      </c>
      <c r="T4" s="202">
        <f t="shared" si="2"/>
        <v>1.3642420526593924E-11</v>
      </c>
      <c r="U4" s="202">
        <f t="shared" si="2"/>
        <v>1.8189894035458565E-11</v>
      </c>
      <c r="V4" s="202">
        <f t="shared" si="2"/>
        <v>7.2759576141834259E-12</v>
      </c>
      <c r="W4" s="202">
        <f t="shared" si="2"/>
        <v>9.0949470177292824E-12</v>
      </c>
      <c r="X4" s="202">
        <f t="shared" si="2"/>
        <v>0</v>
      </c>
      <c r="Y4" s="202">
        <f t="shared" si="2"/>
        <v>0</v>
      </c>
      <c r="Z4" s="202">
        <f t="shared" si="2"/>
        <v>-3.659295089164516E-12</v>
      </c>
      <c r="AA4" s="202">
        <f t="shared" si="2"/>
        <v>-2.7924329515371937E-12</v>
      </c>
      <c r="AB4" s="202">
        <f t="shared" si="2"/>
        <v>3.3537617127876729E-12</v>
      </c>
      <c r="AC4" s="202">
        <f t="shared" si="2"/>
        <v>7.2191141953226179E-12</v>
      </c>
      <c r="AD4" s="202">
        <f t="shared" si="2"/>
        <v>-1.5916157281026244E-12</v>
      </c>
      <c r="AE4" s="202">
        <f t="shared" si="2"/>
        <v>5.1159076974727213E-12</v>
      </c>
      <c r="AF4" s="202">
        <f t="shared" si="2"/>
        <v>9.0381035988684744E-12</v>
      </c>
      <c r="AG4" s="202">
        <f t="shared" si="2"/>
        <v>9.8907548817805946E-12</v>
      </c>
      <c r="AH4" s="202">
        <f t="shared" si="2"/>
        <v>5.0022208597511053E-12</v>
      </c>
      <c r="AI4" s="202">
        <f t="shared" si="2"/>
        <v>3.865352482534945E-12</v>
      </c>
      <c r="AJ4" s="202">
        <f t="shared" si="2"/>
        <v>9.3223206931725144E-12</v>
      </c>
      <c r="AK4" s="202">
        <f t="shared" si="2"/>
        <v>5.0022208597511053E-12</v>
      </c>
      <c r="AL4" s="202">
        <f t="shared" si="2"/>
        <v>3.979039320256561E-12</v>
      </c>
      <c r="AM4" s="202">
        <f t="shared" si="2"/>
        <v>-2.7284841053187847E-12</v>
      </c>
      <c r="AN4" s="202">
        <f t="shared" si="2"/>
        <v>0</v>
      </c>
      <c r="AO4" s="202">
        <f t="shared" si="2"/>
        <v>3.1832314562052488E-12</v>
      </c>
      <c r="AP4" s="202">
        <f t="shared" si="2"/>
        <v>0</v>
      </c>
      <c r="AQ4" s="202">
        <f t="shared" si="2"/>
        <v>5.0022208597511053E-12</v>
      </c>
      <c r="AR4" s="202">
        <f t="shared" si="2"/>
        <v>8.6401996668428183E-12</v>
      </c>
      <c r="AS4" s="202">
        <f t="shared" si="2"/>
        <v>0</v>
      </c>
      <c r="AT4" s="202">
        <f t="shared" si="2"/>
        <v>3.637978807091713E-12</v>
      </c>
      <c r="AU4" s="202">
        <f t="shared" si="2"/>
        <v>0</v>
      </c>
      <c r="AV4" s="202">
        <f t="shared" si="2"/>
        <v>7.2759576141834259E-12</v>
      </c>
      <c r="AW4" s="202">
        <f t="shared" si="2"/>
        <v>0</v>
      </c>
      <c r="AX4" s="202">
        <f t="shared" ref="AX4:BI4" si="3">AX2+AX3</f>
        <v>-1.936228954946273E-12</v>
      </c>
      <c r="AY4" s="202">
        <f t="shared" si="3"/>
        <v>2.8990143619012088E-12</v>
      </c>
      <c r="AZ4" s="202">
        <f t="shared" si="3"/>
        <v>192.06291999999956</v>
      </c>
      <c r="BA4" s="202">
        <f t="shared" si="3"/>
        <v>192.06291999999956</v>
      </c>
      <c r="BB4" s="202">
        <f t="shared" si="3"/>
        <v>192.06291999999956</v>
      </c>
      <c r="BC4" s="202">
        <f t="shared" si="3"/>
        <v>192.06291999999956</v>
      </c>
      <c r="BD4" s="202">
        <f t="shared" si="3"/>
        <v>192.06291999999956</v>
      </c>
      <c r="BE4" s="202">
        <f t="shared" si="3"/>
        <v>192.06291999999956</v>
      </c>
      <c r="BF4" s="202">
        <f t="shared" si="3"/>
        <v>192.06291999999956</v>
      </c>
      <c r="BG4" s="202">
        <f t="shared" si="3"/>
        <v>192.06291999999956</v>
      </c>
      <c r="BH4" s="202">
        <f t="shared" si="3"/>
        <v>192.06291999999956</v>
      </c>
      <c r="BI4" s="202">
        <f t="shared" si="3"/>
        <v>192.06291999999956</v>
      </c>
      <c r="BJ4"/>
      <c r="BK4"/>
      <c r="BL4"/>
      <c r="BN4" s="107" t="str">
        <f>"Annual amounts ("&amp;Periods!$C$9&amp;")"</f>
        <v>Annual amounts (US$ in thousands)</v>
      </c>
      <c r="BO4" s="107"/>
      <c r="BP4" s="107"/>
      <c r="BQ4" s="107"/>
      <c r="BR4" s="107"/>
      <c r="BS4" s="107"/>
      <c r="BT4" s="195"/>
      <c r="BU4" s="107" t="str">
        <f>"% of "&amp;LOWER(Periods!$C$39)</f>
        <v>% of sales</v>
      </c>
      <c r="BV4" s="107"/>
      <c r="BW4" s="107"/>
      <c r="BX4" s="107"/>
      <c r="BY4" s="107"/>
      <c r="BZ4" s="107"/>
      <c r="CA4" s="195"/>
      <c r="CB4" s="107" t="s">
        <v>131</v>
      </c>
      <c r="CC4" s="107"/>
      <c r="CD4" s="107"/>
      <c r="CE4" s="107"/>
      <c r="CF4" s="107"/>
      <c r="CG4" s="107"/>
      <c r="CH4" s="107"/>
      <c r="CI4" s="107"/>
      <c r="CJ4" s="195"/>
      <c r="CK4" s="196" t="s">
        <v>156</v>
      </c>
    </row>
    <row r="5" spans="1:89" s="164" customFormat="1" ht="24" customHeight="1" x14ac:dyDescent="0.3">
      <c r="A5" s="297"/>
      <c r="B5" s="204" t="s">
        <v>0</v>
      </c>
      <c r="C5" s="205" t="s">
        <v>1</v>
      </c>
      <c r="D5" s="205" t="s">
        <v>69</v>
      </c>
      <c r="E5" s="205" t="s">
        <v>2</v>
      </c>
      <c r="F5" s="205" t="s">
        <v>3</v>
      </c>
      <c r="G5" s="205" t="s">
        <v>4</v>
      </c>
      <c r="H5" s="205" t="s">
        <v>25</v>
      </c>
      <c r="I5" s="205" t="s">
        <v>49</v>
      </c>
      <c r="J5" s="205" t="s">
        <v>23</v>
      </c>
      <c r="K5" s="205" t="s">
        <v>24</v>
      </c>
      <c r="L5" s="206"/>
      <c r="M5" s="206">
        <f>EOMONTH(Periods!D12,-12)</f>
        <v>43465</v>
      </c>
      <c r="N5" s="206">
        <f>EOMONTH(M5,1)</f>
        <v>43496</v>
      </c>
      <c r="O5" s="206">
        <f t="shared" ref="O5:AW5" si="4">EOMONTH(N5,1)</f>
        <v>43524</v>
      </c>
      <c r="P5" s="206">
        <f t="shared" si="4"/>
        <v>43555</v>
      </c>
      <c r="Q5" s="206">
        <f t="shared" si="4"/>
        <v>43585</v>
      </c>
      <c r="R5" s="206">
        <f t="shared" si="4"/>
        <v>43616</v>
      </c>
      <c r="S5" s="206">
        <f t="shared" si="4"/>
        <v>43646</v>
      </c>
      <c r="T5" s="206">
        <f t="shared" si="4"/>
        <v>43677</v>
      </c>
      <c r="U5" s="206">
        <f t="shared" si="4"/>
        <v>43708</v>
      </c>
      <c r="V5" s="206">
        <f t="shared" si="4"/>
        <v>43738</v>
      </c>
      <c r="W5" s="206">
        <f t="shared" si="4"/>
        <v>43769</v>
      </c>
      <c r="X5" s="206">
        <f t="shared" si="4"/>
        <v>43799</v>
      </c>
      <c r="Y5" s="206">
        <f t="shared" si="4"/>
        <v>43830</v>
      </c>
      <c r="Z5" s="206">
        <f t="shared" si="4"/>
        <v>43861</v>
      </c>
      <c r="AA5" s="206">
        <f t="shared" si="4"/>
        <v>43890</v>
      </c>
      <c r="AB5" s="206">
        <f t="shared" si="4"/>
        <v>43921</v>
      </c>
      <c r="AC5" s="206">
        <f t="shared" si="4"/>
        <v>43951</v>
      </c>
      <c r="AD5" s="206">
        <f t="shared" si="4"/>
        <v>43982</v>
      </c>
      <c r="AE5" s="206">
        <f t="shared" si="4"/>
        <v>44012</v>
      </c>
      <c r="AF5" s="206">
        <f t="shared" si="4"/>
        <v>44043</v>
      </c>
      <c r="AG5" s="206">
        <f t="shared" si="4"/>
        <v>44074</v>
      </c>
      <c r="AH5" s="206">
        <f t="shared" si="4"/>
        <v>44104</v>
      </c>
      <c r="AI5" s="206">
        <f t="shared" si="4"/>
        <v>44135</v>
      </c>
      <c r="AJ5" s="206">
        <f t="shared" si="4"/>
        <v>44165</v>
      </c>
      <c r="AK5" s="206">
        <f t="shared" si="4"/>
        <v>44196</v>
      </c>
      <c r="AL5" s="206">
        <f t="shared" si="4"/>
        <v>44227</v>
      </c>
      <c r="AM5" s="206">
        <f t="shared" si="4"/>
        <v>44255</v>
      </c>
      <c r="AN5" s="206">
        <f t="shared" si="4"/>
        <v>44286</v>
      </c>
      <c r="AO5" s="206">
        <f t="shared" si="4"/>
        <v>44316</v>
      </c>
      <c r="AP5" s="206">
        <f t="shared" si="4"/>
        <v>44347</v>
      </c>
      <c r="AQ5" s="206">
        <f t="shared" si="4"/>
        <v>44377</v>
      </c>
      <c r="AR5" s="206">
        <f t="shared" si="4"/>
        <v>44408</v>
      </c>
      <c r="AS5" s="206">
        <f t="shared" si="4"/>
        <v>44439</v>
      </c>
      <c r="AT5" s="206">
        <f t="shared" si="4"/>
        <v>44469</v>
      </c>
      <c r="AU5" s="206">
        <f t="shared" si="4"/>
        <v>44500</v>
      </c>
      <c r="AV5" s="206">
        <f t="shared" si="4"/>
        <v>44530</v>
      </c>
      <c r="AW5" s="206">
        <f t="shared" si="4"/>
        <v>44561</v>
      </c>
      <c r="AX5" s="206">
        <f t="shared" ref="AX5" si="5">EOMONTH(AW5,1)</f>
        <v>44592</v>
      </c>
      <c r="AY5" s="206">
        <f t="shared" ref="AY5" si="6">EOMONTH(AX5,1)</f>
        <v>44620</v>
      </c>
      <c r="AZ5" s="206">
        <f t="shared" ref="AZ5" si="7">EOMONTH(AY5,1)</f>
        <v>44651</v>
      </c>
      <c r="BA5" s="206">
        <f t="shared" ref="BA5" si="8">EOMONTH(AZ5,1)</f>
        <v>44681</v>
      </c>
      <c r="BB5" s="206">
        <f t="shared" ref="BB5" si="9">EOMONTH(BA5,1)</f>
        <v>44712</v>
      </c>
      <c r="BC5" s="206">
        <f t="shared" ref="BC5" si="10">EOMONTH(BB5,1)</f>
        <v>44742</v>
      </c>
      <c r="BD5" s="206">
        <f t="shared" ref="BD5" si="11">EOMONTH(BC5,1)</f>
        <v>44773</v>
      </c>
      <c r="BE5" s="206">
        <f t="shared" ref="BE5" si="12">EOMONTH(BD5,1)</f>
        <v>44804</v>
      </c>
      <c r="BF5" s="206">
        <f t="shared" ref="BF5" si="13">EOMONTH(BE5,1)</f>
        <v>44834</v>
      </c>
      <c r="BG5" s="206">
        <f t="shared" ref="BG5" si="14">EOMONTH(BF5,1)</f>
        <v>44865</v>
      </c>
      <c r="BH5" s="206">
        <f t="shared" ref="BH5" si="15">EOMONTH(BG5,1)</f>
        <v>44895</v>
      </c>
      <c r="BI5" s="206">
        <f t="shared" ref="BI5" si="16">EOMONTH(BH5,1)</f>
        <v>44926</v>
      </c>
      <c r="BJ5" s="301"/>
      <c r="BK5" s="301"/>
      <c r="BL5" s="301"/>
      <c r="BN5" s="207" t="str">
        <f>Periods!C12</f>
        <v>FY19</v>
      </c>
      <c r="BO5" s="207" t="str">
        <f>Periods!C13</f>
        <v>FY20</v>
      </c>
      <c r="BP5" s="207" t="str">
        <f>Periods!C14</f>
        <v>FY21</v>
      </c>
      <c r="BQ5" s="208" t="str">
        <f>Periods!C15</f>
        <v>TTM 
Feb-22</v>
      </c>
      <c r="BR5" s="208" t="str">
        <f>Periods!C17</f>
        <v>YTD 
Feb-21</v>
      </c>
      <c r="BS5" s="208" t="str">
        <f>Periods!C16</f>
        <v>YTD 
Feb-22</v>
      </c>
      <c r="BT5" s="452"/>
      <c r="BU5" s="207" t="str">
        <f t="shared" ref="BU5:BZ5" si="17">BN5</f>
        <v>FY19</v>
      </c>
      <c r="BV5" s="207" t="str">
        <f t="shared" si="17"/>
        <v>FY20</v>
      </c>
      <c r="BW5" s="207" t="str">
        <f t="shared" si="17"/>
        <v>FY21</v>
      </c>
      <c r="BX5" s="208" t="str">
        <f t="shared" si="17"/>
        <v>TTM 
Feb-22</v>
      </c>
      <c r="BY5" s="208" t="str">
        <f t="shared" si="17"/>
        <v>YTD 
Feb-21</v>
      </c>
      <c r="BZ5" s="208" t="str">
        <f t="shared" si="17"/>
        <v>YTD 
Feb-22</v>
      </c>
      <c r="CA5" s="452"/>
      <c r="CB5" s="470" t="str">
        <f>CONCATENATE(BO5," v ",BN5)</f>
        <v>FY20 v FY19</v>
      </c>
      <c r="CC5" s="470"/>
      <c r="CD5" s="470" t="str">
        <f>CONCATENATE(BP5," v ",BO5)</f>
        <v>FY21 v FY20</v>
      </c>
      <c r="CE5" s="470"/>
      <c r="CF5" s="470" t="str">
        <f>CONCATENATE(BQ5," v ",BP5)</f>
        <v>TTM 
Feb-22 v FY21</v>
      </c>
      <c r="CG5" s="470"/>
      <c r="CH5" s="470" t="str">
        <f>CONCATENATE(BS5," v ",BR5)</f>
        <v>YTD 
Feb-22 v YTD 
Feb-21</v>
      </c>
      <c r="CI5" s="470"/>
      <c r="CJ5" s="452"/>
      <c r="CK5" s="209" t="s">
        <v>155</v>
      </c>
    </row>
    <row r="6" spans="1:89" ht="12" customHeight="1" x14ac:dyDescent="0.35">
      <c r="A6" s="24"/>
      <c r="B6" s="304" t="s">
        <v>506</v>
      </c>
      <c r="C6" s="24" t="s">
        <v>253</v>
      </c>
      <c r="D6" s="24"/>
      <c r="E6" s="24">
        <v>1</v>
      </c>
      <c r="F6" s="30" t="s">
        <v>32</v>
      </c>
      <c r="G6" s="24" t="s">
        <v>253</v>
      </c>
      <c r="H6" s="24"/>
      <c r="I6" s="24"/>
      <c r="J6" s="24"/>
      <c r="K6" s="24"/>
      <c r="L6" s="172"/>
      <c r="M6" s="173"/>
      <c r="N6" s="254">
        <v>932.59795999999994</v>
      </c>
      <c r="O6" s="254">
        <v>480.38524000000001</v>
      </c>
      <c r="P6" s="254">
        <v>572.87486000000001</v>
      </c>
      <c r="Q6" s="254">
        <v>496.44739000000004</v>
      </c>
      <c r="R6" s="254">
        <v>913.22360000000003</v>
      </c>
      <c r="S6" s="254">
        <v>1234.65119</v>
      </c>
      <c r="T6" s="254">
        <v>1630.2301399999999</v>
      </c>
      <c r="U6" s="254">
        <v>2191.8586399999999</v>
      </c>
      <c r="V6" s="254">
        <v>1877.31754</v>
      </c>
      <c r="W6" s="254">
        <v>1196.1856699999998</v>
      </c>
      <c r="X6" s="254">
        <v>1207.4380200000001</v>
      </c>
      <c r="Y6" s="254">
        <v>1197.3273000000002</v>
      </c>
      <c r="Z6" s="255">
        <v>1477.0133999999998</v>
      </c>
      <c r="AA6" s="255">
        <v>1335.5479700000001</v>
      </c>
      <c r="AB6" s="255">
        <v>1343.4813000000001</v>
      </c>
      <c r="AC6" s="255">
        <v>1318.79683</v>
      </c>
      <c r="AD6" s="255">
        <v>1389.7447299999999</v>
      </c>
      <c r="AE6" s="255">
        <v>1244.2551100000001</v>
      </c>
      <c r="AF6" s="255">
        <v>480.31327000000005</v>
      </c>
      <c r="AG6" s="255">
        <v>486.89671999999996</v>
      </c>
      <c r="AH6" s="255">
        <v>273.14264000000003</v>
      </c>
      <c r="AI6" s="255">
        <v>365.26375000000002</v>
      </c>
      <c r="AJ6" s="255">
        <v>164.67425</v>
      </c>
      <c r="AK6" s="255">
        <v>117.66237</v>
      </c>
      <c r="AL6" s="254">
        <v>428.58994999999999</v>
      </c>
      <c r="AM6" s="254">
        <v>948.26647000000003</v>
      </c>
      <c r="AN6" s="254">
        <v>570.40521999999999</v>
      </c>
      <c r="AO6" s="254">
        <v>1348.7107699999999</v>
      </c>
      <c r="AP6" s="254">
        <v>1330.8028300000001</v>
      </c>
      <c r="AQ6" s="254">
        <v>1084.9274700000001</v>
      </c>
      <c r="AR6" s="254">
        <v>1095.08745</v>
      </c>
      <c r="AS6" s="254">
        <v>1028.43994</v>
      </c>
      <c r="AT6" s="254">
        <v>645.52410999999995</v>
      </c>
      <c r="AU6" s="254">
        <v>661.81521999999995</v>
      </c>
      <c r="AV6" s="254">
        <v>588.56836999999996</v>
      </c>
      <c r="AW6" s="254">
        <v>105.54586999999999</v>
      </c>
      <c r="AX6" s="255">
        <v>111.34821000000001</v>
      </c>
      <c r="AY6" s="255">
        <v>150.82751000000002</v>
      </c>
      <c r="AZ6" s="255"/>
      <c r="BA6" s="255"/>
      <c r="BB6" s="255"/>
      <c r="BC6" s="255"/>
      <c r="BD6" s="255"/>
      <c r="BE6" s="255"/>
      <c r="BF6" s="255"/>
      <c r="BG6" s="255"/>
      <c r="BH6" s="255"/>
      <c r="BI6" s="255"/>
      <c r="BM6" s="241"/>
      <c r="BN6" s="255">
        <f t="shared" ref="BN6:BN37" si="18">IF($E6=1,Y6,SUM(N6:Y6))</f>
        <v>1197.3273000000002</v>
      </c>
      <c r="BO6" s="255">
        <f t="shared" ref="BO6:BO37" si="19">IF($E6=1,AK6,SUM(Z6:AK6))</f>
        <v>117.66237</v>
      </c>
      <c r="BP6" s="255">
        <f t="shared" ref="BP6:BP37" si="20">IF($E6=1,AW6,SUM(AL6:AW6))</f>
        <v>105.54586999999999</v>
      </c>
      <c r="BQ6" s="255">
        <f ca="1">_xlfn.IFNA(IF($E6=1,OFFSET($M6,0,MATCH(Periods!$D$15,$M$5:$BL$5,0)-1),SUM(OFFSET($M6,0,MATCH(Periods!$D$15,$M$5:$BL$5,0)-1):OFFSET($M6,0,MATCH(Periods!$D$15,$M$5:$BL$5,0)-12))),"")</f>
        <v>150.82751000000002</v>
      </c>
      <c r="BR6" s="255">
        <f ca="1">IF($E6=1,OFFSET($M6,0,MATCH(Periods!$D$17,$M$5:$BL$5,0)-1),SUM(OFFSET($M6,0,MATCH(Periods!$D$17,$M$5:$BL$5,0)-1):OFFSET($M6,0,MATCH(Periods!$D$13,$M$5:$BL$5,0))))</f>
        <v>948.26647000000003</v>
      </c>
      <c r="BS6" s="255">
        <f ca="1">IF($E6=1,OFFSET($M6,0,MATCH(Periods!$D$16,$M$5:$BL$5,0)-1),SUM(OFFSET($M6,0,MATCH(Periods!$D$16,$M$5:$BL$5,0)-1):OFFSET($M6,0,MATCH(Periods!$D$14,$M$5:$BL$5,0))))</f>
        <v>150.82751000000002</v>
      </c>
      <c r="BT6" s="26"/>
      <c r="BU6" s="186" t="str">
        <f>IF(ISERROR(BN6/#REF!), "n/a", BN6/#REF!)</f>
        <v>n/a</v>
      </c>
      <c r="BV6" s="186" t="str">
        <f>IF(ISERROR(BO6/#REF!), "n/a", BO6/#REF!)</f>
        <v>n/a</v>
      </c>
      <c r="BW6" s="186" t="str">
        <f>IF(ISERROR(BP6/#REF!), "n/a", BP6/#REF!)</f>
        <v>n/a</v>
      </c>
      <c r="BX6" s="186" t="str">
        <f ca="1">IF(ISERROR(BQ6/#REF!), "n/a", BQ6/#REF!)</f>
        <v>n/a</v>
      </c>
      <c r="BY6" s="186" t="str">
        <f ca="1">IF(ISERROR(BR6/#REF!), "n/a", BR6/#REF!)</f>
        <v>n/a</v>
      </c>
      <c r="BZ6" s="186" t="str">
        <f ca="1">IF(ISERROR(BS6/#REF!), "n/a", BS6/#REF!)</f>
        <v>n/a</v>
      </c>
      <c r="CA6" s="71"/>
      <c r="CB6" s="257">
        <f t="shared" ref="CB6:CB37" si="21">BO6-BN6</f>
        <v>-1079.6649300000001</v>
      </c>
      <c r="CC6" s="188">
        <f t="shared" ref="CC6:CC37" si="22">IFERROR(CB6/BN6,1)</f>
        <v>-0.90172915125212627</v>
      </c>
      <c r="CD6" s="257">
        <f t="shared" ref="CD6:CD37" si="23">BP6-BO6</f>
        <v>-12.116500000000002</v>
      </c>
      <c r="CE6" s="188">
        <f t="shared" ref="CE6:CE37" si="24">IFERROR(CD6/BO6,1)</f>
        <v>-0.10297684807810689</v>
      </c>
      <c r="CF6" s="257">
        <f t="shared" ref="CF6:CF37" ca="1" si="25">BQ6-BP6</f>
        <v>45.281640000000024</v>
      </c>
      <c r="CG6" s="188">
        <f t="shared" ref="CG6:CG37" ca="1" si="26">IFERROR(CF6/BP6,1)</f>
        <v>0.42902332417175609</v>
      </c>
      <c r="CH6" s="257">
        <f t="shared" ref="CH6:CH37" ca="1" si="27">BS6-BR6</f>
        <v>-797.43895999999995</v>
      </c>
      <c r="CI6" s="188">
        <f t="shared" ref="CI6:CI37" ca="1" si="28">IFERROR(CH6/BR6,1)</f>
        <v>-0.84094395956022772</v>
      </c>
      <c r="CJ6" s="26"/>
      <c r="CK6" s="187"/>
    </row>
    <row r="7" spans="1:89" ht="12" customHeight="1" x14ac:dyDescent="0.35">
      <c r="A7" s="27"/>
      <c r="B7" s="304" t="s">
        <v>507</v>
      </c>
      <c r="C7" s="27" t="s">
        <v>254</v>
      </c>
      <c r="D7" s="27"/>
      <c r="E7" s="24">
        <v>1</v>
      </c>
      <c r="F7" s="303" t="s">
        <v>32</v>
      </c>
      <c r="G7" s="27" t="s">
        <v>254</v>
      </c>
      <c r="H7" s="27"/>
      <c r="I7" s="27"/>
      <c r="J7" s="27"/>
      <c r="K7" s="27"/>
      <c r="L7" s="172"/>
      <c r="M7" s="25"/>
      <c r="N7" s="256">
        <v>0</v>
      </c>
      <c r="O7" s="256">
        <v>0</v>
      </c>
      <c r="P7" s="256">
        <v>0</v>
      </c>
      <c r="Q7" s="256">
        <v>0</v>
      </c>
      <c r="R7" s="256">
        <v>0</v>
      </c>
      <c r="S7" s="256">
        <v>0</v>
      </c>
      <c r="T7" s="256">
        <v>0</v>
      </c>
      <c r="U7" s="256">
        <v>0</v>
      </c>
      <c r="V7" s="256">
        <v>0</v>
      </c>
      <c r="W7" s="256">
        <v>0</v>
      </c>
      <c r="X7" s="256">
        <v>0</v>
      </c>
      <c r="Y7" s="256">
        <v>0</v>
      </c>
      <c r="Z7" s="255">
        <v>0</v>
      </c>
      <c r="AA7" s="255">
        <v>0</v>
      </c>
      <c r="AB7" s="255">
        <v>0</v>
      </c>
      <c r="AC7" s="255">
        <v>0</v>
      </c>
      <c r="AD7" s="255">
        <v>0</v>
      </c>
      <c r="AE7" s="255">
        <v>0</v>
      </c>
      <c r="AF7" s="255">
        <v>0</v>
      </c>
      <c r="AG7" s="255">
        <v>0</v>
      </c>
      <c r="AH7" s="255">
        <v>0</v>
      </c>
      <c r="AI7" s="255">
        <v>0</v>
      </c>
      <c r="AJ7" s="255">
        <v>0</v>
      </c>
      <c r="AK7" s="255">
        <v>0</v>
      </c>
      <c r="AL7" s="254">
        <v>0</v>
      </c>
      <c r="AM7" s="254">
        <v>0</v>
      </c>
      <c r="AN7" s="254">
        <v>0</v>
      </c>
      <c r="AO7" s="254">
        <v>0</v>
      </c>
      <c r="AP7" s="254">
        <v>0</v>
      </c>
      <c r="AQ7" s="254">
        <v>0</v>
      </c>
      <c r="AR7" s="254">
        <v>0</v>
      </c>
      <c r="AS7" s="254">
        <v>0</v>
      </c>
      <c r="AT7" s="254">
        <v>0</v>
      </c>
      <c r="AU7" s="254">
        <v>0</v>
      </c>
      <c r="AV7" s="254">
        <v>0</v>
      </c>
      <c r="AW7" s="254">
        <v>0</v>
      </c>
      <c r="AX7" s="255">
        <v>0</v>
      </c>
      <c r="AY7" s="255">
        <v>0</v>
      </c>
      <c r="AZ7" s="255"/>
      <c r="BA7" s="255"/>
      <c r="BB7" s="255"/>
      <c r="BC7" s="255"/>
      <c r="BD7" s="255"/>
      <c r="BE7" s="255"/>
      <c r="BF7" s="255"/>
      <c r="BG7" s="255"/>
      <c r="BH7" s="255"/>
      <c r="BI7" s="255"/>
      <c r="BM7" s="241"/>
      <c r="BN7" s="255">
        <f t="shared" si="18"/>
        <v>0</v>
      </c>
      <c r="BO7" s="255">
        <f t="shared" si="19"/>
        <v>0</v>
      </c>
      <c r="BP7" s="255">
        <f t="shared" si="20"/>
        <v>0</v>
      </c>
      <c r="BQ7" s="255">
        <f ca="1">_xlfn.IFNA(IF($E7=1,OFFSET($M7,0,MATCH(Periods!$D$15,$M$5:$BL$5,0)-1),SUM(OFFSET($M7,0,MATCH(Periods!$D$15,$M$5:$BL$5,0)-1):OFFSET($M7,0,MATCH(Periods!$D$15,$M$5:$BL$5,0)-12))),"")</f>
        <v>0</v>
      </c>
      <c r="BR7" s="255">
        <f ca="1">IF($E7=1,OFFSET($M7,0,MATCH(Periods!$D$17,$M$5:$BL$5,0)-1),SUM(OFFSET($M7,0,MATCH(Periods!$D$17,$M$5:$BL$5,0)-1):OFFSET($M7,0,MATCH(Periods!$D$13,$M$5:$BL$5,0))))</f>
        <v>0</v>
      </c>
      <c r="BS7" s="255">
        <f ca="1">IF($E7=1,OFFSET($M7,0,MATCH(Periods!$D$16,$M$5:$BL$5,0)-1),SUM(OFFSET($M7,0,MATCH(Periods!$D$16,$M$5:$BL$5,0)-1):OFFSET($M7,0,MATCH(Periods!$D$14,$M$5:$BL$5,0))))</f>
        <v>0</v>
      </c>
      <c r="BT7" s="26"/>
      <c r="BU7" s="187" t="str">
        <f>IF(ISERROR(BN7/#REF!), "n/a", BN7/#REF!)</f>
        <v>n/a</v>
      </c>
      <c r="BV7" s="187" t="str">
        <f>IF(ISERROR(BO7/#REF!), "n/a", BO7/#REF!)</f>
        <v>n/a</v>
      </c>
      <c r="BW7" s="187" t="str">
        <f>IF(ISERROR(BP7/#REF!), "n/a", BP7/#REF!)</f>
        <v>n/a</v>
      </c>
      <c r="BX7" s="187" t="str">
        <f ca="1">IF(ISERROR(BQ7/#REF!), "n/a", BQ7/#REF!)</f>
        <v>n/a</v>
      </c>
      <c r="BY7" s="187" t="str">
        <f ca="1">IF(ISERROR(BR7/#REF!), "n/a", BR7/#REF!)</f>
        <v>n/a</v>
      </c>
      <c r="BZ7" s="187" t="str">
        <f ca="1">IF(ISERROR(BS7/#REF!), "n/a", BS7/#REF!)</f>
        <v>n/a</v>
      </c>
      <c r="CA7" s="71"/>
      <c r="CB7" s="257">
        <f t="shared" si="21"/>
        <v>0</v>
      </c>
      <c r="CC7" s="188">
        <f t="shared" si="22"/>
        <v>1</v>
      </c>
      <c r="CD7" s="257">
        <f t="shared" si="23"/>
        <v>0</v>
      </c>
      <c r="CE7" s="188">
        <f t="shared" si="24"/>
        <v>1</v>
      </c>
      <c r="CF7" s="257">
        <f t="shared" ca="1" si="25"/>
        <v>0</v>
      </c>
      <c r="CG7" s="188">
        <f t="shared" ca="1" si="26"/>
        <v>1</v>
      </c>
      <c r="CH7" s="257">
        <f t="shared" ca="1" si="27"/>
        <v>0</v>
      </c>
      <c r="CI7" s="188">
        <f t="shared" ca="1" si="28"/>
        <v>1</v>
      </c>
      <c r="CJ7" s="26"/>
      <c r="CK7" s="187"/>
    </row>
    <row r="8" spans="1:89" ht="12" customHeight="1" x14ac:dyDescent="0.35">
      <c r="A8" s="27"/>
      <c r="B8" s="304" t="s">
        <v>508</v>
      </c>
      <c r="C8" s="27" t="s">
        <v>255</v>
      </c>
      <c r="D8" s="27"/>
      <c r="E8" s="24">
        <v>1</v>
      </c>
      <c r="F8" s="27" t="s">
        <v>32</v>
      </c>
      <c r="G8" s="27" t="s">
        <v>255</v>
      </c>
      <c r="H8" s="27"/>
      <c r="I8" s="27"/>
      <c r="J8" s="27"/>
      <c r="K8" s="27"/>
      <c r="L8" s="172"/>
      <c r="M8" s="25"/>
      <c r="N8" s="256">
        <v>0</v>
      </c>
      <c r="O8" s="256">
        <v>0</v>
      </c>
      <c r="P8" s="256">
        <v>0</v>
      </c>
      <c r="Q8" s="256">
        <v>0</v>
      </c>
      <c r="R8" s="256">
        <v>0</v>
      </c>
      <c r="S8" s="256">
        <v>0</v>
      </c>
      <c r="T8" s="256">
        <v>0</v>
      </c>
      <c r="U8" s="256">
        <v>0</v>
      </c>
      <c r="V8" s="256">
        <v>0</v>
      </c>
      <c r="W8" s="256">
        <v>0</v>
      </c>
      <c r="X8" s="256">
        <v>0</v>
      </c>
      <c r="Y8" s="256">
        <v>0</v>
      </c>
      <c r="Z8" s="255">
        <v>0</v>
      </c>
      <c r="AA8" s="255">
        <v>0</v>
      </c>
      <c r="AB8" s="255">
        <v>0</v>
      </c>
      <c r="AC8" s="255">
        <v>0</v>
      </c>
      <c r="AD8" s="255">
        <v>0</v>
      </c>
      <c r="AE8" s="255">
        <v>0</v>
      </c>
      <c r="AF8" s="255">
        <v>0</v>
      </c>
      <c r="AG8" s="255">
        <v>0</v>
      </c>
      <c r="AH8" s="255">
        <v>0</v>
      </c>
      <c r="AI8" s="255">
        <v>0</v>
      </c>
      <c r="AJ8" s="255">
        <v>0</v>
      </c>
      <c r="AK8" s="255">
        <v>0</v>
      </c>
      <c r="AL8" s="254">
        <v>0</v>
      </c>
      <c r="AM8" s="254">
        <v>0</v>
      </c>
      <c r="AN8" s="254">
        <v>0</v>
      </c>
      <c r="AO8" s="254">
        <v>0</v>
      </c>
      <c r="AP8" s="254">
        <v>0</v>
      </c>
      <c r="AQ8" s="254">
        <v>0</v>
      </c>
      <c r="AR8" s="254">
        <v>0</v>
      </c>
      <c r="AS8" s="254">
        <v>0</v>
      </c>
      <c r="AT8" s="254">
        <v>0</v>
      </c>
      <c r="AU8" s="254">
        <v>0</v>
      </c>
      <c r="AV8" s="254">
        <v>0</v>
      </c>
      <c r="AW8" s="254">
        <v>0</v>
      </c>
      <c r="AX8" s="255">
        <v>0</v>
      </c>
      <c r="AY8" s="255">
        <v>0</v>
      </c>
      <c r="AZ8" s="255"/>
      <c r="BA8" s="255"/>
      <c r="BB8" s="255"/>
      <c r="BC8" s="255"/>
      <c r="BD8" s="255"/>
      <c r="BE8" s="255"/>
      <c r="BF8" s="255"/>
      <c r="BG8" s="255"/>
      <c r="BH8" s="255"/>
      <c r="BI8" s="255"/>
      <c r="BM8" s="241"/>
      <c r="BN8" s="255">
        <f t="shared" si="18"/>
        <v>0</v>
      </c>
      <c r="BO8" s="255">
        <f t="shared" si="19"/>
        <v>0</v>
      </c>
      <c r="BP8" s="255">
        <f t="shared" si="20"/>
        <v>0</v>
      </c>
      <c r="BQ8" s="255">
        <f ca="1">_xlfn.IFNA(IF($E8=1,OFFSET($M8,0,MATCH(Periods!$D$15,$M$5:$BL$5,0)-1),SUM(OFFSET($M8,0,MATCH(Periods!$D$15,$M$5:$BL$5,0)-1):OFFSET($M8,0,MATCH(Periods!$D$15,$M$5:$BL$5,0)-12))),"")</f>
        <v>0</v>
      </c>
      <c r="BR8" s="255">
        <f ca="1">IF($E8=1,OFFSET($M8,0,MATCH(Periods!$D$17,$M$5:$BL$5,0)-1),SUM(OFFSET($M8,0,MATCH(Periods!$D$17,$M$5:$BL$5,0)-1):OFFSET($M8,0,MATCH(Periods!$D$13,$M$5:$BL$5,0))))</f>
        <v>0</v>
      </c>
      <c r="BS8" s="255">
        <f ca="1">IF($E8=1,OFFSET($M8,0,MATCH(Periods!$D$16,$M$5:$BL$5,0)-1),SUM(OFFSET($M8,0,MATCH(Periods!$D$16,$M$5:$BL$5,0)-1):OFFSET($M8,0,MATCH(Periods!$D$14,$M$5:$BL$5,0))))</f>
        <v>0</v>
      </c>
      <c r="BT8" s="26"/>
      <c r="BU8" s="187" t="str">
        <f>IF(ISERROR(BN8/#REF!), "n/a", BN8/#REF!)</f>
        <v>n/a</v>
      </c>
      <c r="BV8" s="187" t="str">
        <f>IF(ISERROR(BO8/#REF!), "n/a", BO8/#REF!)</f>
        <v>n/a</v>
      </c>
      <c r="BW8" s="187" t="str">
        <f>IF(ISERROR(BP8/#REF!), "n/a", BP8/#REF!)</f>
        <v>n/a</v>
      </c>
      <c r="BX8" s="187" t="str">
        <f ca="1">IF(ISERROR(BQ8/#REF!), "n/a", BQ8/#REF!)</f>
        <v>n/a</v>
      </c>
      <c r="BY8" s="187" t="str">
        <f ca="1">IF(ISERROR(BR8/#REF!), "n/a", BR8/#REF!)</f>
        <v>n/a</v>
      </c>
      <c r="BZ8" s="187" t="str">
        <f ca="1">IF(ISERROR(BS8/#REF!), "n/a", BS8/#REF!)</f>
        <v>n/a</v>
      </c>
      <c r="CA8" s="71"/>
      <c r="CB8" s="257">
        <f t="shared" si="21"/>
        <v>0</v>
      </c>
      <c r="CC8" s="188">
        <f t="shared" si="22"/>
        <v>1</v>
      </c>
      <c r="CD8" s="257">
        <f t="shared" si="23"/>
        <v>0</v>
      </c>
      <c r="CE8" s="188">
        <f t="shared" si="24"/>
        <v>1</v>
      </c>
      <c r="CF8" s="257">
        <f t="shared" ca="1" si="25"/>
        <v>0</v>
      </c>
      <c r="CG8" s="188">
        <f t="shared" ca="1" si="26"/>
        <v>1</v>
      </c>
      <c r="CH8" s="257">
        <f t="shared" ca="1" si="27"/>
        <v>0</v>
      </c>
      <c r="CI8" s="188">
        <f t="shared" ca="1" si="28"/>
        <v>1</v>
      </c>
      <c r="CJ8" s="26"/>
      <c r="CK8" s="187"/>
    </row>
    <row r="9" spans="1:89" ht="12" customHeight="1" x14ac:dyDescent="0.35">
      <c r="A9" s="27"/>
      <c r="B9" s="304" t="s">
        <v>509</v>
      </c>
      <c r="C9" s="27" t="s">
        <v>256</v>
      </c>
      <c r="D9" s="27"/>
      <c r="E9" s="24">
        <v>1</v>
      </c>
      <c r="F9" s="27" t="s">
        <v>32</v>
      </c>
      <c r="G9" s="27" t="s">
        <v>404</v>
      </c>
      <c r="H9" s="27"/>
      <c r="I9" s="27"/>
      <c r="J9" s="27"/>
      <c r="K9" s="27"/>
      <c r="L9" s="172"/>
      <c r="M9" s="25"/>
      <c r="N9" s="256">
        <v>8.43E-2</v>
      </c>
      <c r="O9" s="256">
        <v>8.43E-2</v>
      </c>
      <c r="P9" s="256">
        <v>8.43E-2</v>
      </c>
      <c r="Q9" s="256">
        <v>8.43E-2</v>
      </c>
      <c r="R9" s="256">
        <v>8.43E-2</v>
      </c>
      <c r="S9" s="256">
        <v>8.43E-2</v>
      </c>
      <c r="T9" s="256">
        <v>8.43E-2</v>
      </c>
      <c r="U9" s="256">
        <v>4.4299999999999999E-2</v>
      </c>
      <c r="V9" s="256">
        <v>4.4299999999999999E-2</v>
      </c>
      <c r="W9" s="256">
        <v>4.4299999999999999E-2</v>
      </c>
      <c r="X9" s="256">
        <v>4.4299999999999999E-2</v>
      </c>
      <c r="Y9" s="256">
        <v>4.4299999999999999E-2</v>
      </c>
      <c r="Z9" s="255">
        <v>4.4299999999999999E-2</v>
      </c>
      <c r="AA9" s="255">
        <v>4.4299999999999999E-2</v>
      </c>
      <c r="AB9" s="255">
        <v>4.4299999999999999E-2</v>
      </c>
      <c r="AC9" s="255">
        <v>2.4300000000000002E-2</v>
      </c>
      <c r="AD9" s="255">
        <v>2.4300000000000002E-2</v>
      </c>
      <c r="AE9" s="255">
        <v>2.4300000000000002E-2</v>
      </c>
      <c r="AF9" s="255">
        <v>2.4300000000000002E-2</v>
      </c>
      <c r="AG9" s="255">
        <v>2.4300000000000002E-2</v>
      </c>
      <c r="AH9" s="255">
        <v>2.4300000000000002E-2</v>
      </c>
      <c r="AI9" s="255">
        <v>2.4300000000000002E-2</v>
      </c>
      <c r="AJ9" s="255">
        <v>2.4300000000000002E-2</v>
      </c>
      <c r="AK9" s="255">
        <v>2.4300000000000002E-2</v>
      </c>
      <c r="AL9" s="254">
        <v>2.4300000000000002E-2</v>
      </c>
      <c r="AM9" s="254">
        <v>2.4300000000000002E-2</v>
      </c>
      <c r="AN9" s="254">
        <v>2.4300000000000002E-2</v>
      </c>
      <c r="AO9" s="254">
        <v>4.3E-3</v>
      </c>
      <c r="AP9" s="254">
        <v>4.3E-3</v>
      </c>
      <c r="AQ9" s="254">
        <v>4.3E-3</v>
      </c>
      <c r="AR9" s="254">
        <v>4.3E-3</v>
      </c>
      <c r="AS9" s="254">
        <v>4.3E-3</v>
      </c>
      <c r="AT9" s="254">
        <v>4.3E-3</v>
      </c>
      <c r="AU9" s="254">
        <v>4.3E-3</v>
      </c>
      <c r="AV9" s="254">
        <v>4.3E-3</v>
      </c>
      <c r="AW9" s="254">
        <v>4.3E-3</v>
      </c>
      <c r="AX9" s="255">
        <v>4.3E-3</v>
      </c>
      <c r="AY9" s="255">
        <v>4.3E-3</v>
      </c>
      <c r="AZ9" s="255"/>
      <c r="BA9" s="255"/>
      <c r="BB9" s="255"/>
      <c r="BC9" s="255"/>
      <c r="BD9" s="255"/>
      <c r="BE9" s="255"/>
      <c r="BF9" s="255"/>
      <c r="BG9" s="255"/>
      <c r="BH9" s="255"/>
      <c r="BI9" s="255"/>
      <c r="BJ9" s="405"/>
      <c r="BK9" s="405"/>
      <c r="BL9" s="405"/>
      <c r="BM9" s="241"/>
      <c r="BN9" s="255">
        <f t="shared" si="18"/>
        <v>4.4299999999999999E-2</v>
      </c>
      <c r="BO9" s="255">
        <f t="shared" si="19"/>
        <v>2.4300000000000002E-2</v>
      </c>
      <c r="BP9" s="255">
        <f t="shared" si="20"/>
        <v>4.3E-3</v>
      </c>
      <c r="BQ9" s="255">
        <f ca="1">_xlfn.IFNA(IF($E9=1,OFFSET($M9,0,MATCH(Periods!$D$15,$M$5:$BL$5,0)-1),SUM(OFFSET($M9,0,MATCH(Periods!$D$15,$M$5:$BL$5,0)-1):OFFSET($M9,0,MATCH(Periods!$D$15,$M$5:$BL$5,0)-12))),"")</f>
        <v>4.3E-3</v>
      </c>
      <c r="BR9" s="255">
        <f ca="1">IF($E9=1,OFFSET($M9,0,MATCH(Periods!$D$17,$M$5:$BL$5,0)-1),SUM(OFFSET($M9,0,MATCH(Periods!$D$17,$M$5:$BL$5,0)-1):OFFSET($M9,0,MATCH(Periods!$D$13,$M$5:$BL$5,0))))</f>
        <v>2.4300000000000002E-2</v>
      </c>
      <c r="BS9" s="255">
        <f ca="1">IF($E9=1,OFFSET($M9,0,MATCH(Periods!$D$16,$M$5:$BL$5,0)-1),SUM(OFFSET($M9,0,MATCH(Periods!$D$16,$M$5:$BL$5,0)-1):OFFSET($M9,0,MATCH(Periods!$D$14,$M$5:$BL$5,0))))</f>
        <v>4.3E-3</v>
      </c>
      <c r="BT9" s="26"/>
      <c r="BU9" s="187" t="str">
        <f>IF(ISERROR(BN9/#REF!), "n/a", BN9/#REF!)</f>
        <v>n/a</v>
      </c>
      <c r="BV9" s="187" t="str">
        <f>IF(ISERROR(BO9/#REF!), "n/a", BO9/#REF!)</f>
        <v>n/a</v>
      </c>
      <c r="BW9" s="187" t="str">
        <f>IF(ISERROR(BP9/#REF!), "n/a", BP9/#REF!)</f>
        <v>n/a</v>
      </c>
      <c r="BX9" s="187" t="str">
        <f ca="1">IF(ISERROR(BQ9/#REF!), "n/a", BQ9/#REF!)</f>
        <v>n/a</v>
      </c>
      <c r="BY9" s="187" t="str">
        <f ca="1">IF(ISERROR(BR9/#REF!), "n/a", BR9/#REF!)</f>
        <v>n/a</v>
      </c>
      <c r="BZ9" s="187" t="str">
        <f ca="1">IF(ISERROR(BS9/#REF!), "n/a", BS9/#REF!)</f>
        <v>n/a</v>
      </c>
      <c r="CA9" s="71"/>
      <c r="CB9" s="257">
        <f t="shared" si="21"/>
        <v>-1.9999999999999997E-2</v>
      </c>
      <c r="CC9" s="188">
        <f t="shared" si="22"/>
        <v>-0.45146726862302478</v>
      </c>
      <c r="CD9" s="257">
        <f t="shared" si="23"/>
        <v>-2.0000000000000004E-2</v>
      </c>
      <c r="CE9" s="188">
        <f t="shared" si="24"/>
        <v>-0.82304526748971207</v>
      </c>
      <c r="CF9" s="257">
        <f t="shared" ca="1" si="25"/>
        <v>0</v>
      </c>
      <c r="CG9" s="188">
        <f t="shared" ca="1" si="26"/>
        <v>0</v>
      </c>
      <c r="CH9" s="257">
        <f t="shared" ca="1" si="27"/>
        <v>-2.0000000000000004E-2</v>
      </c>
      <c r="CI9" s="188">
        <f t="shared" ca="1" si="28"/>
        <v>-0.82304526748971207</v>
      </c>
      <c r="CJ9" s="26"/>
      <c r="CK9" s="187"/>
    </row>
    <row r="10" spans="1:89" ht="12" customHeight="1" x14ac:dyDescent="0.35">
      <c r="A10" s="27"/>
      <c r="B10" s="304" t="s">
        <v>510</v>
      </c>
      <c r="C10" s="27" t="s">
        <v>257</v>
      </c>
      <c r="D10" s="27"/>
      <c r="E10" s="24">
        <v>1</v>
      </c>
      <c r="F10" s="27" t="s">
        <v>32</v>
      </c>
      <c r="G10" s="27" t="s">
        <v>404</v>
      </c>
      <c r="H10" s="27"/>
      <c r="I10" s="27"/>
      <c r="J10" s="27"/>
      <c r="K10" s="27"/>
      <c r="L10" s="172"/>
      <c r="M10" s="25"/>
      <c r="N10" s="256">
        <v>1519.11295</v>
      </c>
      <c r="O10" s="256">
        <v>577.30876999999998</v>
      </c>
      <c r="P10" s="256">
        <v>1503.0473500000001</v>
      </c>
      <c r="Q10" s="256">
        <v>396.29349999999999</v>
      </c>
      <c r="R10" s="256">
        <v>1095.5408500000001</v>
      </c>
      <c r="S10" s="256">
        <v>3389.8794500000004</v>
      </c>
      <c r="T10" s="256">
        <v>1562.94822</v>
      </c>
      <c r="U10" s="256">
        <v>1473.7905700000001</v>
      </c>
      <c r="V10" s="256">
        <v>2005.6996899999999</v>
      </c>
      <c r="W10" s="256">
        <v>4750.2298899999996</v>
      </c>
      <c r="X10" s="256">
        <v>15630.195119999998</v>
      </c>
      <c r="Y10" s="256">
        <v>4531.8346200000005</v>
      </c>
      <c r="Z10" s="255">
        <v>874.19378000000006</v>
      </c>
      <c r="AA10" s="255">
        <v>576.61502000000007</v>
      </c>
      <c r="AB10" s="255">
        <v>2810.1035000000002</v>
      </c>
      <c r="AC10" s="255">
        <v>2576.2952400000004</v>
      </c>
      <c r="AD10" s="255">
        <v>846.51207999999997</v>
      </c>
      <c r="AE10" s="255">
        <v>668.35964000000001</v>
      </c>
      <c r="AF10" s="255">
        <v>1078.1356599999999</v>
      </c>
      <c r="AG10" s="255">
        <v>720.48608999999999</v>
      </c>
      <c r="AH10" s="255">
        <v>1048.7761799999998</v>
      </c>
      <c r="AI10" s="255">
        <v>1058.4933700000001</v>
      </c>
      <c r="AJ10" s="255">
        <v>2175.4638300000001</v>
      </c>
      <c r="AK10" s="255">
        <v>367.88878000000005</v>
      </c>
      <c r="AL10" s="254">
        <v>1404.7235600000001</v>
      </c>
      <c r="AM10" s="254">
        <v>2123.2930699999997</v>
      </c>
      <c r="AN10" s="254">
        <v>1067.39906</v>
      </c>
      <c r="AO10" s="254">
        <v>1426.86481</v>
      </c>
      <c r="AP10" s="254">
        <v>3034.1059599999999</v>
      </c>
      <c r="AQ10" s="254">
        <v>2552.9625699999997</v>
      </c>
      <c r="AR10" s="254">
        <v>1336.3117</v>
      </c>
      <c r="AS10" s="254">
        <v>1848.62058</v>
      </c>
      <c r="AT10" s="254">
        <v>2366.6534700000002</v>
      </c>
      <c r="AU10" s="254">
        <v>7076.1349800000007</v>
      </c>
      <c r="AV10" s="254">
        <v>2879.7876000000001</v>
      </c>
      <c r="AW10" s="254">
        <v>323.21947999999998</v>
      </c>
      <c r="AX10" s="255">
        <v>71.877200000000002</v>
      </c>
      <c r="AY10" s="255">
        <v>120.43321</v>
      </c>
      <c r="AZ10" s="255"/>
      <c r="BA10" s="255"/>
      <c r="BB10" s="255"/>
      <c r="BC10" s="255"/>
      <c r="BD10" s="255"/>
      <c r="BE10" s="255"/>
      <c r="BF10" s="255"/>
      <c r="BG10" s="255"/>
      <c r="BH10" s="255"/>
      <c r="BI10" s="255"/>
      <c r="BM10" s="241"/>
      <c r="BN10" s="255">
        <f t="shared" si="18"/>
        <v>4531.8346200000005</v>
      </c>
      <c r="BO10" s="255">
        <f t="shared" si="19"/>
        <v>367.88878000000005</v>
      </c>
      <c r="BP10" s="255">
        <f t="shared" si="20"/>
        <v>323.21947999999998</v>
      </c>
      <c r="BQ10" s="255">
        <f ca="1">_xlfn.IFNA(IF($E10=1,OFFSET($M10,0,MATCH(Periods!$D$15,$M$5:$BL$5,0)-1),SUM(OFFSET($M10,0,MATCH(Periods!$D$15,$M$5:$BL$5,0)-1):OFFSET($M10,0,MATCH(Periods!$D$15,$M$5:$BL$5,0)-12))),"")</f>
        <v>120.43321</v>
      </c>
      <c r="BR10" s="255">
        <f ca="1">IF($E10=1,OFFSET($M10,0,MATCH(Periods!$D$17,$M$5:$BL$5,0)-1),SUM(OFFSET($M10,0,MATCH(Periods!$D$17,$M$5:$BL$5,0)-1):OFFSET($M10,0,MATCH(Periods!$D$13,$M$5:$BL$5,0))))</f>
        <v>2123.2930699999997</v>
      </c>
      <c r="BS10" s="255">
        <f ca="1">IF($E10=1,OFFSET($M10,0,MATCH(Periods!$D$16,$M$5:$BL$5,0)-1),SUM(OFFSET($M10,0,MATCH(Periods!$D$16,$M$5:$BL$5,0)-1):OFFSET($M10,0,MATCH(Periods!$D$14,$M$5:$BL$5,0))))</f>
        <v>120.43321</v>
      </c>
      <c r="BT10" s="26"/>
      <c r="BU10" s="187" t="str">
        <f>IF(ISERROR(BN10/#REF!), "n/a", BN10/#REF!)</f>
        <v>n/a</v>
      </c>
      <c r="BV10" s="187" t="str">
        <f>IF(ISERROR(BO10/#REF!), "n/a", BO10/#REF!)</f>
        <v>n/a</v>
      </c>
      <c r="BW10" s="187" t="str">
        <f>IF(ISERROR(BP10/#REF!), "n/a", BP10/#REF!)</f>
        <v>n/a</v>
      </c>
      <c r="BX10" s="187" t="str">
        <f ca="1">IF(ISERROR(BQ10/#REF!), "n/a", BQ10/#REF!)</f>
        <v>n/a</v>
      </c>
      <c r="BY10" s="187" t="str">
        <f ca="1">IF(ISERROR(BR10/#REF!), "n/a", BR10/#REF!)</f>
        <v>n/a</v>
      </c>
      <c r="BZ10" s="187" t="str">
        <f ca="1">IF(ISERROR(BS10/#REF!), "n/a", BS10/#REF!)</f>
        <v>n/a</v>
      </c>
      <c r="CA10" s="71"/>
      <c r="CB10" s="257">
        <f t="shared" si="21"/>
        <v>-4163.9458400000003</v>
      </c>
      <c r="CC10" s="188">
        <f t="shared" si="22"/>
        <v>-0.91882122565187518</v>
      </c>
      <c r="CD10" s="257">
        <f t="shared" si="23"/>
        <v>-44.669300000000078</v>
      </c>
      <c r="CE10" s="188">
        <f t="shared" si="24"/>
        <v>-0.12142066414746346</v>
      </c>
      <c r="CF10" s="257">
        <f t="shared" ca="1" si="25"/>
        <v>-202.78626999999997</v>
      </c>
      <c r="CG10" s="188">
        <f t="shared" ca="1" si="26"/>
        <v>-0.62739495156665681</v>
      </c>
      <c r="CH10" s="257">
        <f t="shared" ca="1" si="27"/>
        <v>-2002.8598599999998</v>
      </c>
      <c r="CI10" s="188">
        <f t="shared" ca="1" si="28"/>
        <v>-0.94327998725112405</v>
      </c>
      <c r="CJ10" s="26"/>
      <c r="CK10" s="187"/>
    </row>
    <row r="11" spans="1:89" ht="12" customHeight="1" x14ac:dyDescent="0.35">
      <c r="A11" s="27"/>
      <c r="B11" s="304" t="s">
        <v>511</v>
      </c>
      <c r="C11" s="27" t="s">
        <v>258</v>
      </c>
      <c r="D11" s="27"/>
      <c r="E11" s="24">
        <v>1</v>
      </c>
      <c r="F11" s="27" t="s">
        <v>32</v>
      </c>
      <c r="G11" s="27" t="s">
        <v>405</v>
      </c>
      <c r="H11" s="27"/>
      <c r="I11" s="27"/>
      <c r="J11" s="27"/>
      <c r="K11" s="27"/>
      <c r="L11" s="172"/>
      <c r="M11" s="25"/>
      <c r="N11" s="256">
        <v>0</v>
      </c>
      <c r="O11" s="256">
        <v>0</v>
      </c>
      <c r="P11" s="256">
        <v>0</v>
      </c>
      <c r="Q11" s="256">
        <v>0</v>
      </c>
      <c r="R11" s="256">
        <v>0</v>
      </c>
      <c r="S11" s="256">
        <v>0</v>
      </c>
      <c r="T11" s="256">
        <v>0</v>
      </c>
      <c r="U11" s="256">
        <v>0</v>
      </c>
      <c r="V11" s="256">
        <v>0</v>
      </c>
      <c r="W11" s="256">
        <v>0</v>
      </c>
      <c r="X11" s="256">
        <v>0</v>
      </c>
      <c r="Y11" s="256">
        <v>0</v>
      </c>
      <c r="Z11" s="255">
        <v>0</v>
      </c>
      <c r="AA11" s="255">
        <v>0</v>
      </c>
      <c r="AB11" s="255">
        <v>0</v>
      </c>
      <c r="AC11" s="255">
        <v>0</v>
      </c>
      <c r="AD11" s="255">
        <v>0</v>
      </c>
      <c r="AE11" s="255">
        <v>0</v>
      </c>
      <c r="AF11" s="255">
        <v>0</v>
      </c>
      <c r="AG11" s="255">
        <v>0</v>
      </c>
      <c r="AH11" s="255">
        <v>0</v>
      </c>
      <c r="AI11" s="255">
        <v>0</v>
      </c>
      <c r="AJ11" s="255">
        <v>0</v>
      </c>
      <c r="AK11" s="255">
        <v>0</v>
      </c>
      <c r="AL11" s="254">
        <v>0</v>
      </c>
      <c r="AM11" s="254">
        <v>0</v>
      </c>
      <c r="AN11" s="254">
        <v>0</v>
      </c>
      <c r="AO11" s="254">
        <v>0</v>
      </c>
      <c r="AP11" s="254">
        <v>0</v>
      </c>
      <c r="AQ11" s="254">
        <v>0</v>
      </c>
      <c r="AR11" s="254">
        <v>0</v>
      </c>
      <c r="AS11" s="254">
        <v>0</v>
      </c>
      <c r="AT11" s="254">
        <v>0</v>
      </c>
      <c r="AU11" s="254">
        <v>0</v>
      </c>
      <c r="AV11" s="254">
        <v>0</v>
      </c>
      <c r="AW11" s="254">
        <v>0</v>
      </c>
      <c r="AX11" s="255">
        <v>0</v>
      </c>
      <c r="AY11" s="255">
        <v>0</v>
      </c>
      <c r="AZ11" s="255"/>
      <c r="BA11" s="255"/>
      <c r="BB11" s="255"/>
      <c r="BC11" s="255"/>
      <c r="BD11" s="255"/>
      <c r="BE11" s="255"/>
      <c r="BF11" s="255"/>
      <c r="BG11" s="255"/>
      <c r="BH11" s="255"/>
      <c r="BI11" s="255"/>
      <c r="BM11" s="241"/>
      <c r="BN11" s="255">
        <f t="shared" si="18"/>
        <v>0</v>
      </c>
      <c r="BO11" s="255">
        <f t="shared" si="19"/>
        <v>0</v>
      </c>
      <c r="BP11" s="255">
        <f t="shared" si="20"/>
        <v>0</v>
      </c>
      <c r="BQ11" s="255">
        <f ca="1">_xlfn.IFNA(IF($E11=1,OFFSET($M11,0,MATCH(Periods!$D$15,$M$5:$BL$5,0)-1),SUM(OFFSET($M11,0,MATCH(Periods!$D$15,$M$5:$BL$5,0)-1):OFFSET($M11,0,MATCH(Periods!$D$15,$M$5:$BL$5,0)-12))),"")</f>
        <v>0</v>
      </c>
      <c r="BR11" s="255">
        <f ca="1">IF($E11=1,OFFSET($M11,0,MATCH(Periods!$D$17,$M$5:$BL$5,0)-1),SUM(OFFSET($M11,0,MATCH(Periods!$D$17,$M$5:$BL$5,0)-1):OFFSET($M11,0,MATCH(Periods!$D$13,$M$5:$BL$5,0))))</f>
        <v>0</v>
      </c>
      <c r="BS11" s="255">
        <f ca="1">IF($E11=1,OFFSET($M11,0,MATCH(Periods!$D$16,$M$5:$BL$5,0)-1),SUM(OFFSET($M11,0,MATCH(Periods!$D$16,$M$5:$BL$5,0)-1):OFFSET($M11,0,MATCH(Periods!$D$14,$M$5:$BL$5,0))))</f>
        <v>0</v>
      </c>
      <c r="BT11" s="26"/>
      <c r="BU11" s="187" t="str">
        <f>IF(ISERROR(BN11/#REF!), "n/a", BN11/#REF!)</f>
        <v>n/a</v>
      </c>
      <c r="BV11" s="187" t="str">
        <f>IF(ISERROR(BO11/#REF!), "n/a", BO11/#REF!)</f>
        <v>n/a</v>
      </c>
      <c r="BW11" s="187" t="str">
        <f>IF(ISERROR(BP11/#REF!), "n/a", BP11/#REF!)</f>
        <v>n/a</v>
      </c>
      <c r="BX11" s="187" t="str">
        <f ca="1">IF(ISERROR(BQ11/#REF!), "n/a", BQ11/#REF!)</f>
        <v>n/a</v>
      </c>
      <c r="BY11" s="187" t="str">
        <f ca="1">IF(ISERROR(BR11/#REF!), "n/a", BR11/#REF!)</f>
        <v>n/a</v>
      </c>
      <c r="BZ11" s="187" t="str">
        <f ca="1">IF(ISERROR(BS11/#REF!), "n/a", BS11/#REF!)</f>
        <v>n/a</v>
      </c>
      <c r="CA11" s="71"/>
      <c r="CB11" s="257">
        <f t="shared" si="21"/>
        <v>0</v>
      </c>
      <c r="CC11" s="188">
        <f t="shared" si="22"/>
        <v>1</v>
      </c>
      <c r="CD11" s="257">
        <f t="shared" si="23"/>
        <v>0</v>
      </c>
      <c r="CE11" s="188">
        <f t="shared" si="24"/>
        <v>1</v>
      </c>
      <c r="CF11" s="257">
        <f t="shared" ca="1" si="25"/>
        <v>0</v>
      </c>
      <c r="CG11" s="188">
        <f t="shared" ca="1" si="26"/>
        <v>1</v>
      </c>
      <c r="CH11" s="257">
        <f t="shared" ca="1" si="27"/>
        <v>0</v>
      </c>
      <c r="CI11" s="188">
        <f t="shared" ca="1" si="28"/>
        <v>1</v>
      </c>
      <c r="CJ11" s="26"/>
      <c r="CK11" s="187"/>
    </row>
    <row r="12" spans="1:89" ht="12" customHeight="1" x14ac:dyDescent="0.35">
      <c r="A12" s="27"/>
      <c r="B12" s="304" t="s">
        <v>512</v>
      </c>
      <c r="C12" s="27" t="s">
        <v>267</v>
      </c>
      <c r="D12" s="27"/>
      <c r="E12" s="24">
        <v>1</v>
      </c>
      <c r="F12" s="303" t="s">
        <v>32</v>
      </c>
      <c r="G12" s="27" t="s">
        <v>267</v>
      </c>
      <c r="H12" s="27"/>
      <c r="I12" s="27"/>
      <c r="J12" s="27"/>
      <c r="K12" s="27"/>
      <c r="L12" s="172"/>
      <c r="M12" s="25"/>
      <c r="N12" s="256">
        <v>0</v>
      </c>
      <c r="O12" s="256">
        <v>0</v>
      </c>
      <c r="P12" s="256">
        <v>0</v>
      </c>
      <c r="Q12" s="256">
        <v>0</v>
      </c>
      <c r="R12" s="256">
        <v>0</v>
      </c>
      <c r="S12" s="256">
        <v>0</v>
      </c>
      <c r="T12" s="256">
        <v>0</v>
      </c>
      <c r="U12" s="256">
        <v>0</v>
      </c>
      <c r="V12" s="256">
        <v>0</v>
      </c>
      <c r="W12" s="256">
        <v>0</v>
      </c>
      <c r="X12" s="256">
        <v>0</v>
      </c>
      <c r="Y12" s="256">
        <v>0</v>
      </c>
      <c r="Z12" s="255">
        <v>0</v>
      </c>
      <c r="AA12" s="255">
        <v>0</v>
      </c>
      <c r="AB12" s="255">
        <v>0</v>
      </c>
      <c r="AC12" s="255">
        <v>0</v>
      </c>
      <c r="AD12" s="255">
        <v>0</v>
      </c>
      <c r="AE12" s="255">
        <v>0</v>
      </c>
      <c r="AF12" s="255">
        <v>0</v>
      </c>
      <c r="AG12" s="255">
        <v>0</v>
      </c>
      <c r="AH12" s="255">
        <v>0</v>
      </c>
      <c r="AI12" s="255">
        <v>0</v>
      </c>
      <c r="AJ12" s="255">
        <v>0</v>
      </c>
      <c r="AK12" s="255">
        <v>0</v>
      </c>
      <c r="AL12" s="254">
        <v>0</v>
      </c>
      <c r="AM12" s="254">
        <v>0</v>
      </c>
      <c r="AN12" s="254">
        <v>0</v>
      </c>
      <c r="AO12" s="254">
        <v>0</v>
      </c>
      <c r="AP12" s="254">
        <v>0</v>
      </c>
      <c r="AQ12" s="254">
        <v>0</v>
      </c>
      <c r="AR12" s="254">
        <v>0</v>
      </c>
      <c r="AS12" s="254">
        <v>0</v>
      </c>
      <c r="AT12" s="254">
        <v>0</v>
      </c>
      <c r="AU12" s="254">
        <v>0</v>
      </c>
      <c r="AV12" s="254">
        <v>0</v>
      </c>
      <c r="AW12" s="254">
        <v>0</v>
      </c>
      <c r="AX12" s="255">
        <v>0</v>
      </c>
      <c r="AY12" s="255">
        <v>0</v>
      </c>
      <c r="AZ12" s="255"/>
      <c r="BA12" s="255"/>
      <c r="BB12" s="255"/>
      <c r="BC12" s="255"/>
      <c r="BD12" s="255"/>
      <c r="BE12" s="255"/>
      <c r="BF12" s="255"/>
      <c r="BG12" s="255"/>
      <c r="BH12" s="255"/>
      <c r="BI12" s="255"/>
      <c r="BM12" s="241"/>
      <c r="BN12" s="255">
        <f t="shared" si="18"/>
        <v>0</v>
      </c>
      <c r="BO12" s="255">
        <f t="shared" si="19"/>
        <v>0</v>
      </c>
      <c r="BP12" s="255">
        <f t="shared" si="20"/>
        <v>0</v>
      </c>
      <c r="BQ12" s="255">
        <f ca="1">_xlfn.IFNA(IF($E12=1,OFFSET($M12,0,MATCH(Periods!$D$15,$M$5:$BL$5,0)-1),SUM(OFFSET($M12,0,MATCH(Periods!$D$15,$M$5:$BL$5,0)-1):OFFSET($M12,0,MATCH(Periods!$D$15,$M$5:$BL$5,0)-12))),"")</f>
        <v>0</v>
      </c>
      <c r="BR12" s="255">
        <f ca="1">IF($E12=1,OFFSET($M12,0,MATCH(Periods!$D$17,$M$5:$BL$5,0)-1),SUM(OFFSET($M12,0,MATCH(Periods!$D$17,$M$5:$BL$5,0)-1):OFFSET($M12,0,MATCH(Periods!$D$13,$M$5:$BL$5,0))))</f>
        <v>0</v>
      </c>
      <c r="BS12" s="255">
        <f ca="1">IF($E12=1,OFFSET($M12,0,MATCH(Periods!$D$16,$M$5:$BL$5,0)-1),SUM(OFFSET($M12,0,MATCH(Periods!$D$16,$M$5:$BL$5,0)-1):OFFSET($M12,0,MATCH(Periods!$D$14,$M$5:$BL$5,0))))</f>
        <v>0</v>
      </c>
      <c r="BT12" s="26"/>
      <c r="BU12" s="187" t="str">
        <f>IF(ISERROR(BN12/#REF!), "n/a", BN12/#REF!)</f>
        <v>n/a</v>
      </c>
      <c r="BV12" s="187" t="str">
        <f>IF(ISERROR(BO12/#REF!), "n/a", BO12/#REF!)</f>
        <v>n/a</v>
      </c>
      <c r="BW12" s="187" t="str">
        <f>IF(ISERROR(BP12/#REF!), "n/a", BP12/#REF!)</f>
        <v>n/a</v>
      </c>
      <c r="BX12" s="187" t="str">
        <f ca="1">IF(ISERROR(BQ12/#REF!), "n/a", BQ12/#REF!)</f>
        <v>n/a</v>
      </c>
      <c r="BY12" s="187" t="str">
        <f ca="1">IF(ISERROR(BR12/#REF!), "n/a", BR12/#REF!)</f>
        <v>n/a</v>
      </c>
      <c r="BZ12" s="187" t="str">
        <f ca="1">IF(ISERROR(BS12/#REF!), "n/a", BS12/#REF!)</f>
        <v>n/a</v>
      </c>
      <c r="CA12" s="71"/>
      <c r="CB12" s="257">
        <f t="shared" si="21"/>
        <v>0</v>
      </c>
      <c r="CC12" s="188">
        <f t="shared" si="22"/>
        <v>1</v>
      </c>
      <c r="CD12" s="257">
        <f t="shared" si="23"/>
        <v>0</v>
      </c>
      <c r="CE12" s="188">
        <f t="shared" si="24"/>
        <v>1</v>
      </c>
      <c r="CF12" s="257">
        <f t="shared" ca="1" si="25"/>
        <v>0</v>
      </c>
      <c r="CG12" s="188">
        <f t="shared" ca="1" si="26"/>
        <v>1</v>
      </c>
      <c r="CH12" s="257">
        <f t="shared" ca="1" si="27"/>
        <v>0</v>
      </c>
      <c r="CI12" s="188">
        <f t="shared" ca="1" si="28"/>
        <v>1</v>
      </c>
      <c r="CJ12" s="26"/>
      <c r="CK12" s="187"/>
    </row>
    <row r="13" spans="1:89" ht="12" customHeight="1" x14ac:dyDescent="0.35">
      <c r="A13" s="27"/>
      <c r="B13" s="304" t="s">
        <v>513</v>
      </c>
      <c r="C13" s="27" t="s">
        <v>276</v>
      </c>
      <c r="D13" s="27"/>
      <c r="E13" s="27">
        <v>1</v>
      </c>
      <c r="F13" s="303" t="s">
        <v>32</v>
      </c>
      <c r="G13" s="27" t="s">
        <v>419</v>
      </c>
      <c r="H13" s="27"/>
      <c r="I13" s="27"/>
      <c r="J13" s="27"/>
      <c r="K13" s="27"/>
      <c r="L13" s="172"/>
      <c r="M13" s="25"/>
      <c r="N13" s="256">
        <v>0</v>
      </c>
      <c r="O13" s="256">
        <v>0</v>
      </c>
      <c r="P13" s="256">
        <v>0</v>
      </c>
      <c r="Q13" s="256">
        <v>0</v>
      </c>
      <c r="R13" s="256">
        <v>0</v>
      </c>
      <c r="S13" s="256">
        <v>0</v>
      </c>
      <c r="T13" s="256">
        <v>0</v>
      </c>
      <c r="U13" s="256">
        <v>0</v>
      </c>
      <c r="V13" s="256">
        <v>0</v>
      </c>
      <c r="W13" s="256">
        <v>0</v>
      </c>
      <c r="X13" s="256">
        <v>0</v>
      </c>
      <c r="Y13" s="256">
        <v>0</v>
      </c>
      <c r="Z13" s="255">
        <v>0</v>
      </c>
      <c r="AA13" s="255">
        <v>0</v>
      </c>
      <c r="AB13" s="255">
        <v>0</v>
      </c>
      <c r="AC13" s="255">
        <v>0</v>
      </c>
      <c r="AD13" s="255">
        <v>0</v>
      </c>
      <c r="AE13" s="255">
        <v>0</v>
      </c>
      <c r="AF13" s="255">
        <v>0</v>
      </c>
      <c r="AG13" s="255">
        <v>0</v>
      </c>
      <c r="AH13" s="255">
        <v>0</v>
      </c>
      <c r="AI13" s="255">
        <v>0</v>
      </c>
      <c r="AJ13" s="255">
        <v>0</v>
      </c>
      <c r="AK13" s="255">
        <v>0</v>
      </c>
      <c r="AL13" s="254">
        <v>0</v>
      </c>
      <c r="AM13" s="254">
        <v>0</v>
      </c>
      <c r="AN13" s="254">
        <v>0</v>
      </c>
      <c r="AO13" s="254">
        <v>0</v>
      </c>
      <c r="AP13" s="254">
        <v>0</v>
      </c>
      <c r="AQ13" s="254">
        <v>0</v>
      </c>
      <c r="AR13" s="254">
        <v>0</v>
      </c>
      <c r="AS13" s="254">
        <v>0</v>
      </c>
      <c r="AT13" s="254">
        <v>0</v>
      </c>
      <c r="AU13" s="254">
        <v>0</v>
      </c>
      <c r="AV13" s="254">
        <v>0</v>
      </c>
      <c r="AW13" s="254">
        <v>0</v>
      </c>
      <c r="AX13" s="255">
        <v>0</v>
      </c>
      <c r="AY13" s="255">
        <v>0</v>
      </c>
      <c r="AZ13" s="255"/>
      <c r="BA13" s="255"/>
      <c r="BB13" s="255"/>
      <c r="BC13" s="255"/>
      <c r="BD13" s="255"/>
      <c r="BE13" s="255"/>
      <c r="BF13" s="255"/>
      <c r="BG13" s="255"/>
      <c r="BH13" s="255"/>
      <c r="BI13" s="255"/>
      <c r="BM13" s="241"/>
      <c r="BN13" s="255">
        <f t="shared" si="18"/>
        <v>0</v>
      </c>
      <c r="BO13" s="255">
        <f t="shared" si="19"/>
        <v>0</v>
      </c>
      <c r="BP13" s="255">
        <f t="shared" si="20"/>
        <v>0</v>
      </c>
      <c r="BQ13" s="255">
        <f ca="1">_xlfn.IFNA(IF($E13=1,OFFSET($M13,0,MATCH(Periods!$D$15,$M$5:$BL$5,0)-1),SUM(OFFSET($M13,0,MATCH(Periods!$D$15,$M$5:$BL$5,0)-1):OFFSET($M13,0,MATCH(Periods!$D$15,$M$5:$BL$5,0)-12))),"")</f>
        <v>0</v>
      </c>
      <c r="BR13" s="255">
        <f ca="1">IF($E13=1,OFFSET($M13,0,MATCH(Periods!$D$17,$M$5:$BL$5,0)-1),SUM(OFFSET($M13,0,MATCH(Periods!$D$17,$M$5:$BL$5,0)-1):OFFSET($M13,0,MATCH(Periods!$D$13,$M$5:$BL$5,0))))</f>
        <v>0</v>
      </c>
      <c r="BS13" s="255">
        <f ca="1">IF($E13=1,OFFSET($M13,0,MATCH(Periods!$D$16,$M$5:$BL$5,0)-1),SUM(OFFSET($M13,0,MATCH(Periods!$D$16,$M$5:$BL$5,0)-1):OFFSET($M13,0,MATCH(Periods!$D$14,$M$5:$BL$5,0))))</f>
        <v>0</v>
      </c>
      <c r="BT13" s="26"/>
      <c r="BU13" s="187" t="str">
        <f>IF(ISERROR(BN13/#REF!), "n/a", BN13/#REF!)</f>
        <v>n/a</v>
      </c>
      <c r="BV13" s="187" t="str">
        <f>IF(ISERROR(BO13/#REF!), "n/a", BO13/#REF!)</f>
        <v>n/a</v>
      </c>
      <c r="BW13" s="187" t="str">
        <f>IF(ISERROR(BP13/#REF!), "n/a", BP13/#REF!)</f>
        <v>n/a</v>
      </c>
      <c r="BX13" s="187" t="str">
        <f ca="1">IF(ISERROR(BQ13/#REF!), "n/a", BQ13/#REF!)</f>
        <v>n/a</v>
      </c>
      <c r="BY13" s="187" t="str">
        <f ca="1">IF(ISERROR(BR13/#REF!), "n/a", BR13/#REF!)</f>
        <v>n/a</v>
      </c>
      <c r="BZ13" s="187" t="str">
        <f ca="1">IF(ISERROR(BS13/#REF!), "n/a", BS13/#REF!)</f>
        <v>n/a</v>
      </c>
      <c r="CA13" s="71"/>
      <c r="CB13" s="257">
        <f t="shared" si="21"/>
        <v>0</v>
      </c>
      <c r="CC13" s="188">
        <f t="shared" si="22"/>
        <v>1</v>
      </c>
      <c r="CD13" s="257">
        <f t="shared" si="23"/>
        <v>0</v>
      </c>
      <c r="CE13" s="188">
        <f t="shared" si="24"/>
        <v>1</v>
      </c>
      <c r="CF13" s="257">
        <f t="shared" ca="1" si="25"/>
        <v>0</v>
      </c>
      <c r="CG13" s="188">
        <f t="shared" ca="1" si="26"/>
        <v>1</v>
      </c>
      <c r="CH13" s="257">
        <f t="shared" ca="1" si="27"/>
        <v>0</v>
      </c>
      <c r="CI13" s="188">
        <f t="shared" ca="1" si="28"/>
        <v>1</v>
      </c>
      <c r="CJ13" s="26"/>
      <c r="CK13" s="187"/>
    </row>
    <row r="14" spans="1:89" ht="12" customHeight="1" x14ac:dyDescent="0.35">
      <c r="A14" s="27"/>
      <c r="B14" s="304" t="s">
        <v>514</v>
      </c>
      <c r="C14" s="27" t="s">
        <v>286</v>
      </c>
      <c r="D14" s="27"/>
      <c r="E14" s="27">
        <v>1</v>
      </c>
      <c r="F14" s="303" t="s">
        <v>32</v>
      </c>
      <c r="G14" s="27" t="s">
        <v>429</v>
      </c>
      <c r="H14" s="27"/>
      <c r="I14" s="27"/>
      <c r="J14" s="27"/>
      <c r="K14" s="27"/>
      <c r="L14" s="172"/>
      <c r="M14" s="25"/>
      <c r="N14" s="256">
        <v>606.89634999999998</v>
      </c>
      <c r="O14" s="256">
        <v>660.5325600000001</v>
      </c>
      <c r="P14" s="256">
        <v>1047.2019499999999</v>
      </c>
      <c r="Q14" s="256">
        <v>1186.0253799999998</v>
      </c>
      <c r="R14" s="256">
        <v>2211.1893500000001</v>
      </c>
      <c r="S14" s="256">
        <v>2206.7074700000003</v>
      </c>
      <c r="T14" s="256">
        <v>3290.3184200000001</v>
      </c>
      <c r="U14" s="256">
        <v>4611.05717</v>
      </c>
      <c r="V14" s="256">
        <v>5285.3564200000001</v>
      </c>
      <c r="W14" s="256">
        <v>3806.2560800000001</v>
      </c>
      <c r="X14" s="256">
        <v>2466.8909399999998</v>
      </c>
      <c r="Y14" s="256">
        <v>1598.8913</v>
      </c>
      <c r="Z14" s="255">
        <v>1787.8166699999999</v>
      </c>
      <c r="AA14" s="255">
        <v>751.84591</v>
      </c>
      <c r="AB14" s="255">
        <v>1148.7527</v>
      </c>
      <c r="AC14" s="255">
        <v>1240.7725600000001</v>
      </c>
      <c r="AD14" s="255">
        <v>1493.6130900000001</v>
      </c>
      <c r="AE14" s="255">
        <v>1266.6445000000001</v>
      </c>
      <c r="AF14" s="255">
        <v>625.04899999999998</v>
      </c>
      <c r="AG14" s="255">
        <v>1148.94669</v>
      </c>
      <c r="AH14" s="255">
        <v>361.37471999999997</v>
      </c>
      <c r="AI14" s="255">
        <v>587.75363000000004</v>
      </c>
      <c r="AJ14" s="255">
        <v>1177.93165</v>
      </c>
      <c r="AK14" s="255">
        <v>1650.7324699999999</v>
      </c>
      <c r="AL14" s="254">
        <v>1923.0088600000001</v>
      </c>
      <c r="AM14" s="254">
        <v>2607.4607099999998</v>
      </c>
      <c r="AN14" s="254">
        <v>3560.21569</v>
      </c>
      <c r="AO14" s="254">
        <v>4665.2715399999997</v>
      </c>
      <c r="AP14" s="254">
        <v>4997.5571799999998</v>
      </c>
      <c r="AQ14" s="254">
        <v>4606.8426600000003</v>
      </c>
      <c r="AR14" s="254">
        <v>5273.93037</v>
      </c>
      <c r="AS14" s="254">
        <v>4012.1757400000001</v>
      </c>
      <c r="AT14" s="254">
        <v>4196.6397200000001</v>
      </c>
      <c r="AU14" s="254">
        <v>1525.7587699999999</v>
      </c>
      <c r="AV14" s="254">
        <v>2906.9589500000002</v>
      </c>
      <c r="AW14" s="254">
        <v>517.77844000000005</v>
      </c>
      <c r="AX14" s="255">
        <v>337.0385</v>
      </c>
      <c r="AY14" s="255">
        <v>5655.8159999999998</v>
      </c>
      <c r="AZ14" s="255"/>
      <c r="BA14" s="255"/>
      <c r="BB14" s="255"/>
      <c r="BC14" s="255"/>
      <c r="BD14" s="255"/>
      <c r="BE14" s="255"/>
      <c r="BF14" s="255"/>
      <c r="BG14" s="255"/>
      <c r="BH14" s="255"/>
      <c r="BI14" s="255"/>
      <c r="BM14" s="241"/>
      <c r="BN14" s="255">
        <f t="shared" si="18"/>
        <v>1598.8913</v>
      </c>
      <c r="BO14" s="255">
        <f t="shared" si="19"/>
        <v>1650.7324699999999</v>
      </c>
      <c r="BP14" s="255">
        <f t="shared" si="20"/>
        <v>517.77844000000005</v>
      </c>
      <c r="BQ14" s="255">
        <f ca="1">_xlfn.IFNA(IF($E14=1,OFFSET($M14,0,MATCH(Periods!$D$15,$M$5:$BL$5,0)-1),SUM(OFFSET($M14,0,MATCH(Periods!$D$15,$M$5:$BL$5,0)-1):OFFSET($M14,0,MATCH(Periods!$D$15,$M$5:$BL$5,0)-12))),"")</f>
        <v>5655.8159999999998</v>
      </c>
      <c r="BR14" s="255">
        <f ca="1">IF($E14=1,OFFSET($M14,0,MATCH(Periods!$D$17,$M$5:$BL$5,0)-1),SUM(OFFSET($M14,0,MATCH(Periods!$D$17,$M$5:$BL$5,0)-1):OFFSET($M14,0,MATCH(Periods!$D$13,$M$5:$BL$5,0))))</f>
        <v>2607.4607099999998</v>
      </c>
      <c r="BS14" s="255">
        <f ca="1">IF($E14=1,OFFSET($M14,0,MATCH(Periods!$D$16,$M$5:$BL$5,0)-1),SUM(OFFSET($M14,0,MATCH(Periods!$D$16,$M$5:$BL$5,0)-1):OFFSET($M14,0,MATCH(Periods!$D$14,$M$5:$BL$5,0))))</f>
        <v>5655.8159999999998</v>
      </c>
      <c r="BT14" s="26"/>
      <c r="BU14" s="187" t="str">
        <f>IF(ISERROR(BN14/#REF!), "n/a", BN14/#REF!)</f>
        <v>n/a</v>
      </c>
      <c r="BV14" s="187" t="str">
        <f>IF(ISERROR(BO14/#REF!), "n/a", BO14/#REF!)</f>
        <v>n/a</v>
      </c>
      <c r="BW14" s="187" t="str">
        <f>IF(ISERROR(BP14/#REF!), "n/a", BP14/#REF!)</f>
        <v>n/a</v>
      </c>
      <c r="BX14" s="187" t="str">
        <f ca="1">IF(ISERROR(BQ14/#REF!), "n/a", BQ14/#REF!)</f>
        <v>n/a</v>
      </c>
      <c r="BY14" s="187" t="str">
        <f ca="1">IF(ISERROR(BR14/#REF!), "n/a", BR14/#REF!)</f>
        <v>n/a</v>
      </c>
      <c r="BZ14" s="187" t="str">
        <f ca="1">IF(ISERROR(BS14/#REF!), "n/a", BS14/#REF!)</f>
        <v>n/a</v>
      </c>
      <c r="CA14" s="71"/>
      <c r="CB14" s="257">
        <f t="shared" si="21"/>
        <v>51.84116999999992</v>
      </c>
      <c r="CC14" s="188">
        <f t="shared" si="22"/>
        <v>3.242319850011062E-2</v>
      </c>
      <c r="CD14" s="257">
        <f t="shared" si="23"/>
        <v>-1132.9540299999999</v>
      </c>
      <c r="CE14" s="188">
        <f t="shared" si="24"/>
        <v>-0.68633412778268055</v>
      </c>
      <c r="CF14" s="257">
        <f t="shared" ca="1" si="25"/>
        <v>5138.0375599999998</v>
      </c>
      <c r="CG14" s="188">
        <f t="shared" ca="1" si="26"/>
        <v>9.9232358149172821</v>
      </c>
      <c r="CH14" s="257">
        <f t="shared" ca="1" si="27"/>
        <v>3048.35529</v>
      </c>
      <c r="CI14" s="188">
        <f t="shared" ca="1" si="28"/>
        <v>1.1690896351032649</v>
      </c>
      <c r="CJ14" s="26"/>
      <c r="CK14" s="187"/>
    </row>
    <row r="15" spans="1:89" ht="12" customHeight="1" x14ac:dyDescent="0.35">
      <c r="A15" s="27"/>
      <c r="B15" s="304" t="s">
        <v>515</v>
      </c>
      <c r="C15" s="27" t="s">
        <v>297</v>
      </c>
      <c r="D15" s="27"/>
      <c r="E15" s="27">
        <v>1</v>
      </c>
      <c r="F15" s="303" t="s">
        <v>32</v>
      </c>
      <c r="G15" s="27" t="s">
        <v>436</v>
      </c>
      <c r="H15" s="27"/>
      <c r="I15" s="27"/>
      <c r="J15" s="27"/>
      <c r="K15" s="27"/>
      <c r="L15" s="172"/>
      <c r="M15" s="25"/>
      <c r="N15" s="256">
        <v>0</v>
      </c>
      <c r="O15" s="256">
        <v>0</v>
      </c>
      <c r="P15" s="256">
        <v>0</v>
      </c>
      <c r="Q15" s="256">
        <v>0</v>
      </c>
      <c r="R15" s="256">
        <v>0</v>
      </c>
      <c r="S15" s="256">
        <v>0</v>
      </c>
      <c r="T15" s="256">
        <v>0</v>
      </c>
      <c r="U15" s="256">
        <v>0</v>
      </c>
      <c r="V15" s="256">
        <v>0</v>
      </c>
      <c r="W15" s="256">
        <v>0</v>
      </c>
      <c r="X15" s="256">
        <v>0</v>
      </c>
      <c r="Y15" s="256">
        <v>0</v>
      </c>
      <c r="Z15" s="255">
        <v>0</v>
      </c>
      <c r="AA15" s="255">
        <v>0</v>
      </c>
      <c r="AB15" s="255">
        <v>0</v>
      </c>
      <c r="AC15" s="255">
        <v>0</v>
      </c>
      <c r="AD15" s="255">
        <v>0</v>
      </c>
      <c r="AE15" s="255">
        <v>0</v>
      </c>
      <c r="AF15" s="255">
        <v>0</v>
      </c>
      <c r="AG15" s="255">
        <v>0</v>
      </c>
      <c r="AH15" s="255">
        <v>0</v>
      </c>
      <c r="AI15" s="255">
        <v>0</v>
      </c>
      <c r="AJ15" s="255">
        <v>0</v>
      </c>
      <c r="AK15" s="255">
        <v>0</v>
      </c>
      <c r="AL15" s="254">
        <v>0</v>
      </c>
      <c r="AM15" s="254">
        <v>0</v>
      </c>
      <c r="AN15" s="254">
        <v>0</v>
      </c>
      <c r="AO15" s="254">
        <v>0</v>
      </c>
      <c r="AP15" s="254">
        <v>0</v>
      </c>
      <c r="AQ15" s="254">
        <v>0</v>
      </c>
      <c r="AR15" s="254">
        <v>0</v>
      </c>
      <c r="AS15" s="254">
        <v>0</v>
      </c>
      <c r="AT15" s="254">
        <v>0</v>
      </c>
      <c r="AU15" s="254">
        <v>0</v>
      </c>
      <c r="AV15" s="254">
        <v>0</v>
      </c>
      <c r="AW15" s="254">
        <v>0</v>
      </c>
      <c r="AX15" s="255">
        <v>0</v>
      </c>
      <c r="AY15" s="255">
        <v>0</v>
      </c>
      <c r="AZ15" s="255"/>
      <c r="BA15" s="255"/>
      <c r="BB15" s="255"/>
      <c r="BC15" s="255"/>
      <c r="BD15" s="255"/>
      <c r="BE15" s="255"/>
      <c r="BF15" s="255"/>
      <c r="BG15" s="255"/>
      <c r="BH15" s="255"/>
      <c r="BI15" s="255"/>
      <c r="BM15" s="241"/>
      <c r="BN15" s="255">
        <f t="shared" si="18"/>
        <v>0</v>
      </c>
      <c r="BO15" s="255">
        <f t="shared" si="19"/>
        <v>0</v>
      </c>
      <c r="BP15" s="255">
        <f t="shared" si="20"/>
        <v>0</v>
      </c>
      <c r="BQ15" s="255">
        <f ca="1">_xlfn.IFNA(IF($E15=1,OFFSET($M15,0,MATCH(Periods!$D$15,$M$5:$BL$5,0)-1),SUM(OFFSET($M15,0,MATCH(Periods!$D$15,$M$5:$BL$5,0)-1):OFFSET($M15,0,MATCH(Periods!$D$15,$M$5:$BL$5,0)-12))),"")</f>
        <v>0</v>
      </c>
      <c r="BR15" s="255">
        <f ca="1">IF($E15=1,OFFSET($M15,0,MATCH(Periods!$D$17,$M$5:$BL$5,0)-1),SUM(OFFSET($M15,0,MATCH(Periods!$D$17,$M$5:$BL$5,0)-1):OFFSET($M15,0,MATCH(Periods!$D$13,$M$5:$BL$5,0))))</f>
        <v>0</v>
      </c>
      <c r="BS15" s="255">
        <f ca="1">IF($E15=1,OFFSET($M15,0,MATCH(Periods!$D$16,$M$5:$BL$5,0)-1),SUM(OFFSET($M15,0,MATCH(Periods!$D$16,$M$5:$BL$5,0)-1):OFFSET($M15,0,MATCH(Periods!$D$14,$M$5:$BL$5,0))))</f>
        <v>0</v>
      </c>
      <c r="BT15" s="26"/>
      <c r="BU15" s="187" t="str">
        <f>IF(ISERROR(BN15/#REF!), "n/a", BN15/#REF!)</f>
        <v>n/a</v>
      </c>
      <c r="BV15" s="187" t="str">
        <f>IF(ISERROR(BO15/#REF!), "n/a", BO15/#REF!)</f>
        <v>n/a</v>
      </c>
      <c r="BW15" s="187" t="str">
        <f>IF(ISERROR(BP15/#REF!), "n/a", BP15/#REF!)</f>
        <v>n/a</v>
      </c>
      <c r="BX15" s="187" t="str">
        <f ca="1">IF(ISERROR(BQ15/#REF!), "n/a", BQ15/#REF!)</f>
        <v>n/a</v>
      </c>
      <c r="BY15" s="187" t="str">
        <f ca="1">IF(ISERROR(BR15/#REF!), "n/a", BR15/#REF!)</f>
        <v>n/a</v>
      </c>
      <c r="BZ15" s="187" t="str">
        <f ca="1">IF(ISERROR(BS15/#REF!), "n/a", BS15/#REF!)</f>
        <v>n/a</v>
      </c>
      <c r="CA15" s="71"/>
      <c r="CB15" s="257">
        <f t="shared" si="21"/>
        <v>0</v>
      </c>
      <c r="CC15" s="188">
        <f t="shared" si="22"/>
        <v>1</v>
      </c>
      <c r="CD15" s="257">
        <f t="shared" si="23"/>
        <v>0</v>
      </c>
      <c r="CE15" s="188">
        <f t="shared" si="24"/>
        <v>1</v>
      </c>
      <c r="CF15" s="257">
        <f t="shared" ca="1" si="25"/>
        <v>0</v>
      </c>
      <c r="CG15" s="188">
        <f t="shared" ca="1" si="26"/>
        <v>1</v>
      </c>
      <c r="CH15" s="257">
        <f t="shared" ca="1" si="27"/>
        <v>0</v>
      </c>
      <c r="CI15" s="188">
        <f t="shared" ca="1" si="28"/>
        <v>1</v>
      </c>
      <c r="CJ15" s="26"/>
      <c r="CK15" s="187"/>
    </row>
    <row r="16" spans="1:89" ht="12" customHeight="1" x14ac:dyDescent="0.35">
      <c r="A16" s="27"/>
      <c r="B16" s="304" t="s">
        <v>516</v>
      </c>
      <c r="C16" s="27" t="s">
        <v>298</v>
      </c>
      <c r="D16" s="27"/>
      <c r="E16" s="27">
        <v>1</v>
      </c>
      <c r="F16" s="303" t="s">
        <v>32</v>
      </c>
      <c r="G16" s="27" t="s">
        <v>437</v>
      </c>
      <c r="H16" s="27"/>
      <c r="I16" s="27"/>
      <c r="J16" s="27"/>
      <c r="K16" s="27"/>
      <c r="L16" s="172"/>
      <c r="M16" s="25"/>
      <c r="N16" s="256">
        <v>0</v>
      </c>
      <c r="O16" s="256">
        <v>0</v>
      </c>
      <c r="P16" s="256">
        <v>0</v>
      </c>
      <c r="Q16" s="256">
        <v>9.6884399999999999</v>
      </c>
      <c r="R16" s="256">
        <v>0</v>
      </c>
      <c r="S16" s="256">
        <v>0</v>
      </c>
      <c r="T16" s="256">
        <v>0</v>
      </c>
      <c r="U16" s="256">
        <v>0</v>
      </c>
      <c r="V16" s="256">
        <v>0</v>
      </c>
      <c r="W16" s="256">
        <v>0</v>
      </c>
      <c r="X16" s="256">
        <v>0</v>
      </c>
      <c r="Y16" s="256">
        <v>0</v>
      </c>
      <c r="Z16" s="255">
        <v>0</v>
      </c>
      <c r="AA16" s="255">
        <v>0</v>
      </c>
      <c r="AB16" s="255">
        <v>0</v>
      </c>
      <c r="AC16" s="255">
        <v>0</v>
      </c>
      <c r="AD16" s="255">
        <v>0</v>
      </c>
      <c r="AE16" s="255">
        <v>0</v>
      </c>
      <c r="AF16" s="255">
        <v>0</v>
      </c>
      <c r="AG16" s="255">
        <v>0</v>
      </c>
      <c r="AH16" s="255">
        <v>0</v>
      </c>
      <c r="AI16" s="255">
        <v>80.174639999999997</v>
      </c>
      <c r="AJ16" s="255">
        <v>6.8079300000000007</v>
      </c>
      <c r="AK16" s="255">
        <v>6.8079300000000007</v>
      </c>
      <c r="AL16" s="254">
        <v>0</v>
      </c>
      <c r="AM16" s="254">
        <v>7581.3203400000002</v>
      </c>
      <c r="AN16" s="254">
        <v>3.82E-3</v>
      </c>
      <c r="AO16" s="254">
        <v>85.380259999999993</v>
      </c>
      <c r="AP16" s="254">
        <v>0</v>
      </c>
      <c r="AQ16" s="254">
        <v>0</v>
      </c>
      <c r="AR16" s="254">
        <v>0</v>
      </c>
      <c r="AS16" s="254">
        <v>0</v>
      </c>
      <c r="AT16" s="254">
        <v>0</v>
      </c>
      <c r="AU16" s="254">
        <v>0</v>
      </c>
      <c r="AV16" s="254">
        <v>0</v>
      </c>
      <c r="AW16" s="254">
        <v>0</v>
      </c>
      <c r="AX16" s="255">
        <v>0</v>
      </c>
      <c r="AY16" s="255">
        <v>0</v>
      </c>
      <c r="AZ16" s="255"/>
      <c r="BA16" s="255"/>
      <c r="BB16" s="255"/>
      <c r="BC16" s="255"/>
      <c r="BD16" s="255"/>
      <c r="BE16" s="255"/>
      <c r="BF16" s="255"/>
      <c r="BG16" s="255"/>
      <c r="BH16" s="255"/>
      <c r="BI16" s="255"/>
      <c r="BM16" s="241"/>
      <c r="BN16" s="255">
        <f t="shared" si="18"/>
        <v>0</v>
      </c>
      <c r="BO16" s="255">
        <f t="shared" si="19"/>
        <v>6.8079300000000007</v>
      </c>
      <c r="BP16" s="255">
        <f t="shared" si="20"/>
        <v>0</v>
      </c>
      <c r="BQ16" s="255">
        <f ca="1">_xlfn.IFNA(IF($E16=1,OFFSET($M16,0,MATCH(Periods!$D$15,$M$5:$BL$5,0)-1),SUM(OFFSET($M16,0,MATCH(Periods!$D$15,$M$5:$BL$5,0)-1):OFFSET($M16,0,MATCH(Periods!$D$15,$M$5:$BL$5,0)-12))),"")</f>
        <v>0</v>
      </c>
      <c r="BR16" s="255">
        <f ca="1">IF($E16=1,OFFSET($M16,0,MATCH(Periods!$D$17,$M$5:$BL$5,0)-1),SUM(OFFSET($M16,0,MATCH(Periods!$D$17,$M$5:$BL$5,0)-1):OFFSET($M16,0,MATCH(Periods!$D$13,$M$5:$BL$5,0))))</f>
        <v>7581.3203400000002</v>
      </c>
      <c r="BS16" s="255">
        <f ca="1">IF($E16=1,OFFSET($M16,0,MATCH(Periods!$D$16,$M$5:$BL$5,0)-1),SUM(OFFSET($M16,0,MATCH(Periods!$D$16,$M$5:$BL$5,0)-1):OFFSET($M16,0,MATCH(Periods!$D$14,$M$5:$BL$5,0))))</f>
        <v>0</v>
      </c>
      <c r="BT16" s="26"/>
      <c r="BU16" s="187" t="str">
        <f>IF(ISERROR(BN16/#REF!), "n/a", BN16/#REF!)</f>
        <v>n/a</v>
      </c>
      <c r="BV16" s="187" t="str">
        <f>IF(ISERROR(BO16/#REF!), "n/a", BO16/#REF!)</f>
        <v>n/a</v>
      </c>
      <c r="BW16" s="187" t="str">
        <f>IF(ISERROR(BP16/#REF!), "n/a", BP16/#REF!)</f>
        <v>n/a</v>
      </c>
      <c r="BX16" s="187" t="str">
        <f ca="1">IF(ISERROR(BQ16/#REF!), "n/a", BQ16/#REF!)</f>
        <v>n/a</v>
      </c>
      <c r="BY16" s="187" t="str">
        <f ca="1">IF(ISERROR(BR16/#REF!), "n/a", BR16/#REF!)</f>
        <v>n/a</v>
      </c>
      <c r="BZ16" s="187" t="str">
        <f ca="1">IF(ISERROR(BS16/#REF!), "n/a", BS16/#REF!)</f>
        <v>n/a</v>
      </c>
      <c r="CA16" s="71"/>
      <c r="CB16" s="257">
        <f t="shared" si="21"/>
        <v>6.8079300000000007</v>
      </c>
      <c r="CC16" s="188">
        <f t="shared" si="22"/>
        <v>1</v>
      </c>
      <c r="CD16" s="257">
        <f t="shared" si="23"/>
        <v>-6.8079300000000007</v>
      </c>
      <c r="CE16" s="188">
        <f t="shared" si="24"/>
        <v>-1</v>
      </c>
      <c r="CF16" s="257">
        <f t="shared" ca="1" si="25"/>
        <v>0</v>
      </c>
      <c r="CG16" s="188">
        <f t="shared" ca="1" si="26"/>
        <v>1</v>
      </c>
      <c r="CH16" s="257">
        <f t="shared" ca="1" si="27"/>
        <v>-7581.3203400000002</v>
      </c>
      <c r="CI16" s="188">
        <f t="shared" ca="1" si="28"/>
        <v>-1</v>
      </c>
      <c r="CJ16" s="26"/>
      <c r="CK16" s="187"/>
    </row>
    <row r="17" spans="1:89" ht="12" customHeight="1" x14ac:dyDescent="0.35">
      <c r="A17" s="27"/>
      <c r="B17" s="304" t="s">
        <v>517</v>
      </c>
      <c r="C17" s="27" t="s">
        <v>325</v>
      </c>
      <c r="D17" s="27"/>
      <c r="E17" s="27">
        <v>1</v>
      </c>
      <c r="F17" s="303" t="s">
        <v>32</v>
      </c>
      <c r="G17" s="27" t="s">
        <v>325</v>
      </c>
      <c r="H17" s="27"/>
      <c r="I17" s="27"/>
      <c r="J17" s="27"/>
      <c r="K17" s="27"/>
      <c r="L17" s="172"/>
      <c r="M17" s="25"/>
      <c r="N17" s="256">
        <v>0</v>
      </c>
      <c r="O17" s="256">
        <v>0</v>
      </c>
      <c r="P17" s="256">
        <v>0</v>
      </c>
      <c r="Q17" s="256">
        <v>0</v>
      </c>
      <c r="R17" s="256">
        <v>0</v>
      </c>
      <c r="S17" s="256">
        <v>0</v>
      </c>
      <c r="T17" s="256">
        <v>0</v>
      </c>
      <c r="U17" s="256">
        <v>0</v>
      </c>
      <c r="V17" s="256">
        <v>0</v>
      </c>
      <c r="W17" s="256">
        <v>0</v>
      </c>
      <c r="X17" s="256">
        <v>0</v>
      </c>
      <c r="Y17" s="256">
        <v>0</v>
      </c>
      <c r="Z17" s="255">
        <v>0</v>
      </c>
      <c r="AA17" s="255">
        <v>0</v>
      </c>
      <c r="AB17" s="255">
        <v>0</v>
      </c>
      <c r="AC17" s="255">
        <v>0</v>
      </c>
      <c r="AD17" s="255">
        <v>0</v>
      </c>
      <c r="AE17" s="255">
        <v>0</v>
      </c>
      <c r="AF17" s="255">
        <v>0</v>
      </c>
      <c r="AG17" s="255">
        <v>0</v>
      </c>
      <c r="AH17" s="255">
        <v>0</v>
      </c>
      <c r="AI17" s="255">
        <v>0</v>
      </c>
      <c r="AJ17" s="255">
        <v>0</v>
      </c>
      <c r="AK17" s="255">
        <v>0</v>
      </c>
      <c r="AL17" s="254">
        <v>0</v>
      </c>
      <c r="AM17" s="254">
        <v>0</v>
      </c>
      <c r="AN17" s="254">
        <v>0</v>
      </c>
      <c r="AO17" s="254">
        <v>0</v>
      </c>
      <c r="AP17" s="254">
        <v>0</v>
      </c>
      <c r="AQ17" s="254">
        <v>0</v>
      </c>
      <c r="AR17" s="254">
        <v>0</v>
      </c>
      <c r="AS17" s="254">
        <v>0</v>
      </c>
      <c r="AT17" s="254">
        <v>0</v>
      </c>
      <c r="AU17" s="254">
        <v>0</v>
      </c>
      <c r="AV17" s="254">
        <v>0</v>
      </c>
      <c r="AW17" s="254">
        <v>0</v>
      </c>
      <c r="AX17" s="255">
        <v>0</v>
      </c>
      <c r="AY17" s="255">
        <v>0</v>
      </c>
      <c r="AZ17" s="255"/>
      <c r="BA17" s="255"/>
      <c r="BB17" s="255"/>
      <c r="BC17" s="255"/>
      <c r="BD17" s="255"/>
      <c r="BE17" s="255"/>
      <c r="BF17" s="255"/>
      <c r="BG17" s="255"/>
      <c r="BH17" s="255"/>
      <c r="BI17" s="255"/>
      <c r="BM17" s="241"/>
      <c r="BN17" s="255">
        <f t="shared" si="18"/>
        <v>0</v>
      </c>
      <c r="BO17" s="255">
        <f t="shared" si="19"/>
        <v>0</v>
      </c>
      <c r="BP17" s="255">
        <f t="shared" si="20"/>
        <v>0</v>
      </c>
      <c r="BQ17" s="255">
        <f ca="1">_xlfn.IFNA(IF($E17=1,OFFSET($M17,0,MATCH(Periods!$D$15,$M$5:$BL$5,0)-1),SUM(OFFSET($M17,0,MATCH(Periods!$D$15,$M$5:$BL$5,0)-1):OFFSET($M17,0,MATCH(Periods!$D$15,$M$5:$BL$5,0)-12))),"")</f>
        <v>0</v>
      </c>
      <c r="BR17" s="255">
        <f ca="1">IF($E17=1,OFFSET($M17,0,MATCH(Periods!$D$17,$M$5:$BL$5,0)-1),SUM(OFFSET($M17,0,MATCH(Periods!$D$17,$M$5:$BL$5,0)-1):OFFSET($M17,0,MATCH(Periods!$D$13,$M$5:$BL$5,0))))</f>
        <v>0</v>
      </c>
      <c r="BS17" s="255">
        <f ca="1">IF($E17=1,OFFSET($M17,0,MATCH(Periods!$D$16,$M$5:$BL$5,0)-1),SUM(OFFSET($M17,0,MATCH(Periods!$D$16,$M$5:$BL$5,0)-1):OFFSET($M17,0,MATCH(Periods!$D$14,$M$5:$BL$5,0))))</f>
        <v>0</v>
      </c>
      <c r="BT17" s="26"/>
      <c r="BU17" s="187" t="str">
        <f>IF(ISERROR(BN17/#REF!), "n/a", BN17/#REF!)</f>
        <v>n/a</v>
      </c>
      <c r="BV17" s="187" t="str">
        <f>IF(ISERROR(BO17/#REF!), "n/a", BO17/#REF!)</f>
        <v>n/a</v>
      </c>
      <c r="BW17" s="187" t="str">
        <f>IF(ISERROR(BP17/#REF!), "n/a", BP17/#REF!)</f>
        <v>n/a</v>
      </c>
      <c r="BX17" s="187" t="str">
        <f ca="1">IF(ISERROR(BQ17/#REF!), "n/a", BQ17/#REF!)</f>
        <v>n/a</v>
      </c>
      <c r="BY17" s="187" t="str">
        <f ca="1">IF(ISERROR(BR17/#REF!), "n/a", BR17/#REF!)</f>
        <v>n/a</v>
      </c>
      <c r="BZ17" s="187" t="str">
        <f ca="1">IF(ISERROR(BS17/#REF!), "n/a", BS17/#REF!)</f>
        <v>n/a</v>
      </c>
      <c r="CA17" s="71"/>
      <c r="CB17" s="257">
        <f t="shared" si="21"/>
        <v>0</v>
      </c>
      <c r="CC17" s="188">
        <f t="shared" si="22"/>
        <v>1</v>
      </c>
      <c r="CD17" s="257">
        <f t="shared" si="23"/>
        <v>0</v>
      </c>
      <c r="CE17" s="188">
        <f t="shared" si="24"/>
        <v>1</v>
      </c>
      <c r="CF17" s="257">
        <f t="shared" ca="1" si="25"/>
        <v>0</v>
      </c>
      <c r="CG17" s="188">
        <f t="shared" ca="1" si="26"/>
        <v>1</v>
      </c>
      <c r="CH17" s="257">
        <f t="shared" ca="1" si="27"/>
        <v>0</v>
      </c>
      <c r="CI17" s="188">
        <f t="shared" ca="1" si="28"/>
        <v>1</v>
      </c>
      <c r="CJ17" s="26"/>
      <c r="CK17" s="187"/>
    </row>
    <row r="18" spans="1:89" ht="12" customHeight="1" x14ac:dyDescent="0.35">
      <c r="A18" s="27"/>
      <c r="B18" s="304" t="s">
        <v>518</v>
      </c>
      <c r="C18" s="27" t="s">
        <v>354</v>
      </c>
      <c r="D18" s="27"/>
      <c r="E18" s="27">
        <v>1</v>
      </c>
      <c r="F18" s="303" t="s">
        <v>32</v>
      </c>
      <c r="G18" s="27" t="s">
        <v>467</v>
      </c>
      <c r="H18" s="27"/>
      <c r="I18" s="27"/>
      <c r="J18" s="27"/>
      <c r="K18" s="27"/>
      <c r="L18" s="172"/>
      <c r="M18" s="25"/>
      <c r="N18" s="256">
        <v>0</v>
      </c>
      <c r="O18" s="256">
        <v>0</v>
      </c>
      <c r="P18" s="256">
        <v>0</v>
      </c>
      <c r="Q18" s="256">
        <v>0</v>
      </c>
      <c r="R18" s="256">
        <v>0</v>
      </c>
      <c r="S18" s="256">
        <v>0</v>
      </c>
      <c r="T18" s="256">
        <v>0</v>
      </c>
      <c r="U18" s="256">
        <v>0</v>
      </c>
      <c r="V18" s="256">
        <v>0</v>
      </c>
      <c r="W18" s="256">
        <v>0</v>
      </c>
      <c r="X18" s="256">
        <v>0</v>
      </c>
      <c r="Y18" s="256">
        <v>0</v>
      </c>
      <c r="Z18" s="255">
        <v>0</v>
      </c>
      <c r="AA18" s="255">
        <v>0</v>
      </c>
      <c r="AB18" s="255">
        <v>0</v>
      </c>
      <c r="AC18" s="255">
        <v>0</v>
      </c>
      <c r="AD18" s="255">
        <v>0</v>
      </c>
      <c r="AE18" s="255">
        <v>0</v>
      </c>
      <c r="AF18" s="255">
        <v>0</v>
      </c>
      <c r="AG18" s="255">
        <v>0</v>
      </c>
      <c r="AH18" s="255">
        <v>0</v>
      </c>
      <c r="AI18" s="255">
        <v>0</v>
      </c>
      <c r="AJ18" s="255">
        <v>0</v>
      </c>
      <c r="AK18" s="255">
        <v>0</v>
      </c>
      <c r="AL18" s="254">
        <v>0</v>
      </c>
      <c r="AM18" s="254">
        <v>0</v>
      </c>
      <c r="AN18" s="254">
        <v>0</v>
      </c>
      <c r="AO18" s="254">
        <v>0</v>
      </c>
      <c r="AP18" s="254">
        <v>0</v>
      </c>
      <c r="AQ18" s="254">
        <v>0</v>
      </c>
      <c r="AR18" s="254">
        <v>0</v>
      </c>
      <c r="AS18" s="254">
        <v>0</v>
      </c>
      <c r="AT18" s="254">
        <v>0</v>
      </c>
      <c r="AU18" s="254">
        <v>0</v>
      </c>
      <c r="AV18" s="254">
        <v>0</v>
      </c>
      <c r="AW18" s="254">
        <v>962.7130699999999</v>
      </c>
      <c r="AX18" s="255">
        <v>1107.50263</v>
      </c>
      <c r="AY18" s="255">
        <v>768.03701999999998</v>
      </c>
      <c r="AZ18" s="255"/>
      <c r="BA18" s="255"/>
      <c r="BB18" s="255"/>
      <c r="BC18" s="255"/>
      <c r="BD18" s="255"/>
      <c r="BE18" s="255"/>
      <c r="BF18" s="255"/>
      <c r="BG18" s="255"/>
      <c r="BH18" s="255"/>
      <c r="BI18" s="255"/>
      <c r="BM18" s="241"/>
      <c r="BN18" s="255">
        <f t="shared" si="18"/>
        <v>0</v>
      </c>
      <c r="BO18" s="255">
        <f t="shared" si="19"/>
        <v>0</v>
      </c>
      <c r="BP18" s="255">
        <f t="shared" si="20"/>
        <v>962.7130699999999</v>
      </c>
      <c r="BQ18" s="255">
        <f ca="1">_xlfn.IFNA(IF($E18=1,OFFSET($M18,0,MATCH(Periods!$D$15,$M$5:$BL$5,0)-1),SUM(OFFSET($M18,0,MATCH(Periods!$D$15,$M$5:$BL$5,0)-1):OFFSET($M18,0,MATCH(Periods!$D$15,$M$5:$BL$5,0)-12))),"")</f>
        <v>768.03701999999998</v>
      </c>
      <c r="BR18" s="255">
        <f ca="1">IF($E18=1,OFFSET($M18,0,MATCH(Periods!$D$17,$M$5:$BL$5,0)-1),SUM(OFFSET($M18,0,MATCH(Periods!$D$17,$M$5:$BL$5,0)-1):OFFSET($M18,0,MATCH(Periods!$D$13,$M$5:$BL$5,0))))</f>
        <v>0</v>
      </c>
      <c r="BS18" s="255">
        <f ca="1">IF($E18=1,OFFSET($M18,0,MATCH(Periods!$D$16,$M$5:$BL$5,0)-1),SUM(OFFSET($M18,0,MATCH(Periods!$D$16,$M$5:$BL$5,0)-1):OFFSET($M18,0,MATCH(Periods!$D$14,$M$5:$BL$5,0))))</f>
        <v>768.03701999999998</v>
      </c>
      <c r="BT18" s="26"/>
      <c r="BU18" s="187" t="str">
        <f>IF(ISERROR(BN18/#REF!), "n/a", BN18/#REF!)</f>
        <v>n/a</v>
      </c>
      <c r="BV18" s="187" t="str">
        <f>IF(ISERROR(BO18/#REF!), "n/a", BO18/#REF!)</f>
        <v>n/a</v>
      </c>
      <c r="BW18" s="187" t="str">
        <f>IF(ISERROR(BP18/#REF!), "n/a", BP18/#REF!)</f>
        <v>n/a</v>
      </c>
      <c r="BX18" s="187" t="str">
        <f ca="1">IF(ISERROR(BQ18/#REF!), "n/a", BQ18/#REF!)</f>
        <v>n/a</v>
      </c>
      <c r="BY18" s="187" t="str">
        <f ca="1">IF(ISERROR(BR18/#REF!), "n/a", BR18/#REF!)</f>
        <v>n/a</v>
      </c>
      <c r="BZ18" s="187" t="str">
        <f ca="1">IF(ISERROR(BS18/#REF!), "n/a", BS18/#REF!)</f>
        <v>n/a</v>
      </c>
      <c r="CA18" s="71"/>
      <c r="CB18" s="257">
        <f t="shared" si="21"/>
        <v>0</v>
      </c>
      <c r="CC18" s="188">
        <f t="shared" si="22"/>
        <v>1</v>
      </c>
      <c r="CD18" s="257">
        <f t="shared" si="23"/>
        <v>962.7130699999999</v>
      </c>
      <c r="CE18" s="188">
        <f t="shared" si="24"/>
        <v>1</v>
      </c>
      <c r="CF18" s="257">
        <f t="shared" ca="1" si="25"/>
        <v>-194.67604999999992</v>
      </c>
      <c r="CG18" s="188">
        <f t="shared" ca="1" si="26"/>
        <v>-0.2022160663093521</v>
      </c>
      <c r="CH18" s="257">
        <f t="shared" ca="1" si="27"/>
        <v>768.03701999999998</v>
      </c>
      <c r="CI18" s="188">
        <f t="shared" ca="1" si="28"/>
        <v>1</v>
      </c>
      <c r="CJ18" s="26"/>
      <c r="CK18" s="187"/>
    </row>
    <row r="19" spans="1:89" ht="12" customHeight="1" x14ac:dyDescent="0.35">
      <c r="A19" s="27"/>
      <c r="B19" s="304" t="s">
        <v>519</v>
      </c>
      <c r="C19" s="27" t="s">
        <v>356</v>
      </c>
      <c r="D19" s="27"/>
      <c r="E19" s="27">
        <v>1</v>
      </c>
      <c r="F19" s="303" t="s">
        <v>32</v>
      </c>
      <c r="G19" s="27" t="s">
        <v>469</v>
      </c>
      <c r="H19" s="27"/>
      <c r="I19" s="27"/>
      <c r="J19" s="27"/>
      <c r="K19" s="27"/>
      <c r="L19" s="172"/>
      <c r="M19" s="25"/>
      <c r="N19" s="256">
        <v>0</v>
      </c>
      <c r="O19" s="256">
        <v>0</v>
      </c>
      <c r="P19" s="256">
        <v>0</v>
      </c>
      <c r="Q19" s="256">
        <v>0</v>
      </c>
      <c r="R19" s="256">
        <v>0</v>
      </c>
      <c r="S19" s="256">
        <v>0</v>
      </c>
      <c r="T19" s="256">
        <v>0</v>
      </c>
      <c r="U19" s="256">
        <v>0</v>
      </c>
      <c r="V19" s="256">
        <v>0</v>
      </c>
      <c r="W19" s="256">
        <v>0</v>
      </c>
      <c r="X19" s="256">
        <v>0</v>
      </c>
      <c r="Y19" s="256">
        <v>0</v>
      </c>
      <c r="Z19" s="255">
        <v>0</v>
      </c>
      <c r="AA19" s="255">
        <v>0</v>
      </c>
      <c r="AB19" s="255">
        <v>0</v>
      </c>
      <c r="AC19" s="255">
        <v>0</v>
      </c>
      <c r="AD19" s="255">
        <v>0</v>
      </c>
      <c r="AE19" s="255">
        <v>0</v>
      </c>
      <c r="AF19" s="255">
        <v>0</v>
      </c>
      <c r="AG19" s="255">
        <v>0</v>
      </c>
      <c r="AH19" s="255">
        <v>0</v>
      </c>
      <c r="AI19" s="255">
        <v>0</v>
      </c>
      <c r="AJ19" s="255">
        <v>0</v>
      </c>
      <c r="AK19" s="255">
        <v>0</v>
      </c>
      <c r="AL19" s="254">
        <v>0</v>
      </c>
      <c r="AM19" s="254">
        <v>0</v>
      </c>
      <c r="AN19" s="254">
        <v>0</v>
      </c>
      <c r="AO19" s="254">
        <v>0</v>
      </c>
      <c r="AP19" s="254">
        <v>0</v>
      </c>
      <c r="AQ19" s="254">
        <v>0</v>
      </c>
      <c r="AR19" s="254">
        <v>0</v>
      </c>
      <c r="AS19" s="254">
        <v>0</v>
      </c>
      <c r="AT19" s="254">
        <v>0</v>
      </c>
      <c r="AU19" s="254">
        <v>0</v>
      </c>
      <c r="AV19" s="254">
        <v>0</v>
      </c>
      <c r="AW19" s="254">
        <v>0</v>
      </c>
      <c r="AX19" s="255">
        <v>0</v>
      </c>
      <c r="AY19" s="255">
        <v>0</v>
      </c>
      <c r="AZ19" s="255"/>
      <c r="BA19" s="255"/>
      <c r="BB19" s="255"/>
      <c r="BC19" s="255"/>
      <c r="BD19" s="255"/>
      <c r="BE19" s="255"/>
      <c r="BF19" s="255"/>
      <c r="BG19" s="255"/>
      <c r="BH19" s="255"/>
      <c r="BI19" s="255"/>
      <c r="BM19" s="241"/>
      <c r="BN19" s="255">
        <f t="shared" si="18"/>
        <v>0</v>
      </c>
      <c r="BO19" s="255">
        <f t="shared" si="19"/>
        <v>0</v>
      </c>
      <c r="BP19" s="255">
        <f t="shared" si="20"/>
        <v>0</v>
      </c>
      <c r="BQ19" s="255">
        <f ca="1">_xlfn.IFNA(IF($E19=1,OFFSET($M19,0,MATCH(Periods!$D$15,$M$5:$BL$5,0)-1),SUM(OFFSET($M19,0,MATCH(Periods!$D$15,$M$5:$BL$5,0)-1):OFFSET($M19,0,MATCH(Periods!$D$15,$M$5:$BL$5,0)-12))),"")</f>
        <v>0</v>
      </c>
      <c r="BR19" s="255">
        <f ca="1">IF($E19=1,OFFSET($M19,0,MATCH(Periods!$D$17,$M$5:$BL$5,0)-1),SUM(OFFSET($M19,0,MATCH(Periods!$D$17,$M$5:$BL$5,0)-1):OFFSET($M19,0,MATCH(Periods!$D$13,$M$5:$BL$5,0))))</f>
        <v>0</v>
      </c>
      <c r="BS19" s="255">
        <f ca="1">IF($E19=1,OFFSET($M19,0,MATCH(Periods!$D$16,$M$5:$BL$5,0)-1),SUM(OFFSET($M19,0,MATCH(Periods!$D$16,$M$5:$BL$5,0)-1):OFFSET($M19,0,MATCH(Periods!$D$14,$M$5:$BL$5,0))))</f>
        <v>0</v>
      </c>
      <c r="BT19" s="26"/>
      <c r="BU19" s="187" t="str">
        <f>IF(ISERROR(BN19/#REF!), "n/a", BN19/#REF!)</f>
        <v>n/a</v>
      </c>
      <c r="BV19" s="187" t="str">
        <f>IF(ISERROR(BO19/#REF!), "n/a", BO19/#REF!)</f>
        <v>n/a</v>
      </c>
      <c r="BW19" s="187" t="str">
        <f>IF(ISERROR(BP19/#REF!), "n/a", BP19/#REF!)</f>
        <v>n/a</v>
      </c>
      <c r="BX19" s="187" t="str">
        <f ca="1">IF(ISERROR(BQ19/#REF!), "n/a", BQ19/#REF!)</f>
        <v>n/a</v>
      </c>
      <c r="BY19" s="187" t="str">
        <f ca="1">IF(ISERROR(BR19/#REF!), "n/a", BR19/#REF!)</f>
        <v>n/a</v>
      </c>
      <c r="BZ19" s="187" t="str">
        <f ca="1">IF(ISERROR(BS19/#REF!), "n/a", BS19/#REF!)</f>
        <v>n/a</v>
      </c>
      <c r="CA19" s="71"/>
      <c r="CB19" s="257">
        <f t="shared" si="21"/>
        <v>0</v>
      </c>
      <c r="CC19" s="188">
        <f t="shared" si="22"/>
        <v>1</v>
      </c>
      <c r="CD19" s="257">
        <f t="shared" si="23"/>
        <v>0</v>
      </c>
      <c r="CE19" s="188">
        <f t="shared" si="24"/>
        <v>1</v>
      </c>
      <c r="CF19" s="257">
        <f t="shared" ca="1" si="25"/>
        <v>0</v>
      </c>
      <c r="CG19" s="188">
        <f t="shared" ca="1" si="26"/>
        <v>1</v>
      </c>
      <c r="CH19" s="257">
        <f t="shared" ca="1" si="27"/>
        <v>0</v>
      </c>
      <c r="CI19" s="188">
        <f t="shared" ca="1" si="28"/>
        <v>1</v>
      </c>
      <c r="CJ19" s="26"/>
      <c r="CK19" s="187"/>
    </row>
    <row r="20" spans="1:89" ht="12" customHeight="1" x14ac:dyDescent="0.35">
      <c r="A20" s="27"/>
      <c r="B20" s="304" t="s">
        <v>520</v>
      </c>
      <c r="C20" s="27" t="s">
        <v>387</v>
      </c>
      <c r="D20" s="27"/>
      <c r="E20" s="27">
        <v>1</v>
      </c>
      <c r="F20" s="303" t="s">
        <v>32</v>
      </c>
      <c r="G20" s="27" t="s">
        <v>387</v>
      </c>
      <c r="H20" s="27"/>
      <c r="I20" s="27"/>
      <c r="J20" s="27"/>
      <c r="K20" s="27"/>
      <c r="L20" s="172"/>
      <c r="M20" s="25"/>
      <c r="N20" s="256">
        <v>0</v>
      </c>
      <c r="O20" s="256">
        <v>0</v>
      </c>
      <c r="P20" s="256">
        <v>0</v>
      </c>
      <c r="Q20" s="256">
        <v>0</v>
      </c>
      <c r="R20" s="256">
        <v>0</v>
      </c>
      <c r="S20" s="256">
        <v>0</v>
      </c>
      <c r="T20" s="256">
        <v>0</v>
      </c>
      <c r="U20" s="256">
        <v>0</v>
      </c>
      <c r="V20" s="256">
        <v>0</v>
      </c>
      <c r="W20" s="256">
        <v>0</v>
      </c>
      <c r="X20" s="256">
        <v>0</v>
      </c>
      <c r="Y20" s="256">
        <v>0</v>
      </c>
      <c r="Z20" s="255">
        <v>0</v>
      </c>
      <c r="AA20" s="255">
        <v>0</v>
      </c>
      <c r="AB20" s="255">
        <v>0</v>
      </c>
      <c r="AC20" s="255">
        <v>0</v>
      </c>
      <c r="AD20" s="255">
        <v>0</v>
      </c>
      <c r="AE20" s="255">
        <v>0</v>
      </c>
      <c r="AF20" s="255">
        <v>0</v>
      </c>
      <c r="AG20" s="255">
        <v>0</v>
      </c>
      <c r="AH20" s="255">
        <v>0</v>
      </c>
      <c r="AI20" s="255">
        <v>0</v>
      </c>
      <c r="AJ20" s="255">
        <v>0</v>
      </c>
      <c r="AK20" s="255">
        <v>0</v>
      </c>
      <c r="AL20" s="254">
        <v>0</v>
      </c>
      <c r="AM20" s="254">
        <v>0</v>
      </c>
      <c r="AN20" s="254">
        <v>0</v>
      </c>
      <c r="AO20" s="254">
        <v>0</v>
      </c>
      <c r="AP20" s="254">
        <v>0</v>
      </c>
      <c r="AQ20" s="254">
        <v>0</v>
      </c>
      <c r="AR20" s="254">
        <v>0</v>
      </c>
      <c r="AS20" s="254">
        <v>0</v>
      </c>
      <c r="AT20" s="254">
        <v>0</v>
      </c>
      <c r="AU20" s="254">
        <v>0</v>
      </c>
      <c r="AV20" s="254">
        <v>0</v>
      </c>
      <c r="AW20" s="254">
        <v>0</v>
      </c>
      <c r="AX20" s="255">
        <v>0</v>
      </c>
      <c r="AY20" s="255">
        <v>0</v>
      </c>
      <c r="AZ20" s="255"/>
      <c r="BA20" s="255"/>
      <c r="BB20" s="255"/>
      <c r="BC20" s="255"/>
      <c r="BD20" s="255"/>
      <c r="BE20" s="255"/>
      <c r="BF20" s="255"/>
      <c r="BG20" s="255"/>
      <c r="BH20" s="255"/>
      <c r="BI20" s="255"/>
      <c r="BM20" s="241"/>
      <c r="BN20" s="255">
        <f t="shared" si="18"/>
        <v>0</v>
      </c>
      <c r="BO20" s="255">
        <f t="shared" si="19"/>
        <v>0</v>
      </c>
      <c r="BP20" s="255">
        <f t="shared" si="20"/>
        <v>0</v>
      </c>
      <c r="BQ20" s="255">
        <f ca="1">_xlfn.IFNA(IF($E20=1,OFFSET($M20,0,MATCH(Periods!$D$15,$M$5:$BL$5,0)-1),SUM(OFFSET($M20,0,MATCH(Periods!$D$15,$M$5:$BL$5,0)-1):OFFSET($M20,0,MATCH(Periods!$D$15,$M$5:$BL$5,0)-12))),"")</f>
        <v>0</v>
      </c>
      <c r="BR20" s="255">
        <f ca="1">IF($E20=1,OFFSET($M20,0,MATCH(Periods!$D$17,$M$5:$BL$5,0)-1),SUM(OFFSET($M20,0,MATCH(Periods!$D$17,$M$5:$BL$5,0)-1):OFFSET($M20,0,MATCH(Periods!$D$13,$M$5:$BL$5,0))))</f>
        <v>0</v>
      </c>
      <c r="BS20" s="255">
        <f ca="1">IF($E20=1,OFFSET($M20,0,MATCH(Periods!$D$16,$M$5:$BL$5,0)-1),SUM(OFFSET($M20,0,MATCH(Periods!$D$16,$M$5:$BL$5,0)-1):OFFSET($M20,0,MATCH(Periods!$D$14,$M$5:$BL$5,0))))</f>
        <v>0</v>
      </c>
      <c r="BT20" s="26"/>
      <c r="BU20" s="187" t="str">
        <f>IF(ISERROR(BN20/#REF!), "n/a", BN20/#REF!)</f>
        <v>n/a</v>
      </c>
      <c r="BV20" s="187" t="str">
        <f>IF(ISERROR(BO20/#REF!), "n/a", BO20/#REF!)</f>
        <v>n/a</v>
      </c>
      <c r="BW20" s="187" t="str">
        <f>IF(ISERROR(BP20/#REF!), "n/a", BP20/#REF!)</f>
        <v>n/a</v>
      </c>
      <c r="BX20" s="187" t="str">
        <f ca="1">IF(ISERROR(BQ20/#REF!), "n/a", BQ20/#REF!)</f>
        <v>n/a</v>
      </c>
      <c r="BY20" s="187" t="str">
        <f ca="1">IF(ISERROR(BR20/#REF!), "n/a", BR20/#REF!)</f>
        <v>n/a</v>
      </c>
      <c r="BZ20" s="187" t="str">
        <f ca="1">IF(ISERROR(BS20/#REF!), "n/a", BS20/#REF!)</f>
        <v>n/a</v>
      </c>
      <c r="CA20" s="71"/>
      <c r="CB20" s="257">
        <f t="shared" si="21"/>
        <v>0</v>
      </c>
      <c r="CC20" s="188">
        <f t="shared" si="22"/>
        <v>1</v>
      </c>
      <c r="CD20" s="257">
        <f t="shared" si="23"/>
        <v>0</v>
      </c>
      <c r="CE20" s="188">
        <f t="shared" si="24"/>
        <v>1</v>
      </c>
      <c r="CF20" s="257">
        <f t="shared" ca="1" si="25"/>
        <v>0</v>
      </c>
      <c r="CG20" s="188">
        <f t="shared" ca="1" si="26"/>
        <v>1</v>
      </c>
      <c r="CH20" s="257">
        <f t="shared" ca="1" si="27"/>
        <v>0</v>
      </c>
      <c r="CI20" s="188">
        <f t="shared" ca="1" si="28"/>
        <v>1</v>
      </c>
      <c r="CJ20" s="26"/>
      <c r="CK20" s="187"/>
    </row>
    <row r="21" spans="1:89" ht="12" customHeight="1" x14ac:dyDescent="0.35">
      <c r="A21" s="27"/>
      <c r="B21" s="304" t="s">
        <v>521</v>
      </c>
      <c r="C21" s="27" t="s">
        <v>288</v>
      </c>
      <c r="D21" s="27"/>
      <c r="E21" s="27">
        <v>1</v>
      </c>
      <c r="F21" s="303" t="s">
        <v>33</v>
      </c>
      <c r="G21" s="27" t="s">
        <v>46</v>
      </c>
      <c r="H21" s="27"/>
      <c r="I21" s="27"/>
      <c r="J21" s="27"/>
      <c r="K21" s="27"/>
      <c r="L21" s="172"/>
      <c r="M21" s="25"/>
      <c r="N21" s="256">
        <v>13638.957539999999</v>
      </c>
      <c r="O21" s="256">
        <v>23120.89489</v>
      </c>
      <c r="P21" s="256">
        <v>14266.84734</v>
      </c>
      <c r="Q21" s="256">
        <v>17752.158170000002</v>
      </c>
      <c r="R21" s="256">
        <v>10148.61249</v>
      </c>
      <c r="S21" s="256">
        <v>9198.4739499999996</v>
      </c>
      <c r="T21" s="256">
        <v>16352.682849999999</v>
      </c>
      <c r="U21" s="256">
        <v>10707.354869999999</v>
      </c>
      <c r="V21" s="256">
        <v>27211.40424</v>
      </c>
      <c r="W21" s="256">
        <v>23827.68619</v>
      </c>
      <c r="X21" s="256">
        <v>15654.850109999999</v>
      </c>
      <c r="Y21" s="256">
        <v>19978.294979999999</v>
      </c>
      <c r="Z21" s="255">
        <v>21469.57948</v>
      </c>
      <c r="AA21" s="255">
        <v>22784.083859999999</v>
      </c>
      <c r="AB21" s="255">
        <v>8529.1683200000007</v>
      </c>
      <c r="AC21" s="255">
        <v>9742.2153900000012</v>
      </c>
      <c r="AD21" s="255">
        <v>11959.346170000001</v>
      </c>
      <c r="AE21" s="255">
        <v>13432.238289999999</v>
      </c>
      <c r="AF21" s="255">
        <v>15234.26806</v>
      </c>
      <c r="AG21" s="255">
        <v>17953.337620000002</v>
      </c>
      <c r="AH21" s="255">
        <v>17816.902050000001</v>
      </c>
      <c r="AI21" s="255">
        <v>22307.80918</v>
      </c>
      <c r="AJ21" s="255">
        <v>17563.676500000001</v>
      </c>
      <c r="AK21" s="255">
        <v>16166.16539</v>
      </c>
      <c r="AL21" s="254">
        <v>15156.91021</v>
      </c>
      <c r="AM21" s="254">
        <v>9905.1616799999993</v>
      </c>
      <c r="AN21" s="254">
        <v>8440.2000700000008</v>
      </c>
      <c r="AO21" s="254">
        <v>18939.571690000001</v>
      </c>
      <c r="AP21" s="254">
        <v>6846.6421399999999</v>
      </c>
      <c r="AQ21" s="254">
        <v>6350.8858</v>
      </c>
      <c r="AR21" s="254">
        <v>5744.3946599999999</v>
      </c>
      <c r="AS21" s="254">
        <v>7086.2654499999999</v>
      </c>
      <c r="AT21" s="254">
        <v>16739.68362</v>
      </c>
      <c r="AU21" s="254">
        <v>14277.332269999999</v>
      </c>
      <c r="AV21" s="254">
        <v>19418.97552</v>
      </c>
      <c r="AW21" s="254">
        <v>21289.929519999998</v>
      </c>
      <c r="AX21" s="255">
        <v>17754.6126</v>
      </c>
      <c r="AY21" s="255">
        <v>13504.781710000001</v>
      </c>
      <c r="AZ21" s="255"/>
      <c r="BA21" s="255"/>
      <c r="BB21" s="255"/>
      <c r="BC21" s="255"/>
      <c r="BD21" s="255"/>
      <c r="BE21" s="255"/>
      <c r="BF21" s="255"/>
      <c r="BG21" s="255"/>
      <c r="BH21" s="255"/>
      <c r="BI21" s="255"/>
      <c r="BM21" s="241"/>
      <c r="BN21" s="255">
        <f t="shared" si="18"/>
        <v>19978.294979999999</v>
      </c>
      <c r="BO21" s="255">
        <f t="shared" si="19"/>
        <v>16166.16539</v>
      </c>
      <c r="BP21" s="255">
        <f t="shared" si="20"/>
        <v>21289.929519999998</v>
      </c>
      <c r="BQ21" s="255">
        <f ca="1">_xlfn.IFNA(IF($E21=1,OFFSET($M21,0,MATCH(Periods!$D$15,$M$5:$BL$5,0)-1),SUM(OFFSET($M21,0,MATCH(Periods!$D$15,$M$5:$BL$5,0)-1):OFFSET($M21,0,MATCH(Periods!$D$15,$M$5:$BL$5,0)-12))),"")</f>
        <v>13504.781710000001</v>
      </c>
      <c r="BR21" s="255">
        <f ca="1">IF($E21=1,OFFSET($M21,0,MATCH(Periods!$D$17,$M$5:$BL$5,0)-1),SUM(OFFSET($M21,0,MATCH(Periods!$D$17,$M$5:$BL$5,0)-1):OFFSET($M21,0,MATCH(Periods!$D$13,$M$5:$BL$5,0))))</f>
        <v>9905.1616799999993</v>
      </c>
      <c r="BS21" s="255">
        <f ca="1">IF($E21=1,OFFSET($M21,0,MATCH(Periods!$D$16,$M$5:$BL$5,0)-1),SUM(OFFSET($M21,0,MATCH(Periods!$D$16,$M$5:$BL$5,0)-1):OFFSET($M21,0,MATCH(Periods!$D$14,$M$5:$BL$5,0))))</f>
        <v>13504.781710000001</v>
      </c>
      <c r="BT21" s="26"/>
      <c r="BU21" s="187" t="str">
        <f>IF(ISERROR(BN21/#REF!), "n/a", BN21/#REF!)</f>
        <v>n/a</v>
      </c>
      <c r="BV21" s="187" t="str">
        <f>IF(ISERROR(BO21/#REF!), "n/a", BO21/#REF!)</f>
        <v>n/a</v>
      </c>
      <c r="BW21" s="187" t="str">
        <f>IF(ISERROR(BP21/#REF!), "n/a", BP21/#REF!)</f>
        <v>n/a</v>
      </c>
      <c r="BX21" s="187" t="str">
        <f ca="1">IF(ISERROR(BQ21/#REF!), "n/a", BQ21/#REF!)</f>
        <v>n/a</v>
      </c>
      <c r="BY21" s="187" t="str">
        <f ca="1">IF(ISERROR(BR21/#REF!), "n/a", BR21/#REF!)</f>
        <v>n/a</v>
      </c>
      <c r="BZ21" s="187" t="str">
        <f ca="1">IF(ISERROR(BS21/#REF!), "n/a", BS21/#REF!)</f>
        <v>n/a</v>
      </c>
      <c r="CA21" s="71"/>
      <c r="CB21" s="257">
        <f t="shared" si="21"/>
        <v>-3812.1295899999986</v>
      </c>
      <c r="CC21" s="188">
        <f t="shared" si="22"/>
        <v>-0.19081356010691955</v>
      </c>
      <c r="CD21" s="257">
        <f t="shared" si="23"/>
        <v>5123.7641299999977</v>
      </c>
      <c r="CE21" s="188">
        <f t="shared" si="24"/>
        <v>0.31694369112228893</v>
      </c>
      <c r="CF21" s="257">
        <f t="shared" ca="1" si="25"/>
        <v>-7785.1478099999968</v>
      </c>
      <c r="CG21" s="188">
        <f t="shared" ca="1" si="26"/>
        <v>-0.36567278452878588</v>
      </c>
      <c r="CH21" s="257">
        <f t="shared" ca="1" si="27"/>
        <v>3599.6200300000019</v>
      </c>
      <c r="CI21" s="188">
        <f t="shared" ca="1" si="28"/>
        <v>0.36340850823951437</v>
      </c>
      <c r="CJ21" s="26"/>
      <c r="CK21" s="187"/>
    </row>
    <row r="22" spans="1:89" ht="12" customHeight="1" x14ac:dyDescent="0.35">
      <c r="A22" s="27"/>
      <c r="B22" s="304" t="s">
        <v>522</v>
      </c>
      <c r="C22" s="27" t="s">
        <v>289</v>
      </c>
      <c r="D22" s="27"/>
      <c r="E22" s="27">
        <v>1</v>
      </c>
      <c r="F22" s="303" t="s">
        <v>33</v>
      </c>
      <c r="G22" s="27" t="s">
        <v>689</v>
      </c>
      <c r="H22" s="27"/>
      <c r="I22" s="27"/>
      <c r="J22" s="27"/>
      <c r="K22" s="27"/>
      <c r="L22" s="172"/>
      <c r="M22" s="25"/>
      <c r="N22" s="256">
        <v>0</v>
      </c>
      <c r="O22" s="256">
        <v>0</v>
      </c>
      <c r="P22" s="256">
        <v>0</v>
      </c>
      <c r="Q22" s="256">
        <v>0</v>
      </c>
      <c r="R22" s="256">
        <v>9435.5607100000016</v>
      </c>
      <c r="S22" s="256">
        <v>8561.0820999999996</v>
      </c>
      <c r="T22" s="256">
        <v>742</v>
      </c>
      <c r="U22" s="256">
        <v>14544.620999999999</v>
      </c>
      <c r="V22" s="256">
        <v>0</v>
      </c>
      <c r="W22" s="256">
        <v>2903.6969700000004</v>
      </c>
      <c r="X22" s="256">
        <v>0</v>
      </c>
      <c r="Y22" s="256">
        <v>874.74759999999992</v>
      </c>
      <c r="Z22" s="255">
        <v>0</v>
      </c>
      <c r="AA22" s="255">
        <v>0</v>
      </c>
      <c r="AB22" s="255">
        <v>0</v>
      </c>
      <c r="AC22" s="255">
        <v>0</v>
      </c>
      <c r="AD22" s="255">
        <v>0</v>
      </c>
      <c r="AE22" s="255">
        <v>0</v>
      </c>
      <c r="AF22" s="255">
        <v>0</v>
      </c>
      <c r="AG22" s="255">
        <v>0</v>
      </c>
      <c r="AH22" s="255">
        <v>1417.6723400000001</v>
      </c>
      <c r="AI22" s="255">
        <v>0</v>
      </c>
      <c r="AJ22" s="255">
        <v>0</v>
      </c>
      <c r="AK22" s="255">
        <v>2067.8135900000002</v>
      </c>
      <c r="AL22" s="254">
        <v>2067.8135900000002</v>
      </c>
      <c r="AM22" s="254">
        <v>0</v>
      </c>
      <c r="AN22" s="254">
        <v>4839.1240099999995</v>
      </c>
      <c r="AO22" s="254">
        <v>0</v>
      </c>
      <c r="AP22" s="254">
        <v>0</v>
      </c>
      <c r="AQ22" s="254">
        <v>0</v>
      </c>
      <c r="AR22" s="254">
        <v>0</v>
      </c>
      <c r="AS22" s="254">
        <v>8944.4455899999994</v>
      </c>
      <c r="AT22" s="254">
        <v>0</v>
      </c>
      <c r="AU22" s="254">
        <v>0</v>
      </c>
      <c r="AV22" s="254">
        <v>0</v>
      </c>
      <c r="AW22" s="254">
        <v>0</v>
      </c>
      <c r="AX22" s="255">
        <v>472.90602000000001</v>
      </c>
      <c r="AY22" s="255">
        <v>482.61302000000001</v>
      </c>
      <c r="AZ22" s="255"/>
      <c r="BA22" s="255"/>
      <c r="BB22" s="255"/>
      <c r="BC22" s="255"/>
      <c r="BD22" s="255"/>
      <c r="BE22" s="255"/>
      <c r="BF22" s="255"/>
      <c r="BG22" s="255"/>
      <c r="BH22" s="255"/>
      <c r="BI22" s="255"/>
      <c r="BM22" s="241"/>
      <c r="BN22" s="255">
        <f t="shared" si="18"/>
        <v>874.74759999999992</v>
      </c>
      <c r="BO22" s="255">
        <f t="shared" si="19"/>
        <v>2067.8135900000002</v>
      </c>
      <c r="BP22" s="255">
        <f t="shared" si="20"/>
        <v>0</v>
      </c>
      <c r="BQ22" s="255">
        <f ca="1">_xlfn.IFNA(IF($E22=1,OFFSET($M22,0,MATCH(Periods!$D$15,$M$5:$BL$5,0)-1),SUM(OFFSET($M22,0,MATCH(Periods!$D$15,$M$5:$BL$5,0)-1):OFFSET($M22,0,MATCH(Periods!$D$15,$M$5:$BL$5,0)-12))),"")</f>
        <v>482.61302000000001</v>
      </c>
      <c r="BR22" s="255">
        <f ca="1">IF($E22=1,OFFSET($M22,0,MATCH(Periods!$D$17,$M$5:$BL$5,0)-1),SUM(OFFSET($M22,0,MATCH(Periods!$D$17,$M$5:$BL$5,0)-1):OFFSET($M22,0,MATCH(Periods!$D$13,$M$5:$BL$5,0))))</f>
        <v>0</v>
      </c>
      <c r="BS22" s="255">
        <f ca="1">IF($E22=1,OFFSET($M22,0,MATCH(Periods!$D$16,$M$5:$BL$5,0)-1),SUM(OFFSET($M22,0,MATCH(Periods!$D$16,$M$5:$BL$5,0)-1):OFFSET($M22,0,MATCH(Periods!$D$14,$M$5:$BL$5,0))))</f>
        <v>482.61302000000001</v>
      </c>
      <c r="BT22" s="26"/>
      <c r="BU22" s="187" t="str">
        <f>IF(ISERROR(BN22/#REF!), "n/a", BN22/#REF!)</f>
        <v>n/a</v>
      </c>
      <c r="BV22" s="187" t="str">
        <f>IF(ISERROR(BO22/#REF!), "n/a", BO22/#REF!)</f>
        <v>n/a</v>
      </c>
      <c r="BW22" s="187" t="str">
        <f>IF(ISERROR(BP22/#REF!), "n/a", BP22/#REF!)</f>
        <v>n/a</v>
      </c>
      <c r="BX22" s="187" t="str">
        <f ca="1">IF(ISERROR(BQ22/#REF!), "n/a", BQ22/#REF!)</f>
        <v>n/a</v>
      </c>
      <c r="BY22" s="187" t="str">
        <f ca="1">IF(ISERROR(BR22/#REF!), "n/a", BR22/#REF!)</f>
        <v>n/a</v>
      </c>
      <c r="BZ22" s="187" t="str">
        <f ca="1">IF(ISERROR(BS22/#REF!), "n/a", BS22/#REF!)</f>
        <v>n/a</v>
      </c>
      <c r="CA22" s="71"/>
      <c r="CB22" s="257">
        <f t="shared" si="21"/>
        <v>1193.0659900000003</v>
      </c>
      <c r="CC22" s="188">
        <f t="shared" si="22"/>
        <v>1.3638974145227725</v>
      </c>
      <c r="CD22" s="257">
        <f t="shared" si="23"/>
        <v>-2067.8135900000002</v>
      </c>
      <c r="CE22" s="188">
        <f t="shared" si="24"/>
        <v>-1</v>
      </c>
      <c r="CF22" s="257">
        <f t="shared" ca="1" si="25"/>
        <v>482.61302000000001</v>
      </c>
      <c r="CG22" s="188">
        <f t="shared" ca="1" si="26"/>
        <v>1</v>
      </c>
      <c r="CH22" s="257">
        <f t="shared" ca="1" si="27"/>
        <v>482.61302000000001</v>
      </c>
      <c r="CI22" s="188">
        <f t="shared" ca="1" si="28"/>
        <v>1</v>
      </c>
      <c r="CJ22" s="26"/>
      <c r="CK22" s="187"/>
    </row>
    <row r="23" spans="1:89" ht="12" customHeight="1" x14ac:dyDescent="0.35">
      <c r="A23" s="27"/>
      <c r="B23" s="304" t="s">
        <v>523</v>
      </c>
      <c r="C23" s="27" t="s">
        <v>313</v>
      </c>
      <c r="D23" s="27"/>
      <c r="E23" s="27">
        <v>1</v>
      </c>
      <c r="F23" s="303" t="s">
        <v>34</v>
      </c>
      <c r="G23" s="27" t="s">
        <v>446</v>
      </c>
      <c r="H23" s="27"/>
      <c r="I23" s="27"/>
      <c r="J23" s="27"/>
      <c r="K23" s="27"/>
      <c r="L23" s="172"/>
      <c r="M23" s="25"/>
      <c r="N23" s="256">
        <v>13504.67525</v>
      </c>
      <c r="O23" s="256">
        <v>4793.2834999999995</v>
      </c>
      <c r="P23" s="256">
        <v>4781.3365800000001</v>
      </c>
      <c r="Q23" s="256">
        <v>1106.59808</v>
      </c>
      <c r="R23" s="256">
        <v>837.91419999999994</v>
      </c>
      <c r="S23" s="256">
        <v>1150.02019</v>
      </c>
      <c r="T23" s="256">
        <v>2032.18416</v>
      </c>
      <c r="U23" s="256">
        <v>1225.8539599999999</v>
      </c>
      <c r="V23" s="256">
        <v>4446.7719000000006</v>
      </c>
      <c r="W23" s="256">
        <v>2971.70561</v>
      </c>
      <c r="X23" s="256">
        <v>8003.0191599999998</v>
      </c>
      <c r="Y23" s="256">
        <v>1984.29178</v>
      </c>
      <c r="Z23" s="255">
        <v>1979.1136200000001</v>
      </c>
      <c r="AA23" s="255">
        <v>941.16045999999994</v>
      </c>
      <c r="AB23" s="255">
        <v>2076.5661100000002</v>
      </c>
      <c r="AC23" s="255">
        <v>3693.3338699999999</v>
      </c>
      <c r="AD23" s="255">
        <v>3703.3890499999998</v>
      </c>
      <c r="AE23" s="255">
        <v>5248.1077599999999</v>
      </c>
      <c r="AF23" s="255">
        <v>9516.8329900000008</v>
      </c>
      <c r="AG23" s="255">
        <v>7696.8030799999997</v>
      </c>
      <c r="AH23" s="255">
        <v>7699.4799899999998</v>
      </c>
      <c r="AI23" s="255">
        <v>4812.3821900000003</v>
      </c>
      <c r="AJ23" s="255">
        <v>5218.64048</v>
      </c>
      <c r="AK23" s="255">
        <v>4276.0016699999996</v>
      </c>
      <c r="AL23" s="254">
        <v>6143.3265899999997</v>
      </c>
      <c r="AM23" s="254">
        <v>9594.2517399999997</v>
      </c>
      <c r="AN23" s="254">
        <v>7361.16176</v>
      </c>
      <c r="AO23" s="254">
        <v>2310.21002</v>
      </c>
      <c r="AP23" s="254">
        <v>2909.4129500000004</v>
      </c>
      <c r="AQ23" s="254">
        <v>2696.04828</v>
      </c>
      <c r="AR23" s="254">
        <v>5228.6577300000008</v>
      </c>
      <c r="AS23" s="254">
        <v>3929.3119500000003</v>
      </c>
      <c r="AT23" s="254">
        <v>4206.0441200000005</v>
      </c>
      <c r="AU23" s="254">
        <v>8722.8564800000004</v>
      </c>
      <c r="AV23" s="254">
        <v>8294.1731099999997</v>
      </c>
      <c r="AW23" s="254">
        <v>3436.8927699999999</v>
      </c>
      <c r="AX23" s="255">
        <v>3304.8133800000001</v>
      </c>
      <c r="AY23" s="255">
        <v>3088.1011899999999</v>
      </c>
      <c r="AZ23" s="255"/>
      <c r="BA23" s="255"/>
      <c r="BB23" s="255"/>
      <c r="BC23" s="255"/>
      <c r="BD23" s="255"/>
      <c r="BE23" s="255"/>
      <c r="BF23" s="255"/>
      <c r="BG23" s="255"/>
      <c r="BH23" s="255"/>
      <c r="BI23" s="255"/>
      <c r="BM23" s="241"/>
      <c r="BN23" s="255">
        <f t="shared" si="18"/>
        <v>1984.29178</v>
      </c>
      <c r="BO23" s="255">
        <f t="shared" si="19"/>
        <v>4276.0016699999996</v>
      </c>
      <c r="BP23" s="255">
        <f t="shared" si="20"/>
        <v>3436.8927699999999</v>
      </c>
      <c r="BQ23" s="255">
        <f ca="1">_xlfn.IFNA(IF($E23=1,OFFSET($M23,0,MATCH(Periods!$D$15,$M$5:$BL$5,0)-1),SUM(OFFSET($M23,0,MATCH(Periods!$D$15,$M$5:$BL$5,0)-1):OFFSET($M23,0,MATCH(Periods!$D$15,$M$5:$BL$5,0)-12))),"")</f>
        <v>3088.1011899999999</v>
      </c>
      <c r="BR23" s="255">
        <f ca="1">IF($E23=1,OFFSET($M23,0,MATCH(Periods!$D$17,$M$5:$BL$5,0)-1),SUM(OFFSET($M23,0,MATCH(Periods!$D$17,$M$5:$BL$5,0)-1):OFFSET($M23,0,MATCH(Periods!$D$13,$M$5:$BL$5,0))))</f>
        <v>9594.2517399999997</v>
      </c>
      <c r="BS23" s="255">
        <f ca="1">IF($E23=1,OFFSET($M23,0,MATCH(Periods!$D$16,$M$5:$BL$5,0)-1),SUM(OFFSET($M23,0,MATCH(Periods!$D$16,$M$5:$BL$5,0)-1):OFFSET($M23,0,MATCH(Periods!$D$14,$M$5:$BL$5,0))))</f>
        <v>3088.1011899999999</v>
      </c>
      <c r="BT23" s="26"/>
      <c r="BU23" s="187" t="str">
        <f>IF(ISERROR(BN23/#REF!), "n/a", BN23/#REF!)</f>
        <v>n/a</v>
      </c>
      <c r="BV23" s="187" t="str">
        <f>IF(ISERROR(BO23/#REF!), "n/a", BO23/#REF!)</f>
        <v>n/a</v>
      </c>
      <c r="BW23" s="187" t="str">
        <f>IF(ISERROR(BP23/#REF!), "n/a", BP23/#REF!)</f>
        <v>n/a</v>
      </c>
      <c r="BX23" s="187" t="str">
        <f ca="1">IF(ISERROR(BQ23/#REF!), "n/a", BQ23/#REF!)</f>
        <v>n/a</v>
      </c>
      <c r="BY23" s="187" t="str">
        <f ca="1">IF(ISERROR(BR23/#REF!), "n/a", BR23/#REF!)</f>
        <v>n/a</v>
      </c>
      <c r="BZ23" s="187" t="str">
        <f ca="1">IF(ISERROR(BS23/#REF!), "n/a", BS23/#REF!)</f>
        <v>n/a</v>
      </c>
      <c r="CA23" s="71"/>
      <c r="CB23" s="257">
        <f t="shared" si="21"/>
        <v>2291.7098899999996</v>
      </c>
      <c r="CC23" s="188">
        <f t="shared" si="22"/>
        <v>1.154925859744276</v>
      </c>
      <c r="CD23" s="257">
        <f t="shared" si="23"/>
        <v>-839.10889999999972</v>
      </c>
      <c r="CE23" s="188">
        <f t="shared" si="24"/>
        <v>-0.19623680362126703</v>
      </c>
      <c r="CF23" s="257">
        <f t="shared" ca="1" si="25"/>
        <v>-348.79158000000007</v>
      </c>
      <c r="CG23" s="188">
        <f t="shared" ca="1" si="26"/>
        <v>-0.10148456857442197</v>
      </c>
      <c r="CH23" s="257">
        <f t="shared" ca="1" si="27"/>
        <v>-6506.1505500000003</v>
      </c>
      <c r="CI23" s="188">
        <f t="shared" ca="1" si="28"/>
        <v>-0.67813006436706236</v>
      </c>
      <c r="CJ23" s="26"/>
      <c r="CK23" s="187"/>
    </row>
    <row r="24" spans="1:89" ht="12" customHeight="1" x14ac:dyDescent="0.35">
      <c r="A24" s="27"/>
      <c r="B24" s="304" t="s">
        <v>524</v>
      </c>
      <c r="C24" s="27" t="s">
        <v>314</v>
      </c>
      <c r="D24" s="27"/>
      <c r="E24" s="27">
        <v>1</v>
      </c>
      <c r="F24" s="303" t="s">
        <v>34</v>
      </c>
      <c r="G24" s="27" t="s">
        <v>447</v>
      </c>
      <c r="H24" s="27"/>
      <c r="I24" s="27"/>
      <c r="J24" s="27"/>
      <c r="K24" s="27"/>
      <c r="L24" s="172"/>
      <c r="M24" s="25"/>
      <c r="N24" s="256">
        <v>-414.37551000000002</v>
      </c>
      <c r="O24" s="256">
        <v>-143.79851000000002</v>
      </c>
      <c r="P24" s="256">
        <v>-143.559</v>
      </c>
      <c r="Q24" s="256">
        <v>-143.559</v>
      </c>
      <c r="R24" s="256">
        <v>-25.212389999999999</v>
      </c>
      <c r="S24" s="256">
        <v>-34.611330000000002</v>
      </c>
      <c r="T24" s="256">
        <v>-34.611330000000002</v>
      </c>
      <c r="U24" s="256">
        <v>-34.611330000000002</v>
      </c>
      <c r="V24" s="256">
        <v>-70.172830000000005</v>
      </c>
      <c r="W24" s="256">
        <v>-70.172830000000005</v>
      </c>
      <c r="X24" s="256">
        <v>-70.172830000000005</v>
      </c>
      <c r="Y24" s="256">
        <v>-29.7637</v>
      </c>
      <c r="Z24" s="255">
        <v>-29.7637</v>
      </c>
      <c r="AA24" s="255">
        <v>-29.7637</v>
      </c>
      <c r="AB24" s="255">
        <v>-31.155110000000001</v>
      </c>
      <c r="AC24" s="255">
        <v>-31.155110000000001</v>
      </c>
      <c r="AD24" s="255">
        <v>-31.155110000000001</v>
      </c>
      <c r="AE24" s="255">
        <v>0</v>
      </c>
      <c r="AF24" s="255">
        <v>0</v>
      </c>
      <c r="AG24" s="255">
        <v>0</v>
      </c>
      <c r="AH24" s="255">
        <v>0</v>
      </c>
      <c r="AI24" s="255">
        <v>0</v>
      </c>
      <c r="AJ24" s="255">
        <v>0</v>
      </c>
      <c r="AK24" s="255">
        <v>0</v>
      </c>
      <c r="AL24" s="254">
        <v>0</v>
      </c>
      <c r="AM24" s="254">
        <v>0</v>
      </c>
      <c r="AN24" s="254">
        <v>0</v>
      </c>
      <c r="AO24" s="254">
        <v>0</v>
      </c>
      <c r="AP24" s="254">
        <v>0</v>
      </c>
      <c r="AQ24" s="254">
        <v>0</v>
      </c>
      <c r="AR24" s="254">
        <v>0</v>
      </c>
      <c r="AS24" s="254">
        <v>0</v>
      </c>
      <c r="AT24" s="254">
        <v>0</v>
      </c>
      <c r="AU24" s="254">
        <v>0</v>
      </c>
      <c r="AV24" s="254">
        <v>0</v>
      </c>
      <c r="AW24" s="254">
        <v>0</v>
      </c>
      <c r="AX24" s="255">
        <v>0</v>
      </c>
      <c r="AY24" s="255">
        <v>0</v>
      </c>
      <c r="AZ24" s="255"/>
      <c r="BA24" s="255"/>
      <c r="BB24" s="255"/>
      <c r="BC24" s="255"/>
      <c r="BD24" s="255"/>
      <c r="BE24" s="255"/>
      <c r="BF24" s="255"/>
      <c r="BG24" s="255"/>
      <c r="BH24" s="255"/>
      <c r="BI24" s="255"/>
      <c r="BM24" s="241"/>
      <c r="BN24" s="255">
        <f t="shared" si="18"/>
        <v>-29.7637</v>
      </c>
      <c r="BO24" s="255">
        <f t="shared" si="19"/>
        <v>0</v>
      </c>
      <c r="BP24" s="255">
        <f t="shared" si="20"/>
        <v>0</v>
      </c>
      <c r="BQ24" s="255">
        <f ca="1">_xlfn.IFNA(IF($E24=1,OFFSET($M24,0,MATCH(Periods!$D$15,$M$5:$BL$5,0)-1),SUM(OFFSET($M24,0,MATCH(Periods!$D$15,$M$5:$BL$5,0)-1):OFFSET($M24,0,MATCH(Periods!$D$15,$M$5:$BL$5,0)-12))),"")</f>
        <v>0</v>
      </c>
      <c r="BR24" s="255">
        <f ca="1">IF($E24=1,OFFSET($M24,0,MATCH(Periods!$D$17,$M$5:$BL$5,0)-1),SUM(OFFSET($M24,0,MATCH(Periods!$D$17,$M$5:$BL$5,0)-1):OFFSET($M24,0,MATCH(Periods!$D$13,$M$5:$BL$5,0))))</f>
        <v>0</v>
      </c>
      <c r="BS24" s="255">
        <f ca="1">IF($E24=1,OFFSET($M24,0,MATCH(Periods!$D$16,$M$5:$BL$5,0)-1),SUM(OFFSET($M24,0,MATCH(Periods!$D$16,$M$5:$BL$5,0)-1):OFFSET($M24,0,MATCH(Periods!$D$14,$M$5:$BL$5,0))))</f>
        <v>0</v>
      </c>
      <c r="BT24" s="26"/>
      <c r="BU24" s="187" t="str">
        <f>IF(ISERROR(BN24/#REF!), "n/a", BN24/#REF!)</f>
        <v>n/a</v>
      </c>
      <c r="BV24" s="187" t="str">
        <f>IF(ISERROR(BO24/#REF!), "n/a", BO24/#REF!)</f>
        <v>n/a</v>
      </c>
      <c r="BW24" s="187" t="str">
        <f>IF(ISERROR(BP24/#REF!), "n/a", BP24/#REF!)</f>
        <v>n/a</v>
      </c>
      <c r="BX24" s="187" t="str">
        <f ca="1">IF(ISERROR(BQ24/#REF!), "n/a", BQ24/#REF!)</f>
        <v>n/a</v>
      </c>
      <c r="BY24" s="187" t="str">
        <f ca="1">IF(ISERROR(BR24/#REF!), "n/a", BR24/#REF!)</f>
        <v>n/a</v>
      </c>
      <c r="BZ24" s="187" t="str">
        <f ca="1">IF(ISERROR(BS24/#REF!), "n/a", BS24/#REF!)</f>
        <v>n/a</v>
      </c>
      <c r="CA24" s="71"/>
      <c r="CB24" s="257">
        <f t="shared" si="21"/>
        <v>29.7637</v>
      </c>
      <c r="CC24" s="188">
        <f t="shared" si="22"/>
        <v>-1</v>
      </c>
      <c r="CD24" s="257">
        <f t="shared" si="23"/>
        <v>0</v>
      </c>
      <c r="CE24" s="188">
        <f t="shared" si="24"/>
        <v>1</v>
      </c>
      <c r="CF24" s="257">
        <f t="shared" ca="1" si="25"/>
        <v>0</v>
      </c>
      <c r="CG24" s="188">
        <f t="shared" ca="1" si="26"/>
        <v>1</v>
      </c>
      <c r="CH24" s="257">
        <f t="shared" ca="1" si="27"/>
        <v>0</v>
      </c>
      <c r="CI24" s="188">
        <f t="shared" ca="1" si="28"/>
        <v>1</v>
      </c>
      <c r="CJ24" s="26"/>
      <c r="CK24" s="187"/>
    </row>
    <row r="25" spans="1:89" ht="12" customHeight="1" x14ac:dyDescent="0.35">
      <c r="A25" s="27"/>
      <c r="B25" s="304" t="s">
        <v>525</v>
      </c>
      <c r="C25" s="27" t="s">
        <v>315</v>
      </c>
      <c r="D25" s="27"/>
      <c r="E25" s="27">
        <v>1</v>
      </c>
      <c r="F25" s="303" t="s">
        <v>34</v>
      </c>
      <c r="G25" s="27" t="s">
        <v>448</v>
      </c>
      <c r="H25" s="27"/>
      <c r="I25" s="27"/>
      <c r="J25" s="27"/>
      <c r="K25" s="27"/>
      <c r="L25" s="172"/>
      <c r="M25" s="25"/>
      <c r="N25" s="256">
        <v>0</v>
      </c>
      <c r="O25" s="256">
        <v>0</v>
      </c>
      <c r="P25" s="256">
        <v>0</v>
      </c>
      <c r="Q25" s="256">
        <v>0</v>
      </c>
      <c r="R25" s="256">
        <v>0</v>
      </c>
      <c r="S25" s="256">
        <v>0</v>
      </c>
      <c r="T25" s="256">
        <v>0</v>
      </c>
      <c r="U25" s="256">
        <v>0</v>
      </c>
      <c r="V25" s="256">
        <v>0</v>
      </c>
      <c r="W25" s="256">
        <v>0</v>
      </c>
      <c r="X25" s="256">
        <v>0</v>
      </c>
      <c r="Y25" s="256">
        <v>0</v>
      </c>
      <c r="Z25" s="255">
        <v>0</v>
      </c>
      <c r="AA25" s="255">
        <v>0</v>
      </c>
      <c r="AB25" s="255">
        <v>0</v>
      </c>
      <c r="AC25" s="255">
        <v>0</v>
      </c>
      <c r="AD25" s="255">
        <v>0</v>
      </c>
      <c r="AE25" s="255">
        <v>0</v>
      </c>
      <c r="AF25" s="255">
        <v>0</v>
      </c>
      <c r="AG25" s="255">
        <v>0</v>
      </c>
      <c r="AH25" s="255">
        <v>0</v>
      </c>
      <c r="AI25" s="255">
        <v>0</v>
      </c>
      <c r="AJ25" s="255">
        <v>0</v>
      </c>
      <c r="AK25" s="255">
        <v>0</v>
      </c>
      <c r="AL25" s="254">
        <v>0</v>
      </c>
      <c r="AM25" s="254">
        <v>0</v>
      </c>
      <c r="AN25" s="254">
        <v>0</v>
      </c>
      <c r="AO25" s="254">
        <v>0</v>
      </c>
      <c r="AP25" s="254">
        <v>0</v>
      </c>
      <c r="AQ25" s="254">
        <v>0</v>
      </c>
      <c r="AR25" s="254">
        <v>0</v>
      </c>
      <c r="AS25" s="254">
        <v>0</v>
      </c>
      <c r="AT25" s="254">
        <v>0</v>
      </c>
      <c r="AU25" s="254">
        <v>0</v>
      </c>
      <c r="AV25" s="254">
        <v>0</v>
      </c>
      <c r="AW25" s="254">
        <v>0</v>
      </c>
      <c r="AX25" s="255">
        <v>0</v>
      </c>
      <c r="AY25" s="255">
        <v>0</v>
      </c>
      <c r="AZ25" s="255"/>
      <c r="BA25" s="255"/>
      <c r="BB25" s="255"/>
      <c r="BC25" s="255"/>
      <c r="BD25" s="255"/>
      <c r="BE25" s="255"/>
      <c r="BF25" s="255"/>
      <c r="BG25" s="255"/>
      <c r="BH25" s="255"/>
      <c r="BI25" s="255"/>
      <c r="BM25" s="241"/>
      <c r="BN25" s="255">
        <f t="shared" si="18"/>
        <v>0</v>
      </c>
      <c r="BO25" s="255">
        <f t="shared" si="19"/>
        <v>0</v>
      </c>
      <c r="BP25" s="255">
        <f t="shared" si="20"/>
        <v>0</v>
      </c>
      <c r="BQ25" s="255">
        <f ca="1">_xlfn.IFNA(IF($E25=1,OFFSET($M25,0,MATCH(Periods!$D$15,$M$5:$BL$5,0)-1),SUM(OFFSET($M25,0,MATCH(Periods!$D$15,$M$5:$BL$5,0)-1):OFFSET($M25,0,MATCH(Periods!$D$15,$M$5:$BL$5,0)-12))),"")</f>
        <v>0</v>
      </c>
      <c r="BR25" s="255">
        <f ca="1">IF($E25=1,OFFSET($M25,0,MATCH(Periods!$D$17,$M$5:$BL$5,0)-1),SUM(OFFSET($M25,0,MATCH(Periods!$D$17,$M$5:$BL$5,0)-1):OFFSET($M25,0,MATCH(Periods!$D$13,$M$5:$BL$5,0))))</f>
        <v>0</v>
      </c>
      <c r="BS25" s="255">
        <f ca="1">IF($E25=1,OFFSET($M25,0,MATCH(Periods!$D$16,$M$5:$BL$5,0)-1),SUM(OFFSET($M25,0,MATCH(Periods!$D$16,$M$5:$BL$5,0)-1):OFFSET($M25,0,MATCH(Periods!$D$14,$M$5:$BL$5,0))))</f>
        <v>0</v>
      </c>
      <c r="BT25" s="26"/>
      <c r="BU25" s="187" t="str">
        <f>IF(ISERROR(BN25/#REF!), "n/a", BN25/#REF!)</f>
        <v>n/a</v>
      </c>
      <c r="BV25" s="187" t="str">
        <f>IF(ISERROR(BO25/#REF!), "n/a", BO25/#REF!)</f>
        <v>n/a</v>
      </c>
      <c r="BW25" s="187" t="str">
        <f>IF(ISERROR(BP25/#REF!), "n/a", BP25/#REF!)</f>
        <v>n/a</v>
      </c>
      <c r="BX25" s="187" t="str">
        <f ca="1">IF(ISERROR(BQ25/#REF!), "n/a", BQ25/#REF!)</f>
        <v>n/a</v>
      </c>
      <c r="BY25" s="187" t="str">
        <f ca="1">IF(ISERROR(BR25/#REF!), "n/a", BR25/#REF!)</f>
        <v>n/a</v>
      </c>
      <c r="BZ25" s="187" t="str">
        <f ca="1">IF(ISERROR(BS25/#REF!), "n/a", BS25/#REF!)</f>
        <v>n/a</v>
      </c>
      <c r="CA25" s="71"/>
      <c r="CB25" s="257">
        <f t="shared" si="21"/>
        <v>0</v>
      </c>
      <c r="CC25" s="188">
        <f t="shared" si="22"/>
        <v>1</v>
      </c>
      <c r="CD25" s="257">
        <f t="shared" si="23"/>
        <v>0</v>
      </c>
      <c r="CE25" s="188">
        <f t="shared" si="24"/>
        <v>1</v>
      </c>
      <c r="CF25" s="257">
        <f t="shared" ca="1" si="25"/>
        <v>0</v>
      </c>
      <c r="CG25" s="188">
        <f t="shared" ca="1" si="26"/>
        <v>1</v>
      </c>
      <c r="CH25" s="257">
        <f t="shared" ca="1" si="27"/>
        <v>0</v>
      </c>
      <c r="CI25" s="188">
        <f t="shared" ca="1" si="28"/>
        <v>1</v>
      </c>
      <c r="CJ25" s="26"/>
      <c r="CK25" s="187"/>
    </row>
    <row r="26" spans="1:89" ht="12" customHeight="1" x14ac:dyDescent="0.35">
      <c r="A26" s="27"/>
      <c r="B26" s="304" t="s">
        <v>526</v>
      </c>
      <c r="C26" s="27" t="s">
        <v>357</v>
      </c>
      <c r="D26" s="27"/>
      <c r="E26" s="27">
        <v>1</v>
      </c>
      <c r="F26" s="303" t="s">
        <v>123</v>
      </c>
      <c r="G26" s="27" t="s">
        <v>660</v>
      </c>
      <c r="H26" s="27"/>
      <c r="I26" s="27"/>
      <c r="J26" s="27"/>
      <c r="K26" s="27"/>
      <c r="L26" s="172"/>
      <c r="M26" s="25"/>
      <c r="N26" s="256">
        <v>16.2</v>
      </c>
      <c r="O26" s="256">
        <v>16.2</v>
      </c>
      <c r="P26" s="256">
        <v>16.2</v>
      </c>
      <c r="Q26" s="256">
        <v>16.2</v>
      </c>
      <c r="R26" s="256">
        <v>16.2</v>
      </c>
      <c r="S26" s="256">
        <v>16.2</v>
      </c>
      <c r="T26" s="256">
        <v>16.2</v>
      </c>
      <c r="U26" s="256">
        <v>16.2</v>
      </c>
      <c r="V26" s="256">
        <v>0</v>
      </c>
      <c r="W26" s="256">
        <v>0</v>
      </c>
      <c r="X26" s="256">
        <v>0</v>
      </c>
      <c r="Y26" s="256">
        <v>0</v>
      </c>
      <c r="Z26" s="255">
        <v>0</v>
      </c>
      <c r="AA26" s="255">
        <v>0</v>
      </c>
      <c r="AB26" s="255">
        <v>0</v>
      </c>
      <c r="AC26" s="255">
        <v>0</v>
      </c>
      <c r="AD26" s="255">
        <v>0</v>
      </c>
      <c r="AE26" s="255">
        <v>0</v>
      </c>
      <c r="AF26" s="255">
        <v>0</v>
      </c>
      <c r="AG26" s="255">
        <v>0</v>
      </c>
      <c r="AH26" s="255">
        <v>0</v>
      </c>
      <c r="AI26" s="255">
        <v>0</v>
      </c>
      <c r="AJ26" s="255">
        <v>0</v>
      </c>
      <c r="AK26" s="255">
        <v>0</v>
      </c>
      <c r="AL26" s="254">
        <v>0</v>
      </c>
      <c r="AM26" s="254">
        <v>0</v>
      </c>
      <c r="AN26" s="254">
        <v>0</v>
      </c>
      <c r="AO26" s="254">
        <v>0</v>
      </c>
      <c r="AP26" s="254">
        <v>0</v>
      </c>
      <c r="AQ26" s="254">
        <v>0</v>
      </c>
      <c r="AR26" s="254">
        <v>0</v>
      </c>
      <c r="AS26" s="254">
        <v>0</v>
      </c>
      <c r="AT26" s="254">
        <v>0</v>
      </c>
      <c r="AU26" s="254">
        <v>0</v>
      </c>
      <c r="AV26" s="254">
        <v>0</v>
      </c>
      <c r="AW26" s="254">
        <v>0</v>
      </c>
      <c r="AX26" s="255">
        <v>0</v>
      </c>
      <c r="AY26" s="255">
        <v>0</v>
      </c>
      <c r="AZ26" s="255"/>
      <c r="BA26" s="255"/>
      <c r="BB26" s="255"/>
      <c r="BC26" s="255"/>
      <c r="BD26" s="255"/>
      <c r="BE26" s="255"/>
      <c r="BF26" s="255"/>
      <c r="BG26" s="255"/>
      <c r="BH26" s="255"/>
      <c r="BI26" s="255"/>
      <c r="BM26" s="241"/>
      <c r="BN26" s="255">
        <f t="shared" si="18"/>
        <v>0</v>
      </c>
      <c r="BO26" s="255">
        <f t="shared" si="19"/>
        <v>0</v>
      </c>
      <c r="BP26" s="255">
        <f t="shared" si="20"/>
        <v>0</v>
      </c>
      <c r="BQ26" s="255">
        <f ca="1">_xlfn.IFNA(IF($E26=1,OFFSET($M26,0,MATCH(Periods!$D$15,$M$5:$BL$5,0)-1),SUM(OFFSET($M26,0,MATCH(Periods!$D$15,$M$5:$BL$5,0)-1):OFFSET($M26,0,MATCH(Periods!$D$15,$M$5:$BL$5,0)-12))),"")</f>
        <v>0</v>
      </c>
      <c r="BR26" s="255">
        <f ca="1">IF($E26=1,OFFSET($M26,0,MATCH(Periods!$D$17,$M$5:$BL$5,0)-1),SUM(OFFSET($M26,0,MATCH(Periods!$D$17,$M$5:$BL$5,0)-1):OFFSET($M26,0,MATCH(Periods!$D$13,$M$5:$BL$5,0))))</f>
        <v>0</v>
      </c>
      <c r="BS26" s="255">
        <f ca="1">IF($E26=1,OFFSET($M26,0,MATCH(Periods!$D$16,$M$5:$BL$5,0)-1),SUM(OFFSET($M26,0,MATCH(Periods!$D$16,$M$5:$BL$5,0)-1):OFFSET($M26,0,MATCH(Periods!$D$14,$M$5:$BL$5,0))))</f>
        <v>0</v>
      </c>
      <c r="BT26" s="26"/>
      <c r="BU26" s="187" t="str">
        <f>IF(ISERROR(BN26/#REF!), "n/a", BN26/#REF!)</f>
        <v>n/a</v>
      </c>
      <c r="BV26" s="187" t="str">
        <f>IF(ISERROR(BO26/#REF!), "n/a", BO26/#REF!)</f>
        <v>n/a</v>
      </c>
      <c r="BW26" s="187" t="str">
        <f>IF(ISERROR(BP26/#REF!), "n/a", BP26/#REF!)</f>
        <v>n/a</v>
      </c>
      <c r="BX26" s="187" t="str">
        <f ca="1">IF(ISERROR(BQ26/#REF!), "n/a", BQ26/#REF!)</f>
        <v>n/a</v>
      </c>
      <c r="BY26" s="187" t="str">
        <f ca="1">IF(ISERROR(BR26/#REF!), "n/a", BR26/#REF!)</f>
        <v>n/a</v>
      </c>
      <c r="BZ26" s="187" t="str">
        <f ca="1">IF(ISERROR(BS26/#REF!), "n/a", BS26/#REF!)</f>
        <v>n/a</v>
      </c>
      <c r="CA26" s="71"/>
      <c r="CB26" s="257">
        <f t="shared" si="21"/>
        <v>0</v>
      </c>
      <c r="CC26" s="188">
        <f t="shared" si="22"/>
        <v>1</v>
      </c>
      <c r="CD26" s="257">
        <f t="shared" si="23"/>
        <v>0</v>
      </c>
      <c r="CE26" s="188">
        <f t="shared" si="24"/>
        <v>1</v>
      </c>
      <c r="CF26" s="257">
        <f t="shared" ca="1" si="25"/>
        <v>0</v>
      </c>
      <c r="CG26" s="188">
        <f t="shared" ca="1" si="26"/>
        <v>1</v>
      </c>
      <c r="CH26" s="257">
        <f t="shared" ca="1" si="27"/>
        <v>0</v>
      </c>
      <c r="CI26" s="188">
        <f t="shared" ca="1" si="28"/>
        <v>1</v>
      </c>
      <c r="CJ26" s="26"/>
      <c r="CK26" s="187"/>
    </row>
    <row r="27" spans="1:89" ht="12" customHeight="1" x14ac:dyDescent="0.35">
      <c r="A27" s="27"/>
      <c r="B27" s="304" t="s">
        <v>527</v>
      </c>
      <c r="C27" s="27" t="s">
        <v>358</v>
      </c>
      <c r="D27" s="27"/>
      <c r="E27" s="27">
        <v>1</v>
      </c>
      <c r="F27" s="303" t="s">
        <v>123</v>
      </c>
      <c r="G27" s="27" t="s">
        <v>470</v>
      </c>
      <c r="H27" s="27"/>
      <c r="I27" s="27"/>
      <c r="J27" s="27"/>
      <c r="K27" s="27"/>
      <c r="L27" s="172"/>
      <c r="M27" s="25"/>
      <c r="N27" s="256">
        <v>0</v>
      </c>
      <c r="O27" s="256">
        <v>0</v>
      </c>
      <c r="P27" s="256">
        <v>0</v>
      </c>
      <c r="Q27" s="256">
        <v>0</v>
      </c>
      <c r="R27" s="256">
        <v>0</v>
      </c>
      <c r="S27" s="256">
        <v>0</v>
      </c>
      <c r="T27" s="256">
        <v>0</v>
      </c>
      <c r="U27" s="256">
        <v>0</v>
      </c>
      <c r="V27" s="256">
        <v>0</v>
      </c>
      <c r="W27" s="256">
        <v>0</v>
      </c>
      <c r="X27" s="256">
        <v>47.762</v>
      </c>
      <c r="Y27" s="256">
        <v>43.42</v>
      </c>
      <c r="Z27" s="255">
        <v>39.078000000000003</v>
      </c>
      <c r="AA27" s="255">
        <v>34.735999999999997</v>
      </c>
      <c r="AB27" s="255">
        <v>30.393999999999998</v>
      </c>
      <c r="AC27" s="255">
        <v>26.052</v>
      </c>
      <c r="AD27" s="255">
        <v>21.71</v>
      </c>
      <c r="AE27" s="255">
        <v>17.367999999999999</v>
      </c>
      <c r="AF27" s="255">
        <v>13.026</v>
      </c>
      <c r="AG27" s="255">
        <v>8.6839999999999993</v>
      </c>
      <c r="AH27" s="255">
        <v>4.3419999999999996</v>
      </c>
      <c r="AI27" s="255">
        <v>0</v>
      </c>
      <c r="AJ27" s="255">
        <v>49.5</v>
      </c>
      <c r="AK27" s="255">
        <v>45</v>
      </c>
      <c r="AL27" s="254">
        <v>40.5</v>
      </c>
      <c r="AM27" s="254">
        <v>36</v>
      </c>
      <c r="AN27" s="254">
        <v>31.5</v>
      </c>
      <c r="AO27" s="254">
        <v>27</v>
      </c>
      <c r="AP27" s="254">
        <v>22.5</v>
      </c>
      <c r="AQ27" s="254">
        <v>18</v>
      </c>
      <c r="AR27" s="254">
        <v>13.5</v>
      </c>
      <c r="AS27" s="254">
        <v>9</v>
      </c>
      <c r="AT27" s="254">
        <v>4.5</v>
      </c>
      <c r="AU27" s="254">
        <v>0</v>
      </c>
      <c r="AV27" s="254">
        <v>55.333629999999999</v>
      </c>
      <c r="AW27" s="254">
        <v>50.3033</v>
      </c>
      <c r="AX27" s="255">
        <v>45.272970000000001</v>
      </c>
      <c r="AY27" s="255">
        <v>40.242640000000002</v>
      </c>
      <c r="AZ27" s="255"/>
      <c r="BA27" s="255"/>
      <c r="BB27" s="255"/>
      <c r="BC27" s="255"/>
      <c r="BD27" s="255"/>
      <c r="BE27" s="255"/>
      <c r="BF27" s="255"/>
      <c r="BG27" s="255"/>
      <c r="BH27" s="255"/>
      <c r="BI27" s="255"/>
      <c r="BM27" s="241"/>
      <c r="BN27" s="255">
        <f t="shared" si="18"/>
        <v>43.42</v>
      </c>
      <c r="BO27" s="255">
        <f t="shared" si="19"/>
        <v>45</v>
      </c>
      <c r="BP27" s="255">
        <f t="shared" si="20"/>
        <v>50.3033</v>
      </c>
      <c r="BQ27" s="255">
        <f ca="1">_xlfn.IFNA(IF($E27=1,OFFSET($M27,0,MATCH(Periods!$D$15,$M$5:$BL$5,0)-1),SUM(OFFSET($M27,0,MATCH(Periods!$D$15,$M$5:$BL$5,0)-1):OFFSET($M27,0,MATCH(Periods!$D$15,$M$5:$BL$5,0)-12))),"")</f>
        <v>40.242640000000002</v>
      </c>
      <c r="BR27" s="255">
        <f ca="1">IF($E27=1,OFFSET($M27,0,MATCH(Periods!$D$17,$M$5:$BL$5,0)-1),SUM(OFFSET($M27,0,MATCH(Periods!$D$17,$M$5:$BL$5,0)-1):OFFSET($M27,0,MATCH(Periods!$D$13,$M$5:$BL$5,0))))</f>
        <v>36</v>
      </c>
      <c r="BS27" s="255">
        <f ca="1">IF($E27=1,OFFSET($M27,0,MATCH(Periods!$D$16,$M$5:$BL$5,0)-1),SUM(OFFSET($M27,0,MATCH(Periods!$D$16,$M$5:$BL$5,0)-1):OFFSET($M27,0,MATCH(Periods!$D$14,$M$5:$BL$5,0))))</f>
        <v>40.242640000000002</v>
      </c>
      <c r="BT27" s="26"/>
      <c r="BU27" s="187" t="str">
        <f>IF(ISERROR(BN27/#REF!), "n/a", BN27/#REF!)</f>
        <v>n/a</v>
      </c>
      <c r="BV27" s="187" t="str">
        <f>IF(ISERROR(BO27/#REF!), "n/a", BO27/#REF!)</f>
        <v>n/a</v>
      </c>
      <c r="BW27" s="187" t="str">
        <f>IF(ISERROR(BP27/#REF!), "n/a", BP27/#REF!)</f>
        <v>n/a</v>
      </c>
      <c r="BX27" s="187" t="str">
        <f ca="1">IF(ISERROR(BQ27/#REF!), "n/a", BQ27/#REF!)</f>
        <v>n/a</v>
      </c>
      <c r="BY27" s="187" t="str">
        <f ca="1">IF(ISERROR(BR27/#REF!), "n/a", BR27/#REF!)</f>
        <v>n/a</v>
      </c>
      <c r="BZ27" s="187" t="str">
        <f ca="1">IF(ISERROR(BS27/#REF!), "n/a", BS27/#REF!)</f>
        <v>n/a</v>
      </c>
      <c r="CA27" s="71"/>
      <c r="CB27" s="257">
        <f t="shared" si="21"/>
        <v>1.5799999999999983</v>
      </c>
      <c r="CC27" s="188">
        <f t="shared" si="22"/>
        <v>3.63887609396591E-2</v>
      </c>
      <c r="CD27" s="257">
        <f t="shared" si="23"/>
        <v>5.3033000000000001</v>
      </c>
      <c r="CE27" s="188">
        <f t="shared" si="24"/>
        <v>0.11785111111111111</v>
      </c>
      <c r="CF27" s="257">
        <f t="shared" ca="1" si="25"/>
        <v>-10.060659999999999</v>
      </c>
      <c r="CG27" s="188">
        <f t="shared" ca="1" si="26"/>
        <v>-0.19999999999999998</v>
      </c>
      <c r="CH27" s="257">
        <f t="shared" ca="1" si="27"/>
        <v>4.2426400000000015</v>
      </c>
      <c r="CI27" s="188">
        <f t="shared" ca="1" si="28"/>
        <v>0.11785111111111116</v>
      </c>
      <c r="CJ27" s="26"/>
      <c r="CK27" s="187"/>
    </row>
    <row r="28" spans="1:89" ht="12" customHeight="1" x14ac:dyDescent="0.35">
      <c r="A28" s="27"/>
      <c r="B28" s="304" t="s">
        <v>528</v>
      </c>
      <c r="C28" s="27" t="s">
        <v>359</v>
      </c>
      <c r="D28" s="27"/>
      <c r="E28" s="27">
        <v>1</v>
      </c>
      <c r="F28" s="303" t="s">
        <v>123</v>
      </c>
      <c r="G28" s="27" t="s">
        <v>359</v>
      </c>
      <c r="H28" s="27"/>
      <c r="I28" s="27"/>
      <c r="J28" s="27"/>
      <c r="K28" s="27"/>
      <c r="L28" s="172"/>
      <c r="M28" s="25"/>
      <c r="N28" s="256">
        <v>17.087209999999999</v>
      </c>
      <c r="O28" s="256">
        <v>17.087209999999999</v>
      </c>
      <c r="P28" s="256">
        <v>8.5435999999999996</v>
      </c>
      <c r="Q28" s="256">
        <v>8.5435999999999996</v>
      </c>
      <c r="R28" s="256">
        <v>8.5435999999999996</v>
      </c>
      <c r="S28" s="256">
        <v>0</v>
      </c>
      <c r="T28" s="256">
        <v>0</v>
      </c>
      <c r="U28" s="256">
        <v>0</v>
      </c>
      <c r="V28" s="256">
        <v>0</v>
      </c>
      <c r="W28" s="256">
        <v>0</v>
      </c>
      <c r="X28" s="256">
        <v>0</v>
      </c>
      <c r="Y28" s="256">
        <v>0</v>
      </c>
      <c r="Z28" s="255">
        <v>0</v>
      </c>
      <c r="AA28" s="255">
        <v>0</v>
      </c>
      <c r="AB28" s="255">
        <v>0</v>
      </c>
      <c r="AC28" s="255">
        <v>0</v>
      </c>
      <c r="AD28" s="255">
        <v>0</v>
      </c>
      <c r="AE28" s="255">
        <v>0</v>
      </c>
      <c r="AF28" s="255">
        <v>0</v>
      </c>
      <c r="AG28" s="255">
        <v>0</v>
      </c>
      <c r="AH28" s="255">
        <v>0</v>
      </c>
      <c r="AI28" s="255">
        <v>0</v>
      </c>
      <c r="AJ28" s="255">
        <v>27.199159999999999</v>
      </c>
      <c r="AK28" s="255">
        <v>17.836200000000002</v>
      </c>
      <c r="AL28" s="254">
        <v>17.836200000000002</v>
      </c>
      <c r="AM28" s="254">
        <v>17.836200000000002</v>
      </c>
      <c r="AN28" s="254">
        <v>8.9181000000000008</v>
      </c>
      <c r="AO28" s="254">
        <v>8.9181000000000008</v>
      </c>
      <c r="AP28" s="254">
        <v>8.9181000000000008</v>
      </c>
      <c r="AQ28" s="254">
        <v>0</v>
      </c>
      <c r="AR28" s="254">
        <v>0</v>
      </c>
      <c r="AS28" s="254">
        <v>0</v>
      </c>
      <c r="AT28" s="254">
        <v>0</v>
      </c>
      <c r="AU28" s="254">
        <v>0</v>
      </c>
      <c r="AV28" s="254">
        <v>0</v>
      </c>
      <c r="AW28" s="254">
        <v>18.0839</v>
      </c>
      <c r="AX28" s="255">
        <v>18.0839</v>
      </c>
      <c r="AY28" s="255">
        <v>18.0839</v>
      </c>
      <c r="AZ28" s="255"/>
      <c r="BA28" s="255"/>
      <c r="BB28" s="255"/>
      <c r="BC28" s="255"/>
      <c r="BD28" s="255"/>
      <c r="BE28" s="255"/>
      <c r="BF28" s="255"/>
      <c r="BG28" s="255"/>
      <c r="BH28" s="255"/>
      <c r="BI28" s="255"/>
      <c r="BM28" s="241"/>
      <c r="BN28" s="255">
        <f t="shared" si="18"/>
        <v>0</v>
      </c>
      <c r="BO28" s="255">
        <f t="shared" si="19"/>
        <v>17.836200000000002</v>
      </c>
      <c r="BP28" s="255">
        <f t="shared" si="20"/>
        <v>18.0839</v>
      </c>
      <c r="BQ28" s="255">
        <f ca="1">_xlfn.IFNA(IF($E28=1,OFFSET($M28,0,MATCH(Periods!$D$15,$M$5:$BL$5,0)-1),SUM(OFFSET($M28,0,MATCH(Periods!$D$15,$M$5:$BL$5,0)-1):OFFSET($M28,0,MATCH(Periods!$D$15,$M$5:$BL$5,0)-12))),"")</f>
        <v>18.0839</v>
      </c>
      <c r="BR28" s="255">
        <f ca="1">IF($E28=1,OFFSET($M28,0,MATCH(Periods!$D$17,$M$5:$BL$5,0)-1),SUM(OFFSET($M28,0,MATCH(Periods!$D$17,$M$5:$BL$5,0)-1):OFFSET($M28,0,MATCH(Periods!$D$13,$M$5:$BL$5,0))))</f>
        <v>17.836200000000002</v>
      </c>
      <c r="BS28" s="255">
        <f ca="1">IF($E28=1,OFFSET($M28,0,MATCH(Periods!$D$16,$M$5:$BL$5,0)-1),SUM(OFFSET($M28,0,MATCH(Periods!$D$16,$M$5:$BL$5,0)-1):OFFSET($M28,0,MATCH(Periods!$D$14,$M$5:$BL$5,0))))</f>
        <v>18.0839</v>
      </c>
      <c r="BT28" s="26"/>
      <c r="BU28" s="187" t="str">
        <f>IF(ISERROR(BN28/#REF!), "n/a", BN28/#REF!)</f>
        <v>n/a</v>
      </c>
      <c r="BV28" s="187" t="str">
        <f>IF(ISERROR(BO28/#REF!), "n/a", BO28/#REF!)</f>
        <v>n/a</v>
      </c>
      <c r="BW28" s="187" t="str">
        <f>IF(ISERROR(BP28/#REF!), "n/a", BP28/#REF!)</f>
        <v>n/a</v>
      </c>
      <c r="BX28" s="187" t="str">
        <f ca="1">IF(ISERROR(BQ28/#REF!), "n/a", BQ28/#REF!)</f>
        <v>n/a</v>
      </c>
      <c r="BY28" s="187" t="str">
        <f ca="1">IF(ISERROR(BR28/#REF!), "n/a", BR28/#REF!)</f>
        <v>n/a</v>
      </c>
      <c r="BZ28" s="187" t="str">
        <f ca="1">IF(ISERROR(BS28/#REF!), "n/a", BS28/#REF!)</f>
        <v>n/a</v>
      </c>
      <c r="CA28" s="71"/>
      <c r="CB28" s="257">
        <f t="shared" si="21"/>
        <v>17.836200000000002</v>
      </c>
      <c r="CC28" s="188">
        <f t="shared" si="22"/>
        <v>1</v>
      </c>
      <c r="CD28" s="257">
        <f t="shared" si="23"/>
        <v>0.24769999999999825</v>
      </c>
      <c r="CE28" s="188">
        <f t="shared" si="24"/>
        <v>1.3887487245040886E-2</v>
      </c>
      <c r="CF28" s="257">
        <f t="shared" ca="1" si="25"/>
        <v>0</v>
      </c>
      <c r="CG28" s="188">
        <f t="shared" ca="1" si="26"/>
        <v>0</v>
      </c>
      <c r="CH28" s="257">
        <f t="shared" ca="1" si="27"/>
        <v>0.24769999999999825</v>
      </c>
      <c r="CI28" s="188">
        <f t="shared" ca="1" si="28"/>
        <v>1.3887487245040886E-2</v>
      </c>
      <c r="CJ28" s="26"/>
      <c r="CK28" s="187"/>
    </row>
    <row r="29" spans="1:89" ht="12" customHeight="1" x14ac:dyDescent="0.35">
      <c r="A29" s="27"/>
      <c r="B29" s="304" t="s">
        <v>529</v>
      </c>
      <c r="C29" s="27" t="s">
        <v>264</v>
      </c>
      <c r="D29" s="27"/>
      <c r="E29" s="27">
        <v>1</v>
      </c>
      <c r="F29" s="303" t="s">
        <v>152</v>
      </c>
      <c r="G29" s="27" t="s">
        <v>409</v>
      </c>
      <c r="H29" s="27"/>
      <c r="I29" s="27"/>
      <c r="J29" s="27"/>
      <c r="K29" s="27"/>
      <c r="L29" s="172"/>
      <c r="M29" s="25"/>
      <c r="N29" s="256">
        <v>0</v>
      </c>
      <c r="O29" s="256">
        <v>0</v>
      </c>
      <c r="P29" s="256">
        <v>0</v>
      </c>
      <c r="Q29" s="256">
        <v>0</v>
      </c>
      <c r="R29" s="256">
        <v>0</v>
      </c>
      <c r="S29" s="256">
        <v>0</v>
      </c>
      <c r="T29" s="256">
        <v>0</v>
      </c>
      <c r="U29" s="256">
        <v>0</v>
      </c>
      <c r="V29" s="256">
        <v>0</v>
      </c>
      <c r="W29" s="256">
        <v>0</v>
      </c>
      <c r="X29" s="256">
        <v>0</v>
      </c>
      <c r="Y29" s="256">
        <v>0</v>
      </c>
      <c r="Z29" s="255">
        <v>0</v>
      </c>
      <c r="AA29" s="255">
        <v>0</v>
      </c>
      <c r="AB29" s="255">
        <v>0</v>
      </c>
      <c r="AC29" s="255">
        <v>0</v>
      </c>
      <c r="AD29" s="255">
        <v>0</v>
      </c>
      <c r="AE29" s="255">
        <v>0</v>
      </c>
      <c r="AF29" s="255">
        <v>0</v>
      </c>
      <c r="AG29" s="255">
        <v>0</v>
      </c>
      <c r="AH29" s="255">
        <v>0</v>
      </c>
      <c r="AI29" s="255">
        <v>0</v>
      </c>
      <c r="AJ29" s="255">
        <v>0</v>
      </c>
      <c r="AK29" s="255">
        <v>0</v>
      </c>
      <c r="AL29" s="254">
        <v>0</v>
      </c>
      <c r="AM29" s="254">
        <v>0</v>
      </c>
      <c r="AN29" s="254">
        <v>0</v>
      </c>
      <c r="AO29" s="254">
        <v>0</v>
      </c>
      <c r="AP29" s="254">
        <v>0</v>
      </c>
      <c r="AQ29" s="254">
        <v>0</v>
      </c>
      <c r="AR29" s="254">
        <v>0</v>
      </c>
      <c r="AS29" s="254">
        <v>0</v>
      </c>
      <c r="AT29" s="254">
        <v>0</v>
      </c>
      <c r="AU29" s="254">
        <v>0</v>
      </c>
      <c r="AV29" s="254">
        <v>0</v>
      </c>
      <c r="AW29" s="254">
        <v>0</v>
      </c>
      <c r="AX29" s="255">
        <v>0</v>
      </c>
      <c r="AY29" s="255">
        <v>0</v>
      </c>
      <c r="AZ29" s="255"/>
      <c r="BA29" s="255"/>
      <c r="BB29" s="255"/>
      <c r="BC29" s="255"/>
      <c r="BD29" s="255"/>
      <c r="BE29" s="255"/>
      <c r="BF29" s="255"/>
      <c r="BG29" s="255"/>
      <c r="BH29" s="255"/>
      <c r="BI29" s="255"/>
      <c r="BM29" s="241"/>
      <c r="BN29" s="255">
        <f t="shared" si="18"/>
        <v>0</v>
      </c>
      <c r="BO29" s="255">
        <f t="shared" si="19"/>
        <v>0</v>
      </c>
      <c r="BP29" s="255">
        <f t="shared" si="20"/>
        <v>0</v>
      </c>
      <c r="BQ29" s="255">
        <f ca="1">_xlfn.IFNA(IF($E29=1,OFFSET($M29,0,MATCH(Periods!$D$15,$M$5:$BL$5,0)-1),SUM(OFFSET($M29,0,MATCH(Periods!$D$15,$M$5:$BL$5,0)-1):OFFSET($M29,0,MATCH(Periods!$D$15,$M$5:$BL$5,0)-12))),"")</f>
        <v>0</v>
      </c>
      <c r="BR29" s="255">
        <f ca="1">IF($E29=1,OFFSET($M29,0,MATCH(Periods!$D$17,$M$5:$BL$5,0)-1),SUM(OFFSET($M29,0,MATCH(Periods!$D$17,$M$5:$BL$5,0)-1):OFFSET($M29,0,MATCH(Periods!$D$13,$M$5:$BL$5,0))))</f>
        <v>0</v>
      </c>
      <c r="BS29" s="255">
        <f ca="1">IF($E29=1,OFFSET($M29,0,MATCH(Periods!$D$16,$M$5:$BL$5,0)-1),SUM(OFFSET($M29,0,MATCH(Periods!$D$16,$M$5:$BL$5,0)-1):OFFSET($M29,0,MATCH(Periods!$D$14,$M$5:$BL$5,0))))</f>
        <v>0</v>
      </c>
      <c r="BT29" s="26"/>
      <c r="BU29" s="187" t="str">
        <f>IF(ISERROR(BN29/#REF!), "n/a", BN29/#REF!)</f>
        <v>n/a</v>
      </c>
      <c r="BV29" s="187" t="str">
        <f>IF(ISERROR(BO29/#REF!), "n/a", BO29/#REF!)</f>
        <v>n/a</v>
      </c>
      <c r="BW29" s="187" t="str">
        <f>IF(ISERROR(BP29/#REF!), "n/a", BP29/#REF!)</f>
        <v>n/a</v>
      </c>
      <c r="BX29" s="187" t="str">
        <f ca="1">IF(ISERROR(BQ29/#REF!), "n/a", BQ29/#REF!)</f>
        <v>n/a</v>
      </c>
      <c r="BY29" s="187" t="str">
        <f ca="1">IF(ISERROR(BR29/#REF!), "n/a", BR29/#REF!)</f>
        <v>n/a</v>
      </c>
      <c r="BZ29" s="187" t="str">
        <f ca="1">IF(ISERROR(BS29/#REF!), "n/a", BS29/#REF!)</f>
        <v>n/a</v>
      </c>
      <c r="CA29" s="71"/>
      <c r="CB29" s="257">
        <f t="shared" si="21"/>
        <v>0</v>
      </c>
      <c r="CC29" s="188">
        <f t="shared" si="22"/>
        <v>1</v>
      </c>
      <c r="CD29" s="257">
        <f t="shared" si="23"/>
        <v>0</v>
      </c>
      <c r="CE29" s="188">
        <f t="shared" si="24"/>
        <v>1</v>
      </c>
      <c r="CF29" s="257">
        <f t="shared" ca="1" si="25"/>
        <v>0</v>
      </c>
      <c r="CG29" s="188">
        <f t="shared" ca="1" si="26"/>
        <v>1</v>
      </c>
      <c r="CH29" s="257">
        <f t="shared" ca="1" si="27"/>
        <v>0</v>
      </c>
      <c r="CI29" s="188">
        <f t="shared" ca="1" si="28"/>
        <v>1</v>
      </c>
      <c r="CJ29" s="26"/>
      <c r="CK29" s="187"/>
    </row>
    <row r="30" spans="1:89" ht="12" customHeight="1" x14ac:dyDescent="0.35">
      <c r="A30" s="27"/>
      <c r="B30" s="304" t="s">
        <v>530</v>
      </c>
      <c r="C30" s="27" t="s">
        <v>291</v>
      </c>
      <c r="D30" s="27"/>
      <c r="E30" s="27">
        <v>1</v>
      </c>
      <c r="F30" s="303" t="s">
        <v>152</v>
      </c>
      <c r="G30" s="27" t="s">
        <v>431</v>
      </c>
      <c r="H30" s="27"/>
      <c r="I30" s="27"/>
      <c r="J30" s="27"/>
      <c r="K30" s="27"/>
      <c r="L30" s="172"/>
      <c r="M30" s="25"/>
      <c r="N30" s="256">
        <v>0</v>
      </c>
      <c r="O30" s="256">
        <v>0</v>
      </c>
      <c r="P30" s="256">
        <v>0</v>
      </c>
      <c r="Q30" s="256">
        <v>0</v>
      </c>
      <c r="R30" s="256">
        <v>0</v>
      </c>
      <c r="S30" s="256">
        <v>0</v>
      </c>
      <c r="T30" s="256">
        <v>0</v>
      </c>
      <c r="U30" s="256">
        <v>0</v>
      </c>
      <c r="V30" s="256">
        <v>0</v>
      </c>
      <c r="W30" s="256">
        <v>0</v>
      </c>
      <c r="X30" s="256">
        <v>0</v>
      </c>
      <c r="Y30" s="256">
        <v>0</v>
      </c>
      <c r="Z30" s="255">
        <v>0</v>
      </c>
      <c r="AA30" s="255">
        <v>0</v>
      </c>
      <c r="AB30" s="255">
        <v>0</v>
      </c>
      <c r="AC30" s="255">
        <v>0</v>
      </c>
      <c r="AD30" s="255">
        <v>0</v>
      </c>
      <c r="AE30" s="255">
        <v>0</v>
      </c>
      <c r="AF30" s="255">
        <v>0</v>
      </c>
      <c r="AG30" s="255">
        <v>0</v>
      </c>
      <c r="AH30" s="255">
        <v>0</v>
      </c>
      <c r="AI30" s="255">
        <v>0</v>
      </c>
      <c r="AJ30" s="255">
        <v>0</v>
      </c>
      <c r="AK30" s="255">
        <v>0</v>
      </c>
      <c r="AL30" s="254">
        <v>0</v>
      </c>
      <c r="AM30" s="254">
        <v>0</v>
      </c>
      <c r="AN30" s="254">
        <v>0</v>
      </c>
      <c r="AO30" s="254">
        <v>0</v>
      </c>
      <c r="AP30" s="254">
        <v>0</v>
      </c>
      <c r="AQ30" s="254">
        <v>0</v>
      </c>
      <c r="AR30" s="254">
        <v>0</v>
      </c>
      <c r="AS30" s="254">
        <v>0</v>
      </c>
      <c r="AT30" s="254">
        <v>0</v>
      </c>
      <c r="AU30" s="254">
        <v>0</v>
      </c>
      <c r="AV30" s="254">
        <v>0</v>
      </c>
      <c r="AW30" s="254">
        <v>0</v>
      </c>
      <c r="AX30" s="255">
        <v>0</v>
      </c>
      <c r="AY30" s="255">
        <v>0</v>
      </c>
      <c r="AZ30" s="255"/>
      <c r="BA30" s="255"/>
      <c r="BB30" s="255"/>
      <c r="BC30" s="255"/>
      <c r="BD30" s="255"/>
      <c r="BE30" s="255"/>
      <c r="BF30" s="255"/>
      <c r="BG30" s="255"/>
      <c r="BH30" s="255"/>
      <c r="BI30" s="255"/>
      <c r="BM30" s="241"/>
      <c r="BN30" s="255">
        <f t="shared" si="18"/>
        <v>0</v>
      </c>
      <c r="BO30" s="255">
        <f t="shared" si="19"/>
        <v>0</v>
      </c>
      <c r="BP30" s="255">
        <f t="shared" si="20"/>
        <v>0</v>
      </c>
      <c r="BQ30" s="255">
        <f ca="1">_xlfn.IFNA(IF($E30=1,OFFSET($M30,0,MATCH(Periods!$D$15,$M$5:$BL$5,0)-1),SUM(OFFSET($M30,0,MATCH(Periods!$D$15,$M$5:$BL$5,0)-1):OFFSET($M30,0,MATCH(Periods!$D$15,$M$5:$BL$5,0)-12))),"")</f>
        <v>0</v>
      </c>
      <c r="BR30" s="255">
        <f ca="1">IF($E30=1,OFFSET($M30,0,MATCH(Periods!$D$17,$M$5:$BL$5,0)-1),SUM(OFFSET($M30,0,MATCH(Periods!$D$17,$M$5:$BL$5,0)-1):OFFSET($M30,0,MATCH(Periods!$D$13,$M$5:$BL$5,0))))</f>
        <v>0</v>
      </c>
      <c r="BS30" s="255">
        <f ca="1">IF($E30=1,OFFSET($M30,0,MATCH(Periods!$D$16,$M$5:$BL$5,0)-1),SUM(OFFSET($M30,0,MATCH(Periods!$D$16,$M$5:$BL$5,0)-1):OFFSET($M30,0,MATCH(Periods!$D$14,$M$5:$BL$5,0))))</f>
        <v>0</v>
      </c>
      <c r="BT30" s="26"/>
      <c r="BU30" s="187" t="str">
        <f>IF(ISERROR(BN30/#REF!), "n/a", BN30/#REF!)</f>
        <v>n/a</v>
      </c>
      <c r="BV30" s="187" t="str">
        <f>IF(ISERROR(BO30/#REF!), "n/a", BO30/#REF!)</f>
        <v>n/a</v>
      </c>
      <c r="BW30" s="187" t="str">
        <f>IF(ISERROR(BP30/#REF!), "n/a", BP30/#REF!)</f>
        <v>n/a</v>
      </c>
      <c r="BX30" s="187" t="str">
        <f ca="1">IF(ISERROR(BQ30/#REF!), "n/a", BQ30/#REF!)</f>
        <v>n/a</v>
      </c>
      <c r="BY30" s="187" t="str">
        <f ca="1">IF(ISERROR(BR30/#REF!), "n/a", BR30/#REF!)</f>
        <v>n/a</v>
      </c>
      <c r="BZ30" s="187" t="str">
        <f ca="1">IF(ISERROR(BS30/#REF!), "n/a", BS30/#REF!)</f>
        <v>n/a</v>
      </c>
      <c r="CA30" s="71"/>
      <c r="CB30" s="257">
        <f t="shared" si="21"/>
        <v>0</v>
      </c>
      <c r="CC30" s="188">
        <f t="shared" si="22"/>
        <v>1</v>
      </c>
      <c r="CD30" s="257">
        <f t="shared" si="23"/>
        <v>0</v>
      </c>
      <c r="CE30" s="188">
        <f t="shared" si="24"/>
        <v>1</v>
      </c>
      <c r="CF30" s="257">
        <f t="shared" ca="1" si="25"/>
        <v>0</v>
      </c>
      <c r="CG30" s="188">
        <f t="shared" ca="1" si="26"/>
        <v>1</v>
      </c>
      <c r="CH30" s="257">
        <f t="shared" ca="1" si="27"/>
        <v>0</v>
      </c>
      <c r="CI30" s="188">
        <f t="shared" ca="1" si="28"/>
        <v>1</v>
      </c>
      <c r="CJ30" s="26"/>
      <c r="CK30" s="187"/>
    </row>
    <row r="31" spans="1:89" ht="12" customHeight="1" x14ac:dyDescent="0.35">
      <c r="A31" s="27"/>
      <c r="B31" s="304" t="s">
        <v>531</v>
      </c>
      <c r="C31" s="27" t="s">
        <v>299</v>
      </c>
      <c r="D31" s="27"/>
      <c r="E31" s="27">
        <v>1</v>
      </c>
      <c r="F31" s="303" t="s">
        <v>152</v>
      </c>
      <c r="G31" s="27" t="s">
        <v>299</v>
      </c>
      <c r="H31" s="27"/>
      <c r="I31" s="27"/>
      <c r="J31" s="27"/>
      <c r="K31" s="27"/>
      <c r="L31" s="172"/>
      <c r="M31" s="25"/>
      <c r="N31" s="256">
        <v>0</v>
      </c>
      <c r="O31" s="256">
        <v>0</v>
      </c>
      <c r="P31" s="256">
        <v>0</v>
      </c>
      <c r="Q31" s="256">
        <v>0</v>
      </c>
      <c r="R31" s="256">
        <v>0</v>
      </c>
      <c r="S31" s="256">
        <v>0</v>
      </c>
      <c r="T31" s="256">
        <v>0</v>
      </c>
      <c r="U31" s="256">
        <v>0</v>
      </c>
      <c r="V31" s="256">
        <v>0</v>
      </c>
      <c r="W31" s="256">
        <v>0</v>
      </c>
      <c r="X31" s="256">
        <v>0</v>
      </c>
      <c r="Y31" s="256">
        <v>0</v>
      </c>
      <c r="Z31" s="255">
        <v>0</v>
      </c>
      <c r="AA31" s="255">
        <v>0</v>
      </c>
      <c r="AB31" s="255">
        <v>0</v>
      </c>
      <c r="AC31" s="255">
        <v>0</v>
      </c>
      <c r="AD31" s="255">
        <v>0</v>
      </c>
      <c r="AE31" s="255">
        <v>0</v>
      </c>
      <c r="AF31" s="255">
        <v>0</v>
      </c>
      <c r="AG31" s="255">
        <v>0</v>
      </c>
      <c r="AH31" s="255">
        <v>0</v>
      </c>
      <c r="AI31" s="255">
        <v>0</v>
      </c>
      <c r="AJ31" s="255">
        <v>0</v>
      </c>
      <c r="AK31" s="255">
        <v>52</v>
      </c>
      <c r="AL31" s="254">
        <v>52</v>
      </c>
      <c r="AM31" s="254">
        <v>52</v>
      </c>
      <c r="AN31" s="254">
        <v>52</v>
      </c>
      <c r="AO31" s="254">
        <v>52</v>
      </c>
      <c r="AP31" s="254">
        <v>52</v>
      </c>
      <c r="AQ31" s="254">
        <v>52</v>
      </c>
      <c r="AR31" s="254">
        <v>52</v>
      </c>
      <c r="AS31" s="254">
        <v>52</v>
      </c>
      <c r="AT31" s="254">
        <v>32.054340000000003</v>
      </c>
      <c r="AU31" s="254">
        <v>32.054340000000003</v>
      </c>
      <c r="AV31" s="254">
        <v>32.054340000000003</v>
      </c>
      <c r="AW31" s="254">
        <v>0</v>
      </c>
      <c r="AX31" s="255">
        <v>0</v>
      </c>
      <c r="AY31" s="255">
        <v>0</v>
      </c>
      <c r="AZ31" s="255"/>
      <c r="BA31" s="255"/>
      <c r="BB31" s="255"/>
      <c r="BC31" s="255"/>
      <c r="BD31" s="255"/>
      <c r="BE31" s="255"/>
      <c r="BF31" s="255"/>
      <c r="BG31" s="255"/>
      <c r="BH31" s="255"/>
      <c r="BI31" s="255"/>
      <c r="BM31" s="241"/>
      <c r="BN31" s="255">
        <f t="shared" si="18"/>
        <v>0</v>
      </c>
      <c r="BO31" s="255">
        <f t="shared" si="19"/>
        <v>52</v>
      </c>
      <c r="BP31" s="255">
        <f t="shared" si="20"/>
        <v>0</v>
      </c>
      <c r="BQ31" s="255">
        <f ca="1">_xlfn.IFNA(IF($E31=1,OFFSET($M31,0,MATCH(Periods!$D$15,$M$5:$BL$5,0)-1),SUM(OFFSET($M31,0,MATCH(Periods!$D$15,$M$5:$BL$5,0)-1):OFFSET($M31,0,MATCH(Periods!$D$15,$M$5:$BL$5,0)-12))),"")</f>
        <v>0</v>
      </c>
      <c r="BR31" s="255">
        <f ca="1">IF($E31=1,OFFSET($M31,0,MATCH(Periods!$D$17,$M$5:$BL$5,0)-1),SUM(OFFSET($M31,0,MATCH(Periods!$D$17,$M$5:$BL$5,0)-1):OFFSET($M31,0,MATCH(Periods!$D$13,$M$5:$BL$5,0))))</f>
        <v>52</v>
      </c>
      <c r="BS31" s="255">
        <f ca="1">IF($E31=1,OFFSET($M31,0,MATCH(Periods!$D$16,$M$5:$BL$5,0)-1),SUM(OFFSET($M31,0,MATCH(Periods!$D$16,$M$5:$BL$5,0)-1):OFFSET($M31,0,MATCH(Periods!$D$14,$M$5:$BL$5,0))))</f>
        <v>0</v>
      </c>
      <c r="BT31" s="26"/>
      <c r="BU31" s="187" t="str">
        <f>IF(ISERROR(BN31/#REF!), "n/a", BN31/#REF!)</f>
        <v>n/a</v>
      </c>
      <c r="BV31" s="187" t="str">
        <f>IF(ISERROR(BO31/#REF!), "n/a", BO31/#REF!)</f>
        <v>n/a</v>
      </c>
      <c r="BW31" s="187" t="str">
        <f>IF(ISERROR(BP31/#REF!), "n/a", BP31/#REF!)</f>
        <v>n/a</v>
      </c>
      <c r="BX31" s="187" t="str">
        <f ca="1">IF(ISERROR(BQ31/#REF!), "n/a", BQ31/#REF!)</f>
        <v>n/a</v>
      </c>
      <c r="BY31" s="187" t="str">
        <f ca="1">IF(ISERROR(BR31/#REF!), "n/a", BR31/#REF!)</f>
        <v>n/a</v>
      </c>
      <c r="BZ31" s="187" t="str">
        <f ca="1">IF(ISERROR(BS31/#REF!), "n/a", BS31/#REF!)</f>
        <v>n/a</v>
      </c>
      <c r="CA31" s="71"/>
      <c r="CB31" s="257">
        <f t="shared" si="21"/>
        <v>52</v>
      </c>
      <c r="CC31" s="188">
        <f t="shared" si="22"/>
        <v>1</v>
      </c>
      <c r="CD31" s="257">
        <f t="shared" si="23"/>
        <v>-52</v>
      </c>
      <c r="CE31" s="188">
        <f t="shared" si="24"/>
        <v>-1</v>
      </c>
      <c r="CF31" s="257">
        <f t="shared" ca="1" si="25"/>
        <v>0</v>
      </c>
      <c r="CG31" s="188">
        <f t="shared" ca="1" si="26"/>
        <v>1</v>
      </c>
      <c r="CH31" s="257">
        <f t="shared" ca="1" si="27"/>
        <v>-52</v>
      </c>
      <c r="CI31" s="188">
        <f t="shared" ca="1" si="28"/>
        <v>-1</v>
      </c>
      <c r="CJ31" s="26"/>
      <c r="CK31" s="187"/>
    </row>
    <row r="32" spans="1:89" ht="12" customHeight="1" x14ac:dyDescent="0.35">
      <c r="A32" s="27"/>
      <c r="B32" s="304" t="s">
        <v>532</v>
      </c>
      <c r="C32" s="27" t="s">
        <v>385</v>
      </c>
      <c r="D32" s="27"/>
      <c r="E32" s="27">
        <v>1</v>
      </c>
      <c r="F32" s="303" t="s">
        <v>152</v>
      </c>
      <c r="G32" s="27" t="s">
        <v>492</v>
      </c>
      <c r="H32" s="27"/>
      <c r="I32" s="27"/>
      <c r="J32" s="27"/>
      <c r="K32" s="27"/>
      <c r="L32" s="172"/>
      <c r="M32" s="25"/>
      <c r="N32" s="256">
        <v>0</v>
      </c>
      <c r="O32" s="256">
        <v>0</v>
      </c>
      <c r="P32" s="256">
        <v>0</v>
      </c>
      <c r="Q32" s="256">
        <v>0</v>
      </c>
      <c r="R32" s="256">
        <v>0</v>
      </c>
      <c r="S32" s="256">
        <v>0</v>
      </c>
      <c r="T32" s="256">
        <v>0</v>
      </c>
      <c r="U32" s="256">
        <v>0</v>
      </c>
      <c r="V32" s="256">
        <v>0</v>
      </c>
      <c r="W32" s="256">
        <v>0</v>
      </c>
      <c r="X32" s="256">
        <v>0</v>
      </c>
      <c r="Y32" s="256">
        <v>0</v>
      </c>
      <c r="Z32" s="255">
        <v>0</v>
      </c>
      <c r="AA32" s="255">
        <v>0</v>
      </c>
      <c r="AB32" s="255">
        <v>0</v>
      </c>
      <c r="AC32" s="255">
        <v>0</v>
      </c>
      <c r="AD32" s="255">
        <v>0</v>
      </c>
      <c r="AE32" s="255">
        <v>0</v>
      </c>
      <c r="AF32" s="255">
        <v>0</v>
      </c>
      <c r="AG32" s="255">
        <v>0</v>
      </c>
      <c r="AH32" s="255">
        <v>0</v>
      </c>
      <c r="AI32" s="255">
        <v>0</v>
      </c>
      <c r="AJ32" s="255">
        <v>0</v>
      </c>
      <c r="AK32" s="255">
        <v>0</v>
      </c>
      <c r="AL32" s="254">
        <v>0</v>
      </c>
      <c r="AM32" s="254">
        <v>0</v>
      </c>
      <c r="AN32" s="254">
        <v>0</v>
      </c>
      <c r="AO32" s="254">
        <v>0</v>
      </c>
      <c r="AP32" s="254">
        <v>0</v>
      </c>
      <c r="AQ32" s="254">
        <v>0</v>
      </c>
      <c r="AR32" s="254">
        <v>0</v>
      </c>
      <c r="AS32" s="254">
        <v>0</v>
      </c>
      <c r="AT32" s="254">
        <v>0</v>
      </c>
      <c r="AU32" s="254">
        <v>0</v>
      </c>
      <c r="AV32" s="254">
        <v>0</v>
      </c>
      <c r="AW32" s="254">
        <v>0</v>
      </c>
      <c r="AX32" s="255">
        <v>0</v>
      </c>
      <c r="AY32" s="255">
        <v>0</v>
      </c>
      <c r="AZ32" s="255"/>
      <c r="BA32" s="255"/>
      <c r="BB32" s="255"/>
      <c r="BC32" s="255"/>
      <c r="BD32" s="255"/>
      <c r="BE32" s="255"/>
      <c r="BF32" s="255"/>
      <c r="BG32" s="255"/>
      <c r="BH32" s="255"/>
      <c r="BI32" s="255"/>
      <c r="BM32" s="241"/>
      <c r="BN32" s="255">
        <f t="shared" si="18"/>
        <v>0</v>
      </c>
      <c r="BO32" s="255">
        <f t="shared" si="19"/>
        <v>0</v>
      </c>
      <c r="BP32" s="255">
        <f t="shared" si="20"/>
        <v>0</v>
      </c>
      <c r="BQ32" s="255">
        <f ca="1">_xlfn.IFNA(IF($E32=1,OFFSET($M32,0,MATCH(Periods!$D$15,$M$5:$BL$5,0)-1),SUM(OFFSET($M32,0,MATCH(Periods!$D$15,$M$5:$BL$5,0)-1):OFFSET($M32,0,MATCH(Periods!$D$15,$M$5:$BL$5,0)-12))),"")</f>
        <v>0</v>
      </c>
      <c r="BR32" s="255">
        <f ca="1">IF($E32=1,OFFSET($M32,0,MATCH(Periods!$D$17,$M$5:$BL$5,0)-1),SUM(OFFSET($M32,0,MATCH(Periods!$D$17,$M$5:$BL$5,0)-1):OFFSET($M32,0,MATCH(Periods!$D$13,$M$5:$BL$5,0))))</f>
        <v>0</v>
      </c>
      <c r="BS32" s="255">
        <f ca="1">IF($E32=1,OFFSET($M32,0,MATCH(Periods!$D$16,$M$5:$BL$5,0)-1),SUM(OFFSET($M32,0,MATCH(Periods!$D$16,$M$5:$BL$5,0)-1):OFFSET($M32,0,MATCH(Periods!$D$14,$M$5:$BL$5,0))))</f>
        <v>0</v>
      </c>
      <c r="BT32" s="26"/>
      <c r="BU32" s="187" t="str">
        <f>IF(ISERROR(BN32/#REF!), "n/a", BN32/#REF!)</f>
        <v>n/a</v>
      </c>
      <c r="BV32" s="187" t="str">
        <f>IF(ISERROR(BO32/#REF!), "n/a", BO32/#REF!)</f>
        <v>n/a</v>
      </c>
      <c r="BW32" s="187" t="str">
        <f>IF(ISERROR(BP32/#REF!), "n/a", BP32/#REF!)</f>
        <v>n/a</v>
      </c>
      <c r="BX32" s="187" t="str">
        <f ca="1">IF(ISERROR(BQ32/#REF!), "n/a", BQ32/#REF!)</f>
        <v>n/a</v>
      </c>
      <c r="BY32" s="187" t="str">
        <f ca="1">IF(ISERROR(BR32/#REF!), "n/a", BR32/#REF!)</f>
        <v>n/a</v>
      </c>
      <c r="BZ32" s="187" t="str">
        <f ca="1">IF(ISERROR(BS32/#REF!), "n/a", BS32/#REF!)</f>
        <v>n/a</v>
      </c>
      <c r="CA32" s="71"/>
      <c r="CB32" s="257">
        <f t="shared" si="21"/>
        <v>0</v>
      </c>
      <c r="CC32" s="188">
        <f t="shared" si="22"/>
        <v>1</v>
      </c>
      <c r="CD32" s="257">
        <f t="shared" si="23"/>
        <v>0</v>
      </c>
      <c r="CE32" s="188">
        <f t="shared" si="24"/>
        <v>1</v>
      </c>
      <c r="CF32" s="257">
        <f t="shared" ca="1" si="25"/>
        <v>0</v>
      </c>
      <c r="CG32" s="188">
        <f t="shared" ca="1" si="26"/>
        <v>1</v>
      </c>
      <c r="CH32" s="257">
        <f t="shared" ca="1" si="27"/>
        <v>0</v>
      </c>
      <c r="CI32" s="188">
        <f t="shared" ca="1" si="28"/>
        <v>1</v>
      </c>
      <c r="CJ32" s="26"/>
      <c r="CK32" s="187"/>
    </row>
    <row r="33" spans="1:89" ht="12" customHeight="1" x14ac:dyDescent="0.35">
      <c r="A33" s="27"/>
      <c r="B33" s="304" t="s">
        <v>533</v>
      </c>
      <c r="C33" s="27" t="s">
        <v>395</v>
      </c>
      <c r="D33" s="27"/>
      <c r="E33" s="27">
        <v>1</v>
      </c>
      <c r="F33" s="303" t="s">
        <v>152</v>
      </c>
      <c r="G33" s="27" t="s">
        <v>500</v>
      </c>
      <c r="H33" s="27"/>
      <c r="I33" s="27"/>
      <c r="J33" s="27"/>
      <c r="K33" s="27"/>
      <c r="L33" s="172"/>
      <c r="M33" s="25"/>
      <c r="N33" s="256">
        <v>16.934999999999999</v>
      </c>
      <c r="O33" s="256">
        <v>16.934999999999999</v>
      </c>
      <c r="P33" s="256">
        <v>108.94503999999999</v>
      </c>
      <c r="Q33" s="256">
        <v>88.799039999999991</v>
      </c>
      <c r="R33" s="256">
        <v>88.799039999999991</v>
      </c>
      <c r="S33" s="256">
        <v>387.58340999999996</v>
      </c>
      <c r="T33" s="256">
        <v>255.10479999999998</v>
      </c>
      <c r="U33" s="256">
        <v>255.10479999999998</v>
      </c>
      <c r="V33" s="256">
        <v>190.30310999999998</v>
      </c>
      <c r="W33" s="256">
        <v>101.63927000000001</v>
      </c>
      <c r="X33" s="256">
        <v>101.63927000000001</v>
      </c>
      <c r="Y33" s="256">
        <v>200.90511999999998</v>
      </c>
      <c r="Z33" s="255">
        <v>16.854620000000001</v>
      </c>
      <c r="AA33" s="255">
        <v>16.854620000000001</v>
      </c>
      <c r="AB33" s="255">
        <v>16.854620000000001</v>
      </c>
      <c r="AC33" s="255">
        <v>0</v>
      </c>
      <c r="AD33" s="255">
        <v>0</v>
      </c>
      <c r="AE33" s="255">
        <v>0</v>
      </c>
      <c r="AF33" s="255">
        <v>0</v>
      </c>
      <c r="AG33" s="255">
        <v>0</v>
      </c>
      <c r="AH33" s="255">
        <v>0</v>
      </c>
      <c r="AI33" s="255">
        <v>0</v>
      </c>
      <c r="AJ33" s="255">
        <v>0</v>
      </c>
      <c r="AK33" s="255">
        <v>259.70368000000002</v>
      </c>
      <c r="AL33" s="254">
        <v>0</v>
      </c>
      <c r="AM33" s="254">
        <v>0</v>
      </c>
      <c r="AN33" s="254">
        <v>0</v>
      </c>
      <c r="AO33" s="254">
        <v>0</v>
      </c>
      <c r="AP33" s="254">
        <v>0</v>
      </c>
      <c r="AQ33" s="254">
        <v>0</v>
      </c>
      <c r="AR33" s="254">
        <v>0</v>
      </c>
      <c r="AS33" s="254">
        <v>0</v>
      </c>
      <c r="AT33" s="254">
        <v>0</v>
      </c>
      <c r="AU33" s="254">
        <v>0</v>
      </c>
      <c r="AV33" s="254">
        <v>0</v>
      </c>
      <c r="AW33" s="254">
        <v>0</v>
      </c>
      <c r="AX33" s="255">
        <v>0</v>
      </c>
      <c r="AY33" s="255">
        <v>0</v>
      </c>
      <c r="AZ33" s="255"/>
      <c r="BA33" s="255"/>
      <c r="BB33" s="255"/>
      <c r="BC33" s="255"/>
      <c r="BD33" s="255"/>
      <c r="BE33" s="255"/>
      <c r="BF33" s="255"/>
      <c r="BG33" s="255"/>
      <c r="BH33" s="255"/>
      <c r="BI33" s="255"/>
      <c r="BM33" s="241"/>
      <c r="BN33" s="255">
        <f t="shared" si="18"/>
        <v>200.90511999999998</v>
      </c>
      <c r="BO33" s="255">
        <f t="shared" si="19"/>
        <v>259.70368000000002</v>
      </c>
      <c r="BP33" s="255">
        <f t="shared" si="20"/>
        <v>0</v>
      </c>
      <c r="BQ33" s="255">
        <f ca="1">_xlfn.IFNA(IF($E33=1,OFFSET($M33,0,MATCH(Periods!$D$15,$M$5:$BL$5,0)-1),SUM(OFFSET($M33,0,MATCH(Periods!$D$15,$M$5:$BL$5,0)-1):OFFSET($M33,0,MATCH(Periods!$D$15,$M$5:$BL$5,0)-12))),"")</f>
        <v>0</v>
      </c>
      <c r="BR33" s="255">
        <f ca="1">IF($E33=1,OFFSET($M33,0,MATCH(Periods!$D$17,$M$5:$BL$5,0)-1),SUM(OFFSET($M33,0,MATCH(Periods!$D$17,$M$5:$BL$5,0)-1):OFFSET($M33,0,MATCH(Periods!$D$13,$M$5:$BL$5,0))))</f>
        <v>0</v>
      </c>
      <c r="BS33" s="255">
        <f ca="1">IF($E33=1,OFFSET($M33,0,MATCH(Periods!$D$16,$M$5:$BL$5,0)-1),SUM(OFFSET($M33,0,MATCH(Periods!$D$16,$M$5:$BL$5,0)-1):OFFSET($M33,0,MATCH(Periods!$D$14,$M$5:$BL$5,0))))</f>
        <v>0</v>
      </c>
      <c r="BT33" s="26"/>
      <c r="BU33" s="187" t="str">
        <f>IF(ISERROR(BN33/#REF!), "n/a", BN33/#REF!)</f>
        <v>n/a</v>
      </c>
      <c r="BV33" s="187" t="str">
        <f>IF(ISERROR(BO33/#REF!), "n/a", BO33/#REF!)</f>
        <v>n/a</v>
      </c>
      <c r="BW33" s="187" t="str">
        <f>IF(ISERROR(BP33/#REF!), "n/a", BP33/#REF!)</f>
        <v>n/a</v>
      </c>
      <c r="BX33" s="187" t="str">
        <f ca="1">IF(ISERROR(BQ33/#REF!), "n/a", BQ33/#REF!)</f>
        <v>n/a</v>
      </c>
      <c r="BY33" s="187" t="str">
        <f ca="1">IF(ISERROR(BR33/#REF!), "n/a", BR33/#REF!)</f>
        <v>n/a</v>
      </c>
      <c r="BZ33" s="187" t="str">
        <f ca="1">IF(ISERROR(BS33/#REF!), "n/a", BS33/#REF!)</f>
        <v>n/a</v>
      </c>
      <c r="CA33" s="71"/>
      <c r="CB33" s="257">
        <f t="shared" si="21"/>
        <v>58.798560000000037</v>
      </c>
      <c r="CC33" s="188">
        <f t="shared" si="22"/>
        <v>0.29266830033998159</v>
      </c>
      <c r="CD33" s="257">
        <f t="shared" si="23"/>
        <v>-259.70368000000002</v>
      </c>
      <c r="CE33" s="188">
        <f t="shared" si="24"/>
        <v>-1</v>
      </c>
      <c r="CF33" s="257">
        <f t="shared" ca="1" si="25"/>
        <v>0</v>
      </c>
      <c r="CG33" s="188">
        <f t="shared" ca="1" si="26"/>
        <v>1</v>
      </c>
      <c r="CH33" s="257">
        <f t="shared" ca="1" si="27"/>
        <v>0</v>
      </c>
      <c r="CI33" s="188">
        <f t="shared" ca="1" si="28"/>
        <v>1</v>
      </c>
      <c r="CJ33" s="26"/>
      <c r="CK33" s="187"/>
    </row>
    <row r="34" spans="1:89" ht="12" customHeight="1" x14ac:dyDescent="0.35">
      <c r="A34" s="27"/>
      <c r="B34" s="304" t="s">
        <v>534</v>
      </c>
      <c r="C34" s="27" t="s">
        <v>397</v>
      </c>
      <c r="D34" s="27"/>
      <c r="E34" s="27">
        <v>1</v>
      </c>
      <c r="F34" s="303" t="s">
        <v>152</v>
      </c>
      <c r="G34" s="27" t="s">
        <v>502</v>
      </c>
      <c r="H34" s="27"/>
      <c r="I34" s="27"/>
      <c r="J34" s="27"/>
      <c r="K34" s="27"/>
      <c r="L34" s="172"/>
      <c r="M34" s="25"/>
      <c r="N34" s="256">
        <v>0</v>
      </c>
      <c r="O34" s="256">
        <v>0</v>
      </c>
      <c r="P34" s="256">
        <v>0</v>
      </c>
      <c r="Q34" s="256">
        <v>0</v>
      </c>
      <c r="R34" s="256">
        <v>0</v>
      </c>
      <c r="S34" s="256">
        <v>0</v>
      </c>
      <c r="T34" s="256">
        <v>0</v>
      </c>
      <c r="U34" s="256">
        <v>0</v>
      </c>
      <c r="V34" s="256">
        <v>0</v>
      </c>
      <c r="W34" s="256">
        <v>0</v>
      </c>
      <c r="X34" s="256">
        <v>0</v>
      </c>
      <c r="Y34" s="256">
        <v>0</v>
      </c>
      <c r="Z34" s="255">
        <v>0</v>
      </c>
      <c r="AA34" s="255">
        <v>0</v>
      </c>
      <c r="AB34" s="255">
        <v>0</v>
      </c>
      <c r="AC34" s="255">
        <v>0</v>
      </c>
      <c r="AD34" s="255">
        <v>0</v>
      </c>
      <c r="AE34" s="255">
        <v>0</v>
      </c>
      <c r="AF34" s="255">
        <v>0</v>
      </c>
      <c r="AG34" s="255">
        <v>0</v>
      </c>
      <c r="AH34" s="255">
        <v>0</v>
      </c>
      <c r="AI34" s="255">
        <v>0</v>
      </c>
      <c r="AJ34" s="255">
        <v>0</v>
      </c>
      <c r="AK34" s="255">
        <v>0</v>
      </c>
      <c r="AL34" s="254">
        <v>0</v>
      </c>
      <c r="AM34" s="254">
        <v>0</v>
      </c>
      <c r="AN34" s="254">
        <v>0</v>
      </c>
      <c r="AO34" s="254">
        <v>0</v>
      </c>
      <c r="AP34" s="254">
        <v>0</v>
      </c>
      <c r="AQ34" s="254">
        <v>0</v>
      </c>
      <c r="AR34" s="254">
        <v>0</v>
      </c>
      <c r="AS34" s="254">
        <v>0</v>
      </c>
      <c r="AT34" s="254">
        <v>0</v>
      </c>
      <c r="AU34" s="254">
        <v>0</v>
      </c>
      <c r="AV34" s="254">
        <v>0</v>
      </c>
      <c r="AW34" s="254">
        <v>0</v>
      </c>
      <c r="AX34" s="255">
        <v>0</v>
      </c>
      <c r="AY34" s="255">
        <v>0</v>
      </c>
      <c r="AZ34" s="255"/>
      <c r="BA34" s="255"/>
      <c r="BB34" s="255"/>
      <c r="BC34" s="255"/>
      <c r="BD34" s="255"/>
      <c r="BE34" s="255"/>
      <c r="BF34" s="255"/>
      <c r="BG34" s="255"/>
      <c r="BH34" s="255"/>
      <c r="BI34" s="255"/>
      <c r="BM34" s="241"/>
      <c r="BN34" s="255">
        <f t="shared" si="18"/>
        <v>0</v>
      </c>
      <c r="BO34" s="255">
        <f t="shared" si="19"/>
        <v>0</v>
      </c>
      <c r="BP34" s="255">
        <f t="shared" si="20"/>
        <v>0</v>
      </c>
      <c r="BQ34" s="255">
        <f ca="1">_xlfn.IFNA(IF($E34=1,OFFSET($M34,0,MATCH(Periods!$D$15,$M$5:$BL$5,0)-1),SUM(OFFSET($M34,0,MATCH(Periods!$D$15,$M$5:$BL$5,0)-1):OFFSET($M34,0,MATCH(Periods!$D$15,$M$5:$BL$5,0)-12))),"")</f>
        <v>0</v>
      </c>
      <c r="BR34" s="255">
        <f ca="1">IF($E34=1,OFFSET($M34,0,MATCH(Periods!$D$17,$M$5:$BL$5,0)-1),SUM(OFFSET($M34,0,MATCH(Periods!$D$17,$M$5:$BL$5,0)-1):OFFSET($M34,0,MATCH(Periods!$D$13,$M$5:$BL$5,0))))</f>
        <v>0</v>
      </c>
      <c r="BS34" s="255">
        <f ca="1">IF($E34=1,OFFSET($M34,0,MATCH(Periods!$D$16,$M$5:$BL$5,0)-1),SUM(OFFSET($M34,0,MATCH(Periods!$D$16,$M$5:$BL$5,0)-1):OFFSET($M34,0,MATCH(Periods!$D$14,$M$5:$BL$5,0))))</f>
        <v>0</v>
      </c>
      <c r="BT34" s="26"/>
      <c r="BU34" s="187" t="str">
        <f>IF(ISERROR(BN34/#REF!), "n/a", BN34/#REF!)</f>
        <v>n/a</v>
      </c>
      <c r="BV34" s="187" t="str">
        <f>IF(ISERROR(BO34/#REF!), "n/a", BO34/#REF!)</f>
        <v>n/a</v>
      </c>
      <c r="BW34" s="187" t="str">
        <f>IF(ISERROR(BP34/#REF!), "n/a", BP34/#REF!)</f>
        <v>n/a</v>
      </c>
      <c r="BX34" s="187" t="str">
        <f ca="1">IF(ISERROR(BQ34/#REF!), "n/a", BQ34/#REF!)</f>
        <v>n/a</v>
      </c>
      <c r="BY34" s="187" t="str">
        <f ca="1">IF(ISERROR(BR34/#REF!), "n/a", BR34/#REF!)</f>
        <v>n/a</v>
      </c>
      <c r="BZ34" s="187" t="str">
        <f ca="1">IF(ISERROR(BS34/#REF!), "n/a", BS34/#REF!)</f>
        <v>n/a</v>
      </c>
      <c r="CA34" s="71"/>
      <c r="CB34" s="257">
        <f t="shared" si="21"/>
        <v>0</v>
      </c>
      <c r="CC34" s="188">
        <f t="shared" si="22"/>
        <v>1</v>
      </c>
      <c r="CD34" s="257">
        <f t="shared" si="23"/>
        <v>0</v>
      </c>
      <c r="CE34" s="188">
        <f t="shared" si="24"/>
        <v>1</v>
      </c>
      <c r="CF34" s="257">
        <f t="shared" ca="1" si="25"/>
        <v>0</v>
      </c>
      <c r="CG34" s="188">
        <f t="shared" ca="1" si="26"/>
        <v>1</v>
      </c>
      <c r="CH34" s="257">
        <f t="shared" ca="1" si="27"/>
        <v>0</v>
      </c>
      <c r="CI34" s="188">
        <f t="shared" ca="1" si="28"/>
        <v>1</v>
      </c>
      <c r="CJ34" s="26"/>
      <c r="CK34" s="187"/>
    </row>
    <row r="35" spans="1:89" ht="12" customHeight="1" x14ac:dyDescent="0.35">
      <c r="A35" s="27"/>
      <c r="B35" s="304" t="s">
        <v>535</v>
      </c>
      <c r="C35" s="27" t="s">
        <v>401</v>
      </c>
      <c r="D35" s="27"/>
      <c r="E35" s="27">
        <v>1</v>
      </c>
      <c r="F35" s="303" t="s">
        <v>152</v>
      </c>
      <c r="G35" s="27" t="s">
        <v>503</v>
      </c>
      <c r="H35" s="27"/>
      <c r="I35" s="27"/>
      <c r="J35" s="27"/>
      <c r="K35" s="27"/>
      <c r="L35" s="172"/>
      <c r="M35" s="25"/>
      <c r="N35" s="256">
        <v>0</v>
      </c>
      <c r="O35" s="256">
        <v>0</v>
      </c>
      <c r="P35" s="256">
        <v>0</v>
      </c>
      <c r="Q35" s="256">
        <v>0</v>
      </c>
      <c r="R35" s="256">
        <v>0</v>
      </c>
      <c r="S35" s="256">
        <v>0</v>
      </c>
      <c r="T35" s="256">
        <v>0</v>
      </c>
      <c r="U35" s="256">
        <v>0</v>
      </c>
      <c r="V35" s="256">
        <v>0</v>
      </c>
      <c r="W35" s="256">
        <v>0</v>
      </c>
      <c r="X35" s="256">
        <v>0</v>
      </c>
      <c r="Y35" s="256">
        <v>0</v>
      </c>
      <c r="Z35" s="255">
        <v>0</v>
      </c>
      <c r="AA35" s="255">
        <v>0</v>
      </c>
      <c r="AB35" s="255">
        <v>0</v>
      </c>
      <c r="AC35" s="255">
        <v>0</v>
      </c>
      <c r="AD35" s="255">
        <v>0</v>
      </c>
      <c r="AE35" s="255">
        <v>0</v>
      </c>
      <c r="AF35" s="255">
        <v>0</v>
      </c>
      <c r="AG35" s="255">
        <v>0</v>
      </c>
      <c r="AH35" s="255">
        <v>0</v>
      </c>
      <c r="AI35" s="255">
        <v>0</v>
      </c>
      <c r="AJ35" s="255">
        <v>0</v>
      </c>
      <c r="AK35" s="255">
        <v>0</v>
      </c>
      <c r="AL35" s="254">
        <v>0</v>
      </c>
      <c r="AM35" s="254">
        <v>0</v>
      </c>
      <c r="AN35" s="254">
        <v>0</v>
      </c>
      <c r="AO35" s="254">
        <v>0</v>
      </c>
      <c r="AP35" s="254">
        <v>0</v>
      </c>
      <c r="AQ35" s="254">
        <v>0</v>
      </c>
      <c r="AR35" s="254">
        <v>0</v>
      </c>
      <c r="AS35" s="254">
        <v>0</v>
      </c>
      <c r="AT35" s="254">
        <v>0</v>
      </c>
      <c r="AU35" s="254">
        <v>0</v>
      </c>
      <c r="AV35" s="254">
        <v>0</v>
      </c>
      <c r="AW35" s="254">
        <v>0</v>
      </c>
      <c r="AX35" s="255">
        <v>0</v>
      </c>
      <c r="AY35" s="255">
        <v>0</v>
      </c>
      <c r="AZ35" s="255"/>
      <c r="BA35" s="255"/>
      <c r="BB35" s="255"/>
      <c r="BC35" s="255"/>
      <c r="BD35" s="255"/>
      <c r="BE35" s="255"/>
      <c r="BF35" s="255"/>
      <c r="BG35" s="255"/>
      <c r="BH35" s="255"/>
      <c r="BI35" s="255"/>
      <c r="BM35" s="241"/>
      <c r="BN35" s="255">
        <f t="shared" si="18"/>
        <v>0</v>
      </c>
      <c r="BO35" s="255">
        <f t="shared" si="19"/>
        <v>0</v>
      </c>
      <c r="BP35" s="255">
        <f t="shared" si="20"/>
        <v>0</v>
      </c>
      <c r="BQ35" s="255">
        <f ca="1">_xlfn.IFNA(IF($E35=1,OFFSET($M35,0,MATCH(Periods!$D$15,$M$5:$BL$5,0)-1),SUM(OFFSET($M35,0,MATCH(Periods!$D$15,$M$5:$BL$5,0)-1):OFFSET($M35,0,MATCH(Periods!$D$15,$M$5:$BL$5,0)-12))),"")</f>
        <v>0</v>
      </c>
      <c r="BR35" s="255">
        <f ca="1">IF($E35=1,OFFSET($M35,0,MATCH(Periods!$D$17,$M$5:$BL$5,0)-1),SUM(OFFSET($M35,0,MATCH(Periods!$D$17,$M$5:$BL$5,0)-1):OFFSET($M35,0,MATCH(Periods!$D$13,$M$5:$BL$5,0))))</f>
        <v>0</v>
      </c>
      <c r="BS35" s="255">
        <f ca="1">IF($E35=1,OFFSET($M35,0,MATCH(Periods!$D$16,$M$5:$BL$5,0)-1),SUM(OFFSET($M35,0,MATCH(Periods!$D$16,$M$5:$BL$5,0)-1):OFFSET($M35,0,MATCH(Periods!$D$14,$M$5:$BL$5,0))))</f>
        <v>0</v>
      </c>
      <c r="BT35" s="26"/>
      <c r="BU35" s="187" t="str">
        <f>IF(ISERROR(BN35/#REF!), "n/a", BN35/#REF!)</f>
        <v>n/a</v>
      </c>
      <c r="BV35" s="187" t="str">
        <f>IF(ISERROR(BO35/#REF!), "n/a", BO35/#REF!)</f>
        <v>n/a</v>
      </c>
      <c r="BW35" s="187" t="str">
        <f>IF(ISERROR(BP35/#REF!), "n/a", BP35/#REF!)</f>
        <v>n/a</v>
      </c>
      <c r="BX35" s="187" t="str">
        <f ca="1">IF(ISERROR(BQ35/#REF!), "n/a", BQ35/#REF!)</f>
        <v>n/a</v>
      </c>
      <c r="BY35" s="187" t="str">
        <f ca="1">IF(ISERROR(BR35/#REF!), "n/a", BR35/#REF!)</f>
        <v>n/a</v>
      </c>
      <c r="BZ35" s="187" t="str">
        <f ca="1">IF(ISERROR(BS35/#REF!), "n/a", BS35/#REF!)</f>
        <v>n/a</v>
      </c>
      <c r="CA35" s="71"/>
      <c r="CB35" s="257">
        <f t="shared" si="21"/>
        <v>0</v>
      </c>
      <c r="CC35" s="188">
        <f t="shared" si="22"/>
        <v>1</v>
      </c>
      <c r="CD35" s="257">
        <f t="shared" si="23"/>
        <v>0</v>
      </c>
      <c r="CE35" s="188">
        <f t="shared" si="24"/>
        <v>1</v>
      </c>
      <c r="CF35" s="257">
        <f t="shared" ca="1" si="25"/>
        <v>0</v>
      </c>
      <c r="CG35" s="188">
        <f t="shared" ca="1" si="26"/>
        <v>1</v>
      </c>
      <c r="CH35" s="257">
        <f t="shared" ca="1" si="27"/>
        <v>0</v>
      </c>
      <c r="CI35" s="188">
        <f t="shared" ca="1" si="28"/>
        <v>1</v>
      </c>
      <c r="CJ35" s="26"/>
      <c r="CK35" s="187"/>
    </row>
    <row r="36" spans="1:89" ht="12" customHeight="1" x14ac:dyDescent="0.35">
      <c r="A36" s="27"/>
      <c r="B36" s="304" t="s">
        <v>536</v>
      </c>
      <c r="C36" s="27" t="s">
        <v>403</v>
      </c>
      <c r="D36" s="27"/>
      <c r="E36" s="27">
        <v>1</v>
      </c>
      <c r="F36" s="303" t="s">
        <v>152</v>
      </c>
      <c r="G36" s="27" t="s">
        <v>505</v>
      </c>
      <c r="H36" s="27"/>
      <c r="I36" s="27"/>
      <c r="J36" s="27"/>
      <c r="K36" s="27"/>
      <c r="L36" s="172"/>
      <c r="M36" s="25"/>
      <c r="N36" s="256">
        <v>0</v>
      </c>
      <c r="O36" s="256">
        <v>0</v>
      </c>
      <c r="P36" s="256">
        <v>0</v>
      </c>
      <c r="Q36" s="256">
        <v>0</v>
      </c>
      <c r="R36" s="256">
        <v>0</v>
      </c>
      <c r="S36" s="256">
        <v>46.866849999999999</v>
      </c>
      <c r="T36" s="256">
        <v>34.962960000000002</v>
      </c>
      <c r="U36" s="256">
        <v>0</v>
      </c>
      <c r="V36" s="256">
        <v>0</v>
      </c>
      <c r="W36" s="256">
        <v>0</v>
      </c>
      <c r="X36" s="256">
        <v>0</v>
      </c>
      <c r="Y36" s="256">
        <v>0</v>
      </c>
      <c r="Z36" s="255">
        <v>0</v>
      </c>
      <c r="AA36" s="255">
        <v>0</v>
      </c>
      <c r="AB36" s="255">
        <v>0</v>
      </c>
      <c r="AC36" s="255">
        <v>0</v>
      </c>
      <c r="AD36" s="255">
        <v>0</v>
      </c>
      <c r="AE36" s="255">
        <v>52.964400000000005</v>
      </c>
      <c r="AF36" s="255">
        <v>0</v>
      </c>
      <c r="AG36" s="255">
        <v>0</v>
      </c>
      <c r="AH36" s="255">
        <v>0</v>
      </c>
      <c r="AI36" s="255">
        <v>267.51534999999996</v>
      </c>
      <c r="AJ36" s="255">
        <v>6.17997</v>
      </c>
      <c r="AK36" s="255">
        <v>6.17997</v>
      </c>
      <c r="AL36" s="254">
        <v>0</v>
      </c>
      <c r="AM36" s="254">
        <v>0</v>
      </c>
      <c r="AN36" s="254">
        <v>0</v>
      </c>
      <c r="AO36" s="254">
        <v>0</v>
      </c>
      <c r="AP36" s="254">
        <v>0</v>
      </c>
      <c r="AQ36" s="254">
        <v>0</v>
      </c>
      <c r="AR36" s="254">
        <v>0</v>
      </c>
      <c r="AS36" s="254">
        <v>0</v>
      </c>
      <c r="AT36" s="254">
        <v>0</v>
      </c>
      <c r="AU36" s="254">
        <v>0</v>
      </c>
      <c r="AV36" s="254">
        <v>0</v>
      </c>
      <c r="AW36" s="254">
        <v>0</v>
      </c>
      <c r="AX36" s="255">
        <v>0</v>
      </c>
      <c r="AY36" s="255">
        <v>0</v>
      </c>
      <c r="AZ36" s="255"/>
      <c r="BA36" s="255"/>
      <c r="BB36" s="255"/>
      <c r="BC36" s="255"/>
      <c r="BD36" s="255"/>
      <c r="BE36" s="255"/>
      <c r="BF36" s="255"/>
      <c r="BG36" s="255"/>
      <c r="BH36" s="255"/>
      <c r="BI36" s="255"/>
      <c r="BM36" s="241"/>
      <c r="BN36" s="255">
        <f t="shared" si="18"/>
        <v>0</v>
      </c>
      <c r="BO36" s="255">
        <f t="shared" si="19"/>
        <v>6.17997</v>
      </c>
      <c r="BP36" s="255">
        <f t="shared" si="20"/>
        <v>0</v>
      </c>
      <c r="BQ36" s="255">
        <f ca="1">_xlfn.IFNA(IF($E36=1,OFFSET($M36,0,MATCH(Periods!$D$15,$M$5:$BL$5,0)-1),SUM(OFFSET($M36,0,MATCH(Periods!$D$15,$M$5:$BL$5,0)-1):OFFSET($M36,0,MATCH(Periods!$D$15,$M$5:$BL$5,0)-12))),"")</f>
        <v>0</v>
      </c>
      <c r="BR36" s="255">
        <f ca="1">IF($E36=1,OFFSET($M36,0,MATCH(Periods!$D$17,$M$5:$BL$5,0)-1),SUM(OFFSET($M36,0,MATCH(Periods!$D$17,$M$5:$BL$5,0)-1):OFFSET($M36,0,MATCH(Periods!$D$13,$M$5:$BL$5,0))))</f>
        <v>0</v>
      </c>
      <c r="BS36" s="255">
        <f ca="1">IF($E36=1,OFFSET($M36,0,MATCH(Periods!$D$16,$M$5:$BL$5,0)-1),SUM(OFFSET($M36,0,MATCH(Periods!$D$16,$M$5:$BL$5,0)-1):OFFSET($M36,0,MATCH(Periods!$D$14,$M$5:$BL$5,0))))</f>
        <v>0</v>
      </c>
      <c r="BT36" s="26"/>
      <c r="BU36" s="187" t="str">
        <f>IF(ISERROR(BN36/#REF!), "n/a", BN36/#REF!)</f>
        <v>n/a</v>
      </c>
      <c r="BV36" s="187" t="str">
        <f>IF(ISERROR(BO36/#REF!), "n/a", BO36/#REF!)</f>
        <v>n/a</v>
      </c>
      <c r="BW36" s="187" t="str">
        <f>IF(ISERROR(BP36/#REF!), "n/a", BP36/#REF!)</f>
        <v>n/a</v>
      </c>
      <c r="BX36" s="187" t="str">
        <f ca="1">IF(ISERROR(BQ36/#REF!), "n/a", BQ36/#REF!)</f>
        <v>n/a</v>
      </c>
      <c r="BY36" s="187" t="str">
        <f ca="1">IF(ISERROR(BR36/#REF!), "n/a", BR36/#REF!)</f>
        <v>n/a</v>
      </c>
      <c r="BZ36" s="187" t="str">
        <f ca="1">IF(ISERROR(BS36/#REF!), "n/a", BS36/#REF!)</f>
        <v>n/a</v>
      </c>
      <c r="CA36" s="71"/>
      <c r="CB36" s="257">
        <f t="shared" si="21"/>
        <v>6.17997</v>
      </c>
      <c r="CC36" s="188">
        <f t="shared" si="22"/>
        <v>1</v>
      </c>
      <c r="CD36" s="257">
        <f t="shared" si="23"/>
        <v>-6.17997</v>
      </c>
      <c r="CE36" s="188">
        <f t="shared" si="24"/>
        <v>-1</v>
      </c>
      <c r="CF36" s="257">
        <f t="shared" ca="1" si="25"/>
        <v>0</v>
      </c>
      <c r="CG36" s="188">
        <f t="shared" ca="1" si="26"/>
        <v>1</v>
      </c>
      <c r="CH36" s="257">
        <f t="shared" ca="1" si="27"/>
        <v>0</v>
      </c>
      <c r="CI36" s="188">
        <f t="shared" ca="1" si="28"/>
        <v>1</v>
      </c>
      <c r="CJ36" s="26"/>
      <c r="CK36" s="187"/>
    </row>
    <row r="37" spans="1:89" ht="12" customHeight="1" x14ac:dyDescent="0.35">
      <c r="A37" s="27"/>
      <c r="B37" s="304" t="s">
        <v>537</v>
      </c>
      <c r="C37" s="27" t="s">
        <v>263</v>
      </c>
      <c r="D37" s="27"/>
      <c r="E37" s="27">
        <v>1</v>
      </c>
      <c r="F37" s="303" t="s">
        <v>36</v>
      </c>
      <c r="G37" s="27" t="s">
        <v>55</v>
      </c>
      <c r="H37" s="27"/>
      <c r="I37" s="27"/>
      <c r="J37" s="27"/>
      <c r="K37" s="27"/>
      <c r="L37" s="172"/>
      <c r="M37" s="25"/>
      <c r="N37" s="256">
        <v>-394.88961999999998</v>
      </c>
      <c r="O37" s="256">
        <v>-404.94544999999999</v>
      </c>
      <c r="P37" s="256">
        <v>-416.11178999999998</v>
      </c>
      <c r="Q37" s="256">
        <v>-426.53778999999997</v>
      </c>
      <c r="R37" s="256">
        <v>-436.96378999999996</v>
      </c>
      <c r="S37" s="256">
        <v>-447.38979</v>
      </c>
      <c r="T37" s="256">
        <v>-457.81578999999999</v>
      </c>
      <c r="U37" s="256">
        <v>-468.24178999999998</v>
      </c>
      <c r="V37" s="256">
        <v>-478.66778999999997</v>
      </c>
      <c r="W37" s="256">
        <v>-489.09378999999996</v>
      </c>
      <c r="X37" s="256">
        <v>-499.51979</v>
      </c>
      <c r="Y37" s="256">
        <v>-509.94578999999999</v>
      </c>
      <c r="Z37" s="255">
        <v>-519.49978999999996</v>
      </c>
      <c r="AA37" s="255">
        <v>-529.05379000000005</v>
      </c>
      <c r="AB37" s="255">
        <v>-538.60779000000002</v>
      </c>
      <c r="AC37" s="255">
        <v>-548.16179</v>
      </c>
      <c r="AD37" s="255">
        <v>-557.71579000000008</v>
      </c>
      <c r="AE37" s="255">
        <v>-567.26979000000006</v>
      </c>
      <c r="AF37" s="255">
        <v>-576.82379000000003</v>
      </c>
      <c r="AG37" s="255">
        <v>-586.37779</v>
      </c>
      <c r="AH37" s="255">
        <v>-595.93179000000009</v>
      </c>
      <c r="AI37" s="255">
        <v>-605.48579000000007</v>
      </c>
      <c r="AJ37" s="255">
        <v>-615.03979000000004</v>
      </c>
      <c r="AK37" s="255">
        <v>-585.16379000000006</v>
      </c>
      <c r="AL37" s="254">
        <v>-594.68679000000009</v>
      </c>
      <c r="AM37" s="254">
        <v>-604.20979</v>
      </c>
      <c r="AN37" s="254">
        <v>-613.73279000000002</v>
      </c>
      <c r="AO37" s="254">
        <v>-623.25579000000005</v>
      </c>
      <c r="AP37" s="254">
        <v>-632.77879000000007</v>
      </c>
      <c r="AQ37" s="254">
        <v>-642.30178999999998</v>
      </c>
      <c r="AR37" s="254">
        <v>-651.82479000000001</v>
      </c>
      <c r="AS37" s="254">
        <v>-661.34779000000003</v>
      </c>
      <c r="AT37" s="254">
        <v>-670.87079000000006</v>
      </c>
      <c r="AU37" s="254">
        <v>-680.39379000000008</v>
      </c>
      <c r="AV37" s="254">
        <v>-689.91678999999999</v>
      </c>
      <c r="AW37" s="254">
        <v>-699.43979000000002</v>
      </c>
      <c r="AX37" s="255">
        <v>-708.13879000000009</v>
      </c>
      <c r="AY37" s="255">
        <v>-716.83779000000004</v>
      </c>
      <c r="AZ37" s="255"/>
      <c r="BA37" s="255"/>
      <c r="BB37" s="255"/>
      <c r="BC37" s="255"/>
      <c r="BD37" s="255"/>
      <c r="BE37" s="255"/>
      <c r="BF37" s="255"/>
      <c r="BG37" s="255"/>
      <c r="BH37" s="255"/>
      <c r="BI37" s="255"/>
      <c r="BM37" s="241"/>
      <c r="BN37" s="255">
        <f t="shared" si="18"/>
        <v>-509.94578999999999</v>
      </c>
      <c r="BO37" s="255">
        <f t="shared" si="19"/>
        <v>-585.16379000000006</v>
      </c>
      <c r="BP37" s="255">
        <f t="shared" si="20"/>
        <v>-699.43979000000002</v>
      </c>
      <c r="BQ37" s="255">
        <f ca="1">_xlfn.IFNA(IF($E37=1,OFFSET($M37,0,MATCH(Periods!$D$15,$M$5:$BL$5,0)-1),SUM(OFFSET($M37,0,MATCH(Periods!$D$15,$M$5:$BL$5,0)-1):OFFSET($M37,0,MATCH(Periods!$D$15,$M$5:$BL$5,0)-12))),"")</f>
        <v>-716.83779000000004</v>
      </c>
      <c r="BR37" s="255">
        <f ca="1">IF($E37=1,OFFSET($M37,0,MATCH(Periods!$D$17,$M$5:$BL$5,0)-1),SUM(OFFSET($M37,0,MATCH(Periods!$D$17,$M$5:$BL$5,0)-1):OFFSET($M37,0,MATCH(Periods!$D$13,$M$5:$BL$5,0))))</f>
        <v>-604.20979</v>
      </c>
      <c r="BS37" s="255">
        <f ca="1">IF($E37=1,OFFSET($M37,0,MATCH(Periods!$D$16,$M$5:$BL$5,0)-1),SUM(OFFSET($M37,0,MATCH(Periods!$D$16,$M$5:$BL$5,0)-1):OFFSET($M37,0,MATCH(Periods!$D$14,$M$5:$BL$5,0))))</f>
        <v>-716.83779000000004</v>
      </c>
      <c r="BT37" s="26"/>
      <c r="BU37" s="187" t="str">
        <f>IF(ISERROR(BN37/#REF!), "n/a", BN37/#REF!)</f>
        <v>n/a</v>
      </c>
      <c r="BV37" s="187" t="str">
        <f>IF(ISERROR(BO37/#REF!), "n/a", BO37/#REF!)</f>
        <v>n/a</v>
      </c>
      <c r="BW37" s="187" t="str">
        <f>IF(ISERROR(BP37/#REF!), "n/a", BP37/#REF!)</f>
        <v>n/a</v>
      </c>
      <c r="BX37" s="187" t="str">
        <f ca="1">IF(ISERROR(BQ37/#REF!), "n/a", BQ37/#REF!)</f>
        <v>n/a</v>
      </c>
      <c r="BY37" s="187" t="str">
        <f ca="1">IF(ISERROR(BR37/#REF!), "n/a", BR37/#REF!)</f>
        <v>n/a</v>
      </c>
      <c r="BZ37" s="187" t="str">
        <f ca="1">IF(ISERROR(BS37/#REF!), "n/a", BS37/#REF!)</f>
        <v>n/a</v>
      </c>
      <c r="CA37" s="71"/>
      <c r="CB37" s="257">
        <f t="shared" si="21"/>
        <v>-75.218000000000075</v>
      </c>
      <c r="CC37" s="188">
        <f t="shared" si="22"/>
        <v>0.14750195309976002</v>
      </c>
      <c r="CD37" s="257">
        <f t="shared" si="23"/>
        <v>-114.27599999999995</v>
      </c>
      <c r="CE37" s="188">
        <f t="shared" si="24"/>
        <v>0.19528891218644945</v>
      </c>
      <c r="CF37" s="257">
        <f t="shared" ca="1" si="25"/>
        <v>-17.398000000000025</v>
      </c>
      <c r="CG37" s="188">
        <f t="shared" ca="1" si="26"/>
        <v>2.4874192530567961E-2</v>
      </c>
      <c r="CH37" s="257">
        <f t="shared" ca="1" si="27"/>
        <v>-112.62800000000004</v>
      </c>
      <c r="CI37" s="188">
        <f t="shared" ca="1" si="28"/>
        <v>0.18640545364218616</v>
      </c>
      <c r="CJ37" s="26"/>
      <c r="CK37" s="187"/>
    </row>
    <row r="38" spans="1:89" ht="12" customHeight="1" x14ac:dyDescent="0.35">
      <c r="A38" s="27"/>
      <c r="B38" s="304" t="s">
        <v>538</v>
      </c>
      <c r="C38" s="27" t="s">
        <v>304</v>
      </c>
      <c r="D38" s="27"/>
      <c r="E38" s="27">
        <v>1</v>
      </c>
      <c r="F38" s="303" t="s">
        <v>36</v>
      </c>
      <c r="G38" s="27" t="s">
        <v>439</v>
      </c>
      <c r="H38" s="27"/>
      <c r="I38" s="27"/>
      <c r="J38" s="27"/>
      <c r="K38" s="27"/>
      <c r="L38" s="172"/>
      <c r="M38" s="25"/>
      <c r="N38" s="256">
        <v>94.467770000000002</v>
      </c>
      <c r="O38" s="256">
        <v>94.467770000000002</v>
      </c>
      <c r="P38" s="256">
        <v>94.467770000000002</v>
      </c>
      <c r="Q38" s="256">
        <v>94.467770000000002</v>
      </c>
      <c r="R38" s="256">
        <v>94.467770000000002</v>
      </c>
      <c r="S38" s="256">
        <v>94.467770000000002</v>
      </c>
      <c r="T38" s="256">
        <v>94.467770000000002</v>
      </c>
      <c r="U38" s="256">
        <v>94.467770000000002</v>
      </c>
      <c r="V38" s="256">
        <v>94.467770000000002</v>
      </c>
      <c r="W38" s="256">
        <v>94.467770000000002</v>
      </c>
      <c r="X38" s="256">
        <v>94.467770000000002</v>
      </c>
      <c r="Y38" s="256">
        <v>94.467770000000002</v>
      </c>
      <c r="Z38" s="255">
        <v>94.467770000000002</v>
      </c>
      <c r="AA38" s="255">
        <v>94.467770000000002</v>
      </c>
      <c r="AB38" s="255">
        <v>94.467770000000002</v>
      </c>
      <c r="AC38" s="255">
        <v>94.467770000000002</v>
      </c>
      <c r="AD38" s="255">
        <v>94.467770000000002</v>
      </c>
      <c r="AE38" s="255">
        <v>94.467770000000002</v>
      </c>
      <c r="AF38" s="255">
        <v>94.467770000000002</v>
      </c>
      <c r="AG38" s="255">
        <v>94.467770000000002</v>
      </c>
      <c r="AH38" s="255">
        <v>94.467770000000002</v>
      </c>
      <c r="AI38" s="255">
        <v>94.467770000000002</v>
      </c>
      <c r="AJ38" s="255">
        <v>94.467770000000002</v>
      </c>
      <c r="AK38" s="255">
        <v>94.467770000000002</v>
      </c>
      <c r="AL38" s="254">
        <v>94.467770000000002</v>
      </c>
      <c r="AM38" s="254">
        <v>94.467770000000002</v>
      </c>
      <c r="AN38" s="254">
        <v>94.467770000000002</v>
      </c>
      <c r="AO38" s="254">
        <v>94.467770000000002</v>
      </c>
      <c r="AP38" s="254">
        <v>94.467770000000002</v>
      </c>
      <c r="AQ38" s="254">
        <v>94.467770000000002</v>
      </c>
      <c r="AR38" s="254">
        <v>94.467770000000002</v>
      </c>
      <c r="AS38" s="254">
        <v>94.467770000000002</v>
      </c>
      <c r="AT38" s="254">
        <v>94.467770000000002</v>
      </c>
      <c r="AU38" s="254">
        <v>94.467770000000002</v>
      </c>
      <c r="AV38" s="254">
        <v>94.467770000000002</v>
      </c>
      <c r="AW38" s="254">
        <v>94.467770000000002</v>
      </c>
      <c r="AX38" s="255">
        <v>94.467770000000002</v>
      </c>
      <c r="AY38" s="255">
        <v>94.467770000000002</v>
      </c>
      <c r="AZ38" s="255"/>
      <c r="BA38" s="255"/>
      <c r="BB38" s="255"/>
      <c r="BC38" s="255"/>
      <c r="BD38" s="255"/>
      <c r="BE38" s="255"/>
      <c r="BF38" s="255"/>
      <c r="BG38" s="255"/>
      <c r="BH38" s="255"/>
      <c r="BI38" s="255"/>
      <c r="BM38" s="241"/>
      <c r="BN38" s="255">
        <f t="shared" ref="BN38:BN69" si="29">IF($E38=1,Y38,SUM(N38:Y38))</f>
        <v>94.467770000000002</v>
      </c>
      <c r="BO38" s="255">
        <f t="shared" ref="BO38:BO69" si="30">IF($E38=1,AK38,SUM(Z38:AK38))</f>
        <v>94.467770000000002</v>
      </c>
      <c r="BP38" s="255">
        <f t="shared" ref="BP38:BP69" si="31">IF($E38=1,AW38,SUM(AL38:AW38))</f>
        <v>94.467770000000002</v>
      </c>
      <c r="BQ38" s="255">
        <f ca="1">_xlfn.IFNA(IF($E38=1,OFFSET($M38,0,MATCH(Periods!$D$15,$M$5:$BL$5,0)-1),SUM(OFFSET($M38,0,MATCH(Periods!$D$15,$M$5:$BL$5,0)-1):OFFSET($M38,0,MATCH(Periods!$D$15,$M$5:$BL$5,0)-12))),"")</f>
        <v>94.467770000000002</v>
      </c>
      <c r="BR38" s="255">
        <f ca="1">IF($E38=1,OFFSET($M38,0,MATCH(Periods!$D$17,$M$5:$BL$5,0)-1),SUM(OFFSET($M38,0,MATCH(Periods!$D$17,$M$5:$BL$5,0)-1):OFFSET($M38,0,MATCH(Periods!$D$13,$M$5:$BL$5,0))))</f>
        <v>94.467770000000002</v>
      </c>
      <c r="BS38" s="255">
        <f ca="1">IF($E38=1,OFFSET($M38,0,MATCH(Periods!$D$16,$M$5:$BL$5,0)-1),SUM(OFFSET($M38,0,MATCH(Periods!$D$16,$M$5:$BL$5,0)-1):OFFSET($M38,0,MATCH(Periods!$D$14,$M$5:$BL$5,0))))</f>
        <v>94.467770000000002</v>
      </c>
      <c r="BT38" s="26"/>
      <c r="BU38" s="187" t="str">
        <f>IF(ISERROR(BN38/#REF!), "n/a", BN38/#REF!)</f>
        <v>n/a</v>
      </c>
      <c r="BV38" s="187" t="str">
        <f>IF(ISERROR(BO38/#REF!), "n/a", BO38/#REF!)</f>
        <v>n/a</v>
      </c>
      <c r="BW38" s="187" t="str">
        <f>IF(ISERROR(BP38/#REF!), "n/a", BP38/#REF!)</f>
        <v>n/a</v>
      </c>
      <c r="BX38" s="187" t="str">
        <f ca="1">IF(ISERROR(BQ38/#REF!), "n/a", BQ38/#REF!)</f>
        <v>n/a</v>
      </c>
      <c r="BY38" s="187" t="str">
        <f ca="1">IF(ISERROR(BR38/#REF!), "n/a", BR38/#REF!)</f>
        <v>n/a</v>
      </c>
      <c r="BZ38" s="187" t="str">
        <f ca="1">IF(ISERROR(BS38/#REF!), "n/a", BS38/#REF!)</f>
        <v>n/a</v>
      </c>
      <c r="CA38" s="71"/>
      <c r="CB38" s="257">
        <f t="shared" ref="CB38:CB69" si="32">BO38-BN38</f>
        <v>0</v>
      </c>
      <c r="CC38" s="188">
        <f t="shared" ref="CC38:CC69" si="33">IFERROR(CB38/BN38,1)</f>
        <v>0</v>
      </c>
      <c r="CD38" s="257">
        <f t="shared" ref="CD38:CD69" si="34">BP38-BO38</f>
        <v>0</v>
      </c>
      <c r="CE38" s="188">
        <f t="shared" ref="CE38:CE69" si="35">IFERROR(CD38/BO38,1)</f>
        <v>0</v>
      </c>
      <c r="CF38" s="257">
        <f t="shared" ref="CF38:CF69" ca="1" si="36">BQ38-BP38</f>
        <v>0</v>
      </c>
      <c r="CG38" s="188">
        <f t="shared" ref="CG38:CG69" ca="1" si="37">IFERROR(CF38/BP38,1)</f>
        <v>0</v>
      </c>
      <c r="CH38" s="257">
        <f t="shared" ref="CH38:CH69" ca="1" si="38">BS38-BR38</f>
        <v>0</v>
      </c>
      <c r="CI38" s="188">
        <f t="shared" ref="CI38:CI69" ca="1" si="39">IFERROR(CH38/BR38,1)</f>
        <v>0</v>
      </c>
      <c r="CJ38" s="26"/>
      <c r="CK38" s="187"/>
    </row>
    <row r="39" spans="1:89" ht="12" customHeight="1" x14ac:dyDescent="0.35">
      <c r="A39" s="27"/>
      <c r="B39" s="304" t="s">
        <v>539</v>
      </c>
      <c r="C39" s="27" t="s">
        <v>316</v>
      </c>
      <c r="D39" s="27"/>
      <c r="E39" s="27">
        <v>1</v>
      </c>
      <c r="F39" s="303" t="s">
        <v>36</v>
      </c>
      <c r="G39" s="27" t="s">
        <v>60</v>
      </c>
      <c r="H39" s="27"/>
      <c r="I39" s="27"/>
      <c r="J39" s="27"/>
      <c r="K39" s="27"/>
      <c r="L39" s="172"/>
      <c r="M39" s="25"/>
      <c r="N39" s="256">
        <v>496.80174</v>
      </c>
      <c r="O39" s="256">
        <v>496.80174</v>
      </c>
      <c r="P39" s="256">
        <v>496.80174</v>
      </c>
      <c r="Q39" s="256">
        <v>496.80174</v>
      </c>
      <c r="R39" s="256">
        <v>496.80174</v>
      </c>
      <c r="S39" s="256">
        <v>496.80174</v>
      </c>
      <c r="T39" s="256">
        <v>496.80174</v>
      </c>
      <c r="U39" s="256">
        <v>496.80174</v>
      </c>
      <c r="V39" s="256">
        <v>496.80174</v>
      </c>
      <c r="W39" s="256">
        <v>496.80174</v>
      </c>
      <c r="X39" s="256">
        <v>496.80174</v>
      </c>
      <c r="Y39" s="256">
        <v>496.80174</v>
      </c>
      <c r="Z39" s="255">
        <v>496.80174</v>
      </c>
      <c r="AA39" s="255">
        <v>496.80174</v>
      </c>
      <c r="AB39" s="255">
        <v>496.80174</v>
      </c>
      <c r="AC39" s="255">
        <v>496.80174</v>
      </c>
      <c r="AD39" s="255">
        <v>496.80174</v>
      </c>
      <c r="AE39" s="255">
        <v>496.80174</v>
      </c>
      <c r="AF39" s="255">
        <v>496.80174</v>
      </c>
      <c r="AG39" s="255">
        <v>496.80174</v>
      </c>
      <c r="AH39" s="255">
        <v>496.80174</v>
      </c>
      <c r="AI39" s="255">
        <v>496.80174</v>
      </c>
      <c r="AJ39" s="255">
        <v>496.80174</v>
      </c>
      <c r="AK39" s="255">
        <v>496.80174</v>
      </c>
      <c r="AL39" s="254">
        <v>496.80174</v>
      </c>
      <c r="AM39" s="254">
        <v>496.80174</v>
      </c>
      <c r="AN39" s="254">
        <v>496.80174</v>
      </c>
      <c r="AO39" s="254">
        <v>496.80174</v>
      </c>
      <c r="AP39" s="254">
        <v>496.80174</v>
      </c>
      <c r="AQ39" s="254">
        <v>496.80174</v>
      </c>
      <c r="AR39" s="254">
        <v>496.80174</v>
      </c>
      <c r="AS39" s="254">
        <v>496.80174</v>
      </c>
      <c r="AT39" s="254">
        <v>496.80174</v>
      </c>
      <c r="AU39" s="254">
        <v>496.80174</v>
      </c>
      <c r="AV39" s="254">
        <v>496.80174</v>
      </c>
      <c r="AW39" s="254">
        <v>496.80174</v>
      </c>
      <c r="AX39" s="255">
        <v>496.80174</v>
      </c>
      <c r="AY39" s="255">
        <v>496.80174</v>
      </c>
      <c r="AZ39" s="255"/>
      <c r="BA39" s="255"/>
      <c r="BB39" s="255"/>
      <c r="BC39" s="255"/>
      <c r="BD39" s="255"/>
      <c r="BE39" s="255"/>
      <c r="BF39" s="255"/>
      <c r="BG39" s="255"/>
      <c r="BH39" s="255"/>
      <c r="BI39" s="255"/>
      <c r="BM39" s="241"/>
      <c r="BN39" s="255">
        <f t="shared" si="29"/>
        <v>496.80174</v>
      </c>
      <c r="BO39" s="255">
        <f t="shared" si="30"/>
        <v>496.80174</v>
      </c>
      <c r="BP39" s="255">
        <f t="shared" si="31"/>
        <v>496.80174</v>
      </c>
      <c r="BQ39" s="255">
        <f ca="1">_xlfn.IFNA(IF($E39=1,OFFSET($M39,0,MATCH(Periods!$D$15,$M$5:$BL$5,0)-1),SUM(OFFSET($M39,0,MATCH(Periods!$D$15,$M$5:$BL$5,0)-1):OFFSET($M39,0,MATCH(Periods!$D$15,$M$5:$BL$5,0)-12))),"")</f>
        <v>496.80174</v>
      </c>
      <c r="BR39" s="255">
        <f ca="1">IF($E39=1,OFFSET($M39,0,MATCH(Periods!$D$17,$M$5:$BL$5,0)-1),SUM(OFFSET($M39,0,MATCH(Periods!$D$17,$M$5:$BL$5,0)-1):OFFSET($M39,0,MATCH(Periods!$D$13,$M$5:$BL$5,0))))</f>
        <v>496.80174</v>
      </c>
      <c r="BS39" s="255">
        <f ca="1">IF($E39=1,OFFSET($M39,0,MATCH(Periods!$D$16,$M$5:$BL$5,0)-1),SUM(OFFSET($M39,0,MATCH(Periods!$D$16,$M$5:$BL$5,0)-1):OFFSET($M39,0,MATCH(Periods!$D$14,$M$5:$BL$5,0))))</f>
        <v>496.80174</v>
      </c>
      <c r="BT39" s="26"/>
      <c r="BU39" s="187" t="str">
        <f>IF(ISERROR(BN39/#REF!), "n/a", BN39/#REF!)</f>
        <v>n/a</v>
      </c>
      <c r="BV39" s="187" t="str">
        <f>IF(ISERROR(BO39/#REF!), "n/a", BO39/#REF!)</f>
        <v>n/a</v>
      </c>
      <c r="BW39" s="187" t="str">
        <f>IF(ISERROR(BP39/#REF!), "n/a", BP39/#REF!)</f>
        <v>n/a</v>
      </c>
      <c r="BX39" s="187" t="str">
        <f ca="1">IF(ISERROR(BQ39/#REF!), "n/a", BQ39/#REF!)</f>
        <v>n/a</v>
      </c>
      <c r="BY39" s="187" t="str">
        <f ca="1">IF(ISERROR(BR39/#REF!), "n/a", BR39/#REF!)</f>
        <v>n/a</v>
      </c>
      <c r="BZ39" s="187" t="str">
        <f ca="1">IF(ISERROR(BS39/#REF!), "n/a", BS39/#REF!)</f>
        <v>n/a</v>
      </c>
      <c r="CA39" s="71"/>
      <c r="CB39" s="257">
        <f t="shared" si="32"/>
        <v>0</v>
      </c>
      <c r="CC39" s="188">
        <f t="shared" si="33"/>
        <v>0</v>
      </c>
      <c r="CD39" s="257">
        <f t="shared" si="34"/>
        <v>0</v>
      </c>
      <c r="CE39" s="188">
        <f t="shared" si="35"/>
        <v>0</v>
      </c>
      <c r="CF39" s="257">
        <f t="shared" ca="1" si="36"/>
        <v>0</v>
      </c>
      <c r="CG39" s="188">
        <f t="shared" ca="1" si="37"/>
        <v>0</v>
      </c>
      <c r="CH39" s="257">
        <f t="shared" ca="1" si="38"/>
        <v>0</v>
      </c>
      <c r="CI39" s="188">
        <f t="shared" ca="1" si="39"/>
        <v>0</v>
      </c>
      <c r="CJ39" s="26"/>
      <c r="CK39" s="187"/>
    </row>
    <row r="40" spans="1:89" ht="12" customHeight="1" x14ac:dyDescent="0.35">
      <c r="A40" s="27"/>
      <c r="B40" s="304" t="s">
        <v>540</v>
      </c>
      <c r="C40" s="27" t="s">
        <v>58</v>
      </c>
      <c r="D40" s="27"/>
      <c r="E40" s="27">
        <v>1</v>
      </c>
      <c r="F40" s="303" t="s">
        <v>36</v>
      </c>
      <c r="G40" s="27" t="s">
        <v>58</v>
      </c>
      <c r="H40" s="27"/>
      <c r="I40" s="27"/>
      <c r="J40" s="27"/>
      <c r="K40" s="27"/>
      <c r="L40" s="172"/>
      <c r="M40" s="25"/>
      <c r="N40" s="256">
        <v>435.66123999999996</v>
      </c>
      <c r="O40" s="256">
        <v>435.66123999999996</v>
      </c>
      <c r="P40" s="256">
        <v>435.66123999999996</v>
      </c>
      <c r="Q40" s="256">
        <v>435.66123999999996</v>
      </c>
      <c r="R40" s="256">
        <v>435.66123999999996</v>
      </c>
      <c r="S40" s="256">
        <v>435.66123999999996</v>
      </c>
      <c r="T40" s="256">
        <v>435.66123999999996</v>
      </c>
      <c r="U40" s="256">
        <v>435.66123999999996</v>
      </c>
      <c r="V40" s="256">
        <v>435.66123999999996</v>
      </c>
      <c r="W40" s="256">
        <v>435.66123999999996</v>
      </c>
      <c r="X40" s="256">
        <v>435.66123999999996</v>
      </c>
      <c r="Y40" s="256">
        <v>435.66123999999996</v>
      </c>
      <c r="Z40" s="255">
        <v>435.66123999999996</v>
      </c>
      <c r="AA40" s="255">
        <v>435.66123999999996</v>
      </c>
      <c r="AB40" s="255">
        <v>435.66123999999996</v>
      </c>
      <c r="AC40" s="255">
        <v>435.66123999999996</v>
      </c>
      <c r="AD40" s="255">
        <v>435.66123999999996</v>
      </c>
      <c r="AE40" s="255">
        <v>435.66123999999996</v>
      </c>
      <c r="AF40" s="255">
        <v>435.66123999999996</v>
      </c>
      <c r="AG40" s="255">
        <v>435.66123999999996</v>
      </c>
      <c r="AH40" s="255">
        <v>435.66123999999996</v>
      </c>
      <c r="AI40" s="255">
        <v>435.66123999999996</v>
      </c>
      <c r="AJ40" s="255">
        <v>435.66123999999996</v>
      </c>
      <c r="AK40" s="255">
        <v>396.23124000000001</v>
      </c>
      <c r="AL40" s="254">
        <v>396.23124000000001</v>
      </c>
      <c r="AM40" s="254">
        <v>396.23124000000001</v>
      </c>
      <c r="AN40" s="254">
        <v>396.23124000000001</v>
      </c>
      <c r="AO40" s="254">
        <v>396.23124000000001</v>
      </c>
      <c r="AP40" s="254">
        <v>396.23124000000001</v>
      </c>
      <c r="AQ40" s="254">
        <v>396.23124000000001</v>
      </c>
      <c r="AR40" s="254">
        <v>396.23124000000001</v>
      </c>
      <c r="AS40" s="254">
        <v>396.23124000000001</v>
      </c>
      <c r="AT40" s="254">
        <v>396.23124000000001</v>
      </c>
      <c r="AU40" s="254">
        <v>396.23124000000001</v>
      </c>
      <c r="AV40" s="254">
        <v>396.23124000000001</v>
      </c>
      <c r="AW40" s="254">
        <v>396.23124000000001</v>
      </c>
      <c r="AX40" s="255">
        <v>396.23124000000001</v>
      </c>
      <c r="AY40" s="255">
        <v>396.23124000000001</v>
      </c>
      <c r="AZ40" s="255"/>
      <c r="BA40" s="255"/>
      <c r="BB40" s="255"/>
      <c r="BC40" s="255"/>
      <c r="BD40" s="255"/>
      <c r="BE40" s="255"/>
      <c r="BF40" s="255"/>
      <c r="BG40" s="255"/>
      <c r="BH40" s="255"/>
      <c r="BI40" s="255"/>
      <c r="BM40" s="241"/>
      <c r="BN40" s="255">
        <f t="shared" si="29"/>
        <v>435.66123999999996</v>
      </c>
      <c r="BO40" s="255">
        <f t="shared" si="30"/>
        <v>396.23124000000001</v>
      </c>
      <c r="BP40" s="255">
        <f t="shared" si="31"/>
        <v>396.23124000000001</v>
      </c>
      <c r="BQ40" s="255">
        <f ca="1">_xlfn.IFNA(IF($E40=1,OFFSET($M40,0,MATCH(Periods!$D$15,$M$5:$BL$5,0)-1),SUM(OFFSET($M40,0,MATCH(Periods!$D$15,$M$5:$BL$5,0)-1):OFFSET($M40,0,MATCH(Periods!$D$15,$M$5:$BL$5,0)-12))),"")</f>
        <v>396.23124000000001</v>
      </c>
      <c r="BR40" s="255">
        <f ca="1">IF($E40=1,OFFSET($M40,0,MATCH(Periods!$D$17,$M$5:$BL$5,0)-1),SUM(OFFSET($M40,0,MATCH(Periods!$D$17,$M$5:$BL$5,0)-1):OFFSET($M40,0,MATCH(Periods!$D$13,$M$5:$BL$5,0))))</f>
        <v>396.23124000000001</v>
      </c>
      <c r="BS40" s="255">
        <f ca="1">IF($E40=1,OFFSET($M40,0,MATCH(Periods!$D$16,$M$5:$BL$5,0)-1),SUM(OFFSET($M40,0,MATCH(Periods!$D$16,$M$5:$BL$5,0)-1):OFFSET($M40,0,MATCH(Periods!$D$14,$M$5:$BL$5,0))))</f>
        <v>396.23124000000001</v>
      </c>
      <c r="BT40" s="26"/>
      <c r="BU40" s="187" t="str">
        <f>IF(ISERROR(BN40/#REF!), "n/a", BN40/#REF!)</f>
        <v>n/a</v>
      </c>
      <c r="BV40" s="187" t="str">
        <f>IF(ISERROR(BO40/#REF!), "n/a", BO40/#REF!)</f>
        <v>n/a</v>
      </c>
      <c r="BW40" s="187" t="str">
        <f>IF(ISERROR(BP40/#REF!), "n/a", BP40/#REF!)</f>
        <v>n/a</v>
      </c>
      <c r="BX40" s="187" t="str">
        <f ca="1">IF(ISERROR(BQ40/#REF!), "n/a", BQ40/#REF!)</f>
        <v>n/a</v>
      </c>
      <c r="BY40" s="187" t="str">
        <f ca="1">IF(ISERROR(BR40/#REF!), "n/a", BR40/#REF!)</f>
        <v>n/a</v>
      </c>
      <c r="BZ40" s="187" t="str">
        <f ca="1">IF(ISERROR(BS40/#REF!), "n/a", BS40/#REF!)</f>
        <v>n/a</v>
      </c>
      <c r="CA40" s="71"/>
      <c r="CB40" s="257">
        <f t="shared" si="32"/>
        <v>-39.42999999999995</v>
      </c>
      <c r="CC40" s="188">
        <f t="shared" si="33"/>
        <v>-9.0506100565659581E-2</v>
      </c>
      <c r="CD40" s="257">
        <f t="shared" si="34"/>
        <v>0</v>
      </c>
      <c r="CE40" s="188">
        <f t="shared" si="35"/>
        <v>0</v>
      </c>
      <c r="CF40" s="257">
        <f t="shared" ca="1" si="36"/>
        <v>0</v>
      </c>
      <c r="CG40" s="188">
        <f t="shared" ca="1" si="37"/>
        <v>0</v>
      </c>
      <c r="CH40" s="257">
        <f t="shared" ca="1" si="38"/>
        <v>0</v>
      </c>
      <c r="CI40" s="188">
        <f t="shared" ca="1" si="39"/>
        <v>0</v>
      </c>
      <c r="CJ40" s="26"/>
      <c r="CK40" s="187"/>
    </row>
    <row r="41" spans="1:89" ht="12" customHeight="1" x14ac:dyDescent="0.35">
      <c r="A41" s="27"/>
      <c r="B41" s="304" t="s">
        <v>541</v>
      </c>
      <c r="C41" s="27" t="s">
        <v>400</v>
      </c>
      <c r="D41" s="27"/>
      <c r="E41" s="27">
        <v>1</v>
      </c>
      <c r="F41" s="303" t="s">
        <v>56</v>
      </c>
      <c r="G41" s="27" t="s">
        <v>400</v>
      </c>
      <c r="H41" s="27"/>
      <c r="I41" s="27"/>
      <c r="J41" s="27"/>
      <c r="K41" s="27"/>
      <c r="L41" s="172"/>
      <c r="M41" s="25"/>
      <c r="N41" s="256">
        <v>222.99</v>
      </c>
      <c r="O41" s="256">
        <v>222.99</v>
      </c>
      <c r="P41" s="256">
        <v>222.99</v>
      </c>
      <c r="Q41" s="256">
        <v>222.99</v>
      </c>
      <c r="R41" s="256">
        <v>222.99</v>
      </c>
      <c r="S41" s="256">
        <v>222.99</v>
      </c>
      <c r="T41" s="256">
        <v>222.99</v>
      </c>
      <c r="U41" s="256">
        <v>222.99</v>
      </c>
      <c r="V41" s="256">
        <v>222.99</v>
      </c>
      <c r="W41" s="256">
        <v>222.99</v>
      </c>
      <c r="X41" s="256">
        <v>222.99</v>
      </c>
      <c r="Y41" s="256">
        <v>222.99</v>
      </c>
      <c r="Z41" s="255">
        <v>222.99</v>
      </c>
      <c r="AA41" s="255">
        <v>222.99</v>
      </c>
      <c r="AB41" s="255">
        <v>222.99</v>
      </c>
      <c r="AC41" s="255">
        <v>222.99</v>
      </c>
      <c r="AD41" s="255">
        <v>222.99</v>
      </c>
      <c r="AE41" s="255">
        <v>222.99</v>
      </c>
      <c r="AF41" s="255">
        <v>222.99</v>
      </c>
      <c r="AG41" s="255">
        <v>222.99</v>
      </c>
      <c r="AH41" s="255">
        <v>222.99</v>
      </c>
      <c r="AI41" s="255">
        <v>222.99</v>
      </c>
      <c r="AJ41" s="255">
        <v>222.99</v>
      </c>
      <c r="AK41" s="255">
        <v>222.99</v>
      </c>
      <c r="AL41" s="254">
        <v>222.99</v>
      </c>
      <c r="AM41" s="254">
        <v>222.99</v>
      </c>
      <c r="AN41" s="254">
        <v>222.99</v>
      </c>
      <c r="AO41" s="254">
        <v>222.99</v>
      </c>
      <c r="AP41" s="254">
        <v>222.99</v>
      </c>
      <c r="AQ41" s="254">
        <v>222.99</v>
      </c>
      <c r="AR41" s="254">
        <v>222.99</v>
      </c>
      <c r="AS41" s="254">
        <v>222.99</v>
      </c>
      <c r="AT41" s="254">
        <v>222.99</v>
      </c>
      <c r="AU41" s="254">
        <v>222.99</v>
      </c>
      <c r="AV41" s="254">
        <v>222.99</v>
      </c>
      <c r="AW41" s="254">
        <v>222.99</v>
      </c>
      <c r="AX41" s="255">
        <v>222.99</v>
      </c>
      <c r="AY41" s="255">
        <v>222.99</v>
      </c>
      <c r="AZ41" s="255"/>
      <c r="BA41" s="255"/>
      <c r="BB41" s="255"/>
      <c r="BC41" s="255"/>
      <c r="BD41" s="255"/>
      <c r="BE41" s="255"/>
      <c r="BF41" s="255"/>
      <c r="BG41" s="255"/>
      <c r="BH41" s="255"/>
      <c r="BI41" s="255"/>
      <c r="BM41" s="241"/>
      <c r="BN41" s="255">
        <f t="shared" si="29"/>
        <v>222.99</v>
      </c>
      <c r="BO41" s="255">
        <f t="shared" si="30"/>
        <v>222.99</v>
      </c>
      <c r="BP41" s="255">
        <f t="shared" si="31"/>
        <v>222.99</v>
      </c>
      <c r="BQ41" s="255">
        <f ca="1">_xlfn.IFNA(IF($E41=1,OFFSET($M41,0,MATCH(Periods!$D$15,$M$5:$BL$5,0)-1),SUM(OFFSET($M41,0,MATCH(Periods!$D$15,$M$5:$BL$5,0)-1):OFFSET($M41,0,MATCH(Periods!$D$15,$M$5:$BL$5,0)-12))),"")</f>
        <v>222.99</v>
      </c>
      <c r="BR41" s="255">
        <f ca="1">IF($E41=1,OFFSET($M41,0,MATCH(Periods!$D$17,$M$5:$BL$5,0)-1),SUM(OFFSET($M41,0,MATCH(Periods!$D$17,$M$5:$BL$5,0)-1):OFFSET($M41,0,MATCH(Periods!$D$13,$M$5:$BL$5,0))))</f>
        <v>222.99</v>
      </c>
      <c r="BS41" s="255">
        <f ca="1">IF($E41=1,OFFSET($M41,0,MATCH(Periods!$D$16,$M$5:$BL$5,0)-1),SUM(OFFSET($M41,0,MATCH(Periods!$D$16,$M$5:$BL$5,0)-1):OFFSET($M41,0,MATCH(Periods!$D$14,$M$5:$BL$5,0))))</f>
        <v>222.99</v>
      </c>
      <c r="BT41" s="26"/>
      <c r="BU41" s="187" t="str">
        <f>IF(ISERROR(BN41/#REF!), "n/a", BN41/#REF!)</f>
        <v>n/a</v>
      </c>
      <c r="BV41" s="187" t="str">
        <f>IF(ISERROR(BO41/#REF!), "n/a", BO41/#REF!)</f>
        <v>n/a</v>
      </c>
      <c r="BW41" s="187" t="str">
        <f>IF(ISERROR(BP41/#REF!), "n/a", BP41/#REF!)</f>
        <v>n/a</v>
      </c>
      <c r="BX41" s="187" t="str">
        <f ca="1">IF(ISERROR(BQ41/#REF!), "n/a", BQ41/#REF!)</f>
        <v>n/a</v>
      </c>
      <c r="BY41" s="187" t="str">
        <f ca="1">IF(ISERROR(BR41/#REF!), "n/a", BR41/#REF!)</f>
        <v>n/a</v>
      </c>
      <c r="BZ41" s="187" t="str">
        <f ca="1">IF(ISERROR(BS41/#REF!), "n/a", BS41/#REF!)</f>
        <v>n/a</v>
      </c>
      <c r="CA41" s="71"/>
      <c r="CB41" s="257">
        <f t="shared" si="32"/>
        <v>0</v>
      </c>
      <c r="CC41" s="188">
        <f t="shared" si="33"/>
        <v>0</v>
      </c>
      <c r="CD41" s="257">
        <f t="shared" si="34"/>
        <v>0</v>
      </c>
      <c r="CE41" s="188">
        <f t="shared" si="35"/>
        <v>0</v>
      </c>
      <c r="CF41" s="257">
        <f t="shared" ca="1" si="36"/>
        <v>0</v>
      </c>
      <c r="CG41" s="188">
        <f t="shared" ca="1" si="37"/>
        <v>0</v>
      </c>
      <c r="CH41" s="257">
        <f t="shared" ca="1" si="38"/>
        <v>0</v>
      </c>
      <c r="CI41" s="188">
        <f t="shared" ca="1" si="39"/>
        <v>0</v>
      </c>
      <c r="CJ41" s="26"/>
      <c r="CK41" s="187"/>
    </row>
    <row r="42" spans="1:89" ht="12" customHeight="1" x14ac:dyDescent="0.35">
      <c r="A42" s="27"/>
      <c r="B42" s="304" t="s">
        <v>542</v>
      </c>
      <c r="C42" s="27" t="s">
        <v>317</v>
      </c>
      <c r="D42" s="27"/>
      <c r="E42" s="27">
        <v>1</v>
      </c>
      <c r="F42" s="303" t="s">
        <v>150</v>
      </c>
      <c r="G42" s="27" t="s">
        <v>449</v>
      </c>
      <c r="H42" s="27"/>
      <c r="I42" s="27"/>
      <c r="J42" s="27"/>
      <c r="K42" s="27"/>
      <c r="L42" s="172"/>
      <c r="M42" s="25"/>
      <c r="N42" s="256">
        <v>0</v>
      </c>
      <c r="O42" s="256">
        <v>0</v>
      </c>
      <c r="P42" s="256">
        <v>0</v>
      </c>
      <c r="Q42" s="256">
        <v>0</v>
      </c>
      <c r="R42" s="256">
        <v>0</v>
      </c>
      <c r="S42" s="256">
        <v>0</v>
      </c>
      <c r="T42" s="256">
        <v>0</v>
      </c>
      <c r="U42" s="256">
        <v>0</v>
      </c>
      <c r="V42" s="256">
        <v>0</v>
      </c>
      <c r="W42" s="256">
        <v>0</v>
      </c>
      <c r="X42" s="256">
        <v>0</v>
      </c>
      <c r="Y42" s="256">
        <v>0</v>
      </c>
      <c r="Z42" s="255">
        <v>0</v>
      </c>
      <c r="AA42" s="255">
        <v>0</v>
      </c>
      <c r="AB42" s="255">
        <v>0</v>
      </c>
      <c r="AC42" s="255">
        <v>0</v>
      </c>
      <c r="AD42" s="255">
        <v>0</v>
      </c>
      <c r="AE42" s="255">
        <v>0</v>
      </c>
      <c r="AF42" s="255">
        <v>0</v>
      </c>
      <c r="AG42" s="255">
        <v>0</v>
      </c>
      <c r="AH42" s="255">
        <v>0</v>
      </c>
      <c r="AI42" s="255">
        <v>0</v>
      </c>
      <c r="AJ42" s="255">
        <v>0</v>
      </c>
      <c r="AK42" s="255">
        <v>0</v>
      </c>
      <c r="AL42" s="254">
        <v>0</v>
      </c>
      <c r="AM42" s="254">
        <v>0</v>
      </c>
      <c r="AN42" s="254">
        <v>0</v>
      </c>
      <c r="AO42" s="254">
        <v>0</v>
      </c>
      <c r="AP42" s="254">
        <v>0</v>
      </c>
      <c r="AQ42" s="254">
        <v>0</v>
      </c>
      <c r="AR42" s="254">
        <v>0</v>
      </c>
      <c r="AS42" s="254">
        <v>0</v>
      </c>
      <c r="AT42" s="254">
        <v>0</v>
      </c>
      <c r="AU42" s="254">
        <v>0</v>
      </c>
      <c r="AV42" s="254">
        <v>0</v>
      </c>
      <c r="AW42" s="254">
        <v>0</v>
      </c>
      <c r="AX42" s="255">
        <v>0</v>
      </c>
      <c r="AY42" s="255">
        <v>0</v>
      </c>
      <c r="AZ42" s="255"/>
      <c r="BA42" s="255"/>
      <c r="BB42" s="255"/>
      <c r="BC42" s="255"/>
      <c r="BD42" s="255"/>
      <c r="BE42" s="255"/>
      <c r="BF42" s="255"/>
      <c r="BG42" s="255"/>
      <c r="BH42" s="255"/>
      <c r="BI42" s="255"/>
      <c r="BM42" s="241"/>
      <c r="BN42" s="255">
        <f t="shared" si="29"/>
        <v>0</v>
      </c>
      <c r="BO42" s="255">
        <f t="shared" si="30"/>
        <v>0</v>
      </c>
      <c r="BP42" s="255">
        <f t="shared" si="31"/>
        <v>0</v>
      </c>
      <c r="BQ42" s="255">
        <f ca="1">_xlfn.IFNA(IF($E42=1,OFFSET($M42,0,MATCH(Periods!$D$15,$M$5:$BL$5,0)-1),SUM(OFFSET($M42,0,MATCH(Periods!$D$15,$M$5:$BL$5,0)-1):OFFSET($M42,0,MATCH(Periods!$D$15,$M$5:$BL$5,0)-12))),"")</f>
        <v>0</v>
      </c>
      <c r="BR42" s="255">
        <f ca="1">IF($E42=1,OFFSET($M42,0,MATCH(Periods!$D$17,$M$5:$BL$5,0)-1),SUM(OFFSET($M42,0,MATCH(Periods!$D$17,$M$5:$BL$5,0)-1):OFFSET($M42,0,MATCH(Periods!$D$13,$M$5:$BL$5,0))))</f>
        <v>0</v>
      </c>
      <c r="BS42" s="255">
        <f ca="1">IF($E42=1,OFFSET($M42,0,MATCH(Periods!$D$16,$M$5:$BL$5,0)-1),SUM(OFFSET($M42,0,MATCH(Periods!$D$16,$M$5:$BL$5,0)-1):OFFSET($M42,0,MATCH(Periods!$D$14,$M$5:$BL$5,0))))</f>
        <v>0</v>
      </c>
      <c r="BT42" s="26"/>
      <c r="BU42" s="187" t="str">
        <f>IF(ISERROR(BN42/#REF!), "n/a", BN42/#REF!)</f>
        <v>n/a</v>
      </c>
      <c r="BV42" s="187" t="str">
        <f>IF(ISERROR(BO42/#REF!), "n/a", BO42/#REF!)</f>
        <v>n/a</v>
      </c>
      <c r="BW42" s="187" t="str">
        <f>IF(ISERROR(BP42/#REF!), "n/a", BP42/#REF!)</f>
        <v>n/a</v>
      </c>
      <c r="BX42" s="187" t="str">
        <f ca="1">IF(ISERROR(BQ42/#REF!), "n/a", BQ42/#REF!)</f>
        <v>n/a</v>
      </c>
      <c r="BY42" s="187" t="str">
        <f ca="1">IF(ISERROR(BR42/#REF!), "n/a", BR42/#REF!)</f>
        <v>n/a</v>
      </c>
      <c r="BZ42" s="187" t="str">
        <f ca="1">IF(ISERROR(BS42/#REF!), "n/a", BS42/#REF!)</f>
        <v>n/a</v>
      </c>
      <c r="CA42" s="71"/>
      <c r="CB42" s="257">
        <f t="shared" si="32"/>
        <v>0</v>
      </c>
      <c r="CC42" s="188">
        <f t="shared" si="33"/>
        <v>1</v>
      </c>
      <c r="CD42" s="257">
        <f t="shared" si="34"/>
        <v>0</v>
      </c>
      <c r="CE42" s="188">
        <f t="shared" si="35"/>
        <v>1</v>
      </c>
      <c r="CF42" s="257">
        <f t="shared" ca="1" si="36"/>
        <v>0</v>
      </c>
      <c r="CG42" s="188">
        <f t="shared" ca="1" si="37"/>
        <v>1</v>
      </c>
      <c r="CH42" s="257">
        <f t="shared" ca="1" si="38"/>
        <v>0</v>
      </c>
      <c r="CI42" s="188">
        <f t="shared" ca="1" si="39"/>
        <v>1</v>
      </c>
      <c r="CJ42" s="26"/>
      <c r="CK42" s="187"/>
    </row>
    <row r="43" spans="1:89" ht="12" customHeight="1" x14ac:dyDescent="0.35">
      <c r="A43" s="27"/>
      <c r="B43" s="304" t="s">
        <v>543</v>
      </c>
      <c r="C43" s="27" t="s">
        <v>318</v>
      </c>
      <c r="D43" s="27"/>
      <c r="E43" s="27">
        <v>1</v>
      </c>
      <c r="F43" s="303" t="s">
        <v>150</v>
      </c>
      <c r="G43" s="27" t="s">
        <v>450</v>
      </c>
      <c r="H43" s="27"/>
      <c r="I43" s="27"/>
      <c r="J43" s="27"/>
      <c r="K43" s="27"/>
      <c r="L43" s="172"/>
      <c r="M43" s="25"/>
      <c r="N43" s="256">
        <v>0</v>
      </c>
      <c r="O43" s="256">
        <v>0</v>
      </c>
      <c r="P43" s="256">
        <v>0</v>
      </c>
      <c r="Q43" s="256">
        <v>0</v>
      </c>
      <c r="R43" s="256">
        <v>0</v>
      </c>
      <c r="S43" s="256">
        <v>0</v>
      </c>
      <c r="T43" s="256">
        <v>0</v>
      </c>
      <c r="U43" s="256">
        <v>0</v>
      </c>
      <c r="V43" s="256">
        <v>0</v>
      </c>
      <c r="W43" s="256">
        <v>0</v>
      </c>
      <c r="X43" s="256">
        <v>0</v>
      </c>
      <c r="Y43" s="256">
        <v>0</v>
      </c>
      <c r="Z43" s="255">
        <v>0</v>
      </c>
      <c r="AA43" s="255">
        <v>0</v>
      </c>
      <c r="AB43" s="255">
        <v>0</v>
      </c>
      <c r="AC43" s="255">
        <v>0</v>
      </c>
      <c r="AD43" s="255">
        <v>0</v>
      </c>
      <c r="AE43" s="255">
        <v>0</v>
      </c>
      <c r="AF43" s="255">
        <v>0</v>
      </c>
      <c r="AG43" s="255">
        <v>0</v>
      </c>
      <c r="AH43" s="255">
        <v>0</v>
      </c>
      <c r="AI43" s="255">
        <v>0</v>
      </c>
      <c r="AJ43" s="255">
        <v>0</v>
      </c>
      <c r="AK43" s="255">
        <v>0</v>
      </c>
      <c r="AL43" s="254">
        <v>0</v>
      </c>
      <c r="AM43" s="254">
        <v>0</v>
      </c>
      <c r="AN43" s="254">
        <v>0</v>
      </c>
      <c r="AO43" s="254">
        <v>0</v>
      </c>
      <c r="AP43" s="254">
        <v>0</v>
      </c>
      <c r="AQ43" s="254">
        <v>0</v>
      </c>
      <c r="AR43" s="254">
        <v>0</v>
      </c>
      <c r="AS43" s="254">
        <v>0</v>
      </c>
      <c r="AT43" s="254">
        <v>0</v>
      </c>
      <c r="AU43" s="254">
        <v>0</v>
      </c>
      <c r="AV43" s="254">
        <v>0</v>
      </c>
      <c r="AW43" s="254">
        <v>0</v>
      </c>
      <c r="AX43" s="255">
        <v>0</v>
      </c>
      <c r="AY43" s="255">
        <v>0</v>
      </c>
      <c r="AZ43" s="255"/>
      <c r="BA43" s="255"/>
      <c r="BB43" s="255"/>
      <c r="BC43" s="255"/>
      <c r="BD43" s="255"/>
      <c r="BE43" s="255"/>
      <c r="BF43" s="255"/>
      <c r="BG43" s="255"/>
      <c r="BH43" s="255"/>
      <c r="BI43" s="255"/>
      <c r="BM43" s="241"/>
      <c r="BN43" s="255">
        <f t="shared" si="29"/>
        <v>0</v>
      </c>
      <c r="BO43" s="255">
        <f t="shared" si="30"/>
        <v>0</v>
      </c>
      <c r="BP43" s="255">
        <f t="shared" si="31"/>
        <v>0</v>
      </c>
      <c r="BQ43" s="255">
        <f ca="1">_xlfn.IFNA(IF($E43=1,OFFSET($M43,0,MATCH(Periods!$D$15,$M$5:$BL$5,0)-1),SUM(OFFSET($M43,0,MATCH(Periods!$D$15,$M$5:$BL$5,0)-1):OFFSET($M43,0,MATCH(Periods!$D$15,$M$5:$BL$5,0)-12))),"")</f>
        <v>0</v>
      </c>
      <c r="BR43" s="255">
        <f ca="1">IF($E43=1,OFFSET($M43,0,MATCH(Periods!$D$17,$M$5:$BL$5,0)-1),SUM(OFFSET($M43,0,MATCH(Periods!$D$17,$M$5:$BL$5,0)-1):OFFSET($M43,0,MATCH(Periods!$D$13,$M$5:$BL$5,0))))</f>
        <v>0</v>
      </c>
      <c r="BS43" s="255">
        <f ca="1">IF($E43=1,OFFSET($M43,0,MATCH(Periods!$D$16,$M$5:$BL$5,0)-1),SUM(OFFSET($M43,0,MATCH(Periods!$D$16,$M$5:$BL$5,0)-1):OFFSET($M43,0,MATCH(Periods!$D$14,$M$5:$BL$5,0))))</f>
        <v>0</v>
      </c>
      <c r="BT43" s="26"/>
      <c r="BU43" s="187" t="str">
        <f>IF(ISERROR(BN43/#REF!), "n/a", BN43/#REF!)</f>
        <v>n/a</v>
      </c>
      <c r="BV43" s="187" t="str">
        <f>IF(ISERROR(BO43/#REF!), "n/a", BO43/#REF!)</f>
        <v>n/a</v>
      </c>
      <c r="BW43" s="187" t="str">
        <f>IF(ISERROR(BP43/#REF!), "n/a", BP43/#REF!)</f>
        <v>n/a</v>
      </c>
      <c r="BX43" s="187" t="str">
        <f ca="1">IF(ISERROR(BQ43/#REF!), "n/a", BQ43/#REF!)</f>
        <v>n/a</v>
      </c>
      <c r="BY43" s="187" t="str">
        <f ca="1">IF(ISERROR(BR43/#REF!), "n/a", BR43/#REF!)</f>
        <v>n/a</v>
      </c>
      <c r="BZ43" s="187" t="str">
        <f ca="1">IF(ISERROR(BS43/#REF!), "n/a", BS43/#REF!)</f>
        <v>n/a</v>
      </c>
      <c r="CA43" s="71"/>
      <c r="CB43" s="257">
        <f t="shared" si="32"/>
        <v>0</v>
      </c>
      <c r="CC43" s="188">
        <f t="shared" si="33"/>
        <v>1</v>
      </c>
      <c r="CD43" s="257">
        <f t="shared" si="34"/>
        <v>0</v>
      </c>
      <c r="CE43" s="188">
        <f t="shared" si="35"/>
        <v>1</v>
      </c>
      <c r="CF43" s="257">
        <f t="shared" ca="1" si="36"/>
        <v>0</v>
      </c>
      <c r="CG43" s="188">
        <f t="shared" ca="1" si="37"/>
        <v>1</v>
      </c>
      <c r="CH43" s="257">
        <f t="shared" ca="1" si="38"/>
        <v>0</v>
      </c>
      <c r="CI43" s="188">
        <f t="shared" ca="1" si="39"/>
        <v>1</v>
      </c>
      <c r="CJ43" s="26"/>
      <c r="CK43" s="187"/>
    </row>
    <row r="44" spans="1:89" ht="12" customHeight="1" x14ac:dyDescent="0.35">
      <c r="A44" s="27"/>
      <c r="B44" s="304" t="s">
        <v>544</v>
      </c>
      <c r="C44" s="27" t="s">
        <v>260</v>
      </c>
      <c r="D44" s="27"/>
      <c r="E44" s="27">
        <v>1</v>
      </c>
      <c r="F44" s="303" t="s">
        <v>38</v>
      </c>
      <c r="G44" s="27" t="s">
        <v>153</v>
      </c>
      <c r="H44" s="27"/>
      <c r="I44" s="27"/>
      <c r="J44" s="27"/>
      <c r="K44" s="27"/>
      <c r="L44" s="172"/>
      <c r="M44" s="25"/>
      <c r="N44" s="256">
        <v>-16432.822029999999</v>
      </c>
      <c r="O44" s="256">
        <v>-15352.960300000001</v>
      </c>
      <c r="P44" s="256">
        <v>-10287.760400000001</v>
      </c>
      <c r="Q44" s="256">
        <v>-9373.9459700000007</v>
      </c>
      <c r="R44" s="256">
        <v>-12368.37653</v>
      </c>
      <c r="S44" s="256">
        <v>-13867.3765</v>
      </c>
      <c r="T44" s="256">
        <v>-13705.861550000001</v>
      </c>
      <c r="U44" s="256">
        <v>-21763.496879999999</v>
      </c>
      <c r="V44" s="256">
        <v>-27659.042300000001</v>
      </c>
      <c r="W44" s="256">
        <v>-27618.276719999998</v>
      </c>
      <c r="X44" s="256">
        <v>-30902.224440000002</v>
      </c>
      <c r="Y44" s="256">
        <v>-17764.706440000002</v>
      </c>
      <c r="Z44" s="255">
        <v>-16657.836500000001</v>
      </c>
      <c r="AA44" s="255">
        <v>-15480.416660000001</v>
      </c>
      <c r="AB44" s="255">
        <v>-4147.0941800000001</v>
      </c>
      <c r="AC44" s="255">
        <v>-6767.2847699999993</v>
      </c>
      <c r="AD44" s="255">
        <v>-7438.2427699999998</v>
      </c>
      <c r="AE44" s="255">
        <v>-9997.4734100000005</v>
      </c>
      <c r="AF44" s="255">
        <v>-15041.78181</v>
      </c>
      <c r="AG44" s="255">
        <v>-15599.234359999999</v>
      </c>
      <c r="AH44" s="255">
        <v>-15674.22394</v>
      </c>
      <c r="AI44" s="255">
        <v>-15927.333859999999</v>
      </c>
      <c r="AJ44" s="255">
        <v>-12517.623740000001</v>
      </c>
      <c r="AK44" s="255">
        <v>-10775.311099999999</v>
      </c>
      <c r="AL44" s="254">
        <v>-12921.092980000001</v>
      </c>
      <c r="AM44" s="254">
        <v>-17470.100979999999</v>
      </c>
      <c r="AN44" s="254">
        <v>-12324.537259999999</v>
      </c>
      <c r="AO44" s="254">
        <v>-14974.246859999999</v>
      </c>
      <c r="AP44" s="254">
        <v>-6077.9640999999992</v>
      </c>
      <c r="AQ44" s="254">
        <v>-4785.4600599999994</v>
      </c>
      <c r="AR44" s="254">
        <v>-6563.5036500000006</v>
      </c>
      <c r="AS44" s="254">
        <v>-13705.4995</v>
      </c>
      <c r="AT44" s="254">
        <v>-14122.1441</v>
      </c>
      <c r="AU44" s="254">
        <v>-17519.30299</v>
      </c>
      <c r="AV44" s="254">
        <v>-18199.724630000001</v>
      </c>
      <c r="AW44" s="254">
        <v>-8136.8805899999998</v>
      </c>
      <c r="AX44" s="255">
        <v>-2258.7028700000001</v>
      </c>
      <c r="AY44" s="255">
        <v>-2974.1195299999999</v>
      </c>
      <c r="AZ44" s="255"/>
      <c r="BA44" s="255"/>
      <c r="BB44" s="255"/>
      <c r="BC44" s="255"/>
      <c r="BD44" s="255"/>
      <c r="BE44" s="255"/>
      <c r="BF44" s="255"/>
      <c r="BG44" s="255"/>
      <c r="BH44" s="255"/>
      <c r="BI44" s="255"/>
      <c r="BM44" s="241"/>
      <c r="BN44" s="255">
        <f t="shared" si="29"/>
        <v>-17764.706440000002</v>
      </c>
      <c r="BO44" s="255">
        <f t="shared" si="30"/>
        <v>-10775.311099999999</v>
      </c>
      <c r="BP44" s="255">
        <f t="shared" si="31"/>
        <v>-8136.8805899999998</v>
      </c>
      <c r="BQ44" s="255">
        <f ca="1">_xlfn.IFNA(IF($E44=1,OFFSET($M44,0,MATCH(Periods!$D$15,$M$5:$BL$5,0)-1),SUM(OFFSET($M44,0,MATCH(Periods!$D$15,$M$5:$BL$5,0)-1):OFFSET($M44,0,MATCH(Periods!$D$15,$M$5:$BL$5,0)-12))),"")</f>
        <v>-2974.1195299999999</v>
      </c>
      <c r="BR44" s="255">
        <f ca="1">IF($E44=1,OFFSET($M44,0,MATCH(Periods!$D$17,$M$5:$BL$5,0)-1),SUM(OFFSET($M44,0,MATCH(Periods!$D$17,$M$5:$BL$5,0)-1):OFFSET($M44,0,MATCH(Periods!$D$13,$M$5:$BL$5,0))))</f>
        <v>-17470.100979999999</v>
      </c>
      <c r="BS44" s="255">
        <f ca="1">IF($E44=1,OFFSET($M44,0,MATCH(Periods!$D$16,$M$5:$BL$5,0)-1),SUM(OFFSET($M44,0,MATCH(Periods!$D$16,$M$5:$BL$5,0)-1):OFFSET($M44,0,MATCH(Periods!$D$14,$M$5:$BL$5,0))))</f>
        <v>-2974.1195299999999</v>
      </c>
      <c r="BT44" s="26"/>
      <c r="BU44" s="187" t="str">
        <f>IF(ISERROR(BN44/#REF!), "n/a", BN44/#REF!)</f>
        <v>n/a</v>
      </c>
      <c r="BV44" s="187" t="str">
        <f>IF(ISERROR(BO44/#REF!), "n/a", BO44/#REF!)</f>
        <v>n/a</v>
      </c>
      <c r="BW44" s="187" t="str">
        <f>IF(ISERROR(BP44/#REF!), "n/a", BP44/#REF!)</f>
        <v>n/a</v>
      </c>
      <c r="BX44" s="187" t="str">
        <f ca="1">IF(ISERROR(BQ44/#REF!), "n/a", BQ44/#REF!)</f>
        <v>n/a</v>
      </c>
      <c r="BY44" s="187" t="str">
        <f ca="1">IF(ISERROR(BR44/#REF!), "n/a", BR44/#REF!)</f>
        <v>n/a</v>
      </c>
      <c r="BZ44" s="187" t="str">
        <f ca="1">IF(ISERROR(BS44/#REF!), "n/a", BS44/#REF!)</f>
        <v>n/a</v>
      </c>
      <c r="CA44" s="71"/>
      <c r="CB44" s="257">
        <f t="shared" si="32"/>
        <v>6989.3953400000028</v>
      </c>
      <c r="CC44" s="188">
        <f t="shared" si="33"/>
        <v>-0.39344277168927999</v>
      </c>
      <c r="CD44" s="257">
        <f t="shared" si="34"/>
        <v>2638.4305099999992</v>
      </c>
      <c r="CE44" s="188">
        <f t="shared" si="35"/>
        <v>-0.24485887094248254</v>
      </c>
      <c r="CF44" s="257">
        <f t="shared" ca="1" si="36"/>
        <v>5162.7610599999998</v>
      </c>
      <c r="CG44" s="188">
        <f t="shared" ca="1" si="37"/>
        <v>-0.63448897927110914</v>
      </c>
      <c r="CH44" s="257">
        <f t="shared" ca="1" si="38"/>
        <v>14495.981449999999</v>
      </c>
      <c r="CI44" s="188">
        <f t="shared" ca="1" si="39"/>
        <v>-0.82975945397197126</v>
      </c>
      <c r="CJ44" s="26"/>
      <c r="CK44" s="187"/>
    </row>
    <row r="45" spans="1:89" ht="12" customHeight="1" x14ac:dyDescent="0.35">
      <c r="A45" s="27"/>
      <c r="B45" s="304" t="s">
        <v>545</v>
      </c>
      <c r="C45" s="27" t="s">
        <v>261</v>
      </c>
      <c r="D45" s="27"/>
      <c r="E45" s="27">
        <v>1</v>
      </c>
      <c r="F45" s="303" t="s">
        <v>39</v>
      </c>
      <c r="G45" s="27" t="s">
        <v>39</v>
      </c>
      <c r="H45" s="27"/>
      <c r="I45" s="27"/>
      <c r="J45" s="27"/>
      <c r="K45" s="27"/>
      <c r="L45" s="172"/>
      <c r="M45" s="25"/>
      <c r="N45" s="256">
        <v>-226.26067999999998</v>
      </c>
      <c r="O45" s="256">
        <v>-294.33294000000001</v>
      </c>
      <c r="P45" s="256">
        <v>-392.78305999999998</v>
      </c>
      <c r="Q45" s="256">
        <v>-121.06832</v>
      </c>
      <c r="R45" s="256">
        <v>-4.0621599999999995</v>
      </c>
      <c r="S45" s="256">
        <v>-13.488209999999999</v>
      </c>
      <c r="T45" s="256">
        <v>-3.5257399999999999</v>
      </c>
      <c r="U45" s="256">
        <v>-33.508629999999997</v>
      </c>
      <c r="V45" s="256">
        <v>-62.569279999999999</v>
      </c>
      <c r="W45" s="256">
        <v>-69.160210000000006</v>
      </c>
      <c r="X45" s="256">
        <v>-164.82671999999999</v>
      </c>
      <c r="Y45" s="256">
        <v>-97.553490000000011</v>
      </c>
      <c r="Z45" s="255">
        <v>-27.600930000000002</v>
      </c>
      <c r="AA45" s="255">
        <v>-18.096310000000003</v>
      </c>
      <c r="AB45" s="255">
        <v>-80.132530000000003</v>
      </c>
      <c r="AC45" s="255">
        <v>-55.877760000000002</v>
      </c>
      <c r="AD45" s="255">
        <v>-65.966440000000006</v>
      </c>
      <c r="AE45" s="255">
        <v>-96.675560000000004</v>
      </c>
      <c r="AF45" s="255">
        <v>-96.827570000000009</v>
      </c>
      <c r="AG45" s="255">
        <v>-110.15763000000001</v>
      </c>
      <c r="AH45" s="255">
        <v>-121.62428</v>
      </c>
      <c r="AI45" s="255">
        <v>-162.38485999999997</v>
      </c>
      <c r="AJ45" s="255">
        <v>-179.52615</v>
      </c>
      <c r="AK45" s="255">
        <v>-163.58255</v>
      </c>
      <c r="AL45" s="254">
        <v>-85.980460000000008</v>
      </c>
      <c r="AM45" s="254">
        <v>-104.67755</v>
      </c>
      <c r="AN45" s="254">
        <v>-52.833100000000002</v>
      </c>
      <c r="AO45" s="254">
        <v>-51.593129999999995</v>
      </c>
      <c r="AP45" s="254">
        <v>-45.486440000000002</v>
      </c>
      <c r="AQ45" s="254">
        <v>-69.253869999999992</v>
      </c>
      <c r="AR45" s="254">
        <v>-79.187910000000002</v>
      </c>
      <c r="AS45" s="254">
        <v>-46.769260000000003</v>
      </c>
      <c r="AT45" s="254">
        <v>-63.652540000000002</v>
      </c>
      <c r="AU45" s="254">
        <v>-60.201800000000006</v>
      </c>
      <c r="AV45" s="254">
        <v>-79.690839999999994</v>
      </c>
      <c r="AW45" s="254">
        <v>-56.076059999999998</v>
      </c>
      <c r="AX45" s="255">
        <v>-52.5</v>
      </c>
      <c r="AY45" s="255">
        <v>-60</v>
      </c>
      <c r="AZ45" s="255"/>
      <c r="BA45" s="255"/>
      <c r="BB45" s="255"/>
      <c r="BC45" s="255"/>
      <c r="BD45" s="255"/>
      <c r="BE45" s="255"/>
      <c r="BF45" s="255"/>
      <c r="BG45" s="255"/>
      <c r="BH45" s="255"/>
      <c r="BI45" s="255"/>
      <c r="BM45" s="241"/>
      <c r="BN45" s="255">
        <f t="shared" si="29"/>
        <v>-97.553490000000011</v>
      </c>
      <c r="BO45" s="255">
        <f t="shared" si="30"/>
        <v>-163.58255</v>
      </c>
      <c r="BP45" s="255">
        <f t="shared" si="31"/>
        <v>-56.076059999999998</v>
      </c>
      <c r="BQ45" s="255">
        <f ca="1">_xlfn.IFNA(IF($E45=1,OFFSET($M45,0,MATCH(Periods!$D$15,$M$5:$BL$5,0)-1),SUM(OFFSET($M45,0,MATCH(Periods!$D$15,$M$5:$BL$5,0)-1):OFFSET($M45,0,MATCH(Periods!$D$15,$M$5:$BL$5,0)-12))),"")</f>
        <v>-60</v>
      </c>
      <c r="BR45" s="255">
        <f ca="1">IF($E45=1,OFFSET($M45,0,MATCH(Periods!$D$17,$M$5:$BL$5,0)-1),SUM(OFFSET($M45,0,MATCH(Periods!$D$17,$M$5:$BL$5,0)-1):OFFSET($M45,0,MATCH(Periods!$D$13,$M$5:$BL$5,0))))</f>
        <v>-104.67755</v>
      </c>
      <c r="BS45" s="255">
        <f ca="1">IF($E45=1,OFFSET($M45,0,MATCH(Periods!$D$16,$M$5:$BL$5,0)-1),SUM(OFFSET($M45,0,MATCH(Periods!$D$16,$M$5:$BL$5,0)-1):OFFSET($M45,0,MATCH(Periods!$D$14,$M$5:$BL$5,0))))</f>
        <v>-60</v>
      </c>
      <c r="BT45" s="26"/>
      <c r="BU45" s="187" t="str">
        <f>IF(ISERROR(BN45/#REF!), "n/a", BN45/#REF!)</f>
        <v>n/a</v>
      </c>
      <c r="BV45" s="187" t="str">
        <f>IF(ISERROR(BO45/#REF!), "n/a", BO45/#REF!)</f>
        <v>n/a</v>
      </c>
      <c r="BW45" s="187" t="str">
        <f>IF(ISERROR(BP45/#REF!), "n/a", BP45/#REF!)</f>
        <v>n/a</v>
      </c>
      <c r="BX45" s="187" t="str">
        <f ca="1">IF(ISERROR(BQ45/#REF!), "n/a", BQ45/#REF!)</f>
        <v>n/a</v>
      </c>
      <c r="BY45" s="187" t="str">
        <f ca="1">IF(ISERROR(BR45/#REF!), "n/a", BR45/#REF!)</f>
        <v>n/a</v>
      </c>
      <c r="BZ45" s="187" t="str">
        <f ca="1">IF(ISERROR(BS45/#REF!), "n/a", BS45/#REF!)</f>
        <v>n/a</v>
      </c>
      <c r="CA45" s="71"/>
      <c r="CB45" s="257">
        <f t="shared" si="32"/>
        <v>-66.029059999999987</v>
      </c>
      <c r="CC45" s="188">
        <f t="shared" si="33"/>
        <v>0.67684979799287526</v>
      </c>
      <c r="CD45" s="257">
        <f t="shared" si="34"/>
        <v>107.50649</v>
      </c>
      <c r="CE45" s="188">
        <f t="shared" si="35"/>
        <v>-0.6572002331544532</v>
      </c>
      <c r="CF45" s="257">
        <f t="shared" ca="1" si="36"/>
        <v>-3.9239400000000018</v>
      </c>
      <c r="CG45" s="188">
        <f t="shared" ca="1" si="37"/>
        <v>6.9975315669467533E-2</v>
      </c>
      <c r="CH45" s="257">
        <f t="shared" ca="1" si="38"/>
        <v>44.677549999999997</v>
      </c>
      <c r="CI45" s="188">
        <f t="shared" ca="1" si="39"/>
        <v>-0.42681119303995935</v>
      </c>
      <c r="CJ45" s="26"/>
      <c r="CK45" s="187"/>
    </row>
    <row r="46" spans="1:89" ht="12" customHeight="1" x14ac:dyDescent="0.35">
      <c r="A46" s="27"/>
      <c r="B46" s="304" t="s">
        <v>546</v>
      </c>
      <c r="C46" s="27" t="s">
        <v>262</v>
      </c>
      <c r="D46" s="27"/>
      <c r="E46" s="27">
        <v>1</v>
      </c>
      <c r="F46" s="303" t="s">
        <v>39</v>
      </c>
      <c r="G46" s="27" t="s">
        <v>408</v>
      </c>
      <c r="H46" s="27"/>
      <c r="I46" s="27"/>
      <c r="J46" s="27"/>
      <c r="K46" s="27"/>
      <c r="L46" s="172"/>
      <c r="M46" s="25"/>
      <c r="N46" s="256">
        <v>-6.6001799999999999</v>
      </c>
      <c r="O46" s="256">
        <v>-28.502369999999999</v>
      </c>
      <c r="P46" s="256">
        <v>-4.5179999999999998E-2</v>
      </c>
      <c r="Q46" s="256">
        <v>-4.5179999999999998E-2</v>
      </c>
      <c r="R46" s="256">
        <v>-4.5179999999999998E-2</v>
      </c>
      <c r="S46" s="256">
        <v>-4.5179999999999998E-2</v>
      </c>
      <c r="T46" s="256">
        <v>-4.5179999999999998E-2</v>
      </c>
      <c r="U46" s="256">
        <v>-4.5179999999999998E-2</v>
      </c>
      <c r="V46" s="256">
        <v>-6.3561099999999993</v>
      </c>
      <c r="W46" s="256">
        <v>-6.3561099999999993</v>
      </c>
      <c r="X46" s="256">
        <v>-6.3561099999999993</v>
      </c>
      <c r="Y46" s="256">
        <v>-4.5179999999999998E-2</v>
      </c>
      <c r="Z46" s="255">
        <v>-10.18192</v>
      </c>
      <c r="AA46" s="255">
        <v>-9.5116599999999991</v>
      </c>
      <c r="AB46" s="255">
        <v>0.39831</v>
      </c>
      <c r="AC46" s="255">
        <v>-13.845870000000001</v>
      </c>
      <c r="AD46" s="255">
        <v>-3.2007300000000001</v>
      </c>
      <c r="AE46" s="255">
        <v>0.39831</v>
      </c>
      <c r="AF46" s="255">
        <v>5.7021899999999999</v>
      </c>
      <c r="AG46" s="255">
        <v>-31.921099999999999</v>
      </c>
      <c r="AH46" s="255">
        <v>-22.29026</v>
      </c>
      <c r="AI46" s="255">
        <v>-20.061979999999998</v>
      </c>
      <c r="AJ46" s="255">
        <v>-116.98877</v>
      </c>
      <c r="AK46" s="255">
        <v>3.2283200000000001</v>
      </c>
      <c r="AL46" s="254">
        <v>-15.31884</v>
      </c>
      <c r="AM46" s="254">
        <v>-15.31884</v>
      </c>
      <c r="AN46" s="254">
        <v>3.2283200000000001</v>
      </c>
      <c r="AO46" s="254">
        <v>0.6335599999999999</v>
      </c>
      <c r="AP46" s="254">
        <v>-27.14621</v>
      </c>
      <c r="AQ46" s="254">
        <v>-179.65951000000001</v>
      </c>
      <c r="AR46" s="254">
        <v>-21.89471</v>
      </c>
      <c r="AS46" s="254">
        <v>-21.024799999999999</v>
      </c>
      <c r="AT46" s="254">
        <v>-20.562470000000001</v>
      </c>
      <c r="AU46" s="254">
        <v>-9.7277199999999997</v>
      </c>
      <c r="AV46" s="254">
        <v>-9.4608099999999986</v>
      </c>
      <c r="AW46" s="254">
        <v>-0.71896000000000004</v>
      </c>
      <c r="AX46" s="255">
        <v>0</v>
      </c>
      <c r="AY46" s="255">
        <v>0</v>
      </c>
      <c r="AZ46" s="255"/>
      <c r="BA46" s="255"/>
      <c r="BB46" s="255"/>
      <c r="BC46" s="255"/>
      <c r="BD46" s="255"/>
      <c r="BE46" s="255"/>
      <c r="BF46" s="255"/>
      <c r="BG46" s="255"/>
      <c r="BH46" s="255"/>
      <c r="BI46" s="255"/>
      <c r="BM46" s="241"/>
      <c r="BN46" s="255">
        <f t="shared" si="29"/>
        <v>-4.5179999999999998E-2</v>
      </c>
      <c r="BO46" s="255">
        <f t="shared" si="30"/>
        <v>3.2283200000000001</v>
      </c>
      <c r="BP46" s="255">
        <f t="shared" si="31"/>
        <v>-0.71896000000000004</v>
      </c>
      <c r="BQ46" s="255">
        <f ca="1">_xlfn.IFNA(IF($E46=1,OFFSET($M46,0,MATCH(Periods!$D$15,$M$5:$BL$5,0)-1),SUM(OFFSET($M46,0,MATCH(Periods!$D$15,$M$5:$BL$5,0)-1):OFFSET($M46,0,MATCH(Periods!$D$15,$M$5:$BL$5,0)-12))),"")</f>
        <v>0</v>
      </c>
      <c r="BR46" s="255">
        <f ca="1">IF($E46=1,OFFSET($M46,0,MATCH(Periods!$D$17,$M$5:$BL$5,0)-1),SUM(OFFSET($M46,0,MATCH(Periods!$D$17,$M$5:$BL$5,0)-1):OFFSET($M46,0,MATCH(Periods!$D$13,$M$5:$BL$5,0))))</f>
        <v>-15.31884</v>
      </c>
      <c r="BS46" s="255">
        <f ca="1">IF($E46=1,OFFSET($M46,0,MATCH(Periods!$D$16,$M$5:$BL$5,0)-1),SUM(OFFSET($M46,0,MATCH(Periods!$D$16,$M$5:$BL$5,0)-1):OFFSET($M46,0,MATCH(Periods!$D$14,$M$5:$BL$5,0))))</f>
        <v>0</v>
      </c>
      <c r="BT46" s="26"/>
      <c r="BU46" s="187" t="str">
        <f>IF(ISERROR(BN46/#REF!), "n/a", BN46/#REF!)</f>
        <v>n/a</v>
      </c>
      <c r="BV46" s="187" t="str">
        <f>IF(ISERROR(BO46/#REF!), "n/a", BO46/#REF!)</f>
        <v>n/a</v>
      </c>
      <c r="BW46" s="187" t="str">
        <f>IF(ISERROR(BP46/#REF!), "n/a", BP46/#REF!)</f>
        <v>n/a</v>
      </c>
      <c r="BX46" s="187" t="str">
        <f ca="1">IF(ISERROR(BQ46/#REF!), "n/a", BQ46/#REF!)</f>
        <v>n/a</v>
      </c>
      <c r="BY46" s="187" t="str">
        <f ca="1">IF(ISERROR(BR46/#REF!), "n/a", BR46/#REF!)</f>
        <v>n/a</v>
      </c>
      <c r="BZ46" s="187" t="str">
        <f ca="1">IF(ISERROR(BS46/#REF!), "n/a", BS46/#REF!)</f>
        <v>n/a</v>
      </c>
      <c r="CA46" s="71"/>
      <c r="CB46" s="257">
        <f t="shared" si="32"/>
        <v>3.2735000000000003</v>
      </c>
      <c r="CC46" s="188">
        <f t="shared" si="33"/>
        <v>-72.454625940681723</v>
      </c>
      <c r="CD46" s="257">
        <f t="shared" si="34"/>
        <v>-3.9472800000000001</v>
      </c>
      <c r="CE46" s="188">
        <f t="shared" si="35"/>
        <v>-1.2227040689894435</v>
      </c>
      <c r="CF46" s="257">
        <f t="shared" ca="1" si="36"/>
        <v>0.71896000000000004</v>
      </c>
      <c r="CG46" s="188">
        <f t="shared" ca="1" si="37"/>
        <v>-1</v>
      </c>
      <c r="CH46" s="257">
        <f t="shared" ca="1" si="38"/>
        <v>15.31884</v>
      </c>
      <c r="CI46" s="188">
        <f t="shared" ca="1" si="39"/>
        <v>-1</v>
      </c>
      <c r="CJ46" s="26"/>
      <c r="CK46" s="187"/>
    </row>
    <row r="47" spans="1:89" ht="12" customHeight="1" x14ac:dyDescent="0.35">
      <c r="A47" s="27"/>
      <c r="B47" s="304" t="s">
        <v>547</v>
      </c>
      <c r="C47" s="27" t="s">
        <v>273</v>
      </c>
      <c r="D47" s="27"/>
      <c r="E47" s="27">
        <v>1</v>
      </c>
      <c r="F47" s="303" t="s">
        <v>198</v>
      </c>
      <c r="G47" s="27" t="s">
        <v>59</v>
      </c>
      <c r="H47" s="27"/>
      <c r="I47" s="27"/>
      <c r="J47" s="27"/>
      <c r="K47" s="27"/>
      <c r="L47" s="172"/>
      <c r="M47" s="25"/>
      <c r="N47" s="256">
        <v>0</v>
      </c>
      <c r="O47" s="256">
        <v>0</v>
      </c>
      <c r="P47" s="256">
        <v>0</v>
      </c>
      <c r="Q47" s="256">
        <v>0</v>
      </c>
      <c r="R47" s="256">
        <v>0</v>
      </c>
      <c r="S47" s="256">
        <v>0</v>
      </c>
      <c r="T47" s="256">
        <v>0</v>
      </c>
      <c r="U47" s="256">
        <v>0</v>
      </c>
      <c r="V47" s="256">
        <v>0</v>
      </c>
      <c r="W47" s="256">
        <v>0</v>
      </c>
      <c r="X47" s="256">
        <v>0</v>
      </c>
      <c r="Y47" s="256">
        <v>0</v>
      </c>
      <c r="Z47" s="255">
        <v>0</v>
      </c>
      <c r="AA47" s="255">
        <v>0</v>
      </c>
      <c r="AB47" s="255">
        <v>0</v>
      </c>
      <c r="AC47" s="255">
        <v>0</v>
      </c>
      <c r="AD47" s="255">
        <v>0</v>
      </c>
      <c r="AE47" s="255">
        <v>0</v>
      </c>
      <c r="AF47" s="255">
        <v>0</v>
      </c>
      <c r="AG47" s="255">
        <v>0</v>
      </c>
      <c r="AH47" s="255">
        <v>0</v>
      </c>
      <c r="AI47" s="255">
        <v>0</v>
      </c>
      <c r="AJ47" s="255">
        <v>0</v>
      </c>
      <c r="AK47" s="255">
        <v>0</v>
      </c>
      <c r="AL47" s="254">
        <v>0</v>
      </c>
      <c r="AM47" s="254">
        <v>0</v>
      </c>
      <c r="AN47" s="254">
        <v>0</v>
      </c>
      <c r="AO47" s="254">
        <v>0</v>
      </c>
      <c r="AP47" s="254">
        <v>0</v>
      </c>
      <c r="AQ47" s="254">
        <v>0</v>
      </c>
      <c r="AR47" s="254">
        <v>0</v>
      </c>
      <c r="AS47" s="254">
        <v>0</v>
      </c>
      <c r="AT47" s="254">
        <v>0</v>
      </c>
      <c r="AU47" s="254">
        <v>0</v>
      </c>
      <c r="AV47" s="254">
        <v>0</v>
      </c>
      <c r="AW47" s="254">
        <v>0</v>
      </c>
      <c r="AX47" s="255">
        <v>0</v>
      </c>
      <c r="AY47" s="255">
        <v>0</v>
      </c>
      <c r="AZ47" s="255"/>
      <c r="BA47" s="255"/>
      <c r="BB47" s="255"/>
      <c r="BC47" s="255"/>
      <c r="BD47" s="255"/>
      <c r="BE47" s="255"/>
      <c r="BF47" s="255"/>
      <c r="BG47" s="255"/>
      <c r="BH47" s="255"/>
      <c r="BI47" s="255"/>
      <c r="BM47" s="241"/>
      <c r="BN47" s="255">
        <f t="shared" si="29"/>
        <v>0</v>
      </c>
      <c r="BO47" s="255">
        <f t="shared" si="30"/>
        <v>0</v>
      </c>
      <c r="BP47" s="255">
        <f t="shared" si="31"/>
        <v>0</v>
      </c>
      <c r="BQ47" s="255">
        <f ca="1">_xlfn.IFNA(IF($E47=1,OFFSET($M47,0,MATCH(Periods!$D$15,$M$5:$BL$5,0)-1),SUM(OFFSET($M47,0,MATCH(Periods!$D$15,$M$5:$BL$5,0)-1):OFFSET($M47,0,MATCH(Periods!$D$15,$M$5:$BL$5,0)-12))),"")</f>
        <v>0</v>
      </c>
      <c r="BR47" s="255">
        <f ca="1">IF($E47=1,OFFSET($M47,0,MATCH(Periods!$D$17,$M$5:$BL$5,0)-1),SUM(OFFSET($M47,0,MATCH(Periods!$D$17,$M$5:$BL$5,0)-1):OFFSET($M47,0,MATCH(Periods!$D$13,$M$5:$BL$5,0))))</f>
        <v>0</v>
      </c>
      <c r="BS47" s="255">
        <f ca="1">IF($E47=1,OFFSET($M47,0,MATCH(Periods!$D$16,$M$5:$BL$5,0)-1),SUM(OFFSET($M47,0,MATCH(Periods!$D$16,$M$5:$BL$5,0)-1):OFFSET($M47,0,MATCH(Periods!$D$14,$M$5:$BL$5,0))))</f>
        <v>0</v>
      </c>
      <c r="BT47" s="26"/>
      <c r="BU47" s="187" t="str">
        <f>IF(ISERROR(BN47/#REF!), "n/a", BN47/#REF!)</f>
        <v>n/a</v>
      </c>
      <c r="BV47" s="187" t="str">
        <f>IF(ISERROR(BO47/#REF!), "n/a", BO47/#REF!)</f>
        <v>n/a</v>
      </c>
      <c r="BW47" s="187" t="str">
        <f>IF(ISERROR(BP47/#REF!), "n/a", BP47/#REF!)</f>
        <v>n/a</v>
      </c>
      <c r="BX47" s="187" t="str">
        <f ca="1">IF(ISERROR(BQ47/#REF!), "n/a", BQ47/#REF!)</f>
        <v>n/a</v>
      </c>
      <c r="BY47" s="187" t="str">
        <f ca="1">IF(ISERROR(BR47/#REF!), "n/a", BR47/#REF!)</f>
        <v>n/a</v>
      </c>
      <c r="BZ47" s="187" t="str">
        <f ca="1">IF(ISERROR(BS47/#REF!), "n/a", BS47/#REF!)</f>
        <v>n/a</v>
      </c>
      <c r="CA47" s="71"/>
      <c r="CB47" s="257">
        <f t="shared" si="32"/>
        <v>0</v>
      </c>
      <c r="CC47" s="188">
        <f t="shared" si="33"/>
        <v>1</v>
      </c>
      <c r="CD47" s="257">
        <f t="shared" si="34"/>
        <v>0</v>
      </c>
      <c r="CE47" s="188">
        <f t="shared" si="35"/>
        <v>1</v>
      </c>
      <c r="CF47" s="257">
        <f t="shared" ca="1" si="36"/>
        <v>0</v>
      </c>
      <c r="CG47" s="188">
        <f t="shared" ca="1" si="37"/>
        <v>1</v>
      </c>
      <c r="CH47" s="257">
        <f t="shared" ca="1" si="38"/>
        <v>0</v>
      </c>
      <c r="CI47" s="188">
        <f t="shared" ca="1" si="39"/>
        <v>1</v>
      </c>
      <c r="CJ47" s="26"/>
      <c r="CK47" s="187"/>
    </row>
    <row r="48" spans="1:89" ht="12" customHeight="1" x14ac:dyDescent="0.35">
      <c r="A48" s="27"/>
      <c r="B48" s="304" t="s">
        <v>548</v>
      </c>
      <c r="C48" s="27" t="s">
        <v>274</v>
      </c>
      <c r="D48" s="27"/>
      <c r="E48" s="27">
        <v>1</v>
      </c>
      <c r="F48" s="303" t="s">
        <v>198</v>
      </c>
      <c r="G48" s="27" t="s">
        <v>59</v>
      </c>
      <c r="H48" s="27"/>
      <c r="I48" s="27"/>
      <c r="J48" s="27"/>
      <c r="K48" s="27"/>
      <c r="L48" s="172"/>
      <c r="M48" s="25"/>
      <c r="N48" s="256">
        <v>0</v>
      </c>
      <c r="O48" s="256">
        <v>0</v>
      </c>
      <c r="P48" s="256">
        <v>0</v>
      </c>
      <c r="Q48" s="256">
        <v>0</v>
      </c>
      <c r="R48" s="256">
        <v>0</v>
      </c>
      <c r="S48" s="256">
        <v>0</v>
      </c>
      <c r="T48" s="256">
        <v>0</v>
      </c>
      <c r="U48" s="256">
        <v>0</v>
      </c>
      <c r="V48" s="256">
        <v>0</v>
      </c>
      <c r="W48" s="256">
        <v>0</v>
      </c>
      <c r="X48" s="256">
        <v>0</v>
      </c>
      <c r="Y48" s="256">
        <v>0</v>
      </c>
      <c r="Z48" s="255">
        <v>0</v>
      </c>
      <c r="AA48" s="255">
        <v>0</v>
      </c>
      <c r="AB48" s="255">
        <v>0</v>
      </c>
      <c r="AC48" s="255">
        <v>0</v>
      </c>
      <c r="AD48" s="255">
        <v>0</v>
      </c>
      <c r="AE48" s="255">
        <v>0</v>
      </c>
      <c r="AF48" s="255">
        <v>0</v>
      </c>
      <c r="AG48" s="255">
        <v>0</v>
      </c>
      <c r="AH48" s="255">
        <v>0</v>
      </c>
      <c r="AI48" s="255">
        <v>0</v>
      </c>
      <c r="AJ48" s="255">
        <v>0</v>
      </c>
      <c r="AK48" s="255">
        <v>0</v>
      </c>
      <c r="AL48" s="254">
        <v>0</v>
      </c>
      <c r="AM48" s="254">
        <v>0</v>
      </c>
      <c r="AN48" s="254">
        <v>0</v>
      </c>
      <c r="AO48" s="254">
        <v>0</v>
      </c>
      <c r="AP48" s="254">
        <v>0</v>
      </c>
      <c r="AQ48" s="254">
        <v>0</v>
      </c>
      <c r="AR48" s="254">
        <v>0</v>
      </c>
      <c r="AS48" s="254">
        <v>0</v>
      </c>
      <c r="AT48" s="254">
        <v>0</v>
      </c>
      <c r="AU48" s="254">
        <v>0</v>
      </c>
      <c r="AV48" s="254">
        <v>0</v>
      </c>
      <c r="AW48" s="254">
        <v>0</v>
      </c>
      <c r="AX48" s="255">
        <v>0</v>
      </c>
      <c r="AY48" s="255">
        <v>0</v>
      </c>
      <c r="AZ48" s="255"/>
      <c r="BA48" s="255"/>
      <c r="BB48" s="255"/>
      <c r="BC48" s="255"/>
      <c r="BD48" s="255"/>
      <c r="BE48" s="255"/>
      <c r="BF48" s="255"/>
      <c r="BG48" s="255"/>
      <c r="BH48" s="255"/>
      <c r="BI48" s="255"/>
      <c r="BM48" s="241"/>
      <c r="BN48" s="255">
        <f t="shared" si="29"/>
        <v>0</v>
      </c>
      <c r="BO48" s="255">
        <f t="shared" si="30"/>
        <v>0</v>
      </c>
      <c r="BP48" s="255">
        <f t="shared" si="31"/>
        <v>0</v>
      </c>
      <c r="BQ48" s="255">
        <f ca="1">_xlfn.IFNA(IF($E48=1,OFFSET($M48,0,MATCH(Periods!$D$15,$M$5:$BL$5,0)-1),SUM(OFFSET($M48,0,MATCH(Periods!$D$15,$M$5:$BL$5,0)-1):OFFSET($M48,0,MATCH(Periods!$D$15,$M$5:$BL$5,0)-12))),"")</f>
        <v>0</v>
      </c>
      <c r="BR48" s="255">
        <f ca="1">IF($E48=1,OFFSET($M48,0,MATCH(Periods!$D$17,$M$5:$BL$5,0)-1),SUM(OFFSET($M48,0,MATCH(Periods!$D$17,$M$5:$BL$5,0)-1):OFFSET($M48,0,MATCH(Periods!$D$13,$M$5:$BL$5,0))))</f>
        <v>0</v>
      </c>
      <c r="BS48" s="255">
        <f ca="1">IF($E48=1,OFFSET($M48,0,MATCH(Periods!$D$16,$M$5:$BL$5,0)-1),SUM(OFFSET($M48,0,MATCH(Periods!$D$16,$M$5:$BL$5,0)-1):OFFSET($M48,0,MATCH(Periods!$D$14,$M$5:$BL$5,0))))</f>
        <v>0</v>
      </c>
      <c r="BT48" s="26"/>
      <c r="BU48" s="187" t="str">
        <f>IF(ISERROR(BN48/#REF!), "n/a", BN48/#REF!)</f>
        <v>n/a</v>
      </c>
      <c r="BV48" s="187" t="str">
        <f>IF(ISERROR(BO48/#REF!), "n/a", BO48/#REF!)</f>
        <v>n/a</v>
      </c>
      <c r="BW48" s="187" t="str">
        <f>IF(ISERROR(BP48/#REF!), "n/a", BP48/#REF!)</f>
        <v>n/a</v>
      </c>
      <c r="BX48" s="187" t="str">
        <f ca="1">IF(ISERROR(BQ48/#REF!), "n/a", BQ48/#REF!)</f>
        <v>n/a</v>
      </c>
      <c r="BY48" s="187" t="str">
        <f ca="1">IF(ISERROR(BR48/#REF!), "n/a", BR48/#REF!)</f>
        <v>n/a</v>
      </c>
      <c r="BZ48" s="187" t="str">
        <f ca="1">IF(ISERROR(BS48/#REF!), "n/a", BS48/#REF!)</f>
        <v>n/a</v>
      </c>
      <c r="CA48" s="71"/>
      <c r="CB48" s="257">
        <f t="shared" si="32"/>
        <v>0</v>
      </c>
      <c r="CC48" s="188">
        <f t="shared" si="33"/>
        <v>1</v>
      </c>
      <c r="CD48" s="257">
        <f t="shared" si="34"/>
        <v>0</v>
      </c>
      <c r="CE48" s="188">
        <f t="shared" si="35"/>
        <v>1</v>
      </c>
      <c r="CF48" s="257">
        <f t="shared" ca="1" si="36"/>
        <v>0</v>
      </c>
      <c r="CG48" s="188">
        <f t="shared" ca="1" si="37"/>
        <v>1</v>
      </c>
      <c r="CH48" s="257">
        <f t="shared" ca="1" si="38"/>
        <v>0</v>
      </c>
      <c r="CI48" s="188">
        <f t="shared" ca="1" si="39"/>
        <v>1</v>
      </c>
      <c r="CJ48" s="26"/>
      <c r="CK48" s="187"/>
    </row>
    <row r="49" spans="1:89" ht="12" customHeight="1" x14ac:dyDescent="0.35">
      <c r="A49" s="27"/>
      <c r="B49" s="304" t="s">
        <v>549</v>
      </c>
      <c r="C49" s="27" t="s">
        <v>295</v>
      </c>
      <c r="D49" s="27"/>
      <c r="E49" s="27">
        <v>1</v>
      </c>
      <c r="F49" s="303" t="s">
        <v>198</v>
      </c>
      <c r="G49" s="27" t="s">
        <v>435</v>
      </c>
      <c r="H49" s="27"/>
      <c r="I49" s="27"/>
      <c r="J49" s="27"/>
      <c r="K49" s="27"/>
      <c r="L49" s="172"/>
      <c r="M49" s="25"/>
      <c r="N49" s="256">
        <v>0</v>
      </c>
      <c r="O49" s="256">
        <v>0</v>
      </c>
      <c r="P49" s="256">
        <v>0</v>
      </c>
      <c r="Q49" s="256">
        <v>0</v>
      </c>
      <c r="R49" s="256">
        <v>0</v>
      </c>
      <c r="S49" s="256">
        <v>0</v>
      </c>
      <c r="T49" s="256">
        <v>0</v>
      </c>
      <c r="U49" s="256">
        <v>0</v>
      </c>
      <c r="V49" s="256">
        <v>0</v>
      </c>
      <c r="W49" s="256">
        <v>0</v>
      </c>
      <c r="X49" s="256">
        <v>0</v>
      </c>
      <c r="Y49" s="256">
        <v>0</v>
      </c>
      <c r="Z49" s="255">
        <v>0</v>
      </c>
      <c r="AA49" s="255">
        <v>0</v>
      </c>
      <c r="AB49" s="255">
        <v>0</v>
      </c>
      <c r="AC49" s="255">
        <v>0</v>
      </c>
      <c r="AD49" s="255">
        <v>0</v>
      </c>
      <c r="AE49" s="255">
        <v>0</v>
      </c>
      <c r="AF49" s="255">
        <v>0</v>
      </c>
      <c r="AG49" s="255">
        <v>0</v>
      </c>
      <c r="AH49" s="255">
        <v>0</v>
      </c>
      <c r="AI49" s="255">
        <v>0</v>
      </c>
      <c r="AJ49" s="255">
        <v>0</v>
      </c>
      <c r="AK49" s="255">
        <v>0</v>
      </c>
      <c r="AL49" s="254">
        <v>0</v>
      </c>
      <c r="AM49" s="254">
        <v>0</v>
      </c>
      <c r="AN49" s="254">
        <v>0</v>
      </c>
      <c r="AO49" s="254">
        <v>0</v>
      </c>
      <c r="AP49" s="254">
        <v>0</v>
      </c>
      <c r="AQ49" s="254">
        <v>0</v>
      </c>
      <c r="AR49" s="254">
        <v>0</v>
      </c>
      <c r="AS49" s="254">
        <v>0</v>
      </c>
      <c r="AT49" s="254">
        <v>0</v>
      </c>
      <c r="AU49" s="254">
        <v>0</v>
      </c>
      <c r="AV49" s="254">
        <v>0</v>
      </c>
      <c r="AW49" s="254">
        <v>0</v>
      </c>
      <c r="AX49" s="255">
        <v>0</v>
      </c>
      <c r="AY49" s="255">
        <v>0</v>
      </c>
      <c r="AZ49" s="255"/>
      <c r="BA49" s="255"/>
      <c r="BB49" s="255"/>
      <c r="BC49" s="255"/>
      <c r="BD49" s="255"/>
      <c r="BE49" s="255"/>
      <c r="BF49" s="255"/>
      <c r="BG49" s="255"/>
      <c r="BH49" s="255"/>
      <c r="BI49" s="255"/>
      <c r="BM49" s="241"/>
      <c r="BN49" s="255">
        <f t="shared" si="29"/>
        <v>0</v>
      </c>
      <c r="BO49" s="255">
        <f t="shared" si="30"/>
        <v>0</v>
      </c>
      <c r="BP49" s="255">
        <f t="shared" si="31"/>
        <v>0</v>
      </c>
      <c r="BQ49" s="255">
        <f ca="1">_xlfn.IFNA(IF($E49=1,OFFSET($M49,0,MATCH(Periods!$D$15,$M$5:$BL$5,0)-1),SUM(OFFSET($M49,0,MATCH(Periods!$D$15,$M$5:$BL$5,0)-1):OFFSET($M49,0,MATCH(Periods!$D$15,$M$5:$BL$5,0)-12))),"")</f>
        <v>0</v>
      </c>
      <c r="BR49" s="255">
        <f ca="1">IF($E49=1,OFFSET($M49,0,MATCH(Periods!$D$17,$M$5:$BL$5,0)-1),SUM(OFFSET($M49,0,MATCH(Periods!$D$17,$M$5:$BL$5,0)-1):OFFSET($M49,0,MATCH(Periods!$D$13,$M$5:$BL$5,0))))</f>
        <v>0</v>
      </c>
      <c r="BS49" s="255">
        <f ca="1">IF($E49=1,OFFSET($M49,0,MATCH(Periods!$D$16,$M$5:$BL$5,0)-1),SUM(OFFSET($M49,0,MATCH(Periods!$D$16,$M$5:$BL$5,0)-1):OFFSET($M49,0,MATCH(Periods!$D$14,$M$5:$BL$5,0))))</f>
        <v>0</v>
      </c>
      <c r="BT49" s="26"/>
      <c r="BU49" s="187" t="str">
        <f>IF(ISERROR(BN49/#REF!), "n/a", BN49/#REF!)</f>
        <v>n/a</v>
      </c>
      <c r="BV49" s="187" t="str">
        <f>IF(ISERROR(BO49/#REF!), "n/a", BO49/#REF!)</f>
        <v>n/a</v>
      </c>
      <c r="BW49" s="187" t="str">
        <f>IF(ISERROR(BP49/#REF!), "n/a", BP49/#REF!)</f>
        <v>n/a</v>
      </c>
      <c r="BX49" s="187" t="str">
        <f ca="1">IF(ISERROR(BQ49/#REF!), "n/a", BQ49/#REF!)</f>
        <v>n/a</v>
      </c>
      <c r="BY49" s="187" t="str">
        <f ca="1">IF(ISERROR(BR49/#REF!), "n/a", BR49/#REF!)</f>
        <v>n/a</v>
      </c>
      <c r="BZ49" s="187" t="str">
        <f ca="1">IF(ISERROR(BS49/#REF!), "n/a", BS49/#REF!)</f>
        <v>n/a</v>
      </c>
      <c r="CA49" s="71"/>
      <c r="CB49" s="257">
        <f t="shared" si="32"/>
        <v>0</v>
      </c>
      <c r="CC49" s="188">
        <f t="shared" si="33"/>
        <v>1</v>
      </c>
      <c r="CD49" s="257">
        <f t="shared" si="34"/>
        <v>0</v>
      </c>
      <c r="CE49" s="188">
        <f t="shared" si="35"/>
        <v>1</v>
      </c>
      <c r="CF49" s="257">
        <f t="shared" ca="1" si="36"/>
        <v>0</v>
      </c>
      <c r="CG49" s="188">
        <f t="shared" ca="1" si="37"/>
        <v>1</v>
      </c>
      <c r="CH49" s="257">
        <f t="shared" ca="1" si="38"/>
        <v>0</v>
      </c>
      <c r="CI49" s="188">
        <f t="shared" ca="1" si="39"/>
        <v>1</v>
      </c>
      <c r="CJ49" s="26"/>
      <c r="CK49" s="187"/>
    </row>
    <row r="50" spans="1:89" ht="12" customHeight="1" x14ac:dyDescent="0.35">
      <c r="A50" s="27"/>
      <c r="B50" s="534" t="s">
        <v>550</v>
      </c>
      <c r="C50" s="535" t="s">
        <v>319</v>
      </c>
      <c r="D50" s="535"/>
      <c r="E50" s="535">
        <v>1</v>
      </c>
      <c r="F50" s="535" t="s">
        <v>198</v>
      </c>
      <c r="G50" s="535" t="s">
        <v>451</v>
      </c>
      <c r="H50" s="27"/>
      <c r="I50" s="27"/>
      <c r="J50" s="27"/>
      <c r="K50" s="27"/>
      <c r="L50" s="172"/>
      <c r="M50" s="25"/>
      <c r="N50" s="256">
        <v>-18.635120000000001</v>
      </c>
      <c r="O50" s="256">
        <v>-18.635120000000001</v>
      </c>
      <c r="P50" s="256">
        <v>0</v>
      </c>
      <c r="Q50" s="256">
        <v>0</v>
      </c>
      <c r="R50" s="256">
        <v>0</v>
      </c>
      <c r="S50" s="256">
        <v>60.919419999999995</v>
      </c>
      <c r="T50" s="256">
        <v>102.93942</v>
      </c>
      <c r="U50" s="256">
        <v>142.93942000000001</v>
      </c>
      <c r="V50" s="256">
        <v>0</v>
      </c>
      <c r="W50" s="256">
        <v>0</v>
      </c>
      <c r="X50" s="256">
        <v>0</v>
      </c>
      <c r="Y50" s="256">
        <v>0</v>
      </c>
      <c r="Z50" s="255">
        <v>0</v>
      </c>
      <c r="AA50" s="255">
        <v>0</v>
      </c>
      <c r="AB50" s="255">
        <v>0</v>
      </c>
      <c r="AC50" s="255">
        <v>0</v>
      </c>
      <c r="AD50" s="255">
        <v>0</v>
      </c>
      <c r="AE50" s="255">
        <v>0</v>
      </c>
      <c r="AF50" s="255">
        <v>22.85</v>
      </c>
      <c r="AG50" s="255">
        <v>22.85</v>
      </c>
      <c r="AH50" s="255">
        <v>-72.677979999999991</v>
      </c>
      <c r="AI50" s="255">
        <v>-72.677979999999991</v>
      </c>
      <c r="AJ50" s="255">
        <v>-72.677979999999991</v>
      </c>
      <c r="AK50" s="255">
        <v>0</v>
      </c>
      <c r="AL50" s="254">
        <v>0</v>
      </c>
      <c r="AM50" s="254">
        <v>0</v>
      </c>
      <c r="AN50" s="254">
        <v>0</v>
      </c>
      <c r="AO50" s="254">
        <v>0</v>
      </c>
      <c r="AP50" s="254">
        <v>0</v>
      </c>
      <c r="AQ50" s="254">
        <v>0</v>
      </c>
      <c r="AR50" s="254">
        <v>0</v>
      </c>
      <c r="AS50" s="254">
        <v>0</v>
      </c>
      <c r="AT50" s="254">
        <v>0</v>
      </c>
      <c r="AU50" s="254">
        <v>0</v>
      </c>
      <c r="AV50" s="254">
        <v>0</v>
      </c>
      <c r="AW50" s="254">
        <v>0</v>
      </c>
      <c r="AX50" s="255">
        <v>0</v>
      </c>
      <c r="AY50" s="255">
        <v>0</v>
      </c>
      <c r="AZ50" s="255"/>
      <c r="BA50" s="255"/>
      <c r="BB50" s="255"/>
      <c r="BC50" s="255"/>
      <c r="BD50" s="255"/>
      <c r="BE50" s="255"/>
      <c r="BF50" s="255"/>
      <c r="BG50" s="255"/>
      <c r="BH50" s="255"/>
      <c r="BI50" s="255"/>
      <c r="BM50" s="241"/>
      <c r="BN50" s="255">
        <f t="shared" si="29"/>
        <v>0</v>
      </c>
      <c r="BO50" s="255">
        <f t="shared" si="30"/>
        <v>0</v>
      </c>
      <c r="BP50" s="255">
        <f t="shared" si="31"/>
        <v>0</v>
      </c>
      <c r="BQ50" s="255">
        <f ca="1">_xlfn.IFNA(IF($E50=1,OFFSET($M50,0,MATCH(Periods!$D$15,$M$5:$BL$5,0)-1),SUM(OFFSET($M50,0,MATCH(Periods!$D$15,$M$5:$BL$5,0)-1):OFFSET($M50,0,MATCH(Periods!$D$15,$M$5:$BL$5,0)-12))),"")</f>
        <v>0</v>
      </c>
      <c r="BR50" s="255">
        <f ca="1">IF($E50=1,OFFSET($M50,0,MATCH(Periods!$D$17,$M$5:$BL$5,0)-1),SUM(OFFSET($M50,0,MATCH(Periods!$D$17,$M$5:$BL$5,0)-1):OFFSET($M50,0,MATCH(Periods!$D$13,$M$5:$BL$5,0))))</f>
        <v>0</v>
      </c>
      <c r="BS50" s="255">
        <f ca="1">IF($E50=1,OFFSET($M50,0,MATCH(Periods!$D$16,$M$5:$BL$5,0)-1),SUM(OFFSET($M50,0,MATCH(Periods!$D$16,$M$5:$BL$5,0)-1):OFFSET($M50,0,MATCH(Periods!$D$14,$M$5:$BL$5,0))))</f>
        <v>0</v>
      </c>
      <c r="BT50" s="26"/>
      <c r="BU50" s="187" t="str">
        <f>IF(ISERROR(BN50/#REF!), "n/a", BN50/#REF!)</f>
        <v>n/a</v>
      </c>
      <c r="BV50" s="187" t="str">
        <f>IF(ISERROR(BO50/#REF!), "n/a", BO50/#REF!)</f>
        <v>n/a</v>
      </c>
      <c r="BW50" s="187" t="str">
        <f>IF(ISERROR(BP50/#REF!), "n/a", BP50/#REF!)</f>
        <v>n/a</v>
      </c>
      <c r="BX50" s="187" t="str">
        <f ca="1">IF(ISERROR(BQ50/#REF!), "n/a", BQ50/#REF!)</f>
        <v>n/a</v>
      </c>
      <c r="BY50" s="187" t="str">
        <f ca="1">IF(ISERROR(BR50/#REF!), "n/a", BR50/#REF!)</f>
        <v>n/a</v>
      </c>
      <c r="BZ50" s="187" t="str">
        <f ca="1">IF(ISERROR(BS50/#REF!), "n/a", BS50/#REF!)</f>
        <v>n/a</v>
      </c>
      <c r="CA50" s="71"/>
      <c r="CB50" s="257">
        <f t="shared" si="32"/>
        <v>0</v>
      </c>
      <c r="CC50" s="188">
        <f t="shared" si="33"/>
        <v>1</v>
      </c>
      <c r="CD50" s="257">
        <f t="shared" si="34"/>
        <v>0</v>
      </c>
      <c r="CE50" s="188">
        <f t="shared" si="35"/>
        <v>1</v>
      </c>
      <c r="CF50" s="257">
        <f t="shared" ca="1" si="36"/>
        <v>0</v>
      </c>
      <c r="CG50" s="188">
        <f t="shared" ca="1" si="37"/>
        <v>1</v>
      </c>
      <c r="CH50" s="257">
        <f t="shared" ca="1" si="38"/>
        <v>0</v>
      </c>
      <c r="CI50" s="188">
        <f t="shared" ca="1" si="39"/>
        <v>1</v>
      </c>
      <c r="CJ50" s="26"/>
      <c r="CK50" s="187"/>
    </row>
    <row r="51" spans="1:89" ht="12" customHeight="1" x14ac:dyDescent="0.35">
      <c r="A51" s="27"/>
      <c r="B51" s="304" t="s">
        <v>551</v>
      </c>
      <c r="C51" s="27" t="s">
        <v>350</v>
      </c>
      <c r="D51" s="27"/>
      <c r="E51" s="27">
        <v>1</v>
      </c>
      <c r="F51" s="303" t="s">
        <v>198</v>
      </c>
      <c r="G51" s="27" t="s">
        <v>350</v>
      </c>
      <c r="H51" s="27"/>
      <c r="I51" s="27"/>
      <c r="J51" s="27"/>
      <c r="K51" s="27"/>
      <c r="L51" s="172"/>
      <c r="M51" s="25"/>
      <c r="N51" s="256">
        <v>0</v>
      </c>
      <c r="O51" s="256">
        <v>0</v>
      </c>
      <c r="P51" s="256">
        <v>0</v>
      </c>
      <c r="Q51" s="256">
        <v>0</v>
      </c>
      <c r="R51" s="256">
        <v>0</v>
      </c>
      <c r="S51" s="256">
        <v>0</v>
      </c>
      <c r="T51" s="256">
        <v>0</v>
      </c>
      <c r="U51" s="256">
        <v>0</v>
      </c>
      <c r="V51" s="256">
        <v>0</v>
      </c>
      <c r="W51" s="256">
        <v>0</v>
      </c>
      <c r="X51" s="256">
        <v>0</v>
      </c>
      <c r="Y51" s="256">
        <v>0</v>
      </c>
      <c r="Z51" s="255">
        <v>0</v>
      </c>
      <c r="AA51" s="255">
        <v>0</v>
      </c>
      <c r="AB51" s="255">
        <v>0</v>
      </c>
      <c r="AC51" s="255">
        <v>0</v>
      </c>
      <c r="AD51" s="255">
        <v>0</v>
      </c>
      <c r="AE51" s="255">
        <v>0</v>
      </c>
      <c r="AF51" s="255">
        <v>0</v>
      </c>
      <c r="AG51" s="255">
        <v>0</v>
      </c>
      <c r="AH51" s="255">
        <v>0</v>
      </c>
      <c r="AI51" s="255">
        <v>0</v>
      </c>
      <c r="AJ51" s="255">
        <v>0</v>
      </c>
      <c r="AK51" s="255">
        <v>0</v>
      </c>
      <c r="AL51" s="254">
        <v>0</v>
      </c>
      <c r="AM51" s="254">
        <v>0</v>
      </c>
      <c r="AN51" s="254">
        <v>0</v>
      </c>
      <c r="AO51" s="254">
        <v>0</v>
      </c>
      <c r="AP51" s="254">
        <v>0</v>
      </c>
      <c r="AQ51" s="254">
        <v>0</v>
      </c>
      <c r="AR51" s="254">
        <v>0</v>
      </c>
      <c r="AS51" s="254">
        <v>0</v>
      </c>
      <c r="AT51" s="254">
        <v>0</v>
      </c>
      <c r="AU51" s="254">
        <v>0</v>
      </c>
      <c r="AV51" s="254">
        <v>0</v>
      </c>
      <c r="AW51" s="254">
        <v>0</v>
      </c>
      <c r="AX51" s="255">
        <v>0</v>
      </c>
      <c r="AY51" s="255">
        <v>0</v>
      </c>
      <c r="AZ51" s="255"/>
      <c r="BA51" s="255"/>
      <c r="BB51" s="255"/>
      <c r="BC51" s="255"/>
      <c r="BD51" s="255"/>
      <c r="BE51" s="255"/>
      <c r="BF51" s="255"/>
      <c r="BG51" s="255"/>
      <c r="BH51" s="255"/>
      <c r="BI51" s="255"/>
      <c r="BM51" s="241"/>
      <c r="BN51" s="255">
        <f t="shared" si="29"/>
        <v>0</v>
      </c>
      <c r="BO51" s="255">
        <f t="shared" si="30"/>
        <v>0</v>
      </c>
      <c r="BP51" s="255">
        <f t="shared" si="31"/>
        <v>0</v>
      </c>
      <c r="BQ51" s="255">
        <f ca="1">_xlfn.IFNA(IF($E51=1,OFFSET($M51,0,MATCH(Periods!$D$15,$M$5:$BL$5,0)-1),SUM(OFFSET($M51,0,MATCH(Periods!$D$15,$M$5:$BL$5,0)-1):OFFSET($M51,0,MATCH(Periods!$D$15,$M$5:$BL$5,0)-12))),"")</f>
        <v>0</v>
      </c>
      <c r="BR51" s="255">
        <f ca="1">IF($E51=1,OFFSET($M51,0,MATCH(Periods!$D$17,$M$5:$BL$5,0)-1),SUM(OFFSET($M51,0,MATCH(Periods!$D$17,$M$5:$BL$5,0)-1):OFFSET($M51,0,MATCH(Periods!$D$13,$M$5:$BL$5,0))))</f>
        <v>0</v>
      </c>
      <c r="BS51" s="255">
        <f ca="1">IF($E51=1,OFFSET($M51,0,MATCH(Periods!$D$16,$M$5:$BL$5,0)-1),SUM(OFFSET($M51,0,MATCH(Periods!$D$16,$M$5:$BL$5,0)-1):OFFSET($M51,0,MATCH(Periods!$D$14,$M$5:$BL$5,0))))</f>
        <v>0</v>
      </c>
      <c r="BT51" s="26"/>
      <c r="BU51" s="187" t="str">
        <f>IF(ISERROR(BN51/#REF!), "n/a", BN51/#REF!)</f>
        <v>n/a</v>
      </c>
      <c r="BV51" s="187" t="str">
        <f>IF(ISERROR(BO51/#REF!), "n/a", BO51/#REF!)</f>
        <v>n/a</v>
      </c>
      <c r="BW51" s="187" t="str">
        <f>IF(ISERROR(BP51/#REF!), "n/a", BP51/#REF!)</f>
        <v>n/a</v>
      </c>
      <c r="BX51" s="187" t="str">
        <f ca="1">IF(ISERROR(BQ51/#REF!), "n/a", BQ51/#REF!)</f>
        <v>n/a</v>
      </c>
      <c r="BY51" s="187" t="str">
        <f ca="1">IF(ISERROR(BR51/#REF!), "n/a", BR51/#REF!)</f>
        <v>n/a</v>
      </c>
      <c r="BZ51" s="187" t="str">
        <f ca="1">IF(ISERROR(BS51/#REF!), "n/a", BS51/#REF!)</f>
        <v>n/a</v>
      </c>
      <c r="CA51" s="71"/>
      <c r="CB51" s="257">
        <f t="shared" si="32"/>
        <v>0</v>
      </c>
      <c r="CC51" s="188">
        <f t="shared" si="33"/>
        <v>1</v>
      </c>
      <c r="CD51" s="257">
        <f t="shared" si="34"/>
        <v>0</v>
      </c>
      <c r="CE51" s="188">
        <f t="shared" si="35"/>
        <v>1</v>
      </c>
      <c r="CF51" s="257">
        <f t="shared" ca="1" si="36"/>
        <v>0</v>
      </c>
      <c r="CG51" s="188">
        <f t="shared" ca="1" si="37"/>
        <v>1</v>
      </c>
      <c r="CH51" s="257">
        <f t="shared" ca="1" si="38"/>
        <v>0</v>
      </c>
      <c r="CI51" s="188">
        <f t="shared" ca="1" si="39"/>
        <v>1</v>
      </c>
      <c r="CJ51" s="26"/>
      <c r="CK51" s="187"/>
    </row>
    <row r="52" spans="1:89" ht="12" customHeight="1" x14ac:dyDescent="0.35">
      <c r="A52" s="27"/>
      <c r="B52" s="304" t="s">
        <v>552</v>
      </c>
      <c r="C52" s="27" t="s">
        <v>352</v>
      </c>
      <c r="D52" s="27"/>
      <c r="E52" s="27">
        <v>1</v>
      </c>
      <c r="F52" s="303" t="s">
        <v>198</v>
      </c>
      <c r="G52" s="27" t="s">
        <v>465</v>
      </c>
      <c r="H52" s="27"/>
      <c r="I52" s="27"/>
      <c r="J52" s="27"/>
      <c r="K52" s="27"/>
      <c r="L52" s="172"/>
      <c r="M52" s="25"/>
      <c r="N52" s="256">
        <v>-199.86954999999998</v>
      </c>
      <c r="O52" s="256">
        <v>-199.86954999999998</v>
      </c>
      <c r="P52" s="256">
        <v>-209.31053</v>
      </c>
      <c r="Q52" s="256">
        <v>-209.31053</v>
      </c>
      <c r="R52" s="256">
        <v>-209.31053</v>
      </c>
      <c r="S52" s="256">
        <v>-218.77317000000002</v>
      </c>
      <c r="T52" s="256">
        <v>-218.77317000000002</v>
      </c>
      <c r="U52" s="256">
        <v>-218.77317000000002</v>
      </c>
      <c r="V52" s="256">
        <v>-28.44688</v>
      </c>
      <c r="W52" s="256">
        <v>-28.44688</v>
      </c>
      <c r="X52" s="256">
        <v>-28.44688</v>
      </c>
      <c r="Y52" s="256">
        <v>-150.34716</v>
      </c>
      <c r="Z52" s="255">
        <v>-150.34716</v>
      </c>
      <c r="AA52" s="255">
        <v>-150.34716</v>
      </c>
      <c r="AB52" s="255">
        <v>-158.75513000000001</v>
      </c>
      <c r="AC52" s="255">
        <v>-158.75513000000001</v>
      </c>
      <c r="AD52" s="255">
        <v>-158.75513000000001</v>
      </c>
      <c r="AE52" s="255">
        <v>-171.34485999999998</v>
      </c>
      <c r="AF52" s="255">
        <v>-171.34485999999998</v>
      </c>
      <c r="AG52" s="255">
        <v>-171.34485999999998</v>
      </c>
      <c r="AH52" s="255">
        <v>-182.12618000000001</v>
      </c>
      <c r="AI52" s="255">
        <v>-182.12618000000001</v>
      </c>
      <c r="AJ52" s="255">
        <v>-182.12618000000001</v>
      </c>
      <c r="AK52" s="255">
        <v>-354.59277000000003</v>
      </c>
      <c r="AL52" s="254">
        <v>-354.59277000000003</v>
      </c>
      <c r="AM52" s="254">
        <v>-354.59277000000003</v>
      </c>
      <c r="AN52" s="254">
        <v>-364.88228999999995</v>
      </c>
      <c r="AO52" s="254">
        <v>-364.88228999999995</v>
      </c>
      <c r="AP52" s="254">
        <v>-364.88228999999995</v>
      </c>
      <c r="AQ52" s="254">
        <v>-224.80155999999999</v>
      </c>
      <c r="AR52" s="254">
        <v>-224.80155999999999</v>
      </c>
      <c r="AS52" s="254">
        <v>-20.555949999999999</v>
      </c>
      <c r="AT52" s="254">
        <v>-30.746500000000001</v>
      </c>
      <c r="AU52" s="254">
        <v>-30.746500000000001</v>
      </c>
      <c r="AV52" s="254">
        <v>-30.746500000000001</v>
      </c>
      <c r="AW52" s="254">
        <v>-194.46597</v>
      </c>
      <c r="AX52" s="255">
        <v>-194.46597</v>
      </c>
      <c r="AY52" s="255">
        <v>-194.46597</v>
      </c>
      <c r="AZ52" s="255"/>
      <c r="BA52" s="255"/>
      <c r="BB52" s="255"/>
      <c r="BC52" s="255"/>
      <c r="BD52" s="255"/>
      <c r="BE52" s="255"/>
      <c r="BF52" s="255"/>
      <c r="BG52" s="255"/>
      <c r="BH52" s="255"/>
      <c r="BI52" s="255"/>
      <c r="BM52" s="241"/>
      <c r="BN52" s="255">
        <f t="shared" si="29"/>
        <v>-150.34716</v>
      </c>
      <c r="BO52" s="255">
        <f t="shared" si="30"/>
        <v>-354.59277000000003</v>
      </c>
      <c r="BP52" s="255">
        <f t="shared" si="31"/>
        <v>-194.46597</v>
      </c>
      <c r="BQ52" s="255">
        <f ca="1">_xlfn.IFNA(IF($E52=1,OFFSET($M52,0,MATCH(Periods!$D$15,$M$5:$BL$5,0)-1),SUM(OFFSET($M52,0,MATCH(Periods!$D$15,$M$5:$BL$5,0)-1):OFFSET($M52,0,MATCH(Periods!$D$15,$M$5:$BL$5,0)-12))),"")</f>
        <v>-194.46597</v>
      </c>
      <c r="BR52" s="255">
        <f ca="1">IF($E52=1,OFFSET($M52,0,MATCH(Periods!$D$17,$M$5:$BL$5,0)-1),SUM(OFFSET($M52,0,MATCH(Periods!$D$17,$M$5:$BL$5,0)-1):OFFSET($M52,0,MATCH(Periods!$D$13,$M$5:$BL$5,0))))</f>
        <v>-354.59277000000003</v>
      </c>
      <c r="BS52" s="255">
        <f ca="1">IF($E52=1,OFFSET($M52,0,MATCH(Periods!$D$16,$M$5:$BL$5,0)-1),SUM(OFFSET($M52,0,MATCH(Periods!$D$16,$M$5:$BL$5,0)-1):OFFSET($M52,0,MATCH(Periods!$D$14,$M$5:$BL$5,0))))</f>
        <v>-194.46597</v>
      </c>
      <c r="BT52" s="26"/>
      <c r="BU52" s="187" t="str">
        <f>IF(ISERROR(BN52/#REF!), "n/a", BN52/#REF!)</f>
        <v>n/a</v>
      </c>
      <c r="BV52" s="187" t="str">
        <f>IF(ISERROR(BO52/#REF!), "n/a", BO52/#REF!)</f>
        <v>n/a</v>
      </c>
      <c r="BW52" s="187" t="str">
        <f>IF(ISERROR(BP52/#REF!), "n/a", BP52/#REF!)</f>
        <v>n/a</v>
      </c>
      <c r="BX52" s="187" t="str">
        <f ca="1">IF(ISERROR(BQ52/#REF!), "n/a", BQ52/#REF!)</f>
        <v>n/a</v>
      </c>
      <c r="BY52" s="187" t="str">
        <f ca="1">IF(ISERROR(BR52/#REF!), "n/a", BR52/#REF!)</f>
        <v>n/a</v>
      </c>
      <c r="BZ52" s="187" t="str">
        <f ca="1">IF(ISERROR(BS52/#REF!), "n/a", BS52/#REF!)</f>
        <v>n/a</v>
      </c>
      <c r="CA52" s="71"/>
      <c r="CB52" s="257">
        <f t="shared" si="32"/>
        <v>-204.24561000000003</v>
      </c>
      <c r="CC52" s="188">
        <f t="shared" si="33"/>
        <v>1.3584933030993072</v>
      </c>
      <c r="CD52" s="257">
        <f t="shared" si="34"/>
        <v>160.12680000000003</v>
      </c>
      <c r="CE52" s="188">
        <f t="shared" si="35"/>
        <v>-0.4515794272962757</v>
      </c>
      <c r="CF52" s="257">
        <f t="shared" ca="1" si="36"/>
        <v>0</v>
      </c>
      <c r="CG52" s="188">
        <f t="shared" ca="1" si="37"/>
        <v>0</v>
      </c>
      <c r="CH52" s="257">
        <f t="shared" ca="1" si="38"/>
        <v>160.12680000000003</v>
      </c>
      <c r="CI52" s="188">
        <f t="shared" ca="1" si="39"/>
        <v>-0.4515794272962757</v>
      </c>
      <c r="CJ52" s="26"/>
      <c r="CK52" s="187"/>
    </row>
    <row r="53" spans="1:89" ht="12" customHeight="1" x14ac:dyDescent="0.35">
      <c r="A53" s="27"/>
      <c r="B53" s="304" t="s">
        <v>553</v>
      </c>
      <c r="C53" s="27" t="s">
        <v>367</v>
      </c>
      <c r="D53" s="27"/>
      <c r="E53" s="27">
        <v>1</v>
      </c>
      <c r="F53" s="303" t="s">
        <v>198</v>
      </c>
      <c r="G53" s="27" t="s">
        <v>478</v>
      </c>
      <c r="H53" s="27"/>
      <c r="I53" s="27"/>
      <c r="J53" s="27"/>
      <c r="K53" s="27"/>
      <c r="L53" s="172"/>
      <c r="M53" s="25"/>
      <c r="N53" s="256">
        <v>-118.55803</v>
      </c>
      <c r="O53" s="256">
        <v>-137.57434000000001</v>
      </c>
      <c r="P53" s="256">
        <v>-150.22576999999998</v>
      </c>
      <c r="Q53" s="256">
        <v>-135.57611</v>
      </c>
      <c r="R53" s="256">
        <v>-154.59242</v>
      </c>
      <c r="S53" s="256">
        <v>-173.60873000000001</v>
      </c>
      <c r="T53" s="256">
        <v>7.3749599999999997</v>
      </c>
      <c r="U53" s="256">
        <v>-11.641350000000001</v>
      </c>
      <c r="V53" s="256">
        <v>0</v>
      </c>
      <c r="W53" s="256">
        <v>-19.491720000000001</v>
      </c>
      <c r="X53" s="256">
        <v>-38.983440000000002</v>
      </c>
      <c r="Y53" s="256">
        <v>0</v>
      </c>
      <c r="Z53" s="255">
        <v>-19.491720000000001</v>
      </c>
      <c r="AA53" s="255">
        <v>-38.983440000000002</v>
      </c>
      <c r="AB53" s="255">
        <v>0</v>
      </c>
      <c r="AC53" s="255">
        <v>-19.491720000000001</v>
      </c>
      <c r="AD53" s="255">
        <v>-38.983440000000002</v>
      </c>
      <c r="AE53" s="255">
        <v>0</v>
      </c>
      <c r="AF53" s="255">
        <v>-19.491720000000001</v>
      </c>
      <c r="AG53" s="255">
        <v>-38.983440000000002</v>
      </c>
      <c r="AH53" s="255">
        <v>0</v>
      </c>
      <c r="AI53" s="255">
        <v>-19.979009999999999</v>
      </c>
      <c r="AJ53" s="255">
        <v>-39.958019999999998</v>
      </c>
      <c r="AK53" s="255">
        <v>0</v>
      </c>
      <c r="AL53" s="254">
        <v>-19.979009999999999</v>
      </c>
      <c r="AM53" s="254">
        <v>-39.958019999999998</v>
      </c>
      <c r="AN53" s="254">
        <v>-59.93703</v>
      </c>
      <c r="AO53" s="254">
        <v>-79.916039999999995</v>
      </c>
      <c r="AP53" s="254">
        <v>-99.895049999999998</v>
      </c>
      <c r="AQ53" s="254">
        <v>-119.87406</v>
      </c>
      <c r="AR53" s="254">
        <v>-139.85307</v>
      </c>
      <c r="AS53" s="254">
        <v>-159.83207999999999</v>
      </c>
      <c r="AT53" s="254">
        <v>20.18891</v>
      </c>
      <c r="AU53" s="254">
        <v>-0.28958</v>
      </c>
      <c r="AV53" s="254">
        <v>-20.768069999999998</v>
      </c>
      <c r="AW53" s="254">
        <v>-41.246559999999995</v>
      </c>
      <c r="AX53" s="255">
        <v>-61.725050000000003</v>
      </c>
      <c r="AY53" s="255">
        <v>-82.20353999999999</v>
      </c>
      <c r="AZ53" s="255"/>
      <c r="BA53" s="255"/>
      <c r="BB53" s="255"/>
      <c r="BC53" s="255"/>
      <c r="BD53" s="255"/>
      <c r="BE53" s="255"/>
      <c r="BF53" s="255"/>
      <c r="BG53" s="255"/>
      <c r="BH53" s="255"/>
      <c r="BI53" s="255"/>
      <c r="BM53" s="241"/>
      <c r="BN53" s="255">
        <f t="shared" si="29"/>
        <v>0</v>
      </c>
      <c r="BO53" s="255">
        <f t="shared" si="30"/>
        <v>0</v>
      </c>
      <c r="BP53" s="255">
        <f t="shared" si="31"/>
        <v>-41.246559999999995</v>
      </c>
      <c r="BQ53" s="255">
        <f ca="1">_xlfn.IFNA(IF($E53=1,OFFSET($M53,0,MATCH(Periods!$D$15,$M$5:$BL$5,0)-1),SUM(OFFSET($M53,0,MATCH(Periods!$D$15,$M$5:$BL$5,0)-1):OFFSET($M53,0,MATCH(Periods!$D$15,$M$5:$BL$5,0)-12))),"")</f>
        <v>-82.20353999999999</v>
      </c>
      <c r="BR53" s="255">
        <f ca="1">IF($E53=1,OFFSET($M53,0,MATCH(Periods!$D$17,$M$5:$BL$5,0)-1),SUM(OFFSET($M53,0,MATCH(Periods!$D$17,$M$5:$BL$5,0)-1):OFFSET($M53,0,MATCH(Periods!$D$13,$M$5:$BL$5,0))))</f>
        <v>-39.958019999999998</v>
      </c>
      <c r="BS53" s="255">
        <f ca="1">IF($E53=1,OFFSET($M53,0,MATCH(Periods!$D$16,$M$5:$BL$5,0)-1),SUM(OFFSET($M53,0,MATCH(Periods!$D$16,$M$5:$BL$5,0)-1):OFFSET($M53,0,MATCH(Periods!$D$14,$M$5:$BL$5,0))))</f>
        <v>-82.20353999999999</v>
      </c>
      <c r="BT53" s="26"/>
      <c r="BU53" s="187" t="str">
        <f>IF(ISERROR(BN53/#REF!), "n/a", BN53/#REF!)</f>
        <v>n/a</v>
      </c>
      <c r="BV53" s="187" t="str">
        <f>IF(ISERROR(BO53/#REF!), "n/a", BO53/#REF!)</f>
        <v>n/a</v>
      </c>
      <c r="BW53" s="187" t="str">
        <f>IF(ISERROR(BP53/#REF!), "n/a", BP53/#REF!)</f>
        <v>n/a</v>
      </c>
      <c r="BX53" s="187" t="str">
        <f ca="1">IF(ISERROR(BQ53/#REF!), "n/a", BQ53/#REF!)</f>
        <v>n/a</v>
      </c>
      <c r="BY53" s="187" t="str">
        <f ca="1">IF(ISERROR(BR53/#REF!), "n/a", BR53/#REF!)</f>
        <v>n/a</v>
      </c>
      <c r="BZ53" s="187" t="str">
        <f ca="1">IF(ISERROR(BS53/#REF!), "n/a", BS53/#REF!)</f>
        <v>n/a</v>
      </c>
      <c r="CA53" s="71"/>
      <c r="CB53" s="257">
        <f t="shared" si="32"/>
        <v>0</v>
      </c>
      <c r="CC53" s="188">
        <f t="shared" si="33"/>
        <v>1</v>
      </c>
      <c r="CD53" s="257">
        <f t="shared" si="34"/>
        <v>-41.246559999999995</v>
      </c>
      <c r="CE53" s="188">
        <f t="shared" si="35"/>
        <v>1</v>
      </c>
      <c r="CF53" s="257">
        <f t="shared" ca="1" si="36"/>
        <v>-40.956979999999994</v>
      </c>
      <c r="CG53" s="188">
        <f t="shared" ca="1" si="37"/>
        <v>0.99297929330349</v>
      </c>
      <c r="CH53" s="257">
        <f t="shared" ca="1" si="38"/>
        <v>-42.245519999999992</v>
      </c>
      <c r="CI53" s="188">
        <f t="shared" ca="1" si="39"/>
        <v>1.0572475813366127</v>
      </c>
      <c r="CJ53" s="26"/>
      <c r="CK53" s="187"/>
    </row>
    <row r="54" spans="1:89" ht="12" customHeight="1" x14ac:dyDescent="0.35">
      <c r="A54" s="27"/>
      <c r="B54" s="304" t="s">
        <v>554</v>
      </c>
      <c r="C54" s="27" t="s">
        <v>374</v>
      </c>
      <c r="D54" s="27"/>
      <c r="E54" s="27">
        <v>1</v>
      </c>
      <c r="F54" s="303" t="s">
        <v>198</v>
      </c>
      <c r="G54" s="27" t="s">
        <v>483</v>
      </c>
      <c r="H54" s="27"/>
      <c r="I54" s="27"/>
      <c r="J54" s="27"/>
      <c r="K54" s="27"/>
      <c r="L54" s="172"/>
      <c r="M54" s="25"/>
      <c r="N54" s="256">
        <v>0</v>
      </c>
      <c r="O54" s="256">
        <v>0</v>
      </c>
      <c r="P54" s="256">
        <v>0</v>
      </c>
      <c r="Q54" s="256">
        <v>0</v>
      </c>
      <c r="R54" s="256">
        <v>0</v>
      </c>
      <c r="S54" s="256">
        <v>0</v>
      </c>
      <c r="T54" s="256">
        <v>0</v>
      </c>
      <c r="U54" s="256">
        <v>0</v>
      </c>
      <c r="V54" s="256">
        <v>0</v>
      </c>
      <c r="W54" s="256">
        <v>0</v>
      </c>
      <c r="X54" s="256">
        <v>0</v>
      </c>
      <c r="Y54" s="256">
        <v>0</v>
      </c>
      <c r="Z54" s="255">
        <v>0</v>
      </c>
      <c r="AA54" s="255">
        <v>0</v>
      </c>
      <c r="AB54" s="255">
        <v>0</v>
      </c>
      <c r="AC54" s="255">
        <v>0</v>
      </c>
      <c r="AD54" s="255">
        <v>0</v>
      </c>
      <c r="AE54" s="255">
        <v>0</v>
      </c>
      <c r="AF54" s="255">
        <v>0</v>
      </c>
      <c r="AG54" s="255">
        <v>0</v>
      </c>
      <c r="AH54" s="255">
        <v>0</v>
      </c>
      <c r="AI54" s="255">
        <v>0</v>
      </c>
      <c r="AJ54" s="255">
        <v>0</v>
      </c>
      <c r="AK54" s="255">
        <v>0</v>
      </c>
      <c r="AL54" s="254">
        <v>0</v>
      </c>
      <c r="AM54" s="254">
        <v>0</v>
      </c>
      <c r="AN54" s="254">
        <v>0</v>
      </c>
      <c r="AO54" s="254">
        <v>0</v>
      </c>
      <c r="AP54" s="254">
        <v>0</v>
      </c>
      <c r="AQ54" s="254">
        <v>0</v>
      </c>
      <c r="AR54" s="254">
        <v>0</v>
      </c>
      <c r="AS54" s="254">
        <v>0</v>
      </c>
      <c r="AT54" s="254">
        <v>0</v>
      </c>
      <c r="AU54" s="254">
        <v>0</v>
      </c>
      <c r="AV54" s="254">
        <v>0</v>
      </c>
      <c r="AW54" s="254">
        <v>0</v>
      </c>
      <c r="AX54" s="255">
        <v>0</v>
      </c>
      <c r="AY54" s="255">
        <v>0</v>
      </c>
      <c r="AZ54" s="255"/>
      <c r="BA54" s="255"/>
      <c r="BB54" s="255"/>
      <c r="BC54" s="255"/>
      <c r="BD54" s="255"/>
      <c r="BE54" s="255"/>
      <c r="BF54" s="255"/>
      <c r="BG54" s="255"/>
      <c r="BH54" s="255"/>
      <c r="BI54" s="255"/>
      <c r="BM54" s="241"/>
      <c r="BN54" s="255">
        <f t="shared" si="29"/>
        <v>0</v>
      </c>
      <c r="BO54" s="255">
        <f t="shared" si="30"/>
        <v>0</v>
      </c>
      <c r="BP54" s="255">
        <f t="shared" si="31"/>
        <v>0</v>
      </c>
      <c r="BQ54" s="255">
        <f ca="1">_xlfn.IFNA(IF($E54=1,OFFSET($M54,0,MATCH(Periods!$D$15,$M$5:$BL$5,0)-1),SUM(OFFSET($M54,0,MATCH(Periods!$D$15,$M$5:$BL$5,0)-1):OFFSET($M54,0,MATCH(Periods!$D$15,$M$5:$BL$5,0)-12))),"")</f>
        <v>0</v>
      </c>
      <c r="BR54" s="255">
        <f ca="1">IF($E54=1,OFFSET($M54,0,MATCH(Periods!$D$17,$M$5:$BL$5,0)-1),SUM(OFFSET($M54,0,MATCH(Periods!$D$17,$M$5:$BL$5,0)-1):OFFSET($M54,0,MATCH(Periods!$D$13,$M$5:$BL$5,0))))</f>
        <v>0</v>
      </c>
      <c r="BS54" s="255">
        <f ca="1">IF($E54=1,OFFSET($M54,0,MATCH(Periods!$D$16,$M$5:$BL$5,0)-1),SUM(OFFSET($M54,0,MATCH(Periods!$D$16,$M$5:$BL$5,0)-1):OFFSET($M54,0,MATCH(Periods!$D$14,$M$5:$BL$5,0))))</f>
        <v>0</v>
      </c>
      <c r="BT54" s="26"/>
      <c r="BU54" s="187" t="str">
        <f>IF(ISERROR(BN54/#REF!), "n/a", BN54/#REF!)</f>
        <v>n/a</v>
      </c>
      <c r="BV54" s="187" t="str">
        <f>IF(ISERROR(BO54/#REF!), "n/a", BO54/#REF!)</f>
        <v>n/a</v>
      </c>
      <c r="BW54" s="187" t="str">
        <f>IF(ISERROR(BP54/#REF!), "n/a", BP54/#REF!)</f>
        <v>n/a</v>
      </c>
      <c r="BX54" s="187" t="str">
        <f ca="1">IF(ISERROR(BQ54/#REF!), "n/a", BQ54/#REF!)</f>
        <v>n/a</v>
      </c>
      <c r="BY54" s="187" t="str">
        <f ca="1">IF(ISERROR(BR54/#REF!), "n/a", BR54/#REF!)</f>
        <v>n/a</v>
      </c>
      <c r="BZ54" s="187" t="str">
        <f ca="1">IF(ISERROR(BS54/#REF!), "n/a", BS54/#REF!)</f>
        <v>n/a</v>
      </c>
      <c r="CA54" s="71"/>
      <c r="CB54" s="257">
        <f t="shared" si="32"/>
        <v>0</v>
      </c>
      <c r="CC54" s="188">
        <f t="shared" si="33"/>
        <v>1</v>
      </c>
      <c r="CD54" s="257">
        <f t="shared" si="34"/>
        <v>0</v>
      </c>
      <c r="CE54" s="188">
        <f t="shared" si="35"/>
        <v>1</v>
      </c>
      <c r="CF54" s="257">
        <f t="shared" ca="1" si="36"/>
        <v>0</v>
      </c>
      <c r="CG54" s="188">
        <f t="shared" ca="1" si="37"/>
        <v>1</v>
      </c>
      <c r="CH54" s="257">
        <f t="shared" ca="1" si="38"/>
        <v>0</v>
      </c>
      <c r="CI54" s="188">
        <f t="shared" ca="1" si="39"/>
        <v>1</v>
      </c>
      <c r="CJ54" s="26"/>
      <c r="CK54" s="187"/>
    </row>
    <row r="55" spans="1:89" ht="12" customHeight="1" x14ac:dyDescent="0.35">
      <c r="A55" s="27"/>
      <c r="B55" s="304" t="s">
        <v>555</v>
      </c>
      <c r="C55" s="27" t="s">
        <v>379</v>
      </c>
      <c r="D55" s="27"/>
      <c r="E55" s="27">
        <v>1</v>
      </c>
      <c r="F55" s="303" t="s">
        <v>198</v>
      </c>
      <c r="G55" s="27" t="s">
        <v>487</v>
      </c>
      <c r="H55" s="27"/>
      <c r="I55" s="27"/>
      <c r="J55" s="27"/>
      <c r="K55" s="27"/>
      <c r="L55" s="172"/>
      <c r="M55" s="25"/>
      <c r="N55" s="256">
        <v>0</v>
      </c>
      <c r="O55" s="256">
        <v>0</v>
      </c>
      <c r="P55" s="256">
        <v>0</v>
      </c>
      <c r="Q55" s="256">
        <v>0</v>
      </c>
      <c r="R55" s="256">
        <v>0</v>
      </c>
      <c r="S55" s="256">
        <v>0</v>
      </c>
      <c r="T55" s="256">
        <v>0</v>
      </c>
      <c r="U55" s="256">
        <v>0</v>
      </c>
      <c r="V55" s="256">
        <v>0</v>
      </c>
      <c r="W55" s="256">
        <v>0</v>
      </c>
      <c r="X55" s="256">
        <v>0</v>
      </c>
      <c r="Y55" s="256">
        <v>0</v>
      </c>
      <c r="Z55" s="255">
        <v>0</v>
      </c>
      <c r="AA55" s="255">
        <v>0</v>
      </c>
      <c r="AB55" s="255">
        <v>0</v>
      </c>
      <c r="AC55" s="255">
        <v>0</v>
      </c>
      <c r="AD55" s="255">
        <v>0</v>
      </c>
      <c r="AE55" s="255">
        <v>0</v>
      </c>
      <c r="AF55" s="255">
        <v>0</v>
      </c>
      <c r="AG55" s="255">
        <v>0</v>
      </c>
      <c r="AH55" s="255">
        <v>0</v>
      </c>
      <c r="AI55" s="255">
        <v>0</v>
      </c>
      <c r="AJ55" s="255">
        <v>0</v>
      </c>
      <c r="AK55" s="255">
        <v>0</v>
      </c>
      <c r="AL55" s="254">
        <v>0</v>
      </c>
      <c r="AM55" s="254">
        <v>0</v>
      </c>
      <c r="AN55" s="254">
        <v>0</v>
      </c>
      <c r="AO55" s="254">
        <v>0</v>
      </c>
      <c r="AP55" s="254">
        <v>0</v>
      </c>
      <c r="AQ55" s="254">
        <v>0</v>
      </c>
      <c r="AR55" s="254">
        <v>0</v>
      </c>
      <c r="AS55" s="254">
        <v>0</v>
      </c>
      <c r="AT55" s="254">
        <v>0</v>
      </c>
      <c r="AU55" s="254">
        <v>0</v>
      </c>
      <c r="AV55" s="254">
        <v>0</v>
      </c>
      <c r="AW55" s="254">
        <v>0</v>
      </c>
      <c r="AX55" s="255">
        <v>0</v>
      </c>
      <c r="AY55" s="255">
        <v>0</v>
      </c>
      <c r="AZ55" s="255"/>
      <c r="BA55" s="255"/>
      <c r="BB55" s="255"/>
      <c r="BC55" s="255"/>
      <c r="BD55" s="255"/>
      <c r="BE55" s="255"/>
      <c r="BF55" s="255"/>
      <c r="BG55" s="255"/>
      <c r="BH55" s="255"/>
      <c r="BI55" s="255"/>
      <c r="BM55" s="241"/>
      <c r="BN55" s="255">
        <f t="shared" si="29"/>
        <v>0</v>
      </c>
      <c r="BO55" s="255">
        <f t="shared" si="30"/>
        <v>0</v>
      </c>
      <c r="BP55" s="255">
        <f t="shared" si="31"/>
        <v>0</v>
      </c>
      <c r="BQ55" s="255">
        <f ca="1">_xlfn.IFNA(IF($E55=1,OFFSET($M55,0,MATCH(Periods!$D$15,$M$5:$BL$5,0)-1),SUM(OFFSET($M55,0,MATCH(Periods!$D$15,$M$5:$BL$5,0)-1):OFFSET($M55,0,MATCH(Periods!$D$15,$M$5:$BL$5,0)-12))),"")</f>
        <v>0</v>
      </c>
      <c r="BR55" s="255">
        <f ca="1">IF($E55=1,OFFSET($M55,0,MATCH(Periods!$D$17,$M$5:$BL$5,0)-1),SUM(OFFSET($M55,0,MATCH(Periods!$D$17,$M$5:$BL$5,0)-1):OFFSET($M55,0,MATCH(Periods!$D$13,$M$5:$BL$5,0))))</f>
        <v>0</v>
      </c>
      <c r="BS55" s="255">
        <f ca="1">IF($E55=1,OFFSET($M55,0,MATCH(Periods!$D$16,$M$5:$BL$5,0)-1),SUM(OFFSET($M55,0,MATCH(Periods!$D$16,$M$5:$BL$5,0)-1):OFFSET($M55,0,MATCH(Periods!$D$14,$M$5:$BL$5,0))))</f>
        <v>0</v>
      </c>
      <c r="BT55" s="26"/>
      <c r="BU55" s="187" t="str">
        <f>IF(ISERROR(BN55/#REF!), "n/a", BN55/#REF!)</f>
        <v>n/a</v>
      </c>
      <c r="BV55" s="187" t="str">
        <f>IF(ISERROR(BO55/#REF!), "n/a", BO55/#REF!)</f>
        <v>n/a</v>
      </c>
      <c r="BW55" s="187" t="str">
        <f>IF(ISERROR(BP55/#REF!), "n/a", BP55/#REF!)</f>
        <v>n/a</v>
      </c>
      <c r="BX55" s="187" t="str">
        <f ca="1">IF(ISERROR(BQ55/#REF!), "n/a", BQ55/#REF!)</f>
        <v>n/a</v>
      </c>
      <c r="BY55" s="187" t="str">
        <f ca="1">IF(ISERROR(BR55/#REF!), "n/a", BR55/#REF!)</f>
        <v>n/a</v>
      </c>
      <c r="BZ55" s="187" t="str">
        <f ca="1">IF(ISERROR(BS55/#REF!), "n/a", BS55/#REF!)</f>
        <v>n/a</v>
      </c>
      <c r="CA55" s="71"/>
      <c r="CB55" s="257">
        <f t="shared" si="32"/>
        <v>0</v>
      </c>
      <c r="CC55" s="188">
        <f t="shared" si="33"/>
        <v>1</v>
      </c>
      <c r="CD55" s="257">
        <f t="shared" si="34"/>
        <v>0</v>
      </c>
      <c r="CE55" s="188">
        <f t="shared" si="35"/>
        <v>1</v>
      </c>
      <c r="CF55" s="257">
        <f t="shared" ca="1" si="36"/>
        <v>0</v>
      </c>
      <c r="CG55" s="188">
        <f t="shared" ca="1" si="37"/>
        <v>1</v>
      </c>
      <c r="CH55" s="257">
        <f t="shared" ca="1" si="38"/>
        <v>0</v>
      </c>
      <c r="CI55" s="188">
        <f t="shared" ca="1" si="39"/>
        <v>1</v>
      </c>
      <c r="CJ55" s="26"/>
      <c r="CK55" s="187"/>
    </row>
    <row r="56" spans="1:89" ht="12" customHeight="1" x14ac:dyDescent="0.35">
      <c r="A56" s="27"/>
      <c r="B56" s="304" t="s">
        <v>556</v>
      </c>
      <c r="C56" s="27" t="s">
        <v>386</v>
      </c>
      <c r="D56" s="27"/>
      <c r="E56" s="27">
        <v>1</v>
      </c>
      <c r="F56" s="303" t="s">
        <v>198</v>
      </c>
      <c r="G56" s="27" t="s">
        <v>493</v>
      </c>
      <c r="H56" s="27"/>
      <c r="I56" s="27"/>
      <c r="J56" s="27"/>
      <c r="K56" s="27"/>
      <c r="L56" s="172"/>
      <c r="M56" s="25"/>
      <c r="N56" s="256">
        <v>-3030.1063399999998</v>
      </c>
      <c r="O56" s="256">
        <v>-3030.1063399999998</v>
      </c>
      <c r="P56" s="256">
        <v>0</v>
      </c>
      <c r="Q56" s="256">
        <v>0</v>
      </c>
      <c r="R56" s="256">
        <v>0</v>
      </c>
      <c r="S56" s="256">
        <v>0</v>
      </c>
      <c r="T56" s="256">
        <v>0</v>
      </c>
      <c r="U56" s="256">
        <v>0</v>
      </c>
      <c r="V56" s="256">
        <v>0</v>
      </c>
      <c r="W56" s="256">
        <v>0</v>
      </c>
      <c r="X56" s="256">
        <v>0</v>
      </c>
      <c r="Y56" s="256">
        <v>0</v>
      </c>
      <c r="Z56" s="255">
        <v>0</v>
      </c>
      <c r="AA56" s="255">
        <v>0</v>
      </c>
      <c r="AB56" s="255">
        <v>-434.13299999999998</v>
      </c>
      <c r="AC56" s="255">
        <v>-434.13299999999998</v>
      </c>
      <c r="AD56" s="255">
        <v>-434.13299999999998</v>
      </c>
      <c r="AE56" s="255">
        <v>-394.666</v>
      </c>
      <c r="AF56" s="255">
        <v>-394.666</v>
      </c>
      <c r="AG56" s="255">
        <v>-394.666</v>
      </c>
      <c r="AH56" s="255">
        <v>-556.35693000000003</v>
      </c>
      <c r="AI56" s="255">
        <v>-531.80846999999994</v>
      </c>
      <c r="AJ56" s="255">
        <v>-453.24216999999999</v>
      </c>
      <c r="AK56" s="255">
        <v>-388.26553999999999</v>
      </c>
      <c r="AL56" s="254">
        <v>-388.26553999999999</v>
      </c>
      <c r="AM56" s="254">
        <v>-379.86270000000002</v>
      </c>
      <c r="AN56" s="254">
        <v>-338.08540000000005</v>
      </c>
      <c r="AO56" s="254">
        <v>-315.93387000000001</v>
      </c>
      <c r="AP56" s="254">
        <v>-292.45780999999999</v>
      </c>
      <c r="AQ56" s="254">
        <v>-252.99081000000001</v>
      </c>
      <c r="AR56" s="254">
        <v>-283.18228000000005</v>
      </c>
      <c r="AS56" s="254">
        <v>-545.52297999999996</v>
      </c>
      <c r="AT56" s="254">
        <v>-1302.9174800000001</v>
      </c>
      <c r="AU56" s="254">
        <v>-1121.78772</v>
      </c>
      <c r="AV56" s="254">
        <v>-1044.1076399999999</v>
      </c>
      <c r="AW56" s="254">
        <v>-1007.2220600000001</v>
      </c>
      <c r="AX56" s="255">
        <v>-910.15206000000001</v>
      </c>
      <c r="AY56" s="255">
        <v>-913.21596</v>
      </c>
      <c r="AZ56" s="255"/>
      <c r="BA56" s="255"/>
      <c r="BB56" s="255"/>
      <c r="BC56" s="255"/>
      <c r="BD56" s="255"/>
      <c r="BE56" s="255"/>
      <c r="BF56" s="255"/>
      <c r="BG56" s="255"/>
      <c r="BH56" s="255"/>
      <c r="BI56" s="255"/>
      <c r="BM56" s="241"/>
      <c r="BN56" s="255">
        <f t="shared" si="29"/>
        <v>0</v>
      </c>
      <c r="BO56" s="255">
        <f t="shared" si="30"/>
        <v>-388.26553999999999</v>
      </c>
      <c r="BP56" s="255">
        <f t="shared" si="31"/>
        <v>-1007.2220600000001</v>
      </c>
      <c r="BQ56" s="255">
        <f ca="1">_xlfn.IFNA(IF($E56=1,OFFSET($M56,0,MATCH(Periods!$D$15,$M$5:$BL$5,0)-1),SUM(OFFSET($M56,0,MATCH(Periods!$D$15,$M$5:$BL$5,0)-1):OFFSET($M56,0,MATCH(Periods!$D$15,$M$5:$BL$5,0)-12))),"")</f>
        <v>-913.21596</v>
      </c>
      <c r="BR56" s="255">
        <f ca="1">IF($E56=1,OFFSET($M56,0,MATCH(Periods!$D$17,$M$5:$BL$5,0)-1),SUM(OFFSET($M56,0,MATCH(Periods!$D$17,$M$5:$BL$5,0)-1):OFFSET($M56,0,MATCH(Periods!$D$13,$M$5:$BL$5,0))))</f>
        <v>-379.86270000000002</v>
      </c>
      <c r="BS56" s="255">
        <f ca="1">IF($E56=1,OFFSET($M56,0,MATCH(Periods!$D$16,$M$5:$BL$5,0)-1),SUM(OFFSET($M56,0,MATCH(Periods!$D$16,$M$5:$BL$5,0)-1):OFFSET($M56,0,MATCH(Periods!$D$14,$M$5:$BL$5,0))))</f>
        <v>-913.21596</v>
      </c>
      <c r="BT56" s="26"/>
      <c r="BU56" s="187" t="str">
        <f>IF(ISERROR(BN56/#REF!), "n/a", BN56/#REF!)</f>
        <v>n/a</v>
      </c>
      <c r="BV56" s="187" t="str">
        <f>IF(ISERROR(BO56/#REF!), "n/a", BO56/#REF!)</f>
        <v>n/a</v>
      </c>
      <c r="BW56" s="187" t="str">
        <f>IF(ISERROR(BP56/#REF!), "n/a", BP56/#REF!)</f>
        <v>n/a</v>
      </c>
      <c r="BX56" s="187" t="str">
        <f ca="1">IF(ISERROR(BQ56/#REF!), "n/a", BQ56/#REF!)</f>
        <v>n/a</v>
      </c>
      <c r="BY56" s="187" t="str">
        <f ca="1">IF(ISERROR(BR56/#REF!), "n/a", BR56/#REF!)</f>
        <v>n/a</v>
      </c>
      <c r="BZ56" s="187" t="str">
        <f ca="1">IF(ISERROR(BS56/#REF!), "n/a", BS56/#REF!)</f>
        <v>n/a</v>
      </c>
      <c r="CA56" s="71"/>
      <c r="CB56" s="257">
        <f t="shared" si="32"/>
        <v>-388.26553999999999</v>
      </c>
      <c r="CC56" s="188">
        <f t="shared" si="33"/>
        <v>1</v>
      </c>
      <c r="CD56" s="257">
        <f t="shared" si="34"/>
        <v>-618.95652000000007</v>
      </c>
      <c r="CE56" s="188">
        <f t="shared" si="35"/>
        <v>1.5941577509041882</v>
      </c>
      <c r="CF56" s="257">
        <f t="shared" ca="1" si="36"/>
        <v>94.00610000000006</v>
      </c>
      <c r="CG56" s="188">
        <f t="shared" ca="1" si="37"/>
        <v>-9.3332050332575175E-2</v>
      </c>
      <c r="CH56" s="257">
        <f t="shared" ca="1" si="38"/>
        <v>-533.35325999999998</v>
      </c>
      <c r="CI56" s="188">
        <f t="shared" ca="1" si="39"/>
        <v>1.4040685226530532</v>
      </c>
      <c r="CJ56" s="26"/>
      <c r="CK56" s="187"/>
    </row>
    <row r="57" spans="1:89" ht="12" customHeight="1" x14ac:dyDescent="0.35">
      <c r="A57" s="27"/>
      <c r="B57" s="304" t="s">
        <v>557</v>
      </c>
      <c r="C57" s="27" t="s">
        <v>398</v>
      </c>
      <c r="D57" s="27"/>
      <c r="E57" s="27">
        <v>1</v>
      </c>
      <c r="F57" s="303" t="s">
        <v>198</v>
      </c>
      <c r="G57" s="27" t="s">
        <v>398</v>
      </c>
      <c r="H57" s="27"/>
      <c r="I57" s="27"/>
      <c r="J57" s="27"/>
      <c r="K57" s="27"/>
      <c r="L57" s="172"/>
      <c r="M57" s="25"/>
      <c r="N57" s="256">
        <v>-76.748350000000002</v>
      </c>
      <c r="O57" s="256">
        <v>-91.666669999999996</v>
      </c>
      <c r="P57" s="256">
        <v>-180.36495000000002</v>
      </c>
      <c r="Q57" s="256">
        <v>-197.83328</v>
      </c>
      <c r="R57" s="256">
        <v>-247.49960000000002</v>
      </c>
      <c r="S57" s="256">
        <v>-329.07183000000003</v>
      </c>
      <c r="T57" s="256">
        <v>-346.49990000000003</v>
      </c>
      <c r="U57" s="256">
        <v>-395.99988999999999</v>
      </c>
      <c r="V57" s="256">
        <v>-445.49986999999999</v>
      </c>
      <c r="W57" s="256">
        <v>-494.99986000000001</v>
      </c>
      <c r="X57" s="256">
        <v>-544.49983999999995</v>
      </c>
      <c r="Y57" s="256">
        <v>0</v>
      </c>
      <c r="Z57" s="255">
        <v>-54</v>
      </c>
      <c r="AA57" s="255">
        <v>-108</v>
      </c>
      <c r="AB57" s="255">
        <v>-135</v>
      </c>
      <c r="AC57" s="255">
        <v>-135</v>
      </c>
      <c r="AD57" s="255">
        <v>-135</v>
      </c>
      <c r="AE57" s="255">
        <v>-135</v>
      </c>
      <c r="AF57" s="255">
        <v>-135</v>
      </c>
      <c r="AG57" s="255">
        <v>-135</v>
      </c>
      <c r="AH57" s="255">
        <v>-135</v>
      </c>
      <c r="AI57" s="255">
        <v>-135</v>
      </c>
      <c r="AJ57" s="255">
        <v>-135</v>
      </c>
      <c r="AK57" s="255">
        <v>0</v>
      </c>
      <c r="AL57" s="254">
        <v>0</v>
      </c>
      <c r="AM57" s="254">
        <v>0</v>
      </c>
      <c r="AN57" s="254">
        <v>0</v>
      </c>
      <c r="AO57" s="254">
        <v>0</v>
      </c>
      <c r="AP57" s="254">
        <v>0</v>
      </c>
      <c r="AQ57" s="254">
        <v>0</v>
      </c>
      <c r="AR57" s="254">
        <v>0</v>
      </c>
      <c r="AS57" s="254">
        <v>0</v>
      </c>
      <c r="AT57" s="254">
        <v>0</v>
      </c>
      <c r="AU57" s="254">
        <v>0</v>
      </c>
      <c r="AV57" s="254">
        <v>0</v>
      </c>
      <c r="AW57" s="254">
        <v>0</v>
      </c>
      <c r="AX57" s="255">
        <v>0</v>
      </c>
      <c r="AY57" s="255">
        <v>0</v>
      </c>
      <c r="AZ57" s="255"/>
      <c r="BA57" s="255"/>
      <c r="BB57" s="255"/>
      <c r="BC57" s="255"/>
      <c r="BD57" s="255"/>
      <c r="BE57" s="255"/>
      <c r="BF57" s="255"/>
      <c r="BG57" s="255"/>
      <c r="BH57" s="255"/>
      <c r="BI57" s="255"/>
      <c r="BM57" s="241"/>
      <c r="BN57" s="255">
        <f t="shared" si="29"/>
        <v>0</v>
      </c>
      <c r="BO57" s="255">
        <f t="shared" si="30"/>
        <v>0</v>
      </c>
      <c r="BP57" s="255">
        <f t="shared" si="31"/>
        <v>0</v>
      </c>
      <c r="BQ57" s="255">
        <f ca="1">_xlfn.IFNA(IF($E57=1,OFFSET($M57,0,MATCH(Periods!$D$15,$M$5:$BL$5,0)-1),SUM(OFFSET($M57,0,MATCH(Periods!$D$15,$M$5:$BL$5,0)-1):OFFSET($M57,0,MATCH(Periods!$D$15,$M$5:$BL$5,0)-12))),"")</f>
        <v>0</v>
      </c>
      <c r="BR57" s="255">
        <f ca="1">IF($E57=1,OFFSET($M57,0,MATCH(Periods!$D$17,$M$5:$BL$5,0)-1),SUM(OFFSET($M57,0,MATCH(Periods!$D$17,$M$5:$BL$5,0)-1):OFFSET($M57,0,MATCH(Periods!$D$13,$M$5:$BL$5,0))))</f>
        <v>0</v>
      </c>
      <c r="BS57" s="255">
        <f ca="1">IF($E57=1,OFFSET($M57,0,MATCH(Periods!$D$16,$M$5:$BL$5,0)-1),SUM(OFFSET($M57,0,MATCH(Periods!$D$16,$M$5:$BL$5,0)-1):OFFSET($M57,0,MATCH(Periods!$D$14,$M$5:$BL$5,0))))</f>
        <v>0</v>
      </c>
      <c r="BT57" s="26"/>
      <c r="BU57" s="187" t="str">
        <f>IF(ISERROR(BN57/#REF!), "n/a", BN57/#REF!)</f>
        <v>n/a</v>
      </c>
      <c r="BV57" s="187" t="str">
        <f>IF(ISERROR(BO57/#REF!), "n/a", BO57/#REF!)</f>
        <v>n/a</v>
      </c>
      <c r="BW57" s="187" t="str">
        <f>IF(ISERROR(BP57/#REF!), "n/a", BP57/#REF!)</f>
        <v>n/a</v>
      </c>
      <c r="BX57" s="187" t="str">
        <f ca="1">IF(ISERROR(BQ57/#REF!), "n/a", BQ57/#REF!)</f>
        <v>n/a</v>
      </c>
      <c r="BY57" s="187" t="str">
        <f ca="1">IF(ISERROR(BR57/#REF!), "n/a", BR57/#REF!)</f>
        <v>n/a</v>
      </c>
      <c r="BZ57" s="187" t="str">
        <f ca="1">IF(ISERROR(BS57/#REF!), "n/a", BS57/#REF!)</f>
        <v>n/a</v>
      </c>
      <c r="CA57" s="71"/>
      <c r="CB57" s="257">
        <f t="shared" si="32"/>
        <v>0</v>
      </c>
      <c r="CC57" s="188">
        <f t="shared" si="33"/>
        <v>1</v>
      </c>
      <c r="CD57" s="257">
        <f t="shared" si="34"/>
        <v>0</v>
      </c>
      <c r="CE57" s="188">
        <f t="shared" si="35"/>
        <v>1</v>
      </c>
      <c r="CF57" s="257">
        <f t="shared" ca="1" si="36"/>
        <v>0</v>
      </c>
      <c r="CG57" s="188">
        <f t="shared" ca="1" si="37"/>
        <v>1</v>
      </c>
      <c r="CH57" s="257">
        <f t="shared" ca="1" si="38"/>
        <v>0</v>
      </c>
      <c r="CI57" s="188">
        <f t="shared" ca="1" si="39"/>
        <v>1</v>
      </c>
      <c r="CJ57" s="26"/>
      <c r="CK57" s="187"/>
    </row>
    <row r="58" spans="1:89" ht="12" customHeight="1" x14ac:dyDescent="0.35">
      <c r="A58" s="27"/>
      <c r="B58" s="304" t="s">
        <v>558</v>
      </c>
      <c r="C58" s="27" t="s">
        <v>287</v>
      </c>
      <c r="D58" s="27"/>
      <c r="E58" s="27">
        <v>1</v>
      </c>
      <c r="F58" s="303" t="s">
        <v>148</v>
      </c>
      <c r="G58" s="27" t="s">
        <v>148</v>
      </c>
      <c r="H58" s="27"/>
      <c r="I58" s="27"/>
      <c r="J58" s="27"/>
      <c r="K58" s="27"/>
      <c r="L58" s="172"/>
      <c r="M58" s="25"/>
      <c r="N58" s="256">
        <v>0</v>
      </c>
      <c r="O58" s="256">
        <v>0</v>
      </c>
      <c r="P58" s="256">
        <v>0</v>
      </c>
      <c r="Q58" s="256">
        <v>0</v>
      </c>
      <c r="R58" s="256">
        <v>0</v>
      </c>
      <c r="S58" s="256">
        <v>0</v>
      </c>
      <c r="T58" s="256">
        <v>0</v>
      </c>
      <c r="U58" s="256">
        <v>0</v>
      </c>
      <c r="V58" s="256">
        <v>0</v>
      </c>
      <c r="W58" s="256">
        <v>0</v>
      </c>
      <c r="X58" s="256">
        <v>0</v>
      </c>
      <c r="Y58" s="256">
        <v>0</v>
      </c>
      <c r="Z58" s="255">
        <v>0</v>
      </c>
      <c r="AA58" s="255">
        <v>0</v>
      </c>
      <c r="AB58" s="255">
        <v>0</v>
      </c>
      <c r="AC58" s="255">
        <v>0</v>
      </c>
      <c r="AD58" s="255">
        <v>0</v>
      </c>
      <c r="AE58" s="255">
        <v>0</v>
      </c>
      <c r="AF58" s="255">
        <v>0</v>
      </c>
      <c r="AG58" s="255">
        <v>0</v>
      </c>
      <c r="AH58" s="255">
        <v>0</v>
      </c>
      <c r="AI58" s="255">
        <v>0</v>
      </c>
      <c r="AJ58" s="255">
        <v>0</v>
      </c>
      <c r="AK58" s="255">
        <v>0</v>
      </c>
      <c r="AL58" s="254">
        <v>0</v>
      </c>
      <c r="AM58" s="254">
        <v>0</v>
      </c>
      <c r="AN58" s="254">
        <v>0</v>
      </c>
      <c r="AO58" s="254">
        <v>0</v>
      </c>
      <c r="AP58" s="254">
        <v>0</v>
      </c>
      <c r="AQ58" s="254">
        <v>0</v>
      </c>
      <c r="AR58" s="254">
        <v>0</v>
      </c>
      <c r="AS58" s="254">
        <v>0</v>
      </c>
      <c r="AT58" s="254">
        <v>0</v>
      </c>
      <c r="AU58" s="254">
        <v>0</v>
      </c>
      <c r="AV58" s="254">
        <v>0</v>
      </c>
      <c r="AW58" s="254">
        <v>0</v>
      </c>
      <c r="AX58" s="255">
        <v>0</v>
      </c>
      <c r="AY58" s="255">
        <v>0</v>
      </c>
      <c r="AZ58" s="255"/>
      <c r="BA58" s="255"/>
      <c r="BB58" s="255"/>
      <c r="BC58" s="255"/>
      <c r="BD58" s="255"/>
      <c r="BE58" s="255"/>
      <c r="BF58" s="255"/>
      <c r="BG58" s="255"/>
      <c r="BH58" s="255"/>
      <c r="BI58" s="255"/>
      <c r="BM58" s="241"/>
      <c r="BN58" s="255">
        <f t="shared" si="29"/>
        <v>0</v>
      </c>
      <c r="BO58" s="255">
        <f t="shared" si="30"/>
        <v>0</v>
      </c>
      <c r="BP58" s="255">
        <f t="shared" si="31"/>
        <v>0</v>
      </c>
      <c r="BQ58" s="255">
        <f ca="1">_xlfn.IFNA(IF($E58=1,OFFSET($M58,0,MATCH(Periods!$D$15,$M$5:$BL$5,0)-1),SUM(OFFSET($M58,0,MATCH(Periods!$D$15,$M$5:$BL$5,0)-1):OFFSET($M58,0,MATCH(Periods!$D$15,$M$5:$BL$5,0)-12))),"")</f>
        <v>0</v>
      </c>
      <c r="BR58" s="255">
        <f ca="1">IF($E58=1,OFFSET($M58,0,MATCH(Periods!$D$17,$M$5:$BL$5,0)-1),SUM(OFFSET($M58,0,MATCH(Periods!$D$17,$M$5:$BL$5,0)-1):OFFSET($M58,0,MATCH(Periods!$D$13,$M$5:$BL$5,0))))</f>
        <v>0</v>
      </c>
      <c r="BS58" s="255">
        <f ca="1">IF($E58=1,OFFSET($M58,0,MATCH(Periods!$D$16,$M$5:$BL$5,0)-1),SUM(OFFSET($M58,0,MATCH(Periods!$D$16,$M$5:$BL$5,0)-1):OFFSET($M58,0,MATCH(Periods!$D$14,$M$5:$BL$5,0))))</f>
        <v>0</v>
      </c>
      <c r="BT58" s="26"/>
      <c r="BU58" s="187" t="str">
        <f>IF(ISERROR(BN58/#REF!), "n/a", BN58/#REF!)</f>
        <v>n/a</v>
      </c>
      <c r="BV58" s="187" t="str">
        <f>IF(ISERROR(BO58/#REF!), "n/a", BO58/#REF!)</f>
        <v>n/a</v>
      </c>
      <c r="BW58" s="187" t="str">
        <f>IF(ISERROR(BP58/#REF!), "n/a", BP58/#REF!)</f>
        <v>n/a</v>
      </c>
      <c r="BX58" s="187" t="str">
        <f ca="1">IF(ISERROR(BQ58/#REF!), "n/a", BQ58/#REF!)</f>
        <v>n/a</v>
      </c>
      <c r="BY58" s="187" t="str">
        <f ca="1">IF(ISERROR(BR58/#REF!), "n/a", BR58/#REF!)</f>
        <v>n/a</v>
      </c>
      <c r="BZ58" s="187" t="str">
        <f ca="1">IF(ISERROR(BS58/#REF!), "n/a", BS58/#REF!)</f>
        <v>n/a</v>
      </c>
      <c r="CA58" s="71"/>
      <c r="CB58" s="257">
        <f t="shared" si="32"/>
        <v>0</v>
      </c>
      <c r="CC58" s="188">
        <f t="shared" si="33"/>
        <v>1</v>
      </c>
      <c r="CD58" s="257">
        <f t="shared" si="34"/>
        <v>0</v>
      </c>
      <c r="CE58" s="188">
        <f t="shared" si="35"/>
        <v>1</v>
      </c>
      <c r="CF58" s="257">
        <f t="shared" ca="1" si="36"/>
        <v>0</v>
      </c>
      <c r="CG58" s="188">
        <f t="shared" ca="1" si="37"/>
        <v>1</v>
      </c>
      <c r="CH58" s="257">
        <f t="shared" ca="1" si="38"/>
        <v>0</v>
      </c>
      <c r="CI58" s="188">
        <f t="shared" ca="1" si="39"/>
        <v>1</v>
      </c>
      <c r="CJ58" s="26"/>
      <c r="CK58" s="187"/>
    </row>
    <row r="59" spans="1:89" ht="12" customHeight="1" x14ac:dyDescent="0.35">
      <c r="A59" s="27"/>
      <c r="B59" s="304" t="s">
        <v>559</v>
      </c>
      <c r="C59" s="27" t="s">
        <v>275</v>
      </c>
      <c r="D59" s="27"/>
      <c r="E59" s="27">
        <v>1</v>
      </c>
      <c r="F59" s="303" t="s">
        <v>149</v>
      </c>
      <c r="G59" s="27" t="s">
        <v>418</v>
      </c>
      <c r="H59" s="27"/>
      <c r="I59" s="27"/>
      <c r="J59" s="27"/>
      <c r="K59" s="27"/>
      <c r="L59" s="172"/>
      <c r="M59" s="25"/>
      <c r="N59" s="256">
        <v>0</v>
      </c>
      <c r="O59" s="256">
        <v>0</v>
      </c>
      <c r="P59" s="256">
        <v>0</v>
      </c>
      <c r="Q59" s="256">
        <v>0</v>
      </c>
      <c r="R59" s="256">
        <v>0</v>
      </c>
      <c r="S59" s="256">
        <v>0</v>
      </c>
      <c r="T59" s="256">
        <v>0</v>
      </c>
      <c r="U59" s="256">
        <v>0</v>
      </c>
      <c r="V59" s="256">
        <v>0</v>
      </c>
      <c r="W59" s="256">
        <v>0</v>
      </c>
      <c r="X59" s="256">
        <v>0</v>
      </c>
      <c r="Y59" s="256">
        <v>0</v>
      </c>
      <c r="Z59" s="255">
        <v>0</v>
      </c>
      <c r="AA59" s="255">
        <v>0</v>
      </c>
      <c r="AB59" s="255">
        <v>0</v>
      </c>
      <c r="AC59" s="255">
        <v>0</v>
      </c>
      <c r="AD59" s="255">
        <v>0</v>
      </c>
      <c r="AE59" s="255">
        <v>0</v>
      </c>
      <c r="AF59" s="255">
        <v>0</v>
      </c>
      <c r="AG59" s="255">
        <v>0</v>
      </c>
      <c r="AH59" s="255">
        <v>0</v>
      </c>
      <c r="AI59" s="255">
        <v>0</v>
      </c>
      <c r="AJ59" s="255">
        <v>0</v>
      </c>
      <c r="AK59" s="255">
        <v>0</v>
      </c>
      <c r="AL59" s="254">
        <v>0</v>
      </c>
      <c r="AM59" s="254">
        <v>0</v>
      </c>
      <c r="AN59" s="254">
        <v>0</v>
      </c>
      <c r="AO59" s="254">
        <v>0</v>
      </c>
      <c r="AP59" s="254">
        <v>0</v>
      </c>
      <c r="AQ59" s="254">
        <v>0</v>
      </c>
      <c r="AR59" s="254">
        <v>0</v>
      </c>
      <c r="AS59" s="254">
        <v>0</v>
      </c>
      <c r="AT59" s="254">
        <v>0</v>
      </c>
      <c r="AU59" s="254">
        <v>0</v>
      </c>
      <c r="AV59" s="254">
        <v>0</v>
      </c>
      <c r="AW59" s="254">
        <v>0</v>
      </c>
      <c r="AX59" s="255">
        <v>0</v>
      </c>
      <c r="AY59" s="255">
        <v>0</v>
      </c>
      <c r="AZ59" s="255"/>
      <c r="BA59" s="255"/>
      <c r="BB59" s="255"/>
      <c r="BC59" s="255"/>
      <c r="BD59" s="255"/>
      <c r="BE59" s="255"/>
      <c r="BF59" s="255"/>
      <c r="BG59" s="255"/>
      <c r="BH59" s="255"/>
      <c r="BI59" s="255"/>
      <c r="BM59" s="241"/>
      <c r="BN59" s="255">
        <f t="shared" si="29"/>
        <v>0</v>
      </c>
      <c r="BO59" s="255">
        <f t="shared" si="30"/>
        <v>0</v>
      </c>
      <c r="BP59" s="255">
        <f t="shared" si="31"/>
        <v>0</v>
      </c>
      <c r="BQ59" s="255">
        <f ca="1">_xlfn.IFNA(IF($E59=1,OFFSET($M59,0,MATCH(Periods!$D$15,$M$5:$BL$5,0)-1),SUM(OFFSET($M59,0,MATCH(Periods!$D$15,$M$5:$BL$5,0)-1):OFFSET($M59,0,MATCH(Periods!$D$15,$M$5:$BL$5,0)-12))),"")</f>
        <v>0</v>
      </c>
      <c r="BR59" s="255">
        <f ca="1">IF($E59=1,OFFSET($M59,0,MATCH(Periods!$D$17,$M$5:$BL$5,0)-1),SUM(OFFSET($M59,0,MATCH(Periods!$D$17,$M$5:$BL$5,0)-1):OFFSET($M59,0,MATCH(Periods!$D$13,$M$5:$BL$5,0))))</f>
        <v>0</v>
      </c>
      <c r="BS59" s="255">
        <f ca="1">IF($E59=1,OFFSET($M59,0,MATCH(Periods!$D$16,$M$5:$BL$5,0)-1),SUM(OFFSET($M59,0,MATCH(Periods!$D$16,$M$5:$BL$5,0)-1):OFFSET($M59,0,MATCH(Periods!$D$14,$M$5:$BL$5,0))))</f>
        <v>0</v>
      </c>
      <c r="BT59" s="26"/>
      <c r="BU59" s="187" t="str">
        <f>IF(ISERROR(BN59/#REF!), "n/a", BN59/#REF!)</f>
        <v>n/a</v>
      </c>
      <c r="BV59" s="187" t="str">
        <f>IF(ISERROR(BO59/#REF!), "n/a", BO59/#REF!)</f>
        <v>n/a</v>
      </c>
      <c r="BW59" s="187" t="str">
        <f>IF(ISERROR(BP59/#REF!), "n/a", BP59/#REF!)</f>
        <v>n/a</v>
      </c>
      <c r="BX59" s="187" t="str">
        <f ca="1">IF(ISERROR(BQ59/#REF!), "n/a", BQ59/#REF!)</f>
        <v>n/a</v>
      </c>
      <c r="BY59" s="187" t="str">
        <f ca="1">IF(ISERROR(BR59/#REF!), "n/a", BR59/#REF!)</f>
        <v>n/a</v>
      </c>
      <c r="BZ59" s="187" t="str">
        <f ca="1">IF(ISERROR(BS59/#REF!), "n/a", BS59/#REF!)</f>
        <v>n/a</v>
      </c>
      <c r="CA59" s="71"/>
      <c r="CB59" s="257">
        <f t="shared" si="32"/>
        <v>0</v>
      </c>
      <c r="CC59" s="188">
        <f t="shared" si="33"/>
        <v>1</v>
      </c>
      <c r="CD59" s="257">
        <f t="shared" si="34"/>
        <v>0</v>
      </c>
      <c r="CE59" s="188">
        <f t="shared" si="35"/>
        <v>1</v>
      </c>
      <c r="CF59" s="257">
        <f t="shared" ca="1" si="36"/>
        <v>0</v>
      </c>
      <c r="CG59" s="188">
        <f t="shared" ca="1" si="37"/>
        <v>1</v>
      </c>
      <c r="CH59" s="257">
        <f t="shared" ca="1" si="38"/>
        <v>0</v>
      </c>
      <c r="CI59" s="188">
        <f t="shared" ca="1" si="39"/>
        <v>1</v>
      </c>
      <c r="CJ59" s="26"/>
      <c r="CK59" s="187"/>
    </row>
    <row r="60" spans="1:89" ht="12" customHeight="1" x14ac:dyDescent="0.35">
      <c r="A60" s="27"/>
      <c r="B60" s="530" t="s">
        <v>560</v>
      </c>
      <c r="C60" s="531" t="s">
        <v>355</v>
      </c>
      <c r="D60" s="531"/>
      <c r="E60" s="531">
        <v>1</v>
      </c>
      <c r="F60" s="531" t="s">
        <v>149</v>
      </c>
      <c r="G60" s="531" t="s">
        <v>468</v>
      </c>
      <c r="H60" s="27"/>
      <c r="I60" s="27"/>
      <c r="J60" s="27"/>
      <c r="K60" s="27"/>
      <c r="L60" s="172"/>
      <c r="M60" s="25"/>
      <c r="N60" s="256">
        <v>0</v>
      </c>
      <c r="O60" s="256">
        <v>0</v>
      </c>
      <c r="P60" s="256">
        <v>0</v>
      </c>
      <c r="Q60" s="256">
        <v>0</v>
      </c>
      <c r="R60" s="256">
        <v>0</v>
      </c>
      <c r="S60" s="256">
        <v>0</v>
      </c>
      <c r="T60" s="256">
        <v>0</v>
      </c>
      <c r="U60" s="256">
        <v>0</v>
      </c>
      <c r="V60" s="256">
        <v>0</v>
      </c>
      <c r="W60" s="256">
        <v>0</v>
      </c>
      <c r="X60" s="256">
        <v>0</v>
      </c>
      <c r="Y60" s="256">
        <v>0</v>
      </c>
      <c r="Z60" s="255">
        <v>0</v>
      </c>
      <c r="AA60" s="255">
        <v>0</v>
      </c>
      <c r="AB60" s="255">
        <v>0</v>
      </c>
      <c r="AC60" s="255">
        <v>0</v>
      </c>
      <c r="AD60" s="255">
        <v>0</v>
      </c>
      <c r="AE60" s="255">
        <v>0</v>
      </c>
      <c r="AF60" s="255">
        <v>0</v>
      </c>
      <c r="AG60" s="255">
        <v>0</v>
      </c>
      <c r="AH60" s="255">
        <v>0</v>
      </c>
      <c r="AI60" s="255">
        <v>0</v>
      </c>
      <c r="AJ60" s="255">
        <v>0</v>
      </c>
      <c r="AK60" s="255">
        <v>0</v>
      </c>
      <c r="AL60" s="254">
        <v>0</v>
      </c>
      <c r="AM60" s="254">
        <v>0</v>
      </c>
      <c r="AN60" s="254">
        <v>0</v>
      </c>
      <c r="AO60" s="254">
        <v>0</v>
      </c>
      <c r="AP60" s="254">
        <v>0</v>
      </c>
      <c r="AQ60" s="254">
        <v>0</v>
      </c>
      <c r="AR60" s="254">
        <v>0</v>
      </c>
      <c r="AS60" s="254">
        <v>0</v>
      </c>
      <c r="AT60" s="254">
        <v>0</v>
      </c>
      <c r="AU60" s="254">
        <v>0</v>
      </c>
      <c r="AV60" s="254">
        <v>0</v>
      </c>
      <c r="AW60" s="254">
        <v>-358.81554</v>
      </c>
      <c r="AX60" s="255">
        <v>-2860.2457200000003</v>
      </c>
      <c r="AY60" s="255">
        <v>-2871.03314</v>
      </c>
      <c r="AZ60" s="255"/>
      <c r="BA60" s="255"/>
      <c r="BB60" s="255"/>
      <c r="BC60" s="255"/>
      <c r="BD60" s="255"/>
      <c r="BE60" s="255"/>
      <c r="BF60" s="255"/>
      <c r="BG60" s="255"/>
      <c r="BH60" s="255"/>
      <c r="BI60" s="255"/>
      <c r="BM60" s="241"/>
      <c r="BN60" s="255">
        <f t="shared" si="29"/>
        <v>0</v>
      </c>
      <c r="BO60" s="255">
        <f t="shared" si="30"/>
        <v>0</v>
      </c>
      <c r="BP60" s="255">
        <f t="shared" si="31"/>
        <v>-358.81554</v>
      </c>
      <c r="BQ60" s="255">
        <f ca="1">_xlfn.IFNA(IF($E60=1,OFFSET($M60,0,MATCH(Periods!$D$15,$M$5:$BL$5,0)-1),SUM(OFFSET($M60,0,MATCH(Periods!$D$15,$M$5:$BL$5,0)-1):OFFSET($M60,0,MATCH(Periods!$D$15,$M$5:$BL$5,0)-12))),"")</f>
        <v>-2871.03314</v>
      </c>
      <c r="BR60" s="255">
        <f ca="1">IF($E60=1,OFFSET($M60,0,MATCH(Periods!$D$17,$M$5:$BL$5,0)-1),SUM(OFFSET($M60,0,MATCH(Periods!$D$17,$M$5:$BL$5,0)-1):OFFSET($M60,0,MATCH(Periods!$D$13,$M$5:$BL$5,0))))</f>
        <v>0</v>
      </c>
      <c r="BS60" s="255">
        <f ca="1">IF($E60=1,OFFSET($M60,0,MATCH(Periods!$D$16,$M$5:$BL$5,0)-1),SUM(OFFSET($M60,0,MATCH(Periods!$D$16,$M$5:$BL$5,0)-1):OFFSET($M60,0,MATCH(Periods!$D$14,$M$5:$BL$5,0))))</f>
        <v>-2871.03314</v>
      </c>
      <c r="BT60" s="26"/>
      <c r="BU60" s="187" t="str">
        <f>IF(ISERROR(BN60/#REF!), "n/a", BN60/#REF!)</f>
        <v>n/a</v>
      </c>
      <c r="BV60" s="187" t="str">
        <f>IF(ISERROR(BO60/#REF!), "n/a", BO60/#REF!)</f>
        <v>n/a</v>
      </c>
      <c r="BW60" s="187" t="str">
        <f>IF(ISERROR(BP60/#REF!), "n/a", BP60/#REF!)</f>
        <v>n/a</v>
      </c>
      <c r="BX60" s="187" t="str">
        <f ca="1">IF(ISERROR(BQ60/#REF!), "n/a", BQ60/#REF!)</f>
        <v>n/a</v>
      </c>
      <c r="BY60" s="187" t="str">
        <f ca="1">IF(ISERROR(BR60/#REF!), "n/a", BR60/#REF!)</f>
        <v>n/a</v>
      </c>
      <c r="BZ60" s="187" t="str">
        <f ca="1">IF(ISERROR(BS60/#REF!), "n/a", BS60/#REF!)</f>
        <v>n/a</v>
      </c>
      <c r="CA60" s="71"/>
      <c r="CB60" s="257">
        <f t="shared" si="32"/>
        <v>0</v>
      </c>
      <c r="CC60" s="188">
        <f t="shared" si="33"/>
        <v>1</v>
      </c>
      <c r="CD60" s="257">
        <f t="shared" si="34"/>
        <v>-358.81554</v>
      </c>
      <c r="CE60" s="188">
        <f t="shared" si="35"/>
        <v>1</v>
      </c>
      <c r="CF60" s="257">
        <f t="shared" ca="1" si="36"/>
        <v>-2512.2175999999999</v>
      </c>
      <c r="CG60" s="188">
        <f t="shared" ca="1" si="37"/>
        <v>7.001418054524617</v>
      </c>
      <c r="CH60" s="257">
        <f t="shared" ca="1" si="38"/>
        <v>-2871.03314</v>
      </c>
      <c r="CI60" s="188">
        <f t="shared" ca="1" si="39"/>
        <v>1</v>
      </c>
      <c r="CJ60" s="26"/>
      <c r="CK60" s="187"/>
    </row>
    <row r="61" spans="1:89" ht="12" customHeight="1" x14ac:dyDescent="0.35">
      <c r="A61" s="27"/>
      <c r="B61" s="304" t="s">
        <v>561</v>
      </c>
      <c r="C61" s="27" t="s">
        <v>402</v>
      </c>
      <c r="D61" s="27"/>
      <c r="E61" s="27">
        <v>1</v>
      </c>
      <c r="F61" s="303" t="s">
        <v>149</v>
      </c>
      <c r="G61" s="27" t="s">
        <v>504</v>
      </c>
      <c r="H61" s="27"/>
      <c r="I61" s="27"/>
      <c r="J61" s="27"/>
      <c r="K61" s="27"/>
      <c r="L61" s="172"/>
      <c r="M61" s="25"/>
      <c r="N61" s="256">
        <v>0</v>
      </c>
      <c r="O61" s="256">
        <v>0</v>
      </c>
      <c r="P61" s="256">
        <v>0</v>
      </c>
      <c r="Q61" s="256">
        <v>0</v>
      </c>
      <c r="R61" s="256">
        <v>0</v>
      </c>
      <c r="S61" s="256">
        <v>0</v>
      </c>
      <c r="T61" s="256">
        <v>0</v>
      </c>
      <c r="U61" s="256">
        <v>0</v>
      </c>
      <c r="V61" s="256">
        <v>0</v>
      </c>
      <c r="W61" s="256">
        <v>0</v>
      </c>
      <c r="X61" s="256">
        <v>0</v>
      </c>
      <c r="Y61" s="256">
        <v>0</v>
      </c>
      <c r="Z61" s="255">
        <v>0</v>
      </c>
      <c r="AA61" s="255">
        <v>0</v>
      </c>
      <c r="AB61" s="255">
        <v>0</v>
      </c>
      <c r="AC61" s="255">
        <v>0</v>
      </c>
      <c r="AD61" s="255">
        <v>0</v>
      </c>
      <c r="AE61" s="255">
        <v>0</v>
      </c>
      <c r="AF61" s="255">
        <v>0</v>
      </c>
      <c r="AG61" s="255">
        <v>0</v>
      </c>
      <c r="AH61" s="255">
        <v>0</v>
      </c>
      <c r="AI61" s="255">
        <v>0</v>
      </c>
      <c r="AJ61" s="255">
        <v>0</v>
      </c>
      <c r="AK61" s="255">
        <v>0</v>
      </c>
      <c r="AL61" s="254">
        <v>0</v>
      </c>
      <c r="AM61" s="254">
        <v>0</v>
      </c>
      <c r="AN61" s="254">
        <v>0</v>
      </c>
      <c r="AO61" s="254">
        <v>0</v>
      </c>
      <c r="AP61" s="254">
        <v>0</v>
      </c>
      <c r="AQ61" s="254">
        <v>0</v>
      </c>
      <c r="AR61" s="254">
        <v>0</v>
      </c>
      <c r="AS61" s="254">
        <v>0</v>
      </c>
      <c r="AT61" s="254">
        <v>0</v>
      </c>
      <c r="AU61" s="254">
        <v>0</v>
      </c>
      <c r="AV61" s="254">
        <v>0</v>
      </c>
      <c r="AW61" s="254">
        <v>0</v>
      </c>
      <c r="AX61" s="255">
        <v>0</v>
      </c>
      <c r="AY61" s="255">
        <v>0</v>
      </c>
      <c r="AZ61" s="255"/>
      <c r="BA61" s="255"/>
      <c r="BB61" s="255"/>
      <c r="BC61" s="255"/>
      <c r="BD61" s="255"/>
      <c r="BE61" s="255"/>
      <c r="BF61" s="255"/>
      <c r="BG61" s="255"/>
      <c r="BH61" s="255"/>
      <c r="BI61" s="255"/>
      <c r="BM61" s="241"/>
      <c r="BN61" s="255">
        <f t="shared" si="29"/>
        <v>0</v>
      </c>
      <c r="BO61" s="255">
        <f t="shared" si="30"/>
        <v>0</v>
      </c>
      <c r="BP61" s="255">
        <f t="shared" si="31"/>
        <v>0</v>
      </c>
      <c r="BQ61" s="255">
        <f ca="1">_xlfn.IFNA(IF($E61=1,OFFSET($M61,0,MATCH(Periods!$D$15,$M$5:$BL$5,0)-1),SUM(OFFSET($M61,0,MATCH(Periods!$D$15,$M$5:$BL$5,0)-1):OFFSET($M61,0,MATCH(Periods!$D$15,$M$5:$BL$5,0)-12))),"")</f>
        <v>0</v>
      </c>
      <c r="BR61" s="255">
        <f ca="1">IF($E61=1,OFFSET($M61,0,MATCH(Periods!$D$17,$M$5:$BL$5,0)-1),SUM(OFFSET($M61,0,MATCH(Periods!$D$17,$M$5:$BL$5,0)-1):OFFSET($M61,0,MATCH(Periods!$D$13,$M$5:$BL$5,0))))</f>
        <v>0</v>
      </c>
      <c r="BS61" s="255">
        <f ca="1">IF($E61=1,OFFSET($M61,0,MATCH(Periods!$D$16,$M$5:$BL$5,0)-1),SUM(OFFSET($M61,0,MATCH(Periods!$D$16,$M$5:$BL$5,0)-1):OFFSET($M61,0,MATCH(Periods!$D$14,$M$5:$BL$5,0))))</f>
        <v>0</v>
      </c>
      <c r="BT61" s="26"/>
      <c r="BU61" s="187" t="str">
        <f>IF(ISERROR(BN61/#REF!), "n/a", BN61/#REF!)</f>
        <v>n/a</v>
      </c>
      <c r="BV61" s="187" t="str">
        <f>IF(ISERROR(BO61/#REF!), "n/a", BO61/#REF!)</f>
        <v>n/a</v>
      </c>
      <c r="BW61" s="187" t="str">
        <f>IF(ISERROR(BP61/#REF!), "n/a", BP61/#REF!)</f>
        <v>n/a</v>
      </c>
      <c r="BX61" s="187" t="str">
        <f ca="1">IF(ISERROR(BQ61/#REF!), "n/a", BQ61/#REF!)</f>
        <v>n/a</v>
      </c>
      <c r="BY61" s="187" t="str">
        <f ca="1">IF(ISERROR(BR61/#REF!), "n/a", BR61/#REF!)</f>
        <v>n/a</v>
      </c>
      <c r="BZ61" s="187" t="str">
        <f ca="1">IF(ISERROR(BS61/#REF!), "n/a", BS61/#REF!)</f>
        <v>n/a</v>
      </c>
      <c r="CA61" s="71"/>
      <c r="CB61" s="257">
        <f t="shared" si="32"/>
        <v>0</v>
      </c>
      <c r="CC61" s="188">
        <f t="shared" si="33"/>
        <v>1</v>
      </c>
      <c r="CD61" s="257">
        <f t="shared" si="34"/>
        <v>0</v>
      </c>
      <c r="CE61" s="188">
        <f t="shared" si="35"/>
        <v>1</v>
      </c>
      <c r="CF61" s="257">
        <f t="shared" ca="1" si="36"/>
        <v>0</v>
      </c>
      <c r="CG61" s="188">
        <f t="shared" ca="1" si="37"/>
        <v>1</v>
      </c>
      <c r="CH61" s="257">
        <f t="shared" ca="1" si="38"/>
        <v>0</v>
      </c>
      <c r="CI61" s="188">
        <f t="shared" ca="1" si="39"/>
        <v>1</v>
      </c>
      <c r="CJ61" s="26"/>
      <c r="CK61" s="187"/>
    </row>
    <row r="62" spans="1:89" ht="12" customHeight="1" x14ac:dyDescent="0.35">
      <c r="A62" s="27"/>
      <c r="B62" s="304" t="s">
        <v>562</v>
      </c>
      <c r="C62" s="27" t="s">
        <v>290</v>
      </c>
      <c r="D62" s="27"/>
      <c r="E62" s="27">
        <v>1</v>
      </c>
      <c r="F62" s="303" t="s">
        <v>151</v>
      </c>
      <c r="G62" s="27" t="s">
        <v>430</v>
      </c>
      <c r="H62" s="27"/>
      <c r="I62" s="27"/>
      <c r="J62" s="27"/>
      <c r="K62" s="27"/>
      <c r="L62" s="172"/>
      <c r="M62" s="25"/>
      <c r="N62" s="256">
        <v>-51.892139999999998</v>
      </c>
      <c r="O62" s="256">
        <v>-53.153949999999995</v>
      </c>
      <c r="P62" s="256">
        <v>-54.415759999999999</v>
      </c>
      <c r="Q62" s="256">
        <v>-55.677570000000003</v>
      </c>
      <c r="R62" s="256">
        <v>-56.93938</v>
      </c>
      <c r="S62" s="256">
        <v>-58.201190000000004</v>
      </c>
      <c r="T62" s="256">
        <v>-59.463000000000001</v>
      </c>
      <c r="U62" s="256">
        <v>-60.724809999999998</v>
      </c>
      <c r="V62" s="256">
        <v>-61.986620000000002</v>
      </c>
      <c r="W62" s="256">
        <v>-62.773019999999995</v>
      </c>
      <c r="X62" s="256">
        <v>-63.559419999999996</v>
      </c>
      <c r="Y62" s="256">
        <v>-64.345820000000003</v>
      </c>
      <c r="Z62" s="255">
        <v>-65.132220000000004</v>
      </c>
      <c r="AA62" s="255">
        <v>-65.91861999999999</v>
      </c>
      <c r="AB62" s="255">
        <v>-66.705020000000005</v>
      </c>
      <c r="AC62" s="255">
        <v>-67.491420000000005</v>
      </c>
      <c r="AD62" s="255">
        <v>-68.277820000000006</v>
      </c>
      <c r="AE62" s="255">
        <v>-69.064220000000006</v>
      </c>
      <c r="AF62" s="255">
        <v>-69.850619999999992</v>
      </c>
      <c r="AG62" s="255">
        <v>-70.637020000000007</v>
      </c>
      <c r="AH62" s="255">
        <v>-71.423419999999993</v>
      </c>
      <c r="AI62" s="255">
        <v>-71.722529999999992</v>
      </c>
      <c r="AJ62" s="255">
        <v>-72.021640000000005</v>
      </c>
      <c r="AK62" s="255">
        <v>-72.320750000000004</v>
      </c>
      <c r="AL62" s="254">
        <v>-72.619860000000003</v>
      </c>
      <c r="AM62" s="254">
        <v>-72.918970000000002</v>
      </c>
      <c r="AN62" s="254">
        <v>-73.21808</v>
      </c>
      <c r="AO62" s="254">
        <v>-73.517189999999999</v>
      </c>
      <c r="AP62" s="254">
        <v>-73.816299999999998</v>
      </c>
      <c r="AQ62" s="254">
        <v>-74.115409999999997</v>
      </c>
      <c r="AR62" s="254">
        <v>-74.41452000000001</v>
      </c>
      <c r="AS62" s="254">
        <v>-74.713630000000009</v>
      </c>
      <c r="AT62" s="254">
        <v>-75.012740000000008</v>
      </c>
      <c r="AU62" s="254">
        <v>-74.812370000000001</v>
      </c>
      <c r="AV62" s="254">
        <v>-74.611969999999999</v>
      </c>
      <c r="AW62" s="254">
        <v>-74.411600000000007</v>
      </c>
      <c r="AX62" s="255">
        <v>-74.21123</v>
      </c>
      <c r="AY62" s="255">
        <v>-74.010859999999994</v>
      </c>
      <c r="AZ62" s="255"/>
      <c r="BA62" s="255"/>
      <c r="BB62" s="255"/>
      <c r="BC62" s="255"/>
      <c r="BD62" s="255"/>
      <c r="BE62" s="255"/>
      <c r="BF62" s="255"/>
      <c r="BG62" s="255"/>
      <c r="BH62" s="255"/>
      <c r="BI62" s="255"/>
      <c r="BM62" s="241"/>
      <c r="BN62" s="255">
        <f t="shared" si="29"/>
        <v>-64.345820000000003</v>
      </c>
      <c r="BO62" s="255">
        <f t="shared" si="30"/>
        <v>-72.320750000000004</v>
      </c>
      <c r="BP62" s="255">
        <f t="shared" si="31"/>
        <v>-74.411600000000007</v>
      </c>
      <c r="BQ62" s="255">
        <f ca="1">_xlfn.IFNA(IF($E62=1,OFFSET($M62,0,MATCH(Periods!$D$15,$M$5:$BL$5,0)-1),SUM(OFFSET($M62,0,MATCH(Periods!$D$15,$M$5:$BL$5,0)-1):OFFSET($M62,0,MATCH(Periods!$D$15,$M$5:$BL$5,0)-12))),"")</f>
        <v>-74.010859999999994</v>
      </c>
      <c r="BR62" s="255">
        <f ca="1">IF($E62=1,OFFSET($M62,0,MATCH(Periods!$D$17,$M$5:$BL$5,0)-1),SUM(OFFSET($M62,0,MATCH(Periods!$D$17,$M$5:$BL$5,0)-1):OFFSET($M62,0,MATCH(Periods!$D$13,$M$5:$BL$5,0))))</f>
        <v>-72.918970000000002</v>
      </c>
      <c r="BS62" s="255">
        <f ca="1">IF($E62=1,OFFSET($M62,0,MATCH(Periods!$D$16,$M$5:$BL$5,0)-1),SUM(OFFSET($M62,0,MATCH(Periods!$D$16,$M$5:$BL$5,0)-1):OFFSET($M62,0,MATCH(Periods!$D$14,$M$5:$BL$5,0))))</f>
        <v>-74.010859999999994</v>
      </c>
      <c r="BT62" s="26"/>
      <c r="BU62" s="187" t="str">
        <f>IF(ISERROR(BN62/#REF!), "n/a", BN62/#REF!)</f>
        <v>n/a</v>
      </c>
      <c r="BV62" s="187" t="str">
        <f>IF(ISERROR(BO62/#REF!), "n/a", BO62/#REF!)</f>
        <v>n/a</v>
      </c>
      <c r="BW62" s="187" t="str">
        <f>IF(ISERROR(BP62/#REF!), "n/a", BP62/#REF!)</f>
        <v>n/a</v>
      </c>
      <c r="BX62" s="187" t="str">
        <f ca="1">IF(ISERROR(BQ62/#REF!), "n/a", BQ62/#REF!)</f>
        <v>n/a</v>
      </c>
      <c r="BY62" s="187" t="str">
        <f ca="1">IF(ISERROR(BR62/#REF!), "n/a", BR62/#REF!)</f>
        <v>n/a</v>
      </c>
      <c r="BZ62" s="187" t="str">
        <f ca="1">IF(ISERROR(BS62/#REF!), "n/a", BS62/#REF!)</f>
        <v>n/a</v>
      </c>
      <c r="CA62" s="71"/>
      <c r="CB62" s="257">
        <f t="shared" si="32"/>
        <v>-7.9749300000000005</v>
      </c>
      <c r="CC62" s="188">
        <f t="shared" si="33"/>
        <v>0.12393858684216007</v>
      </c>
      <c r="CD62" s="257">
        <f t="shared" si="34"/>
        <v>-2.0908500000000032</v>
      </c>
      <c r="CE62" s="188">
        <f t="shared" si="35"/>
        <v>2.8910789780249833E-2</v>
      </c>
      <c r="CF62" s="257">
        <f t="shared" ca="1" si="36"/>
        <v>0.4007400000000132</v>
      </c>
      <c r="CG62" s="188">
        <f t="shared" ca="1" si="37"/>
        <v>-5.3854506555431302E-3</v>
      </c>
      <c r="CH62" s="257">
        <f t="shared" ca="1" si="38"/>
        <v>-1.0918899999999923</v>
      </c>
      <c r="CI62" s="188">
        <f t="shared" ca="1" si="39"/>
        <v>1.4974018420720867E-2</v>
      </c>
      <c r="CJ62" s="26"/>
      <c r="CK62" s="187"/>
    </row>
    <row r="63" spans="1:89" ht="12" customHeight="1" x14ac:dyDescent="0.35">
      <c r="A63" s="27"/>
      <c r="B63" s="304" t="s">
        <v>563</v>
      </c>
      <c r="C63" s="27" t="s">
        <v>301</v>
      </c>
      <c r="D63" s="27"/>
      <c r="E63" s="27">
        <v>1</v>
      </c>
      <c r="F63" s="303" t="s">
        <v>151</v>
      </c>
      <c r="G63" s="27" t="s">
        <v>59</v>
      </c>
      <c r="H63" s="27"/>
      <c r="I63" s="27"/>
      <c r="J63" s="27"/>
      <c r="K63" s="27"/>
      <c r="L63" s="172"/>
      <c r="M63" s="25"/>
      <c r="N63" s="256">
        <v>0</v>
      </c>
      <c r="O63" s="256">
        <v>0</v>
      </c>
      <c r="P63" s="256">
        <v>0</v>
      </c>
      <c r="Q63" s="256">
        <v>0</v>
      </c>
      <c r="R63" s="256">
        <v>0</v>
      </c>
      <c r="S63" s="256">
        <v>0</v>
      </c>
      <c r="T63" s="256">
        <v>0</v>
      </c>
      <c r="U63" s="256">
        <v>0</v>
      </c>
      <c r="V63" s="256">
        <v>0</v>
      </c>
      <c r="W63" s="256">
        <v>0</v>
      </c>
      <c r="X63" s="256">
        <v>0</v>
      </c>
      <c r="Y63" s="256">
        <v>0</v>
      </c>
      <c r="Z63" s="255">
        <v>0</v>
      </c>
      <c r="AA63" s="255">
        <v>0</v>
      </c>
      <c r="AB63" s="255">
        <v>0</v>
      </c>
      <c r="AC63" s="255">
        <v>0</v>
      </c>
      <c r="AD63" s="255">
        <v>0</v>
      </c>
      <c r="AE63" s="255">
        <v>0</v>
      </c>
      <c r="AF63" s="255">
        <v>0</v>
      </c>
      <c r="AG63" s="255">
        <v>0</v>
      </c>
      <c r="AH63" s="255">
        <v>0</v>
      </c>
      <c r="AI63" s="255">
        <v>0</v>
      </c>
      <c r="AJ63" s="255">
        <v>0</v>
      </c>
      <c r="AK63" s="255">
        <v>0</v>
      </c>
      <c r="AL63" s="254">
        <v>0</v>
      </c>
      <c r="AM63" s="254">
        <v>0</v>
      </c>
      <c r="AN63" s="254">
        <v>0</v>
      </c>
      <c r="AO63" s="254">
        <v>0</v>
      </c>
      <c r="AP63" s="254">
        <v>0</v>
      </c>
      <c r="AQ63" s="254">
        <v>0</v>
      </c>
      <c r="AR63" s="254">
        <v>0</v>
      </c>
      <c r="AS63" s="254">
        <v>0</v>
      </c>
      <c r="AT63" s="254">
        <v>0</v>
      </c>
      <c r="AU63" s="254">
        <v>0</v>
      </c>
      <c r="AV63" s="254">
        <v>0</v>
      </c>
      <c r="AW63" s="254">
        <v>0</v>
      </c>
      <c r="AX63" s="255">
        <v>0</v>
      </c>
      <c r="AY63" s="255">
        <v>0</v>
      </c>
      <c r="AZ63" s="255"/>
      <c r="BA63" s="255"/>
      <c r="BB63" s="255"/>
      <c r="BC63" s="255"/>
      <c r="BD63" s="255"/>
      <c r="BE63" s="255"/>
      <c r="BF63" s="255"/>
      <c r="BG63" s="255"/>
      <c r="BH63" s="255"/>
      <c r="BI63" s="255"/>
      <c r="BM63" s="241"/>
      <c r="BN63" s="255">
        <f t="shared" si="29"/>
        <v>0</v>
      </c>
      <c r="BO63" s="255">
        <f t="shared" si="30"/>
        <v>0</v>
      </c>
      <c r="BP63" s="255">
        <f t="shared" si="31"/>
        <v>0</v>
      </c>
      <c r="BQ63" s="255">
        <f ca="1">_xlfn.IFNA(IF($E63=1,OFFSET($M63,0,MATCH(Periods!$D$15,$M$5:$BL$5,0)-1),SUM(OFFSET($M63,0,MATCH(Periods!$D$15,$M$5:$BL$5,0)-1):OFFSET($M63,0,MATCH(Periods!$D$15,$M$5:$BL$5,0)-12))),"")</f>
        <v>0</v>
      </c>
      <c r="BR63" s="255">
        <f ca="1">IF($E63=1,OFFSET($M63,0,MATCH(Periods!$D$17,$M$5:$BL$5,0)-1),SUM(OFFSET($M63,0,MATCH(Periods!$D$17,$M$5:$BL$5,0)-1):OFFSET($M63,0,MATCH(Periods!$D$13,$M$5:$BL$5,0))))</f>
        <v>0</v>
      </c>
      <c r="BS63" s="255">
        <f ca="1">IF($E63=1,OFFSET($M63,0,MATCH(Periods!$D$16,$M$5:$BL$5,0)-1),SUM(OFFSET($M63,0,MATCH(Periods!$D$16,$M$5:$BL$5,0)-1):OFFSET($M63,0,MATCH(Periods!$D$14,$M$5:$BL$5,0))))</f>
        <v>0</v>
      </c>
      <c r="BT63" s="26"/>
      <c r="BU63" s="187" t="str">
        <f>IF(ISERROR(BN63/#REF!), "n/a", BN63/#REF!)</f>
        <v>n/a</v>
      </c>
      <c r="BV63" s="187" t="str">
        <f>IF(ISERROR(BO63/#REF!), "n/a", BO63/#REF!)</f>
        <v>n/a</v>
      </c>
      <c r="BW63" s="187" t="str">
        <f>IF(ISERROR(BP63/#REF!), "n/a", BP63/#REF!)</f>
        <v>n/a</v>
      </c>
      <c r="BX63" s="187" t="str">
        <f ca="1">IF(ISERROR(BQ63/#REF!), "n/a", BQ63/#REF!)</f>
        <v>n/a</v>
      </c>
      <c r="BY63" s="187" t="str">
        <f ca="1">IF(ISERROR(BR63/#REF!), "n/a", BR63/#REF!)</f>
        <v>n/a</v>
      </c>
      <c r="BZ63" s="187" t="str">
        <f ca="1">IF(ISERROR(BS63/#REF!), "n/a", BS63/#REF!)</f>
        <v>n/a</v>
      </c>
      <c r="CA63" s="71"/>
      <c r="CB63" s="257">
        <f t="shared" si="32"/>
        <v>0</v>
      </c>
      <c r="CC63" s="188">
        <f t="shared" si="33"/>
        <v>1</v>
      </c>
      <c r="CD63" s="257">
        <f t="shared" si="34"/>
        <v>0</v>
      </c>
      <c r="CE63" s="188">
        <f t="shared" si="35"/>
        <v>1</v>
      </c>
      <c r="CF63" s="257">
        <f t="shared" ca="1" si="36"/>
        <v>0</v>
      </c>
      <c r="CG63" s="188">
        <f t="shared" ca="1" si="37"/>
        <v>1</v>
      </c>
      <c r="CH63" s="257">
        <f t="shared" ca="1" si="38"/>
        <v>0</v>
      </c>
      <c r="CI63" s="188">
        <f t="shared" ca="1" si="39"/>
        <v>1</v>
      </c>
      <c r="CJ63" s="26"/>
      <c r="CK63" s="187"/>
    </row>
    <row r="64" spans="1:89" ht="12" customHeight="1" x14ac:dyDescent="0.35">
      <c r="A64" s="27"/>
      <c r="B64" s="304" t="s">
        <v>564</v>
      </c>
      <c r="C64" s="27" t="s">
        <v>302</v>
      </c>
      <c r="D64" s="27"/>
      <c r="E64" s="27">
        <v>1</v>
      </c>
      <c r="F64" s="303" t="s">
        <v>151</v>
      </c>
      <c r="G64" s="27" t="s">
        <v>59</v>
      </c>
      <c r="H64" s="27"/>
      <c r="I64" s="27"/>
      <c r="J64" s="27"/>
      <c r="K64" s="27"/>
      <c r="L64" s="172"/>
      <c r="M64" s="25"/>
      <c r="N64" s="256">
        <v>0</v>
      </c>
      <c r="O64" s="256">
        <v>0</v>
      </c>
      <c r="P64" s="256">
        <v>0</v>
      </c>
      <c r="Q64" s="256">
        <v>0</v>
      </c>
      <c r="R64" s="256">
        <v>0</v>
      </c>
      <c r="S64" s="256">
        <v>0</v>
      </c>
      <c r="T64" s="256">
        <v>0</v>
      </c>
      <c r="U64" s="256">
        <v>0</v>
      </c>
      <c r="V64" s="256">
        <v>0</v>
      </c>
      <c r="W64" s="256">
        <v>0</v>
      </c>
      <c r="X64" s="256">
        <v>0</v>
      </c>
      <c r="Y64" s="256">
        <v>0</v>
      </c>
      <c r="Z64" s="255">
        <v>0</v>
      </c>
      <c r="AA64" s="255">
        <v>0</v>
      </c>
      <c r="AB64" s="255">
        <v>0</v>
      </c>
      <c r="AC64" s="255">
        <v>0</v>
      </c>
      <c r="AD64" s="255">
        <v>0</v>
      </c>
      <c r="AE64" s="255">
        <v>0</v>
      </c>
      <c r="AF64" s="255">
        <v>0</v>
      </c>
      <c r="AG64" s="255">
        <v>0</v>
      </c>
      <c r="AH64" s="255">
        <v>0</v>
      </c>
      <c r="AI64" s="255">
        <v>0</v>
      </c>
      <c r="AJ64" s="255">
        <v>0</v>
      </c>
      <c r="AK64" s="255">
        <v>0</v>
      </c>
      <c r="AL64" s="254">
        <v>0</v>
      </c>
      <c r="AM64" s="254">
        <v>0</v>
      </c>
      <c r="AN64" s="254">
        <v>0</v>
      </c>
      <c r="AO64" s="254">
        <v>0</v>
      </c>
      <c r="AP64" s="254">
        <v>0</v>
      </c>
      <c r="AQ64" s="254">
        <v>0</v>
      </c>
      <c r="AR64" s="254">
        <v>0</v>
      </c>
      <c r="AS64" s="254">
        <v>0</v>
      </c>
      <c r="AT64" s="254">
        <v>0</v>
      </c>
      <c r="AU64" s="254">
        <v>0</v>
      </c>
      <c r="AV64" s="254">
        <v>0</v>
      </c>
      <c r="AW64" s="254">
        <v>0</v>
      </c>
      <c r="AX64" s="255">
        <v>0</v>
      </c>
      <c r="AY64" s="255">
        <v>0</v>
      </c>
      <c r="AZ64" s="255"/>
      <c r="BA64" s="255"/>
      <c r="BB64" s="255"/>
      <c r="BC64" s="255"/>
      <c r="BD64" s="255"/>
      <c r="BE64" s="255"/>
      <c r="BF64" s="255"/>
      <c r="BG64" s="255"/>
      <c r="BH64" s="255"/>
      <c r="BI64" s="255"/>
      <c r="BM64" s="241"/>
      <c r="BN64" s="255">
        <f t="shared" si="29"/>
        <v>0</v>
      </c>
      <c r="BO64" s="255">
        <f t="shared" si="30"/>
        <v>0</v>
      </c>
      <c r="BP64" s="255">
        <f t="shared" si="31"/>
        <v>0</v>
      </c>
      <c r="BQ64" s="255">
        <f ca="1">_xlfn.IFNA(IF($E64=1,OFFSET($M64,0,MATCH(Periods!$D$15,$M$5:$BL$5,0)-1),SUM(OFFSET($M64,0,MATCH(Periods!$D$15,$M$5:$BL$5,0)-1):OFFSET($M64,0,MATCH(Periods!$D$15,$M$5:$BL$5,0)-12))),"")</f>
        <v>0</v>
      </c>
      <c r="BR64" s="255">
        <f ca="1">IF($E64=1,OFFSET($M64,0,MATCH(Periods!$D$17,$M$5:$BL$5,0)-1),SUM(OFFSET($M64,0,MATCH(Periods!$D$17,$M$5:$BL$5,0)-1):OFFSET($M64,0,MATCH(Periods!$D$13,$M$5:$BL$5,0))))</f>
        <v>0</v>
      </c>
      <c r="BS64" s="255">
        <f ca="1">IF($E64=1,OFFSET($M64,0,MATCH(Periods!$D$16,$M$5:$BL$5,0)-1),SUM(OFFSET($M64,0,MATCH(Periods!$D$16,$M$5:$BL$5,0)-1):OFFSET($M64,0,MATCH(Periods!$D$14,$M$5:$BL$5,0))))</f>
        <v>0</v>
      </c>
      <c r="BT64" s="26"/>
      <c r="BU64" s="187" t="str">
        <f>IF(ISERROR(BN64/#REF!), "n/a", BN64/#REF!)</f>
        <v>n/a</v>
      </c>
      <c r="BV64" s="187" t="str">
        <f>IF(ISERROR(BO64/#REF!), "n/a", BO64/#REF!)</f>
        <v>n/a</v>
      </c>
      <c r="BW64" s="187" t="str">
        <f>IF(ISERROR(BP64/#REF!), "n/a", BP64/#REF!)</f>
        <v>n/a</v>
      </c>
      <c r="BX64" s="187" t="str">
        <f ca="1">IF(ISERROR(BQ64/#REF!), "n/a", BQ64/#REF!)</f>
        <v>n/a</v>
      </c>
      <c r="BY64" s="187" t="str">
        <f ca="1">IF(ISERROR(BR64/#REF!), "n/a", BR64/#REF!)</f>
        <v>n/a</v>
      </c>
      <c r="BZ64" s="187" t="str">
        <f ca="1">IF(ISERROR(BS64/#REF!), "n/a", BS64/#REF!)</f>
        <v>n/a</v>
      </c>
      <c r="CA64" s="71"/>
      <c r="CB64" s="257">
        <f t="shared" si="32"/>
        <v>0</v>
      </c>
      <c r="CC64" s="188">
        <f t="shared" si="33"/>
        <v>1</v>
      </c>
      <c r="CD64" s="257">
        <f t="shared" si="34"/>
        <v>0</v>
      </c>
      <c r="CE64" s="188">
        <f t="shared" si="35"/>
        <v>1</v>
      </c>
      <c r="CF64" s="257">
        <f t="shared" ca="1" si="36"/>
        <v>0</v>
      </c>
      <c r="CG64" s="188">
        <f t="shared" ca="1" si="37"/>
        <v>1</v>
      </c>
      <c r="CH64" s="257">
        <f t="shared" ca="1" si="38"/>
        <v>0</v>
      </c>
      <c r="CI64" s="188">
        <f t="shared" ca="1" si="39"/>
        <v>1</v>
      </c>
      <c r="CJ64" s="26"/>
      <c r="CK64" s="187"/>
    </row>
    <row r="65" spans="1:89" ht="12" customHeight="1" x14ac:dyDescent="0.35">
      <c r="A65" s="27"/>
      <c r="B65" s="304" t="s">
        <v>565</v>
      </c>
      <c r="C65" s="27" t="s">
        <v>320</v>
      </c>
      <c r="D65" s="27"/>
      <c r="E65" s="27">
        <v>1</v>
      </c>
      <c r="F65" s="303" t="s">
        <v>151</v>
      </c>
      <c r="G65" s="27" t="s">
        <v>59</v>
      </c>
      <c r="H65" s="27"/>
      <c r="I65" s="27"/>
      <c r="J65" s="27"/>
      <c r="K65" s="27"/>
      <c r="L65" s="172"/>
      <c r="M65" s="25"/>
      <c r="N65" s="256">
        <v>0</v>
      </c>
      <c r="O65" s="256">
        <v>0</v>
      </c>
      <c r="P65" s="256">
        <v>0</v>
      </c>
      <c r="Q65" s="256">
        <v>0</v>
      </c>
      <c r="R65" s="256">
        <v>0</v>
      </c>
      <c r="S65" s="256">
        <v>0</v>
      </c>
      <c r="T65" s="256">
        <v>0</v>
      </c>
      <c r="U65" s="256">
        <v>0</v>
      </c>
      <c r="V65" s="256">
        <v>0</v>
      </c>
      <c r="W65" s="256">
        <v>0</v>
      </c>
      <c r="X65" s="256">
        <v>0</v>
      </c>
      <c r="Y65" s="256">
        <v>0</v>
      </c>
      <c r="Z65" s="255">
        <v>0</v>
      </c>
      <c r="AA65" s="255">
        <v>0</v>
      </c>
      <c r="AB65" s="255">
        <v>0</v>
      </c>
      <c r="AC65" s="255">
        <v>0</v>
      </c>
      <c r="AD65" s="255">
        <v>0</v>
      </c>
      <c r="AE65" s="255">
        <v>0</v>
      </c>
      <c r="AF65" s="255">
        <v>0</v>
      </c>
      <c r="AG65" s="255">
        <v>0</v>
      </c>
      <c r="AH65" s="255">
        <v>0</v>
      </c>
      <c r="AI65" s="255">
        <v>0</v>
      </c>
      <c r="AJ65" s="255">
        <v>0</v>
      </c>
      <c r="AK65" s="255">
        <v>0</v>
      </c>
      <c r="AL65" s="254">
        <v>0</v>
      </c>
      <c r="AM65" s="254">
        <v>0</v>
      </c>
      <c r="AN65" s="254">
        <v>0</v>
      </c>
      <c r="AO65" s="254">
        <v>0</v>
      </c>
      <c r="AP65" s="254">
        <v>0</v>
      </c>
      <c r="AQ65" s="254">
        <v>0</v>
      </c>
      <c r="AR65" s="254">
        <v>0</v>
      </c>
      <c r="AS65" s="254">
        <v>0</v>
      </c>
      <c r="AT65" s="254">
        <v>0</v>
      </c>
      <c r="AU65" s="254">
        <v>0</v>
      </c>
      <c r="AV65" s="254">
        <v>0</v>
      </c>
      <c r="AW65" s="254">
        <v>0</v>
      </c>
      <c r="AX65" s="255">
        <v>0</v>
      </c>
      <c r="AY65" s="255">
        <v>0</v>
      </c>
      <c r="AZ65" s="255"/>
      <c r="BA65" s="255"/>
      <c r="BB65" s="255"/>
      <c r="BC65" s="255"/>
      <c r="BD65" s="255"/>
      <c r="BE65" s="255"/>
      <c r="BF65" s="255"/>
      <c r="BG65" s="255"/>
      <c r="BH65" s="255"/>
      <c r="BI65" s="255"/>
      <c r="BM65" s="241"/>
      <c r="BN65" s="255">
        <f t="shared" si="29"/>
        <v>0</v>
      </c>
      <c r="BO65" s="255">
        <f t="shared" si="30"/>
        <v>0</v>
      </c>
      <c r="BP65" s="255">
        <f t="shared" si="31"/>
        <v>0</v>
      </c>
      <c r="BQ65" s="255">
        <f ca="1">_xlfn.IFNA(IF($E65=1,OFFSET($M65,0,MATCH(Periods!$D$15,$M$5:$BL$5,0)-1),SUM(OFFSET($M65,0,MATCH(Periods!$D$15,$M$5:$BL$5,0)-1):OFFSET($M65,0,MATCH(Periods!$D$15,$M$5:$BL$5,0)-12))),"")</f>
        <v>0</v>
      </c>
      <c r="BR65" s="255">
        <f ca="1">IF($E65=1,OFFSET($M65,0,MATCH(Periods!$D$17,$M$5:$BL$5,0)-1),SUM(OFFSET($M65,0,MATCH(Periods!$D$17,$M$5:$BL$5,0)-1):OFFSET($M65,0,MATCH(Periods!$D$13,$M$5:$BL$5,0))))</f>
        <v>0</v>
      </c>
      <c r="BS65" s="255">
        <f ca="1">IF($E65=1,OFFSET($M65,0,MATCH(Periods!$D$16,$M$5:$BL$5,0)-1),SUM(OFFSET($M65,0,MATCH(Periods!$D$16,$M$5:$BL$5,0)-1):OFFSET($M65,0,MATCH(Periods!$D$14,$M$5:$BL$5,0))))</f>
        <v>0</v>
      </c>
      <c r="BT65" s="26"/>
      <c r="BU65" s="187" t="str">
        <f>IF(ISERROR(BN65/#REF!), "n/a", BN65/#REF!)</f>
        <v>n/a</v>
      </c>
      <c r="BV65" s="187" t="str">
        <f>IF(ISERROR(BO65/#REF!), "n/a", BO65/#REF!)</f>
        <v>n/a</v>
      </c>
      <c r="BW65" s="187" t="str">
        <f>IF(ISERROR(BP65/#REF!), "n/a", BP65/#REF!)</f>
        <v>n/a</v>
      </c>
      <c r="BX65" s="187" t="str">
        <f ca="1">IF(ISERROR(BQ65/#REF!), "n/a", BQ65/#REF!)</f>
        <v>n/a</v>
      </c>
      <c r="BY65" s="187" t="str">
        <f ca="1">IF(ISERROR(BR65/#REF!), "n/a", BR65/#REF!)</f>
        <v>n/a</v>
      </c>
      <c r="BZ65" s="187" t="str">
        <f ca="1">IF(ISERROR(BS65/#REF!), "n/a", BS65/#REF!)</f>
        <v>n/a</v>
      </c>
      <c r="CA65" s="71"/>
      <c r="CB65" s="257">
        <f t="shared" si="32"/>
        <v>0</v>
      </c>
      <c r="CC65" s="188">
        <f t="shared" si="33"/>
        <v>1</v>
      </c>
      <c r="CD65" s="257">
        <f t="shared" si="34"/>
        <v>0</v>
      </c>
      <c r="CE65" s="188">
        <f t="shared" si="35"/>
        <v>1</v>
      </c>
      <c r="CF65" s="257">
        <f t="shared" ca="1" si="36"/>
        <v>0</v>
      </c>
      <c r="CG65" s="188">
        <f t="shared" ca="1" si="37"/>
        <v>1</v>
      </c>
      <c r="CH65" s="257">
        <f t="shared" ca="1" si="38"/>
        <v>0</v>
      </c>
      <c r="CI65" s="188">
        <f t="shared" ca="1" si="39"/>
        <v>1</v>
      </c>
      <c r="CJ65" s="26"/>
      <c r="CK65" s="187"/>
    </row>
    <row r="66" spans="1:89" ht="12" customHeight="1" x14ac:dyDescent="0.35">
      <c r="A66" s="27"/>
      <c r="B66" s="304" t="s">
        <v>566</v>
      </c>
      <c r="C66" s="27" t="s">
        <v>277</v>
      </c>
      <c r="D66" s="27"/>
      <c r="E66" s="27">
        <v>1</v>
      </c>
      <c r="F66" s="303" t="s">
        <v>42</v>
      </c>
      <c r="G66" s="27" t="s">
        <v>420</v>
      </c>
      <c r="H66" s="27"/>
      <c r="I66" s="27"/>
      <c r="J66" s="27"/>
      <c r="K66" s="27"/>
      <c r="L66" s="172"/>
      <c r="M66" s="25"/>
      <c r="N66" s="256">
        <v>0</v>
      </c>
      <c r="O66" s="256">
        <v>0</v>
      </c>
      <c r="P66" s="256">
        <v>0</v>
      </c>
      <c r="Q66" s="256">
        <v>0</v>
      </c>
      <c r="R66" s="256">
        <v>0</v>
      </c>
      <c r="S66" s="256">
        <v>0</v>
      </c>
      <c r="T66" s="256">
        <v>0</v>
      </c>
      <c r="U66" s="256">
        <v>0</v>
      </c>
      <c r="V66" s="256">
        <v>0</v>
      </c>
      <c r="W66" s="256">
        <v>0</v>
      </c>
      <c r="X66" s="256">
        <v>0</v>
      </c>
      <c r="Y66" s="256">
        <v>0</v>
      </c>
      <c r="Z66" s="255">
        <v>0</v>
      </c>
      <c r="AA66" s="255">
        <v>0</v>
      </c>
      <c r="AB66" s="255">
        <v>0</v>
      </c>
      <c r="AC66" s="255">
        <v>0</v>
      </c>
      <c r="AD66" s="255">
        <v>0</v>
      </c>
      <c r="AE66" s="255">
        <v>0</v>
      </c>
      <c r="AF66" s="255">
        <v>0</v>
      </c>
      <c r="AG66" s="255">
        <v>0</v>
      </c>
      <c r="AH66" s="255">
        <v>0</v>
      </c>
      <c r="AI66" s="255">
        <v>0</v>
      </c>
      <c r="AJ66" s="255">
        <v>0</v>
      </c>
      <c r="AK66" s="255">
        <v>0</v>
      </c>
      <c r="AL66" s="254">
        <v>0</v>
      </c>
      <c r="AM66" s="254">
        <v>0</v>
      </c>
      <c r="AN66" s="254">
        <v>0</v>
      </c>
      <c r="AO66" s="254">
        <v>0</v>
      </c>
      <c r="AP66" s="254">
        <v>0</v>
      </c>
      <c r="AQ66" s="254">
        <v>0</v>
      </c>
      <c r="AR66" s="254">
        <v>0</v>
      </c>
      <c r="AS66" s="254">
        <v>0</v>
      </c>
      <c r="AT66" s="254">
        <v>0</v>
      </c>
      <c r="AU66" s="254">
        <v>0</v>
      </c>
      <c r="AV66" s="254">
        <v>0</v>
      </c>
      <c r="AW66" s="254">
        <v>0</v>
      </c>
      <c r="AX66" s="255">
        <v>0</v>
      </c>
      <c r="AY66" s="255">
        <v>0</v>
      </c>
      <c r="AZ66" s="255"/>
      <c r="BA66" s="255"/>
      <c r="BB66" s="255"/>
      <c r="BC66" s="255"/>
      <c r="BD66" s="255"/>
      <c r="BE66" s="255"/>
      <c r="BF66" s="255"/>
      <c r="BG66" s="255"/>
      <c r="BH66" s="255"/>
      <c r="BI66" s="255"/>
      <c r="BM66" s="241"/>
      <c r="BN66" s="255">
        <f t="shared" si="29"/>
        <v>0</v>
      </c>
      <c r="BO66" s="255">
        <f t="shared" si="30"/>
        <v>0</v>
      </c>
      <c r="BP66" s="255">
        <f t="shared" si="31"/>
        <v>0</v>
      </c>
      <c r="BQ66" s="255">
        <f ca="1">_xlfn.IFNA(IF($E66=1,OFFSET($M66,0,MATCH(Periods!$D$15,$M$5:$BL$5,0)-1),SUM(OFFSET($M66,0,MATCH(Periods!$D$15,$M$5:$BL$5,0)-1):OFFSET($M66,0,MATCH(Periods!$D$15,$M$5:$BL$5,0)-12))),"")</f>
        <v>0</v>
      </c>
      <c r="BR66" s="255">
        <f ca="1">IF($E66=1,OFFSET($M66,0,MATCH(Periods!$D$17,$M$5:$BL$5,0)-1),SUM(OFFSET($M66,0,MATCH(Periods!$D$17,$M$5:$BL$5,0)-1):OFFSET($M66,0,MATCH(Periods!$D$13,$M$5:$BL$5,0))))</f>
        <v>0</v>
      </c>
      <c r="BS66" s="255">
        <f ca="1">IF($E66=1,OFFSET($M66,0,MATCH(Periods!$D$16,$M$5:$BL$5,0)-1),SUM(OFFSET($M66,0,MATCH(Periods!$D$16,$M$5:$BL$5,0)-1):OFFSET($M66,0,MATCH(Periods!$D$14,$M$5:$BL$5,0))))</f>
        <v>0</v>
      </c>
      <c r="BT66" s="26"/>
      <c r="BU66" s="187" t="str">
        <f>IF(ISERROR(BN66/#REF!), "n/a", BN66/#REF!)</f>
        <v>n/a</v>
      </c>
      <c r="BV66" s="187" t="str">
        <f>IF(ISERROR(BO66/#REF!), "n/a", BO66/#REF!)</f>
        <v>n/a</v>
      </c>
      <c r="BW66" s="187" t="str">
        <f>IF(ISERROR(BP66/#REF!), "n/a", BP66/#REF!)</f>
        <v>n/a</v>
      </c>
      <c r="BX66" s="187" t="str">
        <f ca="1">IF(ISERROR(BQ66/#REF!), "n/a", BQ66/#REF!)</f>
        <v>n/a</v>
      </c>
      <c r="BY66" s="187" t="str">
        <f ca="1">IF(ISERROR(BR66/#REF!), "n/a", BR66/#REF!)</f>
        <v>n/a</v>
      </c>
      <c r="BZ66" s="187" t="str">
        <f ca="1">IF(ISERROR(BS66/#REF!), "n/a", BS66/#REF!)</f>
        <v>n/a</v>
      </c>
      <c r="CA66" s="71"/>
      <c r="CB66" s="257">
        <f t="shared" si="32"/>
        <v>0</v>
      </c>
      <c r="CC66" s="188">
        <f t="shared" si="33"/>
        <v>1</v>
      </c>
      <c r="CD66" s="257">
        <f t="shared" si="34"/>
        <v>0</v>
      </c>
      <c r="CE66" s="188">
        <f t="shared" si="35"/>
        <v>1</v>
      </c>
      <c r="CF66" s="257">
        <f t="shared" ca="1" si="36"/>
        <v>0</v>
      </c>
      <c r="CG66" s="188">
        <f t="shared" ca="1" si="37"/>
        <v>1</v>
      </c>
      <c r="CH66" s="257">
        <f t="shared" ca="1" si="38"/>
        <v>0</v>
      </c>
      <c r="CI66" s="188">
        <f t="shared" ca="1" si="39"/>
        <v>1</v>
      </c>
      <c r="CJ66" s="26"/>
      <c r="CK66" s="187"/>
    </row>
    <row r="67" spans="1:89" ht="12" customHeight="1" x14ac:dyDescent="0.35">
      <c r="A67" s="27"/>
      <c r="B67" s="304" t="s">
        <v>567</v>
      </c>
      <c r="C67" s="27" t="s">
        <v>327</v>
      </c>
      <c r="D67" s="27"/>
      <c r="E67" s="27">
        <v>1</v>
      </c>
      <c r="F67" s="303" t="s">
        <v>42</v>
      </c>
      <c r="G67" s="27" t="s">
        <v>456</v>
      </c>
      <c r="H67" s="27"/>
      <c r="I67" s="27"/>
      <c r="J67" s="27"/>
      <c r="K67" s="27"/>
      <c r="L67" s="172"/>
      <c r="M67" s="25"/>
      <c r="N67" s="256">
        <v>0</v>
      </c>
      <c r="O67" s="256">
        <v>0</v>
      </c>
      <c r="P67" s="256">
        <v>0</v>
      </c>
      <c r="Q67" s="256">
        <v>0</v>
      </c>
      <c r="R67" s="256">
        <v>0</v>
      </c>
      <c r="S67" s="256">
        <v>0</v>
      </c>
      <c r="T67" s="256">
        <v>0</v>
      </c>
      <c r="U67" s="256">
        <v>0</v>
      </c>
      <c r="V67" s="256">
        <v>0</v>
      </c>
      <c r="W67" s="256">
        <v>0</v>
      </c>
      <c r="X67" s="256">
        <v>0</v>
      </c>
      <c r="Y67" s="256">
        <v>0</v>
      </c>
      <c r="Z67" s="255">
        <v>0</v>
      </c>
      <c r="AA67" s="255">
        <v>0</v>
      </c>
      <c r="AB67" s="255">
        <v>0</v>
      </c>
      <c r="AC67" s="255">
        <v>0</v>
      </c>
      <c r="AD67" s="255">
        <v>0</v>
      </c>
      <c r="AE67" s="255">
        <v>0</v>
      </c>
      <c r="AF67" s="255">
        <v>0</v>
      </c>
      <c r="AG67" s="255">
        <v>0</v>
      </c>
      <c r="AH67" s="255">
        <v>0</v>
      </c>
      <c r="AI67" s="255">
        <v>0</v>
      </c>
      <c r="AJ67" s="255">
        <v>0</v>
      </c>
      <c r="AK67" s="255">
        <v>0</v>
      </c>
      <c r="AL67" s="254">
        <v>0</v>
      </c>
      <c r="AM67" s="254">
        <v>0</v>
      </c>
      <c r="AN67" s="254">
        <v>0</v>
      </c>
      <c r="AO67" s="254">
        <v>0</v>
      </c>
      <c r="AP67" s="254">
        <v>0</v>
      </c>
      <c r="AQ67" s="254">
        <v>0</v>
      </c>
      <c r="AR67" s="254">
        <v>0</v>
      </c>
      <c r="AS67" s="254">
        <v>0</v>
      </c>
      <c r="AT67" s="254">
        <v>0</v>
      </c>
      <c r="AU67" s="254">
        <v>0</v>
      </c>
      <c r="AV67" s="254">
        <v>0</v>
      </c>
      <c r="AW67" s="254">
        <v>0</v>
      </c>
      <c r="AX67" s="255">
        <v>0</v>
      </c>
      <c r="AY67" s="255">
        <v>0</v>
      </c>
      <c r="AZ67" s="255"/>
      <c r="BA67" s="255"/>
      <c r="BB67" s="255"/>
      <c r="BC67" s="255"/>
      <c r="BD67" s="255"/>
      <c r="BE67" s="255"/>
      <c r="BF67" s="255"/>
      <c r="BG67" s="255"/>
      <c r="BH67" s="255"/>
      <c r="BI67" s="255"/>
      <c r="BM67" s="241"/>
      <c r="BN67" s="255">
        <f t="shared" si="29"/>
        <v>0</v>
      </c>
      <c r="BO67" s="255">
        <f t="shared" si="30"/>
        <v>0</v>
      </c>
      <c r="BP67" s="255">
        <f t="shared" si="31"/>
        <v>0</v>
      </c>
      <c r="BQ67" s="255">
        <f ca="1">_xlfn.IFNA(IF($E67=1,OFFSET($M67,0,MATCH(Periods!$D$15,$M$5:$BL$5,0)-1),SUM(OFFSET($M67,0,MATCH(Periods!$D$15,$M$5:$BL$5,0)-1):OFFSET($M67,0,MATCH(Periods!$D$15,$M$5:$BL$5,0)-12))),"")</f>
        <v>0</v>
      </c>
      <c r="BR67" s="255">
        <f ca="1">IF($E67=1,OFFSET($M67,0,MATCH(Periods!$D$17,$M$5:$BL$5,0)-1),SUM(OFFSET($M67,0,MATCH(Periods!$D$17,$M$5:$BL$5,0)-1):OFFSET($M67,0,MATCH(Periods!$D$13,$M$5:$BL$5,0))))</f>
        <v>0</v>
      </c>
      <c r="BS67" s="255">
        <f ca="1">IF($E67=1,OFFSET($M67,0,MATCH(Periods!$D$16,$M$5:$BL$5,0)-1),SUM(OFFSET($M67,0,MATCH(Periods!$D$16,$M$5:$BL$5,0)-1):OFFSET($M67,0,MATCH(Periods!$D$14,$M$5:$BL$5,0))))</f>
        <v>0</v>
      </c>
      <c r="BT67" s="26"/>
      <c r="BU67" s="187" t="str">
        <f>IF(ISERROR(BN67/#REF!), "n/a", BN67/#REF!)</f>
        <v>n/a</v>
      </c>
      <c r="BV67" s="187" t="str">
        <f>IF(ISERROR(BO67/#REF!), "n/a", BO67/#REF!)</f>
        <v>n/a</v>
      </c>
      <c r="BW67" s="187" t="str">
        <f>IF(ISERROR(BP67/#REF!), "n/a", BP67/#REF!)</f>
        <v>n/a</v>
      </c>
      <c r="BX67" s="187" t="str">
        <f ca="1">IF(ISERROR(BQ67/#REF!), "n/a", BQ67/#REF!)</f>
        <v>n/a</v>
      </c>
      <c r="BY67" s="187" t="str">
        <f ca="1">IF(ISERROR(BR67/#REF!), "n/a", BR67/#REF!)</f>
        <v>n/a</v>
      </c>
      <c r="BZ67" s="187" t="str">
        <f ca="1">IF(ISERROR(BS67/#REF!), "n/a", BS67/#REF!)</f>
        <v>n/a</v>
      </c>
      <c r="CA67" s="71"/>
      <c r="CB67" s="257">
        <f t="shared" si="32"/>
        <v>0</v>
      </c>
      <c r="CC67" s="188">
        <f t="shared" si="33"/>
        <v>1</v>
      </c>
      <c r="CD67" s="257">
        <f t="shared" si="34"/>
        <v>0</v>
      </c>
      <c r="CE67" s="188">
        <f t="shared" si="35"/>
        <v>1</v>
      </c>
      <c r="CF67" s="257">
        <f t="shared" ca="1" si="36"/>
        <v>0</v>
      </c>
      <c r="CG67" s="188">
        <f t="shared" ca="1" si="37"/>
        <v>1</v>
      </c>
      <c r="CH67" s="257">
        <f t="shared" ca="1" si="38"/>
        <v>0</v>
      </c>
      <c r="CI67" s="188">
        <f t="shared" ca="1" si="39"/>
        <v>1</v>
      </c>
      <c r="CJ67" s="26"/>
      <c r="CK67" s="187"/>
    </row>
    <row r="68" spans="1:89" ht="12" customHeight="1" x14ac:dyDescent="0.35">
      <c r="A68" s="27"/>
      <c r="B68" s="304" t="s">
        <v>568</v>
      </c>
      <c r="C68" s="27" t="s">
        <v>328</v>
      </c>
      <c r="D68" s="27"/>
      <c r="E68" s="27">
        <v>1</v>
      </c>
      <c r="F68" s="303" t="s">
        <v>42</v>
      </c>
      <c r="G68" s="27" t="s">
        <v>457</v>
      </c>
      <c r="H68" s="27"/>
      <c r="I68" s="27"/>
      <c r="J68" s="27"/>
      <c r="K68" s="27"/>
      <c r="L68" s="172"/>
      <c r="M68" s="25"/>
      <c r="N68" s="256">
        <v>0</v>
      </c>
      <c r="O68" s="256">
        <v>0</v>
      </c>
      <c r="P68" s="256">
        <v>0</v>
      </c>
      <c r="Q68" s="256">
        <v>850</v>
      </c>
      <c r="R68" s="256">
        <v>850</v>
      </c>
      <c r="S68" s="256">
        <v>850</v>
      </c>
      <c r="T68" s="256">
        <v>850</v>
      </c>
      <c r="U68" s="256">
        <v>850</v>
      </c>
      <c r="V68" s="256">
        <v>1012.49776</v>
      </c>
      <c r="W68" s="256">
        <v>3052.0105099999996</v>
      </c>
      <c r="X68" s="256">
        <v>3059.4980099999998</v>
      </c>
      <c r="Y68" s="256">
        <v>3031.7728500000003</v>
      </c>
      <c r="Z68" s="255">
        <v>1638.9899499999999</v>
      </c>
      <c r="AA68" s="255">
        <v>1725.4735000000001</v>
      </c>
      <c r="AB68" s="255">
        <v>1738.51568</v>
      </c>
      <c r="AC68" s="255">
        <v>1832.4206799999999</v>
      </c>
      <c r="AD68" s="255">
        <v>1832.4206799999999</v>
      </c>
      <c r="AE68" s="255">
        <v>1825.89552</v>
      </c>
      <c r="AF68" s="255">
        <v>1825.89552</v>
      </c>
      <c r="AG68" s="255">
        <v>1825.89552</v>
      </c>
      <c r="AH68" s="255">
        <v>1825.89552</v>
      </c>
      <c r="AI68" s="255">
        <v>1825.89552</v>
      </c>
      <c r="AJ68" s="255">
        <v>1825.89552</v>
      </c>
      <c r="AK68" s="255">
        <v>2154.17506</v>
      </c>
      <c r="AL68" s="254">
        <v>-5.4000000000000001E-4</v>
      </c>
      <c r="AM68" s="254">
        <v>-5.4000000000000001E-4</v>
      </c>
      <c r="AN68" s="254">
        <v>1926.59761</v>
      </c>
      <c r="AO68" s="254">
        <v>1926.59761</v>
      </c>
      <c r="AP68" s="254">
        <v>3452.5976099999998</v>
      </c>
      <c r="AQ68" s="254">
        <v>4026.4362599999999</v>
      </c>
      <c r="AR68" s="254">
        <v>4323.4362599999995</v>
      </c>
      <c r="AS68" s="254">
        <v>4323.4362599999995</v>
      </c>
      <c r="AT68" s="254">
        <v>4751.46126</v>
      </c>
      <c r="AU68" s="254">
        <v>4751.46126</v>
      </c>
      <c r="AV68" s="254">
        <v>4751.46126</v>
      </c>
      <c r="AW68" s="254">
        <v>4852.2356</v>
      </c>
      <c r="AX68" s="255">
        <v>4852.2356</v>
      </c>
      <c r="AY68" s="255">
        <v>4852.2356</v>
      </c>
      <c r="AZ68" s="255"/>
      <c r="BA68" s="255"/>
      <c r="BB68" s="255"/>
      <c r="BC68" s="255"/>
      <c r="BD68" s="255"/>
      <c r="BE68" s="255"/>
      <c r="BF68" s="255"/>
      <c r="BG68" s="255"/>
      <c r="BH68" s="255"/>
      <c r="BI68" s="255"/>
      <c r="BM68" s="241"/>
      <c r="BN68" s="255">
        <f t="shared" si="29"/>
        <v>3031.7728500000003</v>
      </c>
      <c r="BO68" s="255">
        <f t="shared" si="30"/>
        <v>2154.17506</v>
      </c>
      <c r="BP68" s="255">
        <f t="shared" si="31"/>
        <v>4852.2356</v>
      </c>
      <c r="BQ68" s="255">
        <f ca="1">_xlfn.IFNA(IF($E68=1,OFFSET($M68,0,MATCH(Periods!$D$15,$M$5:$BL$5,0)-1),SUM(OFFSET($M68,0,MATCH(Periods!$D$15,$M$5:$BL$5,0)-1):OFFSET($M68,0,MATCH(Periods!$D$15,$M$5:$BL$5,0)-12))),"")</f>
        <v>4852.2356</v>
      </c>
      <c r="BR68" s="255">
        <f ca="1">IF($E68=1,OFFSET($M68,0,MATCH(Periods!$D$17,$M$5:$BL$5,0)-1),SUM(OFFSET($M68,0,MATCH(Periods!$D$17,$M$5:$BL$5,0)-1):OFFSET($M68,0,MATCH(Periods!$D$13,$M$5:$BL$5,0))))</f>
        <v>-5.4000000000000001E-4</v>
      </c>
      <c r="BS68" s="255">
        <f ca="1">IF($E68=1,OFFSET($M68,0,MATCH(Periods!$D$16,$M$5:$BL$5,0)-1),SUM(OFFSET($M68,0,MATCH(Periods!$D$16,$M$5:$BL$5,0)-1):OFFSET($M68,0,MATCH(Periods!$D$14,$M$5:$BL$5,0))))</f>
        <v>4852.2356</v>
      </c>
      <c r="BT68" s="26"/>
      <c r="BU68" s="187" t="str">
        <f>IF(ISERROR(BN68/#REF!), "n/a", BN68/#REF!)</f>
        <v>n/a</v>
      </c>
      <c r="BV68" s="187" t="str">
        <f>IF(ISERROR(BO68/#REF!), "n/a", BO68/#REF!)</f>
        <v>n/a</v>
      </c>
      <c r="BW68" s="187" t="str">
        <f>IF(ISERROR(BP68/#REF!), "n/a", BP68/#REF!)</f>
        <v>n/a</v>
      </c>
      <c r="BX68" s="187" t="str">
        <f ca="1">IF(ISERROR(BQ68/#REF!), "n/a", BQ68/#REF!)</f>
        <v>n/a</v>
      </c>
      <c r="BY68" s="187" t="str">
        <f ca="1">IF(ISERROR(BR68/#REF!), "n/a", BR68/#REF!)</f>
        <v>n/a</v>
      </c>
      <c r="BZ68" s="187" t="str">
        <f ca="1">IF(ISERROR(BS68/#REF!), "n/a", BS68/#REF!)</f>
        <v>n/a</v>
      </c>
      <c r="CA68" s="71"/>
      <c r="CB68" s="257">
        <f t="shared" si="32"/>
        <v>-877.59779000000026</v>
      </c>
      <c r="CC68" s="188">
        <f t="shared" si="33"/>
        <v>-0.28946686754583217</v>
      </c>
      <c r="CD68" s="257">
        <f t="shared" si="34"/>
        <v>2698.0605399999999</v>
      </c>
      <c r="CE68" s="188">
        <f t="shared" si="35"/>
        <v>1.2524797032976511</v>
      </c>
      <c r="CF68" s="257">
        <f t="shared" ca="1" si="36"/>
        <v>0</v>
      </c>
      <c r="CG68" s="188">
        <f t="shared" ca="1" si="37"/>
        <v>0</v>
      </c>
      <c r="CH68" s="257">
        <f t="shared" ca="1" si="38"/>
        <v>4852.23614</v>
      </c>
      <c r="CI68" s="188">
        <f t="shared" ca="1" si="39"/>
        <v>-8985622.4814814813</v>
      </c>
      <c r="CJ68" s="26"/>
      <c r="CK68" s="187"/>
    </row>
    <row r="69" spans="1:89" ht="12" customHeight="1" x14ac:dyDescent="0.35">
      <c r="A69" s="27"/>
      <c r="B69" s="304" t="s">
        <v>569</v>
      </c>
      <c r="C69" s="27" t="s">
        <v>329</v>
      </c>
      <c r="D69" s="27"/>
      <c r="E69" s="27">
        <v>1</v>
      </c>
      <c r="F69" s="303" t="s">
        <v>42</v>
      </c>
      <c r="G69" s="27" t="s">
        <v>457</v>
      </c>
      <c r="H69" s="27"/>
      <c r="I69" s="27"/>
      <c r="J69" s="27"/>
      <c r="K69" s="27"/>
      <c r="L69" s="172"/>
      <c r="M69" s="25"/>
      <c r="N69" s="256">
        <v>0</v>
      </c>
      <c r="O69" s="256">
        <v>0</v>
      </c>
      <c r="P69" s="256">
        <v>0</v>
      </c>
      <c r="Q69" s="256">
        <v>0</v>
      </c>
      <c r="R69" s="256">
        <v>0</v>
      </c>
      <c r="S69" s="256">
        <v>0</v>
      </c>
      <c r="T69" s="256">
        <v>0</v>
      </c>
      <c r="U69" s="256">
        <v>0</v>
      </c>
      <c r="V69" s="256">
        <v>0</v>
      </c>
      <c r="W69" s="256">
        <v>0</v>
      </c>
      <c r="X69" s="256">
        <v>0</v>
      </c>
      <c r="Y69" s="256">
        <v>0</v>
      </c>
      <c r="Z69" s="255">
        <v>0</v>
      </c>
      <c r="AA69" s="255">
        <v>0</v>
      </c>
      <c r="AB69" s="255">
        <v>0</v>
      </c>
      <c r="AC69" s="255">
        <v>0</v>
      </c>
      <c r="AD69" s="255">
        <v>0</v>
      </c>
      <c r="AE69" s="255">
        <v>0</v>
      </c>
      <c r="AF69" s="255">
        <v>0</v>
      </c>
      <c r="AG69" s="255">
        <v>0</v>
      </c>
      <c r="AH69" s="255">
        <v>0</v>
      </c>
      <c r="AI69" s="255">
        <v>0</v>
      </c>
      <c r="AJ69" s="255">
        <v>0</v>
      </c>
      <c r="AK69" s="255">
        <v>0</v>
      </c>
      <c r="AL69" s="254">
        <v>0</v>
      </c>
      <c r="AM69" s="254">
        <v>0</v>
      </c>
      <c r="AN69" s="254">
        <v>0</v>
      </c>
      <c r="AO69" s="254">
        <v>0</v>
      </c>
      <c r="AP69" s="254">
        <v>0</v>
      </c>
      <c r="AQ69" s="254">
        <v>0</v>
      </c>
      <c r="AR69" s="254">
        <v>0</v>
      </c>
      <c r="AS69" s="254">
        <v>0</v>
      </c>
      <c r="AT69" s="254">
        <v>0</v>
      </c>
      <c r="AU69" s="254">
        <v>0</v>
      </c>
      <c r="AV69" s="254">
        <v>0</v>
      </c>
      <c r="AW69" s="254">
        <v>0</v>
      </c>
      <c r="AX69" s="255">
        <v>0</v>
      </c>
      <c r="AY69" s="255">
        <v>0</v>
      </c>
      <c r="AZ69" s="255"/>
      <c r="BA69" s="255"/>
      <c r="BB69" s="255"/>
      <c r="BC69" s="255"/>
      <c r="BD69" s="255"/>
      <c r="BE69" s="255"/>
      <c r="BF69" s="255"/>
      <c r="BG69" s="255"/>
      <c r="BH69" s="255"/>
      <c r="BI69" s="255"/>
      <c r="BM69" s="241"/>
      <c r="BN69" s="255">
        <f t="shared" si="29"/>
        <v>0</v>
      </c>
      <c r="BO69" s="255">
        <f t="shared" si="30"/>
        <v>0</v>
      </c>
      <c r="BP69" s="255">
        <f t="shared" si="31"/>
        <v>0</v>
      </c>
      <c r="BQ69" s="255">
        <f ca="1">_xlfn.IFNA(IF($E69=1,OFFSET($M69,0,MATCH(Periods!$D$15,$M$5:$BL$5,0)-1),SUM(OFFSET($M69,0,MATCH(Periods!$D$15,$M$5:$BL$5,0)-1):OFFSET($M69,0,MATCH(Periods!$D$15,$M$5:$BL$5,0)-12))),"")</f>
        <v>0</v>
      </c>
      <c r="BR69" s="255">
        <f ca="1">IF($E69=1,OFFSET($M69,0,MATCH(Periods!$D$17,$M$5:$BL$5,0)-1),SUM(OFFSET($M69,0,MATCH(Periods!$D$17,$M$5:$BL$5,0)-1):OFFSET($M69,0,MATCH(Periods!$D$13,$M$5:$BL$5,0))))</f>
        <v>0</v>
      </c>
      <c r="BS69" s="255">
        <f ca="1">IF($E69=1,OFFSET($M69,0,MATCH(Periods!$D$16,$M$5:$BL$5,0)-1),SUM(OFFSET($M69,0,MATCH(Periods!$D$16,$M$5:$BL$5,0)-1):OFFSET($M69,0,MATCH(Periods!$D$14,$M$5:$BL$5,0))))</f>
        <v>0</v>
      </c>
      <c r="BT69" s="26"/>
      <c r="BU69" s="187" t="str">
        <f>IF(ISERROR(BN69/#REF!), "n/a", BN69/#REF!)</f>
        <v>n/a</v>
      </c>
      <c r="BV69" s="187" t="str">
        <f>IF(ISERROR(BO69/#REF!), "n/a", BO69/#REF!)</f>
        <v>n/a</v>
      </c>
      <c r="BW69" s="187" t="str">
        <f>IF(ISERROR(BP69/#REF!), "n/a", BP69/#REF!)</f>
        <v>n/a</v>
      </c>
      <c r="BX69" s="187" t="str">
        <f ca="1">IF(ISERROR(BQ69/#REF!), "n/a", BQ69/#REF!)</f>
        <v>n/a</v>
      </c>
      <c r="BY69" s="187" t="str">
        <f ca="1">IF(ISERROR(BR69/#REF!), "n/a", BR69/#REF!)</f>
        <v>n/a</v>
      </c>
      <c r="BZ69" s="187" t="str">
        <f ca="1">IF(ISERROR(BS69/#REF!), "n/a", BS69/#REF!)</f>
        <v>n/a</v>
      </c>
      <c r="CA69" s="71"/>
      <c r="CB69" s="257">
        <f t="shared" si="32"/>
        <v>0</v>
      </c>
      <c r="CC69" s="188">
        <f t="shared" si="33"/>
        <v>1</v>
      </c>
      <c r="CD69" s="257">
        <f t="shared" si="34"/>
        <v>0</v>
      </c>
      <c r="CE69" s="188">
        <f t="shared" si="35"/>
        <v>1</v>
      </c>
      <c r="CF69" s="257">
        <f t="shared" ca="1" si="36"/>
        <v>0</v>
      </c>
      <c r="CG69" s="188">
        <f t="shared" ca="1" si="37"/>
        <v>1</v>
      </c>
      <c r="CH69" s="257">
        <f t="shared" ca="1" si="38"/>
        <v>0</v>
      </c>
      <c r="CI69" s="188">
        <f t="shared" ca="1" si="39"/>
        <v>1</v>
      </c>
      <c r="CJ69" s="26"/>
      <c r="CK69" s="187"/>
    </row>
    <row r="70" spans="1:89" ht="12" customHeight="1" x14ac:dyDescent="0.35">
      <c r="A70" s="27"/>
      <c r="B70" s="304" t="s">
        <v>570</v>
      </c>
      <c r="C70" s="27" t="s">
        <v>330</v>
      </c>
      <c r="D70" s="27"/>
      <c r="E70" s="27">
        <v>1</v>
      </c>
      <c r="F70" s="303" t="s">
        <v>42</v>
      </c>
      <c r="G70" s="27" t="s">
        <v>457</v>
      </c>
      <c r="H70" s="27"/>
      <c r="I70" s="27"/>
      <c r="J70" s="27"/>
      <c r="K70" s="27"/>
      <c r="L70" s="172"/>
      <c r="M70" s="25"/>
      <c r="N70" s="256">
        <v>0</v>
      </c>
      <c r="O70" s="256">
        <v>0</v>
      </c>
      <c r="P70" s="256">
        <v>0</v>
      </c>
      <c r="Q70" s="256">
        <v>0</v>
      </c>
      <c r="R70" s="256">
        <v>0</v>
      </c>
      <c r="S70" s="256">
        <v>0</v>
      </c>
      <c r="T70" s="256">
        <v>0</v>
      </c>
      <c r="U70" s="256">
        <v>0</v>
      </c>
      <c r="V70" s="256">
        <v>0</v>
      </c>
      <c r="W70" s="256">
        <v>0</v>
      </c>
      <c r="X70" s="256">
        <v>0</v>
      </c>
      <c r="Y70" s="256">
        <v>0</v>
      </c>
      <c r="Z70" s="255">
        <v>0</v>
      </c>
      <c r="AA70" s="255">
        <v>0</v>
      </c>
      <c r="AB70" s="255">
        <v>0</v>
      </c>
      <c r="AC70" s="255">
        <v>0</v>
      </c>
      <c r="AD70" s="255">
        <v>0</v>
      </c>
      <c r="AE70" s="255">
        <v>0</v>
      </c>
      <c r="AF70" s="255">
        <v>0</v>
      </c>
      <c r="AG70" s="255">
        <v>0</v>
      </c>
      <c r="AH70" s="255">
        <v>0</v>
      </c>
      <c r="AI70" s="255">
        <v>0</v>
      </c>
      <c r="AJ70" s="255">
        <v>0</v>
      </c>
      <c r="AK70" s="255">
        <v>0</v>
      </c>
      <c r="AL70" s="254">
        <v>0</v>
      </c>
      <c r="AM70" s="254">
        <v>0</v>
      </c>
      <c r="AN70" s="254">
        <v>0</v>
      </c>
      <c r="AO70" s="254">
        <v>0</v>
      </c>
      <c r="AP70" s="254">
        <v>0</v>
      </c>
      <c r="AQ70" s="254">
        <v>0</v>
      </c>
      <c r="AR70" s="254">
        <v>0</v>
      </c>
      <c r="AS70" s="254">
        <v>0</v>
      </c>
      <c r="AT70" s="254">
        <v>0</v>
      </c>
      <c r="AU70" s="254">
        <v>0</v>
      </c>
      <c r="AV70" s="254">
        <v>0</v>
      </c>
      <c r="AW70" s="254">
        <v>0</v>
      </c>
      <c r="AX70" s="255">
        <v>0</v>
      </c>
      <c r="AY70" s="255">
        <v>0</v>
      </c>
      <c r="AZ70" s="255"/>
      <c r="BA70" s="255"/>
      <c r="BB70" s="255"/>
      <c r="BC70" s="255"/>
      <c r="BD70" s="255"/>
      <c r="BE70" s="255"/>
      <c r="BF70" s="255"/>
      <c r="BG70" s="255"/>
      <c r="BH70" s="255"/>
      <c r="BI70" s="255"/>
      <c r="BM70" s="241"/>
      <c r="BN70" s="255">
        <f t="shared" ref="BN70:BN101" si="40">IF($E70=1,Y70,SUM(N70:Y70))</f>
        <v>0</v>
      </c>
      <c r="BO70" s="255">
        <f t="shared" ref="BO70:BO101" si="41">IF($E70=1,AK70,SUM(Z70:AK70))</f>
        <v>0</v>
      </c>
      <c r="BP70" s="255">
        <f t="shared" ref="BP70:BP101" si="42">IF($E70=1,AW70,SUM(AL70:AW70))</f>
        <v>0</v>
      </c>
      <c r="BQ70" s="255">
        <f ca="1">_xlfn.IFNA(IF($E70=1,OFFSET($M70,0,MATCH(Periods!$D$15,$M$5:$BL$5,0)-1),SUM(OFFSET($M70,0,MATCH(Periods!$D$15,$M$5:$BL$5,0)-1):OFFSET($M70,0,MATCH(Periods!$D$15,$M$5:$BL$5,0)-12))),"")</f>
        <v>0</v>
      </c>
      <c r="BR70" s="255">
        <f ca="1">IF($E70=1,OFFSET($M70,0,MATCH(Periods!$D$17,$M$5:$BL$5,0)-1),SUM(OFFSET($M70,0,MATCH(Periods!$D$17,$M$5:$BL$5,0)-1):OFFSET($M70,0,MATCH(Periods!$D$13,$M$5:$BL$5,0))))</f>
        <v>0</v>
      </c>
      <c r="BS70" s="255">
        <f ca="1">IF($E70=1,OFFSET($M70,0,MATCH(Periods!$D$16,$M$5:$BL$5,0)-1),SUM(OFFSET($M70,0,MATCH(Periods!$D$16,$M$5:$BL$5,0)-1):OFFSET($M70,0,MATCH(Periods!$D$14,$M$5:$BL$5,0))))</f>
        <v>0</v>
      </c>
      <c r="BT70" s="26"/>
      <c r="BU70" s="187" t="str">
        <f>IF(ISERROR(BN70/#REF!), "n/a", BN70/#REF!)</f>
        <v>n/a</v>
      </c>
      <c r="BV70" s="187" t="str">
        <f>IF(ISERROR(BO70/#REF!), "n/a", BO70/#REF!)</f>
        <v>n/a</v>
      </c>
      <c r="BW70" s="187" t="str">
        <f>IF(ISERROR(BP70/#REF!), "n/a", BP70/#REF!)</f>
        <v>n/a</v>
      </c>
      <c r="BX70" s="187" t="str">
        <f ca="1">IF(ISERROR(BQ70/#REF!), "n/a", BQ70/#REF!)</f>
        <v>n/a</v>
      </c>
      <c r="BY70" s="187" t="str">
        <f ca="1">IF(ISERROR(BR70/#REF!), "n/a", BR70/#REF!)</f>
        <v>n/a</v>
      </c>
      <c r="BZ70" s="187" t="str">
        <f ca="1">IF(ISERROR(BS70/#REF!), "n/a", BS70/#REF!)</f>
        <v>n/a</v>
      </c>
      <c r="CA70" s="71"/>
      <c r="CB70" s="257">
        <f t="shared" ref="CB70:CB101" si="43">BO70-BN70</f>
        <v>0</v>
      </c>
      <c r="CC70" s="188">
        <f t="shared" ref="CC70:CC101" si="44">IFERROR(CB70/BN70,1)</f>
        <v>1</v>
      </c>
      <c r="CD70" s="257">
        <f t="shared" ref="CD70:CD101" si="45">BP70-BO70</f>
        <v>0</v>
      </c>
      <c r="CE70" s="188">
        <f t="shared" ref="CE70:CE101" si="46">IFERROR(CD70/BO70,1)</f>
        <v>1</v>
      </c>
      <c r="CF70" s="257">
        <f t="shared" ref="CF70:CF101" ca="1" si="47">BQ70-BP70</f>
        <v>0</v>
      </c>
      <c r="CG70" s="188">
        <f t="shared" ref="CG70:CG101" ca="1" si="48">IFERROR(CF70/BP70,1)</f>
        <v>1</v>
      </c>
      <c r="CH70" s="257">
        <f t="shared" ref="CH70:CH101" ca="1" si="49">BS70-BR70</f>
        <v>0</v>
      </c>
      <c r="CI70" s="188">
        <f t="shared" ref="CI70:CI101" ca="1" si="50">IFERROR(CH70/BR70,1)</f>
        <v>1</v>
      </c>
      <c r="CJ70" s="26"/>
      <c r="CK70" s="187"/>
    </row>
    <row r="71" spans="1:89" ht="12" customHeight="1" x14ac:dyDescent="0.35">
      <c r="A71" s="27"/>
      <c r="B71" s="304" t="s">
        <v>571</v>
      </c>
      <c r="C71" s="27" t="s">
        <v>331</v>
      </c>
      <c r="D71" s="27"/>
      <c r="E71" s="27">
        <v>1</v>
      </c>
      <c r="F71" s="303" t="s">
        <v>42</v>
      </c>
      <c r="G71" s="27" t="s">
        <v>457</v>
      </c>
      <c r="H71" s="27"/>
      <c r="I71" s="27"/>
      <c r="J71" s="27"/>
      <c r="K71" s="27"/>
      <c r="L71" s="172"/>
      <c r="M71" s="25"/>
      <c r="N71" s="256">
        <v>0</v>
      </c>
      <c r="O71" s="256">
        <v>0</v>
      </c>
      <c r="P71" s="256">
        <v>0</v>
      </c>
      <c r="Q71" s="256">
        <v>0</v>
      </c>
      <c r="R71" s="256">
        <v>0</v>
      </c>
      <c r="S71" s="256">
        <v>0</v>
      </c>
      <c r="T71" s="256">
        <v>0</v>
      </c>
      <c r="U71" s="256">
        <v>0</v>
      </c>
      <c r="V71" s="256">
        <v>0</v>
      </c>
      <c r="W71" s="256">
        <v>0</v>
      </c>
      <c r="X71" s="256">
        <v>0</v>
      </c>
      <c r="Y71" s="256">
        <v>0</v>
      </c>
      <c r="Z71" s="255">
        <v>0</v>
      </c>
      <c r="AA71" s="255">
        <v>0</v>
      </c>
      <c r="AB71" s="255">
        <v>0</v>
      </c>
      <c r="AC71" s="255">
        <v>0</v>
      </c>
      <c r="AD71" s="255">
        <v>0</v>
      </c>
      <c r="AE71" s="255">
        <v>0</v>
      </c>
      <c r="AF71" s="255">
        <v>0</v>
      </c>
      <c r="AG71" s="255">
        <v>0</v>
      </c>
      <c r="AH71" s="255">
        <v>0</v>
      </c>
      <c r="AI71" s="255">
        <v>0</v>
      </c>
      <c r="AJ71" s="255">
        <v>0</v>
      </c>
      <c r="AK71" s="255">
        <v>0</v>
      </c>
      <c r="AL71" s="254">
        <v>0</v>
      </c>
      <c r="AM71" s="254">
        <v>0</v>
      </c>
      <c r="AN71" s="254">
        <v>0</v>
      </c>
      <c r="AO71" s="254">
        <v>0</v>
      </c>
      <c r="AP71" s="254">
        <v>0</v>
      </c>
      <c r="AQ71" s="254">
        <v>0</v>
      </c>
      <c r="AR71" s="254">
        <v>0</v>
      </c>
      <c r="AS71" s="254">
        <v>0</v>
      </c>
      <c r="AT71" s="254">
        <v>0</v>
      </c>
      <c r="AU71" s="254">
        <v>0</v>
      </c>
      <c r="AV71" s="254">
        <v>0</v>
      </c>
      <c r="AW71" s="254">
        <v>0</v>
      </c>
      <c r="AX71" s="255">
        <v>0</v>
      </c>
      <c r="AY71" s="255">
        <v>0</v>
      </c>
      <c r="AZ71" s="255"/>
      <c r="BA71" s="255"/>
      <c r="BB71" s="255"/>
      <c r="BC71" s="255"/>
      <c r="BD71" s="255"/>
      <c r="BE71" s="255"/>
      <c r="BF71" s="255"/>
      <c r="BG71" s="255"/>
      <c r="BH71" s="255"/>
      <c r="BI71" s="255"/>
      <c r="BM71" s="241"/>
      <c r="BN71" s="255">
        <f t="shared" si="40"/>
        <v>0</v>
      </c>
      <c r="BO71" s="255">
        <f t="shared" si="41"/>
        <v>0</v>
      </c>
      <c r="BP71" s="255">
        <f t="shared" si="42"/>
        <v>0</v>
      </c>
      <c r="BQ71" s="255">
        <f ca="1">_xlfn.IFNA(IF($E71=1,OFFSET($M71,0,MATCH(Periods!$D$15,$M$5:$BL$5,0)-1),SUM(OFFSET($M71,0,MATCH(Periods!$D$15,$M$5:$BL$5,0)-1):OFFSET($M71,0,MATCH(Periods!$D$15,$M$5:$BL$5,0)-12))),"")</f>
        <v>0</v>
      </c>
      <c r="BR71" s="255">
        <f ca="1">IF($E71=1,OFFSET($M71,0,MATCH(Periods!$D$17,$M$5:$BL$5,0)-1),SUM(OFFSET($M71,0,MATCH(Periods!$D$17,$M$5:$BL$5,0)-1):OFFSET($M71,0,MATCH(Periods!$D$13,$M$5:$BL$5,0))))</f>
        <v>0</v>
      </c>
      <c r="BS71" s="255">
        <f ca="1">IF($E71=1,OFFSET($M71,0,MATCH(Periods!$D$16,$M$5:$BL$5,0)-1),SUM(OFFSET($M71,0,MATCH(Periods!$D$16,$M$5:$BL$5,0)-1):OFFSET($M71,0,MATCH(Periods!$D$14,$M$5:$BL$5,0))))</f>
        <v>0</v>
      </c>
      <c r="BT71" s="26"/>
      <c r="BU71" s="187" t="str">
        <f>IF(ISERROR(BN71/#REF!), "n/a", BN71/#REF!)</f>
        <v>n/a</v>
      </c>
      <c r="BV71" s="187" t="str">
        <f>IF(ISERROR(BO71/#REF!), "n/a", BO71/#REF!)</f>
        <v>n/a</v>
      </c>
      <c r="BW71" s="187" t="str">
        <f>IF(ISERROR(BP71/#REF!), "n/a", BP71/#REF!)</f>
        <v>n/a</v>
      </c>
      <c r="BX71" s="187" t="str">
        <f ca="1">IF(ISERROR(BQ71/#REF!), "n/a", BQ71/#REF!)</f>
        <v>n/a</v>
      </c>
      <c r="BY71" s="187" t="str">
        <f ca="1">IF(ISERROR(BR71/#REF!), "n/a", BR71/#REF!)</f>
        <v>n/a</v>
      </c>
      <c r="BZ71" s="187" t="str">
        <f ca="1">IF(ISERROR(BS71/#REF!), "n/a", BS71/#REF!)</f>
        <v>n/a</v>
      </c>
      <c r="CA71" s="71"/>
      <c r="CB71" s="257">
        <f t="shared" si="43"/>
        <v>0</v>
      </c>
      <c r="CC71" s="188">
        <f t="shared" si="44"/>
        <v>1</v>
      </c>
      <c r="CD71" s="257">
        <f t="shared" si="45"/>
        <v>0</v>
      </c>
      <c r="CE71" s="188">
        <f t="shared" si="46"/>
        <v>1</v>
      </c>
      <c r="CF71" s="257">
        <f t="shared" ca="1" si="47"/>
        <v>0</v>
      </c>
      <c r="CG71" s="188">
        <f t="shared" ca="1" si="48"/>
        <v>1</v>
      </c>
      <c r="CH71" s="257">
        <f t="shared" ca="1" si="49"/>
        <v>0</v>
      </c>
      <c r="CI71" s="188">
        <f t="shared" ca="1" si="50"/>
        <v>1</v>
      </c>
      <c r="CJ71" s="26"/>
      <c r="CK71" s="187"/>
    </row>
    <row r="72" spans="1:89" ht="12" customHeight="1" x14ac:dyDescent="0.35">
      <c r="A72" s="27"/>
      <c r="B72" s="304" t="s">
        <v>572</v>
      </c>
      <c r="C72" s="27" t="s">
        <v>332</v>
      </c>
      <c r="D72" s="27"/>
      <c r="E72" s="27">
        <v>1</v>
      </c>
      <c r="F72" s="303" t="s">
        <v>42</v>
      </c>
      <c r="G72" s="27" t="s">
        <v>457</v>
      </c>
      <c r="H72" s="27"/>
      <c r="I72" s="27"/>
      <c r="J72" s="27"/>
      <c r="K72" s="27"/>
      <c r="L72" s="172"/>
      <c r="M72" s="25"/>
      <c r="N72" s="256">
        <v>0</v>
      </c>
      <c r="O72" s="256">
        <v>0</v>
      </c>
      <c r="P72" s="256">
        <v>0</v>
      </c>
      <c r="Q72" s="256">
        <v>0</v>
      </c>
      <c r="R72" s="256">
        <v>0</v>
      </c>
      <c r="S72" s="256">
        <v>0</v>
      </c>
      <c r="T72" s="256">
        <v>0</v>
      </c>
      <c r="U72" s="256">
        <v>0</v>
      </c>
      <c r="V72" s="256">
        <v>0</v>
      </c>
      <c r="W72" s="256">
        <v>0</v>
      </c>
      <c r="X72" s="256">
        <v>0</v>
      </c>
      <c r="Y72" s="256">
        <v>0</v>
      </c>
      <c r="Z72" s="255">
        <v>0</v>
      </c>
      <c r="AA72" s="255">
        <v>0</v>
      </c>
      <c r="AB72" s="255">
        <v>0</v>
      </c>
      <c r="AC72" s="255">
        <v>0</v>
      </c>
      <c r="AD72" s="255">
        <v>0</v>
      </c>
      <c r="AE72" s="255">
        <v>0</v>
      </c>
      <c r="AF72" s="255">
        <v>0</v>
      </c>
      <c r="AG72" s="255">
        <v>0</v>
      </c>
      <c r="AH72" s="255">
        <v>0</v>
      </c>
      <c r="AI72" s="255">
        <v>0</v>
      </c>
      <c r="AJ72" s="255">
        <v>0</v>
      </c>
      <c r="AK72" s="255">
        <v>0</v>
      </c>
      <c r="AL72" s="254">
        <v>0</v>
      </c>
      <c r="AM72" s="254">
        <v>0</v>
      </c>
      <c r="AN72" s="254">
        <v>0</v>
      </c>
      <c r="AO72" s="254">
        <v>0</v>
      </c>
      <c r="AP72" s="254">
        <v>0</v>
      </c>
      <c r="AQ72" s="254">
        <v>0</v>
      </c>
      <c r="AR72" s="254">
        <v>0</v>
      </c>
      <c r="AS72" s="254">
        <v>0</v>
      </c>
      <c r="AT72" s="254">
        <v>0</v>
      </c>
      <c r="AU72" s="254">
        <v>0</v>
      </c>
      <c r="AV72" s="254">
        <v>0</v>
      </c>
      <c r="AW72" s="254">
        <v>0</v>
      </c>
      <c r="AX72" s="255">
        <v>0</v>
      </c>
      <c r="AY72" s="255">
        <v>0</v>
      </c>
      <c r="AZ72" s="255"/>
      <c r="BA72" s="255"/>
      <c r="BB72" s="255"/>
      <c r="BC72" s="255"/>
      <c r="BD72" s="255"/>
      <c r="BE72" s="255"/>
      <c r="BF72" s="255"/>
      <c r="BG72" s="255"/>
      <c r="BH72" s="255"/>
      <c r="BI72" s="255"/>
      <c r="BM72" s="241"/>
      <c r="BN72" s="255">
        <f t="shared" si="40"/>
        <v>0</v>
      </c>
      <c r="BO72" s="255">
        <f t="shared" si="41"/>
        <v>0</v>
      </c>
      <c r="BP72" s="255">
        <f t="shared" si="42"/>
        <v>0</v>
      </c>
      <c r="BQ72" s="255">
        <f ca="1">_xlfn.IFNA(IF($E72=1,OFFSET($M72,0,MATCH(Periods!$D$15,$M$5:$BL$5,0)-1),SUM(OFFSET($M72,0,MATCH(Periods!$D$15,$M$5:$BL$5,0)-1):OFFSET($M72,0,MATCH(Periods!$D$15,$M$5:$BL$5,0)-12))),"")</f>
        <v>0</v>
      </c>
      <c r="BR72" s="255">
        <f ca="1">IF($E72=1,OFFSET($M72,0,MATCH(Periods!$D$17,$M$5:$BL$5,0)-1),SUM(OFFSET($M72,0,MATCH(Periods!$D$17,$M$5:$BL$5,0)-1):OFFSET($M72,0,MATCH(Periods!$D$13,$M$5:$BL$5,0))))</f>
        <v>0</v>
      </c>
      <c r="BS72" s="255">
        <f ca="1">IF($E72=1,OFFSET($M72,0,MATCH(Periods!$D$16,$M$5:$BL$5,0)-1),SUM(OFFSET($M72,0,MATCH(Periods!$D$16,$M$5:$BL$5,0)-1):OFFSET($M72,0,MATCH(Periods!$D$14,$M$5:$BL$5,0))))</f>
        <v>0</v>
      </c>
      <c r="BT72" s="26"/>
      <c r="BU72" s="187" t="str">
        <f>IF(ISERROR(BN72/#REF!), "n/a", BN72/#REF!)</f>
        <v>n/a</v>
      </c>
      <c r="BV72" s="187" t="str">
        <f>IF(ISERROR(BO72/#REF!), "n/a", BO72/#REF!)</f>
        <v>n/a</v>
      </c>
      <c r="BW72" s="187" t="str">
        <f>IF(ISERROR(BP72/#REF!), "n/a", BP72/#REF!)</f>
        <v>n/a</v>
      </c>
      <c r="BX72" s="187" t="str">
        <f ca="1">IF(ISERROR(BQ72/#REF!), "n/a", BQ72/#REF!)</f>
        <v>n/a</v>
      </c>
      <c r="BY72" s="187" t="str">
        <f ca="1">IF(ISERROR(BR72/#REF!), "n/a", BR72/#REF!)</f>
        <v>n/a</v>
      </c>
      <c r="BZ72" s="187" t="str">
        <f ca="1">IF(ISERROR(BS72/#REF!), "n/a", BS72/#REF!)</f>
        <v>n/a</v>
      </c>
      <c r="CA72" s="71"/>
      <c r="CB72" s="257">
        <f t="shared" si="43"/>
        <v>0</v>
      </c>
      <c r="CC72" s="188">
        <f t="shared" si="44"/>
        <v>1</v>
      </c>
      <c r="CD72" s="257">
        <f t="shared" si="45"/>
        <v>0</v>
      </c>
      <c r="CE72" s="188">
        <f t="shared" si="46"/>
        <v>1</v>
      </c>
      <c r="CF72" s="257">
        <f t="shared" ca="1" si="47"/>
        <v>0</v>
      </c>
      <c r="CG72" s="188">
        <f t="shared" ca="1" si="48"/>
        <v>1</v>
      </c>
      <c r="CH72" s="257">
        <f t="shared" ca="1" si="49"/>
        <v>0</v>
      </c>
      <c r="CI72" s="188">
        <f t="shared" ca="1" si="50"/>
        <v>1</v>
      </c>
      <c r="CJ72" s="26"/>
      <c r="CK72" s="187"/>
    </row>
    <row r="73" spans="1:89" ht="12" customHeight="1" x14ac:dyDescent="0.35">
      <c r="A73" s="27"/>
      <c r="B73" s="304" t="s">
        <v>573</v>
      </c>
      <c r="C73" s="27" t="s">
        <v>333</v>
      </c>
      <c r="D73" s="27"/>
      <c r="E73" s="27">
        <v>1</v>
      </c>
      <c r="F73" s="303" t="s">
        <v>42</v>
      </c>
      <c r="G73" s="27" t="s">
        <v>457</v>
      </c>
      <c r="H73" s="27"/>
      <c r="I73" s="27"/>
      <c r="J73" s="27"/>
      <c r="K73" s="27"/>
      <c r="L73" s="172"/>
      <c r="M73" s="25"/>
      <c r="N73" s="256">
        <v>0</v>
      </c>
      <c r="O73" s="256">
        <v>0</v>
      </c>
      <c r="P73" s="256">
        <v>0</v>
      </c>
      <c r="Q73" s="256">
        <v>0</v>
      </c>
      <c r="R73" s="256">
        <v>0</v>
      </c>
      <c r="S73" s="256">
        <v>0</v>
      </c>
      <c r="T73" s="256">
        <v>0</v>
      </c>
      <c r="U73" s="256">
        <v>0</v>
      </c>
      <c r="V73" s="256">
        <v>0</v>
      </c>
      <c r="W73" s="256">
        <v>0</v>
      </c>
      <c r="X73" s="256">
        <v>0</v>
      </c>
      <c r="Y73" s="256">
        <v>0</v>
      </c>
      <c r="Z73" s="255">
        <v>0</v>
      </c>
      <c r="AA73" s="255">
        <v>0</v>
      </c>
      <c r="AB73" s="255">
        <v>0</v>
      </c>
      <c r="AC73" s="255">
        <v>0</v>
      </c>
      <c r="AD73" s="255">
        <v>0</v>
      </c>
      <c r="AE73" s="255">
        <v>0</v>
      </c>
      <c r="AF73" s="255">
        <v>0</v>
      </c>
      <c r="AG73" s="255">
        <v>0</v>
      </c>
      <c r="AH73" s="255">
        <v>0</v>
      </c>
      <c r="AI73" s="255">
        <v>0</v>
      </c>
      <c r="AJ73" s="255">
        <v>0</v>
      </c>
      <c r="AK73" s="255">
        <v>0</v>
      </c>
      <c r="AL73" s="254">
        <v>0</v>
      </c>
      <c r="AM73" s="254">
        <v>0</v>
      </c>
      <c r="AN73" s="254">
        <v>0</v>
      </c>
      <c r="AO73" s="254">
        <v>0</v>
      </c>
      <c r="AP73" s="254">
        <v>0</v>
      </c>
      <c r="AQ73" s="254">
        <v>0</v>
      </c>
      <c r="AR73" s="254">
        <v>0</v>
      </c>
      <c r="AS73" s="254">
        <v>0</v>
      </c>
      <c r="AT73" s="254">
        <v>0</v>
      </c>
      <c r="AU73" s="254">
        <v>0</v>
      </c>
      <c r="AV73" s="254">
        <v>0</v>
      </c>
      <c r="AW73" s="254">
        <v>0</v>
      </c>
      <c r="AX73" s="255">
        <v>0</v>
      </c>
      <c r="AY73" s="255">
        <v>0</v>
      </c>
      <c r="AZ73" s="255"/>
      <c r="BA73" s="255"/>
      <c r="BB73" s="255"/>
      <c r="BC73" s="255"/>
      <c r="BD73" s="255"/>
      <c r="BE73" s="255"/>
      <c r="BF73" s="255"/>
      <c r="BG73" s="255"/>
      <c r="BH73" s="255"/>
      <c r="BI73" s="255"/>
      <c r="BM73" s="241"/>
      <c r="BN73" s="255">
        <f t="shared" si="40"/>
        <v>0</v>
      </c>
      <c r="BO73" s="255">
        <f t="shared" si="41"/>
        <v>0</v>
      </c>
      <c r="BP73" s="255">
        <f t="shared" si="42"/>
        <v>0</v>
      </c>
      <c r="BQ73" s="255">
        <f ca="1">_xlfn.IFNA(IF($E73=1,OFFSET($M73,0,MATCH(Periods!$D$15,$M$5:$BL$5,0)-1),SUM(OFFSET($M73,0,MATCH(Periods!$D$15,$M$5:$BL$5,0)-1):OFFSET($M73,0,MATCH(Periods!$D$15,$M$5:$BL$5,0)-12))),"")</f>
        <v>0</v>
      </c>
      <c r="BR73" s="255">
        <f ca="1">IF($E73=1,OFFSET($M73,0,MATCH(Periods!$D$17,$M$5:$BL$5,0)-1),SUM(OFFSET($M73,0,MATCH(Periods!$D$17,$M$5:$BL$5,0)-1):OFFSET($M73,0,MATCH(Periods!$D$13,$M$5:$BL$5,0))))</f>
        <v>0</v>
      </c>
      <c r="BS73" s="255">
        <f ca="1">IF($E73=1,OFFSET($M73,0,MATCH(Periods!$D$16,$M$5:$BL$5,0)-1),SUM(OFFSET($M73,0,MATCH(Periods!$D$16,$M$5:$BL$5,0)-1):OFFSET($M73,0,MATCH(Periods!$D$14,$M$5:$BL$5,0))))</f>
        <v>0</v>
      </c>
      <c r="BT73" s="26"/>
      <c r="BU73" s="187" t="str">
        <f>IF(ISERROR(BN73/#REF!), "n/a", BN73/#REF!)</f>
        <v>n/a</v>
      </c>
      <c r="BV73" s="187" t="str">
        <f>IF(ISERROR(BO73/#REF!), "n/a", BO73/#REF!)</f>
        <v>n/a</v>
      </c>
      <c r="BW73" s="187" t="str">
        <f>IF(ISERROR(BP73/#REF!), "n/a", BP73/#REF!)</f>
        <v>n/a</v>
      </c>
      <c r="BX73" s="187" t="str">
        <f ca="1">IF(ISERROR(BQ73/#REF!), "n/a", BQ73/#REF!)</f>
        <v>n/a</v>
      </c>
      <c r="BY73" s="187" t="str">
        <f ca="1">IF(ISERROR(BR73/#REF!), "n/a", BR73/#REF!)</f>
        <v>n/a</v>
      </c>
      <c r="BZ73" s="187" t="str">
        <f ca="1">IF(ISERROR(BS73/#REF!), "n/a", BS73/#REF!)</f>
        <v>n/a</v>
      </c>
      <c r="CA73" s="71"/>
      <c r="CB73" s="257">
        <f t="shared" si="43"/>
        <v>0</v>
      </c>
      <c r="CC73" s="188">
        <f t="shared" si="44"/>
        <v>1</v>
      </c>
      <c r="CD73" s="257">
        <f t="shared" si="45"/>
        <v>0</v>
      </c>
      <c r="CE73" s="188">
        <f t="shared" si="46"/>
        <v>1</v>
      </c>
      <c r="CF73" s="257">
        <f t="shared" ca="1" si="47"/>
        <v>0</v>
      </c>
      <c r="CG73" s="188">
        <f t="shared" ca="1" si="48"/>
        <v>1</v>
      </c>
      <c r="CH73" s="257">
        <f t="shared" ca="1" si="49"/>
        <v>0</v>
      </c>
      <c r="CI73" s="188">
        <f t="shared" ca="1" si="50"/>
        <v>1</v>
      </c>
      <c r="CJ73" s="26"/>
      <c r="CK73" s="187"/>
    </row>
    <row r="74" spans="1:89" ht="12" customHeight="1" x14ac:dyDescent="0.35">
      <c r="A74" s="27"/>
      <c r="B74" s="304" t="s">
        <v>574</v>
      </c>
      <c r="C74" s="27" t="s">
        <v>334</v>
      </c>
      <c r="D74" s="27"/>
      <c r="E74" s="27">
        <v>1</v>
      </c>
      <c r="F74" s="303" t="s">
        <v>42</v>
      </c>
      <c r="G74" s="27" t="s">
        <v>457</v>
      </c>
      <c r="H74" s="27"/>
      <c r="I74" s="27"/>
      <c r="J74" s="27"/>
      <c r="K74" s="27"/>
      <c r="L74" s="172"/>
      <c r="M74" s="25"/>
      <c r="N74" s="256">
        <v>0</v>
      </c>
      <c r="O74" s="256">
        <v>0</v>
      </c>
      <c r="P74" s="256">
        <v>0</v>
      </c>
      <c r="Q74" s="256">
        <v>0</v>
      </c>
      <c r="R74" s="256">
        <v>0</v>
      </c>
      <c r="S74" s="256">
        <v>0</v>
      </c>
      <c r="T74" s="256">
        <v>0</v>
      </c>
      <c r="U74" s="256">
        <v>0</v>
      </c>
      <c r="V74" s="256">
        <v>0</v>
      </c>
      <c r="W74" s="256">
        <v>0</v>
      </c>
      <c r="X74" s="256">
        <v>0</v>
      </c>
      <c r="Y74" s="256">
        <v>0</v>
      </c>
      <c r="Z74" s="255">
        <v>0</v>
      </c>
      <c r="AA74" s="255">
        <v>0</v>
      </c>
      <c r="AB74" s="255">
        <v>0</v>
      </c>
      <c r="AC74" s="255">
        <v>0</v>
      </c>
      <c r="AD74" s="255">
        <v>0</v>
      </c>
      <c r="AE74" s="255">
        <v>0</v>
      </c>
      <c r="AF74" s="255">
        <v>0</v>
      </c>
      <c r="AG74" s="255">
        <v>0</v>
      </c>
      <c r="AH74" s="255">
        <v>0</v>
      </c>
      <c r="AI74" s="255">
        <v>0</v>
      </c>
      <c r="AJ74" s="255">
        <v>0</v>
      </c>
      <c r="AK74" s="255">
        <v>0</v>
      </c>
      <c r="AL74" s="254">
        <v>0</v>
      </c>
      <c r="AM74" s="254">
        <v>0</v>
      </c>
      <c r="AN74" s="254">
        <v>0</v>
      </c>
      <c r="AO74" s="254">
        <v>0</v>
      </c>
      <c r="AP74" s="254">
        <v>0</v>
      </c>
      <c r="AQ74" s="254">
        <v>0</v>
      </c>
      <c r="AR74" s="254">
        <v>0</v>
      </c>
      <c r="AS74" s="254">
        <v>0</v>
      </c>
      <c r="AT74" s="254">
        <v>0</v>
      </c>
      <c r="AU74" s="254">
        <v>0</v>
      </c>
      <c r="AV74" s="254">
        <v>0</v>
      </c>
      <c r="AW74" s="254">
        <v>0</v>
      </c>
      <c r="AX74" s="255">
        <v>0</v>
      </c>
      <c r="AY74" s="255">
        <v>0</v>
      </c>
      <c r="AZ74" s="255"/>
      <c r="BA74" s="255"/>
      <c r="BB74" s="255"/>
      <c r="BC74" s="255"/>
      <c r="BD74" s="255"/>
      <c r="BE74" s="255"/>
      <c r="BF74" s="255"/>
      <c r="BG74" s="255"/>
      <c r="BH74" s="255"/>
      <c r="BI74" s="255"/>
      <c r="BM74" s="241"/>
      <c r="BN74" s="255">
        <f t="shared" si="40"/>
        <v>0</v>
      </c>
      <c r="BO74" s="255">
        <f t="shared" si="41"/>
        <v>0</v>
      </c>
      <c r="BP74" s="255">
        <f t="shared" si="42"/>
        <v>0</v>
      </c>
      <c r="BQ74" s="255">
        <f ca="1">_xlfn.IFNA(IF($E74=1,OFFSET($M74,0,MATCH(Periods!$D$15,$M$5:$BL$5,0)-1),SUM(OFFSET($M74,0,MATCH(Periods!$D$15,$M$5:$BL$5,0)-1):OFFSET($M74,0,MATCH(Periods!$D$15,$M$5:$BL$5,0)-12))),"")</f>
        <v>0</v>
      </c>
      <c r="BR74" s="255">
        <f ca="1">IF($E74=1,OFFSET($M74,0,MATCH(Periods!$D$17,$M$5:$BL$5,0)-1),SUM(OFFSET($M74,0,MATCH(Periods!$D$17,$M$5:$BL$5,0)-1):OFFSET($M74,0,MATCH(Periods!$D$13,$M$5:$BL$5,0))))</f>
        <v>0</v>
      </c>
      <c r="BS74" s="255">
        <f ca="1">IF($E74=1,OFFSET($M74,0,MATCH(Periods!$D$16,$M$5:$BL$5,0)-1),SUM(OFFSET($M74,0,MATCH(Periods!$D$16,$M$5:$BL$5,0)-1):OFFSET($M74,0,MATCH(Periods!$D$14,$M$5:$BL$5,0))))</f>
        <v>0</v>
      </c>
      <c r="BT74" s="26"/>
      <c r="BU74" s="187" t="str">
        <f>IF(ISERROR(BN74/#REF!), "n/a", BN74/#REF!)</f>
        <v>n/a</v>
      </c>
      <c r="BV74" s="187" t="str">
        <f>IF(ISERROR(BO74/#REF!), "n/a", BO74/#REF!)</f>
        <v>n/a</v>
      </c>
      <c r="BW74" s="187" t="str">
        <f>IF(ISERROR(BP74/#REF!), "n/a", BP74/#REF!)</f>
        <v>n/a</v>
      </c>
      <c r="BX74" s="187" t="str">
        <f ca="1">IF(ISERROR(BQ74/#REF!), "n/a", BQ74/#REF!)</f>
        <v>n/a</v>
      </c>
      <c r="BY74" s="187" t="str">
        <f ca="1">IF(ISERROR(BR74/#REF!), "n/a", BR74/#REF!)</f>
        <v>n/a</v>
      </c>
      <c r="BZ74" s="187" t="str">
        <f ca="1">IF(ISERROR(BS74/#REF!), "n/a", BS74/#REF!)</f>
        <v>n/a</v>
      </c>
      <c r="CA74" s="71"/>
      <c r="CB74" s="257">
        <f t="shared" si="43"/>
        <v>0</v>
      </c>
      <c r="CC74" s="188">
        <f t="shared" si="44"/>
        <v>1</v>
      </c>
      <c r="CD74" s="257">
        <f t="shared" si="45"/>
        <v>0</v>
      </c>
      <c r="CE74" s="188">
        <f t="shared" si="46"/>
        <v>1</v>
      </c>
      <c r="CF74" s="257">
        <f t="shared" ca="1" si="47"/>
        <v>0</v>
      </c>
      <c r="CG74" s="188">
        <f t="shared" ca="1" si="48"/>
        <v>1</v>
      </c>
      <c r="CH74" s="257">
        <f t="shared" ca="1" si="49"/>
        <v>0</v>
      </c>
      <c r="CI74" s="188">
        <f t="shared" ca="1" si="50"/>
        <v>1</v>
      </c>
      <c r="CJ74" s="26"/>
      <c r="CK74" s="187"/>
    </row>
    <row r="75" spans="1:89" ht="12" customHeight="1" x14ac:dyDescent="0.35">
      <c r="A75" s="27"/>
      <c r="B75" s="304" t="s">
        <v>575</v>
      </c>
      <c r="C75" s="27" t="s">
        <v>335</v>
      </c>
      <c r="D75" s="27"/>
      <c r="E75" s="27">
        <v>1</v>
      </c>
      <c r="F75" s="303" t="s">
        <v>42</v>
      </c>
      <c r="G75" s="27" t="s">
        <v>457</v>
      </c>
      <c r="H75" s="27"/>
      <c r="I75" s="27"/>
      <c r="J75" s="27"/>
      <c r="K75" s="27"/>
      <c r="L75" s="172"/>
      <c r="M75" s="25"/>
      <c r="N75" s="256">
        <v>0</v>
      </c>
      <c r="O75" s="256">
        <v>0</v>
      </c>
      <c r="P75" s="256">
        <v>0</v>
      </c>
      <c r="Q75" s="256">
        <v>0</v>
      </c>
      <c r="R75" s="256">
        <v>0</v>
      </c>
      <c r="S75" s="256">
        <v>0</v>
      </c>
      <c r="T75" s="256">
        <v>0</v>
      </c>
      <c r="U75" s="256">
        <v>0</v>
      </c>
      <c r="V75" s="256">
        <v>0</v>
      </c>
      <c r="W75" s="256">
        <v>0</v>
      </c>
      <c r="X75" s="256">
        <v>0</v>
      </c>
      <c r="Y75" s="256">
        <v>0</v>
      </c>
      <c r="Z75" s="255">
        <v>0</v>
      </c>
      <c r="AA75" s="255">
        <v>0</v>
      </c>
      <c r="AB75" s="255">
        <v>0</v>
      </c>
      <c r="AC75" s="255">
        <v>0</v>
      </c>
      <c r="AD75" s="255">
        <v>0</v>
      </c>
      <c r="AE75" s="255">
        <v>0</v>
      </c>
      <c r="AF75" s="255">
        <v>0</v>
      </c>
      <c r="AG75" s="255">
        <v>0</v>
      </c>
      <c r="AH75" s="255">
        <v>0</v>
      </c>
      <c r="AI75" s="255">
        <v>0</v>
      </c>
      <c r="AJ75" s="255">
        <v>0</v>
      </c>
      <c r="AK75" s="255">
        <v>0</v>
      </c>
      <c r="AL75" s="254">
        <v>0</v>
      </c>
      <c r="AM75" s="254">
        <v>0</v>
      </c>
      <c r="AN75" s="254">
        <v>0</v>
      </c>
      <c r="AO75" s="254">
        <v>0</v>
      </c>
      <c r="AP75" s="254">
        <v>0</v>
      </c>
      <c r="AQ75" s="254">
        <v>0</v>
      </c>
      <c r="AR75" s="254">
        <v>0</v>
      </c>
      <c r="AS75" s="254">
        <v>0</v>
      </c>
      <c r="AT75" s="254">
        <v>0</v>
      </c>
      <c r="AU75" s="254">
        <v>0</v>
      </c>
      <c r="AV75" s="254">
        <v>0</v>
      </c>
      <c r="AW75" s="254">
        <v>0</v>
      </c>
      <c r="AX75" s="255">
        <v>0</v>
      </c>
      <c r="AY75" s="255">
        <v>0</v>
      </c>
      <c r="AZ75" s="255"/>
      <c r="BA75" s="255"/>
      <c r="BB75" s="255"/>
      <c r="BC75" s="255"/>
      <c r="BD75" s="255"/>
      <c r="BE75" s="255"/>
      <c r="BF75" s="255"/>
      <c r="BG75" s="255"/>
      <c r="BH75" s="255"/>
      <c r="BI75" s="255"/>
      <c r="BM75" s="241"/>
      <c r="BN75" s="255">
        <f t="shared" si="40"/>
        <v>0</v>
      </c>
      <c r="BO75" s="255">
        <f t="shared" si="41"/>
        <v>0</v>
      </c>
      <c r="BP75" s="255">
        <f t="shared" si="42"/>
        <v>0</v>
      </c>
      <c r="BQ75" s="255">
        <f ca="1">_xlfn.IFNA(IF($E75=1,OFFSET($M75,0,MATCH(Periods!$D$15,$M$5:$BL$5,0)-1),SUM(OFFSET($M75,0,MATCH(Periods!$D$15,$M$5:$BL$5,0)-1):OFFSET($M75,0,MATCH(Periods!$D$15,$M$5:$BL$5,0)-12))),"")</f>
        <v>0</v>
      </c>
      <c r="BR75" s="255">
        <f ca="1">IF($E75=1,OFFSET($M75,0,MATCH(Periods!$D$17,$M$5:$BL$5,0)-1),SUM(OFFSET($M75,0,MATCH(Periods!$D$17,$M$5:$BL$5,0)-1):OFFSET($M75,0,MATCH(Periods!$D$13,$M$5:$BL$5,0))))</f>
        <v>0</v>
      </c>
      <c r="BS75" s="255">
        <f ca="1">IF($E75=1,OFFSET($M75,0,MATCH(Periods!$D$16,$M$5:$BL$5,0)-1),SUM(OFFSET($M75,0,MATCH(Periods!$D$16,$M$5:$BL$5,0)-1):OFFSET($M75,0,MATCH(Periods!$D$14,$M$5:$BL$5,0))))</f>
        <v>0</v>
      </c>
      <c r="BT75" s="26"/>
      <c r="BU75" s="187" t="str">
        <f>IF(ISERROR(BN75/#REF!), "n/a", BN75/#REF!)</f>
        <v>n/a</v>
      </c>
      <c r="BV75" s="187" t="str">
        <f>IF(ISERROR(BO75/#REF!), "n/a", BO75/#REF!)</f>
        <v>n/a</v>
      </c>
      <c r="BW75" s="187" t="str">
        <f>IF(ISERROR(BP75/#REF!), "n/a", BP75/#REF!)</f>
        <v>n/a</v>
      </c>
      <c r="BX75" s="187" t="str">
        <f ca="1">IF(ISERROR(BQ75/#REF!), "n/a", BQ75/#REF!)</f>
        <v>n/a</v>
      </c>
      <c r="BY75" s="187" t="str">
        <f ca="1">IF(ISERROR(BR75/#REF!), "n/a", BR75/#REF!)</f>
        <v>n/a</v>
      </c>
      <c r="BZ75" s="187" t="str">
        <f ca="1">IF(ISERROR(BS75/#REF!), "n/a", BS75/#REF!)</f>
        <v>n/a</v>
      </c>
      <c r="CA75" s="71"/>
      <c r="CB75" s="257">
        <f t="shared" si="43"/>
        <v>0</v>
      </c>
      <c r="CC75" s="188">
        <f t="shared" si="44"/>
        <v>1</v>
      </c>
      <c r="CD75" s="257">
        <f t="shared" si="45"/>
        <v>0</v>
      </c>
      <c r="CE75" s="188">
        <f t="shared" si="46"/>
        <v>1</v>
      </c>
      <c r="CF75" s="257">
        <f t="shared" ca="1" si="47"/>
        <v>0</v>
      </c>
      <c r="CG75" s="188">
        <f t="shared" ca="1" si="48"/>
        <v>1</v>
      </c>
      <c r="CH75" s="257">
        <f t="shared" ca="1" si="49"/>
        <v>0</v>
      </c>
      <c r="CI75" s="188">
        <f t="shared" ca="1" si="50"/>
        <v>1</v>
      </c>
      <c r="CJ75" s="26"/>
      <c r="CK75" s="187"/>
    </row>
    <row r="76" spans="1:89" ht="12" customHeight="1" x14ac:dyDescent="0.35">
      <c r="A76" s="27"/>
      <c r="B76" s="304" t="s">
        <v>576</v>
      </c>
      <c r="C76" s="27" t="s">
        <v>336</v>
      </c>
      <c r="D76" s="27"/>
      <c r="E76" s="27">
        <v>1</v>
      </c>
      <c r="F76" s="303" t="s">
        <v>42</v>
      </c>
      <c r="G76" s="27" t="s">
        <v>457</v>
      </c>
      <c r="H76" s="27"/>
      <c r="I76" s="27"/>
      <c r="J76" s="27"/>
      <c r="K76" s="27"/>
      <c r="L76" s="172"/>
      <c r="M76" s="25"/>
      <c r="N76" s="256">
        <v>0</v>
      </c>
      <c r="O76" s="256">
        <v>0</v>
      </c>
      <c r="P76" s="256">
        <v>0</v>
      </c>
      <c r="Q76" s="256">
        <v>0</v>
      </c>
      <c r="R76" s="256">
        <v>0</v>
      </c>
      <c r="S76" s="256">
        <v>0</v>
      </c>
      <c r="T76" s="256">
        <v>0</v>
      </c>
      <c r="U76" s="256">
        <v>0</v>
      </c>
      <c r="V76" s="256">
        <v>0</v>
      </c>
      <c r="W76" s="256">
        <v>0</v>
      </c>
      <c r="X76" s="256">
        <v>0</v>
      </c>
      <c r="Y76" s="256">
        <v>0</v>
      </c>
      <c r="Z76" s="255">
        <v>0</v>
      </c>
      <c r="AA76" s="255">
        <v>0</v>
      </c>
      <c r="AB76" s="255">
        <v>0</v>
      </c>
      <c r="AC76" s="255">
        <v>0</v>
      </c>
      <c r="AD76" s="255">
        <v>0</v>
      </c>
      <c r="AE76" s="255">
        <v>0</v>
      </c>
      <c r="AF76" s="255">
        <v>0</v>
      </c>
      <c r="AG76" s="255">
        <v>0</v>
      </c>
      <c r="AH76" s="255">
        <v>0</v>
      </c>
      <c r="AI76" s="255">
        <v>0</v>
      </c>
      <c r="AJ76" s="255">
        <v>0</v>
      </c>
      <c r="AK76" s="255">
        <v>0</v>
      </c>
      <c r="AL76" s="254">
        <v>0</v>
      </c>
      <c r="AM76" s="254">
        <v>0</v>
      </c>
      <c r="AN76" s="254">
        <v>0</v>
      </c>
      <c r="AO76" s="254">
        <v>0</v>
      </c>
      <c r="AP76" s="254">
        <v>0</v>
      </c>
      <c r="AQ76" s="254">
        <v>0</v>
      </c>
      <c r="AR76" s="254">
        <v>0</v>
      </c>
      <c r="AS76" s="254">
        <v>0</v>
      </c>
      <c r="AT76" s="254">
        <v>0</v>
      </c>
      <c r="AU76" s="254">
        <v>0</v>
      </c>
      <c r="AV76" s="254">
        <v>0</v>
      </c>
      <c r="AW76" s="254">
        <v>0</v>
      </c>
      <c r="AX76" s="255">
        <v>0</v>
      </c>
      <c r="AY76" s="255">
        <v>0</v>
      </c>
      <c r="AZ76" s="255"/>
      <c r="BA76" s="255"/>
      <c r="BB76" s="255"/>
      <c r="BC76" s="255"/>
      <c r="BD76" s="255"/>
      <c r="BE76" s="255"/>
      <c r="BF76" s="255"/>
      <c r="BG76" s="255"/>
      <c r="BH76" s="255"/>
      <c r="BI76" s="255"/>
      <c r="BM76" s="241"/>
      <c r="BN76" s="255">
        <f t="shared" si="40"/>
        <v>0</v>
      </c>
      <c r="BO76" s="255">
        <f t="shared" si="41"/>
        <v>0</v>
      </c>
      <c r="BP76" s="255">
        <f t="shared" si="42"/>
        <v>0</v>
      </c>
      <c r="BQ76" s="255">
        <f ca="1">_xlfn.IFNA(IF($E76=1,OFFSET($M76,0,MATCH(Periods!$D$15,$M$5:$BL$5,0)-1),SUM(OFFSET($M76,0,MATCH(Periods!$D$15,$M$5:$BL$5,0)-1):OFFSET($M76,0,MATCH(Periods!$D$15,$M$5:$BL$5,0)-12))),"")</f>
        <v>0</v>
      </c>
      <c r="BR76" s="255">
        <f ca="1">IF($E76=1,OFFSET($M76,0,MATCH(Periods!$D$17,$M$5:$BL$5,0)-1),SUM(OFFSET($M76,0,MATCH(Periods!$D$17,$M$5:$BL$5,0)-1):OFFSET($M76,0,MATCH(Periods!$D$13,$M$5:$BL$5,0))))</f>
        <v>0</v>
      </c>
      <c r="BS76" s="255">
        <f ca="1">IF($E76=1,OFFSET($M76,0,MATCH(Periods!$D$16,$M$5:$BL$5,0)-1),SUM(OFFSET($M76,0,MATCH(Periods!$D$16,$M$5:$BL$5,0)-1):OFFSET($M76,0,MATCH(Periods!$D$14,$M$5:$BL$5,0))))</f>
        <v>0</v>
      </c>
      <c r="BT76" s="26"/>
      <c r="BU76" s="187" t="str">
        <f>IF(ISERROR(BN76/#REF!), "n/a", BN76/#REF!)</f>
        <v>n/a</v>
      </c>
      <c r="BV76" s="187" t="str">
        <f>IF(ISERROR(BO76/#REF!), "n/a", BO76/#REF!)</f>
        <v>n/a</v>
      </c>
      <c r="BW76" s="187" t="str">
        <f>IF(ISERROR(BP76/#REF!), "n/a", BP76/#REF!)</f>
        <v>n/a</v>
      </c>
      <c r="BX76" s="187" t="str">
        <f ca="1">IF(ISERROR(BQ76/#REF!), "n/a", BQ76/#REF!)</f>
        <v>n/a</v>
      </c>
      <c r="BY76" s="187" t="str">
        <f ca="1">IF(ISERROR(BR76/#REF!), "n/a", BR76/#REF!)</f>
        <v>n/a</v>
      </c>
      <c r="BZ76" s="187" t="str">
        <f ca="1">IF(ISERROR(BS76/#REF!), "n/a", BS76/#REF!)</f>
        <v>n/a</v>
      </c>
      <c r="CA76" s="71"/>
      <c r="CB76" s="257">
        <f t="shared" si="43"/>
        <v>0</v>
      </c>
      <c r="CC76" s="188">
        <f t="shared" si="44"/>
        <v>1</v>
      </c>
      <c r="CD76" s="257">
        <f t="shared" si="45"/>
        <v>0</v>
      </c>
      <c r="CE76" s="188">
        <f t="shared" si="46"/>
        <v>1</v>
      </c>
      <c r="CF76" s="257">
        <f t="shared" ca="1" si="47"/>
        <v>0</v>
      </c>
      <c r="CG76" s="188">
        <f t="shared" ca="1" si="48"/>
        <v>1</v>
      </c>
      <c r="CH76" s="257">
        <f t="shared" ca="1" si="49"/>
        <v>0</v>
      </c>
      <c r="CI76" s="188">
        <f t="shared" ca="1" si="50"/>
        <v>1</v>
      </c>
      <c r="CJ76" s="26"/>
      <c r="CK76" s="187"/>
    </row>
    <row r="77" spans="1:89" ht="12" customHeight="1" x14ac:dyDescent="0.35">
      <c r="A77" s="27"/>
      <c r="B77" s="304" t="s">
        <v>577</v>
      </c>
      <c r="C77" s="27" t="s">
        <v>337</v>
      </c>
      <c r="D77" s="27"/>
      <c r="E77" s="27">
        <v>1</v>
      </c>
      <c r="F77" s="303" t="s">
        <v>42</v>
      </c>
      <c r="G77" s="27" t="s">
        <v>457</v>
      </c>
      <c r="H77" s="27"/>
      <c r="I77" s="27"/>
      <c r="J77" s="27"/>
      <c r="K77" s="27"/>
      <c r="L77" s="172"/>
      <c r="M77" s="25"/>
      <c r="N77" s="256">
        <v>0</v>
      </c>
      <c r="O77" s="256">
        <v>0</v>
      </c>
      <c r="P77" s="256">
        <v>0</v>
      </c>
      <c r="Q77" s="256">
        <v>0</v>
      </c>
      <c r="R77" s="256">
        <v>0</v>
      </c>
      <c r="S77" s="256">
        <v>0</v>
      </c>
      <c r="T77" s="256">
        <v>0</v>
      </c>
      <c r="U77" s="256">
        <v>0</v>
      </c>
      <c r="V77" s="256">
        <v>0</v>
      </c>
      <c r="W77" s="256">
        <v>0</v>
      </c>
      <c r="X77" s="256">
        <v>0</v>
      </c>
      <c r="Y77" s="256">
        <v>0</v>
      </c>
      <c r="Z77" s="255">
        <v>0</v>
      </c>
      <c r="AA77" s="255">
        <v>0</v>
      </c>
      <c r="AB77" s="255">
        <v>0</v>
      </c>
      <c r="AC77" s="255">
        <v>0</v>
      </c>
      <c r="AD77" s="255">
        <v>0</v>
      </c>
      <c r="AE77" s="255">
        <v>0</v>
      </c>
      <c r="AF77" s="255">
        <v>0</v>
      </c>
      <c r="AG77" s="255">
        <v>0</v>
      </c>
      <c r="AH77" s="255">
        <v>0</v>
      </c>
      <c r="AI77" s="255">
        <v>0</v>
      </c>
      <c r="AJ77" s="255">
        <v>0</v>
      </c>
      <c r="AK77" s="255">
        <v>0</v>
      </c>
      <c r="AL77" s="254">
        <v>0</v>
      </c>
      <c r="AM77" s="254">
        <v>0</v>
      </c>
      <c r="AN77" s="254">
        <v>0</v>
      </c>
      <c r="AO77" s="254">
        <v>0</v>
      </c>
      <c r="AP77" s="254">
        <v>0</v>
      </c>
      <c r="AQ77" s="254">
        <v>0</v>
      </c>
      <c r="AR77" s="254">
        <v>0</v>
      </c>
      <c r="AS77" s="254">
        <v>0</v>
      </c>
      <c r="AT77" s="254">
        <v>0</v>
      </c>
      <c r="AU77" s="254">
        <v>0</v>
      </c>
      <c r="AV77" s="254">
        <v>0</v>
      </c>
      <c r="AW77" s="254">
        <v>0</v>
      </c>
      <c r="AX77" s="255">
        <v>0</v>
      </c>
      <c r="AY77" s="255">
        <v>0</v>
      </c>
      <c r="AZ77" s="255"/>
      <c r="BA77" s="255"/>
      <c r="BB77" s="255"/>
      <c r="BC77" s="255"/>
      <c r="BD77" s="255"/>
      <c r="BE77" s="255"/>
      <c r="BF77" s="255"/>
      <c r="BG77" s="255"/>
      <c r="BH77" s="255"/>
      <c r="BI77" s="255"/>
      <c r="BM77" s="241"/>
      <c r="BN77" s="255">
        <f t="shared" si="40"/>
        <v>0</v>
      </c>
      <c r="BO77" s="255">
        <f t="shared" si="41"/>
        <v>0</v>
      </c>
      <c r="BP77" s="255">
        <f t="shared" si="42"/>
        <v>0</v>
      </c>
      <c r="BQ77" s="255">
        <f ca="1">_xlfn.IFNA(IF($E77=1,OFFSET($M77,0,MATCH(Periods!$D$15,$M$5:$BL$5,0)-1),SUM(OFFSET($M77,0,MATCH(Periods!$D$15,$M$5:$BL$5,0)-1):OFFSET($M77,0,MATCH(Periods!$D$15,$M$5:$BL$5,0)-12))),"")</f>
        <v>0</v>
      </c>
      <c r="BR77" s="255">
        <f ca="1">IF($E77=1,OFFSET($M77,0,MATCH(Periods!$D$17,$M$5:$BL$5,0)-1),SUM(OFFSET($M77,0,MATCH(Periods!$D$17,$M$5:$BL$5,0)-1):OFFSET($M77,0,MATCH(Periods!$D$13,$M$5:$BL$5,0))))</f>
        <v>0</v>
      </c>
      <c r="BS77" s="255">
        <f ca="1">IF($E77=1,OFFSET($M77,0,MATCH(Periods!$D$16,$M$5:$BL$5,0)-1),SUM(OFFSET($M77,0,MATCH(Periods!$D$16,$M$5:$BL$5,0)-1):OFFSET($M77,0,MATCH(Periods!$D$14,$M$5:$BL$5,0))))</f>
        <v>0</v>
      </c>
      <c r="BT77" s="26"/>
      <c r="BU77" s="187" t="str">
        <f>IF(ISERROR(BN77/#REF!), "n/a", BN77/#REF!)</f>
        <v>n/a</v>
      </c>
      <c r="BV77" s="187" t="str">
        <f>IF(ISERROR(BO77/#REF!), "n/a", BO77/#REF!)</f>
        <v>n/a</v>
      </c>
      <c r="BW77" s="187" t="str">
        <f>IF(ISERROR(BP77/#REF!), "n/a", BP77/#REF!)</f>
        <v>n/a</v>
      </c>
      <c r="BX77" s="187" t="str">
        <f ca="1">IF(ISERROR(BQ77/#REF!), "n/a", BQ77/#REF!)</f>
        <v>n/a</v>
      </c>
      <c r="BY77" s="187" t="str">
        <f ca="1">IF(ISERROR(BR77/#REF!), "n/a", BR77/#REF!)</f>
        <v>n/a</v>
      </c>
      <c r="BZ77" s="187" t="str">
        <f ca="1">IF(ISERROR(BS77/#REF!), "n/a", BS77/#REF!)</f>
        <v>n/a</v>
      </c>
      <c r="CA77" s="71"/>
      <c r="CB77" s="257">
        <f t="shared" si="43"/>
        <v>0</v>
      </c>
      <c r="CC77" s="188">
        <f t="shared" si="44"/>
        <v>1</v>
      </c>
      <c r="CD77" s="257">
        <f t="shared" si="45"/>
        <v>0</v>
      </c>
      <c r="CE77" s="188">
        <f t="shared" si="46"/>
        <v>1</v>
      </c>
      <c r="CF77" s="257">
        <f t="shared" ca="1" si="47"/>
        <v>0</v>
      </c>
      <c r="CG77" s="188">
        <f t="shared" ca="1" si="48"/>
        <v>1</v>
      </c>
      <c r="CH77" s="257">
        <f t="shared" ca="1" si="49"/>
        <v>0</v>
      </c>
      <c r="CI77" s="188">
        <f t="shared" ca="1" si="50"/>
        <v>1</v>
      </c>
      <c r="CJ77" s="26"/>
      <c r="CK77" s="187"/>
    </row>
    <row r="78" spans="1:89" ht="12" customHeight="1" x14ac:dyDescent="0.35">
      <c r="A78" s="27"/>
      <c r="B78" s="304" t="s">
        <v>578</v>
      </c>
      <c r="C78" s="27" t="s">
        <v>338</v>
      </c>
      <c r="D78" s="27"/>
      <c r="E78" s="27">
        <v>1</v>
      </c>
      <c r="F78" s="303" t="s">
        <v>42</v>
      </c>
      <c r="G78" s="27" t="s">
        <v>457</v>
      </c>
      <c r="H78" s="27"/>
      <c r="I78" s="27"/>
      <c r="J78" s="27"/>
      <c r="K78" s="27"/>
      <c r="L78" s="172"/>
      <c r="M78" s="25"/>
      <c r="N78" s="256">
        <v>0</v>
      </c>
      <c r="O78" s="256">
        <v>0</v>
      </c>
      <c r="P78" s="256">
        <v>0</v>
      </c>
      <c r="Q78" s="256">
        <v>0</v>
      </c>
      <c r="R78" s="256">
        <v>0</v>
      </c>
      <c r="S78" s="256">
        <v>0</v>
      </c>
      <c r="T78" s="256">
        <v>0</v>
      </c>
      <c r="U78" s="256">
        <v>0</v>
      </c>
      <c r="V78" s="256">
        <v>0</v>
      </c>
      <c r="W78" s="256">
        <v>0</v>
      </c>
      <c r="X78" s="256">
        <v>0</v>
      </c>
      <c r="Y78" s="256">
        <v>0</v>
      </c>
      <c r="Z78" s="255">
        <v>0</v>
      </c>
      <c r="AA78" s="255">
        <v>0</v>
      </c>
      <c r="AB78" s="255">
        <v>0</v>
      </c>
      <c r="AC78" s="255">
        <v>0</v>
      </c>
      <c r="AD78" s="255">
        <v>0</v>
      </c>
      <c r="AE78" s="255">
        <v>0</v>
      </c>
      <c r="AF78" s="255">
        <v>0</v>
      </c>
      <c r="AG78" s="255">
        <v>0</v>
      </c>
      <c r="AH78" s="255">
        <v>0</v>
      </c>
      <c r="AI78" s="255">
        <v>0</v>
      </c>
      <c r="AJ78" s="255">
        <v>0</v>
      </c>
      <c r="AK78" s="255">
        <v>0</v>
      </c>
      <c r="AL78" s="254">
        <v>0</v>
      </c>
      <c r="AM78" s="254">
        <v>0</v>
      </c>
      <c r="AN78" s="254">
        <v>0</v>
      </c>
      <c r="AO78" s="254">
        <v>0</v>
      </c>
      <c r="AP78" s="254">
        <v>0</v>
      </c>
      <c r="AQ78" s="254">
        <v>0</v>
      </c>
      <c r="AR78" s="254">
        <v>0</v>
      </c>
      <c r="AS78" s="254">
        <v>0</v>
      </c>
      <c r="AT78" s="254">
        <v>0</v>
      </c>
      <c r="AU78" s="254">
        <v>0</v>
      </c>
      <c r="AV78" s="254">
        <v>0</v>
      </c>
      <c r="AW78" s="254">
        <v>0</v>
      </c>
      <c r="AX78" s="255">
        <v>0</v>
      </c>
      <c r="AY78" s="255">
        <v>0</v>
      </c>
      <c r="AZ78" s="255"/>
      <c r="BA78" s="255"/>
      <c r="BB78" s="255"/>
      <c r="BC78" s="255"/>
      <c r="BD78" s="255"/>
      <c r="BE78" s="255"/>
      <c r="BF78" s="255"/>
      <c r="BG78" s="255"/>
      <c r="BH78" s="255"/>
      <c r="BI78" s="255"/>
      <c r="BM78" s="241"/>
      <c r="BN78" s="255">
        <f t="shared" si="40"/>
        <v>0</v>
      </c>
      <c r="BO78" s="255">
        <f t="shared" si="41"/>
        <v>0</v>
      </c>
      <c r="BP78" s="255">
        <f t="shared" si="42"/>
        <v>0</v>
      </c>
      <c r="BQ78" s="255">
        <f ca="1">_xlfn.IFNA(IF($E78=1,OFFSET($M78,0,MATCH(Periods!$D$15,$M$5:$BL$5,0)-1),SUM(OFFSET($M78,0,MATCH(Periods!$D$15,$M$5:$BL$5,0)-1):OFFSET($M78,0,MATCH(Periods!$D$15,$M$5:$BL$5,0)-12))),"")</f>
        <v>0</v>
      </c>
      <c r="BR78" s="255">
        <f ca="1">IF($E78=1,OFFSET($M78,0,MATCH(Periods!$D$17,$M$5:$BL$5,0)-1),SUM(OFFSET($M78,0,MATCH(Periods!$D$17,$M$5:$BL$5,0)-1):OFFSET($M78,0,MATCH(Periods!$D$13,$M$5:$BL$5,0))))</f>
        <v>0</v>
      </c>
      <c r="BS78" s="255">
        <f ca="1">IF($E78=1,OFFSET($M78,0,MATCH(Periods!$D$16,$M$5:$BL$5,0)-1),SUM(OFFSET($M78,0,MATCH(Periods!$D$16,$M$5:$BL$5,0)-1):OFFSET($M78,0,MATCH(Periods!$D$14,$M$5:$BL$5,0))))</f>
        <v>0</v>
      </c>
      <c r="BT78" s="26"/>
      <c r="BU78" s="187" t="str">
        <f>IF(ISERROR(BN78/#REF!), "n/a", BN78/#REF!)</f>
        <v>n/a</v>
      </c>
      <c r="BV78" s="187" t="str">
        <f>IF(ISERROR(BO78/#REF!), "n/a", BO78/#REF!)</f>
        <v>n/a</v>
      </c>
      <c r="BW78" s="187" t="str">
        <f>IF(ISERROR(BP78/#REF!), "n/a", BP78/#REF!)</f>
        <v>n/a</v>
      </c>
      <c r="BX78" s="187" t="str">
        <f ca="1">IF(ISERROR(BQ78/#REF!), "n/a", BQ78/#REF!)</f>
        <v>n/a</v>
      </c>
      <c r="BY78" s="187" t="str">
        <f ca="1">IF(ISERROR(BR78/#REF!), "n/a", BR78/#REF!)</f>
        <v>n/a</v>
      </c>
      <c r="BZ78" s="187" t="str">
        <f ca="1">IF(ISERROR(BS78/#REF!), "n/a", BS78/#REF!)</f>
        <v>n/a</v>
      </c>
      <c r="CA78" s="71"/>
      <c r="CB78" s="257">
        <f t="shared" si="43"/>
        <v>0</v>
      </c>
      <c r="CC78" s="188">
        <f t="shared" si="44"/>
        <v>1</v>
      </c>
      <c r="CD78" s="257">
        <f t="shared" si="45"/>
        <v>0</v>
      </c>
      <c r="CE78" s="188">
        <f t="shared" si="46"/>
        <v>1</v>
      </c>
      <c r="CF78" s="257">
        <f t="shared" ca="1" si="47"/>
        <v>0</v>
      </c>
      <c r="CG78" s="188">
        <f t="shared" ca="1" si="48"/>
        <v>1</v>
      </c>
      <c r="CH78" s="257">
        <f t="shared" ca="1" si="49"/>
        <v>0</v>
      </c>
      <c r="CI78" s="188">
        <f t="shared" ca="1" si="50"/>
        <v>1</v>
      </c>
      <c r="CJ78" s="26"/>
      <c r="CK78" s="187"/>
    </row>
    <row r="79" spans="1:89" ht="12" customHeight="1" x14ac:dyDescent="0.35">
      <c r="A79" s="27"/>
      <c r="B79" s="304" t="s">
        <v>579</v>
      </c>
      <c r="C79" s="27" t="s">
        <v>339</v>
      </c>
      <c r="D79" s="27"/>
      <c r="E79" s="27">
        <v>1</v>
      </c>
      <c r="F79" s="303" t="s">
        <v>42</v>
      </c>
      <c r="G79" s="27" t="s">
        <v>457</v>
      </c>
      <c r="H79" s="27"/>
      <c r="I79" s="27"/>
      <c r="J79" s="27"/>
      <c r="K79" s="27"/>
      <c r="L79" s="172"/>
      <c r="M79" s="25"/>
      <c r="N79" s="256">
        <v>0</v>
      </c>
      <c r="O79" s="256">
        <v>0</v>
      </c>
      <c r="P79" s="256">
        <v>0</v>
      </c>
      <c r="Q79" s="256">
        <v>0</v>
      </c>
      <c r="R79" s="256">
        <v>0</v>
      </c>
      <c r="S79" s="256">
        <v>0</v>
      </c>
      <c r="T79" s="256">
        <v>0</v>
      </c>
      <c r="U79" s="256">
        <v>0</v>
      </c>
      <c r="V79" s="256">
        <v>0</v>
      </c>
      <c r="W79" s="256">
        <v>0</v>
      </c>
      <c r="X79" s="256">
        <v>0</v>
      </c>
      <c r="Y79" s="256">
        <v>0</v>
      </c>
      <c r="Z79" s="255">
        <v>0</v>
      </c>
      <c r="AA79" s="255">
        <v>0</v>
      </c>
      <c r="AB79" s="255">
        <v>0</v>
      </c>
      <c r="AC79" s="255">
        <v>0</v>
      </c>
      <c r="AD79" s="255">
        <v>0</v>
      </c>
      <c r="AE79" s="255">
        <v>0</v>
      </c>
      <c r="AF79" s="255">
        <v>0</v>
      </c>
      <c r="AG79" s="255">
        <v>0</v>
      </c>
      <c r="AH79" s="255">
        <v>0</v>
      </c>
      <c r="AI79" s="255">
        <v>0</v>
      </c>
      <c r="AJ79" s="255">
        <v>0</v>
      </c>
      <c r="AK79" s="255">
        <v>0</v>
      </c>
      <c r="AL79" s="254">
        <v>0</v>
      </c>
      <c r="AM79" s="254">
        <v>0</v>
      </c>
      <c r="AN79" s="254">
        <v>0</v>
      </c>
      <c r="AO79" s="254">
        <v>0</v>
      </c>
      <c r="AP79" s="254">
        <v>0</v>
      </c>
      <c r="AQ79" s="254">
        <v>0</v>
      </c>
      <c r="AR79" s="254">
        <v>0</v>
      </c>
      <c r="AS79" s="254">
        <v>0</v>
      </c>
      <c r="AT79" s="254">
        <v>0</v>
      </c>
      <c r="AU79" s="254">
        <v>0</v>
      </c>
      <c r="AV79" s="254">
        <v>0</v>
      </c>
      <c r="AW79" s="254">
        <v>0</v>
      </c>
      <c r="AX79" s="255">
        <v>0</v>
      </c>
      <c r="AY79" s="255">
        <v>0</v>
      </c>
      <c r="AZ79" s="255"/>
      <c r="BA79" s="255"/>
      <c r="BB79" s="255"/>
      <c r="BC79" s="255"/>
      <c r="BD79" s="255"/>
      <c r="BE79" s="255"/>
      <c r="BF79" s="255"/>
      <c r="BG79" s="255"/>
      <c r="BH79" s="255"/>
      <c r="BI79" s="255"/>
      <c r="BM79" s="241"/>
      <c r="BN79" s="255">
        <f t="shared" si="40"/>
        <v>0</v>
      </c>
      <c r="BO79" s="255">
        <f t="shared" si="41"/>
        <v>0</v>
      </c>
      <c r="BP79" s="255">
        <f t="shared" si="42"/>
        <v>0</v>
      </c>
      <c r="BQ79" s="255">
        <f ca="1">_xlfn.IFNA(IF($E79=1,OFFSET($M79,0,MATCH(Periods!$D$15,$M$5:$BL$5,0)-1),SUM(OFFSET($M79,0,MATCH(Periods!$D$15,$M$5:$BL$5,0)-1):OFFSET($M79,0,MATCH(Periods!$D$15,$M$5:$BL$5,0)-12))),"")</f>
        <v>0</v>
      </c>
      <c r="BR79" s="255">
        <f ca="1">IF($E79=1,OFFSET($M79,0,MATCH(Periods!$D$17,$M$5:$BL$5,0)-1),SUM(OFFSET($M79,0,MATCH(Periods!$D$17,$M$5:$BL$5,0)-1):OFFSET($M79,0,MATCH(Periods!$D$13,$M$5:$BL$5,0))))</f>
        <v>0</v>
      </c>
      <c r="BS79" s="255">
        <f ca="1">IF($E79=1,OFFSET($M79,0,MATCH(Periods!$D$16,$M$5:$BL$5,0)-1),SUM(OFFSET($M79,0,MATCH(Periods!$D$16,$M$5:$BL$5,0)-1):OFFSET($M79,0,MATCH(Periods!$D$14,$M$5:$BL$5,0))))</f>
        <v>0</v>
      </c>
      <c r="BT79" s="26"/>
      <c r="BU79" s="187" t="str">
        <f>IF(ISERROR(BN79/#REF!), "n/a", BN79/#REF!)</f>
        <v>n/a</v>
      </c>
      <c r="BV79" s="187" t="str">
        <f>IF(ISERROR(BO79/#REF!), "n/a", BO79/#REF!)</f>
        <v>n/a</v>
      </c>
      <c r="BW79" s="187" t="str">
        <f>IF(ISERROR(BP79/#REF!), "n/a", BP79/#REF!)</f>
        <v>n/a</v>
      </c>
      <c r="BX79" s="187" t="str">
        <f ca="1">IF(ISERROR(BQ79/#REF!), "n/a", BQ79/#REF!)</f>
        <v>n/a</v>
      </c>
      <c r="BY79" s="187" t="str">
        <f ca="1">IF(ISERROR(BR79/#REF!), "n/a", BR79/#REF!)</f>
        <v>n/a</v>
      </c>
      <c r="BZ79" s="187" t="str">
        <f ca="1">IF(ISERROR(BS79/#REF!), "n/a", BS79/#REF!)</f>
        <v>n/a</v>
      </c>
      <c r="CA79" s="71"/>
      <c r="CB79" s="257">
        <f t="shared" si="43"/>
        <v>0</v>
      </c>
      <c r="CC79" s="188">
        <f t="shared" si="44"/>
        <v>1</v>
      </c>
      <c r="CD79" s="257">
        <f t="shared" si="45"/>
        <v>0</v>
      </c>
      <c r="CE79" s="188">
        <f t="shared" si="46"/>
        <v>1</v>
      </c>
      <c r="CF79" s="257">
        <f t="shared" ca="1" si="47"/>
        <v>0</v>
      </c>
      <c r="CG79" s="188">
        <f t="shared" ca="1" si="48"/>
        <v>1</v>
      </c>
      <c r="CH79" s="257">
        <f t="shared" ca="1" si="49"/>
        <v>0</v>
      </c>
      <c r="CI79" s="188">
        <f t="shared" ca="1" si="50"/>
        <v>1</v>
      </c>
      <c r="CJ79" s="26"/>
      <c r="CK79" s="187"/>
    </row>
    <row r="80" spans="1:89" ht="12" customHeight="1" x14ac:dyDescent="0.35">
      <c r="A80" s="27"/>
      <c r="B80" s="304" t="s">
        <v>580</v>
      </c>
      <c r="C80" s="27" t="s">
        <v>340</v>
      </c>
      <c r="D80" s="27"/>
      <c r="E80" s="27">
        <v>1</v>
      </c>
      <c r="F80" s="303" t="s">
        <v>42</v>
      </c>
      <c r="G80" s="27" t="s">
        <v>457</v>
      </c>
      <c r="H80" s="27"/>
      <c r="I80" s="27"/>
      <c r="J80" s="27"/>
      <c r="K80" s="27"/>
      <c r="L80" s="172"/>
      <c r="M80" s="25"/>
      <c r="N80" s="256">
        <v>0</v>
      </c>
      <c r="O80" s="256">
        <v>0</v>
      </c>
      <c r="P80" s="256">
        <v>0</v>
      </c>
      <c r="Q80" s="256">
        <v>0</v>
      </c>
      <c r="R80" s="256">
        <v>0</v>
      </c>
      <c r="S80" s="256">
        <v>0</v>
      </c>
      <c r="T80" s="256">
        <v>0</v>
      </c>
      <c r="U80" s="256">
        <v>0</v>
      </c>
      <c r="V80" s="256">
        <v>0</v>
      </c>
      <c r="W80" s="256">
        <v>0</v>
      </c>
      <c r="X80" s="256">
        <v>0</v>
      </c>
      <c r="Y80" s="256">
        <v>0</v>
      </c>
      <c r="Z80" s="255">
        <v>0</v>
      </c>
      <c r="AA80" s="255">
        <v>0</v>
      </c>
      <c r="AB80" s="255">
        <v>0</v>
      </c>
      <c r="AC80" s="255">
        <v>0</v>
      </c>
      <c r="AD80" s="255">
        <v>0</v>
      </c>
      <c r="AE80" s="255">
        <v>0</v>
      </c>
      <c r="AF80" s="255">
        <v>0</v>
      </c>
      <c r="AG80" s="255">
        <v>0</v>
      </c>
      <c r="AH80" s="255">
        <v>0</v>
      </c>
      <c r="AI80" s="255">
        <v>0</v>
      </c>
      <c r="AJ80" s="255">
        <v>0</v>
      </c>
      <c r="AK80" s="255">
        <v>0</v>
      </c>
      <c r="AL80" s="254">
        <v>0</v>
      </c>
      <c r="AM80" s="254">
        <v>0</v>
      </c>
      <c r="AN80" s="254">
        <v>0</v>
      </c>
      <c r="AO80" s="254">
        <v>0</v>
      </c>
      <c r="AP80" s="254">
        <v>0</v>
      </c>
      <c r="AQ80" s="254">
        <v>0</v>
      </c>
      <c r="AR80" s="254">
        <v>0</v>
      </c>
      <c r="AS80" s="254">
        <v>0</v>
      </c>
      <c r="AT80" s="254">
        <v>0</v>
      </c>
      <c r="AU80" s="254">
        <v>0</v>
      </c>
      <c r="AV80" s="254">
        <v>0</v>
      </c>
      <c r="AW80" s="254">
        <v>0</v>
      </c>
      <c r="AX80" s="255">
        <v>0</v>
      </c>
      <c r="AY80" s="255">
        <v>0</v>
      </c>
      <c r="AZ80" s="255"/>
      <c r="BA80" s="255"/>
      <c r="BB80" s="255"/>
      <c r="BC80" s="255"/>
      <c r="BD80" s="255"/>
      <c r="BE80" s="255"/>
      <c r="BF80" s="255"/>
      <c r="BG80" s="255"/>
      <c r="BH80" s="255"/>
      <c r="BI80" s="255"/>
      <c r="BM80" s="241"/>
      <c r="BN80" s="255">
        <f t="shared" si="40"/>
        <v>0</v>
      </c>
      <c r="BO80" s="255">
        <f t="shared" si="41"/>
        <v>0</v>
      </c>
      <c r="BP80" s="255">
        <f t="shared" si="42"/>
        <v>0</v>
      </c>
      <c r="BQ80" s="255">
        <f ca="1">_xlfn.IFNA(IF($E80=1,OFFSET($M80,0,MATCH(Periods!$D$15,$M$5:$BL$5,0)-1),SUM(OFFSET($M80,0,MATCH(Periods!$D$15,$M$5:$BL$5,0)-1):OFFSET($M80,0,MATCH(Periods!$D$15,$M$5:$BL$5,0)-12))),"")</f>
        <v>0</v>
      </c>
      <c r="BR80" s="255">
        <f ca="1">IF($E80=1,OFFSET($M80,0,MATCH(Periods!$D$17,$M$5:$BL$5,0)-1),SUM(OFFSET($M80,0,MATCH(Periods!$D$17,$M$5:$BL$5,0)-1):OFFSET($M80,0,MATCH(Periods!$D$13,$M$5:$BL$5,0))))</f>
        <v>0</v>
      </c>
      <c r="BS80" s="255">
        <f ca="1">IF($E80=1,OFFSET($M80,0,MATCH(Periods!$D$16,$M$5:$BL$5,0)-1),SUM(OFFSET($M80,0,MATCH(Periods!$D$16,$M$5:$BL$5,0)-1):OFFSET($M80,0,MATCH(Periods!$D$14,$M$5:$BL$5,0))))</f>
        <v>0</v>
      </c>
      <c r="BT80" s="26"/>
      <c r="BU80" s="187" t="str">
        <f>IF(ISERROR(BN80/#REF!), "n/a", BN80/#REF!)</f>
        <v>n/a</v>
      </c>
      <c r="BV80" s="187" t="str">
        <f>IF(ISERROR(BO80/#REF!), "n/a", BO80/#REF!)</f>
        <v>n/a</v>
      </c>
      <c r="BW80" s="187" t="str">
        <f>IF(ISERROR(BP80/#REF!), "n/a", BP80/#REF!)</f>
        <v>n/a</v>
      </c>
      <c r="BX80" s="187" t="str">
        <f ca="1">IF(ISERROR(BQ80/#REF!), "n/a", BQ80/#REF!)</f>
        <v>n/a</v>
      </c>
      <c r="BY80" s="187" t="str">
        <f ca="1">IF(ISERROR(BR80/#REF!), "n/a", BR80/#REF!)</f>
        <v>n/a</v>
      </c>
      <c r="BZ80" s="187" t="str">
        <f ca="1">IF(ISERROR(BS80/#REF!), "n/a", BS80/#REF!)</f>
        <v>n/a</v>
      </c>
      <c r="CA80" s="71"/>
      <c r="CB80" s="257">
        <f t="shared" si="43"/>
        <v>0</v>
      </c>
      <c r="CC80" s="188">
        <f t="shared" si="44"/>
        <v>1</v>
      </c>
      <c r="CD80" s="257">
        <f t="shared" si="45"/>
        <v>0</v>
      </c>
      <c r="CE80" s="188">
        <f t="shared" si="46"/>
        <v>1</v>
      </c>
      <c r="CF80" s="257">
        <f t="shared" ca="1" si="47"/>
        <v>0</v>
      </c>
      <c r="CG80" s="188">
        <f t="shared" ca="1" si="48"/>
        <v>1</v>
      </c>
      <c r="CH80" s="257">
        <f t="shared" ca="1" si="49"/>
        <v>0</v>
      </c>
      <c r="CI80" s="188">
        <f t="shared" ca="1" si="50"/>
        <v>1</v>
      </c>
      <c r="CJ80" s="26"/>
      <c r="CK80" s="187"/>
    </row>
    <row r="81" spans="1:89" ht="12" customHeight="1" x14ac:dyDescent="0.35">
      <c r="A81" s="27"/>
      <c r="B81" s="304" t="s">
        <v>581</v>
      </c>
      <c r="C81" s="27" t="s">
        <v>341</v>
      </c>
      <c r="D81" s="27"/>
      <c r="E81" s="27">
        <v>1</v>
      </c>
      <c r="F81" s="303" t="s">
        <v>42</v>
      </c>
      <c r="G81" s="27" t="s">
        <v>457</v>
      </c>
      <c r="H81" s="27"/>
      <c r="I81" s="27"/>
      <c r="J81" s="27"/>
      <c r="K81" s="27"/>
      <c r="L81" s="172"/>
      <c r="M81" s="25"/>
      <c r="N81" s="256">
        <v>0</v>
      </c>
      <c r="O81" s="256">
        <v>0</v>
      </c>
      <c r="P81" s="256">
        <v>0</v>
      </c>
      <c r="Q81" s="256">
        <v>0</v>
      </c>
      <c r="R81" s="256">
        <v>0</v>
      </c>
      <c r="S81" s="256">
        <v>0</v>
      </c>
      <c r="T81" s="256">
        <v>0</v>
      </c>
      <c r="U81" s="256">
        <v>0</v>
      </c>
      <c r="V81" s="256">
        <v>0</v>
      </c>
      <c r="W81" s="256">
        <v>0</v>
      </c>
      <c r="X81" s="256">
        <v>0</v>
      </c>
      <c r="Y81" s="256">
        <v>0</v>
      </c>
      <c r="Z81" s="255">
        <v>0</v>
      </c>
      <c r="AA81" s="255">
        <v>0</v>
      </c>
      <c r="AB81" s="255">
        <v>0</v>
      </c>
      <c r="AC81" s="255">
        <v>0</v>
      </c>
      <c r="AD81" s="255">
        <v>0</v>
      </c>
      <c r="AE81" s="255">
        <v>0</v>
      </c>
      <c r="AF81" s="255">
        <v>0</v>
      </c>
      <c r="AG81" s="255">
        <v>0</v>
      </c>
      <c r="AH81" s="255">
        <v>0</v>
      </c>
      <c r="AI81" s="255">
        <v>0</v>
      </c>
      <c r="AJ81" s="255">
        <v>0</v>
      </c>
      <c r="AK81" s="255">
        <v>0</v>
      </c>
      <c r="AL81" s="254">
        <v>0</v>
      </c>
      <c r="AM81" s="254">
        <v>0</v>
      </c>
      <c r="AN81" s="254">
        <v>0</v>
      </c>
      <c r="AO81" s="254">
        <v>0</v>
      </c>
      <c r="AP81" s="254">
        <v>0</v>
      </c>
      <c r="AQ81" s="254">
        <v>0</v>
      </c>
      <c r="AR81" s="254">
        <v>0</v>
      </c>
      <c r="AS81" s="254">
        <v>0</v>
      </c>
      <c r="AT81" s="254">
        <v>0</v>
      </c>
      <c r="AU81" s="254">
        <v>0</v>
      </c>
      <c r="AV81" s="254">
        <v>0</v>
      </c>
      <c r="AW81" s="254">
        <v>0</v>
      </c>
      <c r="AX81" s="255">
        <v>0</v>
      </c>
      <c r="AY81" s="255">
        <v>0</v>
      </c>
      <c r="AZ81" s="255"/>
      <c r="BA81" s="255"/>
      <c r="BB81" s="255"/>
      <c r="BC81" s="255"/>
      <c r="BD81" s="255"/>
      <c r="BE81" s="255"/>
      <c r="BF81" s="255"/>
      <c r="BG81" s="255"/>
      <c r="BH81" s="255"/>
      <c r="BI81" s="255"/>
      <c r="BM81" s="241"/>
      <c r="BN81" s="255">
        <f t="shared" si="40"/>
        <v>0</v>
      </c>
      <c r="BO81" s="255">
        <f t="shared" si="41"/>
        <v>0</v>
      </c>
      <c r="BP81" s="255">
        <f t="shared" si="42"/>
        <v>0</v>
      </c>
      <c r="BQ81" s="255">
        <f ca="1">_xlfn.IFNA(IF($E81=1,OFFSET($M81,0,MATCH(Periods!$D$15,$M$5:$BL$5,0)-1),SUM(OFFSET($M81,0,MATCH(Periods!$D$15,$M$5:$BL$5,0)-1):OFFSET($M81,0,MATCH(Periods!$D$15,$M$5:$BL$5,0)-12))),"")</f>
        <v>0</v>
      </c>
      <c r="BR81" s="255">
        <f ca="1">IF($E81=1,OFFSET($M81,0,MATCH(Periods!$D$17,$M$5:$BL$5,0)-1),SUM(OFFSET($M81,0,MATCH(Periods!$D$17,$M$5:$BL$5,0)-1):OFFSET($M81,0,MATCH(Periods!$D$13,$M$5:$BL$5,0))))</f>
        <v>0</v>
      </c>
      <c r="BS81" s="255">
        <f ca="1">IF($E81=1,OFFSET($M81,0,MATCH(Periods!$D$16,$M$5:$BL$5,0)-1),SUM(OFFSET($M81,0,MATCH(Periods!$D$16,$M$5:$BL$5,0)-1):OFFSET($M81,0,MATCH(Periods!$D$14,$M$5:$BL$5,0))))</f>
        <v>0</v>
      </c>
      <c r="BT81" s="26"/>
      <c r="BU81" s="187" t="str">
        <f>IF(ISERROR(BN81/#REF!), "n/a", BN81/#REF!)</f>
        <v>n/a</v>
      </c>
      <c r="BV81" s="187" t="str">
        <f>IF(ISERROR(BO81/#REF!), "n/a", BO81/#REF!)</f>
        <v>n/a</v>
      </c>
      <c r="BW81" s="187" t="str">
        <f>IF(ISERROR(BP81/#REF!), "n/a", BP81/#REF!)</f>
        <v>n/a</v>
      </c>
      <c r="BX81" s="187" t="str">
        <f ca="1">IF(ISERROR(BQ81/#REF!), "n/a", BQ81/#REF!)</f>
        <v>n/a</v>
      </c>
      <c r="BY81" s="187" t="str">
        <f ca="1">IF(ISERROR(BR81/#REF!), "n/a", BR81/#REF!)</f>
        <v>n/a</v>
      </c>
      <c r="BZ81" s="187" t="str">
        <f ca="1">IF(ISERROR(BS81/#REF!), "n/a", BS81/#REF!)</f>
        <v>n/a</v>
      </c>
      <c r="CA81" s="71"/>
      <c r="CB81" s="257">
        <f t="shared" si="43"/>
        <v>0</v>
      </c>
      <c r="CC81" s="188">
        <f t="shared" si="44"/>
        <v>1</v>
      </c>
      <c r="CD81" s="257">
        <f t="shared" si="45"/>
        <v>0</v>
      </c>
      <c r="CE81" s="188">
        <f t="shared" si="46"/>
        <v>1</v>
      </c>
      <c r="CF81" s="257">
        <f t="shared" ca="1" si="47"/>
        <v>0</v>
      </c>
      <c r="CG81" s="188">
        <f t="shared" ca="1" si="48"/>
        <v>1</v>
      </c>
      <c r="CH81" s="257">
        <f t="shared" ca="1" si="49"/>
        <v>0</v>
      </c>
      <c r="CI81" s="188">
        <f t="shared" ca="1" si="50"/>
        <v>1</v>
      </c>
      <c r="CJ81" s="26"/>
      <c r="CK81" s="187"/>
    </row>
    <row r="82" spans="1:89" ht="12" customHeight="1" x14ac:dyDescent="0.35">
      <c r="A82" s="27"/>
      <c r="B82" s="304" t="s">
        <v>582</v>
      </c>
      <c r="C82" s="27" t="s">
        <v>342</v>
      </c>
      <c r="D82" s="27"/>
      <c r="E82" s="27">
        <v>1</v>
      </c>
      <c r="F82" s="303" t="s">
        <v>42</v>
      </c>
      <c r="G82" s="27" t="s">
        <v>457</v>
      </c>
      <c r="H82" s="27"/>
      <c r="I82" s="27"/>
      <c r="J82" s="27"/>
      <c r="K82" s="27"/>
      <c r="L82" s="172"/>
      <c r="M82" s="25"/>
      <c r="N82" s="256">
        <v>0</v>
      </c>
      <c r="O82" s="256">
        <v>0</v>
      </c>
      <c r="P82" s="256">
        <v>0</v>
      </c>
      <c r="Q82" s="256">
        <v>0</v>
      </c>
      <c r="R82" s="256">
        <v>0</v>
      </c>
      <c r="S82" s="256">
        <v>0</v>
      </c>
      <c r="T82" s="256">
        <v>0</v>
      </c>
      <c r="U82" s="256">
        <v>0</v>
      </c>
      <c r="V82" s="256">
        <v>0</v>
      </c>
      <c r="W82" s="256">
        <v>0</v>
      </c>
      <c r="X82" s="256">
        <v>0</v>
      </c>
      <c r="Y82" s="256">
        <v>0</v>
      </c>
      <c r="Z82" s="255">
        <v>0</v>
      </c>
      <c r="AA82" s="255">
        <v>0</v>
      </c>
      <c r="AB82" s="255">
        <v>0</v>
      </c>
      <c r="AC82" s="255">
        <v>0</v>
      </c>
      <c r="AD82" s="255">
        <v>0</v>
      </c>
      <c r="AE82" s="255">
        <v>0</v>
      </c>
      <c r="AF82" s="255">
        <v>0</v>
      </c>
      <c r="AG82" s="255">
        <v>0</v>
      </c>
      <c r="AH82" s="255">
        <v>0</v>
      </c>
      <c r="AI82" s="255">
        <v>0</v>
      </c>
      <c r="AJ82" s="255">
        <v>0</v>
      </c>
      <c r="AK82" s="255">
        <v>0</v>
      </c>
      <c r="AL82" s="254">
        <v>0</v>
      </c>
      <c r="AM82" s="254">
        <v>0</v>
      </c>
      <c r="AN82" s="254">
        <v>0</v>
      </c>
      <c r="AO82" s="254">
        <v>0</v>
      </c>
      <c r="AP82" s="254">
        <v>0</v>
      </c>
      <c r="AQ82" s="254">
        <v>0</v>
      </c>
      <c r="AR82" s="254">
        <v>0</v>
      </c>
      <c r="AS82" s="254">
        <v>0</v>
      </c>
      <c r="AT82" s="254">
        <v>0</v>
      </c>
      <c r="AU82" s="254">
        <v>0</v>
      </c>
      <c r="AV82" s="254">
        <v>0</v>
      </c>
      <c r="AW82" s="254">
        <v>0</v>
      </c>
      <c r="AX82" s="255">
        <v>0</v>
      </c>
      <c r="AY82" s="255">
        <v>0</v>
      </c>
      <c r="AZ82" s="255"/>
      <c r="BA82" s="255"/>
      <c r="BB82" s="255"/>
      <c r="BC82" s="255"/>
      <c r="BD82" s="255"/>
      <c r="BE82" s="255"/>
      <c r="BF82" s="255"/>
      <c r="BG82" s="255"/>
      <c r="BH82" s="255"/>
      <c r="BI82" s="255"/>
      <c r="BM82" s="241"/>
      <c r="BN82" s="255">
        <f t="shared" si="40"/>
        <v>0</v>
      </c>
      <c r="BO82" s="255">
        <f t="shared" si="41"/>
        <v>0</v>
      </c>
      <c r="BP82" s="255">
        <f t="shared" si="42"/>
        <v>0</v>
      </c>
      <c r="BQ82" s="255">
        <f ca="1">_xlfn.IFNA(IF($E82=1,OFFSET($M82,0,MATCH(Periods!$D$15,$M$5:$BL$5,0)-1),SUM(OFFSET($M82,0,MATCH(Periods!$D$15,$M$5:$BL$5,0)-1):OFFSET($M82,0,MATCH(Periods!$D$15,$M$5:$BL$5,0)-12))),"")</f>
        <v>0</v>
      </c>
      <c r="BR82" s="255">
        <f ca="1">IF($E82=1,OFFSET($M82,0,MATCH(Periods!$D$17,$M$5:$BL$5,0)-1),SUM(OFFSET($M82,0,MATCH(Periods!$D$17,$M$5:$BL$5,0)-1):OFFSET($M82,0,MATCH(Periods!$D$13,$M$5:$BL$5,0))))</f>
        <v>0</v>
      </c>
      <c r="BS82" s="255">
        <f ca="1">IF($E82=1,OFFSET($M82,0,MATCH(Periods!$D$16,$M$5:$BL$5,0)-1),SUM(OFFSET($M82,0,MATCH(Periods!$D$16,$M$5:$BL$5,0)-1):OFFSET($M82,0,MATCH(Periods!$D$14,$M$5:$BL$5,0))))</f>
        <v>0</v>
      </c>
      <c r="BT82" s="26"/>
      <c r="BU82" s="187" t="str">
        <f>IF(ISERROR(BN82/#REF!), "n/a", BN82/#REF!)</f>
        <v>n/a</v>
      </c>
      <c r="BV82" s="187" t="str">
        <f>IF(ISERROR(BO82/#REF!), "n/a", BO82/#REF!)</f>
        <v>n/a</v>
      </c>
      <c r="BW82" s="187" t="str">
        <f>IF(ISERROR(BP82/#REF!), "n/a", BP82/#REF!)</f>
        <v>n/a</v>
      </c>
      <c r="BX82" s="187" t="str">
        <f ca="1">IF(ISERROR(BQ82/#REF!), "n/a", BQ82/#REF!)</f>
        <v>n/a</v>
      </c>
      <c r="BY82" s="187" t="str">
        <f ca="1">IF(ISERROR(BR82/#REF!), "n/a", BR82/#REF!)</f>
        <v>n/a</v>
      </c>
      <c r="BZ82" s="187" t="str">
        <f ca="1">IF(ISERROR(BS82/#REF!), "n/a", BS82/#REF!)</f>
        <v>n/a</v>
      </c>
      <c r="CA82" s="71"/>
      <c r="CB82" s="257">
        <f t="shared" si="43"/>
        <v>0</v>
      </c>
      <c r="CC82" s="188">
        <f t="shared" si="44"/>
        <v>1</v>
      </c>
      <c r="CD82" s="257">
        <f t="shared" si="45"/>
        <v>0</v>
      </c>
      <c r="CE82" s="188">
        <f t="shared" si="46"/>
        <v>1</v>
      </c>
      <c r="CF82" s="257">
        <f t="shared" ca="1" si="47"/>
        <v>0</v>
      </c>
      <c r="CG82" s="188">
        <f t="shared" ca="1" si="48"/>
        <v>1</v>
      </c>
      <c r="CH82" s="257">
        <f t="shared" ca="1" si="49"/>
        <v>0</v>
      </c>
      <c r="CI82" s="188">
        <f t="shared" ca="1" si="50"/>
        <v>1</v>
      </c>
      <c r="CJ82" s="26"/>
      <c r="CK82" s="187"/>
    </row>
    <row r="83" spans="1:89" ht="12" customHeight="1" x14ac:dyDescent="0.35">
      <c r="A83" s="27"/>
      <c r="B83" s="304" t="s">
        <v>583</v>
      </c>
      <c r="C83" s="27" t="s">
        <v>343</v>
      </c>
      <c r="D83" s="27"/>
      <c r="E83" s="27">
        <v>1</v>
      </c>
      <c r="F83" s="303" t="s">
        <v>42</v>
      </c>
      <c r="G83" s="27" t="s">
        <v>457</v>
      </c>
      <c r="H83" s="27"/>
      <c r="I83" s="27"/>
      <c r="J83" s="27"/>
      <c r="K83" s="27"/>
      <c r="L83" s="172"/>
      <c r="M83" s="25"/>
      <c r="N83" s="256">
        <v>0</v>
      </c>
      <c r="O83" s="256">
        <v>0</v>
      </c>
      <c r="P83" s="256">
        <v>0</v>
      </c>
      <c r="Q83" s="256">
        <v>0</v>
      </c>
      <c r="R83" s="256">
        <v>0</v>
      </c>
      <c r="S83" s="256">
        <v>0</v>
      </c>
      <c r="T83" s="256">
        <v>0</v>
      </c>
      <c r="U83" s="256">
        <v>0</v>
      </c>
      <c r="V83" s="256">
        <v>0</v>
      </c>
      <c r="W83" s="256">
        <v>0</v>
      </c>
      <c r="X83" s="256">
        <v>0</v>
      </c>
      <c r="Y83" s="256">
        <v>0</v>
      </c>
      <c r="Z83" s="255">
        <v>0</v>
      </c>
      <c r="AA83" s="255">
        <v>0</v>
      </c>
      <c r="AB83" s="255">
        <v>0</v>
      </c>
      <c r="AC83" s="255">
        <v>0</v>
      </c>
      <c r="AD83" s="255">
        <v>0</v>
      </c>
      <c r="AE83" s="255">
        <v>0</v>
      </c>
      <c r="AF83" s="255">
        <v>0</v>
      </c>
      <c r="AG83" s="255">
        <v>0</v>
      </c>
      <c r="AH83" s="255">
        <v>0</v>
      </c>
      <c r="AI83" s="255">
        <v>0</v>
      </c>
      <c r="AJ83" s="255">
        <v>0</v>
      </c>
      <c r="AK83" s="255">
        <v>0</v>
      </c>
      <c r="AL83" s="254">
        <v>0</v>
      </c>
      <c r="AM83" s="254">
        <v>0</v>
      </c>
      <c r="AN83" s="254">
        <v>0</v>
      </c>
      <c r="AO83" s="254">
        <v>0</v>
      </c>
      <c r="AP83" s="254">
        <v>0</v>
      </c>
      <c r="AQ83" s="254">
        <v>0</v>
      </c>
      <c r="AR83" s="254">
        <v>0</v>
      </c>
      <c r="AS83" s="254">
        <v>0</v>
      </c>
      <c r="AT83" s="254">
        <v>0</v>
      </c>
      <c r="AU83" s="254">
        <v>0</v>
      </c>
      <c r="AV83" s="254">
        <v>0</v>
      </c>
      <c r="AW83" s="254">
        <v>0</v>
      </c>
      <c r="AX83" s="255">
        <v>0</v>
      </c>
      <c r="AY83" s="255">
        <v>0</v>
      </c>
      <c r="AZ83" s="255"/>
      <c r="BA83" s="255"/>
      <c r="BB83" s="255"/>
      <c r="BC83" s="255"/>
      <c r="BD83" s="255"/>
      <c r="BE83" s="255"/>
      <c r="BF83" s="255"/>
      <c r="BG83" s="255"/>
      <c r="BH83" s="255"/>
      <c r="BI83" s="255"/>
      <c r="BM83" s="241"/>
      <c r="BN83" s="255">
        <f t="shared" si="40"/>
        <v>0</v>
      </c>
      <c r="BO83" s="255">
        <f t="shared" si="41"/>
        <v>0</v>
      </c>
      <c r="BP83" s="255">
        <f t="shared" si="42"/>
        <v>0</v>
      </c>
      <c r="BQ83" s="255">
        <f ca="1">_xlfn.IFNA(IF($E83=1,OFFSET($M83,0,MATCH(Periods!$D$15,$M$5:$BL$5,0)-1),SUM(OFFSET($M83,0,MATCH(Periods!$D$15,$M$5:$BL$5,0)-1):OFFSET($M83,0,MATCH(Periods!$D$15,$M$5:$BL$5,0)-12))),"")</f>
        <v>0</v>
      </c>
      <c r="BR83" s="255">
        <f ca="1">IF($E83=1,OFFSET($M83,0,MATCH(Periods!$D$17,$M$5:$BL$5,0)-1),SUM(OFFSET($M83,0,MATCH(Periods!$D$17,$M$5:$BL$5,0)-1):OFFSET($M83,0,MATCH(Periods!$D$13,$M$5:$BL$5,0))))</f>
        <v>0</v>
      </c>
      <c r="BS83" s="255">
        <f ca="1">IF($E83=1,OFFSET($M83,0,MATCH(Periods!$D$16,$M$5:$BL$5,0)-1),SUM(OFFSET($M83,0,MATCH(Periods!$D$16,$M$5:$BL$5,0)-1):OFFSET($M83,0,MATCH(Periods!$D$14,$M$5:$BL$5,0))))</f>
        <v>0</v>
      </c>
      <c r="BT83" s="26"/>
      <c r="BU83" s="187" t="str">
        <f>IF(ISERROR(BN83/#REF!), "n/a", BN83/#REF!)</f>
        <v>n/a</v>
      </c>
      <c r="BV83" s="187" t="str">
        <f>IF(ISERROR(BO83/#REF!), "n/a", BO83/#REF!)</f>
        <v>n/a</v>
      </c>
      <c r="BW83" s="187" t="str">
        <f>IF(ISERROR(BP83/#REF!), "n/a", BP83/#REF!)</f>
        <v>n/a</v>
      </c>
      <c r="BX83" s="187" t="str">
        <f ca="1">IF(ISERROR(BQ83/#REF!), "n/a", BQ83/#REF!)</f>
        <v>n/a</v>
      </c>
      <c r="BY83" s="187" t="str">
        <f ca="1">IF(ISERROR(BR83/#REF!), "n/a", BR83/#REF!)</f>
        <v>n/a</v>
      </c>
      <c r="BZ83" s="187" t="str">
        <f ca="1">IF(ISERROR(BS83/#REF!), "n/a", BS83/#REF!)</f>
        <v>n/a</v>
      </c>
      <c r="CA83" s="71"/>
      <c r="CB83" s="257">
        <f t="shared" si="43"/>
        <v>0</v>
      </c>
      <c r="CC83" s="188">
        <f t="shared" si="44"/>
        <v>1</v>
      </c>
      <c r="CD83" s="257">
        <f t="shared" si="45"/>
        <v>0</v>
      </c>
      <c r="CE83" s="188">
        <f t="shared" si="46"/>
        <v>1</v>
      </c>
      <c r="CF83" s="257">
        <f t="shared" ca="1" si="47"/>
        <v>0</v>
      </c>
      <c r="CG83" s="188">
        <f t="shared" ca="1" si="48"/>
        <v>1</v>
      </c>
      <c r="CH83" s="257">
        <f t="shared" ca="1" si="49"/>
        <v>0</v>
      </c>
      <c r="CI83" s="188">
        <f t="shared" ca="1" si="50"/>
        <v>1</v>
      </c>
      <c r="CJ83" s="26"/>
      <c r="CK83" s="187"/>
    </row>
    <row r="84" spans="1:89" ht="12" customHeight="1" x14ac:dyDescent="0.35">
      <c r="A84" s="27"/>
      <c r="B84" s="304" t="s">
        <v>584</v>
      </c>
      <c r="C84" s="27" t="s">
        <v>344</v>
      </c>
      <c r="D84" s="27"/>
      <c r="E84" s="27">
        <v>1</v>
      </c>
      <c r="F84" s="303" t="s">
        <v>42</v>
      </c>
      <c r="G84" s="27" t="s">
        <v>458</v>
      </c>
      <c r="H84" s="27"/>
      <c r="I84" s="27"/>
      <c r="J84" s="27"/>
      <c r="K84" s="27"/>
      <c r="L84" s="172"/>
      <c r="M84" s="25"/>
      <c r="N84" s="256">
        <v>-10850.488599999999</v>
      </c>
      <c r="O84" s="256">
        <v>-10850.488599999999</v>
      </c>
      <c r="P84" s="256">
        <v>-10850.488599999999</v>
      </c>
      <c r="Q84" s="256">
        <v>-10850.488599999999</v>
      </c>
      <c r="R84" s="256">
        <v>-10850.488599999999</v>
      </c>
      <c r="S84" s="256">
        <v>-10850.488599999999</v>
      </c>
      <c r="T84" s="256">
        <v>-10850.488599999999</v>
      </c>
      <c r="U84" s="256">
        <v>-10850.488599999999</v>
      </c>
      <c r="V84" s="256">
        <v>-10850.488599999999</v>
      </c>
      <c r="W84" s="256">
        <v>-10850.488599999999</v>
      </c>
      <c r="X84" s="256">
        <v>-10850.488599999999</v>
      </c>
      <c r="Y84" s="256">
        <v>-10850.488599999999</v>
      </c>
      <c r="Z84" s="255">
        <v>-13042.970170000001</v>
      </c>
      <c r="AA84" s="255">
        <v>-13042.970170000001</v>
      </c>
      <c r="AB84" s="255">
        <v>-13042.970170000001</v>
      </c>
      <c r="AC84" s="255">
        <v>-13042.970170000001</v>
      </c>
      <c r="AD84" s="255">
        <v>-13042.970170000001</v>
      </c>
      <c r="AE84" s="255">
        <v>-13042.970170000001</v>
      </c>
      <c r="AF84" s="255">
        <v>-13042.970170000001</v>
      </c>
      <c r="AG84" s="255">
        <v>-13042.970170000001</v>
      </c>
      <c r="AH84" s="255">
        <v>-13042.96717</v>
      </c>
      <c r="AI84" s="255">
        <v>-13042.96717</v>
      </c>
      <c r="AJ84" s="255">
        <v>-13042.96717</v>
      </c>
      <c r="AK84" s="255">
        <v>-13042.96717</v>
      </c>
      <c r="AL84" s="254">
        <v>-13908.29838</v>
      </c>
      <c r="AM84" s="254">
        <v>-13908.29838</v>
      </c>
      <c r="AN84" s="254">
        <v>-13908.29838</v>
      </c>
      <c r="AO84" s="254">
        <v>-13908.29838</v>
      </c>
      <c r="AP84" s="254">
        <v>-13908.29838</v>
      </c>
      <c r="AQ84" s="254">
        <v>-13908.29838</v>
      </c>
      <c r="AR84" s="254">
        <v>-13908.29838</v>
      </c>
      <c r="AS84" s="254">
        <v>-13908.29838</v>
      </c>
      <c r="AT84" s="254">
        <v>-13908.29838</v>
      </c>
      <c r="AU84" s="254">
        <v>-13908.29838</v>
      </c>
      <c r="AV84" s="254">
        <v>-13908.29838</v>
      </c>
      <c r="AW84" s="254">
        <v>-13908.29838</v>
      </c>
      <c r="AX84" s="255">
        <v>-22197.842980000001</v>
      </c>
      <c r="AY84" s="255">
        <v>-22197.842980000001</v>
      </c>
      <c r="AZ84" s="255"/>
      <c r="BA84" s="255"/>
      <c r="BB84" s="255"/>
      <c r="BC84" s="255"/>
      <c r="BD84" s="255"/>
      <c r="BE84" s="255"/>
      <c r="BF84" s="255"/>
      <c r="BG84" s="255"/>
      <c r="BH84" s="255"/>
      <c r="BI84" s="255"/>
      <c r="BM84" s="241"/>
      <c r="BN84" s="255">
        <f t="shared" si="40"/>
        <v>-10850.488599999999</v>
      </c>
      <c r="BO84" s="255">
        <f t="shared" si="41"/>
        <v>-13042.96717</v>
      </c>
      <c r="BP84" s="255">
        <f t="shared" si="42"/>
        <v>-13908.29838</v>
      </c>
      <c r="BQ84" s="255">
        <f ca="1">_xlfn.IFNA(IF($E84=1,OFFSET($M84,0,MATCH(Periods!$D$15,$M$5:$BL$5,0)-1),SUM(OFFSET($M84,0,MATCH(Periods!$D$15,$M$5:$BL$5,0)-1):OFFSET($M84,0,MATCH(Periods!$D$15,$M$5:$BL$5,0)-12))),"")</f>
        <v>-22197.842980000001</v>
      </c>
      <c r="BR84" s="255">
        <f ca="1">IF($E84=1,OFFSET($M84,0,MATCH(Periods!$D$17,$M$5:$BL$5,0)-1),SUM(OFFSET($M84,0,MATCH(Periods!$D$17,$M$5:$BL$5,0)-1):OFFSET($M84,0,MATCH(Periods!$D$13,$M$5:$BL$5,0))))</f>
        <v>-13908.29838</v>
      </c>
      <c r="BS84" s="255">
        <f ca="1">IF($E84=1,OFFSET($M84,0,MATCH(Periods!$D$16,$M$5:$BL$5,0)-1),SUM(OFFSET($M84,0,MATCH(Periods!$D$16,$M$5:$BL$5,0)-1):OFFSET($M84,0,MATCH(Periods!$D$14,$M$5:$BL$5,0))))</f>
        <v>-22197.842980000001</v>
      </c>
      <c r="BT84" s="26"/>
      <c r="BU84" s="187" t="str">
        <f>IF(ISERROR(BN84/#REF!), "n/a", BN84/#REF!)</f>
        <v>n/a</v>
      </c>
      <c r="BV84" s="187" t="str">
        <f>IF(ISERROR(BO84/#REF!), "n/a", BO84/#REF!)</f>
        <v>n/a</v>
      </c>
      <c r="BW84" s="187" t="str">
        <f>IF(ISERROR(BP84/#REF!), "n/a", BP84/#REF!)</f>
        <v>n/a</v>
      </c>
      <c r="BX84" s="187" t="str">
        <f ca="1">IF(ISERROR(BQ84/#REF!), "n/a", BQ84/#REF!)</f>
        <v>n/a</v>
      </c>
      <c r="BY84" s="187" t="str">
        <f ca="1">IF(ISERROR(BR84/#REF!), "n/a", BR84/#REF!)</f>
        <v>n/a</v>
      </c>
      <c r="BZ84" s="187" t="str">
        <f ca="1">IF(ISERROR(BS84/#REF!), "n/a", BS84/#REF!)</f>
        <v>n/a</v>
      </c>
      <c r="CA84" s="71"/>
      <c r="CB84" s="257">
        <f t="shared" si="43"/>
        <v>-2192.4785700000011</v>
      </c>
      <c r="CC84" s="188">
        <f t="shared" si="44"/>
        <v>0.20206265826591452</v>
      </c>
      <c r="CD84" s="257">
        <f t="shared" si="45"/>
        <v>-865.33121000000028</v>
      </c>
      <c r="CE84" s="188">
        <f t="shared" si="46"/>
        <v>6.6344659058127517E-2</v>
      </c>
      <c r="CF84" s="257">
        <f t="shared" ca="1" si="47"/>
        <v>-8289.5446000000011</v>
      </c>
      <c r="CG84" s="188">
        <f t="shared" ca="1" si="48"/>
        <v>0.59601429114580162</v>
      </c>
      <c r="CH84" s="257">
        <f t="shared" ca="1" si="49"/>
        <v>-8289.5446000000011</v>
      </c>
      <c r="CI84" s="188">
        <f t="shared" ca="1" si="50"/>
        <v>0.59601429114580162</v>
      </c>
      <c r="CJ84" s="26"/>
      <c r="CK84" s="187"/>
    </row>
    <row r="85" spans="1:89" ht="12" customHeight="1" x14ac:dyDescent="0.35">
      <c r="A85" s="27"/>
      <c r="B85" s="304" t="s">
        <v>585</v>
      </c>
      <c r="C85" s="27" t="s">
        <v>363</v>
      </c>
      <c r="D85" s="27"/>
      <c r="E85" s="27">
        <v>1</v>
      </c>
      <c r="F85" s="303" t="s">
        <v>42</v>
      </c>
      <c r="G85" s="27" t="s">
        <v>474</v>
      </c>
      <c r="H85" s="27"/>
      <c r="I85" s="27"/>
      <c r="J85" s="27"/>
      <c r="K85" s="27"/>
      <c r="L85" s="172"/>
      <c r="M85" s="25"/>
      <c r="N85" s="256">
        <v>0</v>
      </c>
      <c r="O85" s="256">
        <v>0</v>
      </c>
      <c r="P85" s="256">
        <v>0</v>
      </c>
      <c r="Q85" s="256">
        <v>0</v>
      </c>
      <c r="R85" s="256">
        <v>0</v>
      </c>
      <c r="S85" s="256">
        <v>0</v>
      </c>
      <c r="T85" s="256">
        <v>0</v>
      </c>
      <c r="U85" s="256">
        <v>0</v>
      </c>
      <c r="V85" s="256">
        <v>0</v>
      </c>
      <c r="W85" s="256">
        <v>0</v>
      </c>
      <c r="X85" s="256">
        <v>0</v>
      </c>
      <c r="Y85" s="256">
        <v>0</v>
      </c>
      <c r="Z85" s="255">
        <v>0</v>
      </c>
      <c r="AA85" s="255">
        <v>0</v>
      </c>
      <c r="AB85" s="255">
        <v>0</v>
      </c>
      <c r="AC85" s="255">
        <v>0</v>
      </c>
      <c r="AD85" s="255">
        <v>0</v>
      </c>
      <c r="AE85" s="255">
        <v>0</v>
      </c>
      <c r="AF85" s="255">
        <v>0</v>
      </c>
      <c r="AG85" s="255">
        <v>0</v>
      </c>
      <c r="AH85" s="255">
        <v>0</v>
      </c>
      <c r="AI85" s="255">
        <v>0</v>
      </c>
      <c r="AJ85" s="255">
        <v>0</v>
      </c>
      <c r="AK85" s="255">
        <v>0</v>
      </c>
      <c r="AL85" s="254">
        <v>0</v>
      </c>
      <c r="AM85" s="254">
        <v>0</v>
      </c>
      <c r="AN85" s="254">
        <v>0</v>
      </c>
      <c r="AO85" s="254">
        <v>0</v>
      </c>
      <c r="AP85" s="254">
        <v>0</v>
      </c>
      <c r="AQ85" s="254">
        <v>0</v>
      </c>
      <c r="AR85" s="254">
        <v>0</v>
      </c>
      <c r="AS85" s="254">
        <v>0</v>
      </c>
      <c r="AT85" s="254">
        <v>0</v>
      </c>
      <c r="AU85" s="254">
        <v>0</v>
      </c>
      <c r="AV85" s="254">
        <v>0</v>
      </c>
      <c r="AW85" s="254">
        <v>0</v>
      </c>
      <c r="AX85" s="255">
        <v>0</v>
      </c>
      <c r="AY85" s="255">
        <v>0</v>
      </c>
      <c r="AZ85" s="255"/>
      <c r="BA85" s="255"/>
      <c r="BB85" s="255"/>
      <c r="BC85" s="255"/>
      <c r="BD85" s="255"/>
      <c r="BE85" s="255"/>
      <c r="BF85" s="255"/>
      <c r="BG85" s="255"/>
      <c r="BH85" s="255"/>
      <c r="BI85" s="255"/>
      <c r="BM85" s="241"/>
      <c r="BN85" s="255">
        <f t="shared" si="40"/>
        <v>0</v>
      </c>
      <c r="BO85" s="255">
        <f t="shared" si="41"/>
        <v>0</v>
      </c>
      <c r="BP85" s="255">
        <f t="shared" si="42"/>
        <v>0</v>
      </c>
      <c r="BQ85" s="255">
        <f ca="1">_xlfn.IFNA(IF($E85=1,OFFSET($M85,0,MATCH(Periods!$D$15,$M$5:$BL$5,0)-1),SUM(OFFSET($M85,0,MATCH(Periods!$D$15,$M$5:$BL$5,0)-1):OFFSET($M85,0,MATCH(Periods!$D$15,$M$5:$BL$5,0)-12))),"")</f>
        <v>0</v>
      </c>
      <c r="BR85" s="255">
        <f ca="1">IF($E85=1,OFFSET($M85,0,MATCH(Periods!$D$17,$M$5:$BL$5,0)-1),SUM(OFFSET($M85,0,MATCH(Periods!$D$17,$M$5:$BL$5,0)-1):OFFSET($M85,0,MATCH(Periods!$D$13,$M$5:$BL$5,0))))</f>
        <v>0</v>
      </c>
      <c r="BS85" s="255">
        <f ca="1">IF($E85=1,OFFSET($M85,0,MATCH(Periods!$D$16,$M$5:$BL$5,0)-1),SUM(OFFSET($M85,0,MATCH(Periods!$D$16,$M$5:$BL$5,0)-1):OFFSET($M85,0,MATCH(Periods!$D$14,$M$5:$BL$5,0))))</f>
        <v>0</v>
      </c>
      <c r="BT85" s="26"/>
      <c r="BU85" s="187" t="str">
        <f>IF(ISERROR(BN85/#REF!), "n/a", BN85/#REF!)</f>
        <v>n/a</v>
      </c>
      <c r="BV85" s="187" t="str">
        <f>IF(ISERROR(BO85/#REF!), "n/a", BO85/#REF!)</f>
        <v>n/a</v>
      </c>
      <c r="BW85" s="187" t="str">
        <f>IF(ISERROR(BP85/#REF!), "n/a", BP85/#REF!)</f>
        <v>n/a</v>
      </c>
      <c r="BX85" s="187" t="str">
        <f ca="1">IF(ISERROR(BQ85/#REF!), "n/a", BQ85/#REF!)</f>
        <v>n/a</v>
      </c>
      <c r="BY85" s="187" t="str">
        <f ca="1">IF(ISERROR(BR85/#REF!), "n/a", BR85/#REF!)</f>
        <v>n/a</v>
      </c>
      <c r="BZ85" s="187" t="str">
        <f ca="1">IF(ISERROR(BS85/#REF!), "n/a", BS85/#REF!)</f>
        <v>n/a</v>
      </c>
      <c r="CA85" s="71"/>
      <c r="CB85" s="257">
        <f t="shared" si="43"/>
        <v>0</v>
      </c>
      <c r="CC85" s="188">
        <f t="shared" si="44"/>
        <v>1</v>
      </c>
      <c r="CD85" s="257">
        <f t="shared" si="45"/>
        <v>0</v>
      </c>
      <c r="CE85" s="188">
        <f t="shared" si="46"/>
        <v>1</v>
      </c>
      <c r="CF85" s="257">
        <f t="shared" ca="1" si="47"/>
        <v>0</v>
      </c>
      <c r="CG85" s="188">
        <f t="shared" ca="1" si="48"/>
        <v>1</v>
      </c>
      <c r="CH85" s="257">
        <f t="shared" ca="1" si="49"/>
        <v>0</v>
      </c>
      <c r="CI85" s="188">
        <f t="shared" ca="1" si="50"/>
        <v>1</v>
      </c>
      <c r="CJ85" s="26"/>
      <c r="CK85" s="187"/>
    </row>
    <row r="86" spans="1:89" ht="12" customHeight="1" x14ac:dyDescent="0.35">
      <c r="A86" s="27"/>
      <c r="B86" s="304" t="s">
        <v>586</v>
      </c>
      <c r="C86" s="27" t="s">
        <v>364</v>
      </c>
      <c r="D86" s="27"/>
      <c r="E86" s="27">
        <v>1</v>
      </c>
      <c r="F86" s="303" t="s">
        <v>42</v>
      </c>
      <c r="G86" s="27" t="s">
        <v>474</v>
      </c>
      <c r="H86" s="27"/>
      <c r="I86" s="27"/>
      <c r="J86" s="27"/>
      <c r="K86" s="27"/>
      <c r="L86" s="172"/>
      <c r="M86" s="25"/>
      <c r="N86" s="256">
        <v>0</v>
      </c>
      <c r="O86" s="256">
        <v>0</v>
      </c>
      <c r="P86" s="256">
        <v>0</v>
      </c>
      <c r="Q86" s="256">
        <v>0</v>
      </c>
      <c r="R86" s="256">
        <v>0</v>
      </c>
      <c r="S86" s="256">
        <v>0</v>
      </c>
      <c r="T86" s="256">
        <v>0</v>
      </c>
      <c r="U86" s="256">
        <v>0</v>
      </c>
      <c r="V86" s="256">
        <v>0</v>
      </c>
      <c r="W86" s="256">
        <v>0</v>
      </c>
      <c r="X86" s="256">
        <v>0</v>
      </c>
      <c r="Y86" s="256">
        <v>0</v>
      </c>
      <c r="Z86" s="255">
        <v>0</v>
      </c>
      <c r="AA86" s="255">
        <v>0</v>
      </c>
      <c r="AB86" s="255">
        <v>0</v>
      </c>
      <c r="AC86" s="255">
        <v>0</v>
      </c>
      <c r="AD86" s="255">
        <v>0</v>
      </c>
      <c r="AE86" s="255">
        <v>0</v>
      </c>
      <c r="AF86" s="255">
        <v>0</v>
      </c>
      <c r="AG86" s="255">
        <v>0</v>
      </c>
      <c r="AH86" s="255">
        <v>0</v>
      </c>
      <c r="AI86" s="255">
        <v>0</v>
      </c>
      <c r="AJ86" s="255">
        <v>0</v>
      </c>
      <c r="AK86" s="255">
        <v>0</v>
      </c>
      <c r="AL86" s="254">
        <v>0</v>
      </c>
      <c r="AM86" s="254">
        <v>0</v>
      </c>
      <c r="AN86" s="254">
        <v>0</v>
      </c>
      <c r="AO86" s="254">
        <v>0</v>
      </c>
      <c r="AP86" s="254">
        <v>0</v>
      </c>
      <c r="AQ86" s="254">
        <v>0</v>
      </c>
      <c r="AR86" s="254">
        <v>0</v>
      </c>
      <c r="AS86" s="254">
        <v>0</v>
      </c>
      <c r="AT86" s="254">
        <v>0</v>
      </c>
      <c r="AU86" s="254">
        <v>0</v>
      </c>
      <c r="AV86" s="254">
        <v>0</v>
      </c>
      <c r="AW86" s="254">
        <v>0</v>
      </c>
      <c r="AX86" s="255">
        <v>0</v>
      </c>
      <c r="AY86" s="255">
        <v>0</v>
      </c>
      <c r="AZ86" s="255"/>
      <c r="BA86" s="255"/>
      <c r="BB86" s="255"/>
      <c r="BC86" s="255"/>
      <c r="BD86" s="255"/>
      <c r="BE86" s="255"/>
      <c r="BF86" s="255"/>
      <c r="BG86" s="255"/>
      <c r="BH86" s="255"/>
      <c r="BI86" s="255"/>
      <c r="BM86" s="241"/>
      <c r="BN86" s="255">
        <f t="shared" si="40"/>
        <v>0</v>
      </c>
      <c r="BO86" s="255">
        <f t="shared" si="41"/>
        <v>0</v>
      </c>
      <c r="BP86" s="255">
        <f t="shared" si="42"/>
        <v>0</v>
      </c>
      <c r="BQ86" s="255">
        <f ca="1">_xlfn.IFNA(IF($E86=1,OFFSET($M86,0,MATCH(Periods!$D$15,$M$5:$BL$5,0)-1),SUM(OFFSET($M86,0,MATCH(Periods!$D$15,$M$5:$BL$5,0)-1):OFFSET($M86,0,MATCH(Periods!$D$15,$M$5:$BL$5,0)-12))),"")</f>
        <v>0</v>
      </c>
      <c r="BR86" s="255">
        <f ca="1">IF($E86=1,OFFSET($M86,0,MATCH(Periods!$D$17,$M$5:$BL$5,0)-1),SUM(OFFSET($M86,0,MATCH(Periods!$D$17,$M$5:$BL$5,0)-1):OFFSET($M86,0,MATCH(Periods!$D$13,$M$5:$BL$5,0))))</f>
        <v>0</v>
      </c>
      <c r="BS86" s="255">
        <f ca="1">IF($E86=1,OFFSET($M86,0,MATCH(Periods!$D$16,$M$5:$BL$5,0)-1),SUM(OFFSET($M86,0,MATCH(Periods!$D$16,$M$5:$BL$5,0)-1):OFFSET($M86,0,MATCH(Periods!$D$14,$M$5:$BL$5,0))))</f>
        <v>0</v>
      </c>
      <c r="BT86" s="26"/>
      <c r="BU86" s="187" t="str">
        <f>IF(ISERROR(BN86/#REF!), "n/a", BN86/#REF!)</f>
        <v>n/a</v>
      </c>
      <c r="BV86" s="187" t="str">
        <f>IF(ISERROR(BO86/#REF!), "n/a", BO86/#REF!)</f>
        <v>n/a</v>
      </c>
      <c r="BW86" s="187" t="str">
        <f>IF(ISERROR(BP86/#REF!), "n/a", BP86/#REF!)</f>
        <v>n/a</v>
      </c>
      <c r="BX86" s="187" t="str">
        <f ca="1">IF(ISERROR(BQ86/#REF!), "n/a", BQ86/#REF!)</f>
        <v>n/a</v>
      </c>
      <c r="BY86" s="187" t="str">
        <f ca="1">IF(ISERROR(BR86/#REF!), "n/a", BR86/#REF!)</f>
        <v>n/a</v>
      </c>
      <c r="BZ86" s="187" t="str">
        <f ca="1">IF(ISERROR(BS86/#REF!), "n/a", BS86/#REF!)</f>
        <v>n/a</v>
      </c>
      <c r="CA86" s="71"/>
      <c r="CB86" s="257">
        <f t="shared" si="43"/>
        <v>0</v>
      </c>
      <c r="CC86" s="188">
        <f t="shared" si="44"/>
        <v>1</v>
      </c>
      <c r="CD86" s="257">
        <f t="shared" si="45"/>
        <v>0</v>
      </c>
      <c r="CE86" s="188">
        <f t="shared" si="46"/>
        <v>1</v>
      </c>
      <c r="CF86" s="257">
        <f t="shared" ca="1" si="47"/>
        <v>0</v>
      </c>
      <c r="CG86" s="188">
        <f t="shared" ca="1" si="48"/>
        <v>1</v>
      </c>
      <c r="CH86" s="257">
        <f t="shared" ca="1" si="49"/>
        <v>0</v>
      </c>
      <c r="CI86" s="188">
        <f t="shared" ca="1" si="50"/>
        <v>1</v>
      </c>
      <c r="CJ86" s="26"/>
      <c r="CK86" s="187"/>
    </row>
    <row r="87" spans="1:89" ht="12" customHeight="1" x14ac:dyDescent="0.35">
      <c r="A87" s="27"/>
      <c r="B87" s="304" t="s">
        <v>587</v>
      </c>
      <c r="C87" s="27" t="s">
        <v>376</v>
      </c>
      <c r="D87" s="27"/>
      <c r="E87" s="27">
        <v>1</v>
      </c>
      <c r="F87" s="303" t="s">
        <v>42</v>
      </c>
      <c r="G87" s="27" t="s">
        <v>485</v>
      </c>
      <c r="H87" s="27"/>
      <c r="I87" s="27"/>
      <c r="J87" s="27"/>
      <c r="K87" s="27"/>
      <c r="L87" s="172"/>
      <c r="M87" s="25"/>
      <c r="N87" s="256">
        <v>0</v>
      </c>
      <c r="O87" s="256">
        <v>0</v>
      </c>
      <c r="P87" s="256">
        <v>0</v>
      </c>
      <c r="Q87" s="256">
        <v>0</v>
      </c>
      <c r="R87" s="256">
        <v>0</v>
      </c>
      <c r="S87" s="256">
        <v>0</v>
      </c>
      <c r="T87" s="256">
        <v>0</v>
      </c>
      <c r="U87" s="256">
        <v>0</v>
      </c>
      <c r="V87" s="256">
        <v>0</v>
      </c>
      <c r="W87" s="256">
        <v>0</v>
      </c>
      <c r="X87" s="256">
        <v>0</v>
      </c>
      <c r="Y87" s="256">
        <v>0</v>
      </c>
      <c r="Z87" s="255">
        <v>0</v>
      </c>
      <c r="AA87" s="255">
        <v>0</v>
      </c>
      <c r="AB87" s="255">
        <v>0</v>
      </c>
      <c r="AC87" s="255">
        <v>0</v>
      </c>
      <c r="AD87" s="255">
        <v>0</v>
      </c>
      <c r="AE87" s="255">
        <v>0</v>
      </c>
      <c r="AF87" s="255">
        <v>0</v>
      </c>
      <c r="AG87" s="255">
        <v>0</v>
      </c>
      <c r="AH87" s="255">
        <v>0</v>
      </c>
      <c r="AI87" s="255">
        <v>0</v>
      </c>
      <c r="AJ87" s="255">
        <v>0</v>
      </c>
      <c r="AK87" s="255">
        <v>0</v>
      </c>
      <c r="AL87" s="254">
        <v>0</v>
      </c>
      <c r="AM87" s="254">
        <v>0</v>
      </c>
      <c r="AN87" s="254">
        <v>0</v>
      </c>
      <c r="AO87" s="254">
        <v>0</v>
      </c>
      <c r="AP87" s="254">
        <v>0</v>
      </c>
      <c r="AQ87" s="254">
        <v>0</v>
      </c>
      <c r="AR87" s="254">
        <v>0</v>
      </c>
      <c r="AS87" s="254">
        <v>0</v>
      </c>
      <c r="AT87" s="254">
        <v>0</v>
      </c>
      <c r="AU87" s="254">
        <v>0</v>
      </c>
      <c r="AV87" s="254">
        <v>0</v>
      </c>
      <c r="AW87" s="254">
        <v>0</v>
      </c>
      <c r="AX87" s="255">
        <v>0</v>
      </c>
      <c r="AY87" s="255">
        <v>0</v>
      </c>
      <c r="AZ87" s="255"/>
      <c r="BA87" s="255"/>
      <c r="BB87" s="255"/>
      <c r="BC87" s="255"/>
      <c r="BD87" s="255"/>
      <c r="BE87" s="255"/>
      <c r="BF87" s="255"/>
      <c r="BG87" s="255"/>
      <c r="BH87" s="255"/>
      <c r="BI87" s="255"/>
      <c r="BM87" s="241"/>
      <c r="BN87" s="255">
        <f t="shared" si="40"/>
        <v>0</v>
      </c>
      <c r="BO87" s="255">
        <f t="shared" si="41"/>
        <v>0</v>
      </c>
      <c r="BP87" s="255">
        <f t="shared" si="42"/>
        <v>0</v>
      </c>
      <c r="BQ87" s="255">
        <f ca="1">_xlfn.IFNA(IF($E87=1,OFFSET($M87,0,MATCH(Periods!$D$15,$M$5:$BL$5,0)-1),SUM(OFFSET($M87,0,MATCH(Periods!$D$15,$M$5:$BL$5,0)-1):OFFSET($M87,0,MATCH(Periods!$D$15,$M$5:$BL$5,0)-12))),"")</f>
        <v>0</v>
      </c>
      <c r="BR87" s="255">
        <f ca="1">IF($E87=1,OFFSET($M87,0,MATCH(Periods!$D$17,$M$5:$BL$5,0)-1),SUM(OFFSET($M87,0,MATCH(Periods!$D$17,$M$5:$BL$5,0)-1):OFFSET($M87,0,MATCH(Periods!$D$13,$M$5:$BL$5,0))))</f>
        <v>0</v>
      </c>
      <c r="BS87" s="255">
        <f ca="1">IF($E87=1,OFFSET($M87,0,MATCH(Periods!$D$16,$M$5:$BL$5,0)-1),SUM(OFFSET($M87,0,MATCH(Periods!$D$16,$M$5:$BL$5,0)-1):OFFSET($M87,0,MATCH(Periods!$D$14,$M$5:$BL$5,0))))</f>
        <v>0</v>
      </c>
      <c r="BT87" s="26"/>
      <c r="BU87" s="187" t="str">
        <f>IF(ISERROR(BN87/#REF!), "n/a", BN87/#REF!)</f>
        <v>n/a</v>
      </c>
      <c r="BV87" s="187" t="str">
        <f>IF(ISERROR(BO87/#REF!), "n/a", BO87/#REF!)</f>
        <v>n/a</v>
      </c>
      <c r="BW87" s="187" t="str">
        <f>IF(ISERROR(BP87/#REF!), "n/a", BP87/#REF!)</f>
        <v>n/a</v>
      </c>
      <c r="BX87" s="187" t="str">
        <f ca="1">IF(ISERROR(BQ87/#REF!), "n/a", BQ87/#REF!)</f>
        <v>n/a</v>
      </c>
      <c r="BY87" s="187" t="str">
        <f ca="1">IF(ISERROR(BR87/#REF!), "n/a", BR87/#REF!)</f>
        <v>n/a</v>
      </c>
      <c r="BZ87" s="187" t="str">
        <f ca="1">IF(ISERROR(BS87/#REF!), "n/a", BS87/#REF!)</f>
        <v>n/a</v>
      </c>
      <c r="CA87" s="71"/>
      <c r="CB87" s="257">
        <f t="shared" si="43"/>
        <v>0</v>
      </c>
      <c r="CC87" s="188">
        <f t="shared" si="44"/>
        <v>1</v>
      </c>
      <c r="CD87" s="257">
        <f t="shared" si="45"/>
        <v>0</v>
      </c>
      <c r="CE87" s="188">
        <f t="shared" si="46"/>
        <v>1</v>
      </c>
      <c r="CF87" s="257">
        <f t="shared" ca="1" si="47"/>
        <v>0</v>
      </c>
      <c r="CG87" s="188">
        <f t="shared" ca="1" si="48"/>
        <v>1</v>
      </c>
      <c r="CH87" s="257">
        <f t="shared" ca="1" si="49"/>
        <v>0</v>
      </c>
      <c r="CI87" s="188">
        <f t="shared" ca="1" si="50"/>
        <v>1</v>
      </c>
      <c r="CJ87" s="26"/>
      <c r="CK87" s="187"/>
    </row>
    <row r="88" spans="1:89" ht="12" customHeight="1" x14ac:dyDescent="0.35">
      <c r="A88" s="27"/>
      <c r="B88" s="304" t="s">
        <v>588</v>
      </c>
      <c r="C88" s="27" t="s">
        <v>377</v>
      </c>
      <c r="D88" s="27"/>
      <c r="E88" s="27">
        <v>1</v>
      </c>
      <c r="F88" s="303" t="s">
        <v>42</v>
      </c>
      <c r="G88" s="27" t="s">
        <v>485</v>
      </c>
      <c r="H88" s="27"/>
      <c r="I88" s="27"/>
      <c r="J88" s="27"/>
      <c r="K88" s="27"/>
      <c r="L88" s="172"/>
      <c r="M88" s="25"/>
      <c r="N88" s="256">
        <v>0</v>
      </c>
      <c r="O88" s="256">
        <v>0</v>
      </c>
      <c r="P88" s="256">
        <v>0</v>
      </c>
      <c r="Q88" s="256">
        <v>0</v>
      </c>
      <c r="R88" s="256">
        <v>0</v>
      </c>
      <c r="S88" s="256">
        <v>0</v>
      </c>
      <c r="T88" s="256">
        <v>0</v>
      </c>
      <c r="U88" s="256">
        <v>0</v>
      </c>
      <c r="V88" s="256">
        <v>0</v>
      </c>
      <c r="W88" s="256">
        <v>0</v>
      </c>
      <c r="X88" s="256">
        <v>0</v>
      </c>
      <c r="Y88" s="256">
        <v>0</v>
      </c>
      <c r="Z88" s="255">
        <v>0</v>
      </c>
      <c r="AA88" s="255">
        <v>0</v>
      </c>
      <c r="AB88" s="255">
        <v>0</v>
      </c>
      <c r="AC88" s="255">
        <v>0</v>
      </c>
      <c r="AD88" s="255">
        <v>0</v>
      </c>
      <c r="AE88" s="255">
        <v>0</v>
      </c>
      <c r="AF88" s="255">
        <v>0</v>
      </c>
      <c r="AG88" s="255">
        <v>0</v>
      </c>
      <c r="AH88" s="255">
        <v>0</v>
      </c>
      <c r="AI88" s="255">
        <v>0</v>
      </c>
      <c r="AJ88" s="255">
        <v>0</v>
      </c>
      <c r="AK88" s="255">
        <v>0</v>
      </c>
      <c r="AL88" s="254">
        <v>0</v>
      </c>
      <c r="AM88" s="254">
        <v>0</v>
      </c>
      <c r="AN88" s="254">
        <v>0</v>
      </c>
      <c r="AO88" s="254">
        <v>0</v>
      </c>
      <c r="AP88" s="254">
        <v>0</v>
      </c>
      <c r="AQ88" s="254">
        <v>0</v>
      </c>
      <c r="AR88" s="254">
        <v>0</v>
      </c>
      <c r="AS88" s="254">
        <v>0</v>
      </c>
      <c r="AT88" s="254">
        <v>0</v>
      </c>
      <c r="AU88" s="254">
        <v>0</v>
      </c>
      <c r="AV88" s="254">
        <v>0</v>
      </c>
      <c r="AW88" s="254">
        <v>0</v>
      </c>
      <c r="AX88" s="255">
        <v>0</v>
      </c>
      <c r="AY88" s="255">
        <v>0</v>
      </c>
      <c r="AZ88" s="255"/>
      <c r="BA88" s="255"/>
      <c r="BB88" s="255"/>
      <c r="BC88" s="255"/>
      <c r="BD88" s="255"/>
      <c r="BE88" s="255"/>
      <c r="BF88" s="255"/>
      <c r="BG88" s="255"/>
      <c r="BH88" s="255"/>
      <c r="BI88" s="255"/>
      <c r="BM88" s="241"/>
      <c r="BN88" s="255">
        <f t="shared" si="40"/>
        <v>0</v>
      </c>
      <c r="BO88" s="255">
        <f t="shared" si="41"/>
        <v>0</v>
      </c>
      <c r="BP88" s="255">
        <f t="shared" si="42"/>
        <v>0</v>
      </c>
      <c r="BQ88" s="255">
        <f ca="1">_xlfn.IFNA(IF($E88=1,OFFSET($M88,0,MATCH(Periods!$D$15,$M$5:$BL$5,0)-1),SUM(OFFSET($M88,0,MATCH(Periods!$D$15,$M$5:$BL$5,0)-1):OFFSET($M88,0,MATCH(Periods!$D$15,$M$5:$BL$5,0)-12))),"")</f>
        <v>0</v>
      </c>
      <c r="BR88" s="255">
        <f ca="1">IF($E88=1,OFFSET($M88,0,MATCH(Periods!$D$17,$M$5:$BL$5,0)-1),SUM(OFFSET($M88,0,MATCH(Periods!$D$17,$M$5:$BL$5,0)-1):OFFSET($M88,0,MATCH(Periods!$D$13,$M$5:$BL$5,0))))</f>
        <v>0</v>
      </c>
      <c r="BS88" s="255">
        <f ca="1">IF($E88=1,OFFSET($M88,0,MATCH(Periods!$D$16,$M$5:$BL$5,0)-1),SUM(OFFSET($M88,0,MATCH(Periods!$D$16,$M$5:$BL$5,0)-1):OFFSET($M88,0,MATCH(Periods!$D$14,$M$5:$BL$5,0))))</f>
        <v>0</v>
      </c>
      <c r="BT88" s="26"/>
      <c r="BU88" s="187" t="str">
        <f>IF(ISERROR(BN88/#REF!), "n/a", BN88/#REF!)</f>
        <v>n/a</v>
      </c>
      <c r="BV88" s="187" t="str">
        <f>IF(ISERROR(BO88/#REF!), "n/a", BO88/#REF!)</f>
        <v>n/a</v>
      </c>
      <c r="BW88" s="187" t="str">
        <f>IF(ISERROR(BP88/#REF!), "n/a", BP88/#REF!)</f>
        <v>n/a</v>
      </c>
      <c r="BX88" s="187" t="str">
        <f ca="1">IF(ISERROR(BQ88/#REF!), "n/a", BQ88/#REF!)</f>
        <v>n/a</v>
      </c>
      <c r="BY88" s="187" t="str">
        <f ca="1">IF(ISERROR(BR88/#REF!), "n/a", BR88/#REF!)</f>
        <v>n/a</v>
      </c>
      <c r="BZ88" s="187" t="str">
        <f ca="1">IF(ISERROR(BS88/#REF!), "n/a", BS88/#REF!)</f>
        <v>n/a</v>
      </c>
      <c r="CA88" s="71"/>
      <c r="CB88" s="257">
        <f t="shared" si="43"/>
        <v>0</v>
      </c>
      <c r="CC88" s="188">
        <f t="shared" si="44"/>
        <v>1</v>
      </c>
      <c r="CD88" s="257">
        <f t="shared" si="45"/>
        <v>0</v>
      </c>
      <c r="CE88" s="188">
        <f t="shared" si="46"/>
        <v>1</v>
      </c>
      <c r="CF88" s="257">
        <f t="shared" ca="1" si="47"/>
        <v>0</v>
      </c>
      <c r="CG88" s="188">
        <f t="shared" ca="1" si="48"/>
        <v>1</v>
      </c>
      <c r="CH88" s="257">
        <f t="shared" ca="1" si="49"/>
        <v>0</v>
      </c>
      <c r="CI88" s="188">
        <f t="shared" ca="1" si="50"/>
        <v>1</v>
      </c>
      <c r="CJ88" s="26"/>
      <c r="CK88" s="187"/>
    </row>
    <row r="89" spans="1:89" ht="12" customHeight="1" x14ac:dyDescent="0.35">
      <c r="A89" s="27"/>
      <c r="B89" s="304" t="s">
        <v>589</v>
      </c>
      <c r="C89" s="27" t="s">
        <v>292</v>
      </c>
      <c r="D89" s="27"/>
      <c r="E89" s="27">
        <v>2</v>
      </c>
      <c r="F89" s="303" t="s">
        <v>125</v>
      </c>
      <c r="G89" s="27" t="s">
        <v>121</v>
      </c>
      <c r="H89" s="27" t="s">
        <v>432</v>
      </c>
      <c r="I89" s="27"/>
      <c r="J89" s="27"/>
      <c r="K89" s="27"/>
      <c r="L89" s="172"/>
      <c r="M89" s="25"/>
      <c r="N89" s="256">
        <v>0</v>
      </c>
      <c r="O89" s="256">
        <v>-17.607050000000001</v>
      </c>
      <c r="P89" s="256">
        <v>-10.319299999999998</v>
      </c>
      <c r="Q89" s="256">
        <v>-20.98659</v>
      </c>
      <c r="R89" s="256">
        <v>-39.576410000000003</v>
      </c>
      <c r="S89" s="256">
        <v>0</v>
      </c>
      <c r="T89" s="256">
        <v>-26.122439999999997</v>
      </c>
      <c r="U89" s="256">
        <v>0</v>
      </c>
      <c r="V89" s="256">
        <v>0</v>
      </c>
      <c r="W89" s="256">
        <v>-77.159080000000003</v>
      </c>
      <c r="X89" s="256">
        <v>0</v>
      </c>
      <c r="Y89" s="256">
        <v>-18.709630000000004</v>
      </c>
      <c r="Z89" s="255">
        <v>0</v>
      </c>
      <c r="AA89" s="255">
        <v>0</v>
      </c>
      <c r="AB89" s="255">
        <v>-62.826309999999999</v>
      </c>
      <c r="AC89" s="255">
        <v>-42.377100000000006</v>
      </c>
      <c r="AD89" s="255">
        <v>-109.17713999999999</v>
      </c>
      <c r="AE89" s="255">
        <v>0</v>
      </c>
      <c r="AF89" s="255">
        <v>0</v>
      </c>
      <c r="AG89" s="255">
        <v>0</v>
      </c>
      <c r="AH89" s="255">
        <v>0</v>
      </c>
      <c r="AI89" s="255">
        <v>0</v>
      </c>
      <c r="AJ89" s="255">
        <v>0</v>
      </c>
      <c r="AK89" s="255">
        <v>0</v>
      </c>
      <c r="AL89" s="254">
        <v>0</v>
      </c>
      <c r="AM89" s="254">
        <v>0</v>
      </c>
      <c r="AN89" s="254">
        <v>0</v>
      </c>
      <c r="AO89" s="254">
        <v>0</v>
      </c>
      <c r="AP89" s="254">
        <v>0</v>
      </c>
      <c r="AQ89" s="254">
        <v>0</v>
      </c>
      <c r="AR89" s="254">
        <v>0</v>
      </c>
      <c r="AS89" s="254">
        <v>0</v>
      </c>
      <c r="AT89" s="254">
        <v>0</v>
      </c>
      <c r="AU89" s="254">
        <v>0</v>
      </c>
      <c r="AV89" s="254">
        <v>0</v>
      </c>
      <c r="AW89" s="254">
        <v>0</v>
      </c>
      <c r="AX89" s="255">
        <v>0</v>
      </c>
      <c r="AY89" s="255">
        <v>0</v>
      </c>
      <c r="AZ89" s="255"/>
      <c r="BA89" s="255"/>
      <c r="BB89" s="255"/>
      <c r="BC89" s="255"/>
      <c r="BD89" s="255"/>
      <c r="BE89" s="255"/>
      <c r="BF89" s="255"/>
      <c r="BG89" s="255"/>
      <c r="BH89" s="255"/>
      <c r="BI89" s="255"/>
      <c r="BM89" s="241"/>
      <c r="BN89" s="255">
        <f t="shared" si="40"/>
        <v>-210.48050000000001</v>
      </c>
      <c r="BO89" s="255">
        <f t="shared" si="41"/>
        <v>-214.38055</v>
      </c>
      <c r="BP89" s="255">
        <f t="shared" si="42"/>
        <v>0</v>
      </c>
      <c r="BQ89" s="255">
        <f ca="1">_xlfn.IFNA(IF($E89=1,OFFSET($M89,0,MATCH(Periods!$D$15,$M$5:$BL$5,0)-1),SUM(OFFSET($M89,0,MATCH(Periods!$D$15,$M$5:$BL$5,0)-1):OFFSET($M89,0,MATCH(Periods!$D$15,$M$5:$BL$5,0)-12))),"")</f>
        <v>0</v>
      </c>
      <c r="BR89" s="255">
        <f ca="1">IF($E89=1,OFFSET($M89,0,MATCH(Periods!$D$17,$M$5:$BL$5,0)-1),SUM(OFFSET($M89,0,MATCH(Periods!$D$17,$M$5:$BL$5,0)-1):OFFSET($M89,0,MATCH(Periods!$D$13,$M$5:$BL$5,0))))</f>
        <v>0</v>
      </c>
      <c r="BS89" s="255">
        <f ca="1">IF($E89=1,OFFSET($M89,0,MATCH(Periods!$D$16,$M$5:$BL$5,0)-1),SUM(OFFSET($M89,0,MATCH(Periods!$D$16,$M$5:$BL$5,0)-1):OFFSET($M89,0,MATCH(Periods!$D$14,$M$5:$BL$5,0))))</f>
        <v>0</v>
      </c>
      <c r="BT89" s="26"/>
      <c r="BU89" s="187" t="str">
        <f>IF(ISERROR(BN89/#REF!), "n/a", BN89/#REF!)</f>
        <v>n/a</v>
      </c>
      <c r="BV89" s="187" t="str">
        <f>IF(ISERROR(BO89/#REF!), "n/a", BO89/#REF!)</f>
        <v>n/a</v>
      </c>
      <c r="BW89" s="187" t="str">
        <f>IF(ISERROR(BP89/#REF!), "n/a", BP89/#REF!)</f>
        <v>n/a</v>
      </c>
      <c r="BX89" s="187" t="str">
        <f ca="1">IF(ISERROR(BQ89/#REF!), "n/a", BQ89/#REF!)</f>
        <v>n/a</v>
      </c>
      <c r="BY89" s="187" t="str">
        <f ca="1">IF(ISERROR(BR89/#REF!), "n/a", BR89/#REF!)</f>
        <v>n/a</v>
      </c>
      <c r="BZ89" s="187" t="str">
        <f ca="1">IF(ISERROR(BS89/#REF!), "n/a", BS89/#REF!)</f>
        <v>n/a</v>
      </c>
      <c r="CA89" s="71"/>
      <c r="CB89" s="257">
        <f t="shared" si="43"/>
        <v>-3.9000499999999931</v>
      </c>
      <c r="CC89" s="188">
        <f t="shared" si="44"/>
        <v>1.8529269932368999E-2</v>
      </c>
      <c r="CD89" s="257">
        <f t="shared" si="45"/>
        <v>214.38055</v>
      </c>
      <c r="CE89" s="188">
        <f t="shared" si="46"/>
        <v>-1</v>
      </c>
      <c r="CF89" s="257">
        <f t="shared" ca="1" si="47"/>
        <v>0</v>
      </c>
      <c r="CG89" s="188">
        <f t="shared" ca="1" si="48"/>
        <v>1</v>
      </c>
      <c r="CH89" s="257">
        <f t="shared" ca="1" si="49"/>
        <v>0</v>
      </c>
      <c r="CI89" s="188">
        <f t="shared" ca="1" si="50"/>
        <v>1</v>
      </c>
      <c r="CJ89" s="26"/>
      <c r="CK89" s="187"/>
    </row>
    <row r="90" spans="1:89" ht="12" customHeight="1" x14ac:dyDescent="0.35">
      <c r="A90" s="27"/>
      <c r="B90" s="304" t="s">
        <v>590</v>
      </c>
      <c r="C90" s="27" t="s">
        <v>293</v>
      </c>
      <c r="D90" s="27"/>
      <c r="E90" s="27">
        <v>2</v>
      </c>
      <c r="F90" s="303" t="s">
        <v>125</v>
      </c>
      <c r="G90" s="27" t="s">
        <v>121</v>
      </c>
      <c r="H90" s="27" t="s">
        <v>433</v>
      </c>
      <c r="I90" s="27"/>
      <c r="J90" s="27"/>
      <c r="K90" s="27"/>
      <c r="L90" s="172"/>
      <c r="M90" s="25"/>
      <c r="N90" s="256">
        <v>0</v>
      </c>
      <c r="O90" s="256">
        <v>0</v>
      </c>
      <c r="P90" s="256">
        <v>0</v>
      </c>
      <c r="Q90" s="256">
        <v>0</v>
      </c>
      <c r="R90" s="256">
        <v>0</v>
      </c>
      <c r="S90" s="256">
        <v>0</v>
      </c>
      <c r="T90" s="256">
        <v>0</v>
      </c>
      <c r="U90" s="256">
        <v>0</v>
      </c>
      <c r="V90" s="256">
        <v>0</v>
      </c>
      <c r="W90" s="256">
        <v>-25.306369999999998</v>
      </c>
      <c r="X90" s="256">
        <v>0</v>
      </c>
      <c r="Y90" s="256">
        <v>-5.7482100000000038</v>
      </c>
      <c r="Z90" s="255">
        <v>0</v>
      </c>
      <c r="AA90" s="255">
        <v>0</v>
      </c>
      <c r="AB90" s="255">
        <v>0</v>
      </c>
      <c r="AC90" s="255">
        <v>0</v>
      </c>
      <c r="AD90" s="255">
        <v>0</v>
      </c>
      <c r="AE90" s="255">
        <v>0</v>
      </c>
      <c r="AF90" s="255">
        <v>0</v>
      </c>
      <c r="AG90" s="255">
        <v>0</v>
      </c>
      <c r="AH90" s="255">
        <v>0</v>
      </c>
      <c r="AI90" s="255">
        <v>0</v>
      </c>
      <c r="AJ90" s="255">
        <v>0</v>
      </c>
      <c r="AK90" s="255">
        <v>-0.23638000000000001</v>
      </c>
      <c r="AL90" s="254">
        <v>0</v>
      </c>
      <c r="AM90" s="254">
        <v>0</v>
      </c>
      <c r="AN90" s="254">
        <v>0</v>
      </c>
      <c r="AO90" s="254">
        <v>0</v>
      </c>
      <c r="AP90" s="254">
        <v>0</v>
      </c>
      <c r="AQ90" s="254">
        <v>0</v>
      </c>
      <c r="AR90" s="254">
        <v>0</v>
      </c>
      <c r="AS90" s="254">
        <v>0</v>
      </c>
      <c r="AT90" s="254">
        <v>0</v>
      </c>
      <c r="AU90" s="254">
        <v>0</v>
      </c>
      <c r="AV90" s="254">
        <v>0</v>
      </c>
      <c r="AW90" s="254">
        <v>0</v>
      </c>
      <c r="AX90" s="255">
        <v>0</v>
      </c>
      <c r="AY90" s="255">
        <v>0</v>
      </c>
      <c r="AZ90" s="255"/>
      <c r="BA90" s="255"/>
      <c r="BB90" s="255"/>
      <c r="BC90" s="255"/>
      <c r="BD90" s="255"/>
      <c r="BE90" s="255"/>
      <c r="BF90" s="255"/>
      <c r="BG90" s="255"/>
      <c r="BH90" s="255"/>
      <c r="BI90" s="255"/>
      <c r="BM90" s="241"/>
      <c r="BN90" s="255">
        <f t="shared" si="40"/>
        <v>-31.054580000000001</v>
      </c>
      <c r="BO90" s="255">
        <f t="shared" si="41"/>
        <v>-0.23638000000000001</v>
      </c>
      <c r="BP90" s="255">
        <f t="shared" si="42"/>
        <v>0</v>
      </c>
      <c r="BQ90" s="255">
        <f ca="1">_xlfn.IFNA(IF($E90=1,OFFSET($M90,0,MATCH(Periods!$D$15,$M$5:$BL$5,0)-1),SUM(OFFSET($M90,0,MATCH(Periods!$D$15,$M$5:$BL$5,0)-1):OFFSET($M90,0,MATCH(Periods!$D$15,$M$5:$BL$5,0)-12))),"")</f>
        <v>0</v>
      </c>
      <c r="BR90" s="255">
        <f ca="1">IF($E90=1,OFFSET($M90,0,MATCH(Periods!$D$17,$M$5:$BL$5,0)-1),SUM(OFFSET($M90,0,MATCH(Periods!$D$17,$M$5:$BL$5,0)-1):OFFSET($M90,0,MATCH(Periods!$D$13,$M$5:$BL$5,0))))</f>
        <v>0</v>
      </c>
      <c r="BS90" s="255">
        <f ca="1">IF($E90=1,OFFSET($M90,0,MATCH(Periods!$D$16,$M$5:$BL$5,0)-1),SUM(OFFSET($M90,0,MATCH(Periods!$D$16,$M$5:$BL$5,0)-1):OFFSET($M90,0,MATCH(Periods!$D$14,$M$5:$BL$5,0))))</f>
        <v>0</v>
      </c>
      <c r="BT90" s="26"/>
      <c r="BU90" s="187" t="str">
        <f>IF(ISERROR(BN90/#REF!), "n/a", BN90/#REF!)</f>
        <v>n/a</v>
      </c>
      <c r="BV90" s="187" t="str">
        <f>IF(ISERROR(BO90/#REF!), "n/a", BO90/#REF!)</f>
        <v>n/a</v>
      </c>
      <c r="BW90" s="187" t="str">
        <f>IF(ISERROR(BP90/#REF!), "n/a", BP90/#REF!)</f>
        <v>n/a</v>
      </c>
      <c r="BX90" s="187" t="str">
        <f ca="1">IF(ISERROR(BQ90/#REF!), "n/a", BQ90/#REF!)</f>
        <v>n/a</v>
      </c>
      <c r="BY90" s="187" t="str">
        <f ca="1">IF(ISERROR(BR90/#REF!), "n/a", BR90/#REF!)</f>
        <v>n/a</v>
      </c>
      <c r="BZ90" s="187" t="str">
        <f ca="1">IF(ISERROR(BS90/#REF!), "n/a", BS90/#REF!)</f>
        <v>n/a</v>
      </c>
      <c r="CA90" s="71"/>
      <c r="CB90" s="257">
        <f t="shared" si="43"/>
        <v>30.818200000000001</v>
      </c>
      <c r="CC90" s="188">
        <f t="shared" si="44"/>
        <v>-0.99238824031753126</v>
      </c>
      <c r="CD90" s="257">
        <f t="shared" si="45"/>
        <v>0.23638000000000001</v>
      </c>
      <c r="CE90" s="188">
        <f t="shared" si="46"/>
        <v>-1</v>
      </c>
      <c r="CF90" s="257">
        <f t="shared" ca="1" si="47"/>
        <v>0</v>
      </c>
      <c r="CG90" s="188">
        <f t="shared" ca="1" si="48"/>
        <v>1</v>
      </c>
      <c r="CH90" s="257">
        <f t="shared" ca="1" si="49"/>
        <v>0</v>
      </c>
      <c r="CI90" s="188">
        <f t="shared" ca="1" si="50"/>
        <v>1</v>
      </c>
      <c r="CJ90" s="26"/>
      <c r="CK90" s="187"/>
    </row>
    <row r="91" spans="1:89" ht="12" customHeight="1" x14ac:dyDescent="0.35">
      <c r="A91" s="27"/>
      <c r="B91" s="304" t="s">
        <v>591</v>
      </c>
      <c r="C91" s="27" t="s">
        <v>294</v>
      </c>
      <c r="D91" s="27"/>
      <c r="E91" s="27">
        <v>2</v>
      </c>
      <c r="F91" s="303" t="s">
        <v>125</v>
      </c>
      <c r="G91" s="27" t="s">
        <v>121</v>
      </c>
      <c r="H91" s="27" t="s">
        <v>434</v>
      </c>
      <c r="I91" s="27"/>
      <c r="J91" s="27"/>
      <c r="K91" s="27"/>
      <c r="L91" s="172"/>
      <c r="M91" s="25"/>
      <c r="N91" s="256">
        <v>0</v>
      </c>
      <c r="O91" s="256">
        <v>0</v>
      </c>
      <c r="P91" s="256">
        <v>0</v>
      </c>
      <c r="Q91" s="256">
        <v>0</v>
      </c>
      <c r="R91" s="256">
        <v>0</v>
      </c>
      <c r="S91" s="256">
        <v>-11.96683</v>
      </c>
      <c r="T91" s="256">
        <v>-23.39761</v>
      </c>
      <c r="U91" s="256">
        <v>0</v>
      </c>
      <c r="V91" s="256">
        <v>0</v>
      </c>
      <c r="W91" s="256">
        <v>0</v>
      </c>
      <c r="X91" s="256">
        <v>0</v>
      </c>
      <c r="Y91" s="256">
        <v>0</v>
      </c>
      <c r="Z91" s="255">
        <v>0</v>
      </c>
      <c r="AA91" s="255">
        <v>0</v>
      </c>
      <c r="AB91" s="255">
        <v>0</v>
      </c>
      <c r="AC91" s="255">
        <v>0</v>
      </c>
      <c r="AD91" s="255">
        <v>-3.6597600000000003</v>
      </c>
      <c r="AE91" s="255">
        <v>0</v>
      </c>
      <c r="AF91" s="255">
        <v>0</v>
      </c>
      <c r="AG91" s="255">
        <v>0</v>
      </c>
      <c r="AH91" s="255">
        <v>0</v>
      </c>
      <c r="AI91" s="255">
        <v>0</v>
      </c>
      <c r="AJ91" s="255">
        <v>0</v>
      </c>
      <c r="AK91" s="255">
        <v>0</v>
      </c>
      <c r="AL91" s="254">
        <v>0</v>
      </c>
      <c r="AM91" s="254">
        <v>0</v>
      </c>
      <c r="AN91" s="254">
        <v>0</v>
      </c>
      <c r="AO91" s="254">
        <v>0</v>
      </c>
      <c r="AP91" s="254">
        <v>0</v>
      </c>
      <c r="AQ91" s="254">
        <v>0</v>
      </c>
      <c r="AR91" s="254">
        <v>0</v>
      </c>
      <c r="AS91" s="254">
        <v>0</v>
      </c>
      <c r="AT91" s="254">
        <v>0</v>
      </c>
      <c r="AU91" s="254">
        <v>0</v>
      </c>
      <c r="AV91" s="254">
        <v>0</v>
      </c>
      <c r="AW91" s="254">
        <v>0</v>
      </c>
      <c r="AX91" s="255">
        <v>0</v>
      </c>
      <c r="AY91" s="255">
        <v>0</v>
      </c>
      <c r="AZ91" s="255"/>
      <c r="BA91" s="255"/>
      <c r="BB91" s="255"/>
      <c r="BC91" s="255"/>
      <c r="BD91" s="255"/>
      <c r="BE91" s="255"/>
      <c r="BF91" s="255"/>
      <c r="BG91" s="255"/>
      <c r="BH91" s="255"/>
      <c r="BI91" s="255"/>
      <c r="BM91" s="241"/>
      <c r="BN91" s="255">
        <f t="shared" si="40"/>
        <v>-35.364440000000002</v>
      </c>
      <c r="BO91" s="255">
        <f t="shared" si="41"/>
        <v>-3.6597600000000003</v>
      </c>
      <c r="BP91" s="255">
        <f t="shared" si="42"/>
        <v>0</v>
      </c>
      <c r="BQ91" s="255">
        <f ca="1">_xlfn.IFNA(IF($E91=1,OFFSET($M91,0,MATCH(Periods!$D$15,$M$5:$BL$5,0)-1),SUM(OFFSET($M91,0,MATCH(Periods!$D$15,$M$5:$BL$5,0)-1):OFFSET($M91,0,MATCH(Periods!$D$15,$M$5:$BL$5,0)-12))),"")</f>
        <v>0</v>
      </c>
      <c r="BR91" s="255">
        <f ca="1">IF($E91=1,OFFSET($M91,0,MATCH(Periods!$D$17,$M$5:$BL$5,0)-1),SUM(OFFSET($M91,0,MATCH(Periods!$D$17,$M$5:$BL$5,0)-1):OFFSET($M91,0,MATCH(Periods!$D$13,$M$5:$BL$5,0))))</f>
        <v>0</v>
      </c>
      <c r="BS91" s="255">
        <f ca="1">IF($E91=1,OFFSET($M91,0,MATCH(Periods!$D$16,$M$5:$BL$5,0)-1),SUM(OFFSET($M91,0,MATCH(Periods!$D$16,$M$5:$BL$5,0)-1):OFFSET($M91,0,MATCH(Periods!$D$14,$M$5:$BL$5,0))))</f>
        <v>0</v>
      </c>
      <c r="BT91" s="26"/>
      <c r="BU91" s="187" t="str">
        <f>IF(ISERROR(BN91/#REF!), "n/a", BN91/#REF!)</f>
        <v>n/a</v>
      </c>
      <c r="BV91" s="187" t="str">
        <f>IF(ISERROR(BO91/#REF!), "n/a", BO91/#REF!)</f>
        <v>n/a</v>
      </c>
      <c r="BW91" s="187" t="str">
        <f>IF(ISERROR(BP91/#REF!), "n/a", BP91/#REF!)</f>
        <v>n/a</v>
      </c>
      <c r="BX91" s="187" t="str">
        <f ca="1">IF(ISERROR(BQ91/#REF!), "n/a", BQ91/#REF!)</f>
        <v>n/a</v>
      </c>
      <c r="BY91" s="187" t="str">
        <f ca="1">IF(ISERROR(BR91/#REF!), "n/a", BR91/#REF!)</f>
        <v>n/a</v>
      </c>
      <c r="BZ91" s="187" t="str">
        <f ca="1">IF(ISERROR(BS91/#REF!), "n/a", BS91/#REF!)</f>
        <v>n/a</v>
      </c>
      <c r="CA91" s="71"/>
      <c r="CB91" s="257">
        <f t="shared" si="43"/>
        <v>31.704680000000003</v>
      </c>
      <c r="CC91" s="188">
        <f t="shared" si="44"/>
        <v>-0.89651299440907306</v>
      </c>
      <c r="CD91" s="257">
        <f t="shared" si="45"/>
        <v>3.6597600000000003</v>
      </c>
      <c r="CE91" s="188">
        <f t="shared" si="46"/>
        <v>-1</v>
      </c>
      <c r="CF91" s="257">
        <f t="shared" ca="1" si="47"/>
        <v>0</v>
      </c>
      <c r="CG91" s="188">
        <f t="shared" ca="1" si="48"/>
        <v>1</v>
      </c>
      <c r="CH91" s="257">
        <f t="shared" ca="1" si="49"/>
        <v>0</v>
      </c>
      <c r="CI91" s="188">
        <f t="shared" ca="1" si="50"/>
        <v>1</v>
      </c>
      <c r="CJ91" s="26"/>
      <c r="CK91" s="187"/>
    </row>
    <row r="92" spans="1:89" ht="12" customHeight="1" x14ac:dyDescent="0.35">
      <c r="A92" s="27"/>
      <c r="B92" s="304" t="s">
        <v>592</v>
      </c>
      <c r="C92" s="27" t="s">
        <v>307</v>
      </c>
      <c r="D92" s="27"/>
      <c r="E92" s="27">
        <v>2</v>
      </c>
      <c r="F92" s="303" t="s">
        <v>125</v>
      </c>
      <c r="G92" s="27" t="s">
        <v>441</v>
      </c>
      <c r="H92" s="27"/>
      <c r="I92" s="27"/>
      <c r="J92" s="27"/>
      <c r="K92" s="27"/>
      <c r="L92" s="172"/>
      <c r="M92" s="25"/>
      <c r="N92" s="256">
        <v>-32.455069999999999</v>
      </c>
      <c r="O92" s="256">
        <v>0</v>
      </c>
      <c r="P92" s="256">
        <v>0</v>
      </c>
      <c r="Q92" s="256">
        <v>0</v>
      </c>
      <c r="R92" s="256">
        <v>0</v>
      </c>
      <c r="S92" s="256">
        <v>0</v>
      </c>
      <c r="T92" s="256">
        <v>0</v>
      </c>
      <c r="U92" s="256">
        <v>0</v>
      </c>
      <c r="V92" s="256">
        <v>0</v>
      </c>
      <c r="W92" s="256">
        <v>0</v>
      </c>
      <c r="X92" s="256">
        <v>0</v>
      </c>
      <c r="Y92" s="256">
        <v>0</v>
      </c>
      <c r="Z92" s="255">
        <v>0</v>
      </c>
      <c r="AA92" s="255">
        <v>0</v>
      </c>
      <c r="AB92" s="255">
        <v>0</v>
      </c>
      <c r="AC92" s="255">
        <v>0</v>
      </c>
      <c r="AD92" s="255">
        <v>0</v>
      </c>
      <c r="AE92" s="255">
        <v>0</v>
      </c>
      <c r="AF92" s="255">
        <v>0</v>
      </c>
      <c r="AG92" s="255">
        <v>0</v>
      </c>
      <c r="AH92" s="255">
        <v>0</v>
      </c>
      <c r="AI92" s="255">
        <v>0</v>
      </c>
      <c r="AJ92" s="255">
        <v>0</v>
      </c>
      <c r="AK92" s="255">
        <v>0</v>
      </c>
      <c r="AL92" s="254">
        <v>0</v>
      </c>
      <c r="AM92" s="254">
        <v>0</v>
      </c>
      <c r="AN92" s="254">
        <v>0</v>
      </c>
      <c r="AO92" s="254">
        <v>0</v>
      </c>
      <c r="AP92" s="254">
        <v>0</v>
      </c>
      <c r="AQ92" s="254">
        <v>0</v>
      </c>
      <c r="AR92" s="254">
        <v>0</v>
      </c>
      <c r="AS92" s="254">
        <v>0</v>
      </c>
      <c r="AT92" s="254">
        <v>0</v>
      </c>
      <c r="AU92" s="254">
        <v>0</v>
      </c>
      <c r="AV92" s="254">
        <v>0</v>
      </c>
      <c r="AW92" s="254">
        <v>0</v>
      </c>
      <c r="AX92" s="255">
        <v>0</v>
      </c>
      <c r="AY92" s="255">
        <v>0</v>
      </c>
      <c r="AZ92" s="255"/>
      <c r="BA92" s="255"/>
      <c r="BB92" s="255"/>
      <c r="BC92" s="255"/>
      <c r="BD92" s="255"/>
      <c r="BE92" s="255"/>
      <c r="BF92" s="255"/>
      <c r="BG92" s="255"/>
      <c r="BH92" s="255"/>
      <c r="BI92" s="255"/>
      <c r="BM92" s="241"/>
      <c r="BN92" s="255">
        <f t="shared" si="40"/>
        <v>-32.455069999999999</v>
      </c>
      <c r="BO92" s="255">
        <f t="shared" si="41"/>
        <v>0</v>
      </c>
      <c r="BP92" s="255">
        <f t="shared" si="42"/>
        <v>0</v>
      </c>
      <c r="BQ92" s="255">
        <f ca="1">_xlfn.IFNA(IF($E92=1,OFFSET($M92,0,MATCH(Periods!$D$15,$M$5:$BL$5,0)-1),SUM(OFFSET($M92,0,MATCH(Periods!$D$15,$M$5:$BL$5,0)-1):OFFSET($M92,0,MATCH(Periods!$D$15,$M$5:$BL$5,0)-12))),"")</f>
        <v>0</v>
      </c>
      <c r="BR92" s="255">
        <f ca="1">IF($E92=1,OFFSET($M92,0,MATCH(Periods!$D$17,$M$5:$BL$5,0)-1),SUM(OFFSET($M92,0,MATCH(Periods!$D$17,$M$5:$BL$5,0)-1):OFFSET($M92,0,MATCH(Periods!$D$13,$M$5:$BL$5,0))))</f>
        <v>0</v>
      </c>
      <c r="BS92" s="255">
        <f ca="1">IF($E92=1,OFFSET($M92,0,MATCH(Periods!$D$16,$M$5:$BL$5,0)-1),SUM(OFFSET($M92,0,MATCH(Periods!$D$16,$M$5:$BL$5,0)-1):OFFSET($M92,0,MATCH(Periods!$D$14,$M$5:$BL$5,0))))</f>
        <v>0</v>
      </c>
      <c r="BT92" s="26"/>
      <c r="BU92" s="187" t="str">
        <f>IF(ISERROR(BN92/#REF!), "n/a", BN92/#REF!)</f>
        <v>n/a</v>
      </c>
      <c r="BV92" s="187" t="str">
        <f>IF(ISERROR(BO92/#REF!), "n/a", BO92/#REF!)</f>
        <v>n/a</v>
      </c>
      <c r="BW92" s="187" t="str">
        <f>IF(ISERROR(BP92/#REF!), "n/a", BP92/#REF!)</f>
        <v>n/a</v>
      </c>
      <c r="BX92" s="187" t="str">
        <f ca="1">IF(ISERROR(BQ92/#REF!), "n/a", BQ92/#REF!)</f>
        <v>n/a</v>
      </c>
      <c r="BY92" s="187" t="str">
        <f ca="1">IF(ISERROR(BR92/#REF!), "n/a", BR92/#REF!)</f>
        <v>n/a</v>
      </c>
      <c r="BZ92" s="187" t="str">
        <f ca="1">IF(ISERROR(BS92/#REF!), "n/a", BS92/#REF!)</f>
        <v>n/a</v>
      </c>
      <c r="CA92" s="71"/>
      <c r="CB92" s="257">
        <f t="shared" si="43"/>
        <v>32.455069999999999</v>
      </c>
      <c r="CC92" s="188">
        <f t="shared" si="44"/>
        <v>-1</v>
      </c>
      <c r="CD92" s="257">
        <f t="shared" si="45"/>
        <v>0</v>
      </c>
      <c r="CE92" s="188">
        <f t="shared" si="46"/>
        <v>1</v>
      </c>
      <c r="CF92" s="257">
        <f t="shared" ca="1" si="47"/>
        <v>0</v>
      </c>
      <c r="CG92" s="188">
        <f t="shared" ca="1" si="48"/>
        <v>1</v>
      </c>
      <c r="CH92" s="257">
        <f t="shared" ca="1" si="49"/>
        <v>0</v>
      </c>
      <c r="CI92" s="188">
        <f t="shared" ca="1" si="50"/>
        <v>1</v>
      </c>
      <c r="CJ92" s="26"/>
      <c r="CK92" s="187"/>
    </row>
    <row r="93" spans="1:89" ht="12" customHeight="1" x14ac:dyDescent="0.35">
      <c r="A93" s="27"/>
      <c r="B93" s="304" t="s">
        <v>593</v>
      </c>
      <c r="C93" s="27" t="s">
        <v>326</v>
      </c>
      <c r="D93" s="27"/>
      <c r="E93" s="27">
        <v>2</v>
      </c>
      <c r="F93" s="303" t="s">
        <v>125</v>
      </c>
      <c r="G93" s="27" t="s">
        <v>455</v>
      </c>
      <c r="H93" s="27"/>
      <c r="I93" s="27"/>
      <c r="J93" s="27"/>
      <c r="K93" s="27"/>
      <c r="L93" s="172"/>
      <c r="M93" s="25"/>
      <c r="N93" s="256">
        <v>-1.68</v>
      </c>
      <c r="O93" s="256">
        <v>0</v>
      </c>
      <c r="P93" s="256">
        <v>-172.73654999999999</v>
      </c>
      <c r="Q93" s="256">
        <v>0</v>
      </c>
      <c r="R93" s="256">
        <v>0</v>
      </c>
      <c r="S93" s="256">
        <v>0</v>
      </c>
      <c r="T93" s="256">
        <v>0</v>
      </c>
      <c r="U93" s="256">
        <v>0</v>
      </c>
      <c r="V93" s="256">
        <v>-237.32235</v>
      </c>
      <c r="W93" s="256">
        <v>0</v>
      </c>
      <c r="X93" s="256">
        <v>0</v>
      </c>
      <c r="Y93" s="256">
        <v>0</v>
      </c>
      <c r="Z93" s="255">
        <v>0</v>
      </c>
      <c r="AA93" s="255">
        <v>0</v>
      </c>
      <c r="AB93" s="255">
        <v>0</v>
      </c>
      <c r="AC93" s="255">
        <v>0</v>
      </c>
      <c r="AD93" s="255">
        <v>0</v>
      </c>
      <c r="AE93" s="255">
        <v>0</v>
      </c>
      <c r="AF93" s="255">
        <v>0</v>
      </c>
      <c r="AG93" s="255">
        <v>0</v>
      </c>
      <c r="AH93" s="255">
        <v>0</v>
      </c>
      <c r="AI93" s="255">
        <v>0</v>
      </c>
      <c r="AJ93" s="255">
        <v>-32.462150000000001</v>
      </c>
      <c r="AK93" s="255">
        <v>0</v>
      </c>
      <c r="AL93" s="254">
        <v>0</v>
      </c>
      <c r="AM93" s="254">
        <v>0</v>
      </c>
      <c r="AN93" s="254">
        <v>0</v>
      </c>
      <c r="AO93" s="254">
        <v>0</v>
      </c>
      <c r="AP93" s="254">
        <v>0</v>
      </c>
      <c r="AQ93" s="254">
        <v>0</v>
      </c>
      <c r="AR93" s="254">
        <v>0</v>
      </c>
      <c r="AS93" s="254">
        <v>0</v>
      </c>
      <c r="AT93" s="254">
        <v>-37.911999999999999</v>
      </c>
      <c r="AU93" s="254">
        <v>0</v>
      </c>
      <c r="AV93" s="254">
        <v>0</v>
      </c>
      <c r="AW93" s="254">
        <v>-410.43125000000003</v>
      </c>
      <c r="AX93" s="255">
        <v>0</v>
      </c>
      <c r="AY93" s="255">
        <v>0</v>
      </c>
      <c r="AZ93" s="255"/>
      <c r="BA93" s="255"/>
      <c r="BB93" s="255"/>
      <c r="BC93" s="255"/>
      <c r="BD93" s="255"/>
      <c r="BE93" s="255"/>
      <c r="BF93" s="255"/>
      <c r="BG93" s="255"/>
      <c r="BH93" s="255"/>
      <c r="BI93" s="255"/>
      <c r="BM93" s="241"/>
      <c r="BN93" s="255">
        <f t="shared" si="40"/>
        <v>-411.7389</v>
      </c>
      <c r="BO93" s="255">
        <f t="shared" si="41"/>
        <v>-32.462150000000001</v>
      </c>
      <c r="BP93" s="255">
        <f t="shared" si="42"/>
        <v>-448.34325000000001</v>
      </c>
      <c r="BQ93" s="255">
        <f ca="1">_xlfn.IFNA(IF($E93=1,OFFSET($M93,0,MATCH(Periods!$D$15,$M$5:$BL$5,0)-1),SUM(OFFSET($M93,0,MATCH(Periods!$D$15,$M$5:$BL$5,0)-1):OFFSET($M93,0,MATCH(Periods!$D$15,$M$5:$BL$5,0)-12))),"")</f>
        <v>-448.34325000000001</v>
      </c>
      <c r="BR93" s="255">
        <f ca="1">IF($E93=1,OFFSET($M93,0,MATCH(Periods!$D$17,$M$5:$BL$5,0)-1),SUM(OFFSET($M93,0,MATCH(Periods!$D$17,$M$5:$BL$5,0)-1):OFFSET($M93,0,MATCH(Periods!$D$13,$M$5:$BL$5,0))))</f>
        <v>0</v>
      </c>
      <c r="BS93" s="255">
        <f ca="1">IF($E93=1,OFFSET($M93,0,MATCH(Periods!$D$16,$M$5:$BL$5,0)-1),SUM(OFFSET($M93,0,MATCH(Periods!$D$16,$M$5:$BL$5,0)-1):OFFSET($M93,0,MATCH(Periods!$D$14,$M$5:$BL$5,0))))</f>
        <v>0</v>
      </c>
      <c r="BT93" s="26"/>
      <c r="BU93" s="187" t="str">
        <f>IF(ISERROR(BN93/#REF!), "n/a", BN93/#REF!)</f>
        <v>n/a</v>
      </c>
      <c r="BV93" s="187" t="str">
        <f>IF(ISERROR(BO93/#REF!), "n/a", BO93/#REF!)</f>
        <v>n/a</v>
      </c>
      <c r="BW93" s="187" t="str">
        <f>IF(ISERROR(BP93/#REF!), "n/a", BP93/#REF!)</f>
        <v>n/a</v>
      </c>
      <c r="BX93" s="187" t="str">
        <f ca="1">IF(ISERROR(BQ93/#REF!), "n/a", BQ93/#REF!)</f>
        <v>n/a</v>
      </c>
      <c r="BY93" s="187" t="str">
        <f ca="1">IF(ISERROR(BR93/#REF!), "n/a", BR93/#REF!)</f>
        <v>n/a</v>
      </c>
      <c r="BZ93" s="187" t="str">
        <f ca="1">IF(ISERROR(BS93/#REF!), "n/a", BS93/#REF!)</f>
        <v>n/a</v>
      </c>
      <c r="CA93" s="71"/>
      <c r="CB93" s="257">
        <f t="shared" si="43"/>
        <v>379.27674999999999</v>
      </c>
      <c r="CC93" s="188">
        <f t="shared" si="44"/>
        <v>-0.9211584088848539</v>
      </c>
      <c r="CD93" s="257">
        <f t="shared" si="45"/>
        <v>-415.8811</v>
      </c>
      <c r="CE93" s="188">
        <f t="shared" si="46"/>
        <v>12.811261730969759</v>
      </c>
      <c r="CF93" s="257">
        <f t="shared" ca="1" si="47"/>
        <v>0</v>
      </c>
      <c r="CG93" s="188">
        <f t="shared" ca="1" si="48"/>
        <v>0</v>
      </c>
      <c r="CH93" s="257">
        <f t="shared" ca="1" si="49"/>
        <v>0</v>
      </c>
      <c r="CI93" s="188">
        <f t="shared" ca="1" si="50"/>
        <v>1</v>
      </c>
      <c r="CJ93" s="26"/>
      <c r="CK93" s="187"/>
    </row>
    <row r="94" spans="1:89" ht="12" customHeight="1" x14ac:dyDescent="0.35">
      <c r="A94" s="27"/>
      <c r="B94" s="304" t="s">
        <v>594</v>
      </c>
      <c r="C94" s="27" t="s">
        <v>365</v>
      </c>
      <c r="D94" s="27"/>
      <c r="E94" s="27">
        <v>2</v>
      </c>
      <c r="F94" s="303" t="s">
        <v>125</v>
      </c>
      <c r="G94" s="27" t="s">
        <v>475</v>
      </c>
      <c r="H94" s="27" t="s">
        <v>476</v>
      </c>
      <c r="I94" s="27"/>
      <c r="J94" s="27"/>
      <c r="K94" s="27"/>
      <c r="L94" s="172"/>
      <c r="M94" s="25"/>
      <c r="N94" s="256">
        <v>0</v>
      </c>
      <c r="O94" s="256">
        <v>0</v>
      </c>
      <c r="P94" s="256">
        <v>0</v>
      </c>
      <c r="Q94" s="256">
        <v>0</v>
      </c>
      <c r="R94" s="256">
        <v>0</v>
      </c>
      <c r="S94" s="256">
        <v>0</v>
      </c>
      <c r="T94" s="256">
        <v>0</v>
      </c>
      <c r="U94" s="256">
        <v>-0.95596000000000003</v>
      </c>
      <c r="V94" s="256">
        <v>0</v>
      </c>
      <c r="W94" s="256">
        <v>0</v>
      </c>
      <c r="X94" s="256">
        <v>-0.25318000000000007</v>
      </c>
      <c r="Y94" s="256">
        <v>0</v>
      </c>
      <c r="Z94" s="255">
        <v>0</v>
      </c>
      <c r="AA94" s="255">
        <v>0</v>
      </c>
      <c r="AB94" s="255">
        <v>0</v>
      </c>
      <c r="AC94" s="255">
        <v>0</v>
      </c>
      <c r="AD94" s="255">
        <v>0</v>
      </c>
      <c r="AE94" s="255">
        <v>2.97322</v>
      </c>
      <c r="AF94" s="255">
        <v>0</v>
      </c>
      <c r="AG94" s="255">
        <v>-8.9989999999999792E-2</v>
      </c>
      <c r="AH94" s="255">
        <v>0</v>
      </c>
      <c r="AI94" s="255">
        <v>0</v>
      </c>
      <c r="AJ94" s="255">
        <v>0</v>
      </c>
      <c r="AK94" s="255">
        <v>-0.88500000000000023</v>
      </c>
      <c r="AL94" s="254">
        <v>-4.8217100000000004</v>
      </c>
      <c r="AM94" s="254">
        <v>-2.5623500000000003</v>
      </c>
      <c r="AN94" s="254">
        <v>-1.3043199999999979</v>
      </c>
      <c r="AO94" s="254">
        <v>-3.8200000000028211E-3</v>
      </c>
      <c r="AP94" s="254">
        <v>-1.4780599999999993</v>
      </c>
      <c r="AQ94" s="254">
        <v>0</v>
      </c>
      <c r="AR94" s="254">
        <v>0</v>
      </c>
      <c r="AS94" s="254">
        <v>2.6888500000000013</v>
      </c>
      <c r="AT94" s="254">
        <v>0</v>
      </c>
      <c r="AU94" s="254">
        <v>-1.9799999999999995</v>
      </c>
      <c r="AV94" s="254">
        <v>0</v>
      </c>
      <c r="AW94" s="254">
        <v>0</v>
      </c>
      <c r="AX94" s="255">
        <v>0</v>
      </c>
      <c r="AY94" s="255">
        <v>0</v>
      </c>
      <c r="AZ94" s="255"/>
      <c r="BA94" s="255"/>
      <c r="BB94" s="255"/>
      <c r="BC94" s="255"/>
      <c r="BD94" s="255"/>
      <c r="BE94" s="255"/>
      <c r="BF94" s="255"/>
      <c r="BG94" s="255"/>
      <c r="BH94" s="255"/>
      <c r="BI94" s="255"/>
      <c r="BM94" s="241"/>
      <c r="BN94" s="255">
        <f t="shared" si="40"/>
        <v>-1.2091400000000001</v>
      </c>
      <c r="BO94" s="255">
        <f t="shared" si="41"/>
        <v>1.99823</v>
      </c>
      <c r="BP94" s="255">
        <f t="shared" si="42"/>
        <v>-9.461409999999999</v>
      </c>
      <c r="BQ94" s="255">
        <f ca="1">_xlfn.IFNA(IF($E94=1,OFFSET($M94,0,MATCH(Periods!$D$15,$M$5:$BL$5,0)-1),SUM(OFFSET($M94,0,MATCH(Periods!$D$15,$M$5:$BL$5,0)-1):OFFSET($M94,0,MATCH(Periods!$D$15,$M$5:$BL$5,0)-12))),"")</f>
        <v>-2.0773499999999983</v>
      </c>
      <c r="BR94" s="255">
        <f ca="1">IF($E94=1,OFFSET($M94,0,MATCH(Periods!$D$17,$M$5:$BL$5,0)-1),SUM(OFFSET($M94,0,MATCH(Periods!$D$17,$M$5:$BL$5,0)-1):OFFSET($M94,0,MATCH(Periods!$D$13,$M$5:$BL$5,0))))</f>
        <v>-7.3840600000000007</v>
      </c>
      <c r="BS94" s="255">
        <f ca="1">IF($E94=1,OFFSET($M94,0,MATCH(Periods!$D$16,$M$5:$BL$5,0)-1),SUM(OFFSET($M94,0,MATCH(Periods!$D$16,$M$5:$BL$5,0)-1):OFFSET($M94,0,MATCH(Periods!$D$14,$M$5:$BL$5,0))))</f>
        <v>0</v>
      </c>
      <c r="BT94" s="26"/>
      <c r="BU94" s="187" t="str">
        <f>IF(ISERROR(BN94/#REF!), "n/a", BN94/#REF!)</f>
        <v>n/a</v>
      </c>
      <c r="BV94" s="187" t="str">
        <f>IF(ISERROR(BO94/#REF!), "n/a", BO94/#REF!)</f>
        <v>n/a</v>
      </c>
      <c r="BW94" s="187" t="str">
        <f>IF(ISERROR(BP94/#REF!), "n/a", BP94/#REF!)</f>
        <v>n/a</v>
      </c>
      <c r="BX94" s="187" t="str">
        <f ca="1">IF(ISERROR(BQ94/#REF!), "n/a", BQ94/#REF!)</f>
        <v>n/a</v>
      </c>
      <c r="BY94" s="187" t="str">
        <f ca="1">IF(ISERROR(BR94/#REF!), "n/a", BR94/#REF!)</f>
        <v>n/a</v>
      </c>
      <c r="BZ94" s="187" t="str">
        <f ca="1">IF(ISERROR(BS94/#REF!), "n/a", BS94/#REF!)</f>
        <v>n/a</v>
      </c>
      <c r="CA94" s="71"/>
      <c r="CB94" s="257">
        <f t="shared" si="43"/>
        <v>3.2073700000000001</v>
      </c>
      <c r="CC94" s="188">
        <f t="shared" si="44"/>
        <v>-2.6526043303504969</v>
      </c>
      <c r="CD94" s="257">
        <f t="shared" si="45"/>
        <v>-11.459639999999998</v>
      </c>
      <c r="CE94" s="188">
        <f t="shared" si="46"/>
        <v>-5.734895382413435</v>
      </c>
      <c r="CF94" s="257">
        <f t="shared" ca="1" si="47"/>
        <v>7.3840600000000007</v>
      </c>
      <c r="CG94" s="188">
        <f t="shared" ca="1" si="48"/>
        <v>-0.78043970190489598</v>
      </c>
      <c r="CH94" s="257">
        <f t="shared" ca="1" si="49"/>
        <v>7.3840600000000007</v>
      </c>
      <c r="CI94" s="188">
        <f t="shared" ca="1" si="50"/>
        <v>-1</v>
      </c>
      <c r="CJ94" s="26"/>
      <c r="CK94" s="187"/>
    </row>
    <row r="95" spans="1:89" ht="12" customHeight="1" x14ac:dyDescent="0.35">
      <c r="A95" s="27"/>
      <c r="B95" s="304" t="s">
        <v>595</v>
      </c>
      <c r="C95" s="27" t="s">
        <v>369</v>
      </c>
      <c r="D95" s="27"/>
      <c r="E95" s="27">
        <v>2</v>
      </c>
      <c r="F95" s="303" t="s">
        <v>125</v>
      </c>
      <c r="G95" s="27" t="s">
        <v>369</v>
      </c>
      <c r="H95" s="27"/>
      <c r="I95" s="27"/>
      <c r="J95" s="27"/>
      <c r="K95" s="27"/>
      <c r="L95" s="172"/>
      <c r="M95" s="25"/>
      <c r="N95" s="256">
        <v>-0.16018000000000002</v>
      </c>
      <c r="O95" s="256">
        <v>0</v>
      </c>
      <c r="P95" s="256">
        <v>0</v>
      </c>
      <c r="Q95" s="256">
        <v>0</v>
      </c>
      <c r="R95" s="256">
        <v>0</v>
      </c>
      <c r="S95" s="256">
        <v>0</v>
      </c>
      <c r="T95" s="256">
        <v>0</v>
      </c>
      <c r="U95" s="256">
        <v>0</v>
      </c>
      <c r="V95" s="256">
        <v>0</v>
      </c>
      <c r="W95" s="256">
        <v>0</v>
      </c>
      <c r="X95" s="256">
        <v>0</v>
      </c>
      <c r="Y95" s="256">
        <v>0</v>
      </c>
      <c r="Z95" s="255">
        <v>0</v>
      </c>
      <c r="AA95" s="255">
        <v>0</v>
      </c>
      <c r="AB95" s="255">
        <v>0</v>
      </c>
      <c r="AC95" s="255">
        <v>0</v>
      </c>
      <c r="AD95" s="255">
        <v>0</v>
      </c>
      <c r="AE95" s="255">
        <v>0</v>
      </c>
      <c r="AF95" s="255">
        <v>0</v>
      </c>
      <c r="AG95" s="255">
        <v>0</v>
      </c>
      <c r="AH95" s="255">
        <v>0</v>
      </c>
      <c r="AI95" s="255">
        <v>0</v>
      </c>
      <c r="AJ95" s="255">
        <v>0</v>
      </c>
      <c r="AK95" s="255">
        <v>0</v>
      </c>
      <c r="AL95" s="254">
        <v>0</v>
      </c>
      <c r="AM95" s="254">
        <v>0</v>
      </c>
      <c r="AN95" s="254">
        <v>0</v>
      </c>
      <c r="AO95" s="254">
        <v>0</v>
      </c>
      <c r="AP95" s="254">
        <v>0</v>
      </c>
      <c r="AQ95" s="254">
        <v>0</v>
      </c>
      <c r="AR95" s="254">
        <v>0</v>
      </c>
      <c r="AS95" s="254">
        <v>0</v>
      </c>
      <c r="AT95" s="254">
        <v>0</v>
      </c>
      <c r="AU95" s="254">
        <v>0</v>
      </c>
      <c r="AV95" s="254">
        <v>0</v>
      </c>
      <c r="AW95" s="254">
        <v>0</v>
      </c>
      <c r="AX95" s="255">
        <v>0</v>
      </c>
      <c r="AY95" s="255">
        <v>0</v>
      </c>
      <c r="AZ95" s="255"/>
      <c r="BA95" s="255"/>
      <c r="BB95" s="255"/>
      <c r="BC95" s="255"/>
      <c r="BD95" s="255"/>
      <c r="BE95" s="255"/>
      <c r="BF95" s="255"/>
      <c r="BG95" s="255"/>
      <c r="BH95" s="255"/>
      <c r="BI95" s="255"/>
      <c r="BM95" s="241"/>
      <c r="BN95" s="255">
        <f t="shared" si="40"/>
        <v>-0.16018000000000002</v>
      </c>
      <c r="BO95" s="255">
        <f t="shared" si="41"/>
        <v>0</v>
      </c>
      <c r="BP95" s="255">
        <f t="shared" si="42"/>
        <v>0</v>
      </c>
      <c r="BQ95" s="255">
        <f ca="1">_xlfn.IFNA(IF($E95=1,OFFSET($M95,0,MATCH(Periods!$D$15,$M$5:$BL$5,0)-1),SUM(OFFSET($M95,0,MATCH(Periods!$D$15,$M$5:$BL$5,0)-1):OFFSET($M95,0,MATCH(Periods!$D$15,$M$5:$BL$5,0)-12))),"")</f>
        <v>0</v>
      </c>
      <c r="BR95" s="255">
        <f ca="1">IF($E95=1,OFFSET($M95,0,MATCH(Periods!$D$17,$M$5:$BL$5,0)-1),SUM(OFFSET($M95,0,MATCH(Periods!$D$17,$M$5:$BL$5,0)-1):OFFSET($M95,0,MATCH(Periods!$D$13,$M$5:$BL$5,0))))</f>
        <v>0</v>
      </c>
      <c r="BS95" s="255">
        <f ca="1">IF($E95=1,OFFSET($M95,0,MATCH(Periods!$D$16,$M$5:$BL$5,0)-1),SUM(OFFSET($M95,0,MATCH(Periods!$D$16,$M$5:$BL$5,0)-1):OFFSET($M95,0,MATCH(Periods!$D$14,$M$5:$BL$5,0))))</f>
        <v>0</v>
      </c>
      <c r="BT95" s="26"/>
      <c r="BU95" s="187" t="str">
        <f>IF(ISERROR(BN95/#REF!), "n/a", BN95/#REF!)</f>
        <v>n/a</v>
      </c>
      <c r="BV95" s="187" t="str">
        <f>IF(ISERROR(BO95/#REF!), "n/a", BO95/#REF!)</f>
        <v>n/a</v>
      </c>
      <c r="BW95" s="187" t="str">
        <f>IF(ISERROR(BP95/#REF!), "n/a", BP95/#REF!)</f>
        <v>n/a</v>
      </c>
      <c r="BX95" s="187" t="str">
        <f ca="1">IF(ISERROR(BQ95/#REF!), "n/a", BQ95/#REF!)</f>
        <v>n/a</v>
      </c>
      <c r="BY95" s="187" t="str">
        <f ca="1">IF(ISERROR(BR95/#REF!), "n/a", BR95/#REF!)</f>
        <v>n/a</v>
      </c>
      <c r="BZ95" s="187" t="str">
        <f ca="1">IF(ISERROR(BS95/#REF!), "n/a", BS95/#REF!)</f>
        <v>n/a</v>
      </c>
      <c r="CA95" s="71"/>
      <c r="CB95" s="257">
        <f t="shared" si="43"/>
        <v>0.16018000000000002</v>
      </c>
      <c r="CC95" s="188">
        <f t="shared" si="44"/>
        <v>-1</v>
      </c>
      <c r="CD95" s="257">
        <f t="shared" si="45"/>
        <v>0</v>
      </c>
      <c r="CE95" s="188">
        <f t="shared" si="46"/>
        <v>1</v>
      </c>
      <c r="CF95" s="257">
        <f t="shared" ca="1" si="47"/>
        <v>0</v>
      </c>
      <c r="CG95" s="188">
        <f t="shared" ca="1" si="48"/>
        <v>1</v>
      </c>
      <c r="CH95" s="257">
        <f t="shared" ca="1" si="49"/>
        <v>0</v>
      </c>
      <c r="CI95" s="188">
        <f t="shared" ca="1" si="50"/>
        <v>1</v>
      </c>
      <c r="CJ95" s="26"/>
      <c r="CK95" s="187"/>
    </row>
    <row r="96" spans="1:89" ht="12" customHeight="1" x14ac:dyDescent="0.35">
      <c r="A96" s="27"/>
      <c r="B96" s="304" t="s">
        <v>596</v>
      </c>
      <c r="C96" s="27" t="s">
        <v>370</v>
      </c>
      <c r="D96" s="27"/>
      <c r="E96" s="27">
        <v>2</v>
      </c>
      <c r="F96" s="303" t="s">
        <v>125</v>
      </c>
      <c r="G96" s="27" t="s">
        <v>480</v>
      </c>
      <c r="H96" s="27"/>
      <c r="I96" s="27"/>
      <c r="J96" s="27"/>
      <c r="K96" s="27"/>
      <c r="L96" s="172"/>
      <c r="M96" s="25"/>
      <c r="N96" s="256">
        <v>-152.86795999999998</v>
      </c>
      <c r="O96" s="256">
        <v>-135.60166000000004</v>
      </c>
      <c r="P96" s="256">
        <v>-70.686509999999998</v>
      </c>
      <c r="Q96" s="256">
        <v>-366.82436000000001</v>
      </c>
      <c r="R96" s="256">
        <v>-224.55408999999997</v>
      </c>
      <c r="S96" s="256">
        <v>-437.93878000000018</v>
      </c>
      <c r="T96" s="256">
        <v>-332.68258999999966</v>
      </c>
      <c r="U96" s="256">
        <v>-983.04147000000012</v>
      </c>
      <c r="V96" s="256">
        <v>-961.95466000000033</v>
      </c>
      <c r="W96" s="256">
        <v>-1526.017229999999</v>
      </c>
      <c r="X96" s="256">
        <v>-142.02030000000104</v>
      </c>
      <c r="Y96" s="256">
        <v>-112.78210999999919</v>
      </c>
      <c r="Z96" s="255">
        <v>-258.52060999999998</v>
      </c>
      <c r="AA96" s="255">
        <v>-1348.7187999999999</v>
      </c>
      <c r="AB96" s="255">
        <v>-103.11693000000014</v>
      </c>
      <c r="AC96" s="255">
        <v>-130.68034999999986</v>
      </c>
      <c r="AD96" s="255">
        <v>-178.59934000000021</v>
      </c>
      <c r="AE96" s="255">
        <v>-457.62156999999979</v>
      </c>
      <c r="AF96" s="255">
        <v>-683.05669000000034</v>
      </c>
      <c r="AG96" s="255">
        <v>-1373.6504199999999</v>
      </c>
      <c r="AH96" s="255">
        <v>-930.99708999999984</v>
      </c>
      <c r="AI96" s="255">
        <v>-585.83545999999933</v>
      </c>
      <c r="AJ96" s="255">
        <v>-226.98268000000098</v>
      </c>
      <c r="AK96" s="255">
        <v>-1147.5826099999995</v>
      </c>
      <c r="AL96" s="254">
        <v>-235.18134000000001</v>
      </c>
      <c r="AM96" s="254">
        <v>-477.35909000000004</v>
      </c>
      <c r="AN96" s="254">
        <v>-274.33884</v>
      </c>
      <c r="AO96" s="254">
        <v>-446.93661999999983</v>
      </c>
      <c r="AP96" s="254">
        <v>-597.33485000000019</v>
      </c>
      <c r="AQ96" s="254">
        <v>-602.22584999999981</v>
      </c>
      <c r="AR96" s="254">
        <v>-451.58183000000008</v>
      </c>
      <c r="AS96" s="254">
        <v>-1087.75486</v>
      </c>
      <c r="AT96" s="254">
        <v>-453.46951999999965</v>
      </c>
      <c r="AU96" s="254">
        <v>-1531.3998000000001</v>
      </c>
      <c r="AV96" s="254">
        <v>-341.91335000000072</v>
      </c>
      <c r="AW96" s="254">
        <v>-586.85904999999912</v>
      </c>
      <c r="AX96" s="255">
        <v>-248.81876</v>
      </c>
      <c r="AY96" s="255">
        <v>-548.99662999999998</v>
      </c>
      <c r="AZ96" s="255"/>
      <c r="BA96" s="255"/>
      <c r="BB96" s="255"/>
      <c r="BC96" s="255"/>
      <c r="BD96" s="255"/>
      <c r="BE96" s="255"/>
      <c r="BF96" s="255"/>
      <c r="BG96" s="255"/>
      <c r="BH96" s="255"/>
      <c r="BI96" s="255"/>
      <c r="BM96" s="241"/>
      <c r="BN96" s="255">
        <f t="shared" si="40"/>
        <v>-5446.9717199999996</v>
      </c>
      <c r="BO96" s="255">
        <f t="shared" si="41"/>
        <v>-7425.3625499999998</v>
      </c>
      <c r="BP96" s="255">
        <f t="shared" si="42"/>
        <v>-7086.3549999999996</v>
      </c>
      <c r="BQ96" s="255">
        <f ca="1">_xlfn.IFNA(IF($E96=1,OFFSET($M96,0,MATCH(Periods!$D$15,$M$5:$BL$5,0)-1),SUM(OFFSET($M96,0,MATCH(Periods!$D$15,$M$5:$BL$5,0)-1):OFFSET($M96,0,MATCH(Periods!$D$15,$M$5:$BL$5,0)-12))),"")</f>
        <v>-7171.6299599999993</v>
      </c>
      <c r="BR96" s="255">
        <f ca="1">IF($E96=1,OFFSET($M96,0,MATCH(Periods!$D$17,$M$5:$BL$5,0)-1),SUM(OFFSET($M96,0,MATCH(Periods!$D$17,$M$5:$BL$5,0)-1):OFFSET($M96,0,MATCH(Periods!$D$13,$M$5:$BL$5,0))))</f>
        <v>-712.54043000000001</v>
      </c>
      <c r="BS96" s="255">
        <f ca="1">IF($E96=1,OFFSET($M96,0,MATCH(Periods!$D$16,$M$5:$BL$5,0)-1),SUM(OFFSET($M96,0,MATCH(Periods!$D$16,$M$5:$BL$5,0)-1):OFFSET($M96,0,MATCH(Periods!$D$14,$M$5:$BL$5,0))))</f>
        <v>-797.81538999999998</v>
      </c>
      <c r="BT96" s="26"/>
      <c r="BU96" s="187" t="str">
        <f>IF(ISERROR(BN96/#REF!), "n/a", BN96/#REF!)</f>
        <v>n/a</v>
      </c>
      <c r="BV96" s="187" t="str">
        <f>IF(ISERROR(BO96/#REF!), "n/a", BO96/#REF!)</f>
        <v>n/a</v>
      </c>
      <c r="BW96" s="187" t="str">
        <f>IF(ISERROR(BP96/#REF!), "n/a", BP96/#REF!)</f>
        <v>n/a</v>
      </c>
      <c r="BX96" s="187" t="str">
        <f ca="1">IF(ISERROR(BQ96/#REF!), "n/a", BQ96/#REF!)</f>
        <v>n/a</v>
      </c>
      <c r="BY96" s="187" t="str">
        <f ca="1">IF(ISERROR(BR96/#REF!), "n/a", BR96/#REF!)</f>
        <v>n/a</v>
      </c>
      <c r="BZ96" s="187" t="str">
        <f ca="1">IF(ISERROR(BS96/#REF!), "n/a", BS96/#REF!)</f>
        <v>n/a</v>
      </c>
      <c r="CA96" s="71"/>
      <c r="CB96" s="257">
        <f t="shared" si="43"/>
        <v>-1978.3908300000003</v>
      </c>
      <c r="CC96" s="188">
        <f t="shared" si="44"/>
        <v>0.3632093081621508</v>
      </c>
      <c r="CD96" s="257">
        <f t="shared" si="45"/>
        <v>339.00755000000026</v>
      </c>
      <c r="CE96" s="188">
        <f t="shared" si="46"/>
        <v>-4.5655353219082921E-2</v>
      </c>
      <c r="CF96" s="257">
        <f t="shared" ca="1" si="47"/>
        <v>-85.274959999999737</v>
      </c>
      <c r="CG96" s="188">
        <f t="shared" ca="1" si="48"/>
        <v>1.2033684454137527E-2</v>
      </c>
      <c r="CH96" s="257">
        <f t="shared" ca="1" si="49"/>
        <v>-85.274959999999965</v>
      </c>
      <c r="CI96" s="188">
        <f t="shared" ca="1" si="50"/>
        <v>0.11967736343045118</v>
      </c>
      <c r="CJ96" s="26"/>
      <c r="CK96" s="187"/>
    </row>
    <row r="97" spans="1:91" ht="12" customHeight="1" x14ac:dyDescent="0.35">
      <c r="A97" s="27"/>
      <c r="B97" s="304" t="s">
        <v>597</v>
      </c>
      <c r="C97" s="27" t="s">
        <v>371</v>
      </c>
      <c r="D97" s="27"/>
      <c r="E97" s="27">
        <v>2</v>
      </c>
      <c r="F97" s="303" t="s">
        <v>125</v>
      </c>
      <c r="G97" s="27" t="s">
        <v>441</v>
      </c>
      <c r="H97" s="27"/>
      <c r="I97" s="27"/>
      <c r="J97" s="27"/>
      <c r="K97" s="27"/>
      <c r="L97" s="172"/>
      <c r="M97" s="25"/>
      <c r="N97" s="256">
        <v>-435.27292999999997</v>
      </c>
      <c r="O97" s="256">
        <v>-10061.21501</v>
      </c>
      <c r="P97" s="256">
        <v>-5309.076030000002</v>
      </c>
      <c r="Q97" s="256">
        <v>-8444.8735699999979</v>
      </c>
      <c r="R97" s="256">
        <v>-10504.075079999995</v>
      </c>
      <c r="S97" s="256">
        <v>-2850.881990000009</v>
      </c>
      <c r="T97" s="256">
        <v>-3190.5353699999905</v>
      </c>
      <c r="U97" s="256">
        <v>-19285.785250000001</v>
      </c>
      <c r="V97" s="256">
        <v>-6358.0632100000003</v>
      </c>
      <c r="W97" s="256">
        <v>-5995.2184200000047</v>
      </c>
      <c r="X97" s="256">
        <v>-4579.4794099999999</v>
      </c>
      <c r="Y97" s="256">
        <v>-10171.599770000001</v>
      </c>
      <c r="Z97" s="255">
        <v>-1300.51001</v>
      </c>
      <c r="AA97" s="255">
        <v>-1457.9971100000002</v>
      </c>
      <c r="AB97" s="255">
        <v>-2099.0317999999997</v>
      </c>
      <c r="AC97" s="255">
        <v>-2845.25641</v>
      </c>
      <c r="AD97" s="255">
        <v>-3565.9672300000011</v>
      </c>
      <c r="AE97" s="255">
        <v>-2766.9330899999986</v>
      </c>
      <c r="AF97" s="255">
        <v>-3185.9117999999999</v>
      </c>
      <c r="AG97" s="255">
        <v>-6869.0593599999993</v>
      </c>
      <c r="AH97" s="255">
        <v>-5451.0881200000003</v>
      </c>
      <c r="AI97" s="255">
        <v>-6262.8812000000071</v>
      </c>
      <c r="AJ97" s="255">
        <v>-2494.5600999999879</v>
      </c>
      <c r="AK97" s="255">
        <v>-5743.0004100000078</v>
      </c>
      <c r="AL97" s="254">
        <v>-2774.1989900000003</v>
      </c>
      <c r="AM97" s="254">
        <v>-6674.6564899999994</v>
      </c>
      <c r="AN97" s="254">
        <v>-6240.2722599999997</v>
      </c>
      <c r="AO97" s="254">
        <v>-9433.8402900000001</v>
      </c>
      <c r="AP97" s="254">
        <v>-3131.0849600000001</v>
      </c>
      <c r="AQ97" s="254">
        <v>-1789.264229999997</v>
      </c>
      <c r="AR97" s="254">
        <v>-2379.2925900000009</v>
      </c>
      <c r="AS97" s="254">
        <v>-12294.545050000004</v>
      </c>
      <c r="AT97" s="254">
        <v>-3558.9472999999925</v>
      </c>
      <c r="AU97" s="254">
        <v>-9301.2525200000018</v>
      </c>
      <c r="AV97" s="254">
        <v>-7459.6811000000016</v>
      </c>
      <c r="AW97" s="254">
        <v>-8890.8944200000042</v>
      </c>
      <c r="AX97" s="255">
        <v>-1269.93318</v>
      </c>
      <c r="AY97" s="255">
        <v>-1442.3811599999999</v>
      </c>
      <c r="AZ97" s="255"/>
      <c r="BA97" s="255"/>
      <c r="BB97" s="255"/>
      <c r="BC97" s="255"/>
      <c r="BD97" s="255"/>
      <c r="BE97" s="255"/>
      <c r="BF97" s="255"/>
      <c r="BG97" s="255"/>
      <c r="BH97" s="255"/>
      <c r="BI97" s="255"/>
      <c r="BM97" s="241"/>
      <c r="BN97" s="255">
        <f t="shared" si="40"/>
        <v>-87186.07604</v>
      </c>
      <c r="BO97" s="255">
        <f t="shared" si="41"/>
        <v>-44042.196640000002</v>
      </c>
      <c r="BP97" s="255">
        <f t="shared" si="42"/>
        <v>-73927.930200000003</v>
      </c>
      <c r="BQ97" s="255">
        <f ca="1">_xlfn.IFNA(IF($E97=1,OFFSET($M97,0,MATCH(Periods!$D$15,$M$5:$BL$5,0)-1),SUM(OFFSET($M97,0,MATCH(Periods!$D$15,$M$5:$BL$5,0)-1):OFFSET($M97,0,MATCH(Periods!$D$15,$M$5:$BL$5,0)-12))),"")</f>
        <v>-67191.389060000001</v>
      </c>
      <c r="BR97" s="255">
        <f ca="1">IF($E97=1,OFFSET($M97,0,MATCH(Periods!$D$17,$M$5:$BL$5,0)-1),SUM(OFFSET($M97,0,MATCH(Periods!$D$17,$M$5:$BL$5,0)-1):OFFSET($M97,0,MATCH(Periods!$D$13,$M$5:$BL$5,0))))</f>
        <v>-9448.8554800000002</v>
      </c>
      <c r="BS97" s="255">
        <f ca="1">IF($E97=1,OFFSET($M97,0,MATCH(Periods!$D$16,$M$5:$BL$5,0)-1),SUM(OFFSET($M97,0,MATCH(Periods!$D$16,$M$5:$BL$5,0)-1):OFFSET($M97,0,MATCH(Periods!$D$14,$M$5:$BL$5,0))))</f>
        <v>-2712.3143399999999</v>
      </c>
      <c r="BT97" s="26"/>
      <c r="BU97" s="187" t="str">
        <f>IF(ISERROR(BN97/#REF!), "n/a", BN97/#REF!)</f>
        <v>n/a</v>
      </c>
      <c r="BV97" s="187" t="str">
        <f>IF(ISERROR(BO97/#REF!), "n/a", BO97/#REF!)</f>
        <v>n/a</v>
      </c>
      <c r="BW97" s="187" t="str">
        <f>IF(ISERROR(BP97/#REF!), "n/a", BP97/#REF!)</f>
        <v>n/a</v>
      </c>
      <c r="BX97" s="187" t="str">
        <f ca="1">IF(ISERROR(BQ97/#REF!), "n/a", BQ97/#REF!)</f>
        <v>n/a</v>
      </c>
      <c r="BY97" s="187" t="str">
        <f ca="1">IF(ISERROR(BR97/#REF!), "n/a", BR97/#REF!)</f>
        <v>n/a</v>
      </c>
      <c r="BZ97" s="187" t="str">
        <f ca="1">IF(ISERROR(BS97/#REF!), "n/a", BS97/#REF!)</f>
        <v>n/a</v>
      </c>
      <c r="CA97" s="71"/>
      <c r="CB97" s="257">
        <f t="shared" si="43"/>
        <v>43143.879399999998</v>
      </c>
      <c r="CC97" s="188">
        <f t="shared" si="44"/>
        <v>-0.49484827577520596</v>
      </c>
      <c r="CD97" s="257">
        <f t="shared" si="45"/>
        <v>-29885.733560000001</v>
      </c>
      <c r="CE97" s="188">
        <f t="shared" si="46"/>
        <v>0.67857045833307006</v>
      </c>
      <c r="CF97" s="257">
        <f t="shared" ca="1" si="47"/>
        <v>6736.5411400000012</v>
      </c>
      <c r="CG97" s="188">
        <f t="shared" ca="1" si="48"/>
        <v>-9.1123085980838139E-2</v>
      </c>
      <c r="CH97" s="257">
        <f t="shared" ca="1" si="49"/>
        <v>6736.5411400000003</v>
      </c>
      <c r="CI97" s="188">
        <f t="shared" ca="1" si="50"/>
        <v>-0.71294784371069675</v>
      </c>
      <c r="CJ97" s="26"/>
      <c r="CK97" s="187"/>
    </row>
    <row r="98" spans="1:91" ht="12" customHeight="1" x14ac:dyDescent="0.35">
      <c r="A98" s="27"/>
      <c r="B98" s="304" t="s">
        <v>598</v>
      </c>
      <c r="C98" s="27" t="s">
        <v>372</v>
      </c>
      <c r="D98" s="27"/>
      <c r="E98" s="27">
        <v>2</v>
      </c>
      <c r="F98" s="303" t="s">
        <v>125</v>
      </c>
      <c r="G98" s="27" t="s">
        <v>481</v>
      </c>
      <c r="H98" s="27"/>
      <c r="I98" s="27"/>
      <c r="J98" s="27"/>
      <c r="K98" s="27"/>
      <c r="L98" s="172"/>
      <c r="M98" s="25"/>
      <c r="N98" s="256">
        <v>-67.147999999999996</v>
      </c>
      <c r="O98" s="256">
        <v>-4.9369999999996139E-2</v>
      </c>
      <c r="P98" s="256">
        <v>0</v>
      </c>
      <c r="Q98" s="256">
        <v>-4.3589600000000104</v>
      </c>
      <c r="R98" s="256">
        <v>0</v>
      </c>
      <c r="S98" s="256">
        <v>0</v>
      </c>
      <c r="T98" s="256">
        <v>-0.42799999999999727</v>
      </c>
      <c r="U98" s="256">
        <v>-0.46747999999999479</v>
      </c>
      <c r="V98" s="256">
        <v>-1.5525800000000061</v>
      </c>
      <c r="W98" s="256">
        <v>0</v>
      </c>
      <c r="X98" s="256">
        <v>-2.2108800000000031</v>
      </c>
      <c r="Y98" s="256">
        <v>-2.3293199999999956</v>
      </c>
      <c r="Z98" s="255">
        <v>-2.2549999999999999</v>
      </c>
      <c r="AA98" s="255">
        <v>-0.15792000000000028</v>
      </c>
      <c r="AB98" s="255">
        <v>-39.585439999999998</v>
      </c>
      <c r="AC98" s="255">
        <v>0</v>
      </c>
      <c r="AD98" s="255">
        <v>-0.42800000000000438</v>
      </c>
      <c r="AE98" s="255">
        <v>-40.532960000000003</v>
      </c>
      <c r="AF98" s="255">
        <v>-2.0369599999999934</v>
      </c>
      <c r="AG98" s="255">
        <v>-16.412759999999992</v>
      </c>
      <c r="AH98" s="255">
        <v>-63.757979999999989</v>
      </c>
      <c r="AI98" s="255">
        <v>-7.7824800000000209</v>
      </c>
      <c r="AJ98" s="255">
        <v>-4.2619599999999878</v>
      </c>
      <c r="AK98" s="255">
        <v>-37.648660000000007</v>
      </c>
      <c r="AL98" s="254">
        <v>-17.672519999999999</v>
      </c>
      <c r="AM98" s="254">
        <v>-3.2729199999999992</v>
      </c>
      <c r="AN98" s="254">
        <v>-40.435960000000001</v>
      </c>
      <c r="AO98" s="254">
        <v>-1.5919600000000003</v>
      </c>
      <c r="AP98" s="254">
        <v>-3.4454800000000034</v>
      </c>
      <c r="AQ98" s="254">
        <v>-41.157999999999987</v>
      </c>
      <c r="AR98" s="254">
        <v>-7.1443800000000124</v>
      </c>
      <c r="AS98" s="254">
        <v>-796.01472999999999</v>
      </c>
      <c r="AT98" s="254">
        <v>-43.912429999999972</v>
      </c>
      <c r="AU98" s="254">
        <v>0</v>
      </c>
      <c r="AV98" s="254">
        <v>0</v>
      </c>
      <c r="AW98" s="254">
        <v>-39.466999999999985</v>
      </c>
      <c r="AX98" s="255">
        <v>0</v>
      </c>
      <c r="AY98" s="255">
        <v>0</v>
      </c>
      <c r="AZ98" s="255"/>
      <c r="BA98" s="255"/>
      <c r="BB98" s="255"/>
      <c r="BC98" s="255"/>
      <c r="BD98" s="255"/>
      <c r="BE98" s="255"/>
      <c r="BF98" s="255"/>
      <c r="BG98" s="255"/>
      <c r="BH98" s="255"/>
      <c r="BI98" s="255"/>
      <c r="BM98" s="241"/>
      <c r="BN98" s="255">
        <f t="shared" si="40"/>
        <v>-78.544589999999999</v>
      </c>
      <c r="BO98" s="255">
        <f t="shared" si="41"/>
        <v>-214.86011999999999</v>
      </c>
      <c r="BP98" s="255">
        <f t="shared" si="42"/>
        <v>-994.11537999999996</v>
      </c>
      <c r="BQ98" s="255">
        <f ca="1">_xlfn.IFNA(IF($E98=1,OFFSET($M98,0,MATCH(Periods!$D$15,$M$5:$BL$5,0)-1),SUM(OFFSET($M98,0,MATCH(Periods!$D$15,$M$5:$BL$5,0)-1):OFFSET($M98,0,MATCH(Periods!$D$15,$M$5:$BL$5,0)-12))),"")</f>
        <v>-973.16994</v>
      </c>
      <c r="BR98" s="255">
        <f ca="1">IF($E98=1,OFFSET($M98,0,MATCH(Periods!$D$17,$M$5:$BL$5,0)-1),SUM(OFFSET($M98,0,MATCH(Periods!$D$17,$M$5:$BL$5,0)-1):OFFSET($M98,0,MATCH(Periods!$D$13,$M$5:$BL$5,0))))</f>
        <v>-20.945439999999998</v>
      </c>
      <c r="BS98" s="255">
        <f ca="1">IF($E98=1,OFFSET($M98,0,MATCH(Periods!$D$16,$M$5:$BL$5,0)-1),SUM(OFFSET($M98,0,MATCH(Periods!$D$16,$M$5:$BL$5,0)-1):OFFSET($M98,0,MATCH(Periods!$D$14,$M$5:$BL$5,0))))</f>
        <v>0</v>
      </c>
      <c r="BT98" s="26"/>
      <c r="BU98" s="187" t="str">
        <f>IF(ISERROR(BN98/#REF!), "n/a", BN98/#REF!)</f>
        <v>n/a</v>
      </c>
      <c r="BV98" s="187" t="str">
        <f>IF(ISERROR(BO98/#REF!), "n/a", BO98/#REF!)</f>
        <v>n/a</v>
      </c>
      <c r="BW98" s="187" t="str">
        <f>IF(ISERROR(BP98/#REF!), "n/a", BP98/#REF!)</f>
        <v>n/a</v>
      </c>
      <c r="BX98" s="187" t="str">
        <f ca="1">IF(ISERROR(BQ98/#REF!), "n/a", BQ98/#REF!)</f>
        <v>n/a</v>
      </c>
      <c r="BY98" s="187" t="str">
        <f ca="1">IF(ISERROR(BR98/#REF!), "n/a", BR98/#REF!)</f>
        <v>n/a</v>
      </c>
      <c r="BZ98" s="187" t="str">
        <f ca="1">IF(ISERROR(BS98/#REF!), "n/a", BS98/#REF!)</f>
        <v>n/a</v>
      </c>
      <c r="CA98" s="71"/>
      <c r="CB98" s="257">
        <f t="shared" si="43"/>
        <v>-136.31553</v>
      </c>
      <c r="CC98" s="188">
        <f t="shared" si="44"/>
        <v>1.7355177485807742</v>
      </c>
      <c r="CD98" s="257">
        <f t="shared" si="45"/>
        <v>-779.25525999999991</v>
      </c>
      <c r="CE98" s="188">
        <f t="shared" si="46"/>
        <v>3.6268026844628025</v>
      </c>
      <c r="CF98" s="257">
        <f t="shared" ca="1" si="47"/>
        <v>20.945439999999962</v>
      </c>
      <c r="CG98" s="188">
        <f t="shared" ca="1" si="48"/>
        <v>-2.106942556305684E-2</v>
      </c>
      <c r="CH98" s="257">
        <f t="shared" ca="1" si="49"/>
        <v>20.945439999999998</v>
      </c>
      <c r="CI98" s="188">
        <f t="shared" ca="1" si="50"/>
        <v>-1</v>
      </c>
      <c r="CJ98" s="26"/>
      <c r="CK98" s="187"/>
    </row>
    <row r="99" spans="1:91" ht="12" customHeight="1" x14ac:dyDescent="0.35">
      <c r="A99" s="27"/>
      <c r="B99" s="304" t="s">
        <v>599</v>
      </c>
      <c r="C99" s="27" t="s">
        <v>373</v>
      </c>
      <c r="D99" s="27"/>
      <c r="E99" s="27">
        <v>2</v>
      </c>
      <c r="F99" s="303" t="s">
        <v>125</v>
      </c>
      <c r="G99" s="27" t="s">
        <v>482</v>
      </c>
      <c r="H99" s="27"/>
      <c r="I99" s="27"/>
      <c r="J99" s="27"/>
      <c r="K99" s="27"/>
      <c r="L99" s="172"/>
      <c r="M99" s="25"/>
      <c r="N99" s="256">
        <v>0</v>
      </c>
      <c r="O99" s="256">
        <v>-1.3919999999999999</v>
      </c>
      <c r="P99" s="256">
        <v>0</v>
      </c>
      <c r="Q99" s="256">
        <v>-0.38000000000000012</v>
      </c>
      <c r="R99" s="256">
        <v>0</v>
      </c>
      <c r="S99" s="256">
        <v>-0.55999999999999983</v>
      </c>
      <c r="T99" s="256">
        <v>-1.0900000000000003</v>
      </c>
      <c r="U99" s="256">
        <v>-22.349999999999998</v>
      </c>
      <c r="V99" s="256">
        <v>0</v>
      </c>
      <c r="W99" s="256">
        <v>-31.833100000000002</v>
      </c>
      <c r="X99" s="256">
        <v>0</v>
      </c>
      <c r="Y99" s="256">
        <v>-0.47999999999999687</v>
      </c>
      <c r="Z99" s="255">
        <v>-0.57999999999999996</v>
      </c>
      <c r="AA99" s="255">
        <v>0</v>
      </c>
      <c r="AB99" s="255">
        <v>0</v>
      </c>
      <c r="AC99" s="255">
        <v>0</v>
      </c>
      <c r="AD99" s="255">
        <v>0</v>
      </c>
      <c r="AE99" s="255">
        <v>-1.4497999999999998</v>
      </c>
      <c r="AF99" s="255">
        <v>-7.2490000000000165E-2</v>
      </c>
      <c r="AG99" s="255">
        <v>0</v>
      </c>
      <c r="AH99" s="255">
        <v>0</v>
      </c>
      <c r="AI99" s="255">
        <v>0</v>
      </c>
      <c r="AJ99" s="255">
        <v>0</v>
      </c>
      <c r="AK99" s="255">
        <v>-0.65240999999999971</v>
      </c>
      <c r="AL99" s="254">
        <v>-0.86987999999999999</v>
      </c>
      <c r="AM99" s="254">
        <v>-0.72489999999999988</v>
      </c>
      <c r="AN99" s="254">
        <v>0</v>
      </c>
      <c r="AO99" s="254">
        <v>0</v>
      </c>
      <c r="AP99" s="254">
        <v>0</v>
      </c>
      <c r="AQ99" s="254">
        <v>0</v>
      </c>
      <c r="AR99" s="254">
        <v>0</v>
      </c>
      <c r="AS99" s="254">
        <v>0</v>
      </c>
      <c r="AT99" s="254">
        <v>0</v>
      </c>
      <c r="AU99" s="254">
        <v>0</v>
      </c>
      <c r="AV99" s="254">
        <v>-7.2490000000000165E-2</v>
      </c>
      <c r="AW99" s="254">
        <v>0</v>
      </c>
      <c r="AX99" s="255">
        <v>0</v>
      </c>
      <c r="AY99" s="255">
        <v>0</v>
      </c>
      <c r="AZ99" s="255"/>
      <c r="BA99" s="255"/>
      <c r="BB99" s="255"/>
      <c r="BC99" s="255"/>
      <c r="BD99" s="255"/>
      <c r="BE99" s="255"/>
      <c r="BF99" s="255"/>
      <c r="BG99" s="255"/>
      <c r="BH99" s="255"/>
      <c r="BI99" s="255"/>
      <c r="BM99" s="241"/>
      <c r="BN99" s="255">
        <f t="shared" si="40"/>
        <v>-58.085099999999997</v>
      </c>
      <c r="BO99" s="255">
        <f t="shared" si="41"/>
        <v>-2.7546999999999997</v>
      </c>
      <c r="BP99" s="255">
        <f t="shared" si="42"/>
        <v>-1.66727</v>
      </c>
      <c r="BQ99" s="255">
        <f ca="1">_xlfn.IFNA(IF($E99=1,OFFSET($M99,0,MATCH(Periods!$D$15,$M$5:$BL$5,0)-1),SUM(OFFSET($M99,0,MATCH(Periods!$D$15,$M$5:$BL$5,0)-1):OFFSET($M99,0,MATCH(Periods!$D$15,$M$5:$BL$5,0)-12))),"")</f>
        <v>-7.2490000000000165E-2</v>
      </c>
      <c r="BR99" s="255">
        <f ca="1">IF($E99=1,OFFSET($M99,0,MATCH(Periods!$D$17,$M$5:$BL$5,0)-1),SUM(OFFSET($M99,0,MATCH(Periods!$D$17,$M$5:$BL$5,0)-1):OFFSET($M99,0,MATCH(Periods!$D$13,$M$5:$BL$5,0))))</f>
        <v>-1.5947799999999999</v>
      </c>
      <c r="BS99" s="255">
        <f ca="1">IF($E99=1,OFFSET($M99,0,MATCH(Periods!$D$16,$M$5:$BL$5,0)-1),SUM(OFFSET($M99,0,MATCH(Periods!$D$16,$M$5:$BL$5,0)-1):OFFSET($M99,0,MATCH(Periods!$D$14,$M$5:$BL$5,0))))</f>
        <v>0</v>
      </c>
      <c r="BT99" s="26"/>
      <c r="BU99" s="187" t="str">
        <f>IF(ISERROR(BN99/#REF!), "n/a", BN99/#REF!)</f>
        <v>n/a</v>
      </c>
      <c r="BV99" s="187" t="str">
        <f>IF(ISERROR(BO99/#REF!), "n/a", BO99/#REF!)</f>
        <v>n/a</v>
      </c>
      <c r="BW99" s="187" t="str">
        <f>IF(ISERROR(BP99/#REF!), "n/a", BP99/#REF!)</f>
        <v>n/a</v>
      </c>
      <c r="BX99" s="187" t="str">
        <f ca="1">IF(ISERROR(BQ99/#REF!), "n/a", BQ99/#REF!)</f>
        <v>n/a</v>
      </c>
      <c r="BY99" s="187" t="str">
        <f ca="1">IF(ISERROR(BR99/#REF!), "n/a", BR99/#REF!)</f>
        <v>n/a</v>
      </c>
      <c r="BZ99" s="187" t="str">
        <f ca="1">IF(ISERROR(BS99/#REF!), "n/a", BS99/#REF!)</f>
        <v>n/a</v>
      </c>
      <c r="CA99" s="71"/>
      <c r="CB99" s="257">
        <f t="shared" si="43"/>
        <v>55.330399999999997</v>
      </c>
      <c r="CC99" s="188">
        <f t="shared" si="44"/>
        <v>-0.95257475669319669</v>
      </c>
      <c r="CD99" s="257">
        <f t="shared" si="45"/>
        <v>1.0874299999999997</v>
      </c>
      <c r="CE99" s="188">
        <f t="shared" si="46"/>
        <v>-0.39475441971902558</v>
      </c>
      <c r="CF99" s="257">
        <f t="shared" ca="1" si="47"/>
        <v>1.5947799999999999</v>
      </c>
      <c r="CG99" s="188">
        <f t="shared" ca="1" si="48"/>
        <v>-0.9565217391304347</v>
      </c>
      <c r="CH99" s="257">
        <f t="shared" ca="1" si="49"/>
        <v>1.5947799999999999</v>
      </c>
      <c r="CI99" s="188">
        <f t="shared" ca="1" si="50"/>
        <v>-1</v>
      </c>
      <c r="CJ99" s="26"/>
      <c r="CK99" s="187"/>
    </row>
    <row r="100" spans="1:91" ht="12" customHeight="1" x14ac:dyDescent="0.35">
      <c r="A100" s="27"/>
      <c r="B100" s="304" t="s">
        <v>600</v>
      </c>
      <c r="C100" s="27" t="s">
        <v>378</v>
      </c>
      <c r="D100" s="27"/>
      <c r="E100" s="27">
        <v>2</v>
      </c>
      <c r="F100" s="303" t="s">
        <v>125</v>
      </c>
      <c r="G100" s="27" t="s">
        <v>486</v>
      </c>
      <c r="H100" s="27"/>
      <c r="I100" s="27"/>
      <c r="J100" s="27"/>
      <c r="K100" s="27"/>
      <c r="L100" s="172"/>
      <c r="M100" s="25"/>
      <c r="N100" s="256">
        <v>-15.96</v>
      </c>
      <c r="O100" s="256">
        <v>0</v>
      </c>
      <c r="P100" s="256">
        <v>-316.38600000000002</v>
      </c>
      <c r="Q100" s="256">
        <v>-124.82499999999999</v>
      </c>
      <c r="R100" s="256">
        <v>0</v>
      </c>
      <c r="S100" s="256">
        <v>0</v>
      </c>
      <c r="T100" s="256">
        <v>-24.425999999999988</v>
      </c>
      <c r="U100" s="256">
        <v>13.316749999999956</v>
      </c>
      <c r="V100" s="256">
        <v>-199.64</v>
      </c>
      <c r="W100" s="256">
        <v>-138.42600000000004</v>
      </c>
      <c r="X100" s="256">
        <v>0</v>
      </c>
      <c r="Y100" s="256">
        <v>-874.74760000000015</v>
      </c>
      <c r="Z100" s="255">
        <v>-63.454999999999998</v>
      </c>
      <c r="AA100" s="255">
        <v>0</v>
      </c>
      <c r="AB100" s="255">
        <v>0</v>
      </c>
      <c r="AC100" s="255">
        <v>-57.165000000000006</v>
      </c>
      <c r="AD100" s="255">
        <v>0</v>
      </c>
      <c r="AE100" s="255">
        <v>0</v>
      </c>
      <c r="AF100" s="255">
        <v>-38.474999999999994</v>
      </c>
      <c r="AG100" s="255">
        <v>0</v>
      </c>
      <c r="AH100" s="255">
        <v>0</v>
      </c>
      <c r="AI100" s="255">
        <v>-65.462999999999994</v>
      </c>
      <c r="AJ100" s="255">
        <v>-59.458000000000027</v>
      </c>
      <c r="AK100" s="255">
        <v>0</v>
      </c>
      <c r="AL100" s="254">
        <v>-173.78</v>
      </c>
      <c r="AM100" s="254">
        <v>0</v>
      </c>
      <c r="AN100" s="254">
        <v>-25.53</v>
      </c>
      <c r="AO100" s="254">
        <v>-52.5</v>
      </c>
      <c r="AP100" s="254">
        <v>0</v>
      </c>
      <c r="AQ100" s="254">
        <v>0</v>
      </c>
      <c r="AR100" s="254">
        <v>0</v>
      </c>
      <c r="AS100" s="254">
        <v>0</v>
      </c>
      <c r="AT100" s="254">
        <v>-112.565</v>
      </c>
      <c r="AU100" s="254">
        <v>-3.4499999999999886</v>
      </c>
      <c r="AV100" s="254">
        <v>0</v>
      </c>
      <c r="AW100" s="254">
        <v>-912.86999999999989</v>
      </c>
      <c r="AX100" s="255">
        <v>0</v>
      </c>
      <c r="AY100" s="255">
        <v>0</v>
      </c>
      <c r="AZ100" s="255"/>
      <c r="BA100" s="255"/>
      <c r="BB100" s="255"/>
      <c r="BC100" s="255"/>
      <c r="BD100" s="255"/>
      <c r="BE100" s="255"/>
      <c r="BF100" s="255"/>
      <c r="BG100" s="255"/>
      <c r="BH100" s="255"/>
      <c r="BI100" s="255"/>
      <c r="BM100" s="241"/>
      <c r="BN100" s="255">
        <f t="shared" si="40"/>
        <v>-1681.0938500000002</v>
      </c>
      <c r="BO100" s="255">
        <f t="shared" si="41"/>
        <v>-284.01600000000002</v>
      </c>
      <c r="BP100" s="255">
        <f t="shared" si="42"/>
        <v>-1280.6949999999999</v>
      </c>
      <c r="BQ100" s="255">
        <f ca="1">_xlfn.IFNA(IF($E100=1,OFFSET($M100,0,MATCH(Periods!$D$15,$M$5:$BL$5,0)-1),SUM(OFFSET($M100,0,MATCH(Periods!$D$15,$M$5:$BL$5,0)-1):OFFSET($M100,0,MATCH(Periods!$D$15,$M$5:$BL$5,0)-12))),"")</f>
        <v>-1106.915</v>
      </c>
      <c r="BR100" s="255">
        <f ca="1">IF($E100=1,OFFSET($M100,0,MATCH(Periods!$D$17,$M$5:$BL$5,0)-1),SUM(OFFSET($M100,0,MATCH(Periods!$D$17,$M$5:$BL$5,0)-1):OFFSET($M100,0,MATCH(Periods!$D$13,$M$5:$BL$5,0))))</f>
        <v>-173.78</v>
      </c>
      <c r="BS100" s="255">
        <f ca="1">IF($E100=1,OFFSET($M100,0,MATCH(Periods!$D$16,$M$5:$BL$5,0)-1),SUM(OFFSET($M100,0,MATCH(Periods!$D$16,$M$5:$BL$5,0)-1):OFFSET($M100,0,MATCH(Periods!$D$14,$M$5:$BL$5,0))))</f>
        <v>0</v>
      </c>
      <c r="BT100" s="26"/>
      <c r="BU100" s="187" t="str">
        <f>IF(ISERROR(BN100/#REF!), "n/a", BN100/#REF!)</f>
        <v>n/a</v>
      </c>
      <c r="BV100" s="187" t="str">
        <f>IF(ISERROR(BO100/#REF!), "n/a", BO100/#REF!)</f>
        <v>n/a</v>
      </c>
      <c r="BW100" s="187" t="str">
        <f>IF(ISERROR(BP100/#REF!), "n/a", BP100/#REF!)</f>
        <v>n/a</v>
      </c>
      <c r="BX100" s="187" t="str">
        <f ca="1">IF(ISERROR(BQ100/#REF!), "n/a", BQ100/#REF!)</f>
        <v>n/a</v>
      </c>
      <c r="BY100" s="187" t="str">
        <f ca="1">IF(ISERROR(BR100/#REF!), "n/a", BR100/#REF!)</f>
        <v>n/a</v>
      </c>
      <c r="BZ100" s="187" t="str">
        <f ca="1">IF(ISERROR(BS100/#REF!), "n/a", BS100/#REF!)</f>
        <v>n/a</v>
      </c>
      <c r="CA100" s="71"/>
      <c r="CB100" s="257">
        <f t="shared" si="43"/>
        <v>1397.0778500000001</v>
      </c>
      <c r="CC100" s="188">
        <f t="shared" si="44"/>
        <v>-0.83105285882760205</v>
      </c>
      <c r="CD100" s="257">
        <f t="shared" si="45"/>
        <v>-996.67899999999986</v>
      </c>
      <c r="CE100" s="188">
        <f t="shared" si="46"/>
        <v>3.5092353951890027</v>
      </c>
      <c r="CF100" s="257">
        <f t="shared" ca="1" si="47"/>
        <v>173.77999999999997</v>
      </c>
      <c r="CG100" s="188">
        <f t="shared" ca="1" si="48"/>
        <v>-0.13569194851233118</v>
      </c>
      <c r="CH100" s="257">
        <f t="shared" ca="1" si="49"/>
        <v>173.78</v>
      </c>
      <c r="CI100" s="188">
        <f t="shared" ca="1" si="50"/>
        <v>-1</v>
      </c>
      <c r="CJ100" s="26"/>
      <c r="CK100" s="187"/>
    </row>
    <row r="101" spans="1:91" ht="12" customHeight="1" x14ac:dyDescent="0.35">
      <c r="A101" s="27"/>
      <c r="B101" s="304" t="s">
        <v>601</v>
      </c>
      <c r="C101" s="27" t="s">
        <v>382</v>
      </c>
      <c r="D101" s="27"/>
      <c r="E101" s="27">
        <v>2</v>
      </c>
      <c r="F101" s="303" t="s">
        <v>125</v>
      </c>
      <c r="G101" s="27" t="s">
        <v>490</v>
      </c>
      <c r="H101" s="27"/>
      <c r="I101" s="27"/>
      <c r="J101" s="27"/>
      <c r="K101" s="27"/>
      <c r="L101" s="172"/>
      <c r="M101" s="25"/>
      <c r="N101" s="256">
        <v>0</v>
      </c>
      <c r="O101" s="256">
        <v>-0.03</v>
      </c>
      <c r="P101" s="256">
        <v>0</v>
      </c>
      <c r="Q101" s="256">
        <v>0</v>
      </c>
      <c r="R101" s="256">
        <v>0</v>
      </c>
      <c r="S101" s="256">
        <v>-7.4999999999999997E-2</v>
      </c>
      <c r="T101" s="256">
        <v>0</v>
      </c>
      <c r="U101" s="256">
        <v>0</v>
      </c>
      <c r="V101" s="256">
        <v>0</v>
      </c>
      <c r="W101" s="256">
        <v>0</v>
      </c>
      <c r="X101" s="256">
        <v>0</v>
      </c>
      <c r="Y101" s="256">
        <v>0</v>
      </c>
      <c r="Z101" s="255">
        <v>0</v>
      </c>
      <c r="AA101" s="255">
        <v>0</v>
      </c>
      <c r="AB101" s="255">
        <v>0</v>
      </c>
      <c r="AC101" s="255">
        <v>0</v>
      </c>
      <c r="AD101" s="255">
        <v>0</v>
      </c>
      <c r="AE101" s="255">
        <v>0</v>
      </c>
      <c r="AF101" s="255">
        <v>-0.80400000000000005</v>
      </c>
      <c r="AG101" s="255">
        <v>0</v>
      </c>
      <c r="AH101" s="255">
        <v>0</v>
      </c>
      <c r="AI101" s="255">
        <v>0</v>
      </c>
      <c r="AJ101" s="255">
        <v>0</v>
      </c>
      <c r="AK101" s="255">
        <v>0</v>
      </c>
      <c r="AL101" s="254">
        <v>-1.55732</v>
      </c>
      <c r="AM101" s="254">
        <v>-0.29999999999999982</v>
      </c>
      <c r="AN101" s="254">
        <v>-0.49400000000000044</v>
      </c>
      <c r="AO101" s="254">
        <v>-0.70750000000000002</v>
      </c>
      <c r="AP101" s="254">
        <v>-0.39749999999999996</v>
      </c>
      <c r="AQ101" s="254">
        <v>-0.17599999999999971</v>
      </c>
      <c r="AR101" s="254">
        <v>-0.26200000000000001</v>
      </c>
      <c r="AS101" s="254">
        <v>-0.5924999999999998</v>
      </c>
      <c r="AT101" s="254">
        <v>-0.59999999999999964</v>
      </c>
      <c r="AU101" s="254">
        <v>-0.15500000000000025</v>
      </c>
      <c r="AV101" s="254">
        <v>-0.23000000000000043</v>
      </c>
      <c r="AW101" s="254">
        <v>-0.22499999999999964</v>
      </c>
      <c r="AX101" s="255">
        <v>-2.5000000000000001E-2</v>
      </c>
      <c r="AY101" s="255">
        <v>-0.04</v>
      </c>
      <c r="AZ101" s="255"/>
      <c r="BA101" s="255"/>
      <c r="BB101" s="255"/>
      <c r="BC101" s="255"/>
      <c r="BD101" s="255"/>
      <c r="BE101" s="255"/>
      <c r="BF101" s="255"/>
      <c r="BG101" s="255"/>
      <c r="BH101" s="255"/>
      <c r="BI101" s="255"/>
      <c r="BM101" s="241"/>
      <c r="BN101" s="255">
        <f t="shared" si="40"/>
        <v>-0.105</v>
      </c>
      <c r="BO101" s="255">
        <f t="shared" si="41"/>
        <v>-0.80400000000000005</v>
      </c>
      <c r="BP101" s="255">
        <f t="shared" si="42"/>
        <v>-5.6968199999999998</v>
      </c>
      <c r="BQ101" s="255">
        <f ca="1">_xlfn.IFNA(IF($E101=1,OFFSET($M101,0,MATCH(Periods!$D$15,$M$5:$BL$5,0)-1),SUM(OFFSET($M101,0,MATCH(Periods!$D$15,$M$5:$BL$5,0)-1):OFFSET($M101,0,MATCH(Periods!$D$15,$M$5:$BL$5,0)-12))),"")</f>
        <v>-3.9044999999999996</v>
      </c>
      <c r="BR101" s="255">
        <f ca="1">IF($E101=1,OFFSET($M101,0,MATCH(Periods!$D$17,$M$5:$BL$5,0)-1),SUM(OFFSET($M101,0,MATCH(Periods!$D$17,$M$5:$BL$5,0)-1):OFFSET($M101,0,MATCH(Periods!$D$13,$M$5:$BL$5,0))))</f>
        <v>-1.8573199999999999</v>
      </c>
      <c r="BS101" s="255">
        <f ca="1">IF($E101=1,OFFSET($M101,0,MATCH(Periods!$D$16,$M$5:$BL$5,0)-1),SUM(OFFSET($M101,0,MATCH(Periods!$D$16,$M$5:$BL$5,0)-1):OFFSET($M101,0,MATCH(Periods!$D$14,$M$5:$BL$5,0))))</f>
        <v>-6.5000000000000002E-2</v>
      </c>
      <c r="BT101" s="26"/>
      <c r="BU101" s="187" t="str">
        <f>IF(ISERROR(BN101/#REF!), "n/a", BN101/#REF!)</f>
        <v>n/a</v>
      </c>
      <c r="BV101" s="187" t="str">
        <f>IF(ISERROR(BO101/#REF!), "n/a", BO101/#REF!)</f>
        <v>n/a</v>
      </c>
      <c r="BW101" s="187" t="str">
        <f>IF(ISERROR(BP101/#REF!), "n/a", BP101/#REF!)</f>
        <v>n/a</v>
      </c>
      <c r="BX101" s="187" t="str">
        <f ca="1">IF(ISERROR(BQ101/#REF!), "n/a", BQ101/#REF!)</f>
        <v>n/a</v>
      </c>
      <c r="BY101" s="187" t="str">
        <f ca="1">IF(ISERROR(BR101/#REF!), "n/a", BR101/#REF!)</f>
        <v>n/a</v>
      </c>
      <c r="BZ101" s="187" t="str">
        <f ca="1">IF(ISERROR(BS101/#REF!), "n/a", BS101/#REF!)</f>
        <v>n/a</v>
      </c>
      <c r="CA101" s="71"/>
      <c r="CB101" s="257">
        <f t="shared" si="43"/>
        <v>-0.69900000000000007</v>
      </c>
      <c r="CC101" s="188">
        <f t="shared" si="44"/>
        <v>6.6571428571428584</v>
      </c>
      <c r="CD101" s="257">
        <f t="shared" si="45"/>
        <v>-4.8928199999999995</v>
      </c>
      <c r="CE101" s="188">
        <f t="shared" si="46"/>
        <v>6.085597014925372</v>
      </c>
      <c r="CF101" s="257">
        <f t="shared" ca="1" si="47"/>
        <v>1.7923200000000001</v>
      </c>
      <c r="CG101" s="188">
        <f t="shared" ca="1" si="48"/>
        <v>-0.31461762878237337</v>
      </c>
      <c r="CH101" s="257">
        <f t="shared" ca="1" si="49"/>
        <v>1.7923199999999999</v>
      </c>
      <c r="CI101" s="188">
        <f t="shared" ca="1" si="50"/>
        <v>-0.965003338143131</v>
      </c>
      <c r="CJ101" s="26"/>
      <c r="CK101" s="187"/>
    </row>
    <row r="102" spans="1:91" ht="12" customHeight="1" x14ac:dyDescent="0.35">
      <c r="A102" s="27"/>
      <c r="B102" s="304" t="s">
        <v>602</v>
      </c>
      <c r="C102" s="27" t="s">
        <v>283</v>
      </c>
      <c r="D102" s="27"/>
      <c r="E102" s="27">
        <v>2</v>
      </c>
      <c r="F102" s="303" t="s">
        <v>8</v>
      </c>
      <c r="G102" s="27" t="s">
        <v>8</v>
      </c>
      <c r="H102" s="27"/>
      <c r="I102" s="27"/>
      <c r="J102" s="27"/>
      <c r="K102" s="27"/>
      <c r="L102" s="172"/>
      <c r="M102" s="25"/>
      <c r="N102" s="256">
        <v>710.14256999999998</v>
      </c>
      <c r="O102" s="256">
        <v>9273.4425900000006</v>
      </c>
      <c r="P102" s="256">
        <v>4980.2545099999988</v>
      </c>
      <c r="Q102" s="256">
        <v>7814.2038899999989</v>
      </c>
      <c r="R102" s="256">
        <v>9591.4957400000021</v>
      </c>
      <c r="S102" s="256">
        <v>3053.9162200000028</v>
      </c>
      <c r="T102" s="256">
        <v>3170.0131099999999</v>
      </c>
      <c r="U102" s="256">
        <v>18945.86105</v>
      </c>
      <c r="V102" s="256">
        <v>7197.8287299999938</v>
      </c>
      <c r="W102" s="256">
        <v>6897.8192900000067</v>
      </c>
      <c r="X102" s="256">
        <v>4256.3206999999966</v>
      </c>
      <c r="Y102" s="256">
        <v>9456.2245399999956</v>
      </c>
      <c r="Z102" s="255">
        <v>1357.05421</v>
      </c>
      <c r="AA102" s="255">
        <v>2445.23729</v>
      </c>
      <c r="AB102" s="255">
        <v>1618.7833300000007</v>
      </c>
      <c r="AC102" s="255">
        <v>2750.9812000000002</v>
      </c>
      <c r="AD102" s="255">
        <v>3478.7416299999995</v>
      </c>
      <c r="AE102" s="255">
        <v>3258.5321800000002</v>
      </c>
      <c r="AF102" s="255">
        <v>4013.1071700000011</v>
      </c>
      <c r="AG102" s="255">
        <v>7796.7925499999983</v>
      </c>
      <c r="AH102" s="255">
        <v>6804.9871399999975</v>
      </c>
      <c r="AI102" s="255">
        <v>7161.7472600000037</v>
      </c>
      <c r="AJ102" s="255">
        <v>3241.899519999999</v>
      </c>
      <c r="AK102" s="255">
        <v>5707.602350000001</v>
      </c>
      <c r="AL102" s="254">
        <v>4488.2471399999995</v>
      </c>
      <c r="AM102" s="254">
        <v>5769.6984100000009</v>
      </c>
      <c r="AN102" s="254">
        <v>10509.166599999997</v>
      </c>
      <c r="AO102" s="254">
        <v>15316.535590000003</v>
      </c>
      <c r="AP102" s="254">
        <v>4152.5249699999986</v>
      </c>
      <c r="AQ102" s="254">
        <v>2750.6154999999999</v>
      </c>
      <c r="AR102" s="254">
        <v>2898.5722100000057</v>
      </c>
      <c r="AS102" s="254">
        <v>13782.166699999994</v>
      </c>
      <c r="AT102" s="254">
        <v>3278.6247700000022</v>
      </c>
      <c r="AU102" s="254">
        <v>10842.673700000007</v>
      </c>
      <c r="AV102" s="254">
        <v>13470.521299999993</v>
      </c>
      <c r="AW102" s="254">
        <v>10954.579060000004</v>
      </c>
      <c r="AX102" s="255">
        <v>2077.50794</v>
      </c>
      <c r="AY102" s="255">
        <v>2081.4861699999997</v>
      </c>
      <c r="AZ102" s="255"/>
      <c r="BA102" s="255"/>
      <c r="BB102" s="255"/>
      <c r="BC102" s="255"/>
      <c r="BD102" s="255"/>
      <c r="BE102" s="255"/>
      <c r="BF102" s="255"/>
      <c r="BG102" s="255"/>
      <c r="BH102" s="255"/>
      <c r="BI102" s="255"/>
      <c r="BM102" s="241"/>
      <c r="BN102" s="255">
        <f t="shared" ref="BN102:BN133" si="51">IF($E102=1,Y102,SUM(N102:Y102))</f>
        <v>85347.522939999995</v>
      </c>
      <c r="BO102" s="255">
        <f t="shared" ref="BO102:BO133" si="52">IF($E102=1,AK102,SUM(Z102:AK102))</f>
        <v>49635.465830000001</v>
      </c>
      <c r="BP102" s="255">
        <f t="shared" ref="BP102:BP133" si="53">IF($E102=1,AW102,SUM(AL102:AW102))</f>
        <v>98213.925950000004</v>
      </c>
      <c r="BQ102" s="255">
        <f ca="1">_xlfn.IFNA(IF($E102=1,OFFSET($M102,0,MATCH(Periods!$D$15,$M$5:$BL$5,0)-1),SUM(OFFSET($M102,0,MATCH(Periods!$D$15,$M$5:$BL$5,0)-1):OFFSET($M102,0,MATCH(Periods!$D$15,$M$5:$BL$5,0)-12))),"")</f>
        <v>92114.974510000015</v>
      </c>
      <c r="BR102" s="255">
        <f ca="1">IF($E102=1,OFFSET($M102,0,MATCH(Periods!$D$17,$M$5:$BL$5,0)-1),SUM(OFFSET($M102,0,MATCH(Periods!$D$17,$M$5:$BL$5,0)-1):OFFSET($M102,0,MATCH(Periods!$D$13,$M$5:$BL$5,0))))</f>
        <v>10257.94555</v>
      </c>
      <c r="BS102" s="255">
        <f ca="1">IF($E102=1,OFFSET($M102,0,MATCH(Periods!$D$16,$M$5:$BL$5,0)-1),SUM(OFFSET($M102,0,MATCH(Periods!$D$16,$M$5:$BL$5,0)-1):OFFSET($M102,0,MATCH(Periods!$D$14,$M$5:$BL$5,0))))</f>
        <v>4158.9941099999996</v>
      </c>
      <c r="BT102" s="26"/>
      <c r="BU102" s="187" t="str">
        <f>IF(ISERROR(BN102/#REF!), "n/a", BN102/#REF!)</f>
        <v>n/a</v>
      </c>
      <c r="BV102" s="187" t="str">
        <f>IF(ISERROR(BO102/#REF!), "n/a", BO102/#REF!)</f>
        <v>n/a</v>
      </c>
      <c r="BW102" s="187" t="str">
        <f>IF(ISERROR(BP102/#REF!), "n/a", BP102/#REF!)</f>
        <v>n/a</v>
      </c>
      <c r="BX102" s="187" t="str">
        <f ca="1">IF(ISERROR(BQ102/#REF!), "n/a", BQ102/#REF!)</f>
        <v>n/a</v>
      </c>
      <c r="BY102" s="187" t="str">
        <f ca="1">IF(ISERROR(BR102/#REF!), "n/a", BR102/#REF!)</f>
        <v>n/a</v>
      </c>
      <c r="BZ102" s="187" t="str">
        <f ca="1">IF(ISERROR(BS102/#REF!), "n/a", BS102/#REF!)</f>
        <v>n/a</v>
      </c>
      <c r="CA102" s="71"/>
      <c r="CB102" s="257">
        <f t="shared" ref="CB102:CB133" si="54">BO102-BN102</f>
        <v>-35712.057109999994</v>
      </c>
      <c r="CC102" s="188">
        <f t="shared" ref="CC102:CC133" si="55">IFERROR(CB102/BN102,1)</f>
        <v>-0.41843109067272943</v>
      </c>
      <c r="CD102" s="257">
        <f t="shared" ref="CD102:CD133" si="56">BP102-BO102</f>
        <v>48578.460120000003</v>
      </c>
      <c r="CE102" s="188">
        <f t="shared" ref="CE102:CE133" si="57">IFERROR(CD102/BO102,1)</f>
        <v>0.97870462798475166</v>
      </c>
      <c r="CF102" s="257">
        <f t="shared" ref="CF102:CF133" ca="1" si="58">BQ102-BP102</f>
        <v>-6098.9514399999898</v>
      </c>
      <c r="CG102" s="188">
        <f t="shared" ref="CG102:CG133" ca="1" si="59">IFERROR(CF102/BP102,1)</f>
        <v>-6.2098642132531405E-2</v>
      </c>
      <c r="CH102" s="257">
        <f t="shared" ref="CH102:CH133" ca="1" si="60">BS102-BR102</f>
        <v>-6098.9514400000007</v>
      </c>
      <c r="CI102" s="188">
        <f t="shared" ref="CI102:CI133" ca="1" si="61">IFERROR(CH102/BR102,1)</f>
        <v>-0.5945587652295542</v>
      </c>
      <c r="CJ102" s="26"/>
      <c r="CK102" s="187"/>
    </row>
    <row r="103" spans="1:91" ht="12" customHeight="1" x14ac:dyDescent="0.35">
      <c r="A103" s="27"/>
      <c r="B103" s="304" t="s">
        <v>603</v>
      </c>
      <c r="C103" s="27" t="s">
        <v>284</v>
      </c>
      <c r="D103" s="27"/>
      <c r="E103" s="27">
        <v>2</v>
      </c>
      <c r="F103" s="303" t="s">
        <v>8</v>
      </c>
      <c r="G103" s="27" t="s">
        <v>427</v>
      </c>
      <c r="H103" s="27"/>
      <c r="I103" s="27"/>
      <c r="J103" s="27"/>
      <c r="K103" s="27"/>
      <c r="L103" s="172"/>
      <c r="M103" s="25"/>
      <c r="N103" s="256">
        <v>0</v>
      </c>
      <c r="O103" s="256">
        <v>0</v>
      </c>
      <c r="P103" s="256">
        <v>0</v>
      </c>
      <c r="Q103" s="256">
        <v>0</v>
      </c>
      <c r="R103" s="256">
        <v>0</v>
      </c>
      <c r="S103" s="256">
        <v>0</v>
      </c>
      <c r="T103" s="256">
        <v>0</v>
      </c>
      <c r="U103" s="256">
        <v>0</v>
      </c>
      <c r="V103" s="256">
        <v>0</v>
      </c>
      <c r="W103" s="256">
        <v>0</v>
      </c>
      <c r="X103" s="256">
        <v>0</v>
      </c>
      <c r="Y103" s="256">
        <v>0</v>
      </c>
      <c r="Z103" s="255">
        <v>0</v>
      </c>
      <c r="AA103" s="255">
        <v>0</v>
      </c>
      <c r="AB103" s="255">
        <v>0</v>
      </c>
      <c r="AC103" s="255">
        <v>0</v>
      </c>
      <c r="AD103" s="255">
        <v>0</v>
      </c>
      <c r="AE103" s="255">
        <v>0</v>
      </c>
      <c r="AF103" s="255">
        <v>0</v>
      </c>
      <c r="AG103" s="255">
        <v>0</v>
      </c>
      <c r="AH103" s="255">
        <v>0</v>
      </c>
      <c r="AI103" s="255">
        <v>0</v>
      </c>
      <c r="AJ103" s="255">
        <v>0</v>
      </c>
      <c r="AK103" s="255">
        <v>0</v>
      </c>
      <c r="AL103" s="254">
        <v>0</v>
      </c>
      <c r="AM103" s="254">
        <v>0</v>
      </c>
      <c r="AN103" s="254">
        <v>0</v>
      </c>
      <c r="AO103" s="254">
        <v>0</v>
      </c>
      <c r="AP103" s="254">
        <v>-141.34652</v>
      </c>
      <c r="AQ103" s="254">
        <v>0</v>
      </c>
      <c r="AR103" s="254">
        <v>-110.77909</v>
      </c>
      <c r="AS103" s="254">
        <v>0</v>
      </c>
      <c r="AT103" s="254">
        <v>0</v>
      </c>
      <c r="AU103" s="254">
        <v>0</v>
      </c>
      <c r="AV103" s="254">
        <v>0</v>
      </c>
      <c r="AW103" s="254">
        <v>0</v>
      </c>
      <c r="AX103" s="255">
        <v>0</v>
      </c>
      <c r="AY103" s="255">
        <v>0</v>
      </c>
      <c r="AZ103" s="255"/>
      <c r="BA103" s="255"/>
      <c r="BB103" s="255"/>
      <c r="BC103" s="255"/>
      <c r="BD103" s="255"/>
      <c r="BE103" s="255"/>
      <c r="BF103" s="255"/>
      <c r="BG103" s="255"/>
      <c r="BH103" s="255"/>
      <c r="BI103" s="255"/>
      <c r="BM103" s="241"/>
      <c r="BN103" s="255">
        <f t="shared" si="51"/>
        <v>0</v>
      </c>
      <c r="BO103" s="255">
        <f t="shared" si="52"/>
        <v>0</v>
      </c>
      <c r="BP103" s="255">
        <f t="shared" si="53"/>
        <v>-252.12560999999999</v>
      </c>
      <c r="BQ103" s="255">
        <f ca="1">_xlfn.IFNA(IF($E103=1,OFFSET($M103,0,MATCH(Periods!$D$15,$M$5:$BL$5,0)-1),SUM(OFFSET($M103,0,MATCH(Periods!$D$15,$M$5:$BL$5,0)-1):OFFSET($M103,0,MATCH(Periods!$D$15,$M$5:$BL$5,0)-12))),"")</f>
        <v>-252.12560999999999</v>
      </c>
      <c r="BR103" s="255">
        <f ca="1">IF($E103=1,OFFSET($M103,0,MATCH(Periods!$D$17,$M$5:$BL$5,0)-1),SUM(OFFSET($M103,0,MATCH(Periods!$D$17,$M$5:$BL$5,0)-1):OFFSET($M103,0,MATCH(Periods!$D$13,$M$5:$BL$5,0))))</f>
        <v>0</v>
      </c>
      <c r="BS103" s="255">
        <f ca="1">IF($E103=1,OFFSET($M103,0,MATCH(Periods!$D$16,$M$5:$BL$5,0)-1),SUM(OFFSET($M103,0,MATCH(Periods!$D$16,$M$5:$BL$5,0)-1):OFFSET($M103,0,MATCH(Periods!$D$14,$M$5:$BL$5,0))))</f>
        <v>0</v>
      </c>
      <c r="BT103" s="26"/>
      <c r="BU103" s="187" t="str">
        <f>IF(ISERROR(BN103/#REF!), "n/a", BN103/#REF!)</f>
        <v>n/a</v>
      </c>
      <c r="BV103" s="187" t="str">
        <f>IF(ISERROR(BO103/#REF!), "n/a", BO103/#REF!)</f>
        <v>n/a</v>
      </c>
      <c r="BW103" s="187" t="str">
        <f>IF(ISERROR(BP103/#REF!), "n/a", BP103/#REF!)</f>
        <v>n/a</v>
      </c>
      <c r="BX103" s="187" t="str">
        <f ca="1">IF(ISERROR(BQ103/#REF!), "n/a", BQ103/#REF!)</f>
        <v>n/a</v>
      </c>
      <c r="BY103" s="187" t="str">
        <f ca="1">IF(ISERROR(BR103/#REF!), "n/a", BR103/#REF!)</f>
        <v>n/a</v>
      </c>
      <c r="BZ103" s="187" t="str">
        <f ca="1">IF(ISERROR(BS103/#REF!), "n/a", BS103/#REF!)</f>
        <v>n/a</v>
      </c>
      <c r="CA103" s="71"/>
      <c r="CB103" s="257">
        <f t="shared" si="54"/>
        <v>0</v>
      </c>
      <c r="CC103" s="188">
        <f t="shared" si="55"/>
        <v>1</v>
      </c>
      <c r="CD103" s="257">
        <f t="shared" si="56"/>
        <v>-252.12560999999999</v>
      </c>
      <c r="CE103" s="188">
        <f t="shared" si="57"/>
        <v>1</v>
      </c>
      <c r="CF103" s="257">
        <f t="shared" ca="1" si="58"/>
        <v>0</v>
      </c>
      <c r="CG103" s="188">
        <f t="shared" ca="1" si="59"/>
        <v>0</v>
      </c>
      <c r="CH103" s="257">
        <f t="shared" ca="1" si="60"/>
        <v>0</v>
      </c>
      <c r="CI103" s="188">
        <f t="shared" ca="1" si="61"/>
        <v>1</v>
      </c>
      <c r="CJ103" s="26"/>
      <c r="CK103" s="187"/>
    </row>
    <row r="104" spans="1:91" ht="12" customHeight="1" x14ac:dyDescent="0.35">
      <c r="A104" s="27"/>
      <c r="B104" s="304" t="s">
        <v>604</v>
      </c>
      <c r="C104" s="27" t="s">
        <v>306</v>
      </c>
      <c r="D104" s="27"/>
      <c r="E104" s="27">
        <v>2</v>
      </c>
      <c r="F104" s="303" t="s">
        <v>8</v>
      </c>
      <c r="G104" s="27" t="s">
        <v>440</v>
      </c>
      <c r="H104" s="27"/>
      <c r="I104" s="27"/>
      <c r="J104" s="27"/>
      <c r="K104" s="27"/>
      <c r="L104" s="172"/>
      <c r="M104" s="25"/>
      <c r="N104" s="256">
        <v>0</v>
      </c>
      <c r="O104" s="256">
        <v>0</v>
      </c>
      <c r="P104" s="256">
        <v>0</v>
      </c>
      <c r="Q104" s="256">
        <v>57.681919999999998</v>
      </c>
      <c r="R104" s="256">
        <v>0</v>
      </c>
      <c r="S104" s="256">
        <v>0</v>
      </c>
      <c r="T104" s="256">
        <v>0</v>
      </c>
      <c r="U104" s="256">
        <v>34.977790000000006</v>
      </c>
      <c r="V104" s="256">
        <v>0</v>
      </c>
      <c r="W104" s="256">
        <v>64.159469999999985</v>
      </c>
      <c r="X104" s="256">
        <v>0</v>
      </c>
      <c r="Y104" s="256">
        <v>0</v>
      </c>
      <c r="Z104" s="255">
        <v>2.5728200000000001</v>
      </c>
      <c r="AA104" s="255">
        <v>0</v>
      </c>
      <c r="AB104" s="255">
        <v>-2.5728200000000001</v>
      </c>
      <c r="AC104" s="255">
        <v>2.5728200000000001</v>
      </c>
      <c r="AD104" s="255">
        <v>0</v>
      </c>
      <c r="AE104" s="255">
        <v>0</v>
      </c>
      <c r="AF104" s="255">
        <v>100.01575</v>
      </c>
      <c r="AG104" s="255">
        <v>0</v>
      </c>
      <c r="AH104" s="255">
        <v>0</v>
      </c>
      <c r="AI104" s="255">
        <v>0</v>
      </c>
      <c r="AJ104" s="255">
        <v>0</v>
      </c>
      <c r="AK104" s="255">
        <v>0</v>
      </c>
      <c r="AL104" s="254">
        <v>0</v>
      </c>
      <c r="AM104" s="254">
        <v>0</v>
      </c>
      <c r="AN104" s="254">
        <v>0</v>
      </c>
      <c r="AO104" s="254">
        <v>56.840679999999999</v>
      </c>
      <c r="AP104" s="254">
        <v>0</v>
      </c>
      <c r="AQ104" s="254">
        <v>0</v>
      </c>
      <c r="AR104" s="254">
        <v>0</v>
      </c>
      <c r="AS104" s="254">
        <v>0</v>
      </c>
      <c r="AT104" s="254">
        <v>110.03974000000002</v>
      </c>
      <c r="AU104" s="254">
        <v>0</v>
      </c>
      <c r="AV104" s="254">
        <v>0</v>
      </c>
      <c r="AW104" s="254">
        <v>0</v>
      </c>
      <c r="AX104" s="255">
        <v>0</v>
      </c>
      <c r="AY104" s="255">
        <v>0</v>
      </c>
      <c r="AZ104" s="255"/>
      <c r="BA104" s="255"/>
      <c r="BB104" s="255"/>
      <c r="BC104" s="255"/>
      <c r="BD104" s="255"/>
      <c r="BE104" s="255"/>
      <c r="BF104" s="255"/>
      <c r="BG104" s="255"/>
      <c r="BH104" s="255"/>
      <c r="BI104" s="255"/>
      <c r="BM104" s="241"/>
      <c r="BN104" s="255">
        <f t="shared" si="51"/>
        <v>156.81917999999999</v>
      </c>
      <c r="BO104" s="255">
        <f t="shared" si="52"/>
        <v>102.58857</v>
      </c>
      <c r="BP104" s="255">
        <f t="shared" si="53"/>
        <v>166.88042000000002</v>
      </c>
      <c r="BQ104" s="255">
        <f ca="1">_xlfn.IFNA(IF($E104=1,OFFSET($M104,0,MATCH(Periods!$D$15,$M$5:$BL$5,0)-1),SUM(OFFSET($M104,0,MATCH(Periods!$D$15,$M$5:$BL$5,0)-1):OFFSET($M104,0,MATCH(Periods!$D$15,$M$5:$BL$5,0)-12))),"")</f>
        <v>166.88042000000002</v>
      </c>
      <c r="BR104" s="255">
        <f ca="1">IF($E104=1,OFFSET($M104,0,MATCH(Periods!$D$17,$M$5:$BL$5,0)-1),SUM(OFFSET($M104,0,MATCH(Periods!$D$17,$M$5:$BL$5,0)-1):OFFSET($M104,0,MATCH(Periods!$D$13,$M$5:$BL$5,0))))</f>
        <v>0</v>
      </c>
      <c r="BS104" s="255">
        <f ca="1">IF($E104=1,OFFSET($M104,0,MATCH(Periods!$D$16,$M$5:$BL$5,0)-1),SUM(OFFSET($M104,0,MATCH(Periods!$D$16,$M$5:$BL$5,0)-1):OFFSET($M104,0,MATCH(Periods!$D$14,$M$5:$BL$5,0))))</f>
        <v>0</v>
      </c>
      <c r="BT104" s="26"/>
      <c r="BU104" s="187" t="str">
        <f>IF(ISERROR(BN104/#REF!), "n/a", BN104/#REF!)</f>
        <v>n/a</v>
      </c>
      <c r="BV104" s="187" t="str">
        <f>IF(ISERROR(BO104/#REF!), "n/a", BO104/#REF!)</f>
        <v>n/a</v>
      </c>
      <c r="BW104" s="187" t="str">
        <f>IF(ISERROR(BP104/#REF!), "n/a", BP104/#REF!)</f>
        <v>n/a</v>
      </c>
      <c r="BX104" s="187" t="str">
        <f ca="1">IF(ISERROR(BQ104/#REF!), "n/a", BQ104/#REF!)</f>
        <v>n/a</v>
      </c>
      <c r="BY104" s="187" t="str">
        <f ca="1">IF(ISERROR(BR104/#REF!), "n/a", BR104/#REF!)</f>
        <v>n/a</v>
      </c>
      <c r="BZ104" s="187" t="str">
        <f ca="1">IF(ISERROR(BS104/#REF!), "n/a", BS104/#REF!)</f>
        <v>n/a</v>
      </c>
      <c r="CA104" s="71"/>
      <c r="CB104" s="257">
        <f t="shared" si="54"/>
        <v>-54.230609999999984</v>
      </c>
      <c r="CC104" s="188">
        <f t="shared" si="55"/>
        <v>-0.34581618141352344</v>
      </c>
      <c r="CD104" s="257">
        <f t="shared" si="56"/>
        <v>64.291850000000011</v>
      </c>
      <c r="CE104" s="188">
        <f t="shared" si="57"/>
        <v>0.62669603446075917</v>
      </c>
      <c r="CF104" s="257">
        <f t="shared" ca="1" si="58"/>
        <v>0</v>
      </c>
      <c r="CG104" s="188">
        <f t="shared" ca="1" si="59"/>
        <v>0</v>
      </c>
      <c r="CH104" s="257">
        <f t="shared" ca="1" si="60"/>
        <v>0</v>
      </c>
      <c r="CI104" s="188">
        <f t="shared" ca="1" si="61"/>
        <v>1</v>
      </c>
      <c r="CJ104" s="26"/>
      <c r="CK104" s="187"/>
    </row>
    <row r="105" spans="1:91" ht="12" customHeight="1" x14ac:dyDescent="0.35">
      <c r="A105" s="27"/>
      <c r="B105" s="304" t="s">
        <v>605</v>
      </c>
      <c r="C105" s="27" t="s">
        <v>312</v>
      </c>
      <c r="D105" s="27"/>
      <c r="E105" s="27">
        <v>2</v>
      </c>
      <c r="F105" s="303" t="s">
        <v>8</v>
      </c>
      <c r="G105" s="27" t="s">
        <v>445</v>
      </c>
      <c r="H105" s="27"/>
      <c r="I105" s="27"/>
      <c r="J105" s="27"/>
      <c r="K105" s="27"/>
      <c r="L105" s="172"/>
      <c r="M105" s="25"/>
      <c r="N105" s="256">
        <v>5.0000000000000001E-4</v>
      </c>
      <c r="O105" s="256">
        <v>1.0000000000000026E-5</v>
      </c>
      <c r="P105" s="256">
        <v>1.35487</v>
      </c>
      <c r="Q105" s="256">
        <v>11.398079999999998</v>
      </c>
      <c r="R105" s="256">
        <v>60.79166</v>
      </c>
      <c r="S105" s="256">
        <v>21.99342</v>
      </c>
      <c r="T105" s="256">
        <v>6.4998100000000107</v>
      </c>
      <c r="U105" s="256">
        <v>7.1659099999999825</v>
      </c>
      <c r="V105" s="256">
        <v>38.172389999999993</v>
      </c>
      <c r="W105" s="256">
        <v>-31.758029999999991</v>
      </c>
      <c r="X105" s="256">
        <v>4.4245300000000043</v>
      </c>
      <c r="Y105" s="256">
        <v>55.10933</v>
      </c>
      <c r="Z105" s="255">
        <v>15.314440000000001</v>
      </c>
      <c r="AA105" s="255">
        <v>3.586269999999999</v>
      </c>
      <c r="AB105" s="255">
        <v>-18.90071</v>
      </c>
      <c r="AC105" s="255">
        <v>-64.440010000000001</v>
      </c>
      <c r="AD105" s="255">
        <v>-67.514919999999989</v>
      </c>
      <c r="AE105" s="255">
        <v>-344.36604999999997</v>
      </c>
      <c r="AF105" s="255">
        <v>-431.06780000000003</v>
      </c>
      <c r="AG105" s="255">
        <v>-293.92303000000015</v>
      </c>
      <c r="AH105" s="255">
        <v>-1029.2322199999999</v>
      </c>
      <c r="AI105" s="255">
        <v>-1066.9816799999999</v>
      </c>
      <c r="AJ105" s="255">
        <v>-1092.2320399999999</v>
      </c>
      <c r="AK105" s="255">
        <v>-60.458860000000641</v>
      </c>
      <c r="AL105" s="254">
        <v>-1670.4655700000001</v>
      </c>
      <c r="AM105" s="254">
        <v>7.4975600000000213</v>
      </c>
      <c r="AN105" s="254">
        <v>-4385.1141599999992</v>
      </c>
      <c r="AO105" s="254">
        <v>-5734.8691400000007</v>
      </c>
      <c r="AP105" s="254">
        <v>-1246.7880000000005</v>
      </c>
      <c r="AQ105" s="254">
        <v>-593.29687999999805</v>
      </c>
      <c r="AR105" s="254">
        <v>-227.26091000000088</v>
      </c>
      <c r="AS105" s="254">
        <v>-505.41705999999976</v>
      </c>
      <c r="AT105" s="254">
        <v>-161.28235999999924</v>
      </c>
      <c r="AU105" s="254">
        <v>-1246.0086500000016</v>
      </c>
      <c r="AV105" s="254">
        <v>-6992.7512099999985</v>
      </c>
      <c r="AW105" s="254">
        <v>-2960.8215300000011</v>
      </c>
      <c r="AX105" s="255">
        <v>-612.60179000000005</v>
      </c>
      <c r="AY105" s="255">
        <v>-207.32873999999993</v>
      </c>
      <c r="AZ105" s="255"/>
      <c r="BA105" s="255"/>
      <c r="BB105" s="255"/>
      <c r="BC105" s="255"/>
      <c r="BD105" s="255"/>
      <c r="BE105" s="255"/>
      <c r="BF105" s="255"/>
      <c r="BG105" s="255"/>
      <c r="BH105" s="255"/>
      <c r="BI105" s="255"/>
      <c r="BM105" s="241"/>
      <c r="BN105" s="255">
        <f t="shared" si="51"/>
        <v>175.15248</v>
      </c>
      <c r="BO105" s="255">
        <f t="shared" si="52"/>
        <v>-4450.2166100000004</v>
      </c>
      <c r="BP105" s="255">
        <f t="shared" si="53"/>
        <v>-25716.57791</v>
      </c>
      <c r="BQ105" s="255">
        <f ca="1">_xlfn.IFNA(IF($E105=1,OFFSET($M105,0,MATCH(Periods!$D$15,$M$5:$BL$5,0)-1),SUM(OFFSET($M105,0,MATCH(Periods!$D$15,$M$5:$BL$5,0)-1):OFFSET($M105,0,MATCH(Periods!$D$15,$M$5:$BL$5,0)-12))),"")</f>
        <v>-24873.540430000001</v>
      </c>
      <c r="BR105" s="255">
        <f ca="1">IF($E105=1,OFFSET($M105,0,MATCH(Periods!$D$17,$M$5:$BL$5,0)-1),SUM(OFFSET($M105,0,MATCH(Periods!$D$17,$M$5:$BL$5,0)-1):OFFSET($M105,0,MATCH(Periods!$D$13,$M$5:$BL$5,0))))</f>
        <v>-1662.96801</v>
      </c>
      <c r="BS105" s="255">
        <f ca="1">IF($E105=1,OFFSET($M105,0,MATCH(Periods!$D$16,$M$5:$BL$5,0)-1),SUM(OFFSET($M105,0,MATCH(Periods!$D$16,$M$5:$BL$5,0)-1):OFFSET($M105,0,MATCH(Periods!$D$14,$M$5:$BL$5,0))))</f>
        <v>-819.93052999999998</v>
      </c>
      <c r="BT105" s="26"/>
      <c r="BU105" s="187" t="str">
        <f>IF(ISERROR(BN105/#REF!), "n/a", BN105/#REF!)</f>
        <v>n/a</v>
      </c>
      <c r="BV105" s="187" t="str">
        <f>IF(ISERROR(BO105/#REF!), "n/a", BO105/#REF!)</f>
        <v>n/a</v>
      </c>
      <c r="BW105" s="187" t="str">
        <f>IF(ISERROR(BP105/#REF!), "n/a", BP105/#REF!)</f>
        <v>n/a</v>
      </c>
      <c r="BX105" s="187" t="str">
        <f ca="1">IF(ISERROR(BQ105/#REF!), "n/a", BQ105/#REF!)</f>
        <v>n/a</v>
      </c>
      <c r="BY105" s="187" t="str">
        <f ca="1">IF(ISERROR(BR105/#REF!), "n/a", BR105/#REF!)</f>
        <v>n/a</v>
      </c>
      <c r="BZ105" s="187" t="str">
        <f ca="1">IF(ISERROR(BS105/#REF!), "n/a", BS105/#REF!)</f>
        <v>n/a</v>
      </c>
      <c r="CA105" s="71"/>
      <c r="CB105" s="257">
        <f t="shared" si="54"/>
        <v>-4625.3690900000001</v>
      </c>
      <c r="CC105" s="188">
        <f t="shared" si="55"/>
        <v>-26.407671133174937</v>
      </c>
      <c r="CD105" s="257">
        <f t="shared" si="56"/>
        <v>-21266.3613</v>
      </c>
      <c r="CE105" s="188">
        <f t="shared" si="57"/>
        <v>4.7787249843553115</v>
      </c>
      <c r="CF105" s="257">
        <f t="shared" ca="1" si="58"/>
        <v>843.03747999999905</v>
      </c>
      <c r="CG105" s="188">
        <f t="shared" ca="1" si="59"/>
        <v>-3.2781868682153874E-2</v>
      </c>
      <c r="CH105" s="257">
        <f t="shared" ca="1" si="60"/>
        <v>843.03748000000007</v>
      </c>
      <c r="CI105" s="188">
        <f t="shared" ca="1" si="61"/>
        <v>-0.50694750285665446</v>
      </c>
      <c r="CJ105" s="26"/>
      <c r="CK105" s="187"/>
    </row>
    <row r="106" spans="1:91" ht="12" customHeight="1" x14ac:dyDescent="0.35">
      <c r="A106" s="27"/>
      <c r="B106" s="304" t="s">
        <v>606</v>
      </c>
      <c r="C106" s="27" t="s">
        <v>322</v>
      </c>
      <c r="D106" s="27"/>
      <c r="E106" s="27">
        <v>2</v>
      </c>
      <c r="F106" s="303" t="s">
        <v>8</v>
      </c>
      <c r="G106" s="27" t="s">
        <v>453</v>
      </c>
      <c r="H106" s="27"/>
      <c r="I106" s="27"/>
      <c r="J106" s="27"/>
      <c r="K106" s="27"/>
      <c r="L106" s="172"/>
      <c r="M106" s="25"/>
      <c r="N106" s="256">
        <v>0</v>
      </c>
      <c r="O106" s="256">
        <v>0</v>
      </c>
      <c r="P106" s="256">
        <v>0</v>
      </c>
      <c r="Q106" s="256">
        <v>0</v>
      </c>
      <c r="R106" s="256">
        <v>0</v>
      </c>
      <c r="S106" s="256">
        <v>0</v>
      </c>
      <c r="T106" s="256">
        <v>0</v>
      </c>
      <c r="U106" s="256">
        <v>0</v>
      </c>
      <c r="V106" s="256">
        <v>0</v>
      </c>
      <c r="W106" s="256">
        <v>0</v>
      </c>
      <c r="X106" s="256">
        <v>0</v>
      </c>
      <c r="Y106" s="256">
        <v>0</v>
      </c>
      <c r="Z106" s="255">
        <v>0</v>
      </c>
      <c r="AA106" s="255">
        <v>0</v>
      </c>
      <c r="AB106" s="255">
        <v>0</v>
      </c>
      <c r="AC106" s="255">
        <v>0</v>
      </c>
      <c r="AD106" s="255">
        <v>0</v>
      </c>
      <c r="AE106" s="255">
        <v>0</v>
      </c>
      <c r="AF106" s="255">
        <v>-48.274250000000002</v>
      </c>
      <c r="AG106" s="255">
        <v>0</v>
      </c>
      <c r="AH106" s="255">
        <v>0</v>
      </c>
      <c r="AI106" s="255">
        <v>-95.359660000000019</v>
      </c>
      <c r="AJ106" s="255">
        <v>-0.1799999999999784</v>
      </c>
      <c r="AK106" s="255">
        <v>-259.70368000000008</v>
      </c>
      <c r="AL106" s="254">
        <v>0</v>
      </c>
      <c r="AM106" s="254">
        <v>0</v>
      </c>
      <c r="AN106" s="254">
        <v>-58.134999999999998</v>
      </c>
      <c r="AO106" s="254">
        <v>-279.53244000000001</v>
      </c>
      <c r="AP106" s="254">
        <v>-25.53000000000003</v>
      </c>
      <c r="AQ106" s="254">
        <v>0</v>
      </c>
      <c r="AR106" s="254">
        <v>0</v>
      </c>
      <c r="AS106" s="254">
        <v>-335.05149000000006</v>
      </c>
      <c r="AT106" s="254">
        <v>-0.38453999999990174</v>
      </c>
      <c r="AU106" s="254">
        <v>0</v>
      </c>
      <c r="AV106" s="254">
        <v>-184.47867000000008</v>
      </c>
      <c r="AW106" s="254">
        <v>-5.1367299999999432</v>
      </c>
      <c r="AX106" s="255">
        <v>-187.84303</v>
      </c>
      <c r="AY106" s="255">
        <v>0</v>
      </c>
      <c r="AZ106" s="255"/>
      <c r="BA106" s="255"/>
      <c r="BB106" s="255"/>
      <c r="BC106" s="255"/>
      <c r="BD106" s="255"/>
      <c r="BE106" s="255"/>
      <c r="BF106" s="255"/>
      <c r="BG106" s="255"/>
      <c r="BH106" s="255"/>
      <c r="BI106" s="255"/>
      <c r="BM106" s="241"/>
      <c r="BN106" s="255">
        <f t="shared" si="51"/>
        <v>0</v>
      </c>
      <c r="BO106" s="255">
        <f t="shared" si="52"/>
        <v>-403.51759000000004</v>
      </c>
      <c r="BP106" s="255">
        <f t="shared" si="53"/>
        <v>-888.24887000000001</v>
      </c>
      <c r="BQ106" s="255">
        <f ca="1">_xlfn.IFNA(IF($E106=1,OFFSET($M106,0,MATCH(Periods!$D$15,$M$5:$BL$5,0)-1),SUM(OFFSET($M106,0,MATCH(Periods!$D$15,$M$5:$BL$5,0)-1):OFFSET($M106,0,MATCH(Periods!$D$15,$M$5:$BL$5,0)-12))),"")</f>
        <v>-1076.0918999999999</v>
      </c>
      <c r="BR106" s="255">
        <f ca="1">IF($E106=1,OFFSET($M106,0,MATCH(Periods!$D$17,$M$5:$BL$5,0)-1),SUM(OFFSET($M106,0,MATCH(Periods!$D$17,$M$5:$BL$5,0)-1):OFFSET($M106,0,MATCH(Periods!$D$13,$M$5:$BL$5,0))))</f>
        <v>0</v>
      </c>
      <c r="BS106" s="255">
        <f ca="1">IF($E106=1,OFFSET($M106,0,MATCH(Periods!$D$16,$M$5:$BL$5,0)-1),SUM(OFFSET($M106,0,MATCH(Periods!$D$16,$M$5:$BL$5,0)-1):OFFSET($M106,0,MATCH(Periods!$D$14,$M$5:$BL$5,0))))</f>
        <v>-187.84303</v>
      </c>
      <c r="BT106" s="26"/>
      <c r="BU106" s="187" t="str">
        <f>IF(ISERROR(BN106/#REF!), "n/a", BN106/#REF!)</f>
        <v>n/a</v>
      </c>
      <c r="BV106" s="187" t="str">
        <f>IF(ISERROR(BO106/#REF!), "n/a", BO106/#REF!)</f>
        <v>n/a</v>
      </c>
      <c r="BW106" s="187" t="str">
        <f>IF(ISERROR(BP106/#REF!), "n/a", BP106/#REF!)</f>
        <v>n/a</v>
      </c>
      <c r="BX106" s="187" t="str">
        <f ca="1">IF(ISERROR(BQ106/#REF!), "n/a", BQ106/#REF!)</f>
        <v>n/a</v>
      </c>
      <c r="BY106" s="187" t="str">
        <f ca="1">IF(ISERROR(BR106/#REF!), "n/a", BR106/#REF!)</f>
        <v>n/a</v>
      </c>
      <c r="BZ106" s="187" t="str">
        <f ca="1">IF(ISERROR(BS106/#REF!), "n/a", BS106/#REF!)</f>
        <v>n/a</v>
      </c>
      <c r="CA106" s="71"/>
      <c r="CB106" s="257">
        <f t="shared" si="54"/>
        <v>-403.51759000000004</v>
      </c>
      <c r="CC106" s="188">
        <f t="shared" si="55"/>
        <v>1</v>
      </c>
      <c r="CD106" s="257">
        <f t="shared" si="56"/>
        <v>-484.73127999999997</v>
      </c>
      <c r="CE106" s="188">
        <f t="shared" si="57"/>
        <v>1.2012643116747399</v>
      </c>
      <c r="CF106" s="257">
        <f t="shared" ca="1" si="58"/>
        <v>-187.84302999999989</v>
      </c>
      <c r="CG106" s="188">
        <f t="shared" ca="1" si="59"/>
        <v>0.21147567573038387</v>
      </c>
      <c r="CH106" s="257">
        <f t="shared" ca="1" si="60"/>
        <v>-187.84303</v>
      </c>
      <c r="CI106" s="188">
        <f t="shared" ca="1" si="61"/>
        <v>1</v>
      </c>
      <c r="CJ106" s="26"/>
      <c r="CK106" s="187"/>
    </row>
    <row r="107" spans="1:91" ht="12" customHeight="1" x14ac:dyDescent="0.35">
      <c r="A107" s="27"/>
      <c r="B107" s="304" t="s">
        <v>607</v>
      </c>
      <c r="C107" s="27" t="s">
        <v>362</v>
      </c>
      <c r="D107" s="27"/>
      <c r="E107" s="27">
        <v>2</v>
      </c>
      <c r="F107" s="303" t="s">
        <v>8</v>
      </c>
      <c r="G107" s="27" t="s">
        <v>472</v>
      </c>
      <c r="H107" s="27" t="s">
        <v>473</v>
      </c>
      <c r="I107" s="27"/>
      <c r="J107" s="27"/>
      <c r="K107" s="27"/>
      <c r="L107" s="172"/>
      <c r="M107" s="25"/>
      <c r="N107" s="256">
        <v>0</v>
      </c>
      <c r="O107" s="256">
        <v>0</v>
      </c>
      <c r="P107" s="256">
        <v>0</v>
      </c>
      <c r="Q107" s="256">
        <v>0</v>
      </c>
      <c r="R107" s="256">
        <v>0</v>
      </c>
      <c r="S107" s="256">
        <v>0</v>
      </c>
      <c r="T107" s="256">
        <v>0</v>
      </c>
      <c r="U107" s="256">
        <v>0.39751999999999998</v>
      </c>
      <c r="V107" s="256">
        <v>0</v>
      </c>
      <c r="W107" s="256">
        <v>0</v>
      </c>
      <c r="X107" s="256">
        <v>0</v>
      </c>
      <c r="Y107" s="256">
        <v>31.804899999999996</v>
      </c>
      <c r="Z107" s="255">
        <v>0</v>
      </c>
      <c r="AA107" s="255">
        <v>0</v>
      </c>
      <c r="AB107" s="255">
        <v>0</v>
      </c>
      <c r="AC107" s="255">
        <v>0</v>
      </c>
      <c r="AD107" s="255">
        <v>0</v>
      </c>
      <c r="AE107" s="255">
        <v>0</v>
      </c>
      <c r="AF107" s="255">
        <v>0</v>
      </c>
      <c r="AG107" s="255">
        <v>0</v>
      </c>
      <c r="AH107" s="255">
        <v>0</v>
      </c>
      <c r="AI107" s="255">
        <v>0</v>
      </c>
      <c r="AJ107" s="255">
        <v>0</v>
      </c>
      <c r="AK107" s="255">
        <v>0</v>
      </c>
      <c r="AL107" s="254">
        <v>0</v>
      </c>
      <c r="AM107" s="254">
        <v>0</v>
      </c>
      <c r="AN107" s="254">
        <v>0</v>
      </c>
      <c r="AO107" s="254">
        <v>0</v>
      </c>
      <c r="AP107" s="254">
        <v>0</v>
      </c>
      <c r="AQ107" s="254">
        <v>0</v>
      </c>
      <c r="AR107" s="254">
        <v>0</v>
      </c>
      <c r="AS107" s="254">
        <v>0</v>
      </c>
      <c r="AT107" s="254">
        <v>0</v>
      </c>
      <c r="AU107" s="254">
        <v>0</v>
      </c>
      <c r="AV107" s="254">
        <v>0</v>
      </c>
      <c r="AW107" s="254">
        <v>0</v>
      </c>
      <c r="AX107" s="255">
        <v>0</v>
      </c>
      <c r="AY107" s="255">
        <v>0</v>
      </c>
      <c r="AZ107" s="255"/>
      <c r="BA107" s="255"/>
      <c r="BB107" s="255"/>
      <c r="BC107" s="255"/>
      <c r="BD107" s="255"/>
      <c r="BE107" s="255"/>
      <c r="BF107" s="255"/>
      <c r="BG107" s="255"/>
      <c r="BH107" s="255"/>
      <c r="BI107" s="255"/>
      <c r="BM107" s="241"/>
      <c r="BN107" s="255">
        <f t="shared" si="51"/>
        <v>32.202419999999996</v>
      </c>
      <c r="BO107" s="255">
        <f t="shared" si="52"/>
        <v>0</v>
      </c>
      <c r="BP107" s="255">
        <f t="shared" si="53"/>
        <v>0</v>
      </c>
      <c r="BQ107" s="255">
        <f ca="1">_xlfn.IFNA(IF($E107=1,OFFSET($M107,0,MATCH(Periods!$D$15,$M$5:$BL$5,0)-1),SUM(OFFSET($M107,0,MATCH(Periods!$D$15,$M$5:$BL$5,0)-1):OFFSET($M107,0,MATCH(Periods!$D$15,$M$5:$BL$5,0)-12))),"")</f>
        <v>0</v>
      </c>
      <c r="BR107" s="255">
        <f ca="1">IF($E107=1,OFFSET($M107,0,MATCH(Periods!$D$17,$M$5:$BL$5,0)-1),SUM(OFFSET($M107,0,MATCH(Periods!$D$17,$M$5:$BL$5,0)-1):OFFSET($M107,0,MATCH(Periods!$D$13,$M$5:$BL$5,0))))</f>
        <v>0</v>
      </c>
      <c r="BS107" s="255">
        <f ca="1">IF($E107=1,OFFSET($M107,0,MATCH(Periods!$D$16,$M$5:$BL$5,0)-1),SUM(OFFSET($M107,0,MATCH(Periods!$D$16,$M$5:$BL$5,0)-1):OFFSET($M107,0,MATCH(Periods!$D$14,$M$5:$BL$5,0))))</f>
        <v>0</v>
      </c>
      <c r="BT107" s="26"/>
      <c r="BU107" s="187" t="str">
        <f>IF(ISERROR(BN107/#REF!), "n/a", BN107/#REF!)</f>
        <v>n/a</v>
      </c>
      <c r="BV107" s="187" t="str">
        <f>IF(ISERROR(BO107/#REF!), "n/a", BO107/#REF!)</f>
        <v>n/a</v>
      </c>
      <c r="BW107" s="187" t="str">
        <f>IF(ISERROR(BP107/#REF!), "n/a", BP107/#REF!)</f>
        <v>n/a</v>
      </c>
      <c r="BX107" s="187" t="str">
        <f ca="1">IF(ISERROR(BQ107/#REF!), "n/a", BQ107/#REF!)</f>
        <v>n/a</v>
      </c>
      <c r="BY107" s="187" t="str">
        <f ca="1">IF(ISERROR(BR107/#REF!), "n/a", BR107/#REF!)</f>
        <v>n/a</v>
      </c>
      <c r="BZ107" s="187" t="str">
        <f ca="1">IF(ISERROR(BS107/#REF!), "n/a", BS107/#REF!)</f>
        <v>n/a</v>
      </c>
      <c r="CA107" s="71"/>
      <c r="CB107" s="257">
        <f t="shared" si="54"/>
        <v>-32.202419999999996</v>
      </c>
      <c r="CC107" s="188">
        <f t="shared" si="55"/>
        <v>-1</v>
      </c>
      <c r="CD107" s="257">
        <f t="shared" si="56"/>
        <v>0</v>
      </c>
      <c r="CE107" s="188">
        <f t="shared" si="57"/>
        <v>1</v>
      </c>
      <c r="CF107" s="257">
        <f t="shared" ca="1" si="58"/>
        <v>0</v>
      </c>
      <c r="CG107" s="188">
        <f t="shared" ca="1" si="59"/>
        <v>1</v>
      </c>
      <c r="CH107" s="257">
        <f t="shared" ca="1" si="60"/>
        <v>0</v>
      </c>
      <c r="CI107" s="188">
        <f t="shared" ca="1" si="61"/>
        <v>1</v>
      </c>
      <c r="CJ107" s="26"/>
      <c r="CK107" s="187"/>
    </row>
    <row r="108" spans="1:91" ht="12" customHeight="1" x14ac:dyDescent="0.35">
      <c r="A108" s="27"/>
      <c r="B108" s="304" t="s">
        <v>608</v>
      </c>
      <c r="C108" s="27" t="s">
        <v>380</v>
      </c>
      <c r="D108" s="27"/>
      <c r="E108" s="27">
        <v>2</v>
      </c>
      <c r="F108" s="303" t="s">
        <v>8</v>
      </c>
      <c r="G108" s="27" t="s">
        <v>488</v>
      </c>
      <c r="H108" s="27"/>
      <c r="I108" s="27"/>
      <c r="J108" s="27"/>
      <c r="K108" s="27"/>
      <c r="L108" s="172"/>
      <c r="M108" s="25"/>
      <c r="N108" s="256">
        <v>0</v>
      </c>
      <c r="O108" s="256">
        <v>0</v>
      </c>
      <c r="P108" s="256">
        <v>0</v>
      </c>
      <c r="Q108" s="256">
        <v>0</v>
      </c>
      <c r="R108" s="256">
        <v>0</v>
      </c>
      <c r="S108" s="256">
        <v>86.47636</v>
      </c>
      <c r="T108" s="256">
        <v>0</v>
      </c>
      <c r="U108" s="256">
        <v>0</v>
      </c>
      <c r="V108" s="256">
        <v>0</v>
      </c>
      <c r="W108" s="256">
        <v>0</v>
      </c>
      <c r="X108" s="256">
        <v>0</v>
      </c>
      <c r="Y108" s="256">
        <v>83.367469999999997</v>
      </c>
      <c r="Z108" s="255">
        <v>0</v>
      </c>
      <c r="AA108" s="255">
        <v>0</v>
      </c>
      <c r="AB108" s="255">
        <v>0</v>
      </c>
      <c r="AC108" s="255">
        <v>0</v>
      </c>
      <c r="AD108" s="255">
        <v>0</v>
      </c>
      <c r="AE108" s="255">
        <v>16.949840000000002</v>
      </c>
      <c r="AF108" s="255">
        <v>0</v>
      </c>
      <c r="AG108" s="255">
        <v>0</v>
      </c>
      <c r="AH108" s="255">
        <v>0</v>
      </c>
      <c r="AI108" s="255">
        <v>0</v>
      </c>
      <c r="AJ108" s="255">
        <v>0</v>
      </c>
      <c r="AK108" s="255">
        <v>115.78789</v>
      </c>
      <c r="AL108" s="254">
        <v>0</v>
      </c>
      <c r="AM108" s="254">
        <v>0</v>
      </c>
      <c r="AN108" s="254">
        <v>9.2877299999999998</v>
      </c>
      <c r="AO108" s="254">
        <v>0</v>
      </c>
      <c r="AP108" s="254">
        <v>0</v>
      </c>
      <c r="AQ108" s="254">
        <v>0</v>
      </c>
      <c r="AR108" s="254">
        <v>0</v>
      </c>
      <c r="AS108" s="254">
        <v>0</v>
      </c>
      <c r="AT108" s="254">
        <v>0</v>
      </c>
      <c r="AU108" s="254">
        <v>92.000260000000011</v>
      </c>
      <c r="AV108" s="254">
        <v>0</v>
      </c>
      <c r="AW108" s="254">
        <v>0</v>
      </c>
      <c r="AX108" s="255">
        <v>0</v>
      </c>
      <c r="AY108" s="255">
        <v>0</v>
      </c>
      <c r="AZ108" s="255"/>
      <c r="BA108" s="255"/>
      <c r="BB108" s="255"/>
      <c r="BC108" s="255"/>
      <c r="BD108" s="255"/>
      <c r="BE108" s="255"/>
      <c r="BF108" s="255"/>
      <c r="BG108" s="255"/>
      <c r="BH108" s="255"/>
      <c r="BI108" s="255"/>
      <c r="BM108" s="241"/>
      <c r="BN108" s="255">
        <f t="shared" si="51"/>
        <v>169.84383</v>
      </c>
      <c r="BO108" s="255">
        <f t="shared" si="52"/>
        <v>132.73773</v>
      </c>
      <c r="BP108" s="255">
        <f t="shared" si="53"/>
        <v>101.28799000000001</v>
      </c>
      <c r="BQ108" s="255">
        <f ca="1">_xlfn.IFNA(IF($E108=1,OFFSET($M108,0,MATCH(Periods!$D$15,$M$5:$BL$5,0)-1),SUM(OFFSET($M108,0,MATCH(Periods!$D$15,$M$5:$BL$5,0)-1):OFFSET($M108,0,MATCH(Periods!$D$15,$M$5:$BL$5,0)-12))),"")</f>
        <v>101.28799000000001</v>
      </c>
      <c r="BR108" s="255">
        <f ca="1">IF($E108=1,OFFSET($M108,0,MATCH(Periods!$D$17,$M$5:$BL$5,0)-1),SUM(OFFSET($M108,0,MATCH(Periods!$D$17,$M$5:$BL$5,0)-1):OFFSET($M108,0,MATCH(Periods!$D$13,$M$5:$BL$5,0))))</f>
        <v>0</v>
      </c>
      <c r="BS108" s="255">
        <f ca="1">IF($E108=1,OFFSET($M108,0,MATCH(Periods!$D$16,$M$5:$BL$5,0)-1),SUM(OFFSET($M108,0,MATCH(Periods!$D$16,$M$5:$BL$5,0)-1):OFFSET($M108,0,MATCH(Periods!$D$14,$M$5:$BL$5,0))))</f>
        <v>0</v>
      </c>
      <c r="BT108" s="26"/>
      <c r="BU108" s="187" t="str">
        <f>IF(ISERROR(BN108/#REF!), "n/a", BN108/#REF!)</f>
        <v>n/a</v>
      </c>
      <c r="BV108" s="187" t="str">
        <f>IF(ISERROR(BO108/#REF!), "n/a", BO108/#REF!)</f>
        <v>n/a</v>
      </c>
      <c r="BW108" s="187" t="str">
        <f>IF(ISERROR(BP108/#REF!), "n/a", BP108/#REF!)</f>
        <v>n/a</v>
      </c>
      <c r="BX108" s="187" t="str">
        <f ca="1">IF(ISERROR(BQ108/#REF!), "n/a", BQ108/#REF!)</f>
        <v>n/a</v>
      </c>
      <c r="BY108" s="187" t="str">
        <f ca="1">IF(ISERROR(BR108/#REF!), "n/a", BR108/#REF!)</f>
        <v>n/a</v>
      </c>
      <c r="BZ108" s="187" t="str">
        <f ca="1">IF(ISERROR(BS108/#REF!), "n/a", BS108/#REF!)</f>
        <v>n/a</v>
      </c>
      <c r="CA108" s="71"/>
      <c r="CB108" s="257">
        <f t="shared" si="54"/>
        <v>-37.106099999999998</v>
      </c>
      <c r="CC108" s="188">
        <f t="shared" si="55"/>
        <v>-0.21847187501600734</v>
      </c>
      <c r="CD108" s="257">
        <f t="shared" si="56"/>
        <v>-31.449739999999991</v>
      </c>
      <c r="CE108" s="188">
        <f t="shared" si="57"/>
        <v>-0.23693142861490846</v>
      </c>
      <c r="CF108" s="257">
        <f t="shared" ca="1" si="58"/>
        <v>0</v>
      </c>
      <c r="CG108" s="188">
        <f t="shared" ca="1" si="59"/>
        <v>0</v>
      </c>
      <c r="CH108" s="257">
        <f t="shared" ca="1" si="60"/>
        <v>0</v>
      </c>
      <c r="CI108" s="188">
        <f t="shared" ca="1" si="61"/>
        <v>1</v>
      </c>
      <c r="CJ108" s="26"/>
      <c r="CK108" s="187"/>
    </row>
    <row r="109" spans="1:91" ht="12" customHeight="1" x14ac:dyDescent="0.35">
      <c r="A109" s="27"/>
      <c r="B109" s="304" t="s">
        <v>609</v>
      </c>
      <c r="C109" s="27" t="s">
        <v>259</v>
      </c>
      <c r="D109" s="27"/>
      <c r="E109" s="27">
        <v>2</v>
      </c>
      <c r="F109" s="303" t="s">
        <v>10</v>
      </c>
      <c r="G109" s="27" t="s">
        <v>406</v>
      </c>
      <c r="H109" s="27" t="s">
        <v>407</v>
      </c>
      <c r="I109" s="27"/>
      <c r="J109" s="27"/>
      <c r="K109" s="27"/>
      <c r="L109" s="172"/>
      <c r="M109" s="25"/>
      <c r="N109" s="256">
        <v>0.42093000000000003</v>
      </c>
      <c r="O109" s="256">
        <v>0.12722999999999995</v>
      </c>
      <c r="P109" s="256">
        <v>14.215290000000001</v>
      </c>
      <c r="Q109" s="256">
        <v>0.24745999999999846</v>
      </c>
      <c r="R109" s="256">
        <v>0.24746000000000201</v>
      </c>
      <c r="S109" s="256">
        <v>12.367459999999999</v>
      </c>
      <c r="T109" s="256">
        <v>14.644460000000002</v>
      </c>
      <c r="U109" s="256">
        <v>0.3553099999999958</v>
      </c>
      <c r="V109" s="256">
        <v>0.25945999999999714</v>
      </c>
      <c r="W109" s="256">
        <v>0.25649000000000655</v>
      </c>
      <c r="X109" s="256">
        <v>9.4994599999999991</v>
      </c>
      <c r="Y109" s="256">
        <v>59.715060000000001</v>
      </c>
      <c r="Z109" s="255">
        <v>0.39112999999999998</v>
      </c>
      <c r="AA109" s="255">
        <v>0.25246000000000002</v>
      </c>
      <c r="AB109" s="255">
        <v>21.259460000000001</v>
      </c>
      <c r="AC109" s="255">
        <v>20.561340000000001</v>
      </c>
      <c r="AD109" s="255">
        <v>7.2713400000000021</v>
      </c>
      <c r="AE109" s="255">
        <v>7.271339999999995</v>
      </c>
      <c r="AF109" s="255">
        <v>7.2713400000000092</v>
      </c>
      <c r="AG109" s="255">
        <v>7.497959999999992</v>
      </c>
      <c r="AH109" s="255">
        <v>10.784579999999991</v>
      </c>
      <c r="AI109" s="255">
        <v>7.7845800000000054</v>
      </c>
      <c r="AJ109" s="255">
        <v>60.001080000000002</v>
      </c>
      <c r="AK109" s="255">
        <v>5.6920999999999822</v>
      </c>
      <c r="AL109" s="254">
        <v>8.0301799999999997</v>
      </c>
      <c r="AM109" s="254">
        <v>16.700839999999999</v>
      </c>
      <c r="AN109" s="254">
        <v>7.7845799999999983</v>
      </c>
      <c r="AO109" s="254">
        <v>9.0445800000000034</v>
      </c>
      <c r="AP109" s="254">
        <v>7.7845799999999983</v>
      </c>
      <c r="AQ109" s="254">
        <v>7.77834</v>
      </c>
      <c r="AR109" s="254">
        <v>7.7783400000000071</v>
      </c>
      <c r="AS109" s="254">
        <v>3.0334399999999988</v>
      </c>
      <c r="AT109" s="254">
        <v>7.795259999999999</v>
      </c>
      <c r="AU109" s="254">
        <v>8.271499999999989</v>
      </c>
      <c r="AV109" s="254">
        <v>7.7919799999999952</v>
      </c>
      <c r="AW109" s="254">
        <v>38.804490000000001</v>
      </c>
      <c r="AX109" s="255">
        <v>8.0557999999999996</v>
      </c>
      <c r="AY109" s="255">
        <v>7.7854200000000002</v>
      </c>
      <c r="AZ109" s="255"/>
      <c r="BA109" s="255"/>
      <c r="BB109" s="255"/>
      <c r="BC109" s="255"/>
      <c r="BD109" s="255"/>
      <c r="BE109" s="255"/>
      <c r="BF109" s="255"/>
      <c r="BG109" s="255"/>
      <c r="BH109" s="255"/>
      <c r="BI109" s="255"/>
      <c r="BM109" s="241"/>
      <c r="BN109" s="255">
        <f t="shared" si="51"/>
        <v>112.35607</v>
      </c>
      <c r="BO109" s="255">
        <f t="shared" si="52"/>
        <v>156.03870999999998</v>
      </c>
      <c r="BP109" s="255">
        <f t="shared" si="53"/>
        <v>130.59810999999999</v>
      </c>
      <c r="BQ109" s="255">
        <f ca="1">_xlfn.IFNA(IF($E109=1,OFFSET($M109,0,MATCH(Periods!$D$15,$M$5:$BL$5,0)-1),SUM(OFFSET($M109,0,MATCH(Periods!$D$15,$M$5:$BL$5,0)-1):OFFSET($M109,0,MATCH(Periods!$D$15,$M$5:$BL$5,0)-12))),"")</f>
        <v>121.70831</v>
      </c>
      <c r="BR109" s="255">
        <f ca="1">IF($E109=1,OFFSET($M109,0,MATCH(Periods!$D$17,$M$5:$BL$5,0)-1),SUM(OFFSET($M109,0,MATCH(Periods!$D$17,$M$5:$BL$5,0)-1):OFFSET($M109,0,MATCH(Periods!$D$13,$M$5:$BL$5,0))))</f>
        <v>24.731020000000001</v>
      </c>
      <c r="BS109" s="255">
        <f ca="1">IF($E109=1,OFFSET($M109,0,MATCH(Periods!$D$16,$M$5:$BL$5,0)-1),SUM(OFFSET($M109,0,MATCH(Periods!$D$16,$M$5:$BL$5,0)-1):OFFSET($M109,0,MATCH(Periods!$D$14,$M$5:$BL$5,0))))</f>
        <v>15.84122</v>
      </c>
      <c r="BT109" s="26"/>
      <c r="BU109" s="187" t="str">
        <f>IF(ISERROR(BN109/#REF!), "n/a", BN109/#REF!)</f>
        <v>n/a</v>
      </c>
      <c r="BV109" s="187" t="str">
        <f>IF(ISERROR(BO109/#REF!), "n/a", BO109/#REF!)</f>
        <v>n/a</v>
      </c>
      <c r="BW109" s="187" t="str">
        <f>IF(ISERROR(BP109/#REF!), "n/a", BP109/#REF!)</f>
        <v>n/a</v>
      </c>
      <c r="BX109" s="187" t="str">
        <f ca="1">IF(ISERROR(BQ109/#REF!), "n/a", BQ109/#REF!)</f>
        <v>n/a</v>
      </c>
      <c r="BY109" s="187" t="str">
        <f ca="1">IF(ISERROR(BR109/#REF!), "n/a", BR109/#REF!)</f>
        <v>n/a</v>
      </c>
      <c r="BZ109" s="187" t="str">
        <f ca="1">IF(ISERROR(BS109/#REF!), "n/a", BS109/#REF!)</f>
        <v>n/a</v>
      </c>
      <c r="CA109" s="71"/>
      <c r="CB109" s="257">
        <f t="shared" si="54"/>
        <v>43.682639999999978</v>
      </c>
      <c r="CC109" s="188">
        <f t="shared" si="55"/>
        <v>0.38878753947160999</v>
      </c>
      <c r="CD109" s="257">
        <f t="shared" si="56"/>
        <v>-25.440599999999989</v>
      </c>
      <c r="CE109" s="188">
        <f t="shared" si="57"/>
        <v>-0.163040312240469</v>
      </c>
      <c r="CF109" s="257">
        <f t="shared" ca="1" si="58"/>
        <v>-8.8897999999999939</v>
      </c>
      <c r="CG109" s="188">
        <f t="shared" ca="1" si="59"/>
        <v>-6.8069897795611248E-2</v>
      </c>
      <c r="CH109" s="257">
        <f t="shared" ca="1" si="60"/>
        <v>-8.889800000000001</v>
      </c>
      <c r="CI109" s="188">
        <f t="shared" ca="1" si="61"/>
        <v>-0.3594594966159908</v>
      </c>
      <c r="CJ109" s="26"/>
      <c r="CK109" s="187"/>
      <c r="CM109" s="216"/>
    </row>
    <row r="110" spans="1:91" ht="12" customHeight="1" x14ac:dyDescent="0.35">
      <c r="A110" s="27"/>
      <c r="B110" s="304" t="s">
        <v>610</v>
      </c>
      <c r="C110" s="27" t="s">
        <v>265</v>
      </c>
      <c r="D110" s="27"/>
      <c r="E110" s="27">
        <v>2</v>
      </c>
      <c r="F110" s="303" t="s">
        <v>10</v>
      </c>
      <c r="G110" s="27" t="s">
        <v>410</v>
      </c>
      <c r="H110" s="27"/>
      <c r="I110" s="27"/>
      <c r="J110" s="27"/>
      <c r="K110" s="27"/>
      <c r="L110" s="172"/>
      <c r="M110" s="25"/>
      <c r="N110" s="256">
        <v>0</v>
      </c>
      <c r="O110" s="256">
        <v>0</v>
      </c>
      <c r="P110" s="256">
        <v>0</v>
      </c>
      <c r="Q110" s="256">
        <v>35.062379999999997</v>
      </c>
      <c r="R110" s="256">
        <v>0</v>
      </c>
      <c r="S110" s="256">
        <v>5.250000000000199E-2</v>
      </c>
      <c r="T110" s="256">
        <v>0</v>
      </c>
      <c r="U110" s="256">
        <v>0.15967000000000553</v>
      </c>
      <c r="V110" s="256">
        <v>0</v>
      </c>
      <c r="W110" s="256">
        <v>0</v>
      </c>
      <c r="X110" s="256">
        <v>0.15966999999999842</v>
      </c>
      <c r="Y110" s="256">
        <v>0</v>
      </c>
      <c r="Z110" s="255">
        <v>0.5</v>
      </c>
      <c r="AA110" s="255">
        <v>0</v>
      </c>
      <c r="AB110" s="255">
        <v>0</v>
      </c>
      <c r="AC110" s="255">
        <v>0</v>
      </c>
      <c r="AD110" s="255">
        <v>0</v>
      </c>
      <c r="AE110" s="255">
        <v>0</v>
      </c>
      <c r="AF110" s="255">
        <v>0</v>
      </c>
      <c r="AG110" s="255">
        <v>0</v>
      </c>
      <c r="AH110" s="255">
        <v>0</v>
      </c>
      <c r="AI110" s="255">
        <v>0.5</v>
      </c>
      <c r="AJ110" s="255">
        <v>35</v>
      </c>
      <c r="AK110" s="255">
        <v>0</v>
      </c>
      <c r="AL110" s="254">
        <v>0</v>
      </c>
      <c r="AM110" s="254">
        <v>0</v>
      </c>
      <c r="AN110" s="254">
        <v>0</v>
      </c>
      <c r="AO110" s="254">
        <v>0</v>
      </c>
      <c r="AP110" s="254">
        <v>0</v>
      </c>
      <c r="AQ110" s="254">
        <v>0</v>
      </c>
      <c r="AR110" s="254">
        <v>0</v>
      </c>
      <c r="AS110" s="254">
        <v>0</v>
      </c>
      <c r="AT110" s="254">
        <v>0.3</v>
      </c>
      <c r="AU110" s="254">
        <v>0</v>
      </c>
      <c r="AV110" s="254">
        <v>0</v>
      </c>
      <c r="AW110" s="254">
        <v>0</v>
      </c>
      <c r="AX110" s="255">
        <v>0.5</v>
      </c>
      <c r="AY110" s="255">
        <v>0</v>
      </c>
      <c r="AZ110" s="255"/>
      <c r="BA110" s="255"/>
      <c r="BB110" s="255"/>
      <c r="BC110" s="255"/>
      <c r="BD110" s="255"/>
      <c r="BE110" s="255"/>
      <c r="BF110" s="255"/>
      <c r="BG110" s="255"/>
      <c r="BH110" s="255"/>
      <c r="BI110" s="255"/>
      <c r="BM110" s="241"/>
      <c r="BN110" s="255">
        <f t="shared" si="51"/>
        <v>35.434220000000003</v>
      </c>
      <c r="BO110" s="255">
        <f t="shared" si="52"/>
        <v>36</v>
      </c>
      <c r="BP110" s="255">
        <f t="shared" si="53"/>
        <v>0.3</v>
      </c>
      <c r="BQ110" s="255">
        <f ca="1">_xlfn.IFNA(IF($E110=1,OFFSET($M110,0,MATCH(Periods!$D$15,$M$5:$BL$5,0)-1),SUM(OFFSET($M110,0,MATCH(Periods!$D$15,$M$5:$BL$5,0)-1):OFFSET($M110,0,MATCH(Periods!$D$15,$M$5:$BL$5,0)-12))),"")</f>
        <v>0.8</v>
      </c>
      <c r="BR110" s="255">
        <f ca="1">IF($E110=1,OFFSET($M110,0,MATCH(Periods!$D$17,$M$5:$BL$5,0)-1),SUM(OFFSET($M110,0,MATCH(Periods!$D$17,$M$5:$BL$5,0)-1):OFFSET($M110,0,MATCH(Periods!$D$13,$M$5:$BL$5,0))))</f>
        <v>0</v>
      </c>
      <c r="BS110" s="255">
        <f ca="1">IF($E110=1,OFFSET($M110,0,MATCH(Periods!$D$16,$M$5:$BL$5,0)-1),SUM(OFFSET($M110,0,MATCH(Periods!$D$16,$M$5:$BL$5,0)-1):OFFSET($M110,0,MATCH(Periods!$D$14,$M$5:$BL$5,0))))</f>
        <v>0.5</v>
      </c>
      <c r="BT110" s="26"/>
      <c r="BU110" s="187" t="str">
        <f>IF(ISERROR(BN110/#REF!), "n/a", BN110/#REF!)</f>
        <v>n/a</v>
      </c>
      <c r="BV110" s="187" t="str">
        <f>IF(ISERROR(BO110/#REF!), "n/a", BO110/#REF!)</f>
        <v>n/a</v>
      </c>
      <c r="BW110" s="187" t="str">
        <f>IF(ISERROR(BP110/#REF!), "n/a", BP110/#REF!)</f>
        <v>n/a</v>
      </c>
      <c r="BX110" s="187" t="str">
        <f ca="1">IF(ISERROR(BQ110/#REF!), "n/a", BQ110/#REF!)</f>
        <v>n/a</v>
      </c>
      <c r="BY110" s="187" t="str">
        <f ca="1">IF(ISERROR(BR110/#REF!), "n/a", BR110/#REF!)</f>
        <v>n/a</v>
      </c>
      <c r="BZ110" s="187" t="str">
        <f ca="1">IF(ISERROR(BS110/#REF!), "n/a", BS110/#REF!)</f>
        <v>n/a</v>
      </c>
      <c r="CA110" s="71"/>
      <c r="CB110" s="257">
        <f t="shared" si="54"/>
        <v>0.56577999999999662</v>
      </c>
      <c r="CC110" s="188">
        <f t="shared" si="55"/>
        <v>1.5967051059681759E-2</v>
      </c>
      <c r="CD110" s="257">
        <f t="shared" si="56"/>
        <v>-35.700000000000003</v>
      </c>
      <c r="CE110" s="188">
        <f t="shared" si="57"/>
        <v>-0.9916666666666667</v>
      </c>
      <c r="CF110" s="257">
        <f t="shared" ca="1" si="58"/>
        <v>0.5</v>
      </c>
      <c r="CG110" s="188">
        <f t="shared" ca="1" si="59"/>
        <v>1.6666666666666667</v>
      </c>
      <c r="CH110" s="257">
        <f t="shared" ca="1" si="60"/>
        <v>0.5</v>
      </c>
      <c r="CI110" s="188">
        <f t="shared" ca="1" si="61"/>
        <v>1</v>
      </c>
      <c r="CJ110" s="26"/>
      <c r="CK110" s="187"/>
    </row>
    <row r="111" spans="1:91" ht="12" customHeight="1" x14ac:dyDescent="0.35">
      <c r="A111" s="27"/>
      <c r="B111" s="304" t="s">
        <v>611</v>
      </c>
      <c r="C111" s="27" t="s">
        <v>268</v>
      </c>
      <c r="D111" s="27"/>
      <c r="E111" s="27">
        <v>2</v>
      </c>
      <c r="F111" s="303" t="s">
        <v>10</v>
      </c>
      <c r="G111" s="27" t="s">
        <v>406</v>
      </c>
      <c r="H111" s="27" t="s">
        <v>412</v>
      </c>
      <c r="I111" s="27"/>
      <c r="J111" s="27"/>
      <c r="K111" s="27"/>
      <c r="L111" s="172"/>
      <c r="M111" s="25"/>
      <c r="N111" s="256">
        <v>0</v>
      </c>
      <c r="O111" s="256">
        <v>0</v>
      </c>
      <c r="P111" s="256">
        <v>0</v>
      </c>
      <c r="Q111" s="256">
        <v>0</v>
      </c>
      <c r="R111" s="256">
        <v>0</v>
      </c>
      <c r="S111" s="256">
        <v>0</v>
      </c>
      <c r="T111" s="256">
        <v>0</v>
      </c>
      <c r="U111" s="256">
        <v>0</v>
      </c>
      <c r="V111" s="256">
        <v>0</v>
      </c>
      <c r="W111" s="256">
        <v>0</v>
      </c>
      <c r="X111" s="256">
        <v>0</v>
      </c>
      <c r="Y111" s="256">
        <v>0</v>
      </c>
      <c r="Z111" s="255">
        <v>0</v>
      </c>
      <c r="AA111" s="255">
        <v>0</v>
      </c>
      <c r="AB111" s="255">
        <v>0</v>
      </c>
      <c r="AC111" s="255">
        <v>0</v>
      </c>
      <c r="AD111" s="255">
        <v>0</v>
      </c>
      <c r="AE111" s="255">
        <v>0</v>
      </c>
      <c r="AF111" s="255">
        <v>0</v>
      </c>
      <c r="AG111" s="255">
        <v>2.3119499999999999</v>
      </c>
      <c r="AH111" s="255">
        <v>0</v>
      </c>
      <c r="AI111" s="255">
        <v>0</v>
      </c>
      <c r="AJ111" s="255">
        <v>5</v>
      </c>
      <c r="AK111" s="255">
        <v>0</v>
      </c>
      <c r="AL111" s="254">
        <v>9.9765800000000002</v>
      </c>
      <c r="AM111" s="254">
        <v>25.218519999999998</v>
      </c>
      <c r="AN111" s="254">
        <v>0</v>
      </c>
      <c r="AO111" s="254">
        <v>18.072360000000003</v>
      </c>
      <c r="AP111" s="254">
        <v>0</v>
      </c>
      <c r="AQ111" s="254">
        <v>0</v>
      </c>
      <c r="AR111" s="254">
        <v>11.473830000000007</v>
      </c>
      <c r="AS111" s="254">
        <v>0</v>
      </c>
      <c r="AT111" s="254">
        <v>0</v>
      </c>
      <c r="AU111" s="254">
        <v>0</v>
      </c>
      <c r="AV111" s="254">
        <v>8.9836999999999989</v>
      </c>
      <c r="AW111" s="254">
        <v>0</v>
      </c>
      <c r="AX111" s="255">
        <v>0</v>
      </c>
      <c r="AY111" s="255">
        <v>0</v>
      </c>
      <c r="AZ111" s="255"/>
      <c r="BA111" s="255"/>
      <c r="BB111" s="255"/>
      <c r="BC111" s="255"/>
      <c r="BD111" s="255"/>
      <c r="BE111" s="255"/>
      <c r="BF111" s="255"/>
      <c r="BG111" s="255"/>
      <c r="BH111" s="255"/>
      <c r="BI111" s="255"/>
      <c r="BM111" s="241"/>
      <c r="BN111" s="255">
        <f t="shared" si="51"/>
        <v>0</v>
      </c>
      <c r="BO111" s="255">
        <f t="shared" si="52"/>
        <v>7.3119499999999995</v>
      </c>
      <c r="BP111" s="255">
        <f t="shared" si="53"/>
        <v>73.724990000000005</v>
      </c>
      <c r="BQ111" s="255">
        <f ca="1">_xlfn.IFNA(IF($E111=1,OFFSET($M111,0,MATCH(Periods!$D$15,$M$5:$BL$5,0)-1),SUM(OFFSET($M111,0,MATCH(Periods!$D$15,$M$5:$BL$5,0)-1):OFFSET($M111,0,MATCH(Periods!$D$15,$M$5:$BL$5,0)-12))),"")</f>
        <v>38.529890000000009</v>
      </c>
      <c r="BR111" s="255">
        <f ca="1">IF($E111=1,OFFSET($M111,0,MATCH(Periods!$D$17,$M$5:$BL$5,0)-1),SUM(OFFSET($M111,0,MATCH(Periods!$D$17,$M$5:$BL$5,0)-1):OFFSET($M111,0,MATCH(Periods!$D$13,$M$5:$BL$5,0))))</f>
        <v>35.195099999999996</v>
      </c>
      <c r="BS111" s="255">
        <f ca="1">IF($E111=1,OFFSET($M111,0,MATCH(Periods!$D$16,$M$5:$BL$5,0)-1),SUM(OFFSET($M111,0,MATCH(Periods!$D$16,$M$5:$BL$5,0)-1):OFFSET($M111,0,MATCH(Periods!$D$14,$M$5:$BL$5,0))))</f>
        <v>0</v>
      </c>
      <c r="BT111" s="26"/>
      <c r="BU111" s="187" t="str">
        <f>IF(ISERROR(BN111/#REF!), "n/a", BN111/#REF!)</f>
        <v>n/a</v>
      </c>
      <c r="BV111" s="187" t="str">
        <f>IF(ISERROR(BO111/#REF!), "n/a", BO111/#REF!)</f>
        <v>n/a</v>
      </c>
      <c r="BW111" s="187" t="str">
        <f>IF(ISERROR(BP111/#REF!), "n/a", BP111/#REF!)</f>
        <v>n/a</v>
      </c>
      <c r="BX111" s="187" t="str">
        <f ca="1">IF(ISERROR(BQ111/#REF!), "n/a", BQ111/#REF!)</f>
        <v>n/a</v>
      </c>
      <c r="BY111" s="187" t="str">
        <f ca="1">IF(ISERROR(BR111/#REF!), "n/a", BR111/#REF!)</f>
        <v>n/a</v>
      </c>
      <c r="BZ111" s="187" t="str">
        <f ca="1">IF(ISERROR(BS111/#REF!), "n/a", BS111/#REF!)</f>
        <v>n/a</v>
      </c>
      <c r="CA111" s="71"/>
      <c r="CB111" s="257">
        <f t="shared" si="54"/>
        <v>7.3119499999999995</v>
      </c>
      <c r="CC111" s="188">
        <f t="shared" si="55"/>
        <v>1</v>
      </c>
      <c r="CD111" s="257">
        <f t="shared" si="56"/>
        <v>66.413040000000009</v>
      </c>
      <c r="CE111" s="188">
        <f t="shared" si="57"/>
        <v>9.0828082795970992</v>
      </c>
      <c r="CF111" s="257">
        <f t="shared" ca="1" si="58"/>
        <v>-35.195099999999996</v>
      </c>
      <c r="CG111" s="188">
        <f t="shared" ca="1" si="59"/>
        <v>-0.47738358458916025</v>
      </c>
      <c r="CH111" s="257">
        <f t="shared" ca="1" si="60"/>
        <v>-35.195099999999996</v>
      </c>
      <c r="CI111" s="188">
        <f t="shared" ca="1" si="61"/>
        <v>-1</v>
      </c>
      <c r="CJ111" s="26"/>
      <c r="CK111" s="187"/>
    </row>
    <row r="112" spans="1:91" ht="12" customHeight="1" x14ac:dyDescent="0.35">
      <c r="A112" s="27"/>
      <c r="B112" s="304" t="s">
        <v>612</v>
      </c>
      <c r="C112" s="27" t="s">
        <v>269</v>
      </c>
      <c r="D112" s="27"/>
      <c r="E112" s="27">
        <v>2</v>
      </c>
      <c r="F112" s="303" t="s">
        <v>10</v>
      </c>
      <c r="G112" s="27" t="s">
        <v>413</v>
      </c>
      <c r="H112" s="27" t="s">
        <v>414</v>
      </c>
      <c r="I112" s="27"/>
      <c r="J112" s="27"/>
      <c r="K112" s="27"/>
      <c r="L112" s="172"/>
      <c r="M112" s="25"/>
      <c r="N112" s="256">
        <v>0.58816999999999997</v>
      </c>
      <c r="O112" s="256">
        <v>0.89512000000000003</v>
      </c>
      <c r="P112" s="256">
        <v>1.1866100000000002</v>
      </c>
      <c r="Q112" s="256">
        <v>1.3366199999999999</v>
      </c>
      <c r="R112" s="256">
        <v>0</v>
      </c>
      <c r="S112" s="256">
        <v>2.2424400000000002</v>
      </c>
      <c r="T112" s="256">
        <v>1.3279300000000003</v>
      </c>
      <c r="U112" s="256">
        <v>0.70345000000000013</v>
      </c>
      <c r="V112" s="256">
        <v>1.3562399999999997</v>
      </c>
      <c r="W112" s="256">
        <v>1.3562399999999997</v>
      </c>
      <c r="X112" s="256">
        <v>1.5371100000000002</v>
      </c>
      <c r="Y112" s="256">
        <v>0</v>
      </c>
      <c r="Z112" s="255">
        <v>1.7648900000000001</v>
      </c>
      <c r="AA112" s="255">
        <v>0.71606999999999998</v>
      </c>
      <c r="AB112" s="255">
        <v>0.7282099999999998</v>
      </c>
      <c r="AC112" s="255">
        <v>0</v>
      </c>
      <c r="AD112" s="255">
        <v>0.42867999999999995</v>
      </c>
      <c r="AE112" s="255">
        <v>0</v>
      </c>
      <c r="AF112" s="255">
        <v>0</v>
      </c>
      <c r="AG112" s="255">
        <v>1.3118399999999997</v>
      </c>
      <c r="AH112" s="255">
        <v>1.0691500000000005</v>
      </c>
      <c r="AI112" s="255">
        <v>0</v>
      </c>
      <c r="AJ112" s="255">
        <v>0.85284000000000049</v>
      </c>
      <c r="AK112" s="255">
        <v>0.92556999999999956</v>
      </c>
      <c r="AL112" s="254">
        <v>0.61533000000000004</v>
      </c>
      <c r="AM112" s="254">
        <v>0.46631999999999996</v>
      </c>
      <c r="AN112" s="254">
        <v>0</v>
      </c>
      <c r="AO112" s="254">
        <v>1.0809499999999999</v>
      </c>
      <c r="AP112" s="254">
        <v>0</v>
      </c>
      <c r="AQ112" s="254">
        <v>1.2027600000000001</v>
      </c>
      <c r="AR112" s="254">
        <v>0</v>
      </c>
      <c r="AS112" s="254">
        <v>1.0252999999999997</v>
      </c>
      <c r="AT112" s="254">
        <v>0</v>
      </c>
      <c r="AU112" s="254">
        <v>0.74744000000000099</v>
      </c>
      <c r="AV112" s="254">
        <v>0.92098999999999975</v>
      </c>
      <c r="AW112" s="254">
        <v>1.6197399999999993</v>
      </c>
      <c r="AX112" s="255">
        <v>0</v>
      </c>
      <c r="AY112" s="255">
        <v>1.45716</v>
      </c>
      <c r="AZ112" s="255"/>
      <c r="BA112" s="255"/>
      <c r="BB112" s="255"/>
      <c r="BC112" s="255"/>
      <c r="BD112" s="255"/>
      <c r="BE112" s="255"/>
      <c r="BF112" s="255"/>
      <c r="BG112" s="255"/>
      <c r="BH112" s="255"/>
      <c r="BI112" s="255"/>
      <c r="BM112" s="241"/>
      <c r="BN112" s="255">
        <f t="shared" si="51"/>
        <v>12.52993</v>
      </c>
      <c r="BO112" s="255">
        <f t="shared" si="52"/>
        <v>7.79725</v>
      </c>
      <c r="BP112" s="255">
        <f t="shared" si="53"/>
        <v>7.6788299999999996</v>
      </c>
      <c r="BQ112" s="255">
        <f ca="1">_xlfn.IFNA(IF($E112=1,OFFSET($M112,0,MATCH(Periods!$D$15,$M$5:$BL$5,0)-1),SUM(OFFSET($M112,0,MATCH(Periods!$D$15,$M$5:$BL$5,0)-1):OFFSET($M112,0,MATCH(Periods!$D$15,$M$5:$BL$5,0)-12))),"")</f>
        <v>8.0543399999999998</v>
      </c>
      <c r="BR112" s="255">
        <f ca="1">IF($E112=1,OFFSET($M112,0,MATCH(Periods!$D$17,$M$5:$BL$5,0)-1),SUM(OFFSET($M112,0,MATCH(Periods!$D$17,$M$5:$BL$5,0)-1):OFFSET($M112,0,MATCH(Periods!$D$13,$M$5:$BL$5,0))))</f>
        <v>1.08165</v>
      </c>
      <c r="BS112" s="255">
        <f ca="1">IF($E112=1,OFFSET($M112,0,MATCH(Periods!$D$16,$M$5:$BL$5,0)-1),SUM(OFFSET($M112,0,MATCH(Periods!$D$16,$M$5:$BL$5,0)-1):OFFSET($M112,0,MATCH(Periods!$D$14,$M$5:$BL$5,0))))</f>
        <v>1.45716</v>
      </c>
      <c r="BT112" s="26"/>
      <c r="BU112" s="187" t="str">
        <f>IF(ISERROR(BN112/#REF!), "n/a", BN112/#REF!)</f>
        <v>n/a</v>
      </c>
      <c r="BV112" s="187" t="str">
        <f>IF(ISERROR(BO112/#REF!), "n/a", BO112/#REF!)</f>
        <v>n/a</v>
      </c>
      <c r="BW112" s="187" t="str">
        <f>IF(ISERROR(BP112/#REF!), "n/a", BP112/#REF!)</f>
        <v>n/a</v>
      </c>
      <c r="BX112" s="187" t="str">
        <f ca="1">IF(ISERROR(BQ112/#REF!), "n/a", BQ112/#REF!)</f>
        <v>n/a</v>
      </c>
      <c r="BY112" s="187" t="str">
        <f ca="1">IF(ISERROR(BR112/#REF!), "n/a", BR112/#REF!)</f>
        <v>n/a</v>
      </c>
      <c r="BZ112" s="187" t="str">
        <f ca="1">IF(ISERROR(BS112/#REF!), "n/a", BS112/#REF!)</f>
        <v>n/a</v>
      </c>
      <c r="CA112" s="71"/>
      <c r="CB112" s="257">
        <f t="shared" si="54"/>
        <v>-4.7326800000000002</v>
      </c>
      <c r="CC112" s="188">
        <f t="shared" si="55"/>
        <v>-0.37771001114930414</v>
      </c>
      <c r="CD112" s="257">
        <f t="shared" si="56"/>
        <v>-0.11842000000000041</v>
      </c>
      <c r="CE112" s="188">
        <f t="shared" si="57"/>
        <v>-1.5187405816153184E-2</v>
      </c>
      <c r="CF112" s="257">
        <f t="shared" ca="1" si="58"/>
        <v>0.37551000000000023</v>
      </c>
      <c r="CG112" s="188">
        <f t="shared" ca="1" si="59"/>
        <v>4.8901981161192556E-2</v>
      </c>
      <c r="CH112" s="257">
        <f t="shared" ca="1" si="60"/>
        <v>0.37551000000000001</v>
      </c>
      <c r="CI112" s="188">
        <f t="shared" ca="1" si="61"/>
        <v>0.34716405491610042</v>
      </c>
      <c r="CJ112" s="26"/>
      <c r="CK112" s="187"/>
    </row>
    <row r="113" spans="1:89" ht="12" customHeight="1" x14ac:dyDescent="0.35">
      <c r="A113" s="27"/>
      <c r="B113" s="304" t="s">
        <v>613</v>
      </c>
      <c r="C113" s="27" t="s">
        <v>270</v>
      </c>
      <c r="D113" s="27"/>
      <c r="E113" s="27">
        <v>2</v>
      </c>
      <c r="F113" s="303" t="s">
        <v>10</v>
      </c>
      <c r="G113" s="27" t="s">
        <v>413</v>
      </c>
      <c r="H113" s="27" t="s">
        <v>415</v>
      </c>
      <c r="I113" s="27"/>
      <c r="J113" s="27"/>
      <c r="K113" s="27"/>
      <c r="L113" s="172"/>
      <c r="M113" s="25"/>
      <c r="N113" s="256">
        <v>0</v>
      </c>
      <c r="O113" s="256">
        <v>0</v>
      </c>
      <c r="P113" s="256">
        <v>0</v>
      </c>
      <c r="Q113" s="256">
        <v>0</v>
      </c>
      <c r="R113" s="256">
        <v>0</v>
      </c>
      <c r="S113" s="256">
        <v>0</v>
      </c>
      <c r="T113" s="256">
        <v>0</v>
      </c>
      <c r="U113" s="256">
        <v>0</v>
      </c>
      <c r="V113" s="256">
        <v>0</v>
      </c>
      <c r="W113" s="256">
        <v>7.2009999999999996</v>
      </c>
      <c r="X113" s="256">
        <v>0</v>
      </c>
      <c r="Y113" s="256">
        <v>0</v>
      </c>
      <c r="Z113" s="255">
        <v>0</v>
      </c>
      <c r="AA113" s="255">
        <v>0</v>
      </c>
      <c r="AB113" s="255">
        <v>0</v>
      </c>
      <c r="AC113" s="255">
        <v>0</v>
      </c>
      <c r="AD113" s="255">
        <v>0</v>
      </c>
      <c r="AE113" s="255">
        <v>0</v>
      </c>
      <c r="AF113" s="255">
        <v>0</v>
      </c>
      <c r="AG113" s="255">
        <v>0</v>
      </c>
      <c r="AH113" s="255">
        <v>0</v>
      </c>
      <c r="AI113" s="255">
        <v>7.5380000000000003</v>
      </c>
      <c r="AJ113" s="255">
        <v>0</v>
      </c>
      <c r="AK113" s="255">
        <v>0</v>
      </c>
      <c r="AL113" s="254">
        <v>0</v>
      </c>
      <c r="AM113" s="254">
        <v>0</v>
      </c>
      <c r="AN113" s="254">
        <v>0</v>
      </c>
      <c r="AO113" s="254">
        <v>0</v>
      </c>
      <c r="AP113" s="254">
        <v>0</v>
      </c>
      <c r="AQ113" s="254">
        <v>0</v>
      </c>
      <c r="AR113" s="254">
        <v>0</v>
      </c>
      <c r="AS113" s="254">
        <v>0</v>
      </c>
      <c r="AT113" s="254">
        <v>0</v>
      </c>
      <c r="AU113" s="254">
        <v>6.9009999999999998</v>
      </c>
      <c r="AV113" s="254">
        <v>0</v>
      </c>
      <c r="AW113" s="254">
        <v>0</v>
      </c>
      <c r="AX113" s="255">
        <v>0</v>
      </c>
      <c r="AY113" s="255">
        <v>0</v>
      </c>
      <c r="AZ113" s="255"/>
      <c r="BA113" s="255"/>
      <c r="BB113" s="255"/>
      <c r="BC113" s="255"/>
      <c r="BD113" s="255"/>
      <c r="BE113" s="255"/>
      <c r="BF113" s="255"/>
      <c r="BG113" s="255"/>
      <c r="BH113" s="255"/>
      <c r="BI113" s="255"/>
      <c r="BM113" s="241"/>
      <c r="BN113" s="255">
        <f t="shared" si="51"/>
        <v>7.2009999999999996</v>
      </c>
      <c r="BO113" s="255">
        <f t="shared" si="52"/>
        <v>7.5380000000000003</v>
      </c>
      <c r="BP113" s="255">
        <f t="shared" si="53"/>
        <v>6.9009999999999998</v>
      </c>
      <c r="BQ113" s="255">
        <f ca="1">_xlfn.IFNA(IF($E113=1,OFFSET($M113,0,MATCH(Periods!$D$15,$M$5:$BL$5,0)-1),SUM(OFFSET($M113,0,MATCH(Periods!$D$15,$M$5:$BL$5,0)-1):OFFSET($M113,0,MATCH(Periods!$D$15,$M$5:$BL$5,0)-12))),"")</f>
        <v>6.9009999999999998</v>
      </c>
      <c r="BR113" s="255">
        <f ca="1">IF($E113=1,OFFSET($M113,0,MATCH(Periods!$D$17,$M$5:$BL$5,0)-1),SUM(OFFSET($M113,0,MATCH(Periods!$D$17,$M$5:$BL$5,0)-1):OFFSET($M113,0,MATCH(Periods!$D$13,$M$5:$BL$5,0))))</f>
        <v>0</v>
      </c>
      <c r="BS113" s="255">
        <f ca="1">IF($E113=1,OFFSET($M113,0,MATCH(Periods!$D$16,$M$5:$BL$5,0)-1),SUM(OFFSET($M113,0,MATCH(Periods!$D$16,$M$5:$BL$5,0)-1):OFFSET($M113,0,MATCH(Periods!$D$14,$M$5:$BL$5,0))))</f>
        <v>0</v>
      </c>
      <c r="BT113" s="26"/>
      <c r="BU113" s="187" t="str">
        <f>IF(ISERROR(BN113/#REF!), "n/a", BN113/#REF!)</f>
        <v>n/a</v>
      </c>
      <c r="BV113" s="187" t="str">
        <f>IF(ISERROR(BO113/#REF!), "n/a", BO113/#REF!)</f>
        <v>n/a</v>
      </c>
      <c r="BW113" s="187" t="str">
        <f>IF(ISERROR(BP113/#REF!), "n/a", BP113/#REF!)</f>
        <v>n/a</v>
      </c>
      <c r="BX113" s="187" t="str">
        <f ca="1">IF(ISERROR(BQ113/#REF!), "n/a", BQ113/#REF!)</f>
        <v>n/a</v>
      </c>
      <c r="BY113" s="187" t="str">
        <f ca="1">IF(ISERROR(BR113/#REF!), "n/a", BR113/#REF!)</f>
        <v>n/a</v>
      </c>
      <c r="BZ113" s="187" t="str">
        <f ca="1">IF(ISERROR(BS113/#REF!), "n/a", BS113/#REF!)</f>
        <v>n/a</v>
      </c>
      <c r="CA113" s="71"/>
      <c r="CB113" s="257">
        <f t="shared" si="54"/>
        <v>0.33700000000000063</v>
      </c>
      <c r="CC113" s="188">
        <f t="shared" si="55"/>
        <v>4.6799055686710271E-2</v>
      </c>
      <c r="CD113" s="257">
        <f t="shared" si="56"/>
        <v>-0.63700000000000045</v>
      </c>
      <c r="CE113" s="188">
        <f t="shared" si="57"/>
        <v>-8.4505173786150231E-2</v>
      </c>
      <c r="CF113" s="257">
        <f t="shared" ca="1" si="58"/>
        <v>0</v>
      </c>
      <c r="CG113" s="188">
        <f t="shared" ca="1" si="59"/>
        <v>0</v>
      </c>
      <c r="CH113" s="257">
        <f t="shared" ca="1" si="60"/>
        <v>0</v>
      </c>
      <c r="CI113" s="188">
        <f t="shared" ca="1" si="61"/>
        <v>1</v>
      </c>
      <c r="CJ113" s="26"/>
      <c r="CK113" s="187"/>
    </row>
    <row r="114" spans="1:89" ht="12" customHeight="1" x14ac:dyDescent="0.35">
      <c r="A114" s="27"/>
      <c r="B114" s="304" t="s">
        <v>614</v>
      </c>
      <c r="C114" s="27" t="s">
        <v>271</v>
      </c>
      <c r="D114" s="27"/>
      <c r="E114" s="27">
        <v>2</v>
      </c>
      <c r="F114" s="303" t="s">
        <v>10</v>
      </c>
      <c r="G114" s="27" t="s">
        <v>413</v>
      </c>
      <c r="H114" s="27" t="s">
        <v>416</v>
      </c>
      <c r="I114" s="27"/>
      <c r="J114" s="27"/>
      <c r="K114" s="27"/>
      <c r="L114" s="172"/>
      <c r="M114" s="25"/>
      <c r="N114" s="256">
        <v>1.472</v>
      </c>
      <c r="O114" s="256">
        <v>0.73600000000000021</v>
      </c>
      <c r="P114" s="256">
        <v>0.81259999999999977</v>
      </c>
      <c r="Q114" s="256">
        <v>1.0572400000000002</v>
      </c>
      <c r="R114" s="256">
        <v>2.33134</v>
      </c>
      <c r="S114" s="256">
        <v>0</v>
      </c>
      <c r="T114" s="256">
        <v>2.0929899999999995</v>
      </c>
      <c r="U114" s="256">
        <v>1.6192000000000011</v>
      </c>
      <c r="V114" s="256">
        <v>1.5315599999999989</v>
      </c>
      <c r="W114" s="256">
        <v>1.0304000000000002</v>
      </c>
      <c r="X114" s="256">
        <v>1.8399999999999999</v>
      </c>
      <c r="Y114" s="256">
        <v>1.2512000000000008</v>
      </c>
      <c r="Z114" s="255">
        <v>0</v>
      </c>
      <c r="AA114" s="255">
        <v>1.0304</v>
      </c>
      <c r="AB114" s="255">
        <v>1.6927999999999999</v>
      </c>
      <c r="AC114" s="255">
        <v>0.66239999999999988</v>
      </c>
      <c r="AD114" s="255">
        <v>1.0304000000000006</v>
      </c>
      <c r="AE114" s="255">
        <v>2.0607999999999995</v>
      </c>
      <c r="AF114" s="255">
        <v>1.6222000000000003</v>
      </c>
      <c r="AG114" s="255">
        <v>0</v>
      </c>
      <c r="AH114" s="255">
        <v>1.8475000000000001</v>
      </c>
      <c r="AI114" s="255">
        <v>2.1343999999999994</v>
      </c>
      <c r="AJ114" s="255">
        <v>1.1776</v>
      </c>
      <c r="AK114" s="255">
        <v>1.4719999999999995</v>
      </c>
      <c r="AL114" s="254">
        <v>1.2512000000000001</v>
      </c>
      <c r="AM114" s="254">
        <v>1.1776000000000002</v>
      </c>
      <c r="AN114" s="254">
        <v>1.2511999999999999</v>
      </c>
      <c r="AO114" s="254">
        <v>1.3983999999999992</v>
      </c>
      <c r="AP114" s="254">
        <v>2.281600000000001</v>
      </c>
      <c r="AQ114" s="254">
        <v>1.4720000000000004</v>
      </c>
      <c r="AR114" s="254">
        <v>0.95679999999999765</v>
      </c>
      <c r="AS114" s="254">
        <v>1.6192000000000011</v>
      </c>
      <c r="AT114" s="254">
        <v>1.3247999999999998</v>
      </c>
      <c r="AU114" s="254">
        <v>1.6192000000000011</v>
      </c>
      <c r="AV114" s="254">
        <v>0.36800000000000033</v>
      </c>
      <c r="AW114" s="254">
        <v>1.3984000000000005</v>
      </c>
      <c r="AX114" s="255">
        <v>0.51519999999999999</v>
      </c>
      <c r="AY114" s="255">
        <v>1.6928000000000001</v>
      </c>
      <c r="AZ114" s="255"/>
      <c r="BA114" s="255"/>
      <c r="BB114" s="255"/>
      <c r="BC114" s="255"/>
      <c r="BD114" s="255"/>
      <c r="BE114" s="255"/>
      <c r="BF114" s="255"/>
      <c r="BG114" s="255"/>
      <c r="BH114" s="255"/>
      <c r="BI114" s="255"/>
      <c r="BM114" s="241"/>
      <c r="BN114" s="255">
        <f t="shared" si="51"/>
        <v>15.77453</v>
      </c>
      <c r="BO114" s="255">
        <f t="shared" si="52"/>
        <v>14.730499999999999</v>
      </c>
      <c r="BP114" s="255">
        <f t="shared" si="53"/>
        <v>16.118400000000001</v>
      </c>
      <c r="BQ114" s="255">
        <f ca="1">_xlfn.IFNA(IF($E114=1,OFFSET($M114,0,MATCH(Periods!$D$15,$M$5:$BL$5,0)-1),SUM(OFFSET($M114,0,MATCH(Periods!$D$15,$M$5:$BL$5,0)-1):OFFSET($M114,0,MATCH(Periods!$D$15,$M$5:$BL$5,0)-12))),"")</f>
        <v>15.897600000000001</v>
      </c>
      <c r="BR114" s="255">
        <f ca="1">IF($E114=1,OFFSET($M114,0,MATCH(Periods!$D$17,$M$5:$BL$5,0)-1),SUM(OFFSET($M114,0,MATCH(Periods!$D$17,$M$5:$BL$5,0)-1):OFFSET($M114,0,MATCH(Periods!$D$13,$M$5:$BL$5,0))))</f>
        <v>2.4288000000000003</v>
      </c>
      <c r="BS114" s="255">
        <f ca="1">IF($E114=1,OFFSET($M114,0,MATCH(Periods!$D$16,$M$5:$BL$5,0)-1),SUM(OFFSET($M114,0,MATCH(Periods!$D$16,$M$5:$BL$5,0)-1):OFFSET($M114,0,MATCH(Periods!$D$14,$M$5:$BL$5,0))))</f>
        <v>2.2080000000000002</v>
      </c>
      <c r="BT114" s="26"/>
      <c r="BU114" s="187" t="str">
        <f>IF(ISERROR(BN114/#REF!), "n/a", BN114/#REF!)</f>
        <v>n/a</v>
      </c>
      <c r="BV114" s="187" t="str">
        <f>IF(ISERROR(BO114/#REF!), "n/a", BO114/#REF!)</f>
        <v>n/a</v>
      </c>
      <c r="BW114" s="187" t="str">
        <f>IF(ISERROR(BP114/#REF!), "n/a", BP114/#REF!)</f>
        <v>n/a</v>
      </c>
      <c r="BX114" s="187" t="str">
        <f ca="1">IF(ISERROR(BQ114/#REF!), "n/a", BQ114/#REF!)</f>
        <v>n/a</v>
      </c>
      <c r="BY114" s="187" t="str">
        <f ca="1">IF(ISERROR(BR114/#REF!), "n/a", BR114/#REF!)</f>
        <v>n/a</v>
      </c>
      <c r="BZ114" s="187" t="str">
        <f ca="1">IF(ISERROR(BS114/#REF!), "n/a", BS114/#REF!)</f>
        <v>n/a</v>
      </c>
      <c r="CA114" s="71"/>
      <c r="CB114" s="257">
        <f t="shared" si="54"/>
        <v>-1.0440300000000011</v>
      </c>
      <c r="CC114" s="188">
        <f t="shared" si="55"/>
        <v>-6.6184539254101463E-2</v>
      </c>
      <c r="CD114" s="257">
        <f t="shared" si="56"/>
        <v>1.3879000000000019</v>
      </c>
      <c r="CE114" s="188">
        <f t="shared" si="57"/>
        <v>9.4219476596178131E-2</v>
      </c>
      <c r="CF114" s="257">
        <f t="shared" ca="1" si="58"/>
        <v>-0.22080000000000055</v>
      </c>
      <c r="CG114" s="188">
        <f t="shared" ca="1" si="59"/>
        <v>-1.3698630136986335E-2</v>
      </c>
      <c r="CH114" s="257">
        <f t="shared" ca="1" si="60"/>
        <v>-0.22080000000000011</v>
      </c>
      <c r="CI114" s="188">
        <f t="shared" ca="1" si="61"/>
        <v>-9.0909090909090939E-2</v>
      </c>
      <c r="CJ114" s="26"/>
      <c r="CK114" s="187"/>
    </row>
    <row r="115" spans="1:89" ht="12" customHeight="1" x14ac:dyDescent="0.35">
      <c r="A115" s="27"/>
      <c r="B115" s="304" t="s">
        <v>615</v>
      </c>
      <c r="C115" s="27" t="s">
        <v>272</v>
      </c>
      <c r="D115" s="27"/>
      <c r="E115" s="27">
        <v>2</v>
      </c>
      <c r="F115" s="303" t="s">
        <v>10</v>
      </c>
      <c r="G115" s="27" t="s">
        <v>417</v>
      </c>
      <c r="H115" s="27"/>
      <c r="I115" s="27"/>
      <c r="J115" s="27"/>
      <c r="K115" s="27"/>
      <c r="L115" s="172"/>
      <c r="M115" s="25"/>
      <c r="N115" s="256">
        <v>4.0780000000000004E-2</v>
      </c>
      <c r="O115" s="256">
        <v>6.0559999999999996E-2</v>
      </c>
      <c r="P115" s="256">
        <v>0.12562000000000001</v>
      </c>
      <c r="Q115" s="256">
        <v>6.4329999999999998E-2</v>
      </c>
      <c r="R115" s="256">
        <v>4.6659999999999979E-2</v>
      </c>
      <c r="S115" s="256">
        <v>2.0000000000000018E-2</v>
      </c>
      <c r="T115" s="256">
        <v>5.3600000000000314E-3</v>
      </c>
      <c r="U115" s="256">
        <v>3.999999999999998E-2</v>
      </c>
      <c r="V115" s="256">
        <v>0</v>
      </c>
      <c r="W115" s="256">
        <v>0</v>
      </c>
      <c r="X115" s="256">
        <v>0</v>
      </c>
      <c r="Y115" s="256">
        <v>0</v>
      </c>
      <c r="Z115" s="255">
        <v>0</v>
      </c>
      <c r="AA115" s="255">
        <v>0</v>
      </c>
      <c r="AB115" s="255">
        <v>1.017E-2</v>
      </c>
      <c r="AC115" s="255">
        <v>2.8299999999999999E-2</v>
      </c>
      <c r="AD115" s="255">
        <v>0</v>
      </c>
      <c r="AE115" s="255">
        <v>3.4999999999999996E-2</v>
      </c>
      <c r="AF115" s="255">
        <v>0</v>
      </c>
      <c r="AG115" s="255">
        <v>0.27052999999999999</v>
      </c>
      <c r="AH115" s="255">
        <v>3.671000000000002E-2</v>
      </c>
      <c r="AI115" s="255">
        <v>5.8939999999999992E-2</v>
      </c>
      <c r="AJ115" s="255">
        <v>0.11424999999999996</v>
      </c>
      <c r="AK115" s="255">
        <v>9.9710000000000076E-2</v>
      </c>
      <c r="AL115" s="254">
        <v>9.8560000000000009E-2</v>
      </c>
      <c r="AM115" s="254">
        <v>6.6560000000000008E-2</v>
      </c>
      <c r="AN115" s="254">
        <v>0.10401999999999997</v>
      </c>
      <c r="AO115" s="254">
        <v>6.0980000000000034E-2</v>
      </c>
      <c r="AP115" s="254">
        <v>8.2670000000000021E-2</v>
      </c>
      <c r="AQ115" s="254">
        <v>4.331999999999997E-2</v>
      </c>
      <c r="AR115" s="254">
        <v>40.064839999999997</v>
      </c>
      <c r="AS115" s="254">
        <v>0.1286399999999972</v>
      </c>
      <c r="AT115" s="254">
        <v>9.233000000000402E-2</v>
      </c>
      <c r="AU115" s="254">
        <v>0.2654500000000013</v>
      </c>
      <c r="AV115" s="254">
        <v>0.10236000000000445</v>
      </c>
      <c r="AW115" s="254">
        <v>54.500210000000003</v>
      </c>
      <c r="AX115" s="255">
        <v>1.6153299999999999</v>
      </c>
      <c r="AY115" s="255">
        <v>1.3909900000000002</v>
      </c>
      <c r="AZ115" s="255"/>
      <c r="BA115" s="255"/>
      <c r="BB115" s="255"/>
      <c r="BC115" s="255"/>
      <c r="BD115" s="255"/>
      <c r="BE115" s="255"/>
      <c r="BF115" s="255"/>
      <c r="BG115" s="255"/>
      <c r="BH115" s="255"/>
      <c r="BI115" s="255"/>
      <c r="BM115" s="241"/>
      <c r="BN115" s="255">
        <f t="shared" si="51"/>
        <v>0.40331</v>
      </c>
      <c r="BO115" s="255">
        <f t="shared" si="52"/>
        <v>0.65361000000000002</v>
      </c>
      <c r="BP115" s="255">
        <f t="shared" si="53"/>
        <v>95.609940000000009</v>
      </c>
      <c r="BQ115" s="255">
        <f ca="1">_xlfn.IFNA(IF($E115=1,OFFSET($M115,0,MATCH(Periods!$D$15,$M$5:$BL$5,0)-1),SUM(OFFSET($M115,0,MATCH(Periods!$D$15,$M$5:$BL$5,0)-1):OFFSET($M115,0,MATCH(Periods!$D$15,$M$5:$BL$5,0)-12))),"")</f>
        <v>98.451140000000009</v>
      </c>
      <c r="BR115" s="255">
        <f ca="1">IF($E115=1,OFFSET($M115,0,MATCH(Periods!$D$17,$M$5:$BL$5,0)-1),SUM(OFFSET($M115,0,MATCH(Periods!$D$17,$M$5:$BL$5,0)-1):OFFSET($M115,0,MATCH(Periods!$D$13,$M$5:$BL$5,0))))</f>
        <v>0.16512000000000002</v>
      </c>
      <c r="BS115" s="255">
        <f ca="1">IF($E115=1,OFFSET($M115,0,MATCH(Periods!$D$16,$M$5:$BL$5,0)-1),SUM(OFFSET($M115,0,MATCH(Periods!$D$16,$M$5:$BL$5,0)-1):OFFSET($M115,0,MATCH(Periods!$D$14,$M$5:$BL$5,0))))</f>
        <v>3.0063200000000001</v>
      </c>
      <c r="BT115" s="26"/>
      <c r="BU115" s="187" t="str">
        <f>IF(ISERROR(BN115/#REF!), "n/a", BN115/#REF!)</f>
        <v>n/a</v>
      </c>
      <c r="BV115" s="187" t="str">
        <f>IF(ISERROR(BO115/#REF!), "n/a", BO115/#REF!)</f>
        <v>n/a</v>
      </c>
      <c r="BW115" s="187" t="str">
        <f>IF(ISERROR(BP115/#REF!), "n/a", BP115/#REF!)</f>
        <v>n/a</v>
      </c>
      <c r="BX115" s="187" t="str">
        <f ca="1">IF(ISERROR(BQ115/#REF!), "n/a", BQ115/#REF!)</f>
        <v>n/a</v>
      </c>
      <c r="BY115" s="187" t="str">
        <f ca="1">IF(ISERROR(BR115/#REF!), "n/a", BR115/#REF!)</f>
        <v>n/a</v>
      </c>
      <c r="BZ115" s="187" t="str">
        <f ca="1">IF(ISERROR(BS115/#REF!), "n/a", BS115/#REF!)</f>
        <v>n/a</v>
      </c>
      <c r="CA115" s="71"/>
      <c r="CB115" s="257">
        <f t="shared" si="54"/>
        <v>0.25030000000000002</v>
      </c>
      <c r="CC115" s="188">
        <f t="shared" si="55"/>
        <v>0.62061441570999976</v>
      </c>
      <c r="CD115" s="257">
        <f t="shared" si="56"/>
        <v>94.956330000000008</v>
      </c>
      <c r="CE115" s="188">
        <f t="shared" si="57"/>
        <v>145.27979988066278</v>
      </c>
      <c r="CF115" s="257">
        <f t="shared" ca="1" si="58"/>
        <v>2.8412000000000006</v>
      </c>
      <c r="CG115" s="188">
        <f t="shared" ca="1" si="59"/>
        <v>2.9716575494137955E-2</v>
      </c>
      <c r="CH115" s="257">
        <f t="shared" ca="1" si="60"/>
        <v>2.8412000000000002</v>
      </c>
      <c r="CI115" s="188">
        <f t="shared" ca="1" si="61"/>
        <v>17.206879844961239</v>
      </c>
      <c r="CJ115" s="26"/>
      <c r="CK115" s="187"/>
    </row>
    <row r="116" spans="1:89" ht="12" customHeight="1" x14ac:dyDescent="0.35">
      <c r="A116" s="27"/>
      <c r="B116" s="304" t="s">
        <v>616</v>
      </c>
      <c r="C116" s="27" t="s">
        <v>278</v>
      </c>
      <c r="D116" s="27"/>
      <c r="E116" s="27">
        <v>2</v>
      </c>
      <c r="F116" s="303" t="s">
        <v>10</v>
      </c>
      <c r="G116" s="27" t="s">
        <v>421</v>
      </c>
      <c r="H116" s="27"/>
      <c r="I116" s="27"/>
      <c r="J116" s="27"/>
      <c r="K116" s="27"/>
      <c r="L116" s="172"/>
      <c r="M116" s="25"/>
      <c r="N116" s="256">
        <v>0</v>
      </c>
      <c r="O116" s="256">
        <v>0</v>
      </c>
      <c r="P116" s="256">
        <v>0</v>
      </c>
      <c r="Q116" s="256">
        <v>0</v>
      </c>
      <c r="R116" s="256">
        <v>0</v>
      </c>
      <c r="S116" s="256">
        <v>0</v>
      </c>
      <c r="T116" s="256">
        <v>0</v>
      </c>
      <c r="U116" s="256">
        <v>0</v>
      </c>
      <c r="V116" s="256">
        <v>0</v>
      </c>
      <c r="W116" s="256">
        <v>0</v>
      </c>
      <c r="X116" s="256">
        <v>0</v>
      </c>
      <c r="Y116" s="256">
        <v>20</v>
      </c>
      <c r="Z116" s="255">
        <v>0</v>
      </c>
      <c r="AA116" s="255">
        <v>0</v>
      </c>
      <c r="AB116" s="255">
        <v>0</v>
      </c>
      <c r="AC116" s="255">
        <v>0</v>
      </c>
      <c r="AD116" s="255">
        <v>0</v>
      </c>
      <c r="AE116" s="255">
        <v>0</v>
      </c>
      <c r="AF116" s="255">
        <v>0</v>
      </c>
      <c r="AG116" s="255">
        <v>0</v>
      </c>
      <c r="AH116" s="255">
        <v>0</v>
      </c>
      <c r="AI116" s="255">
        <v>0</v>
      </c>
      <c r="AJ116" s="255">
        <v>0</v>
      </c>
      <c r="AK116" s="255">
        <v>0</v>
      </c>
      <c r="AL116" s="254">
        <v>0</v>
      </c>
      <c r="AM116" s="254">
        <v>0</v>
      </c>
      <c r="AN116" s="254">
        <v>0</v>
      </c>
      <c r="AO116" s="254">
        <v>0</v>
      </c>
      <c r="AP116" s="254">
        <v>0</v>
      </c>
      <c r="AQ116" s="254">
        <v>0</v>
      </c>
      <c r="AR116" s="254">
        <v>0</v>
      </c>
      <c r="AS116" s="254">
        <v>0</v>
      </c>
      <c r="AT116" s="254">
        <v>0</v>
      </c>
      <c r="AU116" s="254">
        <v>0</v>
      </c>
      <c r="AV116" s="254">
        <v>0</v>
      </c>
      <c r="AW116" s="254">
        <v>0</v>
      </c>
      <c r="AX116" s="255">
        <v>0</v>
      </c>
      <c r="AY116" s="255">
        <v>0</v>
      </c>
      <c r="AZ116" s="255"/>
      <c r="BA116" s="255"/>
      <c r="BB116" s="255"/>
      <c r="BC116" s="255"/>
      <c r="BD116" s="255"/>
      <c r="BE116" s="255"/>
      <c r="BF116" s="255"/>
      <c r="BG116" s="255"/>
      <c r="BH116" s="255"/>
      <c r="BI116" s="255"/>
      <c r="BM116" s="241"/>
      <c r="BN116" s="255">
        <f t="shared" si="51"/>
        <v>20</v>
      </c>
      <c r="BO116" s="255">
        <f t="shared" si="52"/>
        <v>0</v>
      </c>
      <c r="BP116" s="255">
        <f t="shared" si="53"/>
        <v>0</v>
      </c>
      <c r="BQ116" s="255">
        <f ca="1">_xlfn.IFNA(IF($E116=1,OFFSET($M116,0,MATCH(Periods!$D$15,$M$5:$BL$5,0)-1),SUM(OFFSET($M116,0,MATCH(Periods!$D$15,$M$5:$BL$5,0)-1):OFFSET($M116,0,MATCH(Periods!$D$15,$M$5:$BL$5,0)-12))),"")</f>
        <v>0</v>
      </c>
      <c r="BR116" s="255">
        <f ca="1">IF($E116=1,OFFSET($M116,0,MATCH(Periods!$D$17,$M$5:$BL$5,0)-1),SUM(OFFSET($M116,0,MATCH(Periods!$D$17,$M$5:$BL$5,0)-1):OFFSET($M116,0,MATCH(Periods!$D$13,$M$5:$BL$5,0))))</f>
        <v>0</v>
      </c>
      <c r="BS116" s="255">
        <f ca="1">IF($E116=1,OFFSET($M116,0,MATCH(Periods!$D$16,$M$5:$BL$5,0)-1),SUM(OFFSET($M116,0,MATCH(Periods!$D$16,$M$5:$BL$5,0)-1):OFFSET($M116,0,MATCH(Periods!$D$14,$M$5:$BL$5,0))))</f>
        <v>0</v>
      </c>
      <c r="BT116" s="26"/>
      <c r="BU116" s="187" t="str">
        <f>IF(ISERROR(BN116/#REF!), "n/a", BN116/#REF!)</f>
        <v>n/a</v>
      </c>
      <c r="BV116" s="187" t="str">
        <f>IF(ISERROR(BO116/#REF!), "n/a", BO116/#REF!)</f>
        <v>n/a</v>
      </c>
      <c r="BW116" s="187" t="str">
        <f>IF(ISERROR(BP116/#REF!), "n/a", BP116/#REF!)</f>
        <v>n/a</v>
      </c>
      <c r="BX116" s="187" t="str">
        <f ca="1">IF(ISERROR(BQ116/#REF!), "n/a", BQ116/#REF!)</f>
        <v>n/a</v>
      </c>
      <c r="BY116" s="187" t="str">
        <f ca="1">IF(ISERROR(BR116/#REF!), "n/a", BR116/#REF!)</f>
        <v>n/a</v>
      </c>
      <c r="BZ116" s="187" t="str">
        <f ca="1">IF(ISERROR(BS116/#REF!), "n/a", BS116/#REF!)</f>
        <v>n/a</v>
      </c>
      <c r="CA116" s="71"/>
      <c r="CB116" s="257">
        <f t="shared" si="54"/>
        <v>-20</v>
      </c>
      <c r="CC116" s="188">
        <f t="shared" si="55"/>
        <v>-1</v>
      </c>
      <c r="CD116" s="257">
        <f t="shared" si="56"/>
        <v>0</v>
      </c>
      <c r="CE116" s="188">
        <f t="shared" si="57"/>
        <v>1</v>
      </c>
      <c r="CF116" s="257">
        <f t="shared" ca="1" si="58"/>
        <v>0</v>
      </c>
      <c r="CG116" s="188">
        <f t="shared" ca="1" si="59"/>
        <v>1</v>
      </c>
      <c r="CH116" s="257">
        <f t="shared" ca="1" si="60"/>
        <v>0</v>
      </c>
      <c r="CI116" s="188">
        <f t="shared" ca="1" si="61"/>
        <v>1</v>
      </c>
      <c r="CJ116" s="26"/>
      <c r="CK116" s="187"/>
    </row>
    <row r="117" spans="1:89" ht="12" customHeight="1" x14ac:dyDescent="0.35">
      <c r="A117" s="27"/>
      <c r="B117" s="304" t="s">
        <v>617</v>
      </c>
      <c r="C117" s="27" t="s">
        <v>279</v>
      </c>
      <c r="D117" s="27"/>
      <c r="E117" s="27">
        <v>2</v>
      </c>
      <c r="F117" s="303" t="s">
        <v>10</v>
      </c>
      <c r="G117" s="27" t="s">
        <v>454</v>
      </c>
      <c r="H117" s="27" t="s">
        <v>422</v>
      </c>
      <c r="I117" s="27"/>
      <c r="J117" s="27"/>
      <c r="K117" s="27"/>
      <c r="L117" s="172"/>
      <c r="M117" s="25"/>
      <c r="N117" s="256">
        <v>0</v>
      </c>
      <c r="O117" s="256">
        <v>0</v>
      </c>
      <c r="P117" s="256">
        <v>0</v>
      </c>
      <c r="Q117" s="256">
        <v>0</v>
      </c>
      <c r="R117" s="256">
        <v>0</v>
      </c>
      <c r="S117" s="256">
        <v>0</v>
      </c>
      <c r="T117" s="256">
        <v>0</v>
      </c>
      <c r="U117" s="256">
        <v>0</v>
      </c>
      <c r="V117" s="256">
        <v>0</v>
      </c>
      <c r="W117" s="256">
        <v>0</v>
      </c>
      <c r="X117" s="256">
        <v>0</v>
      </c>
      <c r="Y117" s="256">
        <v>0</v>
      </c>
      <c r="Z117" s="255">
        <v>0</v>
      </c>
      <c r="AA117" s="255">
        <v>0</v>
      </c>
      <c r="AB117" s="255">
        <v>0</v>
      </c>
      <c r="AC117" s="255">
        <v>0</v>
      </c>
      <c r="AD117" s="255">
        <v>0</v>
      </c>
      <c r="AE117" s="255">
        <v>0</v>
      </c>
      <c r="AF117" s="255">
        <v>0</v>
      </c>
      <c r="AG117" s="255">
        <v>0</v>
      </c>
      <c r="AH117" s="255">
        <v>0</v>
      </c>
      <c r="AI117" s="255">
        <v>0</v>
      </c>
      <c r="AJ117" s="255">
        <v>0</v>
      </c>
      <c r="AK117" s="255">
        <v>0</v>
      </c>
      <c r="AL117" s="254">
        <v>0</v>
      </c>
      <c r="AM117" s="254">
        <v>0</v>
      </c>
      <c r="AN117" s="254">
        <v>0</v>
      </c>
      <c r="AO117" s="254">
        <v>0</v>
      </c>
      <c r="AP117" s="254">
        <v>0</v>
      </c>
      <c r="AQ117" s="254">
        <v>0</v>
      </c>
      <c r="AR117" s="254">
        <v>0</v>
      </c>
      <c r="AS117" s="254">
        <v>0</v>
      </c>
      <c r="AT117" s="254">
        <v>0</v>
      </c>
      <c r="AU117" s="254">
        <v>0</v>
      </c>
      <c r="AV117" s="254">
        <v>0</v>
      </c>
      <c r="AW117" s="254">
        <v>0</v>
      </c>
      <c r="AX117" s="255">
        <v>0</v>
      </c>
      <c r="AY117" s="255">
        <v>0</v>
      </c>
      <c r="AZ117" s="255"/>
      <c r="BA117" s="255"/>
      <c r="BB117" s="255"/>
      <c r="BC117" s="255"/>
      <c r="BD117" s="255"/>
      <c r="BE117" s="255"/>
      <c r="BF117" s="255"/>
      <c r="BG117" s="255"/>
      <c r="BH117" s="255"/>
      <c r="BI117" s="255"/>
      <c r="BM117" s="241"/>
      <c r="BN117" s="255">
        <f t="shared" si="51"/>
        <v>0</v>
      </c>
      <c r="BO117" s="255">
        <f t="shared" si="52"/>
        <v>0</v>
      </c>
      <c r="BP117" s="255">
        <f t="shared" si="53"/>
        <v>0</v>
      </c>
      <c r="BQ117" s="255">
        <f ca="1">_xlfn.IFNA(IF($E117=1,OFFSET($M117,0,MATCH(Periods!$D$15,$M$5:$BL$5,0)-1),SUM(OFFSET($M117,0,MATCH(Periods!$D$15,$M$5:$BL$5,0)-1):OFFSET($M117,0,MATCH(Periods!$D$15,$M$5:$BL$5,0)-12))),"")</f>
        <v>0</v>
      </c>
      <c r="BR117" s="255">
        <f ca="1">IF($E117=1,OFFSET($M117,0,MATCH(Periods!$D$17,$M$5:$BL$5,0)-1),SUM(OFFSET($M117,0,MATCH(Periods!$D$17,$M$5:$BL$5,0)-1):OFFSET($M117,0,MATCH(Periods!$D$13,$M$5:$BL$5,0))))</f>
        <v>0</v>
      </c>
      <c r="BS117" s="255">
        <f ca="1">IF($E117=1,OFFSET($M117,0,MATCH(Periods!$D$16,$M$5:$BL$5,0)-1),SUM(OFFSET($M117,0,MATCH(Periods!$D$16,$M$5:$BL$5,0)-1):OFFSET($M117,0,MATCH(Periods!$D$14,$M$5:$BL$5,0))))</f>
        <v>0</v>
      </c>
      <c r="BT117" s="26"/>
      <c r="BU117" s="187" t="str">
        <f>IF(ISERROR(BN117/#REF!), "n/a", BN117/#REF!)</f>
        <v>n/a</v>
      </c>
      <c r="BV117" s="187" t="str">
        <f>IF(ISERROR(BO117/#REF!), "n/a", BO117/#REF!)</f>
        <v>n/a</v>
      </c>
      <c r="BW117" s="187" t="str">
        <f>IF(ISERROR(BP117/#REF!), "n/a", BP117/#REF!)</f>
        <v>n/a</v>
      </c>
      <c r="BX117" s="187" t="str">
        <f ca="1">IF(ISERROR(BQ117/#REF!), "n/a", BQ117/#REF!)</f>
        <v>n/a</v>
      </c>
      <c r="BY117" s="187" t="str">
        <f ca="1">IF(ISERROR(BR117/#REF!), "n/a", BR117/#REF!)</f>
        <v>n/a</v>
      </c>
      <c r="BZ117" s="187" t="str">
        <f ca="1">IF(ISERROR(BS117/#REF!), "n/a", BS117/#REF!)</f>
        <v>n/a</v>
      </c>
      <c r="CA117" s="71"/>
      <c r="CB117" s="257">
        <f t="shared" si="54"/>
        <v>0</v>
      </c>
      <c r="CC117" s="188">
        <f t="shared" si="55"/>
        <v>1</v>
      </c>
      <c r="CD117" s="257">
        <f t="shared" si="56"/>
        <v>0</v>
      </c>
      <c r="CE117" s="188">
        <f t="shared" si="57"/>
        <v>1</v>
      </c>
      <c r="CF117" s="257">
        <f t="shared" ca="1" si="58"/>
        <v>0</v>
      </c>
      <c r="CG117" s="188">
        <f t="shared" ca="1" si="59"/>
        <v>1</v>
      </c>
      <c r="CH117" s="257">
        <f t="shared" ca="1" si="60"/>
        <v>0</v>
      </c>
      <c r="CI117" s="188">
        <f t="shared" ca="1" si="61"/>
        <v>1</v>
      </c>
      <c r="CJ117" s="26"/>
      <c r="CK117" s="187"/>
    </row>
    <row r="118" spans="1:89" ht="12" customHeight="1" x14ac:dyDescent="0.35">
      <c r="A118" s="27"/>
      <c r="B118" s="304" t="s">
        <v>618</v>
      </c>
      <c r="C118" s="27" t="s">
        <v>280</v>
      </c>
      <c r="D118" s="27"/>
      <c r="E118" s="27">
        <v>2</v>
      </c>
      <c r="F118" s="303" t="s">
        <v>10</v>
      </c>
      <c r="G118" s="27" t="s">
        <v>423</v>
      </c>
      <c r="H118" s="27" t="s">
        <v>424</v>
      </c>
      <c r="I118" s="27"/>
      <c r="J118" s="27"/>
      <c r="K118" s="27"/>
      <c r="L118" s="172"/>
      <c r="M118" s="25"/>
      <c r="N118" s="256">
        <v>0</v>
      </c>
      <c r="O118" s="256">
        <v>0</v>
      </c>
      <c r="P118" s="256">
        <v>0</v>
      </c>
      <c r="Q118" s="256">
        <v>0</v>
      </c>
      <c r="R118" s="256">
        <v>0</v>
      </c>
      <c r="S118" s="256">
        <v>0</v>
      </c>
      <c r="T118" s="256">
        <v>1.2</v>
      </c>
      <c r="U118" s="256">
        <v>0</v>
      </c>
      <c r="V118" s="256">
        <v>0</v>
      </c>
      <c r="W118" s="256">
        <v>0</v>
      </c>
      <c r="X118" s="256">
        <v>0</v>
      </c>
      <c r="Y118" s="256">
        <v>0.72</v>
      </c>
      <c r="Z118" s="255">
        <v>0.48</v>
      </c>
      <c r="AA118" s="255">
        <v>0.72</v>
      </c>
      <c r="AB118" s="255">
        <v>0</v>
      </c>
      <c r="AC118" s="255">
        <v>3.3599999999999994</v>
      </c>
      <c r="AD118" s="255">
        <v>0</v>
      </c>
      <c r="AE118" s="255">
        <v>0</v>
      </c>
      <c r="AF118" s="255">
        <v>0</v>
      </c>
      <c r="AG118" s="255">
        <v>0</v>
      </c>
      <c r="AH118" s="255">
        <v>1.8600000000000003</v>
      </c>
      <c r="AI118" s="255">
        <v>0</v>
      </c>
      <c r="AJ118" s="255">
        <v>3</v>
      </c>
      <c r="AK118" s="255">
        <v>0</v>
      </c>
      <c r="AL118" s="254">
        <v>2.64</v>
      </c>
      <c r="AM118" s="254">
        <v>2.64</v>
      </c>
      <c r="AN118" s="254">
        <v>0</v>
      </c>
      <c r="AO118" s="254">
        <v>1.92</v>
      </c>
      <c r="AP118" s="254">
        <v>0</v>
      </c>
      <c r="AQ118" s="254">
        <v>0.66000000000000014</v>
      </c>
      <c r="AR118" s="254">
        <v>0</v>
      </c>
      <c r="AS118" s="254">
        <v>0</v>
      </c>
      <c r="AT118" s="254">
        <v>0</v>
      </c>
      <c r="AU118" s="254">
        <v>0</v>
      </c>
      <c r="AV118" s="254">
        <v>0</v>
      </c>
      <c r="AW118" s="254">
        <v>0</v>
      </c>
      <c r="AX118" s="255">
        <v>1.8125</v>
      </c>
      <c r="AY118" s="255">
        <v>0</v>
      </c>
      <c r="AZ118" s="255"/>
      <c r="BA118" s="255"/>
      <c r="BB118" s="255"/>
      <c r="BC118" s="255"/>
      <c r="BD118" s="255"/>
      <c r="BE118" s="255"/>
      <c r="BF118" s="255"/>
      <c r="BG118" s="255"/>
      <c r="BH118" s="255"/>
      <c r="BI118" s="255"/>
      <c r="BM118" s="241"/>
      <c r="BN118" s="255">
        <f t="shared" si="51"/>
        <v>1.92</v>
      </c>
      <c r="BO118" s="255">
        <f t="shared" si="52"/>
        <v>9.42</v>
      </c>
      <c r="BP118" s="255">
        <f t="shared" si="53"/>
        <v>7.86</v>
      </c>
      <c r="BQ118" s="255">
        <f ca="1">_xlfn.IFNA(IF($E118=1,OFFSET($M118,0,MATCH(Periods!$D$15,$M$5:$BL$5,0)-1),SUM(OFFSET($M118,0,MATCH(Periods!$D$15,$M$5:$BL$5,0)-1):OFFSET($M118,0,MATCH(Periods!$D$15,$M$5:$BL$5,0)-12))),"")</f>
        <v>4.3925000000000001</v>
      </c>
      <c r="BR118" s="255">
        <f ca="1">IF($E118=1,OFFSET($M118,0,MATCH(Periods!$D$17,$M$5:$BL$5,0)-1),SUM(OFFSET($M118,0,MATCH(Periods!$D$17,$M$5:$BL$5,0)-1):OFFSET($M118,0,MATCH(Periods!$D$13,$M$5:$BL$5,0))))</f>
        <v>5.28</v>
      </c>
      <c r="BS118" s="255">
        <f ca="1">IF($E118=1,OFFSET($M118,0,MATCH(Periods!$D$16,$M$5:$BL$5,0)-1),SUM(OFFSET($M118,0,MATCH(Periods!$D$16,$M$5:$BL$5,0)-1):OFFSET($M118,0,MATCH(Periods!$D$14,$M$5:$BL$5,0))))</f>
        <v>1.8125</v>
      </c>
      <c r="BT118" s="26"/>
      <c r="BU118" s="187" t="str">
        <f>IF(ISERROR(BN118/#REF!), "n/a", BN118/#REF!)</f>
        <v>n/a</v>
      </c>
      <c r="BV118" s="187" t="str">
        <f>IF(ISERROR(BO118/#REF!), "n/a", BO118/#REF!)</f>
        <v>n/a</v>
      </c>
      <c r="BW118" s="187" t="str">
        <f>IF(ISERROR(BP118/#REF!), "n/a", BP118/#REF!)</f>
        <v>n/a</v>
      </c>
      <c r="BX118" s="187" t="str">
        <f ca="1">IF(ISERROR(BQ118/#REF!), "n/a", BQ118/#REF!)</f>
        <v>n/a</v>
      </c>
      <c r="BY118" s="187" t="str">
        <f ca="1">IF(ISERROR(BR118/#REF!), "n/a", BR118/#REF!)</f>
        <v>n/a</v>
      </c>
      <c r="BZ118" s="187" t="str">
        <f ca="1">IF(ISERROR(BS118/#REF!), "n/a", BS118/#REF!)</f>
        <v>n/a</v>
      </c>
      <c r="CA118" s="71"/>
      <c r="CB118" s="257">
        <f t="shared" si="54"/>
        <v>7.5</v>
      </c>
      <c r="CC118" s="188">
        <f t="shared" si="55"/>
        <v>3.90625</v>
      </c>
      <c r="CD118" s="257">
        <f t="shared" si="56"/>
        <v>-1.5599999999999996</v>
      </c>
      <c r="CE118" s="188">
        <f t="shared" si="57"/>
        <v>-0.16560509554140124</v>
      </c>
      <c r="CF118" s="257">
        <f t="shared" ca="1" si="58"/>
        <v>-3.4675000000000002</v>
      </c>
      <c r="CG118" s="188">
        <f t="shared" ca="1" si="59"/>
        <v>-0.4411577608142494</v>
      </c>
      <c r="CH118" s="257">
        <f t="shared" ca="1" si="60"/>
        <v>-3.4675000000000002</v>
      </c>
      <c r="CI118" s="188">
        <f t="shared" ca="1" si="61"/>
        <v>-0.65672348484848486</v>
      </c>
      <c r="CJ118" s="26"/>
      <c r="CK118" s="187"/>
    </row>
    <row r="119" spans="1:89" ht="12" customHeight="1" x14ac:dyDescent="0.35">
      <c r="A119" s="27"/>
      <c r="B119" s="304" t="s">
        <v>619</v>
      </c>
      <c r="C119" s="27" t="s">
        <v>281</v>
      </c>
      <c r="D119" s="27"/>
      <c r="E119" s="27">
        <v>2</v>
      </c>
      <c r="F119" s="303" t="s">
        <v>10</v>
      </c>
      <c r="G119" s="27" t="s">
        <v>423</v>
      </c>
      <c r="H119" s="27" t="s">
        <v>425</v>
      </c>
      <c r="I119" s="27"/>
      <c r="J119" s="27"/>
      <c r="K119" s="27"/>
      <c r="L119" s="172"/>
      <c r="M119" s="25"/>
      <c r="N119" s="256">
        <v>15</v>
      </c>
      <c r="O119" s="256">
        <v>15</v>
      </c>
      <c r="P119" s="256">
        <v>15</v>
      </c>
      <c r="Q119" s="256">
        <v>15</v>
      </c>
      <c r="R119" s="256">
        <v>30</v>
      </c>
      <c r="S119" s="256">
        <v>0</v>
      </c>
      <c r="T119" s="256">
        <v>15</v>
      </c>
      <c r="U119" s="256">
        <v>15</v>
      </c>
      <c r="V119" s="256">
        <v>16</v>
      </c>
      <c r="W119" s="256">
        <v>15</v>
      </c>
      <c r="X119" s="256">
        <v>16</v>
      </c>
      <c r="Y119" s="256">
        <v>30</v>
      </c>
      <c r="Z119" s="255">
        <v>15</v>
      </c>
      <c r="AA119" s="255">
        <v>15</v>
      </c>
      <c r="AB119" s="255">
        <v>15</v>
      </c>
      <c r="AC119" s="255">
        <v>15</v>
      </c>
      <c r="AD119" s="255">
        <v>15</v>
      </c>
      <c r="AE119" s="255">
        <v>15</v>
      </c>
      <c r="AF119" s="255">
        <v>15</v>
      </c>
      <c r="AG119" s="255">
        <v>15</v>
      </c>
      <c r="AH119" s="255">
        <v>15</v>
      </c>
      <c r="AI119" s="255">
        <v>15</v>
      </c>
      <c r="AJ119" s="255">
        <v>15</v>
      </c>
      <c r="AK119" s="255">
        <v>15</v>
      </c>
      <c r="AL119" s="254">
        <v>15</v>
      </c>
      <c r="AM119" s="254">
        <v>15</v>
      </c>
      <c r="AN119" s="254">
        <v>15</v>
      </c>
      <c r="AO119" s="254">
        <v>15</v>
      </c>
      <c r="AP119" s="254">
        <v>15</v>
      </c>
      <c r="AQ119" s="254">
        <v>15</v>
      </c>
      <c r="AR119" s="254">
        <v>15</v>
      </c>
      <c r="AS119" s="254">
        <v>15</v>
      </c>
      <c r="AT119" s="254">
        <v>15</v>
      </c>
      <c r="AU119" s="254">
        <v>16</v>
      </c>
      <c r="AV119" s="254">
        <v>16</v>
      </c>
      <c r="AW119" s="254">
        <v>26</v>
      </c>
      <c r="AX119" s="255">
        <v>16</v>
      </c>
      <c r="AY119" s="255">
        <v>16</v>
      </c>
      <c r="AZ119" s="255"/>
      <c r="BA119" s="255"/>
      <c r="BB119" s="255"/>
      <c r="BC119" s="255"/>
      <c r="BD119" s="255"/>
      <c r="BE119" s="255"/>
      <c r="BF119" s="255"/>
      <c r="BG119" s="255"/>
      <c r="BH119" s="255"/>
      <c r="BI119" s="255"/>
      <c r="BM119" s="241"/>
      <c r="BN119" s="255">
        <f t="shared" si="51"/>
        <v>197</v>
      </c>
      <c r="BO119" s="255">
        <f t="shared" si="52"/>
        <v>180</v>
      </c>
      <c r="BP119" s="255">
        <f t="shared" si="53"/>
        <v>193</v>
      </c>
      <c r="BQ119" s="255">
        <f ca="1">_xlfn.IFNA(IF($E119=1,OFFSET($M119,0,MATCH(Periods!$D$15,$M$5:$BL$5,0)-1),SUM(OFFSET($M119,0,MATCH(Periods!$D$15,$M$5:$BL$5,0)-1):OFFSET($M119,0,MATCH(Periods!$D$15,$M$5:$BL$5,0)-12))),"")</f>
        <v>195</v>
      </c>
      <c r="BR119" s="255">
        <f ca="1">IF($E119=1,OFFSET($M119,0,MATCH(Periods!$D$17,$M$5:$BL$5,0)-1),SUM(OFFSET($M119,0,MATCH(Periods!$D$17,$M$5:$BL$5,0)-1):OFFSET($M119,0,MATCH(Periods!$D$13,$M$5:$BL$5,0))))</f>
        <v>30</v>
      </c>
      <c r="BS119" s="255">
        <f ca="1">IF($E119=1,OFFSET($M119,0,MATCH(Periods!$D$16,$M$5:$BL$5,0)-1),SUM(OFFSET($M119,0,MATCH(Periods!$D$16,$M$5:$BL$5,0)-1):OFFSET($M119,0,MATCH(Periods!$D$14,$M$5:$BL$5,0))))</f>
        <v>32</v>
      </c>
      <c r="BT119" s="26"/>
      <c r="BU119" s="187" t="str">
        <f>IF(ISERROR(BN119/#REF!), "n/a", BN119/#REF!)</f>
        <v>n/a</v>
      </c>
      <c r="BV119" s="187" t="str">
        <f>IF(ISERROR(BO119/#REF!), "n/a", BO119/#REF!)</f>
        <v>n/a</v>
      </c>
      <c r="BW119" s="187" t="str">
        <f>IF(ISERROR(BP119/#REF!), "n/a", BP119/#REF!)</f>
        <v>n/a</v>
      </c>
      <c r="BX119" s="187" t="str">
        <f ca="1">IF(ISERROR(BQ119/#REF!), "n/a", BQ119/#REF!)</f>
        <v>n/a</v>
      </c>
      <c r="BY119" s="187" t="str">
        <f ca="1">IF(ISERROR(BR119/#REF!), "n/a", BR119/#REF!)</f>
        <v>n/a</v>
      </c>
      <c r="BZ119" s="187" t="str">
        <f ca="1">IF(ISERROR(BS119/#REF!), "n/a", BS119/#REF!)</f>
        <v>n/a</v>
      </c>
      <c r="CA119" s="71"/>
      <c r="CB119" s="257">
        <f t="shared" si="54"/>
        <v>-17</v>
      </c>
      <c r="CC119" s="188">
        <f t="shared" si="55"/>
        <v>-8.6294416243654817E-2</v>
      </c>
      <c r="CD119" s="257">
        <f t="shared" si="56"/>
        <v>13</v>
      </c>
      <c r="CE119" s="188">
        <f t="shared" si="57"/>
        <v>7.2222222222222215E-2</v>
      </c>
      <c r="CF119" s="257">
        <f t="shared" ca="1" si="58"/>
        <v>2</v>
      </c>
      <c r="CG119" s="188">
        <f t="shared" ca="1" si="59"/>
        <v>1.0362694300518135E-2</v>
      </c>
      <c r="CH119" s="257">
        <f t="shared" ca="1" si="60"/>
        <v>2</v>
      </c>
      <c r="CI119" s="188">
        <f t="shared" ca="1" si="61"/>
        <v>6.6666666666666666E-2</v>
      </c>
      <c r="CJ119" s="26"/>
      <c r="CK119" s="187"/>
    </row>
    <row r="120" spans="1:89" ht="12" customHeight="1" x14ac:dyDescent="0.35">
      <c r="A120" s="27"/>
      <c r="B120" s="304" t="s">
        <v>620</v>
      </c>
      <c r="C120" s="27" t="s">
        <v>282</v>
      </c>
      <c r="D120" s="27"/>
      <c r="E120" s="27">
        <v>2</v>
      </c>
      <c r="F120" s="303" t="s">
        <v>10</v>
      </c>
      <c r="G120" s="27" t="s">
        <v>423</v>
      </c>
      <c r="H120" s="27" t="s">
        <v>426</v>
      </c>
      <c r="I120" s="27"/>
      <c r="J120" s="27"/>
      <c r="K120" s="27"/>
      <c r="L120" s="172"/>
      <c r="M120" s="25"/>
      <c r="N120" s="256">
        <v>38</v>
      </c>
      <c r="O120" s="256">
        <v>34</v>
      </c>
      <c r="P120" s="256">
        <v>34</v>
      </c>
      <c r="Q120" s="256">
        <v>34</v>
      </c>
      <c r="R120" s="256">
        <v>44</v>
      </c>
      <c r="S120" s="256">
        <v>44</v>
      </c>
      <c r="T120" s="256">
        <v>44</v>
      </c>
      <c r="U120" s="256">
        <v>44</v>
      </c>
      <c r="V120" s="256">
        <v>44</v>
      </c>
      <c r="W120" s="256">
        <v>44</v>
      </c>
      <c r="X120" s="256">
        <v>44</v>
      </c>
      <c r="Y120" s="256">
        <v>46</v>
      </c>
      <c r="Z120" s="255">
        <v>46</v>
      </c>
      <c r="AA120" s="255">
        <v>46</v>
      </c>
      <c r="AB120" s="255">
        <v>46</v>
      </c>
      <c r="AC120" s="255">
        <v>46</v>
      </c>
      <c r="AD120" s="255">
        <v>46</v>
      </c>
      <c r="AE120" s="255">
        <v>46</v>
      </c>
      <c r="AF120" s="255">
        <v>46</v>
      </c>
      <c r="AG120" s="255">
        <v>46</v>
      </c>
      <c r="AH120" s="255">
        <v>46</v>
      </c>
      <c r="AI120" s="255">
        <v>46</v>
      </c>
      <c r="AJ120" s="255">
        <v>46</v>
      </c>
      <c r="AK120" s="255">
        <v>46</v>
      </c>
      <c r="AL120" s="254">
        <v>46</v>
      </c>
      <c r="AM120" s="254">
        <v>46</v>
      </c>
      <c r="AN120" s="254">
        <v>46</v>
      </c>
      <c r="AO120" s="254">
        <v>46</v>
      </c>
      <c r="AP120" s="254">
        <v>46</v>
      </c>
      <c r="AQ120" s="254">
        <v>51.050000000000011</v>
      </c>
      <c r="AR120" s="254">
        <v>46</v>
      </c>
      <c r="AS120" s="254">
        <v>46</v>
      </c>
      <c r="AT120" s="254">
        <v>46</v>
      </c>
      <c r="AU120" s="254">
        <v>46</v>
      </c>
      <c r="AV120" s="254">
        <v>46</v>
      </c>
      <c r="AW120" s="254">
        <v>45.999999999999943</v>
      </c>
      <c r="AX120" s="255">
        <v>46</v>
      </c>
      <c r="AY120" s="255">
        <v>46</v>
      </c>
      <c r="AZ120" s="255"/>
      <c r="BA120" s="255"/>
      <c r="BB120" s="255"/>
      <c r="BC120" s="255"/>
      <c r="BD120" s="255"/>
      <c r="BE120" s="255"/>
      <c r="BF120" s="255"/>
      <c r="BG120" s="255"/>
      <c r="BH120" s="255"/>
      <c r="BI120" s="255"/>
      <c r="BM120" s="241"/>
      <c r="BN120" s="255">
        <f t="shared" si="51"/>
        <v>494</v>
      </c>
      <c r="BO120" s="255">
        <f t="shared" si="52"/>
        <v>552</v>
      </c>
      <c r="BP120" s="255">
        <f t="shared" si="53"/>
        <v>557.04999999999995</v>
      </c>
      <c r="BQ120" s="255">
        <f ca="1">_xlfn.IFNA(IF($E120=1,OFFSET($M120,0,MATCH(Periods!$D$15,$M$5:$BL$5,0)-1),SUM(OFFSET($M120,0,MATCH(Periods!$D$15,$M$5:$BL$5,0)-1):OFFSET($M120,0,MATCH(Periods!$D$15,$M$5:$BL$5,0)-12))),"")</f>
        <v>557.04999999999995</v>
      </c>
      <c r="BR120" s="255">
        <f ca="1">IF($E120=1,OFFSET($M120,0,MATCH(Periods!$D$17,$M$5:$BL$5,0)-1),SUM(OFFSET($M120,0,MATCH(Periods!$D$17,$M$5:$BL$5,0)-1):OFFSET($M120,0,MATCH(Periods!$D$13,$M$5:$BL$5,0))))</f>
        <v>92</v>
      </c>
      <c r="BS120" s="255">
        <f ca="1">IF($E120=1,OFFSET($M120,0,MATCH(Periods!$D$16,$M$5:$BL$5,0)-1),SUM(OFFSET($M120,0,MATCH(Periods!$D$16,$M$5:$BL$5,0)-1):OFFSET($M120,0,MATCH(Periods!$D$14,$M$5:$BL$5,0))))</f>
        <v>92</v>
      </c>
      <c r="BT120" s="26"/>
      <c r="BU120" s="187" t="str">
        <f>IF(ISERROR(BN120/#REF!), "n/a", BN120/#REF!)</f>
        <v>n/a</v>
      </c>
      <c r="BV120" s="187" t="str">
        <f>IF(ISERROR(BO120/#REF!), "n/a", BO120/#REF!)</f>
        <v>n/a</v>
      </c>
      <c r="BW120" s="187" t="str">
        <f>IF(ISERROR(BP120/#REF!), "n/a", BP120/#REF!)</f>
        <v>n/a</v>
      </c>
      <c r="BX120" s="187" t="str">
        <f ca="1">IF(ISERROR(BQ120/#REF!), "n/a", BQ120/#REF!)</f>
        <v>n/a</v>
      </c>
      <c r="BY120" s="187" t="str">
        <f ca="1">IF(ISERROR(BR120/#REF!), "n/a", BR120/#REF!)</f>
        <v>n/a</v>
      </c>
      <c r="BZ120" s="187" t="str">
        <f ca="1">IF(ISERROR(BS120/#REF!), "n/a", BS120/#REF!)</f>
        <v>n/a</v>
      </c>
      <c r="CA120" s="71"/>
      <c r="CB120" s="257">
        <f t="shared" si="54"/>
        <v>58</v>
      </c>
      <c r="CC120" s="188">
        <f t="shared" si="55"/>
        <v>0.11740890688259109</v>
      </c>
      <c r="CD120" s="257">
        <f t="shared" si="56"/>
        <v>5.0499999999999545</v>
      </c>
      <c r="CE120" s="188">
        <f t="shared" si="57"/>
        <v>9.1485507246375983E-3</v>
      </c>
      <c r="CF120" s="257">
        <f t="shared" ca="1" si="58"/>
        <v>0</v>
      </c>
      <c r="CG120" s="188">
        <f t="shared" ca="1" si="59"/>
        <v>0</v>
      </c>
      <c r="CH120" s="257">
        <f t="shared" ca="1" si="60"/>
        <v>0</v>
      </c>
      <c r="CI120" s="188">
        <f t="shared" ca="1" si="61"/>
        <v>0</v>
      </c>
      <c r="CJ120" s="26"/>
      <c r="CK120" s="187"/>
    </row>
    <row r="121" spans="1:89" ht="12" customHeight="1" x14ac:dyDescent="0.35">
      <c r="A121" s="27"/>
      <c r="B121" s="304" t="s">
        <v>621</v>
      </c>
      <c r="C121" s="27" t="s">
        <v>285</v>
      </c>
      <c r="D121" s="27"/>
      <c r="E121" s="27">
        <v>2</v>
      </c>
      <c r="F121" s="303" t="s">
        <v>10</v>
      </c>
      <c r="G121" s="27" t="s">
        <v>428</v>
      </c>
      <c r="H121" s="27"/>
      <c r="I121" s="27"/>
      <c r="J121" s="27"/>
      <c r="K121" s="27"/>
      <c r="L121" s="172"/>
      <c r="M121" s="25"/>
      <c r="N121" s="256">
        <v>0</v>
      </c>
      <c r="O121" s="256">
        <v>12</v>
      </c>
      <c r="P121" s="256">
        <v>0</v>
      </c>
      <c r="Q121" s="256">
        <v>0</v>
      </c>
      <c r="R121" s="256">
        <v>0</v>
      </c>
      <c r="S121" s="256">
        <v>0</v>
      </c>
      <c r="T121" s="256">
        <v>0</v>
      </c>
      <c r="U121" s="256">
        <v>0</v>
      </c>
      <c r="V121" s="256">
        <v>0</v>
      </c>
      <c r="W121" s="256">
        <v>0</v>
      </c>
      <c r="X121" s="256">
        <v>0</v>
      </c>
      <c r="Y121" s="256">
        <v>0</v>
      </c>
      <c r="Z121" s="255">
        <v>0</v>
      </c>
      <c r="AA121" s="255">
        <v>12</v>
      </c>
      <c r="AB121" s="255">
        <v>0.59999999999999964</v>
      </c>
      <c r="AC121" s="255">
        <v>0</v>
      </c>
      <c r="AD121" s="255">
        <v>0</v>
      </c>
      <c r="AE121" s="255">
        <v>0</v>
      </c>
      <c r="AF121" s="255">
        <v>0</v>
      </c>
      <c r="AG121" s="255">
        <v>0</v>
      </c>
      <c r="AH121" s="255">
        <v>0</v>
      </c>
      <c r="AI121" s="255">
        <v>0</v>
      </c>
      <c r="AJ121" s="255">
        <v>0</v>
      </c>
      <c r="AK121" s="255">
        <v>0</v>
      </c>
      <c r="AL121" s="254">
        <v>0</v>
      </c>
      <c r="AM121" s="254">
        <v>12.6</v>
      </c>
      <c r="AN121" s="254">
        <v>0</v>
      </c>
      <c r="AO121" s="254">
        <v>0</v>
      </c>
      <c r="AP121" s="254">
        <v>0</v>
      </c>
      <c r="AQ121" s="254">
        <v>0</v>
      </c>
      <c r="AR121" s="254">
        <v>0</v>
      </c>
      <c r="AS121" s="254">
        <v>0</v>
      </c>
      <c r="AT121" s="254">
        <v>0</v>
      </c>
      <c r="AU121" s="254">
        <v>0</v>
      </c>
      <c r="AV121" s="254">
        <v>0</v>
      </c>
      <c r="AW121" s="254">
        <v>0</v>
      </c>
      <c r="AX121" s="255">
        <v>12.6</v>
      </c>
      <c r="AY121" s="255">
        <v>0</v>
      </c>
      <c r="AZ121" s="255"/>
      <c r="BA121" s="255"/>
      <c r="BB121" s="255"/>
      <c r="BC121" s="255"/>
      <c r="BD121" s="255"/>
      <c r="BE121" s="255"/>
      <c r="BF121" s="255"/>
      <c r="BG121" s="255"/>
      <c r="BH121" s="255"/>
      <c r="BI121" s="255"/>
      <c r="BM121" s="241"/>
      <c r="BN121" s="255">
        <f t="shared" si="51"/>
        <v>12</v>
      </c>
      <c r="BO121" s="255">
        <f t="shared" si="52"/>
        <v>12.6</v>
      </c>
      <c r="BP121" s="255">
        <f t="shared" si="53"/>
        <v>12.6</v>
      </c>
      <c r="BQ121" s="255">
        <f ca="1">_xlfn.IFNA(IF($E121=1,OFFSET($M121,0,MATCH(Periods!$D$15,$M$5:$BL$5,0)-1),SUM(OFFSET($M121,0,MATCH(Periods!$D$15,$M$5:$BL$5,0)-1):OFFSET($M121,0,MATCH(Periods!$D$15,$M$5:$BL$5,0)-12))),"")</f>
        <v>12.6</v>
      </c>
      <c r="BR121" s="255">
        <f ca="1">IF($E121=1,OFFSET($M121,0,MATCH(Periods!$D$17,$M$5:$BL$5,0)-1),SUM(OFFSET($M121,0,MATCH(Periods!$D$17,$M$5:$BL$5,0)-1):OFFSET($M121,0,MATCH(Periods!$D$13,$M$5:$BL$5,0))))</f>
        <v>12.6</v>
      </c>
      <c r="BS121" s="255">
        <f ca="1">IF($E121=1,OFFSET($M121,0,MATCH(Periods!$D$16,$M$5:$BL$5,0)-1),SUM(OFFSET($M121,0,MATCH(Periods!$D$16,$M$5:$BL$5,0)-1):OFFSET($M121,0,MATCH(Periods!$D$14,$M$5:$BL$5,0))))</f>
        <v>12.6</v>
      </c>
      <c r="BT121" s="26"/>
      <c r="BU121" s="187" t="str">
        <f>IF(ISERROR(BN121/#REF!), "n/a", BN121/#REF!)</f>
        <v>n/a</v>
      </c>
      <c r="BV121" s="187" t="str">
        <f>IF(ISERROR(BO121/#REF!), "n/a", BO121/#REF!)</f>
        <v>n/a</v>
      </c>
      <c r="BW121" s="187" t="str">
        <f>IF(ISERROR(BP121/#REF!), "n/a", BP121/#REF!)</f>
        <v>n/a</v>
      </c>
      <c r="BX121" s="187" t="str">
        <f ca="1">IF(ISERROR(BQ121/#REF!), "n/a", BQ121/#REF!)</f>
        <v>n/a</v>
      </c>
      <c r="BY121" s="187" t="str">
        <f ca="1">IF(ISERROR(BR121/#REF!), "n/a", BR121/#REF!)</f>
        <v>n/a</v>
      </c>
      <c r="BZ121" s="187" t="str">
        <f ca="1">IF(ISERROR(BS121/#REF!), "n/a", BS121/#REF!)</f>
        <v>n/a</v>
      </c>
      <c r="CA121" s="71"/>
      <c r="CB121" s="257">
        <f t="shared" si="54"/>
        <v>0.59999999999999964</v>
      </c>
      <c r="CC121" s="188">
        <f t="shared" si="55"/>
        <v>4.9999999999999968E-2</v>
      </c>
      <c r="CD121" s="257">
        <f t="shared" si="56"/>
        <v>0</v>
      </c>
      <c r="CE121" s="188">
        <f t="shared" si="57"/>
        <v>0</v>
      </c>
      <c r="CF121" s="257">
        <f t="shared" ca="1" si="58"/>
        <v>0</v>
      </c>
      <c r="CG121" s="188">
        <f t="shared" ca="1" si="59"/>
        <v>0</v>
      </c>
      <c r="CH121" s="257">
        <f t="shared" ca="1" si="60"/>
        <v>0</v>
      </c>
      <c r="CI121" s="188">
        <f t="shared" ca="1" si="61"/>
        <v>0</v>
      </c>
      <c r="CJ121" s="26"/>
      <c r="CK121" s="187"/>
    </row>
    <row r="122" spans="1:89" ht="12" customHeight="1" x14ac:dyDescent="0.35">
      <c r="A122" s="27"/>
      <c r="B122" s="304" t="s">
        <v>622</v>
      </c>
      <c r="C122" s="27" t="s">
        <v>296</v>
      </c>
      <c r="D122" s="27"/>
      <c r="E122" s="27">
        <v>2</v>
      </c>
      <c r="F122" s="303" t="s">
        <v>10</v>
      </c>
      <c r="G122" s="27" t="s">
        <v>16</v>
      </c>
      <c r="H122" s="27"/>
      <c r="I122" s="27"/>
      <c r="J122" s="27"/>
      <c r="K122" s="27"/>
      <c r="L122" s="172"/>
      <c r="M122" s="25"/>
      <c r="N122" s="256">
        <v>10.05583</v>
      </c>
      <c r="O122" s="256">
        <v>10.05583</v>
      </c>
      <c r="P122" s="256">
        <v>11.166339999999998</v>
      </c>
      <c r="Q122" s="256">
        <v>10.426000000000002</v>
      </c>
      <c r="R122" s="256">
        <v>10.426000000000002</v>
      </c>
      <c r="S122" s="256">
        <v>10.425999999999995</v>
      </c>
      <c r="T122" s="256">
        <v>10.426000000000002</v>
      </c>
      <c r="U122" s="256">
        <v>10.426000000000002</v>
      </c>
      <c r="V122" s="256">
        <v>10.426000000000002</v>
      </c>
      <c r="W122" s="256">
        <v>10.426000000000002</v>
      </c>
      <c r="X122" s="256">
        <v>10.426000000000002</v>
      </c>
      <c r="Y122" s="256">
        <v>10.425999999999988</v>
      </c>
      <c r="Z122" s="255">
        <v>9.5540000000000003</v>
      </c>
      <c r="AA122" s="255">
        <v>9.5540000000000003</v>
      </c>
      <c r="AB122" s="255">
        <v>9.5539999999999985</v>
      </c>
      <c r="AC122" s="255">
        <v>9.554000000000002</v>
      </c>
      <c r="AD122" s="255">
        <v>9.554000000000002</v>
      </c>
      <c r="AE122" s="255">
        <v>9.5539999999999949</v>
      </c>
      <c r="AF122" s="255">
        <v>9.554000000000002</v>
      </c>
      <c r="AG122" s="255">
        <v>9.554000000000002</v>
      </c>
      <c r="AH122" s="255">
        <v>9.554000000000002</v>
      </c>
      <c r="AI122" s="255">
        <v>9.554000000000002</v>
      </c>
      <c r="AJ122" s="255">
        <v>9.5539999999999878</v>
      </c>
      <c r="AK122" s="255">
        <v>9.554000000000002</v>
      </c>
      <c r="AL122" s="254">
        <v>9.5229999999999997</v>
      </c>
      <c r="AM122" s="254">
        <v>9.5229999999999997</v>
      </c>
      <c r="AN122" s="254">
        <v>9.5229999999999997</v>
      </c>
      <c r="AO122" s="254">
        <v>9.5229999999999997</v>
      </c>
      <c r="AP122" s="254">
        <v>9.5230000000000032</v>
      </c>
      <c r="AQ122" s="254">
        <v>9.5229999999999961</v>
      </c>
      <c r="AR122" s="254">
        <v>9.5230000000000032</v>
      </c>
      <c r="AS122" s="254">
        <v>9.5229999999999961</v>
      </c>
      <c r="AT122" s="254">
        <v>9.5229999999999961</v>
      </c>
      <c r="AU122" s="254">
        <v>9.5230000000000103</v>
      </c>
      <c r="AV122" s="254">
        <v>9.5229999999999961</v>
      </c>
      <c r="AW122" s="254">
        <v>9.5229999999999961</v>
      </c>
      <c r="AX122" s="255">
        <v>8.6989999999999998</v>
      </c>
      <c r="AY122" s="255">
        <v>8.6989999999999998</v>
      </c>
      <c r="AZ122" s="255"/>
      <c r="BA122" s="255"/>
      <c r="BB122" s="255"/>
      <c r="BC122" s="255"/>
      <c r="BD122" s="255"/>
      <c r="BE122" s="255"/>
      <c r="BF122" s="255"/>
      <c r="BG122" s="255"/>
      <c r="BH122" s="255"/>
      <c r="BI122" s="255"/>
      <c r="BM122" s="241"/>
      <c r="BN122" s="255">
        <f t="shared" si="51"/>
        <v>125.11199999999999</v>
      </c>
      <c r="BO122" s="255">
        <f t="shared" si="52"/>
        <v>114.648</v>
      </c>
      <c r="BP122" s="255">
        <f t="shared" si="53"/>
        <v>114.276</v>
      </c>
      <c r="BQ122" s="255">
        <f ca="1">_xlfn.IFNA(IF($E122=1,OFFSET($M122,0,MATCH(Periods!$D$15,$M$5:$BL$5,0)-1),SUM(OFFSET($M122,0,MATCH(Periods!$D$15,$M$5:$BL$5,0)-1):OFFSET($M122,0,MATCH(Periods!$D$15,$M$5:$BL$5,0)-12))),"")</f>
        <v>112.628</v>
      </c>
      <c r="BR122" s="255">
        <f ca="1">IF($E122=1,OFFSET($M122,0,MATCH(Periods!$D$17,$M$5:$BL$5,0)-1),SUM(OFFSET($M122,0,MATCH(Periods!$D$17,$M$5:$BL$5,0)-1):OFFSET($M122,0,MATCH(Periods!$D$13,$M$5:$BL$5,0))))</f>
        <v>19.045999999999999</v>
      </c>
      <c r="BS122" s="255">
        <f ca="1">IF($E122=1,OFFSET($M122,0,MATCH(Periods!$D$16,$M$5:$BL$5,0)-1),SUM(OFFSET($M122,0,MATCH(Periods!$D$16,$M$5:$BL$5,0)-1):OFFSET($M122,0,MATCH(Periods!$D$14,$M$5:$BL$5,0))))</f>
        <v>17.398</v>
      </c>
      <c r="BT122" s="26"/>
      <c r="BU122" s="187" t="str">
        <f>IF(ISERROR(BN122/#REF!), "n/a", BN122/#REF!)</f>
        <v>n/a</v>
      </c>
      <c r="BV122" s="187" t="str">
        <f>IF(ISERROR(BO122/#REF!), "n/a", BO122/#REF!)</f>
        <v>n/a</v>
      </c>
      <c r="BW122" s="187" t="str">
        <f>IF(ISERROR(BP122/#REF!), "n/a", BP122/#REF!)</f>
        <v>n/a</v>
      </c>
      <c r="BX122" s="187" t="str">
        <f ca="1">IF(ISERROR(BQ122/#REF!), "n/a", BQ122/#REF!)</f>
        <v>n/a</v>
      </c>
      <c r="BY122" s="187" t="str">
        <f ca="1">IF(ISERROR(BR122/#REF!), "n/a", BR122/#REF!)</f>
        <v>n/a</v>
      </c>
      <c r="BZ122" s="187" t="str">
        <f ca="1">IF(ISERROR(BS122/#REF!), "n/a", BS122/#REF!)</f>
        <v>n/a</v>
      </c>
      <c r="CA122" s="71"/>
      <c r="CB122" s="257">
        <f t="shared" si="54"/>
        <v>-10.463999999999999</v>
      </c>
      <c r="CC122" s="188">
        <f t="shared" si="55"/>
        <v>-8.3637061193170908E-2</v>
      </c>
      <c r="CD122" s="257">
        <f t="shared" si="56"/>
        <v>-0.37199999999999989</v>
      </c>
      <c r="CE122" s="188">
        <f t="shared" si="57"/>
        <v>-3.2447142558090845E-3</v>
      </c>
      <c r="CF122" s="257">
        <f t="shared" ca="1" si="58"/>
        <v>-1.6479999999999961</v>
      </c>
      <c r="CG122" s="188">
        <f t="shared" ca="1" si="59"/>
        <v>-1.4421225804193322E-2</v>
      </c>
      <c r="CH122" s="257">
        <f t="shared" ca="1" si="60"/>
        <v>-1.6479999999999997</v>
      </c>
      <c r="CI122" s="188">
        <f t="shared" ca="1" si="61"/>
        <v>-8.6527354825160122E-2</v>
      </c>
      <c r="CJ122" s="26"/>
      <c r="CK122" s="187"/>
    </row>
    <row r="123" spans="1:89" ht="12" customHeight="1" x14ac:dyDescent="0.35">
      <c r="A123" s="27"/>
      <c r="B123" s="304" t="s">
        <v>623</v>
      </c>
      <c r="C123" s="27" t="s">
        <v>300</v>
      </c>
      <c r="D123" s="27"/>
      <c r="E123" s="27">
        <v>2</v>
      </c>
      <c r="F123" s="303" t="s">
        <v>10</v>
      </c>
      <c r="G123" s="27" t="s">
        <v>454</v>
      </c>
      <c r="H123" s="27" t="s">
        <v>300</v>
      </c>
      <c r="I123" s="27"/>
      <c r="J123" s="27"/>
      <c r="K123" s="27"/>
      <c r="L123" s="172"/>
      <c r="M123" s="25"/>
      <c r="N123" s="256">
        <v>0</v>
      </c>
      <c r="O123" s="256">
        <v>0</v>
      </c>
      <c r="P123" s="256">
        <v>0</v>
      </c>
      <c r="Q123" s="256">
        <v>0</v>
      </c>
      <c r="R123" s="256">
        <v>0.20349999999999999</v>
      </c>
      <c r="S123" s="256">
        <v>0</v>
      </c>
      <c r="T123" s="256">
        <v>0</v>
      </c>
      <c r="U123" s="256">
        <v>0</v>
      </c>
      <c r="V123" s="256">
        <v>0</v>
      </c>
      <c r="W123" s="256">
        <v>0</v>
      </c>
      <c r="X123" s="256">
        <v>0</v>
      </c>
      <c r="Y123" s="256">
        <v>0</v>
      </c>
      <c r="Z123" s="255">
        <v>0</v>
      </c>
      <c r="AA123" s="255">
        <v>0</v>
      </c>
      <c r="AB123" s="255">
        <v>0</v>
      </c>
      <c r="AC123" s="255">
        <v>0</v>
      </c>
      <c r="AD123" s="255">
        <v>0</v>
      </c>
      <c r="AE123" s="255">
        <v>0</v>
      </c>
      <c r="AF123" s="255">
        <v>0</v>
      </c>
      <c r="AG123" s="255">
        <v>0</v>
      </c>
      <c r="AH123" s="255">
        <v>0</v>
      </c>
      <c r="AI123" s="255">
        <v>0</v>
      </c>
      <c r="AJ123" s="255">
        <v>0</v>
      </c>
      <c r="AK123" s="255">
        <v>0</v>
      </c>
      <c r="AL123" s="254">
        <v>0</v>
      </c>
      <c r="AM123" s="254">
        <v>0</v>
      </c>
      <c r="AN123" s="254">
        <v>0</v>
      </c>
      <c r="AO123" s="254">
        <v>0</v>
      </c>
      <c r="AP123" s="254">
        <v>0</v>
      </c>
      <c r="AQ123" s="254">
        <v>0</v>
      </c>
      <c r="AR123" s="254">
        <v>0</v>
      </c>
      <c r="AS123" s="254">
        <v>0</v>
      </c>
      <c r="AT123" s="254">
        <v>0</v>
      </c>
      <c r="AU123" s="254">
        <v>0</v>
      </c>
      <c r="AV123" s="254">
        <v>0</v>
      </c>
      <c r="AW123" s="254">
        <v>0</v>
      </c>
      <c r="AX123" s="255">
        <v>0</v>
      </c>
      <c r="AY123" s="255">
        <v>0</v>
      </c>
      <c r="AZ123" s="255"/>
      <c r="BA123" s="255"/>
      <c r="BB123" s="255"/>
      <c r="BC123" s="255"/>
      <c r="BD123" s="255"/>
      <c r="BE123" s="255"/>
      <c r="BF123" s="255"/>
      <c r="BG123" s="255"/>
      <c r="BH123" s="255"/>
      <c r="BI123" s="255"/>
      <c r="BM123" s="241"/>
      <c r="BN123" s="255">
        <f t="shared" si="51"/>
        <v>0.20349999999999999</v>
      </c>
      <c r="BO123" s="255">
        <f t="shared" si="52"/>
        <v>0</v>
      </c>
      <c r="BP123" s="255">
        <f t="shared" si="53"/>
        <v>0</v>
      </c>
      <c r="BQ123" s="255">
        <f ca="1">_xlfn.IFNA(IF($E123=1,OFFSET($M123,0,MATCH(Periods!$D$15,$M$5:$BL$5,0)-1),SUM(OFFSET($M123,0,MATCH(Periods!$D$15,$M$5:$BL$5,0)-1):OFFSET($M123,0,MATCH(Periods!$D$15,$M$5:$BL$5,0)-12))),"")</f>
        <v>0</v>
      </c>
      <c r="BR123" s="255">
        <f ca="1">IF($E123=1,OFFSET($M123,0,MATCH(Periods!$D$17,$M$5:$BL$5,0)-1),SUM(OFFSET($M123,0,MATCH(Periods!$D$17,$M$5:$BL$5,0)-1):OFFSET($M123,0,MATCH(Periods!$D$13,$M$5:$BL$5,0))))</f>
        <v>0</v>
      </c>
      <c r="BS123" s="255">
        <f ca="1">IF($E123=1,OFFSET($M123,0,MATCH(Periods!$D$16,$M$5:$BL$5,0)-1),SUM(OFFSET($M123,0,MATCH(Periods!$D$16,$M$5:$BL$5,0)-1):OFFSET($M123,0,MATCH(Periods!$D$14,$M$5:$BL$5,0))))</f>
        <v>0</v>
      </c>
      <c r="BT123" s="26"/>
      <c r="BU123" s="187" t="str">
        <f>IF(ISERROR(BN123/#REF!), "n/a", BN123/#REF!)</f>
        <v>n/a</v>
      </c>
      <c r="BV123" s="187" t="str">
        <f>IF(ISERROR(BO123/#REF!), "n/a", BO123/#REF!)</f>
        <v>n/a</v>
      </c>
      <c r="BW123" s="187" t="str">
        <f>IF(ISERROR(BP123/#REF!), "n/a", BP123/#REF!)</f>
        <v>n/a</v>
      </c>
      <c r="BX123" s="187" t="str">
        <f ca="1">IF(ISERROR(BQ123/#REF!), "n/a", BQ123/#REF!)</f>
        <v>n/a</v>
      </c>
      <c r="BY123" s="187" t="str">
        <f ca="1">IF(ISERROR(BR123/#REF!), "n/a", BR123/#REF!)</f>
        <v>n/a</v>
      </c>
      <c r="BZ123" s="187" t="str">
        <f ca="1">IF(ISERROR(BS123/#REF!), "n/a", BS123/#REF!)</f>
        <v>n/a</v>
      </c>
      <c r="CA123" s="71"/>
      <c r="CB123" s="257">
        <f t="shared" si="54"/>
        <v>-0.20349999999999999</v>
      </c>
      <c r="CC123" s="188">
        <f t="shared" si="55"/>
        <v>-1</v>
      </c>
      <c r="CD123" s="257">
        <f t="shared" si="56"/>
        <v>0</v>
      </c>
      <c r="CE123" s="188">
        <f t="shared" si="57"/>
        <v>1</v>
      </c>
      <c r="CF123" s="257">
        <f t="shared" ca="1" si="58"/>
        <v>0</v>
      </c>
      <c r="CG123" s="188">
        <f t="shared" ca="1" si="59"/>
        <v>1</v>
      </c>
      <c r="CH123" s="257">
        <f t="shared" ca="1" si="60"/>
        <v>0</v>
      </c>
      <c r="CI123" s="188">
        <f t="shared" ca="1" si="61"/>
        <v>1</v>
      </c>
      <c r="CJ123" s="26"/>
      <c r="CK123" s="187"/>
    </row>
    <row r="124" spans="1:89" ht="12" customHeight="1" x14ac:dyDescent="0.35">
      <c r="A124" s="27"/>
      <c r="B124" s="304" t="s">
        <v>624</v>
      </c>
      <c r="C124" s="27" t="s">
        <v>303</v>
      </c>
      <c r="D124" s="27"/>
      <c r="E124" s="27">
        <v>2</v>
      </c>
      <c r="F124" s="303" t="s">
        <v>10</v>
      </c>
      <c r="G124" s="27" t="s">
        <v>438</v>
      </c>
      <c r="H124" s="27"/>
      <c r="I124" s="27"/>
      <c r="J124" s="27"/>
      <c r="K124" s="27"/>
      <c r="L124" s="172"/>
      <c r="M124" s="25"/>
      <c r="N124" s="256">
        <v>0</v>
      </c>
      <c r="O124" s="256">
        <v>4.8259099999999995</v>
      </c>
      <c r="P124" s="256">
        <v>2.0403000000000002</v>
      </c>
      <c r="Q124" s="256">
        <v>10.131889999999999</v>
      </c>
      <c r="R124" s="256">
        <v>10.592690000000005</v>
      </c>
      <c r="S124" s="256">
        <v>9.6732499999999995</v>
      </c>
      <c r="T124" s="256">
        <v>6.8972999999999942</v>
      </c>
      <c r="U124" s="256">
        <v>24.938380000000009</v>
      </c>
      <c r="V124" s="256">
        <v>22.478569999999991</v>
      </c>
      <c r="W124" s="256">
        <v>7.8153000000000077</v>
      </c>
      <c r="X124" s="256">
        <v>13.333569999999995</v>
      </c>
      <c r="Y124" s="256">
        <v>7.1507600000000053</v>
      </c>
      <c r="Z124" s="255">
        <v>0</v>
      </c>
      <c r="AA124" s="255">
        <v>12.691139999999999</v>
      </c>
      <c r="AB124" s="255">
        <v>6.8646500000000028</v>
      </c>
      <c r="AC124" s="255">
        <v>10.822509999999998</v>
      </c>
      <c r="AD124" s="255">
        <v>69.427980000000005</v>
      </c>
      <c r="AE124" s="255">
        <v>33.418559999999999</v>
      </c>
      <c r="AF124" s="255">
        <v>26.797460000000001</v>
      </c>
      <c r="AG124" s="255">
        <v>30.692939999999993</v>
      </c>
      <c r="AH124" s="255">
        <v>19.59169</v>
      </c>
      <c r="AI124" s="255">
        <v>50.300109999999989</v>
      </c>
      <c r="AJ124" s="255">
        <v>0</v>
      </c>
      <c r="AK124" s="255">
        <v>22.896059999999977</v>
      </c>
      <c r="AL124" s="254">
        <v>8.3954400000000007</v>
      </c>
      <c r="AM124" s="254">
        <v>10.48828</v>
      </c>
      <c r="AN124" s="254">
        <v>18.627309999999998</v>
      </c>
      <c r="AO124" s="254">
        <v>6.1974000000000018</v>
      </c>
      <c r="AP124" s="254">
        <v>8.6331500000000005</v>
      </c>
      <c r="AQ124" s="254">
        <v>5.8137299999999996</v>
      </c>
      <c r="AR124" s="254">
        <v>6.4102499999999907</v>
      </c>
      <c r="AS124" s="254">
        <v>12.639540000000011</v>
      </c>
      <c r="AT124" s="254">
        <v>14.241159999999994</v>
      </c>
      <c r="AU124" s="254">
        <v>7.9901500000000141</v>
      </c>
      <c r="AV124" s="254">
        <v>9.3920599999999865</v>
      </c>
      <c r="AW124" s="254">
        <v>10.785709999999995</v>
      </c>
      <c r="AX124" s="255">
        <v>2.83683</v>
      </c>
      <c r="AY124" s="255">
        <v>8.5601400000000005</v>
      </c>
      <c r="AZ124" s="255"/>
      <c r="BA124" s="255"/>
      <c r="BB124" s="255"/>
      <c r="BC124" s="255"/>
      <c r="BD124" s="255"/>
      <c r="BE124" s="255"/>
      <c r="BF124" s="255"/>
      <c r="BG124" s="255"/>
      <c r="BH124" s="255"/>
      <c r="BI124" s="255"/>
      <c r="BM124" s="241"/>
      <c r="BN124" s="255">
        <f t="shared" si="51"/>
        <v>119.87792</v>
      </c>
      <c r="BO124" s="255">
        <f t="shared" si="52"/>
        <v>283.50309999999996</v>
      </c>
      <c r="BP124" s="255">
        <f t="shared" si="53"/>
        <v>119.61417999999999</v>
      </c>
      <c r="BQ124" s="255">
        <f ca="1">_xlfn.IFNA(IF($E124=1,OFFSET($M124,0,MATCH(Periods!$D$15,$M$5:$BL$5,0)-1),SUM(OFFSET($M124,0,MATCH(Periods!$D$15,$M$5:$BL$5,0)-1):OFFSET($M124,0,MATCH(Periods!$D$15,$M$5:$BL$5,0)-12))),"")</f>
        <v>112.12742999999999</v>
      </c>
      <c r="BR124" s="255">
        <f ca="1">IF($E124=1,OFFSET($M124,0,MATCH(Periods!$D$17,$M$5:$BL$5,0)-1),SUM(OFFSET($M124,0,MATCH(Periods!$D$17,$M$5:$BL$5,0)-1):OFFSET($M124,0,MATCH(Periods!$D$13,$M$5:$BL$5,0))))</f>
        <v>18.88372</v>
      </c>
      <c r="BS124" s="255">
        <f ca="1">IF($E124=1,OFFSET($M124,0,MATCH(Periods!$D$16,$M$5:$BL$5,0)-1),SUM(OFFSET($M124,0,MATCH(Periods!$D$16,$M$5:$BL$5,0)-1):OFFSET($M124,0,MATCH(Periods!$D$14,$M$5:$BL$5,0))))</f>
        <v>11.39697</v>
      </c>
      <c r="BT124" s="26"/>
      <c r="BU124" s="187" t="str">
        <f>IF(ISERROR(BN124/#REF!), "n/a", BN124/#REF!)</f>
        <v>n/a</v>
      </c>
      <c r="BV124" s="187" t="str">
        <f>IF(ISERROR(BO124/#REF!), "n/a", BO124/#REF!)</f>
        <v>n/a</v>
      </c>
      <c r="BW124" s="187" t="str">
        <f>IF(ISERROR(BP124/#REF!), "n/a", BP124/#REF!)</f>
        <v>n/a</v>
      </c>
      <c r="BX124" s="187" t="str">
        <f ca="1">IF(ISERROR(BQ124/#REF!), "n/a", BQ124/#REF!)</f>
        <v>n/a</v>
      </c>
      <c r="BY124" s="187" t="str">
        <f ca="1">IF(ISERROR(BR124/#REF!), "n/a", BR124/#REF!)</f>
        <v>n/a</v>
      </c>
      <c r="BZ124" s="187" t="str">
        <f ca="1">IF(ISERROR(BS124/#REF!), "n/a", BS124/#REF!)</f>
        <v>n/a</v>
      </c>
      <c r="CA124" s="71"/>
      <c r="CB124" s="257">
        <f t="shared" si="54"/>
        <v>163.62517999999994</v>
      </c>
      <c r="CC124" s="188">
        <f t="shared" si="55"/>
        <v>1.3649317572410327</v>
      </c>
      <c r="CD124" s="257">
        <f t="shared" si="56"/>
        <v>-163.88891999999998</v>
      </c>
      <c r="CE124" s="188">
        <f t="shared" si="57"/>
        <v>-0.5780851073586144</v>
      </c>
      <c r="CF124" s="257">
        <f t="shared" ca="1" si="58"/>
        <v>-7.4867500000000007</v>
      </c>
      <c r="CG124" s="188">
        <f t="shared" ca="1" si="59"/>
        <v>-6.2590823261924305E-2</v>
      </c>
      <c r="CH124" s="257">
        <f t="shared" ca="1" si="60"/>
        <v>-7.4867500000000007</v>
      </c>
      <c r="CI124" s="188">
        <f t="shared" ca="1" si="61"/>
        <v>-0.39646584465348994</v>
      </c>
      <c r="CJ124" s="26"/>
      <c r="CK124" s="187"/>
    </row>
    <row r="125" spans="1:89" ht="12" customHeight="1" x14ac:dyDescent="0.35">
      <c r="A125" s="27"/>
      <c r="B125" s="304" t="s">
        <v>625</v>
      </c>
      <c r="C125" s="27" t="s">
        <v>308</v>
      </c>
      <c r="D125" s="27"/>
      <c r="E125" s="27">
        <v>2</v>
      </c>
      <c r="F125" s="303" t="s">
        <v>10</v>
      </c>
      <c r="G125" s="27" t="s">
        <v>442</v>
      </c>
      <c r="H125" s="27" t="s">
        <v>443</v>
      </c>
      <c r="I125" s="27"/>
      <c r="J125" s="27"/>
      <c r="K125" s="27"/>
      <c r="L125" s="172"/>
      <c r="M125" s="25"/>
      <c r="N125" s="256">
        <v>0</v>
      </c>
      <c r="O125" s="256">
        <v>19.015000000000001</v>
      </c>
      <c r="P125" s="256">
        <v>0</v>
      </c>
      <c r="Q125" s="256">
        <v>0</v>
      </c>
      <c r="R125" s="256">
        <v>0</v>
      </c>
      <c r="S125" s="256">
        <v>0</v>
      </c>
      <c r="T125" s="256">
        <v>0</v>
      </c>
      <c r="U125" s="256">
        <v>0</v>
      </c>
      <c r="V125" s="256">
        <v>0</v>
      </c>
      <c r="W125" s="256">
        <v>0</v>
      </c>
      <c r="X125" s="256">
        <v>4.343</v>
      </c>
      <c r="Y125" s="256">
        <v>4.3419999999999987</v>
      </c>
      <c r="Z125" s="255">
        <v>4.3520000000000003</v>
      </c>
      <c r="AA125" s="255">
        <v>4.3420000000000005</v>
      </c>
      <c r="AB125" s="255">
        <v>5.5129999999999999</v>
      </c>
      <c r="AC125" s="255">
        <v>4.3419999999999987</v>
      </c>
      <c r="AD125" s="255">
        <v>4.3419999999999987</v>
      </c>
      <c r="AE125" s="255">
        <v>4.3420000000000023</v>
      </c>
      <c r="AF125" s="255">
        <v>4.3419999999999987</v>
      </c>
      <c r="AG125" s="255">
        <v>4.3420000000000023</v>
      </c>
      <c r="AH125" s="255">
        <v>4.3419999999999987</v>
      </c>
      <c r="AI125" s="255">
        <v>4.0940100000000044</v>
      </c>
      <c r="AJ125" s="255">
        <v>4.5</v>
      </c>
      <c r="AK125" s="255">
        <v>4.5</v>
      </c>
      <c r="AL125" s="254">
        <v>4.5</v>
      </c>
      <c r="AM125" s="254">
        <v>5.0440000000000005</v>
      </c>
      <c r="AN125" s="254">
        <v>4.5</v>
      </c>
      <c r="AO125" s="254">
        <v>4.5</v>
      </c>
      <c r="AP125" s="254">
        <v>4.5</v>
      </c>
      <c r="AQ125" s="254">
        <v>4.5</v>
      </c>
      <c r="AR125" s="254">
        <v>4.4999999999999964</v>
      </c>
      <c r="AS125" s="254">
        <v>4.5</v>
      </c>
      <c r="AT125" s="254">
        <v>4.5</v>
      </c>
      <c r="AU125" s="254">
        <v>4.5</v>
      </c>
      <c r="AV125" s="254">
        <v>5.0303700000000049</v>
      </c>
      <c r="AW125" s="254">
        <v>5.0303299999999922</v>
      </c>
      <c r="AX125" s="255">
        <v>11.351330000000001</v>
      </c>
      <c r="AY125" s="255">
        <v>5.0303299999999993</v>
      </c>
      <c r="AZ125" s="255"/>
      <c r="BA125" s="255"/>
      <c r="BB125" s="255"/>
      <c r="BC125" s="255"/>
      <c r="BD125" s="255"/>
      <c r="BE125" s="255"/>
      <c r="BF125" s="255"/>
      <c r="BG125" s="255"/>
      <c r="BH125" s="255"/>
      <c r="BI125" s="255"/>
      <c r="BM125" s="241"/>
      <c r="BN125" s="255">
        <f t="shared" si="51"/>
        <v>27.7</v>
      </c>
      <c r="BO125" s="255">
        <f t="shared" si="52"/>
        <v>53.353010000000005</v>
      </c>
      <c r="BP125" s="255">
        <f t="shared" si="53"/>
        <v>55.604699999999994</v>
      </c>
      <c r="BQ125" s="255">
        <f ca="1">_xlfn.IFNA(IF($E125=1,OFFSET($M125,0,MATCH(Periods!$D$15,$M$5:$BL$5,0)-1),SUM(OFFSET($M125,0,MATCH(Periods!$D$15,$M$5:$BL$5,0)-1):OFFSET($M125,0,MATCH(Periods!$D$15,$M$5:$BL$5,0)-12))),"")</f>
        <v>62.442360000000001</v>
      </c>
      <c r="BR125" s="255">
        <f ca="1">IF($E125=1,OFFSET($M125,0,MATCH(Periods!$D$17,$M$5:$BL$5,0)-1),SUM(OFFSET($M125,0,MATCH(Periods!$D$17,$M$5:$BL$5,0)-1):OFFSET($M125,0,MATCH(Periods!$D$13,$M$5:$BL$5,0))))</f>
        <v>9.5440000000000005</v>
      </c>
      <c r="BS125" s="255">
        <f ca="1">IF($E125=1,OFFSET($M125,0,MATCH(Periods!$D$16,$M$5:$BL$5,0)-1),SUM(OFFSET($M125,0,MATCH(Periods!$D$16,$M$5:$BL$5,0)-1):OFFSET($M125,0,MATCH(Periods!$D$14,$M$5:$BL$5,0))))</f>
        <v>16.38166</v>
      </c>
      <c r="BT125" s="26"/>
      <c r="BU125" s="187" t="str">
        <f>IF(ISERROR(BN125/#REF!), "n/a", BN125/#REF!)</f>
        <v>n/a</v>
      </c>
      <c r="BV125" s="187" t="str">
        <f>IF(ISERROR(BO125/#REF!), "n/a", BO125/#REF!)</f>
        <v>n/a</v>
      </c>
      <c r="BW125" s="187" t="str">
        <f>IF(ISERROR(BP125/#REF!), "n/a", BP125/#REF!)</f>
        <v>n/a</v>
      </c>
      <c r="BX125" s="187" t="str">
        <f ca="1">IF(ISERROR(BQ125/#REF!), "n/a", BQ125/#REF!)</f>
        <v>n/a</v>
      </c>
      <c r="BY125" s="187" t="str">
        <f ca="1">IF(ISERROR(BR125/#REF!), "n/a", BR125/#REF!)</f>
        <v>n/a</v>
      </c>
      <c r="BZ125" s="187" t="str">
        <f ca="1">IF(ISERROR(BS125/#REF!), "n/a", BS125/#REF!)</f>
        <v>n/a</v>
      </c>
      <c r="CA125" s="71"/>
      <c r="CB125" s="257">
        <f t="shared" si="54"/>
        <v>25.653010000000005</v>
      </c>
      <c r="CC125" s="188">
        <f t="shared" si="55"/>
        <v>0.92610144404332151</v>
      </c>
      <c r="CD125" s="257">
        <f t="shared" si="56"/>
        <v>2.2516899999999893</v>
      </c>
      <c r="CE125" s="188">
        <f t="shared" si="57"/>
        <v>4.2203617003051731E-2</v>
      </c>
      <c r="CF125" s="257">
        <f t="shared" ca="1" si="58"/>
        <v>6.8376600000000067</v>
      </c>
      <c r="CG125" s="188">
        <f t="shared" ca="1" si="59"/>
        <v>0.12296910153278423</v>
      </c>
      <c r="CH125" s="257">
        <f t="shared" ca="1" si="60"/>
        <v>6.8376599999999996</v>
      </c>
      <c r="CI125" s="188">
        <f t="shared" ca="1" si="61"/>
        <v>0.7164354568315171</v>
      </c>
      <c r="CJ125" s="26"/>
      <c r="CK125" s="187"/>
    </row>
    <row r="126" spans="1:89" ht="12" customHeight="1" x14ac:dyDescent="0.35">
      <c r="A126" s="27"/>
      <c r="B126" s="304" t="s">
        <v>626</v>
      </c>
      <c r="C126" s="27" t="s">
        <v>309</v>
      </c>
      <c r="D126" s="27"/>
      <c r="E126" s="27">
        <v>2</v>
      </c>
      <c r="F126" s="303" t="s">
        <v>10</v>
      </c>
      <c r="G126" s="27" t="s">
        <v>442</v>
      </c>
      <c r="H126" s="27" t="s">
        <v>444</v>
      </c>
      <c r="I126" s="27"/>
      <c r="J126" s="27"/>
      <c r="K126" s="27"/>
      <c r="L126" s="172"/>
      <c r="M126" s="25"/>
      <c r="N126" s="256">
        <v>0</v>
      </c>
      <c r="O126" s="256">
        <v>0</v>
      </c>
      <c r="P126" s="256">
        <v>0</v>
      </c>
      <c r="Q126" s="256">
        <v>0</v>
      </c>
      <c r="R126" s="256">
        <v>0</v>
      </c>
      <c r="S126" s="256">
        <v>0</v>
      </c>
      <c r="T126" s="256">
        <v>0</v>
      </c>
      <c r="U126" s="256">
        <v>0</v>
      </c>
      <c r="V126" s="256">
        <v>0</v>
      </c>
      <c r="W126" s="256">
        <v>0</v>
      </c>
      <c r="X126" s="256">
        <v>0</v>
      </c>
      <c r="Y126" s="256">
        <v>0.72328999999999999</v>
      </c>
      <c r="Z126" s="255">
        <v>0</v>
      </c>
      <c r="AA126" s="255">
        <v>0</v>
      </c>
      <c r="AB126" s="255">
        <v>0</v>
      </c>
      <c r="AC126" s="255">
        <v>0</v>
      </c>
      <c r="AD126" s="255">
        <v>0</v>
      </c>
      <c r="AE126" s="255">
        <v>0</v>
      </c>
      <c r="AF126" s="255">
        <v>0</v>
      </c>
      <c r="AG126" s="255">
        <v>0</v>
      </c>
      <c r="AH126" s="255">
        <v>0</v>
      </c>
      <c r="AI126" s="255">
        <v>0</v>
      </c>
      <c r="AJ126" s="255">
        <v>0</v>
      </c>
      <c r="AK126" s="255">
        <v>0</v>
      </c>
      <c r="AL126" s="254">
        <v>0</v>
      </c>
      <c r="AM126" s="254">
        <v>0</v>
      </c>
      <c r="AN126" s="254">
        <v>0</v>
      </c>
      <c r="AO126" s="254">
        <v>0</v>
      </c>
      <c r="AP126" s="254">
        <v>0</v>
      </c>
      <c r="AQ126" s="254">
        <v>0</v>
      </c>
      <c r="AR126" s="254">
        <v>0</v>
      </c>
      <c r="AS126" s="254">
        <v>0</v>
      </c>
      <c r="AT126" s="254">
        <v>0</v>
      </c>
      <c r="AU126" s="254">
        <v>0</v>
      </c>
      <c r="AV126" s="254">
        <v>0</v>
      </c>
      <c r="AW126" s="254">
        <v>0</v>
      </c>
      <c r="AX126" s="255">
        <v>0</v>
      </c>
      <c r="AY126" s="255">
        <v>0</v>
      </c>
      <c r="AZ126" s="255"/>
      <c r="BA126" s="255"/>
      <c r="BB126" s="255"/>
      <c r="BC126" s="255"/>
      <c r="BD126" s="255"/>
      <c r="BE126" s="255"/>
      <c r="BF126" s="255"/>
      <c r="BG126" s="255"/>
      <c r="BH126" s="255"/>
      <c r="BI126" s="255"/>
      <c r="BM126" s="241"/>
      <c r="BN126" s="255">
        <f t="shared" si="51"/>
        <v>0.72328999999999999</v>
      </c>
      <c r="BO126" s="255">
        <f t="shared" si="52"/>
        <v>0</v>
      </c>
      <c r="BP126" s="255">
        <f t="shared" si="53"/>
        <v>0</v>
      </c>
      <c r="BQ126" s="255">
        <f ca="1">_xlfn.IFNA(IF($E126=1,OFFSET($M126,0,MATCH(Periods!$D$15,$M$5:$BL$5,0)-1),SUM(OFFSET($M126,0,MATCH(Periods!$D$15,$M$5:$BL$5,0)-1):OFFSET($M126,0,MATCH(Periods!$D$15,$M$5:$BL$5,0)-12))),"")</f>
        <v>0</v>
      </c>
      <c r="BR126" s="255">
        <f ca="1">IF($E126=1,OFFSET($M126,0,MATCH(Periods!$D$17,$M$5:$BL$5,0)-1),SUM(OFFSET($M126,0,MATCH(Periods!$D$17,$M$5:$BL$5,0)-1):OFFSET($M126,0,MATCH(Periods!$D$13,$M$5:$BL$5,0))))</f>
        <v>0</v>
      </c>
      <c r="BS126" s="255">
        <f ca="1">IF($E126=1,OFFSET($M126,0,MATCH(Periods!$D$16,$M$5:$BL$5,0)-1),SUM(OFFSET($M126,0,MATCH(Periods!$D$16,$M$5:$BL$5,0)-1):OFFSET($M126,0,MATCH(Periods!$D$14,$M$5:$BL$5,0))))</f>
        <v>0</v>
      </c>
      <c r="BT126" s="26"/>
      <c r="BU126" s="187" t="str">
        <f>IF(ISERROR(BN126/#REF!), "n/a", BN126/#REF!)</f>
        <v>n/a</v>
      </c>
      <c r="BV126" s="187" t="str">
        <f>IF(ISERROR(BO126/#REF!), "n/a", BO126/#REF!)</f>
        <v>n/a</v>
      </c>
      <c r="BW126" s="187" t="str">
        <f>IF(ISERROR(BP126/#REF!), "n/a", BP126/#REF!)</f>
        <v>n/a</v>
      </c>
      <c r="BX126" s="187" t="str">
        <f ca="1">IF(ISERROR(BQ126/#REF!), "n/a", BQ126/#REF!)</f>
        <v>n/a</v>
      </c>
      <c r="BY126" s="187" t="str">
        <f ca="1">IF(ISERROR(BR126/#REF!), "n/a", BR126/#REF!)</f>
        <v>n/a</v>
      </c>
      <c r="BZ126" s="187" t="str">
        <f ca="1">IF(ISERROR(BS126/#REF!), "n/a", BS126/#REF!)</f>
        <v>n/a</v>
      </c>
      <c r="CA126" s="71"/>
      <c r="CB126" s="257">
        <f t="shared" si="54"/>
        <v>-0.72328999999999999</v>
      </c>
      <c r="CC126" s="188">
        <f t="shared" si="55"/>
        <v>-1</v>
      </c>
      <c r="CD126" s="257">
        <f t="shared" si="56"/>
        <v>0</v>
      </c>
      <c r="CE126" s="188">
        <f t="shared" si="57"/>
        <v>1</v>
      </c>
      <c r="CF126" s="257">
        <f t="shared" ca="1" si="58"/>
        <v>0</v>
      </c>
      <c r="CG126" s="188">
        <f t="shared" ca="1" si="59"/>
        <v>1</v>
      </c>
      <c r="CH126" s="257">
        <f t="shared" ca="1" si="60"/>
        <v>0</v>
      </c>
      <c r="CI126" s="188">
        <f t="shared" ca="1" si="61"/>
        <v>1</v>
      </c>
      <c r="CJ126" s="26"/>
      <c r="CK126" s="187"/>
    </row>
    <row r="127" spans="1:89" ht="12" customHeight="1" x14ac:dyDescent="0.35">
      <c r="A127" s="27"/>
      <c r="B127" s="304" t="s">
        <v>627</v>
      </c>
      <c r="C127" s="27" t="s">
        <v>321</v>
      </c>
      <c r="D127" s="27"/>
      <c r="E127" s="27">
        <v>2</v>
      </c>
      <c r="F127" s="303" t="s">
        <v>10</v>
      </c>
      <c r="G127" s="27" t="s">
        <v>452</v>
      </c>
      <c r="H127" s="27"/>
      <c r="I127" s="27"/>
      <c r="J127" s="27"/>
      <c r="K127" s="27"/>
      <c r="L127" s="172"/>
      <c r="M127" s="25"/>
      <c r="N127" s="256">
        <v>7.3528900000000004</v>
      </c>
      <c r="O127" s="256">
        <v>1.0293399999999995</v>
      </c>
      <c r="P127" s="256">
        <v>6.8279800000000002</v>
      </c>
      <c r="Q127" s="256">
        <v>9.8407699999999991</v>
      </c>
      <c r="R127" s="256">
        <v>21.127869999999998</v>
      </c>
      <c r="S127" s="256">
        <v>27.019000000000005</v>
      </c>
      <c r="T127" s="256">
        <v>29.680799999999991</v>
      </c>
      <c r="U127" s="256">
        <v>31.66422</v>
      </c>
      <c r="V127" s="256">
        <v>64.227860000000021</v>
      </c>
      <c r="W127" s="256">
        <v>32.812799999999982</v>
      </c>
      <c r="X127" s="256">
        <v>11.496989999999983</v>
      </c>
      <c r="Y127" s="256">
        <v>11.827460000000031</v>
      </c>
      <c r="Z127" s="255">
        <v>11.749379999999999</v>
      </c>
      <c r="AA127" s="255">
        <v>18.374829999999999</v>
      </c>
      <c r="AB127" s="255">
        <v>23.883910000000007</v>
      </c>
      <c r="AC127" s="255">
        <v>15.448650000000001</v>
      </c>
      <c r="AD127" s="255">
        <v>9.5116199999999935</v>
      </c>
      <c r="AE127" s="255">
        <v>11.450919999999996</v>
      </c>
      <c r="AF127" s="255">
        <v>21.845359999999999</v>
      </c>
      <c r="AG127" s="255">
        <v>24.806579999999997</v>
      </c>
      <c r="AH127" s="255">
        <v>59.131270000000001</v>
      </c>
      <c r="AI127" s="255">
        <v>30.821110000000004</v>
      </c>
      <c r="AJ127" s="255">
        <v>14.904989999999998</v>
      </c>
      <c r="AK127" s="255">
        <v>10.940809999999999</v>
      </c>
      <c r="AL127" s="254">
        <v>11.228770000000001</v>
      </c>
      <c r="AM127" s="254">
        <v>17.04945</v>
      </c>
      <c r="AN127" s="254">
        <v>22.939799999999995</v>
      </c>
      <c r="AO127" s="254">
        <v>14.06147</v>
      </c>
      <c r="AP127" s="254">
        <v>17.265860000000004</v>
      </c>
      <c r="AQ127" s="254">
        <v>12.78416</v>
      </c>
      <c r="AR127" s="254">
        <v>2.1955299999999909</v>
      </c>
      <c r="AS127" s="254">
        <v>22.426640000000006</v>
      </c>
      <c r="AT127" s="254">
        <v>37.579020000000028</v>
      </c>
      <c r="AU127" s="254">
        <v>19.056909999999959</v>
      </c>
      <c r="AV127" s="254">
        <v>12.600020000000029</v>
      </c>
      <c r="AW127" s="254">
        <v>8.9636899999999855</v>
      </c>
      <c r="AX127" s="255">
        <v>18.634679999999999</v>
      </c>
      <c r="AY127" s="255">
        <v>10.014950000000002</v>
      </c>
      <c r="AZ127" s="255"/>
      <c r="BA127" s="255"/>
      <c r="BB127" s="255"/>
      <c r="BC127" s="255"/>
      <c r="BD127" s="255"/>
      <c r="BE127" s="255"/>
      <c r="BF127" s="255"/>
      <c r="BG127" s="255"/>
      <c r="BH127" s="255"/>
      <c r="BI127" s="255"/>
      <c r="BM127" s="241"/>
      <c r="BN127" s="255">
        <f t="shared" si="51"/>
        <v>254.90798000000001</v>
      </c>
      <c r="BO127" s="255">
        <f t="shared" si="52"/>
        <v>252.86942999999999</v>
      </c>
      <c r="BP127" s="255">
        <f t="shared" si="53"/>
        <v>198.15132</v>
      </c>
      <c r="BQ127" s="255">
        <f ca="1">_xlfn.IFNA(IF($E127=1,OFFSET($M127,0,MATCH(Periods!$D$15,$M$5:$BL$5,0)-1),SUM(OFFSET($M127,0,MATCH(Periods!$D$15,$M$5:$BL$5,0)-1):OFFSET($M127,0,MATCH(Periods!$D$15,$M$5:$BL$5,0)-12))),"")</f>
        <v>198.52273</v>
      </c>
      <c r="BR127" s="255">
        <f ca="1">IF($E127=1,OFFSET($M127,0,MATCH(Periods!$D$17,$M$5:$BL$5,0)-1),SUM(OFFSET($M127,0,MATCH(Periods!$D$17,$M$5:$BL$5,0)-1):OFFSET($M127,0,MATCH(Periods!$D$13,$M$5:$BL$5,0))))</f>
        <v>28.278220000000001</v>
      </c>
      <c r="BS127" s="255">
        <f ca="1">IF($E127=1,OFFSET($M127,0,MATCH(Periods!$D$16,$M$5:$BL$5,0)-1),SUM(OFFSET($M127,0,MATCH(Periods!$D$16,$M$5:$BL$5,0)-1):OFFSET($M127,0,MATCH(Periods!$D$14,$M$5:$BL$5,0))))</f>
        <v>28.649630000000002</v>
      </c>
      <c r="BT127" s="26"/>
      <c r="BU127" s="187" t="str">
        <f>IF(ISERROR(BN127/#REF!), "n/a", BN127/#REF!)</f>
        <v>n/a</v>
      </c>
      <c r="BV127" s="187" t="str">
        <f>IF(ISERROR(BO127/#REF!), "n/a", BO127/#REF!)</f>
        <v>n/a</v>
      </c>
      <c r="BW127" s="187" t="str">
        <f>IF(ISERROR(BP127/#REF!), "n/a", BP127/#REF!)</f>
        <v>n/a</v>
      </c>
      <c r="BX127" s="187" t="str">
        <f ca="1">IF(ISERROR(BQ127/#REF!), "n/a", BQ127/#REF!)</f>
        <v>n/a</v>
      </c>
      <c r="BY127" s="187" t="str">
        <f ca="1">IF(ISERROR(BR127/#REF!), "n/a", BR127/#REF!)</f>
        <v>n/a</v>
      </c>
      <c r="BZ127" s="187" t="str">
        <f ca="1">IF(ISERROR(BS127/#REF!), "n/a", BS127/#REF!)</f>
        <v>n/a</v>
      </c>
      <c r="CA127" s="71"/>
      <c r="CB127" s="257">
        <f t="shared" si="54"/>
        <v>-2.038550000000015</v>
      </c>
      <c r="CC127" s="188">
        <f t="shared" si="55"/>
        <v>-7.9971996168971046E-3</v>
      </c>
      <c r="CD127" s="257">
        <f t="shared" si="56"/>
        <v>-54.718109999999996</v>
      </c>
      <c r="CE127" s="188">
        <f t="shared" si="57"/>
        <v>-0.21638879005659165</v>
      </c>
      <c r="CF127" s="257">
        <f t="shared" ca="1" si="58"/>
        <v>0.37140999999999735</v>
      </c>
      <c r="CG127" s="188">
        <f t="shared" ca="1" si="59"/>
        <v>1.8743756034529438E-3</v>
      </c>
      <c r="CH127" s="257">
        <f t="shared" ca="1" si="60"/>
        <v>0.37141000000000091</v>
      </c>
      <c r="CI127" s="188">
        <f t="shared" ca="1" si="61"/>
        <v>1.3134136448475218E-2</v>
      </c>
      <c r="CJ127" s="26"/>
      <c r="CK127" s="187"/>
    </row>
    <row r="128" spans="1:89" ht="12" customHeight="1" x14ac:dyDescent="0.35">
      <c r="A128" s="27"/>
      <c r="B128" s="304" t="s">
        <v>628</v>
      </c>
      <c r="C128" s="27" t="s">
        <v>323</v>
      </c>
      <c r="D128" s="27"/>
      <c r="E128" s="27">
        <v>2</v>
      </c>
      <c r="F128" s="303" t="s">
        <v>10</v>
      </c>
      <c r="G128" s="27" t="s">
        <v>454</v>
      </c>
      <c r="H128" s="27" t="s">
        <v>433</v>
      </c>
      <c r="I128" s="27"/>
      <c r="J128" s="27"/>
      <c r="K128" s="27"/>
      <c r="L128" s="172"/>
      <c r="M128" s="25"/>
      <c r="N128" s="256">
        <v>0</v>
      </c>
      <c r="O128" s="256">
        <v>0</v>
      </c>
      <c r="P128" s="256">
        <v>7.6090000000000005E-2</v>
      </c>
      <c r="Q128" s="256">
        <v>0</v>
      </c>
      <c r="R128" s="256">
        <v>0</v>
      </c>
      <c r="S128" s="256">
        <v>0</v>
      </c>
      <c r="T128" s="256">
        <v>0</v>
      </c>
      <c r="U128" s="256">
        <v>0</v>
      </c>
      <c r="V128" s="256">
        <v>4.3999999999999595E-4</v>
      </c>
      <c r="W128" s="256">
        <v>0</v>
      </c>
      <c r="X128" s="256">
        <v>0</v>
      </c>
      <c r="Y128" s="256">
        <v>7.9999999999999516E-4</v>
      </c>
      <c r="Z128" s="255">
        <v>0</v>
      </c>
      <c r="AA128" s="255">
        <v>0</v>
      </c>
      <c r="AB128" s="255">
        <v>4.9800000000000001E-3</v>
      </c>
      <c r="AC128" s="255">
        <v>0</v>
      </c>
      <c r="AD128" s="255">
        <v>0</v>
      </c>
      <c r="AE128" s="255">
        <v>0</v>
      </c>
      <c r="AF128" s="255">
        <v>0</v>
      </c>
      <c r="AG128" s="255">
        <v>0</v>
      </c>
      <c r="AH128" s="255">
        <v>0</v>
      </c>
      <c r="AI128" s="255">
        <v>0.41448000000000002</v>
      </c>
      <c r="AJ128" s="255">
        <v>0</v>
      </c>
      <c r="AK128" s="255">
        <v>0</v>
      </c>
      <c r="AL128" s="254">
        <v>0</v>
      </c>
      <c r="AM128" s="254">
        <v>0</v>
      </c>
      <c r="AN128" s="254">
        <v>0</v>
      </c>
      <c r="AO128" s="254">
        <v>0</v>
      </c>
      <c r="AP128" s="254">
        <v>0</v>
      </c>
      <c r="AQ128" s="254">
        <v>0</v>
      </c>
      <c r="AR128" s="254">
        <v>0</v>
      </c>
      <c r="AS128" s="254">
        <v>0</v>
      </c>
      <c r="AT128" s="254">
        <v>0</v>
      </c>
      <c r="AU128" s="254">
        <v>0</v>
      </c>
      <c r="AV128" s="254">
        <v>0</v>
      </c>
      <c r="AW128" s="254">
        <v>0</v>
      </c>
      <c r="AX128" s="255">
        <v>0</v>
      </c>
      <c r="AY128" s="255">
        <v>0</v>
      </c>
      <c r="AZ128" s="255"/>
      <c r="BA128" s="255"/>
      <c r="BB128" s="255"/>
      <c r="BC128" s="255"/>
      <c r="BD128" s="255"/>
      <c r="BE128" s="255"/>
      <c r="BF128" s="255"/>
      <c r="BG128" s="255"/>
      <c r="BH128" s="255"/>
      <c r="BI128" s="255"/>
      <c r="BM128" s="241"/>
      <c r="BN128" s="255">
        <f t="shared" si="51"/>
        <v>7.7329999999999996E-2</v>
      </c>
      <c r="BO128" s="255">
        <f t="shared" si="52"/>
        <v>0.41946</v>
      </c>
      <c r="BP128" s="255">
        <f t="shared" si="53"/>
        <v>0</v>
      </c>
      <c r="BQ128" s="255">
        <f ca="1">_xlfn.IFNA(IF($E128=1,OFFSET($M128,0,MATCH(Periods!$D$15,$M$5:$BL$5,0)-1),SUM(OFFSET($M128,0,MATCH(Periods!$D$15,$M$5:$BL$5,0)-1):OFFSET($M128,0,MATCH(Periods!$D$15,$M$5:$BL$5,0)-12))),"")</f>
        <v>0</v>
      </c>
      <c r="BR128" s="255">
        <f ca="1">IF($E128=1,OFFSET($M128,0,MATCH(Periods!$D$17,$M$5:$BL$5,0)-1),SUM(OFFSET($M128,0,MATCH(Periods!$D$17,$M$5:$BL$5,0)-1):OFFSET($M128,0,MATCH(Periods!$D$13,$M$5:$BL$5,0))))</f>
        <v>0</v>
      </c>
      <c r="BS128" s="255">
        <f ca="1">IF($E128=1,OFFSET($M128,0,MATCH(Periods!$D$16,$M$5:$BL$5,0)-1),SUM(OFFSET($M128,0,MATCH(Periods!$D$16,$M$5:$BL$5,0)-1):OFFSET($M128,0,MATCH(Periods!$D$14,$M$5:$BL$5,0))))</f>
        <v>0</v>
      </c>
      <c r="BT128" s="26"/>
      <c r="BU128" s="187" t="str">
        <f>IF(ISERROR(BN128/#REF!), "n/a", BN128/#REF!)</f>
        <v>n/a</v>
      </c>
      <c r="BV128" s="187" t="str">
        <f>IF(ISERROR(BO128/#REF!), "n/a", BO128/#REF!)</f>
        <v>n/a</v>
      </c>
      <c r="BW128" s="187" t="str">
        <f>IF(ISERROR(BP128/#REF!), "n/a", BP128/#REF!)</f>
        <v>n/a</v>
      </c>
      <c r="BX128" s="187" t="str">
        <f ca="1">IF(ISERROR(BQ128/#REF!), "n/a", BQ128/#REF!)</f>
        <v>n/a</v>
      </c>
      <c r="BY128" s="187" t="str">
        <f ca="1">IF(ISERROR(BR128/#REF!), "n/a", BR128/#REF!)</f>
        <v>n/a</v>
      </c>
      <c r="BZ128" s="187" t="str">
        <f ca="1">IF(ISERROR(BS128/#REF!), "n/a", BS128/#REF!)</f>
        <v>n/a</v>
      </c>
      <c r="CA128" s="71"/>
      <c r="CB128" s="257">
        <f t="shared" si="54"/>
        <v>0.34212999999999999</v>
      </c>
      <c r="CC128" s="188">
        <f t="shared" si="55"/>
        <v>4.4242855295486878</v>
      </c>
      <c r="CD128" s="257">
        <f t="shared" si="56"/>
        <v>-0.41946</v>
      </c>
      <c r="CE128" s="188">
        <f t="shared" si="57"/>
        <v>-1</v>
      </c>
      <c r="CF128" s="257">
        <f t="shared" ca="1" si="58"/>
        <v>0</v>
      </c>
      <c r="CG128" s="188">
        <f t="shared" ca="1" si="59"/>
        <v>1</v>
      </c>
      <c r="CH128" s="257">
        <f t="shared" ca="1" si="60"/>
        <v>0</v>
      </c>
      <c r="CI128" s="188">
        <f t="shared" ca="1" si="61"/>
        <v>1</v>
      </c>
      <c r="CJ128" s="26"/>
      <c r="CK128" s="187"/>
    </row>
    <row r="129" spans="1:89" ht="12" customHeight="1" x14ac:dyDescent="0.35">
      <c r="A129" s="27"/>
      <c r="B129" s="304" t="s">
        <v>629</v>
      </c>
      <c r="C129" s="27" t="s">
        <v>324</v>
      </c>
      <c r="D129" s="27"/>
      <c r="E129" s="27">
        <v>2</v>
      </c>
      <c r="F129" s="303" t="s">
        <v>10</v>
      </c>
      <c r="G129" s="27" t="s">
        <v>454</v>
      </c>
      <c r="H129" s="27" t="s">
        <v>433</v>
      </c>
      <c r="I129" s="27"/>
      <c r="J129" s="27"/>
      <c r="K129" s="27"/>
      <c r="L129" s="172"/>
      <c r="M129" s="25"/>
      <c r="N129" s="256">
        <v>8.5000000000000006E-2</v>
      </c>
      <c r="O129" s="256">
        <v>0</v>
      </c>
      <c r="P129" s="256">
        <v>9.6999999999999989E-2</v>
      </c>
      <c r="Q129" s="256">
        <v>0</v>
      </c>
      <c r="R129" s="256">
        <v>0</v>
      </c>
      <c r="S129" s="256">
        <v>0</v>
      </c>
      <c r="T129" s="256">
        <v>0</v>
      </c>
      <c r="U129" s="256">
        <v>0</v>
      </c>
      <c r="V129" s="256">
        <v>0</v>
      </c>
      <c r="W129" s="256">
        <v>0</v>
      </c>
      <c r="X129" s="256">
        <v>1.2</v>
      </c>
      <c r="Y129" s="256">
        <v>0</v>
      </c>
      <c r="Z129" s="255">
        <v>0</v>
      </c>
      <c r="AA129" s="255">
        <v>0</v>
      </c>
      <c r="AB129" s="255">
        <v>0</v>
      </c>
      <c r="AC129" s="255">
        <v>0</v>
      </c>
      <c r="AD129" s="255">
        <v>0</v>
      </c>
      <c r="AE129" s="255">
        <v>0</v>
      </c>
      <c r="AF129" s="255">
        <v>0</v>
      </c>
      <c r="AG129" s="255">
        <v>0</v>
      </c>
      <c r="AH129" s="255">
        <v>-3.0000000000000001E-3</v>
      </c>
      <c r="AI129" s="255">
        <v>0</v>
      </c>
      <c r="AJ129" s="255">
        <v>0</v>
      </c>
      <c r="AK129" s="255">
        <v>0</v>
      </c>
      <c r="AL129" s="254">
        <v>9.7000000000000003E-2</v>
      </c>
      <c r="AM129" s="254">
        <v>0</v>
      </c>
      <c r="AN129" s="254">
        <v>0</v>
      </c>
      <c r="AO129" s="254">
        <v>6.8000000000000005E-2</v>
      </c>
      <c r="AP129" s="254">
        <v>0.5</v>
      </c>
      <c r="AQ129" s="254">
        <v>0</v>
      </c>
      <c r="AR129" s="254">
        <v>0</v>
      </c>
      <c r="AS129" s="254">
        <v>0</v>
      </c>
      <c r="AT129" s="254">
        <v>0</v>
      </c>
      <c r="AU129" s="254">
        <v>0</v>
      </c>
      <c r="AV129" s="254">
        <v>0</v>
      </c>
      <c r="AW129" s="254">
        <v>0</v>
      </c>
      <c r="AX129" s="255">
        <v>0</v>
      </c>
      <c r="AY129" s="255">
        <v>2</v>
      </c>
      <c r="AZ129" s="255"/>
      <c r="BA129" s="255"/>
      <c r="BB129" s="255"/>
      <c r="BC129" s="255"/>
      <c r="BD129" s="255"/>
      <c r="BE129" s="255"/>
      <c r="BF129" s="255"/>
      <c r="BG129" s="255"/>
      <c r="BH129" s="255"/>
      <c r="BI129" s="255"/>
      <c r="BM129" s="241"/>
      <c r="BN129" s="255">
        <f t="shared" si="51"/>
        <v>1.3819999999999999</v>
      </c>
      <c r="BO129" s="255">
        <f t="shared" si="52"/>
        <v>-3.0000000000000001E-3</v>
      </c>
      <c r="BP129" s="255">
        <f t="shared" si="53"/>
        <v>0.66500000000000004</v>
      </c>
      <c r="BQ129" s="255">
        <f ca="1">_xlfn.IFNA(IF($E129=1,OFFSET($M129,0,MATCH(Periods!$D$15,$M$5:$BL$5,0)-1),SUM(OFFSET($M129,0,MATCH(Periods!$D$15,$M$5:$BL$5,0)-1):OFFSET($M129,0,MATCH(Periods!$D$15,$M$5:$BL$5,0)-12))),"")</f>
        <v>2.5680000000000001</v>
      </c>
      <c r="BR129" s="255">
        <f ca="1">IF($E129=1,OFFSET($M129,0,MATCH(Periods!$D$17,$M$5:$BL$5,0)-1),SUM(OFFSET($M129,0,MATCH(Periods!$D$17,$M$5:$BL$5,0)-1):OFFSET($M129,0,MATCH(Periods!$D$13,$M$5:$BL$5,0))))</f>
        <v>9.7000000000000003E-2</v>
      </c>
      <c r="BS129" s="255">
        <f ca="1">IF($E129=1,OFFSET($M129,0,MATCH(Periods!$D$16,$M$5:$BL$5,0)-1),SUM(OFFSET($M129,0,MATCH(Periods!$D$16,$M$5:$BL$5,0)-1):OFFSET($M129,0,MATCH(Periods!$D$14,$M$5:$BL$5,0))))</f>
        <v>2</v>
      </c>
      <c r="BT129" s="26"/>
      <c r="BU129" s="187" t="str">
        <f>IF(ISERROR(BN129/#REF!), "n/a", BN129/#REF!)</f>
        <v>n/a</v>
      </c>
      <c r="BV129" s="187" t="str">
        <f>IF(ISERROR(BO129/#REF!), "n/a", BO129/#REF!)</f>
        <v>n/a</v>
      </c>
      <c r="BW129" s="187" t="str">
        <f>IF(ISERROR(BP129/#REF!), "n/a", BP129/#REF!)</f>
        <v>n/a</v>
      </c>
      <c r="BX129" s="187" t="str">
        <f ca="1">IF(ISERROR(BQ129/#REF!), "n/a", BQ129/#REF!)</f>
        <v>n/a</v>
      </c>
      <c r="BY129" s="187" t="str">
        <f ca="1">IF(ISERROR(BR129/#REF!), "n/a", BR129/#REF!)</f>
        <v>n/a</v>
      </c>
      <c r="BZ129" s="187" t="str">
        <f ca="1">IF(ISERROR(BS129/#REF!), "n/a", BS129/#REF!)</f>
        <v>n/a</v>
      </c>
      <c r="CA129" s="71"/>
      <c r="CB129" s="257">
        <f t="shared" si="54"/>
        <v>-1.3849999999999998</v>
      </c>
      <c r="CC129" s="188">
        <f t="shared" si="55"/>
        <v>-1.0021707670043414</v>
      </c>
      <c r="CD129" s="257">
        <f t="shared" si="56"/>
        <v>0.66800000000000004</v>
      </c>
      <c r="CE129" s="188">
        <f t="shared" si="57"/>
        <v>-222.66666666666669</v>
      </c>
      <c r="CF129" s="257">
        <f t="shared" ca="1" si="58"/>
        <v>1.903</v>
      </c>
      <c r="CG129" s="188">
        <f t="shared" ca="1" si="59"/>
        <v>2.8616541353383456</v>
      </c>
      <c r="CH129" s="257">
        <f t="shared" ca="1" si="60"/>
        <v>1.903</v>
      </c>
      <c r="CI129" s="188">
        <f t="shared" ca="1" si="61"/>
        <v>19.618556701030929</v>
      </c>
      <c r="CJ129" s="26"/>
      <c r="CK129" s="187"/>
    </row>
    <row r="130" spans="1:89" ht="12" customHeight="1" x14ac:dyDescent="0.35">
      <c r="A130" s="27"/>
      <c r="B130" s="304" t="s">
        <v>630</v>
      </c>
      <c r="C130" s="27" t="s">
        <v>345</v>
      </c>
      <c r="D130" s="27"/>
      <c r="E130" s="27">
        <v>2</v>
      </c>
      <c r="F130" s="303" t="s">
        <v>10</v>
      </c>
      <c r="G130" s="27" t="s">
        <v>51</v>
      </c>
      <c r="H130" s="27" t="s">
        <v>114</v>
      </c>
      <c r="I130" s="27" t="s">
        <v>459</v>
      </c>
      <c r="J130" s="27"/>
      <c r="K130" s="27"/>
      <c r="L130" s="172"/>
      <c r="M130" s="25"/>
      <c r="N130" s="256">
        <v>0</v>
      </c>
      <c r="O130" s="256">
        <v>0</v>
      </c>
      <c r="P130" s="256">
        <v>0</v>
      </c>
      <c r="Q130" s="256">
        <v>0</v>
      </c>
      <c r="R130" s="256">
        <v>0</v>
      </c>
      <c r="S130" s="256">
        <v>0</v>
      </c>
      <c r="T130" s="256">
        <v>0</v>
      </c>
      <c r="U130" s="256">
        <v>0</v>
      </c>
      <c r="V130" s="256">
        <v>0</v>
      </c>
      <c r="W130" s="256">
        <v>0</v>
      </c>
      <c r="X130" s="256">
        <v>0</v>
      </c>
      <c r="Y130" s="256">
        <v>30.322839999999999</v>
      </c>
      <c r="Z130" s="255">
        <v>0</v>
      </c>
      <c r="AA130" s="255">
        <v>0</v>
      </c>
      <c r="AB130" s="255">
        <v>0</v>
      </c>
      <c r="AC130" s="255">
        <v>0</v>
      </c>
      <c r="AD130" s="255">
        <v>0</v>
      </c>
      <c r="AE130" s="255">
        <v>0</v>
      </c>
      <c r="AF130" s="255">
        <v>0</v>
      </c>
      <c r="AG130" s="255">
        <v>0</v>
      </c>
      <c r="AH130" s="255">
        <v>0</v>
      </c>
      <c r="AI130" s="255">
        <v>0</v>
      </c>
      <c r="AJ130" s="255">
        <v>0</v>
      </c>
      <c r="AK130" s="255">
        <v>0</v>
      </c>
      <c r="AL130" s="254">
        <v>0</v>
      </c>
      <c r="AM130" s="254">
        <v>0</v>
      </c>
      <c r="AN130" s="254">
        <v>0</v>
      </c>
      <c r="AO130" s="254">
        <v>0</v>
      </c>
      <c r="AP130" s="254">
        <v>0</v>
      </c>
      <c r="AQ130" s="254">
        <v>0</v>
      </c>
      <c r="AR130" s="254">
        <v>0</v>
      </c>
      <c r="AS130" s="254">
        <v>0</v>
      </c>
      <c r="AT130" s="254">
        <v>0</v>
      </c>
      <c r="AU130" s="254">
        <v>0</v>
      </c>
      <c r="AV130" s="254">
        <v>0</v>
      </c>
      <c r="AW130" s="254">
        <v>0</v>
      </c>
      <c r="AX130" s="255">
        <v>0</v>
      </c>
      <c r="AY130" s="255">
        <v>0</v>
      </c>
      <c r="AZ130" s="255"/>
      <c r="BA130" s="255"/>
      <c r="BB130" s="255"/>
      <c r="BC130" s="255"/>
      <c r="BD130" s="255"/>
      <c r="BE130" s="255"/>
      <c r="BF130" s="255"/>
      <c r="BG130" s="255"/>
      <c r="BH130" s="255"/>
      <c r="BI130" s="255"/>
      <c r="BM130" s="241"/>
      <c r="BN130" s="255">
        <f t="shared" si="51"/>
        <v>30.322839999999999</v>
      </c>
      <c r="BO130" s="255">
        <f t="shared" si="52"/>
        <v>0</v>
      </c>
      <c r="BP130" s="255">
        <f t="shared" si="53"/>
        <v>0</v>
      </c>
      <c r="BQ130" s="255">
        <f ca="1">_xlfn.IFNA(IF($E130=1,OFFSET($M130,0,MATCH(Periods!$D$15,$M$5:$BL$5,0)-1),SUM(OFFSET($M130,0,MATCH(Periods!$D$15,$M$5:$BL$5,0)-1):OFFSET($M130,0,MATCH(Periods!$D$15,$M$5:$BL$5,0)-12))),"")</f>
        <v>0</v>
      </c>
      <c r="BR130" s="255">
        <f ca="1">IF($E130=1,OFFSET($M130,0,MATCH(Periods!$D$17,$M$5:$BL$5,0)-1),SUM(OFFSET($M130,0,MATCH(Periods!$D$17,$M$5:$BL$5,0)-1):OFFSET($M130,0,MATCH(Periods!$D$13,$M$5:$BL$5,0))))</f>
        <v>0</v>
      </c>
      <c r="BS130" s="255">
        <f ca="1">IF($E130=1,OFFSET($M130,0,MATCH(Periods!$D$16,$M$5:$BL$5,0)-1),SUM(OFFSET($M130,0,MATCH(Periods!$D$16,$M$5:$BL$5,0)-1):OFFSET($M130,0,MATCH(Periods!$D$14,$M$5:$BL$5,0))))</f>
        <v>0</v>
      </c>
      <c r="BT130" s="26"/>
      <c r="BU130" s="187" t="str">
        <f>IF(ISERROR(BN130/#REF!), "n/a", BN130/#REF!)</f>
        <v>n/a</v>
      </c>
      <c r="BV130" s="187" t="str">
        <f>IF(ISERROR(BO130/#REF!), "n/a", BO130/#REF!)</f>
        <v>n/a</v>
      </c>
      <c r="BW130" s="187" t="str">
        <f>IF(ISERROR(BP130/#REF!), "n/a", BP130/#REF!)</f>
        <v>n/a</v>
      </c>
      <c r="BX130" s="187" t="str">
        <f ca="1">IF(ISERROR(BQ130/#REF!), "n/a", BQ130/#REF!)</f>
        <v>n/a</v>
      </c>
      <c r="BY130" s="187" t="str">
        <f ca="1">IF(ISERROR(BR130/#REF!), "n/a", BR130/#REF!)</f>
        <v>n/a</v>
      </c>
      <c r="BZ130" s="187" t="str">
        <f ca="1">IF(ISERROR(BS130/#REF!), "n/a", BS130/#REF!)</f>
        <v>n/a</v>
      </c>
      <c r="CA130" s="71"/>
      <c r="CB130" s="257">
        <f t="shared" si="54"/>
        <v>-30.322839999999999</v>
      </c>
      <c r="CC130" s="188">
        <f t="shared" si="55"/>
        <v>-1</v>
      </c>
      <c r="CD130" s="257">
        <f t="shared" si="56"/>
        <v>0</v>
      </c>
      <c r="CE130" s="188">
        <f t="shared" si="57"/>
        <v>1</v>
      </c>
      <c r="CF130" s="257">
        <f t="shared" ca="1" si="58"/>
        <v>0</v>
      </c>
      <c r="CG130" s="188">
        <f t="shared" ca="1" si="59"/>
        <v>1</v>
      </c>
      <c r="CH130" s="257">
        <f t="shared" ca="1" si="60"/>
        <v>0</v>
      </c>
      <c r="CI130" s="188">
        <f t="shared" ca="1" si="61"/>
        <v>1</v>
      </c>
      <c r="CJ130" s="26"/>
      <c r="CK130" s="187"/>
    </row>
    <row r="131" spans="1:89" ht="12" customHeight="1" x14ac:dyDescent="0.35">
      <c r="A131" s="27"/>
      <c r="B131" s="304" t="s">
        <v>631</v>
      </c>
      <c r="C131" s="27" t="s">
        <v>346</v>
      </c>
      <c r="D131" s="27"/>
      <c r="E131" s="27">
        <v>2</v>
      </c>
      <c r="F131" s="303" t="s">
        <v>10</v>
      </c>
      <c r="G131" s="27" t="s">
        <v>51</v>
      </c>
      <c r="H131" s="27" t="s">
        <v>115</v>
      </c>
      <c r="I131" s="27" t="s">
        <v>460</v>
      </c>
      <c r="J131" s="27"/>
      <c r="K131" s="27"/>
      <c r="L131" s="172"/>
      <c r="M131" s="25"/>
      <c r="N131" s="256">
        <v>0</v>
      </c>
      <c r="O131" s="256">
        <v>0</v>
      </c>
      <c r="P131" s="256">
        <v>0</v>
      </c>
      <c r="Q131" s="256">
        <v>0</v>
      </c>
      <c r="R131" s="256">
        <v>0</v>
      </c>
      <c r="S131" s="256">
        <v>0</v>
      </c>
      <c r="T131" s="256">
        <v>7.5</v>
      </c>
      <c r="U131" s="256">
        <v>0</v>
      </c>
      <c r="V131" s="256">
        <v>0</v>
      </c>
      <c r="W131" s="256">
        <v>0</v>
      </c>
      <c r="X131" s="256">
        <v>0</v>
      </c>
      <c r="Y131" s="256">
        <v>0</v>
      </c>
      <c r="Z131" s="255">
        <v>0</v>
      </c>
      <c r="AA131" s="255">
        <v>0</v>
      </c>
      <c r="AB131" s="255">
        <v>0</v>
      </c>
      <c r="AC131" s="255">
        <v>0</v>
      </c>
      <c r="AD131" s="255">
        <v>0</v>
      </c>
      <c r="AE131" s="255">
        <v>0</v>
      </c>
      <c r="AF131" s="255">
        <v>0</v>
      </c>
      <c r="AG131" s="255">
        <v>0</v>
      </c>
      <c r="AH131" s="255">
        <v>0</v>
      </c>
      <c r="AI131" s="255">
        <v>0</v>
      </c>
      <c r="AJ131" s="255">
        <v>0</v>
      </c>
      <c r="AK131" s="255">
        <v>12</v>
      </c>
      <c r="AL131" s="254">
        <v>0</v>
      </c>
      <c r="AM131" s="254">
        <v>0</v>
      </c>
      <c r="AN131" s="254">
        <v>0</v>
      </c>
      <c r="AO131" s="254">
        <v>0</v>
      </c>
      <c r="AP131" s="254">
        <v>0</v>
      </c>
      <c r="AQ131" s="254">
        <v>0</v>
      </c>
      <c r="AR131" s="254">
        <v>0</v>
      </c>
      <c r="AS131" s="254">
        <v>0</v>
      </c>
      <c r="AT131" s="254">
        <v>0</v>
      </c>
      <c r="AU131" s="254">
        <v>0</v>
      </c>
      <c r="AV131" s="254">
        <v>0</v>
      </c>
      <c r="AW131" s="254">
        <v>118</v>
      </c>
      <c r="AX131" s="255">
        <v>0</v>
      </c>
      <c r="AY131" s="255">
        <v>0</v>
      </c>
      <c r="AZ131" s="255"/>
      <c r="BA131" s="255"/>
      <c r="BB131" s="255"/>
      <c r="BC131" s="255"/>
      <c r="BD131" s="255"/>
      <c r="BE131" s="255"/>
      <c r="BF131" s="255"/>
      <c r="BG131" s="255"/>
      <c r="BH131" s="255"/>
      <c r="BI131" s="255"/>
      <c r="BM131" s="241"/>
      <c r="BN131" s="255">
        <f t="shared" si="51"/>
        <v>7.5</v>
      </c>
      <c r="BO131" s="255">
        <f t="shared" si="52"/>
        <v>12</v>
      </c>
      <c r="BP131" s="255">
        <f t="shared" si="53"/>
        <v>118</v>
      </c>
      <c r="BQ131" s="255">
        <f ca="1">_xlfn.IFNA(IF($E131=1,OFFSET($M131,0,MATCH(Periods!$D$15,$M$5:$BL$5,0)-1),SUM(OFFSET($M131,0,MATCH(Periods!$D$15,$M$5:$BL$5,0)-1):OFFSET($M131,0,MATCH(Periods!$D$15,$M$5:$BL$5,0)-12))),"")</f>
        <v>118</v>
      </c>
      <c r="BR131" s="255">
        <f ca="1">IF($E131=1,OFFSET($M131,0,MATCH(Periods!$D$17,$M$5:$BL$5,0)-1),SUM(OFFSET($M131,0,MATCH(Periods!$D$17,$M$5:$BL$5,0)-1):OFFSET($M131,0,MATCH(Periods!$D$13,$M$5:$BL$5,0))))</f>
        <v>0</v>
      </c>
      <c r="BS131" s="255">
        <f ca="1">IF($E131=1,OFFSET($M131,0,MATCH(Periods!$D$16,$M$5:$BL$5,0)-1),SUM(OFFSET($M131,0,MATCH(Periods!$D$16,$M$5:$BL$5,0)-1):OFFSET($M131,0,MATCH(Periods!$D$14,$M$5:$BL$5,0))))</f>
        <v>0</v>
      </c>
      <c r="BT131" s="26"/>
      <c r="BU131" s="187" t="str">
        <f>IF(ISERROR(BN131/#REF!), "n/a", BN131/#REF!)</f>
        <v>n/a</v>
      </c>
      <c r="BV131" s="187" t="str">
        <f>IF(ISERROR(BO131/#REF!), "n/a", BO131/#REF!)</f>
        <v>n/a</v>
      </c>
      <c r="BW131" s="187" t="str">
        <f>IF(ISERROR(BP131/#REF!), "n/a", BP131/#REF!)</f>
        <v>n/a</v>
      </c>
      <c r="BX131" s="187" t="str">
        <f ca="1">IF(ISERROR(BQ131/#REF!), "n/a", BQ131/#REF!)</f>
        <v>n/a</v>
      </c>
      <c r="BY131" s="187" t="str">
        <f ca="1">IF(ISERROR(BR131/#REF!), "n/a", BR131/#REF!)</f>
        <v>n/a</v>
      </c>
      <c r="BZ131" s="187" t="str">
        <f ca="1">IF(ISERROR(BS131/#REF!), "n/a", BS131/#REF!)</f>
        <v>n/a</v>
      </c>
      <c r="CA131" s="71"/>
      <c r="CB131" s="257">
        <f t="shared" si="54"/>
        <v>4.5</v>
      </c>
      <c r="CC131" s="188">
        <f t="shared" si="55"/>
        <v>0.6</v>
      </c>
      <c r="CD131" s="257">
        <f t="shared" si="56"/>
        <v>106</v>
      </c>
      <c r="CE131" s="188">
        <f t="shared" si="57"/>
        <v>8.8333333333333339</v>
      </c>
      <c r="CF131" s="257">
        <f t="shared" ca="1" si="58"/>
        <v>0</v>
      </c>
      <c r="CG131" s="188">
        <f t="shared" ca="1" si="59"/>
        <v>0</v>
      </c>
      <c r="CH131" s="257">
        <f t="shared" ca="1" si="60"/>
        <v>0</v>
      </c>
      <c r="CI131" s="188">
        <f t="shared" ca="1" si="61"/>
        <v>1</v>
      </c>
      <c r="CJ131" s="26"/>
      <c r="CK131" s="187"/>
    </row>
    <row r="132" spans="1:89" ht="12" customHeight="1" x14ac:dyDescent="0.35">
      <c r="A132" s="27"/>
      <c r="B132" s="304" t="s">
        <v>632</v>
      </c>
      <c r="C132" s="27" t="s">
        <v>347</v>
      </c>
      <c r="D132" s="27"/>
      <c r="E132" s="27">
        <v>2</v>
      </c>
      <c r="F132" s="303" t="s">
        <v>10</v>
      </c>
      <c r="G132" s="27" t="s">
        <v>51</v>
      </c>
      <c r="H132" s="27" t="s">
        <v>114</v>
      </c>
      <c r="I132" s="27" t="s">
        <v>461</v>
      </c>
      <c r="J132" s="27"/>
      <c r="K132" s="27"/>
      <c r="L132" s="172"/>
      <c r="M132" s="25"/>
      <c r="N132" s="256">
        <v>58.623699999999999</v>
      </c>
      <c r="O132" s="256">
        <v>58.750699999999995</v>
      </c>
      <c r="P132" s="256">
        <v>59.824969999999993</v>
      </c>
      <c r="Q132" s="256">
        <v>59.168040000000019</v>
      </c>
      <c r="R132" s="256">
        <v>59.168040000000019</v>
      </c>
      <c r="S132" s="256">
        <v>59.585059999999999</v>
      </c>
      <c r="T132" s="256">
        <v>59.585399999999936</v>
      </c>
      <c r="U132" s="256">
        <v>59.58540000000005</v>
      </c>
      <c r="V132" s="256">
        <v>61.438899999999933</v>
      </c>
      <c r="W132" s="256">
        <v>63.038720000000126</v>
      </c>
      <c r="X132" s="256">
        <v>64.79239999999993</v>
      </c>
      <c r="Y132" s="256">
        <v>46.469560000000001</v>
      </c>
      <c r="Z132" s="255">
        <v>64.959400000000002</v>
      </c>
      <c r="AA132" s="255">
        <v>65.126400000000004</v>
      </c>
      <c r="AB132" s="255">
        <v>65.126400000000018</v>
      </c>
      <c r="AC132" s="255">
        <v>65.126399999999961</v>
      </c>
      <c r="AD132" s="255">
        <v>69.792399999999986</v>
      </c>
      <c r="AE132" s="255">
        <v>69.792400000000043</v>
      </c>
      <c r="AF132" s="255">
        <v>69.792399999999986</v>
      </c>
      <c r="AG132" s="255">
        <v>69.792399999999986</v>
      </c>
      <c r="AH132" s="255">
        <v>69.792400000000043</v>
      </c>
      <c r="AI132" s="255">
        <v>69.79239999999993</v>
      </c>
      <c r="AJ132" s="255">
        <v>69.792400000000043</v>
      </c>
      <c r="AK132" s="255">
        <v>61.875720000000001</v>
      </c>
      <c r="AL132" s="254">
        <v>62.084379999999996</v>
      </c>
      <c r="AM132" s="254">
        <v>64.397540000000006</v>
      </c>
      <c r="AN132" s="254">
        <v>66.502039999999994</v>
      </c>
      <c r="AO132" s="254">
        <v>66.502039999999994</v>
      </c>
      <c r="AP132" s="254">
        <v>63.376960000000054</v>
      </c>
      <c r="AQ132" s="254">
        <v>62.33535999999998</v>
      </c>
      <c r="AR132" s="254">
        <v>62.33535999999998</v>
      </c>
      <c r="AS132" s="254">
        <v>64.180359999999951</v>
      </c>
      <c r="AT132" s="254">
        <v>63.169360000000097</v>
      </c>
      <c r="AU132" s="254">
        <v>63.169359999999983</v>
      </c>
      <c r="AV132" s="254">
        <v>62.976999999999975</v>
      </c>
      <c r="AW132" s="254">
        <v>63.169359999999983</v>
      </c>
      <c r="AX132" s="255">
        <v>62.951900000000002</v>
      </c>
      <c r="AY132" s="255">
        <v>63.542960000000001</v>
      </c>
      <c r="AZ132" s="255"/>
      <c r="BA132" s="255"/>
      <c r="BB132" s="255"/>
      <c r="BC132" s="255"/>
      <c r="BD132" s="255"/>
      <c r="BE132" s="255"/>
      <c r="BF132" s="255"/>
      <c r="BG132" s="255"/>
      <c r="BH132" s="255"/>
      <c r="BI132" s="255"/>
      <c r="BM132" s="241"/>
      <c r="BN132" s="255">
        <f t="shared" si="51"/>
        <v>710.03089</v>
      </c>
      <c r="BO132" s="255">
        <f t="shared" si="52"/>
        <v>810.76112000000001</v>
      </c>
      <c r="BP132" s="255">
        <f t="shared" si="53"/>
        <v>764.19911999999999</v>
      </c>
      <c r="BQ132" s="255">
        <f ca="1">_xlfn.IFNA(IF($E132=1,OFFSET($M132,0,MATCH(Periods!$D$15,$M$5:$BL$5,0)-1),SUM(OFFSET($M132,0,MATCH(Periods!$D$15,$M$5:$BL$5,0)-1):OFFSET($M132,0,MATCH(Periods!$D$15,$M$5:$BL$5,0)-12))),"")</f>
        <v>764.21205999999995</v>
      </c>
      <c r="BR132" s="255">
        <f ca="1">IF($E132=1,OFFSET($M132,0,MATCH(Periods!$D$17,$M$5:$BL$5,0)-1),SUM(OFFSET($M132,0,MATCH(Periods!$D$17,$M$5:$BL$5,0)-1):OFFSET($M132,0,MATCH(Periods!$D$13,$M$5:$BL$5,0))))</f>
        <v>126.48192</v>
      </c>
      <c r="BS132" s="255">
        <f ca="1">IF($E132=1,OFFSET($M132,0,MATCH(Periods!$D$16,$M$5:$BL$5,0)-1),SUM(OFFSET($M132,0,MATCH(Periods!$D$16,$M$5:$BL$5,0)-1):OFFSET($M132,0,MATCH(Periods!$D$14,$M$5:$BL$5,0))))</f>
        <v>126.49486</v>
      </c>
      <c r="BT132" s="26"/>
      <c r="BU132" s="187" t="str">
        <f>IF(ISERROR(BN132/#REF!), "n/a", BN132/#REF!)</f>
        <v>n/a</v>
      </c>
      <c r="BV132" s="187" t="str">
        <f>IF(ISERROR(BO132/#REF!), "n/a", BO132/#REF!)</f>
        <v>n/a</v>
      </c>
      <c r="BW132" s="187" t="str">
        <f>IF(ISERROR(BP132/#REF!), "n/a", BP132/#REF!)</f>
        <v>n/a</v>
      </c>
      <c r="BX132" s="187" t="str">
        <f ca="1">IF(ISERROR(BQ132/#REF!), "n/a", BQ132/#REF!)</f>
        <v>n/a</v>
      </c>
      <c r="BY132" s="187" t="str">
        <f ca="1">IF(ISERROR(BR132/#REF!), "n/a", BR132/#REF!)</f>
        <v>n/a</v>
      </c>
      <c r="BZ132" s="187" t="str">
        <f ca="1">IF(ISERROR(BS132/#REF!), "n/a", BS132/#REF!)</f>
        <v>n/a</v>
      </c>
      <c r="CA132" s="71"/>
      <c r="CB132" s="257">
        <f t="shared" si="54"/>
        <v>100.73023000000001</v>
      </c>
      <c r="CC132" s="188">
        <f t="shared" si="55"/>
        <v>0.14186739114970054</v>
      </c>
      <c r="CD132" s="257">
        <f t="shared" si="56"/>
        <v>-46.562000000000012</v>
      </c>
      <c r="CE132" s="188">
        <f t="shared" si="57"/>
        <v>-5.7429986282519337E-2</v>
      </c>
      <c r="CF132" s="257">
        <f t="shared" ca="1" si="58"/>
        <v>1.2939999999957763E-2</v>
      </c>
      <c r="CG132" s="188">
        <f t="shared" ca="1" si="59"/>
        <v>1.6932759618929898E-5</v>
      </c>
      <c r="CH132" s="257">
        <f t="shared" ca="1" si="60"/>
        <v>1.2940000000000396E-2</v>
      </c>
      <c r="CI132" s="188">
        <f t="shared" ca="1" si="61"/>
        <v>1.0230711235250379E-4</v>
      </c>
      <c r="CJ132" s="26"/>
      <c r="CK132" s="187"/>
    </row>
    <row r="133" spans="1:89" ht="12" customHeight="1" x14ac:dyDescent="0.35">
      <c r="A133" s="27"/>
      <c r="B133" s="304" t="s">
        <v>633</v>
      </c>
      <c r="C133" s="27" t="s">
        <v>348</v>
      </c>
      <c r="D133" s="27"/>
      <c r="E133" s="27">
        <v>2</v>
      </c>
      <c r="F133" s="303" t="s">
        <v>10</v>
      </c>
      <c r="G133" s="27" t="s">
        <v>51</v>
      </c>
      <c r="H133" s="27" t="s">
        <v>117</v>
      </c>
      <c r="I133" s="27" t="s">
        <v>462</v>
      </c>
      <c r="J133" s="27"/>
      <c r="K133" s="27"/>
      <c r="L133" s="172"/>
      <c r="M133" s="25"/>
      <c r="N133" s="256">
        <v>4.9943800000000005</v>
      </c>
      <c r="O133" s="256">
        <v>3.6932300000000007</v>
      </c>
      <c r="P133" s="256">
        <v>15.611049999999997</v>
      </c>
      <c r="Q133" s="256">
        <v>8.06006</v>
      </c>
      <c r="R133" s="256">
        <v>8.3684300000000036</v>
      </c>
      <c r="S133" s="256">
        <v>8.2253199999999964</v>
      </c>
      <c r="T133" s="256">
        <v>8.7985899999999972</v>
      </c>
      <c r="U133" s="256">
        <v>8.2249300000000147</v>
      </c>
      <c r="V133" s="256">
        <v>8.3667200000000008</v>
      </c>
      <c r="W133" s="256">
        <v>8.5003299999999768</v>
      </c>
      <c r="X133" s="256">
        <v>8.6502600000000172</v>
      </c>
      <c r="Y133" s="256">
        <v>-11.889040000000008</v>
      </c>
      <c r="Z133" s="255">
        <v>10.05128</v>
      </c>
      <c r="AA133" s="255">
        <v>10.021499999999998</v>
      </c>
      <c r="AB133" s="255">
        <v>10.501220000000004</v>
      </c>
      <c r="AC133" s="255">
        <v>8.8071400000000004</v>
      </c>
      <c r="AD133" s="255">
        <v>9.1641199999999969</v>
      </c>
      <c r="AE133" s="255">
        <v>9.1641199999999969</v>
      </c>
      <c r="AF133" s="255">
        <v>9.1641200000000111</v>
      </c>
      <c r="AG133" s="255">
        <v>9.1641199999999827</v>
      </c>
      <c r="AH133" s="255">
        <v>6.0889200000000017</v>
      </c>
      <c r="AI133" s="255">
        <v>6.0641200000000168</v>
      </c>
      <c r="AJ133" s="255">
        <v>6.0641199999999884</v>
      </c>
      <c r="AK133" s="255">
        <v>-1.8110199999999992</v>
      </c>
      <c r="AL133" s="254">
        <v>10.124229999999999</v>
      </c>
      <c r="AM133" s="254">
        <v>9.4001199999999994</v>
      </c>
      <c r="AN133" s="254">
        <v>9.0433200000000014</v>
      </c>
      <c r="AO133" s="254">
        <v>11.876709999999996</v>
      </c>
      <c r="AP133" s="254">
        <v>8.7273800000000037</v>
      </c>
      <c r="AQ133" s="254">
        <v>7.7007800000000017</v>
      </c>
      <c r="AR133" s="254">
        <v>5.4935800000000015</v>
      </c>
      <c r="AS133" s="254">
        <v>5.7785199999999932</v>
      </c>
      <c r="AT133" s="254">
        <v>5.7473600000000005</v>
      </c>
      <c r="AU133" s="254">
        <v>5.2208399999999955</v>
      </c>
      <c r="AV133" s="254">
        <v>5.5574000000000154</v>
      </c>
      <c r="AW133" s="254">
        <v>7.7830000000000013</v>
      </c>
      <c r="AX133" s="255">
        <v>12.09041</v>
      </c>
      <c r="AY133" s="255">
        <v>10.00323</v>
      </c>
      <c r="AZ133" s="255"/>
      <c r="BA133" s="255"/>
      <c r="BB133" s="255"/>
      <c r="BC133" s="255"/>
      <c r="BD133" s="255"/>
      <c r="BE133" s="255"/>
      <c r="BF133" s="255"/>
      <c r="BG133" s="255"/>
      <c r="BH133" s="255"/>
      <c r="BI133" s="255"/>
      <c r="BM133" s="241"/>
      <c r="BN133" s="255">
        <f t="shared" si="51"/>
        <v>79.604259999999996</v>
      </c>
      <c r="BO133" s="255">
        <f t="shared" si="52"/>
        <v>92.443759999999997</v>
      </c>
      <c r="BP133" s="255">
        <f t="shared" si="53"/>
        <v>92.453240000000008</v>
      </c>
      <c r="BQ133" s="255">
        <f ca="1">_xlfn.IFNA(IF($E133=1,OFFSET($M133,0,MATCH(Periods!$D$15,$M$5:$BL$5,0)-1),SUM(OFFSET($M133,0,MATCH(Periods!$D$15,$M$5:$BL$5,0)-1):OFFSET($M133,0,MATCH(Periods!$D$15,$M$5:$BL$5,0)-12))),"")</f>
        <v>95.022530000000017</v>
      </c>
      <c r="BR133" s="255">
        <f ca="1">IF($E133=1,OFFSET($M133,0,MATCH(Periods!$D$17,$M$5:$BL$5,0)-1),SUM(OFFSET($M133,0,MATCH(Periods!$D$17,$M$5:$BL$5,0)-1):OFFSET($M133,0,MATCH(Periods!$D$13,$M$5:$BL$5,0))))</f>
        <v>19.524349999999998</v>
      </c>
      <c r="BS133" s="255">
        <f ca="1">IF($E133=1,OFFSET($M133,0,MATCH(Periods!$D$16,$M$5:$BL$5,0)-1),SUM(OFFSET($M133,0,MATCH(Periods!$D$16,$M$5:$BL$5,0)-1):OFFSET($M133,0,MATCH(Periods!$D$14,$M$5:$BL$5,0))))</f>
        <v>22.093640000000001</v>
      </c>
      <c r="BT133" s="26"/>
      <c r="BU133" s="187" t="str">
        <f>IF(ISERROR(BN133/#REF!), "n/a", BN133/#REF!)</f>
        <v>n/a</v>
      </c>
      <c r="BV133" s="187" t="str">
        <f>IF(ISERROR(BO133/#REF!), "n/a", BO133/#REF!)</f>
        <v>n/a</v>
      </c>
      <c r="BW133" s="187" t="str">
        <f>IF(ISERROR(BP133/#REF!), "n/a", BP133/#REF!)</f>
        <v>n/a</v>
      </c>
      <c r="BX133" s="187" t="str">
        <f ca="1">IF(ISERROR(BQ133/#REF!), "n/a", BQ133/#REF!)</f>
        <v>n/a</v>
      </c>
      <c r="BY133" s="187" t="str">
        <f ca="1">IF(ISERROR(BR133/#REF!), "n/a", BR133/#REF!)</f>
        <v>n/a</v>
      </c>
      <c r="BZ133" s="187" t="str">
        <f ca="1">IF(ISERROR(BS133/#REF!), "n/a", BS133/#REF!)</f>
        <v>n/a</v>
      </c>
      <c r="CA133" s="71"/>
      <c r="CB133" s="257">
        <f t="shared" si="54"/>
        <v>12.839500000000001</v>
      </c>
      <c r="CC133" s="188">
        <f t="shared" si="55"/>
        <v>0.16129161931786065</v>
      </c>
      <c r="CD133" s="257">
        <f t="shared" si="56"/>
        <v>9.4800000000105911E-3</v>
      </c>
      <c r="CE133" s="188">
        <f t="shared" si="57"/>
        <v>1.0254883617899782E-4</v>
      </c>
      <c r="CF133" s="257">
        <f t="shared" ca="1" si="58"/>
        <v>2.5692900000000094</v>
      </c>
      <c r="CG133" s="188">
        <f t="shared" ca="1" si="59"/>
        <v>2.7790156407714962E-2</v>
      </c>
      <c r="CH133" s="257">
        <f t="shared" ca="1" si="60"/>
        <v>2.5692900000000023</v>
      </c>
      <c r="CI133" s="188">
        <f t="shared" ca="1" si="61"/>
        <v>0.13159413757692331</v>
      </c>
      <c r="CJ133" s="26"/>
      <c r="CK133" s="187"/>
    </row>
    <row r="134" spans="1:89" ht="12" customHeight="1" x14ac:dyDescent="0.35">
      <c r="A134" s="27"/>
      <c r="B134" s="304" t="s">
        <v>634</v>
      </c>
      <c r="C134" s="27" t="s">
        <v>349</v>
      </c>
      <c r="D134" s="27"/>
      <c r="E134" s="27">
        <v>2</v>
      </c>
      <c r="F134" s="303" t="s">
        <v>10</v>
      </c>
      <c r="G134" s="27" t="s">
        <v>51</v>
      </c>
      <c r="H134" s="27" t="s">
        <v>114</v>
      </c>
      <c r="I134" s="27" t="s">
        <v>463</v>
      </c>
      <c r="J134" s="27"/>
      <c r="K134" s="27"/>
      <c r="L134" s="172"/>
      <c r="M134" s="25"/>
      <c r="N134" s="256">
        <v>45.833320000000001</v>
      </c>
      <c r="O134" s="256">
        <v>45.833320000000001</v>
      </c>
      <c r="P134" s="256">
        <v>45.833319999999986</v>
      </c>
      <c r="Q134" s="256">
        <v>45.833320000000015</v>
      </c>
      <c r="R134" s="256">
        <v>45.833320000000015</v>
      </c>
      <c r="S134" s="256">
        <v>45.833319999999958</v>
      </c>
      <c r="T134" s="256">
        <v>45.833320000000015</v>
      </c>
      <c r="U134" s="256">
        <v>45.833320000000015</v>
      </c>
      <c r="V134" s="256">
        <v>45.833320000000015</v>
      </c>
      <c r="W134" s="256">
        <v>45.833320000000015</v>
      </c>
      <c r="X134" s="256">
        <v>45.833319999999958</v>
      </c>
      <c r="Y134" s="256">
        <v>95.833480000000009</v>
      </c>
      <c r="Z134" s="255">
        <v>50</v>
      </c>
      <c r="AA134" s="255">
        <v>50</v>
      </c>
      <c r="AB134" s="255">
        <v>50</v>
      </c>
      <c r="AC134" s="255">
        <v>50</v>
      </c>
      <c r="AD134" s="255">
        <v>50</v>
      </c>
      <c r="AE134" s="255">
        <v>50</v>
      </c>
      <c r="AF134" s="255">
        <v>50</v>
      </c>
      <c r="AG134" s="255">
        <v>50</v>
      </c>
      <c r="AH134" s="255">
        <v>50</v>
      </c>
      <c r="AI134" s="255">
        <v>50</v>
      </c>
      <c r="AJ134" s="255">
        <v>50</v>
      </c>
      <c r="AK134" s="255">
        <v>50</v>
      </c>
      <c r="AL134" s="254">
        <v>50</v>
      </c>
      <c r="AM134" s="254">
        <v>50</v>
      </c>
      <c r="AN134" s="254">
        <v>50</v>
      </c>
      <c r="AO134" s="254">
        <v>50</v>
      </c>
      <c r="AP134" s="254">
        <v>50</v>
      </c>
      <c r="AQ134" s="254">
        <v>50</v>
      </c>
      <c r="AR134" s="254">
        <v>50</v>
      </c>
      <c r="AS134" s="254">
        <v>50</v>
      </c>
      <c r="AT134" s="254">
        <v>50</v>
      </c>
      <c r="AU134" s="254">
        <v>50</v>
      </c>
      <c r="AV134" s="254">
        <v>50</v>
      </c>
      <c r="AW134" s="254">
        <v>50</v>
      </c>
      <c r="AX134" s="255">
        <v>50</v>
      </c>
      <c r="AY134" s="255">
        <v>50</v>
      </c>
      <c r="AZ134" s="255"/>
      <c r="BA134" s="255"/>
      <c r="BB134" s="255"/>
      <c r="BC134" s="255"/>
      <c r="BD134" s="255"/>
      <c r="BE134" s="255"/>
      <c r="BF134" s="255"/>
      <c r="BG134" s="255"/>
      <c r="BH134" s="255"/>
      <c r="BI134" s="255"/>
      <c r="BM134" s="241"/>
      <c r="BN134" s="255">
        <f t="shared" ref="BN134:BN157" si="62">IF($E134=1,Y134,SUM(N134:Y134))</f>
        <v>600</v>
      </c>
      <c r="BO134" s="255">
        <f t="shared" ref="BO134:BO157" si="63">IF($E134=1,AK134,SUM(Z134:AK134))</f>
        <v>600</v>
      </c>
      <c r="BP134" s="255">
        <f t="shared" ref="BP134:BP157" si="64">IF($E134=1,AW134,SUM(AL134:AW134))</f>
        <v>600</v>
      </c>
      <c r="BQ134" s="255">
        <f ca="1">_xlfn.IFNA(IF($E134=1,OFFSET($M134,0,MATCH(Periods!$D$15,$M$5:$BL$5,0)-1),SUM(OFFSET($M134,0,MATCH(Periods!$D$15,$M$5:$BL$5,0)-1):OFFSET($M134,0,MATCH(Periods!$D$15,$M$5:$BL$5,0)-12))),"")</f>
        <v>600</v>
      </c>
      <c r="BR134" s="255">
        <f ca="1">IF($E134=1,OFFSET($M134,0,MATCH(Periods!$D$17,$M$5:$BL$5,0)-1),SUM(OFFSET($M134,0,MATCH(Periods!$D$17,$M$5:$BL$5,0)-1):OFFSET($M134,0,MATCH(Periods!$D$13,$M$5:$BL$5,0))))</f>
        <v>100</v>
      </c>
      <c r="BS134" s="255">
        <f ca="1">IF($E134=1,OFFSET($M134,0,MATCH(Periods!$D$16,$M$5:$BL$5,0)-1),SUM(OFFSET($M134,0,MATCH(Periods!$D$16,$M$5:$BL$5,0)-1):OFFSET($M134,0,MATCH(Periods!$D$14,$M$5:$BL$5,0))))</f>
        <v>100</v>
      </c>
      <c r="BT134" s="26"/>
      <c r="BU134" s="187" t="str">
        <f>IF(ISERROR(BN134/#REF!), "n/a", BN134/#REF!)</f>
        <v>n/a</v>
      </c>
      <c r="BV134" s="187" t="str">
        <f>IF(ISERROR(BO134/#REF!), "n/a", BO134/#REF!)</f>
        <v>n/a</v>
      </c>
      <c r="BW134" s="187" t="str">
        <f>IF(ISERROR(BP134/#REF!), "n/a", BP134/#REF!)</f>
        <v>n/a</v>
      </c>
      <c r="BX134" s="187" t="str">
        <f ca="1">IF(ISERROR(BQ134/#REF!), "n/a", BQ134/#REF!)</f>
        <v>n/a</v>
      </c>
      <c r="BY134" s="187" t="str">
        <f ca="1">IF(ISERROR(BR134/#REF!), "n/a", BR134/#REF!)</f>
        <v>n/a</v>
      </c>
      <c r="BZ134" s="187" t="str">
        <f ca="1">IF(ISERROR(BS134/#REF!), "n/a", BS134/#REF!)</f>
        <v>n/a</v>
      </c>
      <c r="CA134" s="71"/>
      <c r="CB134" s="257">
        <f t="shared" ref="CB134:CB157" si="65">BO134-BN134</f>
        <v>0</v>
      </c>
      <c r="CC134" s="188">
        <f t="shared" ref="CC134:CC157" si="66">IFERROR(CB134/BN134,1)</f>
        <v>0</v>
      </c>
      <c r="CD134" s="257">
        <f t="shared" ref="CD134:CD157" si="67">BP134-BO134</f>
        <v>0</v>
      </c>
      <c r="CE134" s="188">
        <f t="shared" ref="CE134:CE157" si="68">IFERROR(CD134/BO134,1)</f>
        <v>0</v>
      </c>
      <c r="CF134" s="257">
        <f t="shared" ref="CF134:CF157" ca="1" si="69">BQ134-BP134</f>
        <v>0</v>
      </c>
      <c r="CG134" s="188">
        <f t="shared" ref="CG134:CG157" ca="1" si="70">IFERROR(CF134/BP134,1)</f>
        <v>0</v>
      </c>
      <c r="CH134" s="257">
        <f t="shared" ref="CH134:CH157" ca="1" si="71">BS134-BR134</f>
        <v>0</v>
      </c>
      <c r="CI134" s="188">
        <f t="shared" ref="CI134:CI157" ca="1" si="72">IFERROR(CH134/BR134,1)</f>
        <v>0</v>
      </c>
      <c r="CJ134" s="26"/>
      <c r="CK134" s="187"/>
    </row>
    <row r="135" spans="1:89" ht="12" customHeight="1" x14ac:dyDescent="0.35">
      <c r="A135" s="27"/>
      <c r="B135" s="304" t="s">
        <v>635</v>
      </c>
      <c r="C135" s="27" t="s">
        <v>351</v>
      </c>
      <c r="D135" s="27"/>
      <c r="E135" s="27">
        <v>2</v>
      </c>
      <c r="F135" s="303" t="s">
        <v>10</v>
      </c>
      <c r="G135" s="27" t="s">
        <v>51</v>
      </c>
      <c r="H135" s="27" t="s">
        <v>116</v>
      </c>
      <c r="I135" s="27" t="s">
        <v>464</v>
      </c>
      <c r="J135" s="27"/>
      <c r="K135" s="27"/>
      <c r="L135" s="172"/>
      <c r="M135" s="25"/>
      <c r="N135" s="256">
        <v>0</v>
      </c>
      <c r="O135" s="256">
        <v>0</v>
      </c>
      <c r="P135" s="256">
        <v>9.4409799999999997</v>
      </c>
      <c r="Q135" s="256">
        <v>0</v>
      </c>
      <c r="R135" s="256">
        <v>0</v>
      </c>
      <c r="S135" s="256">
        <v>9.4626400000000004</v>
      </c>
      <c r="T135" s="256">
        <v>0</v>
      </c>
      <c r="U135" s="256">
        <v>0</v>
      </c>
      <c r="V135" s="256">
        <v>9.5432800000000029</v>
      </c>
      <c r="W135" s="256">
        <v>0</v>
      </c>
      <c r="X135" s="256">
        <v>0</v>
      </c>
      <c r="Y135" s="256">
        <v>115.56314999999998</v>
      </c>
      <c r="Z135" s="255">
        <v>0</v>
      </c>
      <c r="AA135" s="255">
        <v>0</v>
      </c>
      <c r="AB135" s="255">
        <v>10.85797</v>
      </c>
      <c r="AC135" s="255">
        <v>0</v>
      </c>
      <c r="AD135" s="255">
        <v>0</v>
      </c>
      <c r="AE135" s="255">
        <v>12.589730000000001</v>
      </c>
      <c r="AF135" s="255">
        <v>0</v>
      </c>
      <c r="AG135" s="255">
        <v>0</v>
      </c>
      <c r="AH135" s="255">
        <v>10.781319999999997</v>
      </c>
      <c r="AI135" s="255">
        <v>0</v>
      </c>
      <c r="AJ135" s="255">
        <v>0</v>
      </c>
      <c r="AK135" s="255">
        <v>120.46659</v>
      </c>
      <c r="AL135" s="254">
        <v>0</v>
      </c>
      <c r="AM135" s="254">
        <v>0</v>
      </c>
      <c r="AN135" s="254">
        <v>10.28952</v>
      </c>
      <c r="AO135" s="254">
        <v>0</v>
      </c>
      <c r="AP135" s="254">
        <v>0</v>
      </c>
      <c r="AQ135" s="254">
        <v>10.26643</v>
      </c>
      <c r="AR135" s="254">
        <v>0</v>
      </c>
      <c r="AS135" s="254">
        <v>0</v>
      </c>
      <c r="AT135" s="254">
        <v>10.190550000000002</v>
      </c>
      <c r="AU135" s="254">
        <v>0</v>
      </c>
      <c r="AV135" s="254">
        <v>0</v>
      </c>
      <c r="AW135" s="254">
        <v>163.71947</v>
      </c>
      <c r="AX135" s="255">
        <v>0</v>
      </c>
      <c r="AY135" s="255">
        <v>0</v>
      </c>
      <c r="AZ135" s="255"/>
      <c r="BA135" s="255"/>
      <c r="BB135" s="255"/>
      <c r="BC135" s="255"/>
      <c r="BD135" s="255"/>
      <c r="BE135" s="255"/>
      <c r="BF135" s="255"/>
      <c r="BG135" s="255"/>
      <c r="BH135" s="255"/>
      <c r="BI135" s="255"/>
      <c r="BM135" s="241"/>
      <c r="BN135" s="255">
        <f t="shared" si="62"/>
        <v>144.01004999999998</v>
      </c>
      <c r="BO135" s="255">
        <f t="shared" si="63"/>
        <v>154.69560999999999</v>
      </c>
      <c r="BP135" s="255">
        <f t="shared" si="64"/>
        <v>194.46597</v>
      </c>
      <c r="BQ135" s="255">
        <f ca="1">_xlfn.IFNA(IF($E135=1,OFFSET($M135,0,MATCH(Periods!$D$15,$M$5:$BL$5,0)-1),SUM(OFFSET($M135,0,MATCH(Periods!$D$15,$M$5:$BL$5,0)-1):OFFSET($M135,0,MATCH(Periods!$D$15,$M$5:$BL$5,0)-12))),"")</f>
        <v>194.46597</v>
      </c>
      <c r="BR135" s="255">
        <f ca="1">IF($E135=1,OFFSET($M135,0,MATCH(Periods!$D$17,$M$5:$BL$5,0)-1),SUM(OFFSET($M135,0,MATCH(Periods!$D$17,$M$5:$BL$5,0)-1):OFFSET($M135,0,MATCH(Periods!$D$13,$M$5:$BL$5,0))))</f>
        <v>0</v>
      </c>
      <c r="BS135" s="255">
        <f ca="1">IF($E135=1,OFFSET($M135,0,MATCH(Periods!$D$16,$M$5:$BL$5,0)-1),SUM(OFFSET($M135,0,MATCH(Periods!$D$16,$M$5:$BL$5,0)-1):OFFSET($M135,0,MATCH(Periods!$D$14,$M$5:$BL$5,0))))</f>
        <v>0</v>
      </c>
      <c r="BT135" s="26"/>
      <c r="BU135" s="187" t="str">
        <f>IF(ISERROR(BN135/#REF!), "n/a", BN135/#REF!)</f>
        <v>n/a</v>
      </c>
      <c r="BV135" s="187" t="str">
        <f>IF(ISERROR(BO135/#REF!), "n/a", BO135/#REF!)</f>
        <v>n/a</v>
      </c>
      <c r="BW135" s="187" t="str">
        <f>IF(ISERROR(BP135/#REF!), "n/a", BP135/#REF!)</f>
        <v>n/a</v>
      </c>
      <c r="BX135" s="187" t="str">
        <f ca="1">IF(ISERROR(BQ135/#REF!), "n/a", BQ135/#REF!)</f>
        <v>n/a</v>
      </c>
      <c r="BY135" s="187" t="str">
        <f ca="1">IF(ISERROR(BR135/#REF!), "n/a", BR135/#REF!)</f>
        <v>n/a</v>
      </c>
      <c r="BZ135" s="187" t="str">
        <f ca="1">IF(ISERROR(BS135/#REF!), "n/a", BS135/#REF!)</f>
        <v>n/a</v>
      </c>
      <c r="CA135" s="71"/>
      <c r="CB135" s="257">
        <f t="shared" si="65"/>
        <v>10.685560000000009</v>
      </c>
      <c r="CC135" s="188">
        <f t="shared" si="66"/>
        <v>7.4200099229185815E-2</v>
      </c>
      <c r="CD135" s="257">
        <f t="shared" si="67"/>
        <v>39.770360000000011</v>
      </c>
      <c r="CE135" s="188">
        <f t="shared" si="68"/>
        <v>0.25708783849780881</v>
      </c>
      <c r="CF135" s="257">
        <f t="shared" ca="1" si="69"/>
        <v>0</v>
      </c>
      <c r="CG135" s="188">
        <f t="shared" ca="1" si="70"/>
        <v>0</v>
      </c>
      <c r="CH135" s="257">
        <f t="shared" ca="1" si="71"/>
        <v>0</v>
      </c>
      <c r="CI135" s="188">
        <f t="shared" ca="1" si="72"/>
        <v>1</v>
      </c>
      <c r="CJ135" s="26"/>
      <c r="CK135" s="187"/>
    </row>
    <row r="136" spans="1:89" ht="12" customHeight="1" x14ac:dyDescent="0.35">
      <c r="A136" s="27"/>
      <c r="B136" s="304" t="s">
        <v>636</v>
      </c>
      <c r="C136" s="27" t="s">
        <v>353</v>
      </c>
      <c r="D136" s="27"/>
      <c r="E136" s="27">
        <v>2</v>
      </c>
      <c r="F136" s="303" t="s">
        <v>10</v>
      </c>
      <c r="G136" s="27" t="s">
        <v>454</v>
      </c>
      <c r="H136" s="27" t="s">
        <v>466</v>
      </c>
      <c r="I136" s="27"/>
      <c r="J136" s="27"/>
      <c r="K136" s="27"/>
      <c r="L136" s="172"/>
      <c r="M136" s="25"/>
      <c r="N136" s="256">
        <v>0</v>
      </c>
      <c r="O136" s="256">
        <v>0</v>
      </c>
      <c r="P136" s="256">
        <v>0</v>
      </c>
      <c r="Q136" s="256">
        <v>0</v>
      </c>
      <c r="R136" s="256">
        <v>0</v>
      </c>
      <c r="S136" s="256">
        <v>0.5</v>
      </c>
      <c r="T136" s="256">
        <v>0</v>
      </c>
      <c r="U136" s="256">
        <v>0</v>
      </c>
      <c r="V136" s="256">
        <v>0</v>
      </c>
      <c r="W136" s="256">
        <v>0</v>
      </c>
      <c r="X136" s="256">
        <v>0.5</v>
      </c>
      <c r="Y136" s="256">
        <v>0</v>
      </c>
      <c r="Z136" s="255">
        <v>0</v>
      </c>
      <c r="AA136" s="255">
        <v>0</v>
      </c>
      <c r="AB136" s="255">
        <v>0</v>
      </c>
      <c r="AC136" s="255">
        <v>0</v>
      </c>
      <c r="AD136" s="255">
        <v>0</v>
      </c>
      <c r="AE136" s="255">
        <v>0</v>
      </c>
      <c r="AF136" s="255">
        <v>0</v>
      </c>
      <c r="AG136" s="255">
        <v>0</v>
      </c>
      <c r="AH136" s="255">
        <v>0</v>
      </c>
      <c r="AI136" s="255">
        <v>0</v>
      </c>
      <c r="AJ136" s="255">
        <v>0</v>
      </c>
      <c r="AK136" s="255">
        <v>0</v>
      </c>
      <c r="AL136" s="254">
        <v>0</v>
      </c>
      <c r="AM136" s="254">
        <v>0</v>
      </c>
      <c r="AN136" s="254">
        <v>0</v>
      </c>
      <c r="AO136" s="254">
        <v>0</v>
      </c>
      <c r="AP136" s="254">
        <v>0</v>
      </c>
      <c r="AQ136" s="254">
        <v>0</v>
      </c>
      <c r="AR136" s="254">
        <v>0</v>
      </c>
      <c r="AS136" s="254">
        <v>0</v>
      </c>
      <c r="AT136" s="254">
        <v>0</v>
      </c>
      <c r="AU136" s="254">
        <v>0</v>
      </c>
      <c r="AV136" s="254">
        <v>0</v>
      </c>
      <c r="AW136" s="254">
        <v>0</v>
      </c>
      <c r="AX136" s="255">
        <v>0</v>
      </c>
      <c r="AY136" s="255">
        <v>0</v>
      </c>
      <c r="AZ136" s="255"/>
      <c r="BA136" s="255"/>
      <c r="BB136" s="255"/>
      <c r="BC136" s="255"/>
      <c r="BD136" s="255"/>
      <c r="BE136" s="255"/>
      <c r="BF136" s="255"/>
      <c r="BG136" s="255"/>
      <c r="BH136" s="255"/>
      <c r="BI136" s="255"/>
      <c r="BM136" s="241"/>
      <c r="BN136" s="255">
        <f t="shared" si="62"/>
        <v>1</v>
      </c>
      <c r="BO136" s="255">
        <f t="shared" si="63"/>
        <v>0</v>
      </c>
      <c r="BP136" s="255">
        <f t="shared" si="64"/>
        <v>0</v>
      </c>
      <c r="BQ136" s="255">
        <f ca="1">_xlfn.IFNA(IF($E136=1,OFFSET($M136,0,MATCH(Periods!$D$15,$M$5:$BL$5,0)-1),SUM(OFFSET($M136,0,MATCH(Periods!$D$15,$M$5:$BL$5,0)-1):OFFSET($M136,0,MATCH(Periods!$D$15,$M$5:$BL$5,0)-12))),"")</f>
        <v>0</v>
      </c>
      <c r="BR136" s="255">
        <f ca="1">IF($E136=1,OFFSET($M136,0,MATCH(Periods!$D$17,$M$5:$BL$5,0)-1),SUM(OFFSET($M136,0,MATCH(Periods!$D$17,$M$5:$BL$5,0)-1):OFFSET($M136,0,MATCH(Periods!$D$13,$M$5:$BL$5,0))))</f>
        <v>0</v>
      </c>
      <c r="BS136" s="255">
        <f ca="1">IF($E136=1,OFFSET($M136,0,MATCH(Periods!$D$16,$M$5:$BL$5,0)-1),SUM(OFFSET($M136,0,MATCH(Periods!$D$16,$M$5:$BL$5,0)-1):OFFSET($M136,0,MATCH(Periods!$D$14,$M$5:$BL$5,0))))</f>
        <v>0</v>
      </c>
      <c r="BT136" s="26"/>
      <c r="BU136" s="187" t="str">
        <f>IF(ISERROR(BN136/#REF!), "n/a", BN136/#REF!)</f>
        <v>n/a</v>
      </c>
      <c r="BV136" s="187" t="str">
        <f>IF(ISERROR(BO136/#REF!), "n/a", BO136/#REF!)</f>
        <v>n/a</v>
      </c>
      <c r="BW136" s="187" t="str">
        <f>IF(ISERROR(BP136/#REF!), "n/a", BP136/#REF!)</f>
        <v>n/a</v>
      </c>
      <c r="BX136" s="187" t="str">
        <f ca="1">IF(ISERROR(BQ136/#REF!), "n/a", BQ136/#REF!)</f>
        <v>n/a</v>
      </c>
      <c r="BY136" s="187" t="str">
        <f ca="1">IF(ISERROR(BR136/#REF!), "n/a", BR136/#REF!)</f>
        <v>n/a</v>
      </c>
      <c r="BZ136" s="187" t="str">
        <f ca="1">IF(ISERROR(BS136/#REF!), "n/a", BS136/#REF!)</f>
        <v>n/a</v>
      </c>
      <c r="CA136" s="71"/>
      <c r="CB136" s="257">
        <f t="shared" si="65"/>
        <v>-1</v>
      </c>
      <c r="CC136" s="188">
        <f t="shared" si="66"/>
        <v>-1</v>
      </c>
      <c r="CD136" s="257">
        <f t="shared" si="67"/>
        <v>0</v>
      </c>
      <c r="CE136" s="188">
        <f t="shared" si="68"/>
        <v>1</v>
      </c>
      <c r="CF136" s="257">
        <f t="shared" ca="1" si="69"/>
        <v>0</v>
      </c>
      <c r="CG136" s="188">
        <f t="shared" ca="1" si="70"/>
        <v>1</v>
      </c>
      <c r="CH136" s="257">
        <f t="shared" ca="1" si="71"/>
        <v>0</v>
      </c>
      <c r="CI136" s="188">
        <f t="shared" ca="1" si="72"/>
        <v>1</v>
      </c>
      <c r="CJ136" s="26"/>
      <c r="CK136" s="187"/>
    </row>
    <row r="137" spans="1:89" ht="12" customHeight="1" x14ac:dyDescent="0.35">
      <c r="A137" s="27"/>
      <c r="B137" s="304" t="s">
        <v>637</v>
      </c>
      <c r="C137" s="27" t="s">
        <v>360</v>
      </c>
      <c r="D137" s="27"/>
      <c r="E137" s="27">
        <v>2</v>
      </c>
      <c r="F137" s="303" t="s">
        <v>10</v>
      </c>
      <c r="G137" s="27" t="s">
        <v>406</v>
      </c>
      <c r="H137" s="27"/>
      <c r="I137" s="27"/>
      <c r="J137" s="27"/>
      <c r="K137" s="27"/>
      <c r="L137" s="172"/>
      <c r="M137" s="25"/>
      <c r="N137" s="256">
        <v>20</v>
      </c>
      <c r="O137" s="256">
        <v>0</v>
      </c>
      <c r="P137" s="256">
        <v>10</v>
      </c>
      <c r="Q137" s="256">
        <v>20</v>
      </c>
      <c r="R137" s="256">
        <v>4</v>
      </c>
      <c r="S137" s="256">
        <v>0</v>
      </c>
      <c r="T137" s="256">
        <v>11</v>
      </c>
      <c r="U137" s="256">
        <v>0</v>
      </c>
      <c r="V137" s="256">
        <v>16</v>
      </c>
      <c r="W137" s="256">
        <v>8.0499999999999972</v>
      </c>
      <c r="X137" s="256">
        <v>8</v>
      </c>
      <c r="Y137" s="256">
        <v>8</v>
      </c>
      <c r="Z137" s="255">
        <v>8</v>
      </c>
      <c r="AA137" s="255">
        <v>8</v>
      </c>
      <c r="AB137" s="255">
        <v>8</v>
      </c>
      <c r="AC137" s="255">
        <v>9.2250000000000014</v>
      </c>
      <c r="AD137" s="255">
        <v>8.375</v>
      </c>
      <c r="AE137" s="255">
        <v>8.3500000000000014</v>
      </c>
      <c r="AF137" s="255">
        <v>8.375</v>
      </c>
      <c r="AG137" s="255">
        <v>8.375</v>
      </c>
      <c r="AH137" s="255">
        <v>8.375</v>
      </c>
      <c r="AI137" s="255">
        <v>8.375</v>
      </c>
      <c r="AJ137" s="255">
        <v>8.375</v>
      </c>
      <c r="AK137" s="255">
        <v>7.625</v>
      </c>
      <c r="AL137" s="254">
        <v>8</v>
      </c>
      <c r="AM137" s="254">
        <v>8</v>
      </c>
      <c r="AN137" s="254">
        <v>0</v>
      </c>
      <c r="AO137" s="254">
        <v>0</v>
      </c>
      <c r="AP137" s="254">
        <v>0</v>
      </c>
      <c r="AQ137" s="254">
        <v>0</v>
      </c>
      <c r="AR137" s="254">
        <v>0</v>
      </c>
      <c r="AS137" s="254">
        <v>4.8999999999999488E-2</v>
      </c>
      <c r="AT137" s="254">
        <v>0</v>
      </c>
      <c r="AU137" s="254">
        <v>0</v>
      </c>
      <c r="AV137" s="254">
        <v>0</v>
      </c>
      <c r="AW137" s="254">
        <v>0</v>
      </c>
      <c r="AX137" s="255">
        <v>0</v>
      </c>
      <c r="AY137" s="255">
        <v>0</v>
      </c>
      <c r="AZ137" s="255"/>
      <c r="BA137" s="255"/>
      <c r="BB137" s="255"/>
      <c r="BC137" s="255"/>
      <c r="BD137" s="255"/>
      <c r="BE137" s="255"/>
      <c r="BF137" s="255"/>
      <c r="BG137" s="255"/>
      <c r="BH137" s="255"/>
      <c r="BI137" s="255"/>
      <c r="BM137" s="241"/>
      <c r="BN137" s="255">
        <f t="shared" si="62"/>
        <v>105.05</v>
      </c>
      <c r="BO137" s="255">
        <f t="shared" si="63"/>
        <v>99.45</v>
      </c>
      <c r="BP137" s="255">
        <f t="shared" si="64"/>
        <v>16.048999999999999</v>
      </c>
      <c r="BQ137" s="255">
        <f ca="1">_xlfn.IFNA(IF($E137=1,OFFSET($M137,0,MATCH(Periods!$D$15,$M$5:$BL$5,0)-1),SUM(OFFSET($M137,0,MATCH(Periods!$D$15,$M$5:$BL$5,0)-1):OFFSET($M137,0,MATCH(Periods!$D$15,$M$5:$BL$5,0)-12))),"")</f>
        <v>4.8999999999999488E-2</v>
      </c>
      <c r="BR137" s="255">
        <f ca="1">IF($E137=1,OFFSET($M137,0,MATCH(Periods!$D$17,$M$5:$BL$5,0)-1),SUM(OFFSET($M137,0,MATCH(Periods!$D$17,$M$5:$BL$5,0)-1):OFFSET($M137,0,MATCH(Periods!$D$13,$M$5:$BL$5,0))))</f>
        <v>16</v>
      </c>
      <c r="BS137" s="255">
        <f ca="1">IF($E137=1,OFFSET($M137,0,MATCH(Periods!$D$16,$M$5:$BL$5,0)-1),SUM(OFFSET($M137,0,MATCH(Periods!$D$16,$M$5:$BL$5,0)-1):OFFSET($M137,0,MATCH(Periods!$D$14,$M$5:$BL$5,0))))</f>
        <v>0</v>
      </c>
      <c r="BT137" s="26"/>
      <c r="BU137" s="187" t="str">
        <f>IF(ISERROR(BN137/#REF!), "n/a", BN137/#REF!)</f>
        <v>n/a</v>
      </c>
      <c r="BV137" s="187" t="str">
        <f>IF(ISERROR(BO137/#REF!), "n/a", BO137/#REF!)</f>
        <v>n/a</v>
      </c>
      <c r="BW137" s="187" t="str">
        <f>IF(ISERROR(BP137/#REF!), "n/a", BP137/#REF!)</f>
        <v>n/a</v>
      </c>
      <c r="BX137" s="187" t="str">
        <f ca="1">IF(ISERROR(BQ137/#REF!), "n/a", BQ137/#REF!)</f>
        <v>n/a</v>
      </c>
      <c r="BY137" s="187" t="str">
        <f ca="1">IF(ISERROR(BR137/#REF!), "n/a", BR137/#REF!)</f>
        <v>n/a</v>
      </c>
      <c r="BZ137" s="187" t="str">
        <f ca="1">IF(ISERROR(BS137/#REF!), "n/a", BS137/#REF!)</f>
        <v>n/a</v>
      </c>
      <c r="CA137" s="71"/>
      <c r="CB137" s="257">
        <f t="shared" si="65"/>
        <v>-5.5999999999999943</v>
      </c>
      <c r="CC137" s="188">
        <f t="shared" si="66"/>
        <v>-5.3307948595906658E-2</v>
      </c>
      <c r="CD137" s="257">
        <f t="shared" si="67"/>
        <v>-83.40100000000001</v>
      </c>
      <c r="CE137" s="188">
        <f t="shared" si="68"/>
        <v>-0.83862242332830572</v>
      </c>
      <c r="CF137" s="257">
        <f t="shared" ca="1" si="69"/>
        <v>-16</v>
      </c>
      <c r="CG137" s="188">
        <f t="shared" ca="1" si="70"/>
        <v>-0.9969468502710449</v>
      </c>
      <c r="CH137" s="257">
        <f t="shared" ca="1" si="71"/>
        <v>-16</v>
      </c>
      <c r="CI137" s="188">
        <f t="shared" ca="1" si="72"/>
        <v>-1</v>
      </c>
      <c r="CJ137" s="26"/>
      <c r="CK137" s="187"/>
    </row>
    <row r="138" spans="1:89" ht="12" customHeight="1" x14ac:dyDescent="0.35">
      <c r="A138" s="27"/>
      <c r="B138" s="304" t="s">
        <v>638</v>
      </c>
      <c r="C138" s="27" t="s">
        <v>361</v>
      </c>
      <c r="D138" s="27"/>
      <c r="E138" s="27">
        <v>2</v>
      </c>
      <c r="F138" s="303" t="s">
        <v>10</v>
      </c>
      <c r="G138" s="27" t="s">
        <v>471</v>
      </c>
      <c r="H138" s="27"/>
      <c r="I138" s="27"/>
      <c r="J138" s="27"/>
      <c r="K138" s="27"/>
      <c r="L138" s="172"/>
      <c r="M138" s="25"/>
      <c r="N138" s="256">
        <v>0</v>
      </c>
      <c r="O138" s="256">
        <v>0</v>
      </c>
      <c r="P138" s="256">
        <v>8.8690599999999993</v>
      </c>
      <c r="Q138" s="256">
        <v>0</v>
      </c>
      <c r="R138" s="256">
        <v>0</v>
      </c>
      <c r="S138" s="256">
        <v>8.5435999999999996</v>
      </c>
      <c r="T138" s="256">
        <v>0</v>
      </c>
      <c r="U138" s="256">
        <v>0</v>
      </c>
      <c r="V138" s="256">
        <v>8.7388800000000018</v>
      </c>
      <c r="W138" s="256">
        <v>0</v>
      </c>
      <c r="X138" s="256">
        <v>0</v>
      </c>
      <c r="Y138" s="256">
        <v>8.7388799999999982</v>
      </c>
      <c r="Z138" s="255">
        <v>0</v>
      </c>
      <c r="AA138" s="255">
        <v>0</v>
      </c>
      <c r="AB138" s="255">
        <v>9.0388799999999989</v>
      </c>
      <c r="AC138" s="255">
        <v>0</v>
      </c>
      <c r="AD138" s="255">
        <v>0</v>
      </c>
      <c r="AE138" s="255">
        <v>8.7388600000000025</v>
      </c>
      <c r="AF138" s="255">
        <v>0</v>
      </c>
      <c r="AG138" s="255">
        <v>0</v>
      </c>
      <c r="AH138" s="255">
        <v>8.4732300000000009</v>
      </c>
      <c r="AI138" s="255">
        <v>0</v>
      </c>
      <c r="AJ138" s="255">
        <v>0</v>
      </c>
      <c r="AK138" s="255">
        <v>9.9629599999999954</v>
      </c>
      <c r="AL138" s="254">
        <v>0</v>
      </c>
      <c r="AM138" s="254">
        <v>0</v>
      </c>
      <c r="AN138" s="254">
        <v>8.9181000000000008</v>
      </c>
      <c r="AO138" s="254">
        <v>0</v>
      </c>
      <c r="AP138" s="254">
        <v>0</v>
      </c>
      <c r="AQ138" s="254">
        <v>8.9181000000000008</v>
      </c>
      <c r="AR138" s="254">
        <v>0</v>
      </c>
      <c r="AS138" s="254">
        <v>0</v>
      </c>
      <c r="AT138" s="254">
        <v>8.7785899999999977</v>
      </c>
      <c r="AU138" s="254">
        <v>0</v>
      </c>
      <c r="AV138" s="254">
        <v>0</v>
      </c>
      <c r="AW138" s="254">
        <v>9.3052999999999955</v>
      </c>
      <c r="AX138" s="255">
        <v>0</v>
      </c>
      <c r="AY138" s="255">
        <v>0</v>
      </c>
      <c r="AZ138" s="255"/>
      <c r="BA138" s="255"/>
      <c r="BB138" s="255"/>
      <c r="BC138" s="255"/>
      <c r="BD138" s="255"/>
      <c r="BE138" s="255"/>
      <c r="BF138" s="255"/>
      <c r="BG138" s="255"/>
      <c r="BH138" s="255"/>
      <c r="BI138" s="255"/>
      <c r="BM138" s="241"/>
      <c r="BN138" s="255">
        <f t="shared" si="62"/>
        <v>34.890419999999999</v>
      </c>
      <c r="BO138" s="255">
        <f t="shared" si="63"/>
        <v>36.213929999999998</v>
      </c>
      <c r="BP138" s="255">
        <f t="shared" si="64"/>
        <v>35.920089999999995</v>
      </c>
      <c r="BQ138" s="255">
        <f ca="1">_xlfn.IFNA(IF($E138=1,OFFSET($M138,0,MATCH(Periods!$D$15,$M$5:$BL$5,0)-1),SUM(OFFSET($M138,0,MATCH(Periods!$D$15,$M$5:$BL$5,0)-1):OFFSET($M138,0,MATCH(Periods!$D$15,$M$5:$BL$5,0)-12))),"")</f>
        <v>35.920089999999995</v>
      </c>
      <c r="BR138" s="255">
        <f ca="1">IF($E138=1,OFFSET($M138,0,MATCH(Periods!$D$17,$M$5:$BL$5,0)-1),SUM(OFFSET($M138,0,MATCH(Periods!$D$17,$M$5:$BL$5,0)-1):OFFSET($M138,0,MATCH(Periods!$D$13,$M$5:$BL$5,0))))</f>
        <v>0</v>
      </c>
      <c r="BS138" s="255">
        <f ca="1">IF($E138=1,OFFSET($M138,0,MATCH(Periods!$D$16,$M$5:$BL$5,0)-1),SUM(OFFSET($M138,0,MATCH(Periods!$D$16,$M$5:$BL$5,0)-1):OFFSET($M138,0,MATCH(Periods!$D$14,$M$5:$BL$5,0))))</f>
        <v>0</v>
      </c>
      <c r="BT138" s="26"/>
      <c r="BU138" s="187" t="str">
        <f>IF(ISERROR(BN138/#REF!), "n/a", BN138/#REF!)</f>
        <v>n/a</v>
      </c>
      <c r="BV138" s="187" t="str">
        <f>IF(ISERROR(BO138/#REF!), "n/a", BO138/#REF!)</f>
        <v>n/a</v>
      </c>
      <c r="BW138" s="187" t="str">
        <f>IF(ISERROR(BP138/#REF!), "n/a", BP138/#REF!)</f>
        <v>n/a</v>
      </c>
      <c r="BX138" s="187" t="str">
        <f ca="1">IF(ISERROR(BQ138/#REF!), "n/a", BQ138/#REF!)</f>
        <v>n/a</v>
      </c>
      <c r="BY138" s="187" t="str">
        <f ca="1">IF(ISERROR(BR138/#REF!), "n/a", BR138/#REF!)</f>
        <v>n/a</v>
      </c>
      <c r="BZ138" s="187" t="str">
        <f ca="1">IF(ISERROR(BS138/#REF!), "n/a", BS138/#REF!)</f>
        <v>n/a</v>
      </c>
      <c r="CA138" s="71"/>
      <c r="CB138" s="257">
        <f t="shared" si="65"/>
        <v>1.3235099999999989</v>
      </c>
      <c r="CC138" s="188">
        <f t="shared" si="66"/>
        <v>3.7933335282292355E-2</v>
      </c>
      <c r="CD138" s="257">
        <f t="shared" si="67"/>
        <v>-0.29384000000000299</v>
      </c>
      <c r="CE138" s="188">
        <f t="shared" si="68"/>
        <v>-8.1140047490013655E-3</v>
      </c>
      <c r="CF138" s="257">
        <f t="shared" ca="1" si="69"/>
        <v>0</v>
      </c>
      <c r="CG138" s="188">
        <f t="shared" ca="1" si="70"/>
        <v>0</v>
      </c>
      <c r="CH138" s="257">
        <f t="shared" ca="1" si="71"/>
        <v>0</v>
      </c>
      <c r="CI138" s="188">
        <f t="shared" ca="1" si="72"/>
        <v>1</v>
      </c>
      <c r="CJ138" s="26"/>
      <c r="CK138" s="187"/>
    </row>
    <row r="139" spans="1:89" ht="12" customHeight="1" x14ac:dyDescent="0.35">
      <c r="A139" s="27"/>
      <c r="B139" s="304" t="s">
        <v>639</v>
      </c>
      <c r="C139" s="27" t="s">
        <v>366</v>
      </c>
      <c r="D139" s="27"/>
      <c r="E139" s="27">
        <v>2</v>
      </c>
      <c r="F139" s="303" t="s">
        <v>10</v>
      </c>
      <c r="G139" s="27" t="s">
        <v>477</v>
      </c>
      <c r="H139" s="27"/>
      <c r="I139" s="27"/>
      <c r="J139" s="27"/>
      <c r="K139" s="27"/>
      <c r="L139" s="172"/>
      <c r="M139" s="25"/>
      <c r="N139" s="256">
        <v>20.278119999999998</v>
      </c>
      <c r="O139" s="256">
        <v>20.278119999999998</v>
      </c>
      <c r="P139" s="256">
        <v>20.278120000000008</v>
      </c>
      <c r="Q139" s="256">
        <v>20.278119999999987</v>
      </c>
      <c r="R139" s="256">
        <v>20.278120000000015</v>
      </c>
      <c r="S139" s="256">
        <v>20.278120000000001</v>
      </c>
      <c r="T139" s="256">
        <v>20.278120000000001</v>
      </c>
      <c r="U139" s="256">
        <v>20.278119999999973</v>
      </c>
      <c r="V139" s="256">
        <v>20.278120000000001</v>
      </c>
      <c r="W139" s="256">
        <v>20.27812000000003</v>
      </c>
      <c r="X139" s="256">
        <v>20.278120000000001</v>
      </c>
      <c r="Y139" s="256">
        <v>20.278120000000001</v>
      </c>
      <c r="Z139" s="255">
        <v>20.278119999999998</v>
      </c>
      <c r="AA139" s="255">
        <v>20.278119999999998</v>
      </c>
      <c r="AB139" s="255">
        <v>20.278120000000008</v>
      </c>
      <c r="AC139" s="255">
        <v>20.278119999999987</v>
      </c>
      <c r="AD139" s="255">
        <v>20.278120000000015</v>
      </c>
      <c r="AE139" s="255">
        <v>20.278120000000001</v>
      </c>
      <c r="AF139" s="255">
        <v>20.278120000000001</v>
      </c>
      <c r="AG139" s="255">
        <v>20.278119999999973</v>
      </c>
      <c r="AH139" s="255">
        <v>20.278120000000001</v>
      </c>
      <c r="AI139" s="255">
        <v>20.27812000000003</v>
      </c>
      <c r="AJ139" s="255">
        <v>20.278120000000001</v>
      </c>
      <c r="AK139" s="255">
        <v>20.278120000000001</v>
      </c>
      <c r="AL139" s="254">
        <v>20.278119999999998</v>
      </c>
      <c r="AM139" s="254">
        <v>20.278119999999998</v>
      </c>
      <c r="AN139" s="254">
        <v>20.278120000000008</v>
      </c>
      <c r="AO139" s="254">
        <v>20.278119999999987</v>
      </c>
      <c r="AP139" s="254">
        <v>20.278120000000015</v>
      </c>
      <c r="AQ139" s="254">
        <v>20.278120000000001</v>
      </c>
      <c r="AR139" s="254">
        <v>20.278120000000001</v>
      </c>
      <c r="AS139" s="254">
        <v>20.278119999999973</v>
      </c>
      <c r="AT139" s="254">
        <v>20.278120000000001</v>
      </c>
      <c r="AU139" s="254">
        <v>20.27812000000003</v>
      </c>
      <c r="AV139" s="254">
        <v>20.278089999999992</v>
      </c>
      <c r="AW139" s="254">
        <v>20.278120000000001</v>
      </c>
      <c r="AX139" s="255">
        <v>20.278119999999998</v>
      </c>
      <c r="AY139" s="255">
        <v>20.278119999999998</v>
      </c>
      <c r="AZ139" s="255"/>
      <c r="BA139" s="255"/>
      <c r="BB139" s="255"/>
      <c r="BC139" s="255"/>
      <c r="BD139" s="255"/>
      <c r="BE139" s="255"/>
      <c r="BF139" s="255"/>
      <c r="BG139" s="255"/>
      <c r="BH139" s="255"/>
      <c r="BI139" s="255"/>
      <c r="BM139" s="241"/>
      <c r="BN139" s="255">
        <f t="shared" si="62"/>
        <v>243.33744000000002</v>
      </c>
      <c r="BO139" s="255">
        <f t="shared" si="63"/>
        <v>243.33744000000002</v>
      </c>
      <c r="BP139" s="255">
        <f t="shared" si="64"/>
        <v>243.33741000000001</v>
      </c>
      <c r="BQ139" s="255">
        <f ca="1">_xlfn.IFNA(IF($E139=1,OFFSET($M139,0,MATCH(Periods!$D$15,$M$5:$BL$5,0)-1),SUM(OFFSET($M139,0,MATCH(Periods!$D$15,$M$5:$BL$5,0)-1):OFFSET($M139,0,MATCH(Periods!$D$15,$M$5:$BL$5,0)-12))),"")</f>
        <v>243.33741000000001</v>
      </c>
      <c r="BR139" s="255">
        <f ca="1">IF($E139=1,OFFSET($M139,0,MATCH(Periods!$D$17,$M$5:$BL$5,0)-1),SUM(OFFSET($M139,0,MATCH(Periods!$D$17,$M$5:$BL$5,0)-1):OFFSET($M139,0,MATCH(Periods!$D$13,$M$5:$BL$5,0))))</f>
        <v>40.556239999999995</v>
      </c>
      <c r="BS139" s="255">
        <f ca="1">IF($E139=1,OFFSET($M139,0,MATCH(Periods!$D$16,$M$5:$BL$5,0)-1),SUM(OFFSET($M139,0,MATCH(Periods!$D$16,$M$5:$BL$5,0)-1):OFFSET($M139,0,MATCH(Periods!$D$14,$M$5:$BL$5,0))))</f>
        <v>40.556239999999995</v>
      </c>
      <c r="BT139" s="26"/>
      <c r="BU139" s="187" t="str">
        <f>IF(ISERROR(BN139/#REF!), "n/a", BN139/#REF!)</f>
        <v>n/a</v>
      </c>
      <c r="BV139" s="187" t="str">
        <f>IF(ISERROR(BO139/#REF!), "n/a", BO139/#REF!)</f>
        <v>n/a</v>
      </c>
      <c r="BW139" s="187" t="str">
        <f>IF(ISERROR(BP139/#REF!), "n/a", BP139/#REF!)</f>
        <v>n/a</v>
      </c>
      <c r="BX139" s="187" t="str">
        <f ca="1">IF(ISERROR(BQ139/#REF!), "n/a", BQ139/#REF!)</f>
        <v>n/a</v>
      </c>
      <c r="BY139" s="187" t="str">
        <f ca="1">IF(ISERROR(BR139/#REF!), "n/a", BR139/#REF!)</f>
        <v>n/a</v>
      </c>
      <c r="BZ139" s="187" t="str">
        <f ca="1">IF(ISERROR(BS139/#REF!), "n/a", BS139/#REF!)</f>
        <v>n/a</v>
      </c>
      <c r="CA139" s="71"/>
      <c r="CB139" s="257">
        <f t="shared" si="65"/>
        <v>0</v>
      </c>
      <c r="CC139" s="188">
        <f t="shared" si="66"/>
        <v>0</v>
      </c>
      <c r="CD139" s="257">
        <f t="shared" si="67"/>
        <v>-3.000000000952241E-5</v>
      </c>
      <c r="CE139" s="188">
        <f t="shared" si="68"/>
        <v>-1.2328559061656278E-7</v>
      </c>
      <c r="CF139" s="257">
        <f t="shared" ca="1" si="69"/>
        <v>0</v>
      </c>
      <c r="CG139" s="188">
        <f t="shared" ca="1" si="70"/>
        <v>0</v>
      </c>
      <c r="CH139" s="257">
        <f t="shared" ca="1" si="71"/>
        <v>0</v>
      </c>
      <c r="CI139" s="188">
        <f t="shared" ca="1" si="72"/>
        <v>0</v>
      </c>
      <c r="CJ139" s="26"/>
      <c r="CK139" s="187"/>
    </row>
    <row r="140" spans="1:89" ht="12" customHeight="1" x14ac:dyDescent="0.35">
      <c r="A140" s="27"/>
      <c r="B140" s="304" t="s">
        <v>640</v>
      </c>
      <c r="C140" s="27" t="s">
        <v>368</v>
      </c>
      <c r="D140" s="27"/>
      <c r="E140" s="27">
        <v>2</v>
      </c>
      <c r="F140" s="303" t="s">
        <v>10</v>
      </c>
      <c r="G140" s="27" t="s">
        <v>454</v>
      </c>
      <c r="H140" s="27" t="s">
        <v>479</v>
      </c>
      <c r="I140" s="27"/>
      <c r="J140" s="27"/>
      <c r="K140" s="27"/>
      <c r="L140" s="172"/>
      <c r="M140" s="25"/>
      <c r="N140" s="256">
        <v>2.5</v>
      </c>
      <c r="O140" s="256">
        <v>0</v>
      </c>
      <c r="P140" s="256">
        <v>0</v>
      </c>
      <c r="Q140" s="256">
        <v>0</v>
      </c>
      <c r="R140" s="256">
        <v>0</v>
      </c>
      <c r="S140" s="256">
        <v>2.7740400000000003</v>
      </c>
      <c r="T140" s="256">
        <v>0</v>
      </c>
      <c r="U140" s="256">
        <v>0</v>
      </c>
      <c r="V140" s="256">
        <v>0</v>
      </c>
      <c r="W140" s="256">
        <v>0</v>
      </c>
      <c r="X140" s="256">
        <v>0</v>
      </c>
      <c r="Y140" s="256">
        <v>0</v>
      </c>
      <c r="Z140" s="255">
        <v>0</v>
      </c>
      <c r="AA140" s="255">
        <v>0</v>
      </c>
      <c r="AB140" s="255">
        <v>0</v>
      </c>
      <c r="AC140" s="255">
        <v>0</v>
      </c>
      <c r="AD140" s="255">
        <v>0</v>
      </c>
      <c r="AE140" s="255">
        <v>0</v>
      </c>
      <c r="AF140" s="255">
        <v>0</v>
      </c>
      <c r="AG140" s="255">
        <v>0</v>
      </c>
      <c r="AH140" s="255">
        <v>0</v>
      </c>
      <c r="AI140" s="255">
        <v>0</v>
      </c>
      <c r="AJ140" s="255">
        <v>0</v>
      </c>
      <c r="AK140" s="255">
        <v>0</v>
      </c>
      <c r="AL140" s="254">
        <v>0</v>
      </c>
      <c r="AM140" s="254">
        <v>0</v>
      </c>
      <c r="AN140" s="254">
        <v>0</v>
      </c>
      <c r="AO140" s="254">
        <v>0</v>
      </c>
      <c r="AP140" s="254">
        <v>0</v>
      </c>
      <c r="AQ140" s="254">
        <v>0</v>
      </c>
      <c r="AR140" s="254">
        <v>0</v>
      </c>
      <c r="AS140" s="254">
        <v>0</v>
      </c>
      <c r="AT140" s="254">
        <v>0</v>
      </c>
      <c r="AU140" s="254">
        <v>0</v>
      </c>
      <c r="AV140" s="254">
        <v>0</v>
      </c>
      <c r="AW140" s="254">
        <v>0</v>
      </c>
      <c r="AX140" s="255">
        <v>0</v>
      </c>
      <c r="AY140" s="255">
        <v>0</v>
      </c>
      <c r="AZ140" s="255"/>
      <c r="BA140" s="255"/>
      <c r="BB140" s="255"/>
      <c r="BC140" s="255"/>
      <c r="BD140" s="255"/>
      <c r="BE140" s="255"/>
      <c r="BF140" s="255"/>
      <c r="BG140" s="255"/>
      <c r="BH140" s="255"/>
      <c r="BI140" s="255"/>
      <c r="BM140" s="241"/>
      <c r="BN140" s="255">
        <f t="shared" si="62"/>
        <v>5.2740400000000003</v>
      </c>
      <c r="BO140" s="255">
        <f t="shared" si="63"/>
        <v>0</v>
      </c>
      <c r="BP140" s="255">
        <f t="shared" si="64"/>
        <v>0</v>
      </c>
      <c r="BQ140" s="255">
        <f ca="1">_xlfn.IFNA(IF($E140=1,OFFSET($M140,0,MATCH(Periods!$D$15,$M$5:$BL$5,0)-1),SUM(OFFSET($M140,0,MATCH(Periods!$D$15,$M$5:$BL$5,0)-1):OFFSET($M140,0,MATCH(Periods!$D$15,$M$5:$BL$5,0)-12))),"")</f>
        <v>0</v>
      </c>
      <c r="BR140" s="255">
        <f ca="1">IF($E140=1,OFFSET($M140,0,MATCH(Periods!$D$17,$M$5:$BL$5,0)-1),SUM(OFFSET($M140,0,MATCH(Periods!$D$17,$M$5:$BL$5,0)-1):OFFSET($M140,0,MATCH(Periods!$D$13,$M$5:$BL$5,0))))</f>
        <v>0</v>
      </c>
      <c r="BS140" s="255">
        <f ca="1">IF($E140=1,OFFSET($M140,0,MATCH(Periods!$D$16,$M$5:$BL$5,0)-1),SUM(OFFSET($M140,0,MATCH(Periods!$D$16,$M$5:$BL$5,0)-1):OFFSET($M140,0,MATCH(Periods!$D$14,$M$5:$BL$5,0))))</f>
        <v>0</v>
      </c>
      <c r="BT140" s="26"/>
      <c r="BU140" s="187" t="str">
        <f>IF(ISERROR(BN140/#REF!), "n/a", BN140/#REF!)</f>
        <v>n/a</v>
      </c>
      <c r="BV140" s="187" t="str">
        <f>IF(ISERROR(BO140/#REF!), "n/a", BO140/#REF!)</f>
        <v>n/a</v>
      </c>
      <c r="BW140" s="187" t="str">
        <f>IF(ISERROR(BP140/#REF!), "n/a", BP140/#REF!)</f>
        <v>n/a</v>
      </c>
      <c r="BX140" s="187" t="str">
        <f ca="1">IF(ISERROR(BQ140/#REF!), "n/a", BQ140/#REF!)</f>
        <v>n/a</v>
      </c>
      <c r="BY140" s="187" t="str">
        <f ca="1">IF(ISERROR(BR140/#REF!), "n/a", BR140/#REF!)</f>
        <v>n/a</v>
      </c>
      <c r="BZ140" s="187" t="str">
        <f ca="1">IF(ISERROR(BS140/#REF!), "n/a", BS140/#REF!)</f>
        <v>n/a</v>
      </c>
      <c r="CA140" s="71"/>
      <c r="CB140" s="257">
        <f t="shared" si="65"/>
        <v>-5.2740400000000003</v>
      </c>
      <c r="CC140" s="188">
        <f t="shared" si="66"/>
        <v>-1</v>
      </c>
      <c r="CD140" s="257">
        <f t="shared" si="67"/>
        <v>0</v>
      </c>
      <c r="CE140" s="188">
        <f t="shared" si="68"/>
        <v>1</v>
      </c>
      <c r="CF140" s="257">
        <f t="shared" ca="1" si="69"/>
        <v>0</v>
      </c>
      <c r="CG140" s="188">
        <f t="shared" ca="1" si="70"/>
        <v>1</v>
      </c>
      <c r="CH140" s="257">
        <f t="shared" ca="1" si="71"/>
        <v>0</v>
      </c>
      <c r="CI140" s="188">
        <f t="shared" ca="1" si="72"/>
        <v>1</v>
      </c>
      <c r="CJ140" s="26"/>
      <c r="CK140" s="187"/>
    </row>
    <row r="141" spans="1:89" ht="12" customHeight="1" x14ac:dyDescent="0.35">
      <c r="A141" s="27"/>
      <c r="B141" s="304" t="s">
        <v>641</v>
      </c>
      <c r="C141" s="27" t="s">
        <v>375</v>
      </c>
      <c r="D141" s="27"/>
      <c r="E141" s="27">
        <v>2</v>
      </c>
      <c r="F141" s="303" t="s">
        <v>10</v>
      </c>
      <c r="G141" s="27" t="s">
        <v>454</v>
      </c>
      <c r="H141" s="27" t="s">
        <v>484</v>
      </c>
      <c r="I141" s="27"/>
      <c r="J141" s="27"/>
      <c r="K141" s="27"/>
      <c r="L141" s="172"/>
      <c r="M141" s="25"/>
      <c r="N141" s="256">
        <v>0.19994000000000001</v>
      </c>
      <c r="O141" s="256">
        <v>0</v>
      </c>
      <c r="P141" s="256">
        <v>0</v>
      </c>
      <c r="Q141" s="256">
        <v>0</v>
      </c>
      <c r="R141" s="256">
        <v>0.19538999999999995</v>
      </c>
      <c r="S141" s="256">
        <v>0</v>
      </c>
      <c r="T141" s="256">
        <v>0</v>
      </c>
      <c r="U141" s="256">
        <v>0</v>
      </c>
      <c r="V141" s="256">
        <v>0</v>
      </c>
      <c r="W141" s="256">
        <v>0.42638000000000009</v>
      </c>
      <c r="X141" s="256">
        <v>0</v>
      </c>
      <c r="Y141" s="256">
        <v>0</v>
      </c>
      <c r="Z141" s="255">
        <v>0</v>
      </c>
      <c r="AA141" s="255">
        <v>0</v>
      </c>
      <c r="AB141" s="255">
        <v>0.21004</v>
      </c>
      <c r="AC141" s="255">
        <v>0</v>
      </c>
      <c r="AD141" s="255">
        <v>0.21004</v>
      </c>
      <c r="AE141" s="255">
        <v>0</v>
      </c>
      <c r="AF141" s="255">
        <v>0</v>
      </c>
      <c r="AG141" s="255">
        <v>0</v>
      </c>
      <c r="AH141" s="255">
        <v>0.90315999999999996</v>
      </c>
      <c r="AI141" s="255">
        <v>0</v>
      </c>
      <c r="AJ141" s="255">
        <v>0</v>
      </c>
      <c r="AK141" s="255">
        <v>0</v>
      </c>
      <c r="AL141" s="254">
        <v>0</v>
      </c>
      <c r="AM141" s="254">
        <v>0</v>
      </c>
      <c r="AN141" s="254">
        <v>0.93928</v>
      </c>
      <c r="AO141" s="254">
        <v>0</v>
      </c>
      <c r="AP141" s="254">
        <v>0</v>
      </c>
      <c r="AQ141" s="254">
        <v>0</v>
      </c>
      <c r="AR141" s="254">
        <v>0</v>
      </c>
      <c r="AS141" s="254">
        <v>0</v>
      </c>
      <c r="AT141" s="254">
        <v>0</v>
      </c>
      <c r="AU141" s="254">
        <v>0</v>
      </c>
      <c r="AV141" s="254">
        <v>0</v>
      </c>
      <c r="AW141" s="254">
        <v>0</v>
      </c>
      <c r="AX141" s="255">
        <v>0</v>
      </c>
      <c r="AY141" s="255">
        <v>0</v>
      </c>
      <c r="AZ141" s="255"/>
      <c r="BA141" s="255"/>
      <c r="BB141" s="255"/>
      <c r="BC141" s="255"/>
      <c r="BD141" s="255"/>
      <c r="BE141" s="255"/>
      <c r="BF141" s="255"/>
      <c r="BG141" s="255"/>
      <c r="BH141" s="255"/>
      <c r="BI141" s="255"/>
      <c r="BM141" s="241"/>
      <c r="BN141" s="255">
        <f t="shared" si="62"/>
        <v>0.82171000000000005</v>
      </c>
      <c r="BO141" s="255">
        <f t="shared" si="63"/>
        <v>1.32324</v>
      </c>
      <c r="BP141" s="255">
        <f t="shared" si="64"/>
        <v>0.93928</v>
      </c>
      <c r="BQ141" s="255">
        <f ca="1">_xlfn.IFNA(IF($E141=1,OFFSET($M141,0,MATCH(Periods!$D$15,$M$5:$BL$5,0)-1),SUM(OFFSET($M141,0,MATCH(Periods!$D$15,$M$5:$BL$5,0)-1):OFFSET($M141,0,MATCH(Periods!$D$15,$M$5:$BL$5,0)-12))),"")</f>
        <v>0.93928</v>
      </c>
      <c r="BR141" s="255">
        <f ca="1">IF($E141=1,OFFSET($M141,0,MATCH(Periods!$D$17,$M$5:$BL$5,0)-1),SUM(OFFSET($M141,0,MATCH(Periods!$D$17,$M$5:$BL$5,0)-1):OFFSET($M141,0,MATCH(Periods!$D$13,$M$5:$BL$5,0))))</f>
        <v>0</v>
      </c>
      <c r="BS141" s="255">
        <f ca="1">IF($E141=1,OFFSET($M141,0,MATCH(Periods!$D$16,$M$5:$BL$5,0)-1),SUM(OFFSET($M141,0,MATCH(Periods!$D$16,$M$5:$BL$5,0)-1):OFFSET($M141,0,MATCH(Periods!$D$14,$M$5:$BL$5,0))))</f>
        <v>0</v>
      </c>
      <c r="BT141" s="26"/>
      <c r="BU141" s="187" t="str">
        <f>IF(ISERROR(BN141/#REF!), "n/a", BN141/#REF!)</f>
        <v>n/a</v>
      </c>
      <c r="BV141" s="187" t="str">
        <f>IF(ISERROR(BO141/#REF!), "n/a", BO141/#REF!)</f>
        <v>n/a</v>
      </c>
      <c r="BW141" s="187" t="str">
        <f>IF(ISERROR(BP141/#REF!), "n/a", BP141/#REF!)</f>
        <v>n/a</v>
      </c>
      <c r="BX141" s="187" t="str">
        <f ca="1">IF(ISERROR(BQ141/#REF!), "n/a", BQ141/#REF!)</f>
        <v>n/a</v>
      </c>
      <c r="BY141" s="187" t="str">
        <f ca="1">IF(ISERROR(BR141/#REF!), "n/a", BR141/#REF!)</f>
        <v>n/a</v>
      </c>
      <c r="BZ141" s="187" t="str">
        <f ca="1">IF(ISERROR(BS141/#REF!), "n/a", BS141/#REF!)</f>
        <v>n/a</v>
      </c>
      <c r="CA141" s="71"/>
      <c r="CB141" s="257">
        <f t="shared" si="65"/>
        <v>0.50152999999999992</v>
      </c>
      <c r="CC141" s="188">
        <f t="shared" si="66"/>
        <v>0.61034914994341061</v>
      </c>
      <c r="CD141" s="257">
        <f t="shared" si="67"/>
        <v>-0.38395999999999997</v>
      </c>
      <c r="CE141" s="188">
        <f t="shared" si="68"/>
        <v>-0.29016656086575376</v>
      </c>
      <c r="CF141" s="257">
        <f t="shared" ca="1" si="69"/>
        <v>0</v>
      </c>
      <c r="CG141" s="188">
        <f t="shared" ca="1" si="70"/>
        <v>0</v>
      </c>
      <c r="CH141" s="257">
        <f t="shared" ca="1" si="71"/>
        <v>0</v>
      </c>
      <c r="CI141" s="188">
        <f t="shared" ca="1" si="72"/>
        <v>1</v>
      </c>
      <c r="CJ141" s="26"/>
      <c r="CK141" s="187"/>
    </row>
    <row r="142" spans="1:89" ht="12" customHeight="1" x14ac:dyDescent="0.35">
      <c r="A142" s="27"/>
      <c r="B142" s="304" t="s">
        <v>642</v>
      </c>
      <c r="C142" s="27" t="s">
        <v>381</v>
      </c>
      <c r="D142" s="27"/>
      <c r="E142" s="27">
        <v>2</v>
      </c>
      <c r="F142" s="303" t="s">
        <v>10</v>
      </c>
      <c r="G142" s="27" t="s">
        <v>454</v>
      </c>
      <c r="H142" s="27" t="s">
        <v>489</v>
      </c>
      <c r="I142" s="27"/>
      <c r="J142" s="27"/>
      <c r="K142" s="27"/>
      <c r="L142" s="172"/>
      <c r="M142" s="25"/>
      <c r="N142" s="256">
        <v>0</v>
      </c>
      <c r="O142" s="256">
        <v>0</v>
      </c>
      <c r="P142" s="256">
        <v>0</v>
      </c>
      <c r="Q142" s="256">
        <v>0</v>
      </c>
      <c r="R142" s="256">
        <v>0</v>
      </c>
      <c r="S142" s="256">
        <v>0</v>
      </c>
      <c r="T142" s="256">
        <v>0</v>
      </c>
      <c r="U142" s="256">
        <v>0</v>
      </c>
      <c r="V142" s="256">
        <v>0</v>
      </c>
      <c r="W142" s="256">
        <v>0</v>
      </c>
      <c r="X142" s="256">
        <v>0</v>
      </c>
      <c r="Y142" s="256">
        <v>0</v>
      </c>
      <c r="Z142" s="255">
        <v>0</v>
      </c>
      <c r="AA142" s="255">
        <v>0</v>
      </c>
      <c r="AB142" s="255">
        <v>0</v>
      </c>
      <c r="AC142" s="255">
        <v>0</v>
      </c>
      <c r="AD142" s="255">
        <v>0</v>
      </c>
      <c r="AE142" s="255">
        <v>0</v>
      </c>
      <c r="AF142" s="255">
        <v>0</v>
      </c>
      <c r="AG142" s="255">
        <v>0</v>
      </c>
      <c r="AH142" s="255">
        <v>0</v>
      </c>
      <c r="AI142" s="255">
        <v>0</v>
      </c>
      <c r="AJ142" s="255">
        <v>0</v>
      </c>
      <c r="AK142" s="255">
        <v>0</v>
      </c>
      <c r="AL142" s="254">
        <v>0</v>
      </c>
      <c r="AM142" s="254">
        <v>0</v>
      </c>
      <c r="AN142" s="254">
        <v>0</v>
      </c>
      <c r="AO142" s="254">
        <v>0</v>
      </c>
      <c r="AP142" s="254">
        <v>0</v>
      </c>
      <c r="AQ142" s="254">
        <v>0</v>
      </c>
      <c r="AR142" s="254">
        <v>0</v>
      </c>
      <c r="AS142" s="254">
        <v>0</v>
      </c>
      <c r="AT142" s="254">
        <v>0</v>
      </c>
      <c r="AU142" s="254">
        <v>0</v>
      </c>
      <c r="AV142" s="254">
        <v>0</v>
      </c>
      <c r="AW142" s="254">
        <v>0</v>
      </c>
      <c r="AX142" s="255">
        <v>0</v>
      </c>
      <c r="AY142" s="255">
        <v>0</v>
      </c>
      <c r="AZ142" s="255"/>
      <c r="BA142" s="255"/>
      <c r="BB142" s="255"/>
      <c r="BC142" s="255"/>
      <c r="BD142" s="255"/>
      <c r="BE142" s="255"/>
      <c r="BF142" s="255"/>
      <c r="BG142" s="255"/>
      <c r="BH142" s="255"/>
      <c r="BI142" s="255"/>
      <c r="BM142" s="241"/>
      <c r="BN142" s="255">
        <f t="shared" si="62"/>
        <v>0</v>
      </c>
      <c r="BO142" s="255">
        <f t="shared" si="63"/>
        <v>0</v>
      </c>
      <c r="BP142" s="255">
        <f t="shared" si="64"/>
        <v>0</v>
      </c>
      <c r="BQ142" s="255">
        <f ca="1">_xlfn.IFNA(IF($E142=1,OFFSET($M142,0,MATCH(Periods!$D$15,$M$5:$BL$5,0)-1),SUM(OFFSET($M142,0,MATCH(Periods!$D$15,$M$5:$BL$5,0)-1):OFFSET($M142,0,MATCH(Periods!$D$15,$M$5:$BL$5,0)-12))),"")</f>
        <v>0</v>
      </c>
      <c r="BR142" s="255">
        <f ca="1">IF($E142=1,OFFSET($M142,0,MATCH(Periods!$D$17,$M$5:$BL$5,0)-1),SUM(OFFSET($M142,0,MATCH(Periods!$D$17,$M$5:$BL$5,0)-1):OFFSET($M142,0,MATCH(Periods!$D$13,$M$5:$BL$5,0))))</f>
        <v>0</v>
      </c>
      <c r="BS142" s="255">
        <f ca="1">IF($E142=1,OFFSET($M142,0,MATCH(Periods!$D$16,$M$5:$BL$5,0)-1),SUM(OFFSET($M142,0,MATCH(Periods!$D$16,$M$5:$BL$5,0)-1):OFFSET($M142,0,MATCH(Periods!$D$14,$M$5:$BL$5,0))))</f>
        <v>0</v>
      </c>
      <c r="BT142" s="26"/>
      <c r="BU142" s="187" t="str">
        <f>IF(ISERROR(BN142/#REF!), "n/a", BN142/#REF!)</f>
        <v>n/a</v>
      </c>
      <c r="BV142" s="187" t="str">
        <f>IF(ISERROR(BO142/#REF!), "n/a", BO142/#REF!)</f>
        <v>n/a</v>
      </c>
      <c r="BW142" s="187" t="str">
        <f>IF(ISERROR(BP142/#REF!), "n/a", BP142/#REF!)</f>
        <v>n/a</v>
      </c>
      <c r="BX142" s="187" t="str">
        <f ca="1">IF(ISERROR(BQ142/#REF!), "n/a", BQ142/#REF!)</f>
        <v>n/a</v>
      </c>
      <c r="BY142" s="187" t="str">
        <f ca="1">IF(ISERROR(BR142/#REF!), "n/a", BR142/#REF!)</f>
        <v>n/a</v>
      </c>
      <c r="BZ142" s="187" t="str">
        <f ca="1">IF(ISERROR(BS142/#REF!), "n/a", BS142/#REF!)</f>
        <v>n/a</v>
      </c>
      <c r="CA142" s="71"/>
      <c r="CB142" s="257">
        <f t="shared" si="65"/>
        <v>0</v>
      </c>
      <c r="CC142" s="188">
        <f t="shared" si="66"/>
        <v>1</v>
      </c>
      <c r="CD142" s="257">
        <f t="shared" si="67"/>
        <v>0</v>
      </c>
      <c r="CE142" s="188">
        <f t="shared" si="68"/>
        <v>1</v>
      </c>
      <c r="CF142" s="257">
        <f t="shared" ca="1" si="69"/>
        <v>0</v>
      </c>
      <c r="CG142" s="188">
        <f t="shared" ca="1" si="70"/>
        <v>1</v>
      </c>
      <c r="CH142" s="257">
        <f t="shared" ca="1" si="71"/>
        <v>0</v>
      </c>
      <c r="CI142" s="188">
        <f t="shared" ca="1" si="72"/>
        <v>1</v>
      </c>
      <c r="CJ142" s="26"/>
      <c r="CK142" s="187"/>
    </row>
    <row r="143" spans="1:89" ht="12" customHeight="1" x14ac:dyDescent="0.35">
      <c r="A143" s="27"/>
      <c r="B143" s="304" t="s">
        <v>643</v>
      </c>
      <c r="C143" s="27" t="s">
        <v>383</v>
      </c>
      <c r="D143" s="27"/>
      <c r="E143" s="27">
        <v>2</v>
      </c>
      <c r="F143" s="303" t="s">
        <v>10</v>
      </c>
      <c r="G143" s="27" t="s">
        <v>383</v>
      </c>
      <c r="H143" s="27"/>
      <c r="I143" s="27"/>
      <c r="J143" s="27"/>
      <c r="K143" s="27"/>
      <c r="L143" s="172"/>
      <c r="M143" s="25"/>
      <c r="N143" s="256">
        <v>0</v>
      </c>
      <c r="O143" s="256">
        <v>0</v>
      </c>
      <c r="P143" s="256">
        <v>0</v>
      </c>
      <c r="Q143" s="256">
        <v>0</v>
      </c>
      <c r="R143" s="256">
        <v>0</v>
      </c>
      <c r="S143" s="256">
        <v>0</v>
      </c>
      <c r="T143" s="256">
        <v>0</v>
      </c>
      <c r="U143" s="256">
        <v>0</v>
      </c>
      <c r="V143" s="256">
        <v>0</v>
      </c>
      <c r="W143" s="256">
        <v>0</v>
      </c>
      <c r="X143" s="256">
        <v>0</v>
      </c>
      <c r="Y143" s="256">
        <v>0</v>
      </c>
      <c r="Z143" s="255">
        <v>0</v>
      </c>
      <c r="AA143" s="255">
        <v>0</v>
      </c>
      <c r="AB143" s="255">
        <v>0</v>
      </c>
      <c r="AC143" s="255">
        <v>0.3</v>
      </c>
      <c r="AD143" s="255">
        <v>0</v>
      </c>
      <c r="AE143" s="255">
        <v>0</v>
      </c>
      <c r="AF143" s="255">
        <v>0</v>
      </c>
      <c r="AG143" s="255">
        <v>0</v>
      </c>
      <c r="AH143" s="255">
        <v>0</v>
      </c>
      <c r="AI143" s="255">
        <v>0</v>
      </c>
      <c r="AJ143" s="255">
        <v>0</v>
      </c>
      <c r="AK143" s="255">
        <v>0</v>
      </c>
      <c r="AL143" s="254">
        <v>0</v>
      </c>
      <c r="AM143" s="254">
        <v>0</v>
      </c>
      <c r="AN143" s="254">
        <v>0</v>
      </c>
      <c r="AO143" s="254">
        <v>0</v>
      </c>
      <c r="AP143" s="254">
        <v>0</v>
      </c>
      <c r="AQ143" s="254">
        <v>0.6</v>
      </c>
      <c r="AR143" s="254">
        <v>0</v>
      </c>
      <c r="AS143" s="254">
        <v>0</v>
      </c>
      <c r="AT143" s="254">
        <v>0</v>
      </c>
      <c r="AU143" s="254">
        <v>0</v>
      </c>
      <c r="AV143" s="254">
        <v>0</v>
      </c>
      <c r="AW143" s="254">
        <v>0</v>
      </c>
      <c r="AX143" s="255">
        <v>0</v>
      </c>
      <c r="AY143" s="255">
        <v>0</v>
      </c>
      <c r="AZ143" s="255"/>
      <c r="BA143" s="255"/>
      <c r="BB143" s="255"/>
      <c r="BC143" s="255"/>
      <c r="BD143" s="255"/>
      <c r="BE143" s="255"/>
      <c r="BF143" s="255"/>
      <c r="BG143" s="255"/>
      <c r="BH143" s="255"/>
      <c r="BI143" s="255"/>
      <c r="BM143" s="241"/>
      <c r="BN143" s="255">
        <f t="shared" si="62"/>
        <v>0</v>
      </c>
      <c r="BO143" s="255">
        <f t="shared" si="63"/>
        <v>0.3</v>
      </c>
      <c r="BP143" s="255">
        <f t="shared" si="64"/>
        <v>0.6</v>
      </c>
      <c r="BQ143" s="255">
        <f ca="1">_xlfn.IFNA(IF($E143=1,OFFSET($M143,0,MATCH(Periods!$D$15,$M$5:$BL$5,0)-1),SUM(OFFSET($M143,0,MATCH(Periods!$D$15,$M$5:$BL$5,0)-1):OFFSET($M143,0,MATCH(Periods!$D$15,$M$5:$BL$5,0)-12))),"")</f>
        <v>0.6</v>
      </c>
      <c r="BR143" s="255">
        <f ca="1">IF($E143=1,OFFSET($M143,0,MATCH(Periods!$D$17,$M$5:$BL$5,0)-1),SUM(OFFSET($M143,0,MATCH(Periods!$D$17,$M$5:$BL$5,0)-1):OFFSET($M143,0,MATCH(Periods!$D$13,$M$5:$BL$5,0))))</f>
        <v>0</v>
      </c>
      <c r="BS143" s="255">
        <f ca="1">IF($E143=1,OFFSET($M143,0,MATCH(Periods!$D$16,$M$5:$BL$5,0)-1),SUM(OFFSET($M143,0,MATCH(Periods!$D$16,$M$5:$BL$5,0)-1):OFFSET($M143,0,MATCH(Periods!$D$14,$M$5:$BL$5,0))))</f>
        <v>0</v>
      </c>
      <c r="BT143" s="26"/>
      <c r="BU143" s="187" t="str">
        <f>IF(ISERROR(BN143/#REF!), "n/a", BN143/#REF!)</f>
        <v>n/a</v>
      </c>
      <c r="BV143" s="187" t="str">
        <f>IF(ISERROR(BO143/#REF!), "n/a", BO143/#REF!)</f>
        <v>n/a</v>
      </c>
      <c r="BW143" s="187" t="str">
        <f>IF(ISERROR(BP143/#REF!), "n/a", BP143/#REF!)</f>
        <v>n/a</v>
      </c>
      <c r="BX143" s="187" t="str">
        <f ca="1">IF(ISERROR(BQ143/#REF!), "n/a", BQ143/#REF!)</f>
        <v>n/a</v>
      </c>
      <c r="BY143" s="187" t="str">
        <f ca="1">IF(ISERROR(BR143/#REF!), "n/a", BR143/#REF!)</f>
        <v>n/a</v>
      </c>
      <c r="BZ143" s="187" t="str">
        <f ca="1">IF(ISERROR(BS143/#REF!), "n/a", BS143/#REF!)</f>
        <v>n/a</v>
      </c>
      <c r="CA143" s="71"/>
      <c r="CB143" s="257">
        <f t="shared" si="65"/>
        <v>0.3</v>
      </c>
      <c r="CC143" s="188">
        <f t="shared" si="66"/>
        <v>1</v>
      </c>
      <c r="CD143" s="257">
        <f t="shared" si="67"/>
        <v>0.3</v>
      </c>
      <c r="CE143" s="188">
        <f t="shared" si="68"/>
        <v>1</v>
      </c>
      <c r="CF143" s="257">
        <f t="shared" ca="1" si="69"/>
        <v>0</v>
      </c>
      <c r="CG143" s="188">
        <f t="shared" ca="1" si="70"/>
        <v>0</v>
      </c>
      <c r="CH143" s="257">
        <f t="shared" ca="1" si="71"/>
        <v>0</v>
      </c>
      <c r="CI143" s="188">
        <f t="shared" ca="1" si="72"/>
        <v>1</v>
      </c>
      <c r="CJ143" s="26"/>
      <c r="CK143" s="187"/>
    </row>
    <row r="144" spans="1:89" ht="12" customHeight="1" x14ac:dyDescent="0.35">
      <c r="A144" s="27"/>
      <c r="B144" s="304" t="s">
        <v>644</v>
      </c>
      <c r="C144" s="27" t="s">
        <v>384</v>
      </c>
      <c r="D144" s="27"/>
      <c r="E144" s="27">
        <v>2</v>
      </c>
      <c r="F144" s="303" t="s">
        <v>10</v>
      </c>
      <c r="G144" s="27" t="s">
        <v>423</v>
      </c>
      <c r="H144" s="27" t="s">
        <v>491</v>
      </c>
      <c r="I144" s="27"/>
      <c r="J144" s="27"/>
      <c r="K144" s="27"/>
      <c r="L144" s="172"/>
      <c r="M144" s="25"/>
      <c r="N144" s="256">
        <v>18.1858</v>
      </c>
      <c r="O144" s="256">
        <v>0</v>
      </c>
      <c r="P144" s="256">
        <v>0</v>
      </c>
      <c r="Q144" s="256">
        <v>14.480199999999996</v>
      </c>
      <c r="R144" s="256">
        <v>0</v>
      </c>
      <c r="S144" s="256">
        <v>0</v>
      </c>
      <c r="T144" s="256">
        <v>0</v>
      </c>
      <c r="U144" s="256">
        <v>0</v>
      </c>
      <c r="V144" s="256">
        <v>0</v>
      </c>
      <c r="W144" s="256">
        <v>0</v>
      </c>
      <c r="X144" s="256">
        <v>0</v>
      </c>
      <c r="Y144" s="256">
        <v>11.121360000000003</v>
      </c>
      <c r="Z144" s="255">
        <v>0</v>
      </c>
      <c r="AA144" s="255">
        <v>0</v>
      </c>
      <c r="AB144" s="255">
        <v>0</v>
      </c>
      <c r="AC144" s="255">
        <v>8.4998400000000007</v>
      </c>
      <c r="AD144" s="255">
        <v>0</v>
      </c>
      <c r="AE144" s="255">
        <v>0</v>
      </c>
      <c r="AF144" s="255">
        <v>0</v>
      </c>
      <c r="AG144" s="255">
        <v>0</v>
      </c>
      <c r="AH144" s="255">
        <v>0</v>
      </c>
      <c r="AI144" s="255">
        <v>5.51267</v>
      </c>
      <c r="AJ144" s="255">
        <v>11.115899999999998</v>
      </c>
      <c r="AK144" s="255">
        <v>0</v>
      </c>
      <c r="AL144" s="254">
        <v>9.1425999999999998</v>
      </c>
      <c r="AM144" s="254">
        <v>8.6492899999999988</v>
      </c>
      <c r="AN144" s="254">
        <v>0</v>
      </c>
      <c r="AO144" s="254">
        <v>2.0182500000000019</v>
      </c>
      <c r="AP144" s="254">
        <v>0</v>
      </c>
      <c r="AQ144" s="254">
        <v>0</v>
      </c>
      <c r="AR144" s="254">
        <v>0</v>
      </c>
      <c r="AS144" s="254">
        <v>5.3724699999999999</v>
      </c>
      <c r="AT144" s="254">
        <v>0</v>
      </c>
      <c r="AU144" s="254">
        <v>6.7019100000000016</v>
      </c>
      <c r="AV144" s="254">
        <v>18.640349999999998</v>
      </c>
      <c r="AW144" s="254">
        <v>0</v>
      </c>
      <c r="AX144" s="255">
        <v>0</v>
      </c>
      <c r="AY144" s="255">
        <v>7.9524699999999999</v>
      </c>
      <c r="AZ144" s="255"/>
      <c r="BA144" s="255"/>
      <c r="BB144" s="255"/>
      <c r="BC144" s="255"/>
      <c r="BD144" s="255"/>
      <c r="BE144" s="255"/>
      <c r="BF144" s="255"/>
      <c r="BG144" s="255"/>
      <c r="BH144" s="255"/>
      <c r="BI144" s="255"/>
      <c r="BM144" s="241"/>
      <c r="BN144" s="255">
        <f t="shared" si="62"/>
        <v>43.78736</v>
      </c>
      <c r="BO144" s="255">
        <f t="shared" si="63"/>
        <v>25.128409999999999</v>
      </c>
      <c r="BP144" s="255">
        <f t="shared" si="64"/>
        <v>50.52487</v>
      </c>
      <c r="BQ144" s="255">
        <f ca="1">_xlfn.IFNA(IF($E144=1,OFFSET($M144,0,MATCH(Periods!$D$15,$M$5:$BL$5,0)-1),SUM(OFFSET($M144,0,MATCH(Periods!$D$15,$M$5:$BL$5,0)-1):OFFSET($M144,0,MATCH(Periods!$D$15,$M$5:$BL$5,0)-12))),"")</f>
        <v>40.685449999999996</v>
      </c>
      <c r="BR144" s="255">
        <f ca="1">IF($E144=1,OFFSET($M144,0,MATCH(Periods!$D$17,$M$5:$BL$5,0)-1),SUM(OFFSET($M144,0,MATCH(Periods!$D$17,$M$5:$BL$5,0)-1):OFFSET($M144,0,MATCH(Periods!$D$13,$M$5:$BL$5,0))))</f>
        <v>17.791889999999999</v>
      </c>
      <c r="BS144" s="255">
        <f ca="1">IF($E144=1,OFFSET($M144,0,MATCH(Periods!$D$16,$M$5:$BL$5,0)-1),SUM(OFFSET($M144,0,MATCH(Periods!$D$16,$M$5:$BL$5,0)-1):OFFSET($M144,0,MATCH(Periods!$D$14,$M$5:$BL$5,0))))</f>
        <v>7.9524699999999999</v>
      </c>
      <c r="BT144" s="26"/>
      <c r="BU144" s="187" t="str">
        <f>IF(ISERROR(BN144/#REF!), "n/a", BN144/#REF!)</f>
        <v>n/a</v>
      </c>
      <c r="BV144" s="187" t="str">
        <f>IF(ISERROR(BO144/#REF!), "n/a", BO144/#REF!)</f>
        <v>n/a</v>
      </c>
      <c r="BW144" s="187" t="str">
        <f>IF(ISERROR(BP144/#REF!), "n/a", BP144/#REF!)</f>
        <v>n/a</v>
      </c>
      <c r="BX144" s="187" t="str">
        <f ca="1">IF(ISERROR(BQ144/#REF!), "n/a", BQ144/#REF!)</f>
        <v>n/a</v>
      </c>
      <c r="BY144" s="187" t="str">
        <f ca="1">IF(ISERROR(BR144/#REF!), "n/a", BR144/#REF!)</f>
        <v>n/a</v>
      </c>
      <c r="BZ144" s="187" t="str">
        <f ca="1">IF(ISERROR(BS144/#REF!), "n/a", BS144/#REF!)</f>
        <v>n/a</v>
      </c>
      <c r="CA144" s="71"/>
      <c r="CB144" s="257">
        <f t="shared" si="65"/>
        <v>-18.658950000000001</v>
      </c>
      <c r="CC144" s="188">
        <f t="shared" si="66"/>
        <v>-0.42612639812037084</v>
      </c>
      <c r="CD144" s="257">
        <f t="shared" si="67"/>
        <v>25.396460000000001</v>
      </c>
      <c r="CE144" s="188">
        <f t="shared" si="68"/>
        <v>1.0106672089479598</v>
      </c>
      <c r="CF144" s="257">
        <f t="shared" ca="1" si="69"/>
        <v>-9.8394200000000041</v>
      </c>
      <c r="CG144" s="188">
        <f t="shared" ca="1" si="70"/>
        <v>-0.19474409335442139</v>
      </c>
      <c r="CH144" s="257">
        <f t="shared" ca="1" si="71"/>
        <v>-9.8394199999999987</v>
      </c>
      <c r="CI144" s="188">
        <f t="shared" ca="1" si="72"/>
        <v>-0.55302837416373407</v>
      </c>
      <c r="CJ144" s="26"/>
      <c r="CK144" s="187"/>
    </row>
    <row r="145" spans="1:89" ht="12" customHeight="1" x14ac:dyDescent="0.35">
      <c r="A145" s="27"/>
      <c r="B145" s="304" t="s">
        <v>645</v>
      </c>
      <c r="C145" s="27" t="s">
        <v>388</v>
      </c>
      <c r="D145" s="27"/>
      <c r="E145" s="27">
        <v>2</v>
      </c>
      <c r="F145" s="303" t="s">
        <v>10</v>
      </c>
      <c r="G145" s="27" t="s">
        <v>388</v>
      </c>
      <c r="H145" s="27" t="s">
        <v>444</v>
      </c>
      <c r="I145" s="27"/>
      <c r="J145" s="27"/>
      <c r="K145" s="27"/>
      <c r="L145" s="172"/>
      <c r="M145" s="25"/>
      <c r="N145" s="256">
        <v>0.58205999999999991</v>
      </c>
      <c r="O145" s="256">
        <v>0.50000000000000011</v>
      </c>
      <c r="P145" s="256">
        <v>0</v>
      </c>
      <c r="Q145" s="256">
        <v>0</v>
      </c>
      <c r="R145" s="256">
        <v>0</v>
      </c>
      <c r="S145" s="256">
        <v>0</v>
      </c>
      <c r="T145" s="256">
        <v>0</v>
      </c>
      <c r="U145" s="256">
        <v>0</v>
      </c>
      <c r="V145" s="256">
        <v>0</v>
      </c>
      <c r="W145" s="256">
        <v>0</v>
      </c>
      <c r="X145" s="256">
        <v>0</v>
      </c>
      <c r="Y145" s="256">
        <v>0</v>
      </c>
      <c r="Z145" s="255">
        <v>0</v>
      </c>
      <c r="AA145" s="255">
        <v>0</v>
      </c>
      <c r="AB145" s="255">
        <v>0</v>
      </c>
      <c r="AC145" s="255">
        <v>0</v>
      </c>
      <c r="AD145" s="255">
        <v>0</v>
      </c>
      <c r="AE145" s="255">
        <v>0</v>
      </c>
      <c r="AF145" s="255">
        <v>0</v>
      </c>
      <c r="AG145" s="255">
        <v>0</v>
      </c>
      <c r="AH145" s="255">
        <v>0</v>
      </c>
      <c r="AI145" s="255">
        <v>0</v>
      </c>
      <c r="AJ145" s="255">
        <v>0</v>
      </c>
      <c r="AK145" s="255">
        <v>0</v>
      </c>
      <c r="AL145" s="254">
        <v>0</v>
      </c>
      <c r="AM145" s="254">
        <v>0</v>
      </c>
      <c r="AN145" s="254">
        <v>0</v>
      </c>
      <c r="AO145" s="254">
        <v>0</v>
      </c>
      <c r="AP145" s="254">
        <v>0</v>
      </c>
      <c r="AQ145" s="254">
        <v>0</v>
      </c>
      <c r="AR145" s="254">
        <v>0</v>
      </c>
      <c r="AS145" s="254">
        <v>0</v>
      </c>
      <c r="AT145" s="254">
        <v>0</v>
      </c>
      <c r="AU145" s="254">
        <v>0</v>
      </c>
      <c r="AV145" s="254">
        <v>0</v>
      </c>
      <c r="AW145" s="254">
        <v>0</v>
      </c>
      <c r="AX145" s="255">
        <v>0</v>
      </c>
      <c r="AY145" s="255">
        <v>0</v>
      </c>
      <c r="AZ145" s="255"/>
      <c r="BA145" s="255"/>
      <c r="BB145" s="255"/>
      <c r="BC145" s="255"/>
      <c r="BD145" s="255"/>
      <c r="BE145" s="255"/>
      <c r="BF145" s="255"/>
      <c r="BG145" s="255"/>
      <c r="BH145" s="255"/>
      <c r="BI145" s="255"/>
      <c r="BM145" s="241"/>
      <c r="BN145" s="255">
        <f t="shared" si="62"/>
        <v>1.08206</v>
      </c>
      <c r="BO145" s="255">
        <f t="shared" si="63"/>
        <v>0</v>
      </c>
      <c r="BP145" s="255">
        <f t="shared" si="64"/>
        <v>0</v>
      </c>
      <c r="BQ145" s="255">
        <f ca="1">_xlfn.IFNA(IF($E145=1,OFFSET($M145,0,MATCH(Periods!$D$15,$M$5:$BL$5,0)-1),SUM(OFFSET($M145,0,MATCH(Periods!$D$15,$M$5:$BL$5,0)-1):OFFSET($M145,0,MATCH(Periods!$D$15,$M$5:$BL$5,0)-12))),"")</f>
        <v>0</v>
      </c>
      <c r="BR145" s="255">
        <f ca="1">IF($E145=1,OFFSET($M145,0,MATCH(Periods!$D$17,$M$5:$BL$5,0)-1),SUM(OFFSET($M145,0,MATCH(Periods!$D$17,$M$5:$BL$5,0)-1):OFFSET($M145,0,MATCH(Periods!$D$13,$M$5:$BL$5,0))))</f>
        <v>0</v>
      </c>
      <c r="BS145" s="255">
        <f ca="1">IF($E145=1,OFFSET($M145,0,MATCH(Periods!$D$16,$M$5:$BL$5,0)-1),SUM(OFFSET($M145,0,MATCH(Periods!$D$16,$M$5:$BL$5,0)-1):OFFSET($M145,0,MATCH(Periods!$D$14,$M$5:$BL$5,0))))</f>
        <v>0</v>
      </c>
      <c r="BT145" s="26"/>
      <c r="BU145" s="187" t="str">
        <f>IF(ISERROR(BN145/#REF!), "n/a", BN145/#REF!)</f>
        <v>n/a</v>
      </c>
      <c r="BV145" s="187" t="str">
        <f>IF(ISERROR(BO145/#REF!), "n/a", BO145/#REF!)</f>
        <v>n/a</v>
      </c>
      <c r="BW145" s="187" t="str">
        <f>IF(ISERROR(BP145/#REF!), "n/a", BP145/#REF!)</f>
        <v>n/a</v>
      </c>
      <c r="BX145" s="187" t="str">
        <f ca="1">IF(ISERROR(BQ145/#REF!), "n/a", BQ145/#REF!)</f>
        <v>n/a</v>
      </c>
      <c r="BY145" s="187" t="str">
        <f ca="1">IF(ISERROR(BR145/#REF!), "n/a", BR145/#REF!)</f>
        <v>n/a</v>
      </c>
      <c r="BZ145" s="187" t="str">
        <f ca="1">IF(ISERROR(BS145/#REF!), "n/a", BS145/#REF!)</f>
        <v>n/a</v>
      </c>
      <c r="CA145" s="71"/>
      <c r="CB145" s="257">
        <f t="shared" si="65"/>
        <v>-1.08206</v>
      </c>
      <c r="CC145" s="188">
        <f t="shared" si="66"/>
        <v>-1</v>
      </c>
      <c r="CD145" s="257">
        <f t="shared" si="67"/>
        <v>0</v>
      </c>
      <c r="CE145" s="188">
        <f t="shared" si="68"/>
        <v>1</v>
      </c>
      <c r="CF145" s="257">
        <f t="shared" ca="1" si="69"/>
        <v>0</v>
      </c>
      <c r="CG145" s="188">
        <f t="shared" ca="1" si="70"/>
        <v>1</v>
      </c>
      <c r="CH145" s="257">
        <f t="shared" ca="1" si="71"/>
        <v>0</v>
      </c>
      <c r="CI145" s="188">
        <f t="shared" ca="1" si="72"/>
        <v>1</v>
      </c>
      <c r="CJ145" s="26"/>
      <c r="CK145" s="187"/>
    </row>
    <row r="146" spans="1:89" ht="12" customHeight="1" x14ac:dyDescent="0.35">
      <c r="A146" s="27"/>
      <c r="B146" s="304" t="s">
        <v>646</v>
      </c>
      <c r="C146" s="27" t="s">
        <v>389</v>
      </c>
      <c r="D146" s="27"/>
      <c r="E146" s="27">
        <v>2</v>
      </c>
      <c r="F146" s="303" t="s">
        <v>10</v>
      </c>
      <c r="G146" s="27" t="s">
        <v>388</v>
      </c>
      <c r="H146" s="27" t="s">
        <v>494</v>
      </c>
      <c r="I146" s="27"/>
      <c r="J146" s="27"/>
      <c r="K146" s="27"/>
      <c r="L146" s="172"/>
      <c r="M146" s="25"/>
      <c r="N146" s="256">
        <v>0.74029</v>
      </c>
      <c r="O146" s="256">
        <v>0.74029</v>
      </c>
      <c r="P146" s="256">
        <v>0.74028999999999967</v>
      </c>
      <c r="Q146" s="256">
        <v>0.74029000000000034</v>
      </c>
      <c r="R146" s="256">
        <v>0</v>
      </c>
      <c r="S146" s="256">
        <v>1.4916800000000001</v>
      </c>
      <c r="T146" s="256">
        <v>0.91338000000000008</v>
      </c>
      <c r="U146" s="256">
        <v>0.91338000000000008</v>
      </c>
      <c r="V146" s="256">
        <v>1.8267600000000002</v>
      </c>
      <c r="W146" s="256">
        <v>0</v>
      </c>
      <c r="X146" s="256">
        <v>0.91338000000000008</v>
      </c>
      <c r="Y146" s="256">
        <v>0.91338000000000008</v>
      </c>
      <c r="Z146" s="255">
        <v>0.91337999999999997</v>
      </c>
      <c r="AA146" s="255">
        <v>0.91337999999999997</v>
      </c>
      <c r="AB146" s="255">
        <v>1.8267599999999999</v>
      </c>
      <c r="AC146" s="255">
        <v>0</v>
      </c>
      <c r="AD146" s="255">
        <v>1.1190700000000002</v>
      </c>
      <c r="AE146" s="255">
        <v>0.91338000000000008</v>
      </c>
      <c r="AF146" s="255">
        <v>1.3415500000000007</v>
      </c>
      <c r="AG146" s="255">
        <v>2.2549299999999999</v>
      </c>
      <c r="AH146" s="255">
        <v>1.1190699999999989</v>
      </c>
      <c r="AI146" s="255">
        <v>1.1190000000000015</v>
      </c>
      <c r="AJ146" s="255">
        <v>6.9999999999126317E-5</v>
      </c>
      <c r="AK146" s="255">
        <v>1.1190699999999989</v>
      </c>
      <c r="AL146" s="254">
        <v>2.23814</v>
      </c>
      <c r="AM146" s="254">
        <v>0</v>
      </c>
      <c r="AN146" s="254">
        <v>1.37208</v>
      </c>
      <c r="AO146" s="254">
        <v>0.6009600000000006</v>
      </c>
      <c r="AP146" s="254">
        <v>0.6346999999999996</v>
      </c>
      <c r="AQ146" s="254">
        <v>0.6346999999999996</v>
      </c>
      <c r="AR146" s="254">
        <v>0.6346999999999996</v>
      </c>
      <c r="AS146" s="254">
        <v>0.63470000000000049</v>
      </c>
      <c r="AT146" s="254">
        <v>0.63470000000000049</v>
      </c>
      <c r="AU146" s="254">
        <v>0.6346999999999996</v>
      </c>
      <c r="AV146" s="254">
        <v>0.63470000000000049</v>
      </c>
      <c r="AW146" s="254">
        <v>1.2802399999999992</v>
      </c>
      <c r="AX146" s="255">
        <v>0</v>
      </c>
      <c r="AY146" s="255">
        <v>0.64554</v>
      </c>
      <c r="AZ146" s="255"/>
      <c r="BA146" s="255"/>
      <c r="BB146" s="255"/>
      <c r="BC146" s="255"/>
      <c r="BD146" s="255"/>
      <c r="BE146" s="255"/>
      <c r="BF146" s="255"/>
      <c r="BG146" s="255"/>
      <c r="BH146" s="255"/>
      <c r="BI146" s="255"/>
      <c r="BM146" s="241"/>
      <c r="BN146" s="255">
        <f t="shared" si="62"/>
        <v>9.9331200000000006</v>
      </c>
      <c r="BO146" s="255">
        <f t="shared" si="63"/>
        <v>12.639659999999999</v>
      </c>
      <c r="BP146" s="255">
        <f t="shared" si="64"/>
        <v>9.9343199999999996</v>
      </c>
      <c r="BQ146" s="255">
        <f ca="1">_xlfn.IFNA(IF($E146=1,OFFSET($M146,0,MATCH(Periods!$D$15,$M$5:$BL$5,0)-1),SUM(OFFSET($M146,0,MATCH(Periods!$D$15,$M$5:$BL$5,0)-1):OFFSET($M146,0,MATCH(Periods!$D$15,$M$5:$BL$5,0)-12))),"")</f>
        <v>8.3417199999999987</v>
      </c>
      <c r="BR146" s="255">
        <f ca="1">IF($E146=1,OFFSET($M146,0,MATCH(Periods!$D$17,$M$5:$BL$5,0)-1),SUM(OFFSET($M146,0,MATCH(Periods!$D$17,$M$5:$BL$5,0)-1):OFFSET($M146,0,MATCH(Periods!$D$13,$M$5:$BL$5,0))))</f>
        <v>2.23814</v>
      </c>
      <c r="BS146" s="255">
        <f ca="1">IF($E146=1,OFFSET($M146,0,MATCH(Periods!$D$16,$M$5:$BL$5,0)-1),SUM(OFFSET($M146,0,MATCH(Periods!$D$16,$M$5:$BL$5,0)-1):OFFSET($M146,0,MATCH(Periods!$D$14,$M$5:$BL$5,0))))</f>
        <v>0.64554</v>
      </c>
      <c r="BT146" s="26"/>
      <c r="BU146" s="187" t="str">
        <f>IF(ISERROR(BN146/#REF!), "n/a", BN146/#REF!)</f>
        <v>n/a</v>
      </c>
      <c r="BV146" s="187" t="str">
        <f>IF(ISERROR(BO146/#REF!), "n/a", BO146/#REF!)</f>
        <v>n/a</v>
      </c>
      <c r="BW146" s="187" t="str">
        <f>IF(ISERROR(BP146/#REF!), "n/a", BP146/#REF!)</f>
        <v>n/a</v>
      </c>
      <c r="BX146" s="187" t="str">
        <f ca="1">IF(ISERROR(BQ146/#REF!), "n/a", BQ146/#REF!)</f>
        <v>n/a</v>
      </c>
      <c r="BY146" s="187" t="str">
        <f ca="1">IF(ISERROR(BR146/#REF!), "n/a", BR146/#REF!)</f>
        <v>n/a</v>
      </c>
      <c r="BZ146" s="187" t="str">
        <f ca="1">IF(ISERROR(BS146/#REF!), "n/a", BS146/#REF!)</f>
        <v>n/a</v>
      </c>
      <c r="CA146" s="71"/>
      <c r="CB146" s="257">
        <f t="shared" si="65"/>
        <v>2.7065399999999986</v>
      </c>
      <c r="CC146" s="188">
        <f t="shared" si="66"/>
        <v>0.27247632163912228</v>
      </c>
      <c r="CD146" s="257">
        <f t="shared" si="67"/>
        <v>-2.7053399999999996</v>
      </c>
      <c r="CE146" s="188">
        <f t="shared" si="68"/>
        <v>-0.21403582058378151</v>
      </c>
      <c r="CF146" s="257">
        <f t="shared" ca="1" si="69"/>
        <v>-1.5926000000000009</v>
      </c>
      <c r="CG146" s="188">
        <f t="shared" ca="1" si="70"/>
        <v>-0.16031293535944091</v>
      </c>
      <c r="CH146" s="257">
        <f t="shared" ca="1" si="71"/>
        <v>-1.5926</v>
      </c>
      <c r="CI146" s="188">
        <f t="shared" ca="1" si="72"/>
        <v>-0.71157300258250156</v>
      </c>
      <c r="CJ146" s="26"/>
      <c r="CK146" s="187"/>
    </row>
    <row r="147" spans="1:89" ht="12" customHeight="1" x14ac:dyDescent="0.35">
      <c r="A147" s="27"/>
      <c r="B147" s="304" t="s">
        <v>647</v>
      </c>
      <c r="C147" s="27" t="s">
        <v>390</v>
      </c>
      <c r="D147" s="27"/>
      <c r="E147" s="27">
        <v>2</v>
      </c>
      <c r="F147" s="303" t="s">
        <v>10</v>
      </c>
      <c r="G147" s="27" t="s">
        <v>388</v>
      </c>
      <c r="H147" s="27" t="s">
        <v>495</v>
      </c>
      <c r="I147" s="27"/>
      <c r="J147" s="27"/>
      <c r="K147" s="27"/>
      <c r="L147" s="172"/>
      <c r="M147" s="25"/>
      <c r="N147" s="256">
        <v>0</v>
      </c>
      <c r="O147" s="256">
        <v>0.1</v>
      </c>
      <c r="P147" s="256">
        <v>0.1</v>
      </c>
      <c r="Q147" s="256">
        <v>0.10933999999999994</v>
      </c>
      <c r="R147" s="256">
        <v>0.30000000000000004</v>
      </c>
      <c r="S147" s="256">
        <v>0.20000000000000007</v>
      </c>
      <c r="T147" s="256">
        <v>0.29999999999999993</v>
      </c>
      <c r="U147" s="256">
        <v>0</v>
      </c>
      <c r="V147" s="256">
        <v>0</v>
      </c>
      <c r="W147" s="256">
        <v>0.11589000000000005</v>
      </c>
      <c r="X147" s="256">
        <v>0.44554000000000005</v>
      </c>
      <c r="Y147" s="256">
        <v>0</v>
      </c>
      <c r="Z147" s="255">
        <v>0</v>
      </c>
      <c r="AA147" s="255">
        <v>0.4</v>
      </c>
      <c r="AB147" s="255">
        <v>0</v>
      </c>
      <c r="AC147" s="255">
        <v>2.5329999999999964E-2</v>
      </c>
      <c r="AD147" s="255">
        <v>0.30000000000000004</v>
      </c>
      <c r="AE147" s="255">
        <v>0.29999999999999982</v>
      </c>
      <c r="AF147" s="255">
        <v>0</v>
      </c>
      <c r="AG147" s="255">
        <v>0.30000000000000004</v>
      </c>
      <c r="AH147" s="255">
        <v>0</v>
      </c>
      <c r="AI147" s="255">
        <v>0</v>
      </c>
      <c r="AJ147" s="255">
        <v>0.11738000000000004</v>
      </c>
      <c r="AK147" s="255">
        <v>0.45000000000000018</v>
      </c>
      <c r="AL147" s="254">
        <v>0</v>
      </c>
      <c r="AM147" s="254">
        <v>0</v>
      </c>
      <c r="AN147" s="254">
        <v>0.13841000000000001</v>
      </c>
      <c r="AO147" s="254">
        <v>0.30000000000000004</v>
      </c>
      <c r="AP147" s="254">
        <v>0</v>
      </c>
      <c r="AQ147" s="254">
        <v>0.3</v>
      </c>
      <c r="AR147" s="254">
        <v>0.25</v>
      </c>
      <c r="AS147" s="254">
        <v>0.10000000000000009</v>
      </c>
      <c r="AT147" s="254">
        <v>0</v>
      </c>
      <c r="AU147" s="254">
        <v>0.30000000000000004</v>
      </c>
      <c r="AV147" s="254">
        <v>0</v>
      </c>
      <c r="AW147" s="254">
        <v>0.5</v>
      </c>
      <c r="AX147" s="255">
        <v>0</v>
      </c>
      <c r="AY147" s="255">
        <v>0.3</v>
      </c>
      <c r="AZ147" s="255"/>
      <c r="BA147" s="255"/>
      <c r="BB147" s="255"/>
      <c r="BC147" s="255"/>
      <c r="BD147" s="255"/>
      <c r="BE147" s="255"/>
      <c r="BF147" s="255"/>
      <c r="BG147" s="255"/>
      <c r="BH147" s="255"/>
      <c r="BI147" s="255"/>
      <c r="BM147" s="241"/>
      <c r="BN147" s="255">
        <f t="shared" si="62"/>
        <v>1.6707700000000001</v>
      </c>
      <c r="BO147" s="255">
        <f t="shared" si="63"/>
        <v>1.8927100000000001</v>
      </c>
      <c r="BP147" s="255">
        <f t="shared" si="64"/>
        <v>1.8884100000000001</v>
      </c>
      <c r="BQ147" s="255">
        <f ca="1">_xlfn.IFNA(IF($E147=1,OFFSET($M147,0,MATCH(Periods!$D$15,$M$5:$BL$5,0)-1),SUM(OFFSET($M147,0,MATCH(Periods!$D$15,$M$5:$BL$5,0)-1):OFFSET($M147,0,MATCH(Periods!$D$15,$M$5:$BL$5,0)-12))),"")</f>
        <v>2.1884100000000002</v>
      </c>
      <c r="BR147" s="255">
        <f ca="1">IF($E147=1,OFFSET($M147,0,MATCH(Periods!$D$17,$M$5:$BL$5,0)-1),SUM(OFFSET($M147,0,MATCH(Periods!$D$17,$M$5:$BL$5,0)-1):OFFSET($M147,0,MATCH(Periods!$D$13,$M$5:$BL$5,0))))</f>
        <v>0</v>
      </c>
      <c r="BS147" s="255">
        <f ca="1">IF($E147=1,OFFSET($M147,0,MATCH(Periods!$D$16,$M$5:$BL$5,0)-1),SUM(OFFSET($M147,0,MATCH(Periods!$D$16,$M$5:$BL$5,0)-1):OFFSET($M147,0,MATCH(Periods!$D$14,$M$5:$BL$5,0))))</f>
        <v>0.3</v>
      </c>
      <c r="BT147" s="26"/>
      <c r="BU147" s="187" t="str">
        <f>IF(ISERROR(BN147/#REF!), "n/a", BN147/#REF!)</f>
        <v>n/a</v>
      </c>
      <c r="BV147" s="187" t="str">
        <f>IF(ISERROR(BO147/#REF!), "n/a", BO147/#REF!)</f>
        <v>n/a</v>
      </c>
      <c r="BW147" s="187" t="str">
        <f>IF(ISERROR(BP147/#REF!), "n/a", BP147/#REF!)</f>
        <v>n/a</v>
      </c>
      <c r="BX147" s="187" t="str">
        <f ca="1">IF(ISERROR(BQ147/#REF!), "n/a", BQ147/#REF!)</f>
        <v>n/a</v>
      </c>
      <c r="BY147" s="187" t="str">
        <f ca="1">IF(ISERROR(BR147/#REF!), "n/a", BR147/#REF!)</f>
        <v>n/a</v>
      </c>
      <c r="BZ147" s="187" t="str">
        <f ca="1">IF(ISERROR(BS147/#REF!), "n/a", BS147/#REF!)</f>
        <v>n/a</v>
      </c>
      <c r="CA147" s="71"/>
      <c r="CB147" s="257">
        <f t="shared" si="65"/>
        <v>0.22194000000000003</v>
      </c>
      <c r="CC147" s="188">
        <f t="shared" si="66"/>
        <v>0.1328369554157664</v>
      </c>
      <c r="CD147" s="257">
        <f t="shared" si="67"/>
        <v>-4.2999999999999705E-3</v>
      </c>
      <c r="CE147" s="188">
        <f t="shared" si="68"/>
        <v>-2.2718747193177877E-3</v>
      </c>
      <c r="CF147" s="257">
        <f t="shared" ca="1" si="69"/>
        <v>0.30000000000000004</v>
      </c>
      <c r="CG147" s="188">
        <f t="shared" ca="1" si="70"/>
        <v>0.15886380605906558</v>
      </c>
      <c r="CH147" s="257">
        <f t="shared" ca="1" si="71"/>
        <v>0.3</v>
      </c>
      <c r="CI147" s="188">
        <f t="shared" ca="1" si="72"/>
        <v>1</v>
      </c>
      <c r="CJ147" s="26"/>
      <c r="CK147" s="187"/>
    </row>
    <row r="148" spans="1:89" ht="12" customHeight="1" x14ac:dyDescent="0.35">
      <c r="A148" s="27"/>
      <c r="B148" s="304" t="s">
        <v>648</v>
      </c>
      <c r="C148" s="27" t="s">
        <v>391</v>
      </c>
      <c r="D148" s="27"/>
      <c r="E148" s="27">
        <v>2</v>
      </c>
      <c r="F148" s="303" t="s">
        <v>10</v>
      </c>
      <c r="G148" s="27" t="s">
        <v>388</v>
      </c>
      <c r="H148" s="27" t="s">
        <v>496</v>
      </c>
      <c r="I148" s="27"/>
      <c r="J148" s="27"/>
      <c r="K148" s="27"/>
      <c r="L148" s="172"/>
      <c r="M148" s="25"/>
      <c r="N148" s="256">
        <v>0.73972000000000004</v>
      </c>
      <c r="O148" s="256">
        <v>1.6645400000000001</v>
      </c>
      <c r="P148" s="256">
        <v>0</v>
      </c>
      <c r="Q148" s="256">
        <v>1.4870199999999998</v>
      </c>
      <c r="R148" s="256">
        <v>0</v>
      </c>
      <c r="S148" s="256">
        <v>0.96803999999999935</v>
      </c>
      <c r="T148" s="256">
        <v>1.1140600000000003</v>
      </c>
      <c r="U148" s="256">
        <v>1.7436600000000002</v>
      </c>
      <c r="V148" s="256">
        <v>0</v>
      </c>
      <c r="W148" s="256">
        <v>2.6493499999999992</v>
      </c>
      <c r="X148" s="256">
        <v>1.4806699999999999</v>
      </c>
      <c r="Y148" s="256">
        <v>0</v>
      </c>
      <c r="Z148" s="255">
        <v>0.77297000000000005</v>
      </c>
      <c r="AA148" s="255">
        <v>1.7680199999999999</v>
      </c>
      <c r="AB148" s="255">
        <v>0</v>
      </c>
      <c r="AC148" s="255">
        <v>0.78708000000000045</v>
      </c>
      <c r="AD148" s="255">
        <v>1.3382000000000005</v>
      </c>
      <c r="AE148" s="255">
        <v>1.3381999999999996</v>
      </c>
      <c r="AF148" s="255">
        <v>1.2750299999999992</v>
      </c>
      <c r="AG148" s="255">
        <v>0</v>
      </c>
      <c r="AH148" s="255">
        <v>2.5387399999999998</v>
      </c>
      <c r="AI148" s="255">
        <v>1.2750000000000004</v>
      </c>
      <c r="AJ148" s="255">
        <v>-1.122539999999999</v>
      </c>
      <c r="AK148" s="255">
        <v>0.39094999999999835</v>
      </c>
      <c r="AL148" s="254">
        <v>0.68720000000000003</v>
      </c>
      <c r="AM148" s="254">
        <v>0.75377999999999989</v>
      </c>
      <c r="AN148" s="254">
        <v>0.74517000000000011</v>
      </c>
      <c r="AO148" s="254">
        <v>0.56956999999999969</v>
      </c>
      <c r="AP148" s="254">
        <v>0.53994000000000009</v>
      </c>
      <c r="AQ148" s="254">
        <v>0.79982000000000042</v>
      </c>
      <c r="AR148" s="254">
        <v>1.2011099999999999</v>
      </c>
      <c r="AS148" s="254">
        <v>1.5896800000000004</v>
      </c>
      <c r="AT148" s="254">
        <v>0</v>
      </c>
      <c r="AU148" s="254">
        <v>2.9797299999999991</v>
      </c>
      <c r="AV148" s="254">
        <v>0.85932999999999993</v>
      </c>
      <c r="AW148" s="254">
        <v>1.4068100000000001</v>
      </c>
      <c r="AX148" s="255">
        <v>0</v>
      </c>
      <c r="AY148" s="255">
        <v>1.8220099999999999</v>
      </c>
      <c r="AZ148" s="255"/>
      <c r="BA148" s="255"/>
      <c r="BB148" s="255"/>
      <c r="BC148" s="255"/>
      <c r="BD148" s="255"/>
      <c r="BE148" s="255"/>
      <c r="BF148" s="255"/>
      <c r="BG148" s="255"/>
      <c r="BH148" s="255"/>
      <c r="BI148" s="255"/>
      <c r="BM148" s="241"/>
      <c r="BN148" s="255">
        <f t="shared" si="62"/>
        <v>11.847059999999999</v>
      </c>
      <c r="BO148" s="255">
        <f t="shared" si="63"/>
        <v>10.361649999999999</v>
      </c>
      <c r="BP148" s="255">
        <f t="shared" si="64"/>
        <v>12.13214</v>
      </c>
      <c r="BQ148" s="255">
        <f ca="1">_xlfn.IFNA(IF($E148=1,OFFSET($M148,0,MATCH(Periods!$D$15,$M$5:$BL$5,0)-1),SUM(OFFSET($M148,0,MATCH(Periods!$D$15,$M$5:$BL$5,0)-1):OFFSET($M148,0,MATCH(Periods!$D$15,$M$5:$BL$5,0)-12))),"")</f>
        <v>12.513170000000001</v>
      </c>
      <c r="BR148" s="255">
        <f ca="1">IF($E148=1,OFFSET($M148,0,MATCH(Periods!$D$17,$M$5:$BL$5,0)-1),SUM(OFFSET($M148,0,MATCH(Periods!$D$17,$M$5:$BL$5,0)-1):OFFSET($M148,0,MATCH(Periods!$D$13,$M$5:$BL$5,0))))</f>
        <v>1.4409799999999999</v>
      </c>
      <c r="BS148" s="255">
        <f ca="1">IF($E148=1,OFFSET($M148,0,MATCH(Periods!$D$16,$M$5:$BL$5,0)-1),SUM(OFFSET($M148,0,MATCH(Periods!$D$16,$M$5:$BL$5,0)-1):OFFSET($M148,0,MATCH(Periods!$D$14,$M$5:$BL$5,0))))</f>
        <v>1.8220099999999999</v>
      </c>
      <c r="BT148" s="26"/>
      <c r="BU148" s="187" t="str">
        <f>IF(ISERROR(BN148/#REF!), "n/a", BN148/#REF!)</f>
        <v>n/a</v>
      </c>
      <c r="BV148" s="187" t="str">
        <f>IF(ISERROR(BO148/#REF!), "n/a", BO148/#REF!)</f>
        <v>n/a</v>
      </c>
      <c r="BW148" s="187" t="str">
        <f>IF(ISERROR(BP148/#REF!), "n/a", BP148/#REF!)</f>
        <v>n/a</v>
      </c>
      <c r="BX148" s="187" t="str">
        <f ca="1">IF(ISERROR(BQ148/#REF!), "n/a", BQ148/#REF!)</f>
        <v>n/a</v>
      </c>
      <c r="BY148" s="187" t="str">
        <f ca="1">IF(ISERROR(BR148/#REF!), "n/a", BR148/#REF!)</f>
        <v>n/a</v>
      </c>
      <c r="BZ148" s="187" t="str">
        <f ca="1">IF(ISERROR(BS148/#REF!), "n/a", BS148/#REF!)</f>
        <v>n/a</v>
      </c>
      <c r="CA148" s="71"/>
      <c r="CB148" s="257">
        <f t="shared" si="65"/>
        <v>-1.4854099999999999</v>
      </c>
      <c r="CC148" s="188">
        <f t="shared" si="66"/>
        <v>-0.12538216232550523</v>
      </c>
      <c r="CD148" s="257">
        <f t="shared" si="67"/>
        <v>1.7704900000000006</v>
      </c>
      <c r="CE148" s="188">
        <f t="shared" si="68"/>
        <v>0.1708695043743034</v>
      </c>
      <c r="CF148" s="257">
        <f t="shared" ca="1" si="69"/>
        <v>0.38103000000000087</v>
      </c>
      <c r="CG148" s="188">
        <f t="shared" ca="1" si="70"/>
        <v>3.1406660325383723E-2</v>
      </c>
      <c r="CH148" s="257">
        <f t="shared" ca="1" si="71"/>
        <v>0.38102999999999998</v>
      </c>
      <c r="CI148" s="188">
        <f t="shared" ca="1" si="72"/>
        <v>0.26442421130064264</v>
      </c>
      <c r="CJ148" s="26"/>
      <c r="CK148" s="187"/>
    </row>
    <row r="149" spans="1:89" ht="12" customHeight="1" x14ac:dyDescent="0.35">
      <c r="A149" s="27"/>
      <c r="B149" s="304" t="s">
        <v>649</v>
      </c>
      <c r="C149" s="27" t="s">
        <v>392</v>
      </c>
      <c r="D149" s="27"/>
      <c r="E149" s="27">
        <v>2</v>
      </c>
      <c r="F149" s="303" t="s">
        <v>10</v>
      </c>
      <c r="G149" s="27" t="s">
        <v>388</v>
      </c>
      <c r="H149" s="27" t="s">
        <v>497</v>
      </c>
      <c r="I149" s="27"/>
      <c r="J149" s="27"/>
      <c r="K149" s="27"/>
      <c r="L149" s="172"/>
      <c r="M149" s="25"/>
      <c r="N149" s="256">
        <v>0.97390999999999994</v>
      </c>
      <c r="O149" s="256">
        <v>1.0346899999999999</v>
      </c>
      <c r="P149" s="256">
        <v>1.4136299999999999</v>
      </c>
      <c r="Q149" s="256">
        <v>0.96944000000000052</v>
      </c>
      <c r="R149" s="256">
        <v>0</v>
      </c>
      <c r="S149" s="256">
        <v>0.51857999999999915</v>
      </c>
      <c r="T149" s="256">
        <v>7.9069999999999752E-2</v>
      </c>
      <c r="U149" s="256">
        <v>2.3030000000001216E-2</v>
      </c>
      <c r="V149" s="256">
        <v>2.3789999999999978E-2</v>
      </c>
      <c r="W149" s="256">
        <v>2.3789999999999978E-2</v>
      </c>
      <c r="X149" s="256">
        <v>6.4630000000000187E-2</v>
      </c>
      <c r="Y149" s="256">
        <v>1.4715999999999996</v>
      </c>
      <c r="Z149" s="255">
        <v>0</v>
      </c>
      <c r="AA149" s="255">
        <v>1.0717699999999999</v>
      </c>
      <c r="AB149" s="255">
        <v>1.3515900000000003</v>
      </c>
      <c r="AC149" s="255">
        <v>0</v>
      </c>
      <c r="AD149" s="255">
        <v>0.78697999999999979</v>
      </c>
      <c r="AE149" s="255">
        <v>0.78698000000000023</v>
      </c>
      <c r="AF149" s="255">
        <v>-0.78698000000000023</v>
      </c>
      <c r="AG149" s="255">
        <v>0</v>
      </c>
      <c r="AH149" s="255">
        <v>0.10692000000000013</v>
      </c>
      <c r="AI149" s="255">
        <v>0</v>
      </c>
      <c r="AJ149" s="255">
        <v>0.10304000000000002</v>
      </c>
      <c r="AK149" s="255">
        <v>0.39491999999999949</v>
      </c>
      <c r="AL149" s="254">
        <v>0.7799299999999999</v>
      </c>
      <c r="AM149" s="254">
        <v>1.1776</v>
      </c>
      <c r="AN149" s="254">
        <v>1.2009599999999996</v>
      </c>
      <c r="AO149" s="254">
        <v>1.1064100000000003</v>
      </c>
      <c r="AP149" s="254">
        <v>0</v>
      </c>
      <c r="AQ149" s="254">
        <v>0.75159999999999982</v>
      </c>
      <c r="AR149" s="254">
        <v>7.2000000000000064E-2</v>
      </c>
      <c r="AS149" s="254">
        <v>4.858000000000029E-2</v>
      </c>
      <c r="AT149" s="254">
        <v>0</v>
      </c>
      <c r="AU149" s="254">
        <v>2.7499999999999858E-2</v>
      </c>
      <c r="AV149" s="254">
        <v>0.11789999999999967</v>
      </c>
      <c r="AW149" s="254">
        <v>1.8915100000000002</v>
      </c>
      <c r="AX149" s="255">
        <v>0</v>
      </c>
      <c r="AY149" s="255">
        <v>0</v>
      </c>
      <c r="AZ149" s="255"/>
      <c r="BA149" s="255"/>
      <c r="BB149" s="255"/>
      <c r="BC149" s="255"/>
      <c r="BD149" s="255"/>
      <c r="BE149" s="255"/>
      <c r="BF149" s="255"/>
      <c r="BG149" s="255"/>
      <c r="BH149" s="255"/>
      <c r="BI149" s="255"/>
      <c r="BM149" s="241"/>
      <c r="BN149" s="255">
        <f t="shared" si="62"/>
        <v>6.5961600000000002</v>
      </c>
      <c r="BO149" s="255">
        <f t="shared" si="63"/>
        <v>3.8152199999999996</v>
      </c>
      <c r="BP149" s="255">
        <f t="shared" si="64"/>
        <v>7.1739899999999999</v>
      </c>
      <c r="BQ149" s="255">
        <f ca="1">_xlfn.IFNA(IF($E149=1,OFFSET($M149,0,MATCH(Periods!$D$15,$M$5:$BL$5,0)-1),SUM(OFFSET($M149,0,MATCH(Periods!$D$15,$M$5:$BL$5,0)-1):OFFSET($M149,0,MATCH(Periods!$D$15,$M$5:$BL$5,0)-12))),"")</f>
        <v>5.2164599999999997</v>
      </c>
      <c r="BR149" s="255">
        <f ca="1">IF($E149=1,OFFSET($M149,0,MATCH(Periods!$D$17,$M$5:$BL$5,0)-1),SUM(OFFSET($M149,0,MATCH(Periods!$D$17,$M$5:$BL$5,0)-1):OFFSET($M149,0,MATCH(Periods!$D$13,$M$5:$BL$5,0))))</f>
        <v>1.9575299999999998</v>
      </c>
      <c r="BS149" s="255">
        <f ca="1">IF($E149=1,OFFSET($M149,0,MATCH(Periods!$D$16,$M$5:$BL$5,0)-1),SUM(OFFSET($M149,0,MATCH(Periods!$D$16,$M$5:$BL$5,0)-1):OFFSET($M149,0,MATCH(Periods!$D$14,$M$5:$BL$5,0))))</f>
        <v>0</v>
      </c>
      <c r="BT149" s="26"/>
      <c r="BU149" s="187" t="str">
        <f>IF(ISERROR(BN149/#REF!), "n/a", BN149/#REF!)</f>
        <v>n/a</v>
      </c>
      <c r="BV149" s="187" t="str">
        <f>IF(ISERROR(BO149/#REF!), "n/a", BO149/#REF!)</f>
        <v>n/a</v>
      </c>
      <c r="BW149" s="187" t="str">
        <f>IF(ISERROR(BP149/#REF!), "n/a", BP149/#REF!)</f>
        <v>n/a</v>
      </c>
      <c r="BX149" s="187" t="str">
        <f ca="1">IF(ISERROR(BQ149/#REF!), "n/a", BQ149/#REF!)</f>
        <v>n/a</v>
      </c>
      <c r="BY149" s="187" t="str">
        <f ca="1">IF(ISERROR(BR149/#REF!), "n/a", BR149/#REF!)</f>
        <v>n/a</v>
      </c>
      <c r="BZ149" s="187" t="str">
        <f ca="1">IF(ISERROR(BS149/#REF!), "n/a", BS149/#REF!)</f>
        <v>n/a</v>
      </c>
      <c r="CA149" s="71"/>
      <c r="CB149" s="257">
        <f t="shared" si="65"/>
        <v>-2.7809400000000006</v>
      </c>
      <c r="CC149" s="188">
        <f t="shared" si="66"/>
        <v>-0.42159983990685496</v>
      </c>
      <c r="CD149" s="257">
        <f t="shared" si="67"/>
        <v>3.3587700000000003</v>
      </c>
      <c r="CE149" s="188">
        <f t="shared" si="68"/>
        <v>0.88036076556528864</v>
      </c>
      <c r="CF149" s="257">
        <f t="shared" ca="1" si="69"/>
        <v>-1.9575300000000002</v>
      </c>
      <c r="CG149" s="188">
        <f t="shared" ca="1" si="70"/>
        <v>-0.27286489108571382</v>
      </c>
      <c r="CH149" s="257">
        <f t="shared" ca="1" si="71"/>
        <v>-1.9575299999999998</v>
      </c>
      <c r="CI149" s="188">
        <f t="shared" ca="1" si="72"/>
        <v>-1</v>
      </c>
      <c r="CJ149" s="26"/>
      <c r="CK149" s="187"/>
    </row>
    <row r="150" spans="1:89" ht="12" customHeight="1" x14ac:dyDescent="0.35">
      <c r="A150" s="27"/>
      <c r="B150" s="304" t="s">
        <v>650</v>
      </c>
      <c r="C150" s="27" t="s">
        <v>393</v>
      </c>
      <c r="D150" s="27"/>
      <c r="E150" s="27">
        <v>2</v>
      </c>
      <c r="F150" s="303" t="s">
        <v>10</v>
      </c>
      <c r="G150" s="27" t="s">
        <v>388</v>
      </c>
      <c r="H150" s="27" t="s">
        <v>498</v>
      </c>
      <c r="I150" s="27"/>
      <c r="J150" s="27"/>
      <c r="K150" s="27"/>
      <c r="L150" s="172"/>
      <c r="M150" s="25"/>
      <c r="N150" s="256">
        <v>0</v>
      </c>
      <c r="O150" s="256">
        <v>1.1725999999999999</v>
      </c>
      <c r="P150" s="256">
        <v>0.30000000000000004</v>
      </c>
      <c r="Q150" s="256">
        <v>1.1740699999999999</v>
      </c>
      <c r="R150" s="256">
        <v>0</v>
      </c>
      <c r="S150" s="256">
        <v>0.78778000000000015</v>
      </c>
      <c r="T150" s="256">
        <v>1.1896999999999993</v>
      </c>
      <c r="U150" s="256">
        <v>0.88399000000000072</v>
      </c>
      <c r="V150" s="256">
        <v>0</v>
      </c>
      <c r="W150" s="256">
        <v>1.08528</v>
      </c>
      <c r="X150" s="256">
        <v>0.84169999999999945</v>
      </c>
      <c r="Y150" s="256">
        <v>0</v>
      </c>
      <c r="Z150" s="255">
        <v>1.69028</v>
      </c>
      <c r="AA150" s="255">
        <v>1.2699099999999999</v>
      </c>
      <c r="AB150" s="255">
        <v>1.4669299999999996</v>
      </c>
      <c r="AC150" s="255">
        <v>0</v>
      </c>
      <c r="AD150" s="255">
        <v>1.7117399999999998</v>
      </c>
      <c r="AE150" s="255">
        <v>1.4669300000000005</v>
      </c>
      <c r="AF150" s="255">
        <v>0.29648000000000074</v>
      </c>
      <c r="AG150" s="255">
        <v>0</v>
      </c>
      <c r="AH150" s="255">
        <v>2.0591299999999988</v>
      </c>
      <c r="AI150" s="255">
        <v>1.0250000000000004</v>
      </c>
      <c r="AJ150" s="255">
        <v>3.1537200000000016</v>
      </c>
      <c r="AK150" s="255">
        <v>0.66393999999999842</v>
      </c>
      <c r="AL150" s="254">
        <v>2.3591299999999999</v>
      </c>
      <c r="AM150" s="254">
        <v>0.68433999999999973</v>
      </c>
      <c r="AN150" s="254">
        <v>2.5385400000000007</v>
      </c>
      <c r="AO150" s="254">
        <v>1.03111</v>
      </c>
      <c r="AP150" s="254">
        <v>1.7144200000000005</v>
      </c>
      <c r="AQ150" s="254">
        <v>1.9679000000000002</v>
      </c>
      <c r="AR150" s="254">
        <v>2.4000299999999974</v>
      </c>
      <c r="AS150" s="254">
        <v>0.68332000000000193</v>
      </c>
      <c r="AT150" s="254">
        <v>2.1122800000000002</v>
      </c>
      <c r="AU150" s="254">
        <v>1.7143199999999972</v>
      </c>
      <c r="AV150" s="254">
        <v>1.7178900000000006</v>
      </c>
      <c r="AW150" s="254">
        <v>2.4274700000000031</v>
      </c>
      <c r="AX150" s="255">
        <v>0</v>
      </c>
      <c r="AY150" s="255">
        <v>3.1090900000000001</v>
      </c>
      <c r="AZ150" s="255"/>
      <c r="BA150" s="255"/>
      <c r="BB150" s="255"/>
      <c r="BC150" s="255"/>
      <c r="BD150" s="255"/>
      <c r="BE150" s="255"/>
      <c r="BF150" s="255"/>
      <c r="BG150" s="255"/>
      <c r="BH150" s="255"/>
      <c r="BI150" s="255"/>
      <c r="BM150" s="241"/>
      <c r="BN150" s="255">
        <f t="shared" si="62"/>
        <v>7.4351199999999995</v>
      </c>
      <c r="BO150" s="255">
        <f t="shared" si="63"/>
        <v>14.80406</v>
      </c>
      <c r="BP150" s="255">
        <f t="shared" si="64"/>
        <v>21.350750000000001</v>
      </c>
      <c r="BQ150" s="255">
        <f ca="1">_xlfn.IFNA(IF($E150=1,OFFSET($M150,0,MATCH(Periods!$D$15,$M$5:$BL$5,0)-1),SUM(OFFSET($M150,0,MATCH(Periods!$D$15,$M$5:$BL$5,0)-1):OFFSET($M150,0,MATCH(Periods!$D$15,$M$5:$BL$5,0)-12))),"")</f>
        <v>21.416370000000001</v>
      </c>
      <c r="BR150" s="255">
        <f ca="1">IF($E150=1,OFFSET($M150,0,MATCH(Periods!$D$17,$M$5:$BL$5,0)-1),SUM(OFFSET($M150,0,MATCH(Periods!$D$17,$M$5:$BL$5,0)-1):OFFSET($M150,0,MATCH(Periods!$D$13,$M$5:$BL$5,0))))</f>
        <v>3.0434699999999997</v>
      </c>
      <c r="BS150" s="255">
        <f ca="1">IF($E150=1,OFFSET($M150,0,MATCH(Periods!$D$16,$M$5:$BL$5,0)-1),SUM(OFFSET($M150,0,MATCH(Periods!$D$16,$M$5:$BL$5,0)-1):OFFSET($M150,0,MATCH(Periods!$D$14,$M$5:$BL$5,0))))</f>
        <v>3.1090900000000001</v>
      </c>
      <c r="BT150" s="26"/>
      <c r="BU150" s="187" t="str">
        <f>IF(ISERROR(BN150/#REF!), "n/a", BN150/#REF!)</f>
        <v>n/a</v>
      </c>
      <c r="BV150" s="187" t="str">
        <f>IF(ISERROR(BO150/#REF!), "n/a", BO150/#REF!)</f>
        <v>n/a</v>
      </c>
      <c r="BW150" s="187" t="str">
        <f>IF(ISERROR(BP150/#REF!), "n/a", BP150/#REF!)</f>
        <v>n/a</v>
      </c>
      <c r="BX150" s="187" t="str">
        <f ca="1">IF(ISERROR(BQ150/#REF!), "n/a", BQ150/#REF!)</f>
        <v>n/a</v>
      </c>
      <c r="BY150" s="187" t="str">
        <f ca="1">IF(ISERROR(BR150/#REF!), "n/a", BR150/#REF!)</f>
        <v>n/a</v>
      </c>
      <c r="BZ150" s="187" t="str">
        <f ca="1">IF(ISERROR(BS150/#REF!), "n/a", BS150/#REF!)</f>
        <v>n/a</v>
      </c>
      <c r="CA150" s="71"/>
      <c r="CB150" s="257">
        <f t="shared" si="65"/>
        <v>7.3689400000000003</v>
      </c>
      <c r="CC150" s="188">
        <f t="shared" si="66"/>
        <v>0.99109900041963017</v>
      </c>
      <c r="CD150" s="257">
        <f t="shared" si="67"/>
        <v>6.5466900000000017</v>
      </c>
      <c r="CE150" s="188">
        <f t="shared" si="68"/>
        <v>0.44222260650118966</v>
      </c>
      <c r="CF150" s="257">
        <f t="shared" ca="1" si="69"/>
        <v>6.5619999999999123E-2</v>
      </c>
      <c r="CG150" s="188">
        <f t="shared" ca="1" si="70"/>
        <v>3.0734283338992364E-3</v>
      </c>
      <c r="CH150" s="257">
        <f t="shared" ca="1" si="71"/>
        <v>6.5620000000000456E-2</v>
      </c>
      <c r="CI150" s="188">
        <f t="shared" ca="1" si="72"/>
        <v>2.1560915665342673E-2</v>
      </c>
      <c r="CJ150" s="26"/>
      <c r="CK150" s="187"/>
    </row>
    <row r="151" spans="1:89" ht="12" customHeight="1" x14ac:dyDescent="0.35">
      <c r="A151" s="27"/>
      <c r="B151" s="304" t="s">
        <v>651</v>
      </c>
      <c r="C151" s="27" t="s">
        <v>394</v>
      </c>
      <c r="D151" s="27"/>
      <c r="E151" s="27">
        <v>2</v>
      </c>
      <c r="F151" s="303" t="s">
        <v>10</v>
      </c>
      <c r="G151" s="27" t="s">
        <v>388</v>
      </c>
      <c r="H151" s="27" t="s">
        <v>499</v>
      </c>
      <c r="I151" s="27"/>
      <c r="J151" s="27"/>
      <c r="K151" s="27"/>
      <c r="L151" s="172"/>
      <c r="M151" s="25"/>
      <c r="N151" s="256">
        <v>1.21898</v>
      </c>
      <c r="O151" s="256">
        <v>0.41324000000000005</v>
      </c>
      <c r="P151" s="256">
        <v>0</v>
      </c>
      <c r="Q151" s="256">
        <v>0.8316800000000002</v>
      </c>
      <c r="R151" s="256">
        <v>0</v>
      </c>
      <c r="S151" s="256">
        <v>0.81955999999999962</v>
      </c>
      <c r="T151" s="256">
        <v>0.40359000000000034</v>
      </c>
      <c r="U151" s="256">
        <v>0.3604699999999994</v>
      </c>
      <c r="V151" s="256">
        <v>0.36047000000000029</v>
      </c>
      <c r="W151" s="256">
        <v>0.72670999999999975</v>
      </c>
      <c r="X151" s="256">
        <v>0.36624000000000034</v>
      </c>
      <c r="Y151" s="256">
        <v>0.36049000000000042</v>
      </c>
      <c r="Z151" s="255">
        <v>0</v>
      </c>
      <c r="AA151" s="255">
        <v>0.33688999999999997</v>
      </c>
      <c r="AB151" s="255">
        <v>0.33114000000000005</v>
      </c>
      <c r="AC151" s="255">
        <v>0</v>
      </c>
      <c r="AD151" s="255">
        <v>0.66179999999999983</v>
      </c>
      <c r="AE151" s="255">
        <v>0.33114000000000021</v>
      </c>
      <c r="AF151" s="255">
        <v>-2.4000000000001798E-4</v>
      </c>
      <c r="AG151" s="255">
        <v>0.33165</v>
      </c>
      <c r="AH151" s="255">
        <v>0.66329999999999978</v>
      </c>
      <c r="AI151" s="255">
        <v>0.33099999999999996</v>
      </c>
      <c r="AJ151" s="255">
        <v>-0.33099999999999996</v>
      </c>
      <c r="AK151" s="255">
        <v>0.97364000000000051</v>
      </c>
      <c r="AL151" s="254">
        <v>0.44717000000000001</v>
      </c>
      <c r="AM151" s="254">
        <v>0.44712999999999997</v>
      </c>
      <c r="AN151" s="254">
        <v>0.44713000000000014</v>
      </c>
      <c r="AO151" s="254">
        <v>0.44720999999999989</v>
      </c>
      <c r="AP151" s="254">
        <v>0</v>
      </c>
      <c r="AQ151" s="254">
        <v>0.9094199999999999</v>
      </c>
      <c r="AR151" s="254">
        <v>0</v>
      </c>
      <c r="AS151" s="254">
        <v>0.90915999999999997</v>
      </c>
      <c r="AT151" s="254">
        <v>0</v>
      </c>
      <c r="AU151" s="254">
        <v>0.45208000000000048</v>
      </c>
      <c r="AV151" s="254">
        <v>0.45683000000000007</v>
      </c>
      <c r="AW151" s="254">
        <v>0.91365999999999925</v>
      </c>
      <c r="AX151" s="255">
        <v>0</v>
      </c>
      <c r="AY151" s="255">
        <v>0.91289999999999993</v>
      </c>
      <c r="AZ151" s="255"/>
      <c r="BA151" s="255"/>
      <c r="BB151" s="255"/>
      <c r="BC151" s="255"/>
      <c r="BD151" s="255"/>
      <c r="BE151" s="255"/>
      <c r="BF151" s="255"/>
      <c r="BG151" s="255"/>
      <c r="BH151" s="255"/>
      <c r="BI151" s="255"/>
      <c r="BM151" s="241"/>
      <c r="BN151" s="255">
        <f t="shared" si="62"/>
        <v>5.8614300000000004</v>
      </c>
      <c r="BO151" s="255">
        <f t="shared" si="63"/>
        <v>3.6293200000000003</v>
      </c>
      <c r="BP151" s="255">
        <f t="shared" si="64"/>
        <v>5.4297899999999997</v>
      </c>
      <c r="BQ151" s="255">
        <f ca="1">_xlfn.IFNA(IF($E151=1,OFFSET($M151,0,MATCH(Periods!$D$15,$M$5:$BL$5,0)-1),SUM(OFFSET($M151,0,MATCH(Periods!$D$15,$M$5:$BL$5,0)-1):OFFSET($M151,0,MATCH(Periods!$D$15,$M$5:$BL$5,0)-12))),"")</f>
        <v>5.448389999999999</v>
      </c>
      <c r="BR151" s="255">
        <f ca="1">IF($E151=1,OFFSET($M151,0,MATCH(Periods!$D$17,$M$5:$BL$5,0)-1),SUM(OFFSET($M151,0,MATCH(Periods!$D$17,$M$5:$BL$5,0)-1):OFFSET($M151,0,MATCH(Periods!$D$13,$M$5:$BL$5,0))))</f>
        <v>0.89429999999999998</v>
      </c>
      <c r="BS151" s="255">
        <f ca="1">IF($E151=1,OFFSET($M151,0,MATCH(Periods!$D$16,$M$5:$BL$5,0)-1),SUM(OFFSET($M151,0,MATCH(Periods!$D$16,$M$5:$BL$5,0)-1):OFFSET($M151,0,MATCH(Periods!$D$14,$M$5:$BL$5,0))))</f>
        <v>0.91289999999999993</v>
      </c>
      <c r="BT151" s="26"/>
      <c r="BU151" s="187" t="str">
        <f>IF(ISERROR(BN151/#REF!), "n/a", BN151/#REF!)</f>
        <v>n/a</v>
      </c>
      <c r="BV151" s="187" t="str">
        <f>IF(ISERROR(BO151/#REF!), "n/a", BO151/#REF!)</f>
        <v>n/a</v>
      </c>
      <c r="BW151" s="187" t="str">
        <f>IF(ISERROR(BP151/#REF!), "n/a", BP151/#REF!)</f>
        <v>n/a</v>
      </c>
      <c r="BX151" s="187" t="str">
        <f ca="1">IF(ISERROR(BQ151/#REF!), "n/a", BQ151/#REF!)</f>
        <v>n/a</v>
      </c>
      <c r="BY151" s="187" t="str">
        <f ca="1">IF(ISERROR(BR151/#REF!), "n/a", BR151/#REF!)</f>
        <v>n/a</v>
      </c>
      <c r="BZ151" s="187" t="str">
        <f ca="1">IF(ISERROR(BS151/#REF!), "n/a", BS151/#REF!)</f>
        <v>n/a</v>
      </c>
      <c r="CA151" s="71"/>
      <c r="CB151" s="257">
        <f t="shared" si="65"/>
        <v>-2.23211</v>
      </c>
      <c r="CC151" s="188">
        <f t="shared" si="66"/>
        <v>-0.38081321452273592</v>
      </c>
      <c r="CD151" s="257">
        <f t="shared" si="67"/>
        <v>1.8004699999999993</v>
      </c>
      <c r="CE151" s="188">
        <f t="shared" si="68"/>
        <v>0.49609017667221383</v>
      </c>
      <c r="CF151" s="257">
        <f t="shared" ca="1" si="69"/>
        <v>1.8599999999999284E-2</v>
      </c>
      <c r="CG151" s="188">
        <f t="shared" ca="1" si="70"/>
        <v>3.4255468443529649E-3</v>
      </c>
      <c r="CH151" s="257">
        <f t="shared" ca="1" si="71"/>
        <v>1.859999999999995E-2</v>
      </c>
      <c r="CI151" s="188">
        <f t="shared" ca="1" si="72"/>
        <v>2.0798389802079785E-2</v>
      </c>
      <c r="CJ151" s="26"/>
      <c r="CK151" s="187"/>
    </row>
    <row r="152" spans="1:89" ht="12" customHeight="1" x14ac:dyDescent="0.35">
      <c r="A152" s="27"/>
      <c r="B152" s="304" t="s">
        <v>652</v>
      </c>
      <c r="C152" s="27" t="s">
        <v>396</v>
      </c>
      <c r="D152" s="27"/>
      <c r="E152" s="27">
        <v>2</v>
      </c>
      <c r="F152" s="303" t="s">
        <v>10</v>
      </c>
      <c r="G152" s="27" t="s">
        <v>454</v>
      </c>
      <c r="H152" s="27" t="s">
        <v>501</v>
      </c>
      <c r="I152" s="27"/>
      <c r="J152" s="27"/>
      <c r="K152" s="27"/>
      <c r="L152" s="172"/>
      <c r="M152" s="25"/>
      <c r="N152" s="256">
        <v>0</v>
      </c>
      <c r="O152" s="256">
        <v>0</v>
      </c>
      <c r="P152" s="256">
        <v>0</v>
      </c>
      <c r="Q152" s="256">
        <v>0</v>
      </c>
      <c r="R152" s="256">
        <v>0</v>
      </c>
      <c r="S152" s="256">
        <v>0</v>
      </c>
      <c r="T152" s="256">
        <v>0</v>
      </c>
      <c r="U152" s="256">
        <v>0</v>
      </c>
      <c r="V152" s="256">
        <v>0</v>
      </c>
      <c r="W152" s="256">
        <v>0</v>
      </c>
      <c r="X152" s="256">
        <v>0</v>
      </c>
      <c r="Y152" s="256">
        <v>0</v>
      </c>
      <c r="Z152" s="255">
        <v>0</v>
      </c>
      <c r="AA152" s="255">
        <v>0</v>
      </c>
      <c r="AB152" s="255">
        <v>0</v>
      </c>
      <c r="AC152" s="255">
        <v>0</v>
      </c>
      <c r="AD152" s="255">
        <v>0</v>
      </c>
      <c r="AE152" s="255">
        <v>0</v>
      </c>
      <c r="AF152" s="255">
        <v>0</v>
      </c>
      <c r="AG152" s="255">
        <v>0</v>
      </c>
      <c r="AH152" s="255">
        <v>0</v>
      </c>
      <c r="AI152" s="255">
        <v>0</v>
      </c>
      <c r="AJ152" s="255">
        <v>0</v>
      </c>
      <c r="AK152" s="255">
        <v>0</v>
      </c>
      <c r="AL152" s="254">
        <v>0</v>
      </c>
      <c r="AM152" s="254">
        <v>0</v>
      </c>
      <c r="AN152" s="254">
        <v>0</v>
      </c>
      <c r="AO152" s="254">
        <v>0</v>
      </c>
      <c r="AP152" s="254">
        <v>0</v>
      </c>
      <c r="AQ152" s="254">
        <v>0</v>
      </c>
      <c r="AR152" s="254">
        <v>0</v>
      </c>
      <c r="AS152" s="254">
        <v>0</v>
      </c>
      <c r="AT152" s="254">
        <v>0</v>
      </c>
      <c r="AU152" s="254">
        <v>0</v>
      </c>
      <c r="AV152" s="254">
        <v>0</v>
      </c>
      <c r="AW152" s="254">
        <v>0</v>
      </c>
      <c r="AX152" s="255">
        <v>0</v>
      </c>
      <c r="AY152" s="255">
        <v>0</v>
      </c>
      <c r="AZ152" s="255"/>
      <c r="BA152" s="255"/>
      <c r="BB152" s="255"/>
      <c r="BC152" s="255"/>
      <c r="BD152" s="255"/>
      <c r="BE152" s="255"/>
      <c r="BF152" s="255"/>
      <c r="BG152" s="255"/>
      <c r="BH152" s="255"/>
      <c r="BI152" s="255"/>
      <c r="BM152" s="241"/>
      <c r="BN152" s="255">
        <f t="shared" si="62"/>
        <v>0</v>
      </c>
      <c r="BO152" s="255">
        <f t="shared" si="63"/>
        <v>0</v>
      </c>
      <c r="BP152" s="255">
        <f t="shared" si="64"/>
        <v>0</v>
      </c>
      <c r="BQ152" s="255">
        <f ca="1">_xlfn.IFNA(IF($E152=1,OFFSET($M152,0,MATCH(Periods!$D$15,$M$5:$BL$5,0)-1),SUM(OFFSET($M152,0,MATCH(Periods!$D$15,$M$5:$BL$5,0)-1):OFFSET($M152,0,MATCH(Periods!$D$15,$M$5:$BL$5,0)-12))),"")</f>
        <v>0</v>
      </c>
      <c r="BR152" s="255">
        <f ca="1">IF($E152=1,OFFSET($M152,0,MATCH(Periods!$D$17,$M$5:$BL$5,0)-1),SUM(OFFSET($M152,0,MATCH(Periods!$D$17,$M$5:$BL$5,0)-1):OFFSET($M152,0,MATCH(Periods!$D$13,$M$5:$BL$5,0))))</f>
        <v>0</v>
      </c>
      <c r="BS152" s="255">
        <f ca="1">IF($E152=1,OFFSET($M152,0,MATCH(Periods!$D$16,$M$5:$BL$5,0)-1),SUM(OFFSET($M152,0,MATCH(Periods!$D$16,$M$5:$BL$5,0)-1):OFFSET($M152,0,MATCH(Periods!$D$14,$M$5:$BL$5,0))))</f>
        <v>0</v>
      </c>
      <c r="BT152" s="26"/>
      <c r="BU152" s="187" t="str">
        <f>IF(ISERROR(BN152/#REF!), "n/a", BN152/#REF!)</f>
        <v>n/a</v>
      </c>
      <c r="BV152" s="187" t="str">
        <f>IF(ISERROR(BO152/#REF!), "n/a", BO152/#REF!)</f>
        <v>n/a</v>
      </c>
      <c r="BW152" s="187" t="str">
        <f>IF(ISERROR(BP152/#REF!), "n/a", BP152/#REF!)</f>
        <v>n/a</v>
      </c>
      <c r="BX152" s="187" t="str">
        <f ca="1">IF(ISERROR(BQ152/#REF!), "n/a", BQ152/#REF!)</f>
        <v>n/a</v>
      </c>
      <c r="BY152" s="187" t="str">
        <f ca="1">IF(ISERROR(BR152/#REF!), "n/a", BR152/#REF!)</f>
        <v>n/a</v>
      </c>
      <c r="BZ152" s="187" t="str">
        <f ca="1">IF(ISERROR(BS152/#REF!), "n/a", BS152/#REF!)</f>
        <v>n/a</v>
      </c>
      <c r="CA152" s="71"/>
      <c r="CB152" s="257">
        <f t="shared" si="65"/>
        <v>0</v>
      </c>
      <c r="CC152" s="188">
        <f t="shared" si="66"/>
        <v>1</v>
      </c>
      <c r="CD152" s="257">
        <f t="shared" si="67"/>
        <v>0</v>
      </c>
      <c r="CE152" s="188">
        <f t="shared" si="68"/>
        <v>1</v>
      </c>
      <c r="CF152" s="257">
        <f t="shared" ca="1" si="69"/>
        <v>0</v>
      </c>
      <c r="CG152" s="188">
        <f t="shared" ca="1" si="70"/>
        <v>1</v>
      </c>
      <c r="CH152" s="257">
        <f t="shared" ca="1" si="71"/>
        <v>0</v>
      </c>
      <c r="CI152" s="188">
        <f t="shared" ca="1" si="72"/>
        <v>1</v>
      </c>
      <c r="CJ152" s="26"/>
      <c r="CK152" s="187"/>
    </row>
    <row r="153" spans="1:89" ht="12" customHeight="1" x14ac:dyDescent="0.35">
      <c r="A153" s="27"/>
      <c r="B153" s="304" t="s">
        <v>653</v>
      </c>
      <c r="C153" s="27" t="s">
        <v>399</v>
      </c>
      <c r="D153" s="27"/>
      <c r="E153" s="27">
        <v>2</v>
      </c>
      <c r="F153" s="303" t="s">
        <v>10</v>
      </c>
      <c r="G153" s="27" t="s">
        <v>454</v>
      </c>
      <c r="H153" s="27" t="s">
        <v>426</v>
      </c>
      <c r="I153" s="27"/>
      <c r="J153" s="27"/>
      <c r="K153" s="27"/>
      <c r="L153" s="172"/>
      <c r="M153" s="25"/>
      <c r="N153" s="256">
        <v>0</v>
      </c>
      <c r="O153" s="256">
        <v>0</v>
      </c>
      <c r="P153" s="256">
        <v>0</v>
      </c>
      <c r="Q153" s="256">
        <v>0</v>
      </c>
      <c r="R153" s="256">
        <v>0</v>
      </c>
      <c r="S153" s="256">
        <v>0</v>
      </c>
      <c r="T153" s="256">
        <v>0</v>
      </c>
      <c r="U153" s="256">
        <v>0</v>
      </c>
      <c r="V153" s="256">
        <v>0</v>
      </c>
      <c r="W153" s="256">
        <v>0</v>
      </c>
      <c r="X153" s="256">
        <v>0</v>
      </c>
      <c r="Y153" s="256">
        <v>0</v>
      </c>
      <c r="Z153" s="255">
        <v>0</v>
      </c>
      <c r="AA153" s="255">
        <v>0</v>
      </c>
      <c r="AB153" s="255">
        <v>0</v>
      </c>
      <c r="AC153" s="255">
        <v>0</v>
      </c>
      <c r="AD153" s="255">
        <v>0</v>
      </c>
      <c r="AE153" s="255">
        <v>0</v>
      </c>
      <c r="AF153" s="255">
        <v>0</v>
      </c>
      <c r="AG153" s="255">
        <v>0</v>
      </c>
      <c r="AH153" s="255">
        <v>0</v>
      </c>
      <c r="AI153" s="255">
        <v>0</v>
      </c>
      <c r="AJ153" s="255">
        <v>0</v>
      </c>
      <c r="AK153" s="255">
        <v>0</v>
      </c>
      <c r="AL153" s="254">
        <v>0</v>
      </c>
      <c r="AM153" s="254">
        <v>0</v>
      </c>
      <c r="AN153" s="254">
        <v>0</v>
      </c>
      <c r="AO153" s="254">
        <v>0</v>
      </c>
      <c r="AP153" s="254">
        <v>0</v>
      </c>
      <c r="AQ153" s="254">
        <v>0</v>
      </c>
      <c r="AR153" s="254">
        <v>0</v>
      </c>
      <c r="AS153" s="254">
        <v>0</v>
      </c>
      <c r="AT153" s="254">
        <v>0</v>
      </c>
      <c r="AU153" s="254">
        <v>0</v>
      </c>
      <c r="AV153" s="254">
        <v>0</v>
      </c>
      <c r="AW153" s="254">
        <v>0</v>
      </c>
      <c r="AX153" s="255">
        <v>0</v>
      </c>
      <c r="AY153" s="255">
        <v>0</v>
      </c>
      <c r="AZ153" s="255"/>
      <c r="BA153" s="255"/>
      <c r="BB153" s="255"/>
      <c r="BC153" s="255"/>
      <c r="BD153" s="255"/>
      <c r="BE153" s="255"/>
      <c r="BF153" s="255"/>
      <c r="BG153" s="255"/>
      <c r="BH153" s="255"/>
      <c r="BI153" s="255"/>
      <c r="BM153" s="241"/>
      <c r="BN153" s="255">
        <f t="shared" si="62"/>
        <v>0</v>
      </c>
      <c r="BO153" s="255">
        <f t="shared" si="63"/>
        <v>0</v>
      </c>
      <c r="BP153" s="255">
        <f t="shared" si="64"/>
        <v>0</v>
      </c>
      <c r="BQ153" s="255">
        <f ca="1">_xlfn.IFNA(IF($E153=1,OFFSET($M153,0,MATCH(Periods!$D$15,$M$5:$BL$5,0)-1),SUM(OFFSET($M153,0,MATCH(Periods!$D$15,$M$5:$BL$5,0)-1):OFFSET($M153,0,MATCH(Periods!$D$15,$M$5:$BL$5,0)-12))),"")</f>
        <v>0</v>
      </c>
      <c r="BR153" s="255">
        <f ca="1">IF($E153=1,OFFSET($M153,0,MATCH(Periods!$D$17,$M$5:$BL$5,0)-1),SUM(OFFSET($M153,0,MATCH(Periods!$D$17,$M$5:$BL$5,0)-1):OFFSET($M153,0,MATCH(Periods!$D$13,$M$5:$BL$5,0))))</f>
        <v>0</v>
      </c>
      <c r="BS153" s="255">
        <f ca="1">IF($E153=1,OFFSET($M153,0,MATCH(Periods!$D$16,$M$5:$BL$5,0)-1),SUM(OFFSET($M153,0,MATCH(Periods!$D$16,$M$5:$BL$5,0)-1):OFFSET($M153,0,MATCH(Periods!$D$14,$M$5:$BL$5,0))))</f>
        <v>0</v>
      </c>
      <c r="BT153" s="26"/>
      <c r="BU153" s="187" t="str">
        <f>IF(ISERROR(BN153/#REF!), "n/a", BN153/#REF!)</f>
        <v>n/a</v>
      </c>
      <c r="BV153" s="187" t="str">
        <f>IF(ISERROR(BO153/#REF!), "n/a", BO153/#REF!)</f>
        <v>n/a</v>
      </c>
      <c r="BW153" s="187" t="str">
        <f>IF(ISERROR(BP153/#REF!), "n/a", BP153/#REF!)</f>
        <v>n/a</v>
      </c>
      <c r="BX153" s="187" t="str">
        <f ca="1">IF(ISERROR(BQ153/#REF!), "n/a", BQ153/#REF!)</f>
        <v>n/a</v>
      </c>
      <c r="BY153" s="187" t="str">
        <f ca="1">IF(ISERROR(BR153/#REF!), "n/a", BR153/#REF!)</f>
        <v>n/a</v>
      </c>
      <c r="BZ153" s="187" t="str">
        <f ca="1">IF(ISERROR(BS153/#REF!), "n/a", BS153/#REF!)</f>
        <v>n/a</v>
      </c>
      <c r="CA153" s="71"/>
      <c r="CB153" s="257">
        <f t="shared" si="65"/>
        <v>0</v>
      </c>
      <c r="CC153" s="188">
        <f t="shared" si="66"/>
        <v>1</v>
      </c>
      <c r="CD153" s="257">
        <f t="shared" si="67"/>
        <v>0</v>
      </c>
      <c r="CE153" s="188">
        <f t="shared" si="68"/>
        <v>1</v>
      </c>
      <c r="CF153" s="257">
        <f t="shared" ca="1" si="69"/>
        <v>0</v>
      </c>
      <c r="CG153" s="188">
        <f t="shared" ca="1" si="70"/>
        <v>1</v>
      </c>
      <c r="CH153" s="257">
        <f t="shared" ca="1" si="71"/>
        <v>0</v>
      </c>
      <c r="CI153" s="188">
        <f t="shared" ca="1" si="72"/>
        <v>1</v>
      </c>
      <c r="CJ153" s="26"/>
      <c r="CK153" s="187"/>
    </row>
    <row r="154" spans="1:89" ht="12" customHeight="1" x14ac:dyDescent="0.35">
      <c r="A154" s="27"/>
      <c r="B154" s="304" t="s">
        <v>654</v>
      </c>
      <c r="C154" s="27" t="s">
        <v>266</v>
      </c>
      <c r="D154" s="27"/>
      <c r="E154" s="27">
        <v>2</v>
      </c>
      <c r="F154" s="303" t="s">
        <v>66</v>
      </c>
      <c r="G154" s="27" t="s">
        <v>411</v>
      </c>
      <c r="H154" s="27"/>
      <c r="I154" s="27"/>
      <c r="J154" s="27"/>
      <c r="K154" s="27"/>
      <c r="L154" s="172"/>
      <c r="M154" s="25"/>
      <c r="N154" s="256">
        <v>0</v>
      </c>
      <c r="O154" s="256">
        <v>0</v>
      </c>
      <c r="P154" s="256">
        <v>0</v>
      </c>
      <c r="Q154" s="256">
        <v>0</v>
      </c>
      <c r="R154" s="256">
        <v>0</v>
      </c>
      <c r="S154" s="256">
        <v>0</v>
      </c>
      <c r="T154" s="256">
        <v>0</v>
      </c>
      <c r="U154" s="256">
        <v>0</v>
      </c>
      <c r="V154" s="256">
        <v>0</v>
      </c>
      <c r="W154" s="256">
        <v>0</v>
      </c>
      <c r="X154" s="256">
        <v>0</v>
      </c>
      <c r="Y154" s="256">
        <v>0</v>
      </c>
      <c r="Z154" s="255">
        <v>0</v>
      </c>
      <c r="AA154" s="255">
        <v>0</v>
      </c>
      <c r="AB154" s="255">
        <v>0</v>
      </c>
      <c r="AC154" s="255">
        <v>0</v>
      </c>
      <c r="AD154" s="255">
        <v>0</v>
      </c>
      <c r="AE154" s="255">
        <v>0</v>
      </c>
      <c r="AF154" s="255">
        <v>0</v>
      </c>
      <c r="AG154" s="255">
        <v>0</v>
      </c>
      <c r="AH154" s="255">
        <v>0</v>
      </c>
      <c r="AI154" s="255">
        <v>0</v>
      </c>
      <c r="AJ154" s="255">
        <v>0</v>
      </c>
      <c r="AK154" s="255">
        <v>0</v>
      </c>
      <c r="AL154" s="254">
        <v>0</v>
      </c>
      <c r="AM154" s="254">
        <v>0</v>
      </c>
      <c r="AN154" s="254">
        <v>0</v>
      </c>
      <c r="AO154" s="254">
        <v>0</v>
      </c>
      <c r="AP154" s="254">
        <v>0</v>
      </c>
      <c r="AQ154" s="254">
        <v>0</v>
      </c>
      <c r="AR154" s="254">
        <v>0</v>
      </c>
      <c r="AS154" s="254">
        <v>0</v>
      </c>
      <c r="AT154" s="254">
        <v>0</v>
      </c>
      <c r="AU154" s="254">
        <v>0</v>
      </c>
      <c r="AV154" s="254">
        <v>0</v>
      </c>
      <c r="AW154" s="254">
        <v>0</v>
      </c>
      <c r="AX154" s="255">
        <v>0</v>
      </c>
      <c r="AY154" s="255">
        <v>0</v>
      </c>
      <c r="AZ154" s="255"/>
      <c r="BA154" s="255"/>
      <c r="BB154" s="255"/>
      <c r="BC154" s="255"/>
      <c r="BD154" s="255"/>
      <c r="BE154" s="255"/>
      <c r="BF154" s="255"/>
      <c r="BG154" s="255"/>
      <c r="BH154" s="255"/>
      <c r="BI154" s="255"/>
      <c r="BM154" s="241"/>
      <c r="BN154" s="255">
        <f t="shared" si="62"/>
        <v>0</v>
      </c>
      <c r="BO154" s="255">
        <f t="shared" si="63"/>
        <v>0</v>
      </c>
      <c r="BP154" s="255">
        <f t="shared" si="64"/>
        <v>0</v>
      </c>
      <c r="BQ154" s="255">
        <f ca="1">_xlfn.IFNA(IF($E154=1,OFFSET($M154,0,MATCH(Periods!$D$15,$M$5:$BL$5,0)-1),SUM(OFFSET($M154,0,MATCH(Periods!$D$15,$M$5:$BL$5,0)-1):OFFSET($M154,0,MATCH(Periods!$D$15,$M$5:$BL$5,0)-12))),"")</f>
        <v>0</v>
      </c>
      <c r="BR154" s="255">
        <f ca="1">IF($E154=1,OFFSET($M154,0,MATCH(Periods!$D$17,$M$5:$BL$5,0)-1),SUM(OFFSET($M154,0,MATCH(Periods!$D$17,$M$5:$BL$5,0)-1):OFFSET($M154,0,MATCH(Periods!$D$13,$M$5:$BL$5,0))))</f>
        <v>0</v>
      </c>
      <c r="BS154" s="255">
        <f ca="1">IF($E154=1,OFFSET($M154,0,MATCH(Periods!$D$16,$M$5:$BL$5,0)-1),SUM(OFFSET($M154,0,MATCH(Periods!$D$16,$M$5:$BL$5,0)-1):OFFSET($M154,0,MATCH(Periods!$D$14,$M$5:$BL$5,0))))</f>
        <v>0</v>
      </c>
      <c r="BT154" s="26"/>
      <c r="BU154" s="187" t="str">
        <f>IF(ISERROR(BN154/#REF!), "n/a", BN154/#REF!)</f>
        <v>n/a</v>
      </c>
      <c r="BV154" s="187" t="str">
        <f>IF(ISERROR(BO154/#REF!), "n/a", BO154/#REF!)</f>
        <v>n/a</v>
      </c>
      <c r="BW154" s="187" t="str">
        <f>IF(ISERROR(BP154/#REF!), "n/a", BP154/#REF!)</f>
        <v>n/a</v>
      </c>
      <c r="BX154" s="187" t="str">
        <f ca="1">IF(ISERROR(BQ154/#REF!), "n/a", BQ154/#REF!)</f>
        <v>n/a</v>
      </c>
      <c r="BY154" s="187" t="str">
        <f ca="1">IF(ISERROR(BR154/#REF!), "n/a", BR154/#REF!)</f>
        <v>n/a</v>
      </c>
      <c r="BZ154" s="187" t="str">
        <f ca="1">IF(ISERROR(BS154/#REF!), "n/a", BS154/#REF!)</f>
        <v>n/a</v>
      </c>
      <c r="CA154" s="71"/>
      <c r="CB154" s="257">
        <f t="shared" si="65"/>
        <v>0</v>
      </c>
      <c r="CC154" s="188">
        <f t="shared" si="66"/>
        <v>1</v>
      </c>
      <c r="CD154" s="257">
        <f t="shared" si="67"/>
        <v>0</v>
      </c>
      <c r="CE154" s="188">
        <f t="shared" si="68"/>
        <v>1</v>
      </c>
      <c r="CF154" s="257">
        <f t="shared" ca="1" si="69"/>
        <v>0</v>
      </c>
      <c r="CG154" s="188">
        <f t="shared" ca="1" si="70"/>
        <v>1</v>
      </c>
      <c r="CH154" s="257">
        <f t="shared" ca="1" si="71"/>
        <v>0</v>
      </c>
      <c r="CI154" s="188">
        <f t="shared" ca="1" si="72"/>
        <v>1</v>
      </c>
      <c r="CJ154" s="26"/>
      <c r="CK154" s="187"/>
    </row>
    <row r="155" spans="1:89" ht="12" customHeight="1" x14ac:dyDescent="0.35">
      <c r="A155" s="27"/>
      <c r="B155" s="304" t="s">
        <v>655</v>
      </c>
      <c r="C155" s="27" t="s">
        <v>305</v>
      </c>
      <c r="D155" s="27"/>
      <c r="E155" s="27">
        <v>2</v>
      </c>
      <c r="F155" s="303" t="s">
        <v>66</v>
      </c>
      <c r="G155" s="27" t="s">
        <v>305</v>
      </c>
      <c r="H155" s="27"/>
      <c r="I155" s="27"/>
      <c r="J155" s="27"/>
      <c r="K155" s="27"/>
      <c r="L155" s="172"/>
      <c r="M155" s="25"/>
      <c r="N155" s="256">
        <v>0</v>
      </c>
      <c r="O155" s="256">
        <v>0</v>
      </c>
      <c r="P155" s="256">
        <v>0</v>
      </c>
      <c r="Q155" s="256">
        <v>0</v>
      </c>
      <c r="R155" s="256">
        <v>0</v>
      </c>
      <c r="S155" s="256">
        <v>0</v>
      </c>
      <c r="T155" s="256">
        <v>0</v>
      </c>
      <c r="U155" s="256">
        <v>0</v>
      </c>
      <c r="V155" s="256">
        <v>0</v>
      </c>
      <c r="W155" s="256">
        <v>0</v>
      </c>
      <c r="X155" s="256">
        <v>0</v>
      </c>
      <c r="Y155" s="256">
        <v>0</v>
      </c>
      <c r="Z155" s="255">
        <v>0</v>
      </c>
      <c r="AA155" s="255">
        <v>0</v>
      </c>
      <c r="AB155" s="255">
        <v>0</v>
      </c>
      <c r="AC155" s="255">
        <v>0</v>
      </c>
      <c r="AD155" s="255">
        <v>0</v>
      </c>
      <c r="AE155" s="255">
        <v>0</v>
      </c>
      <c r="AF155" s="255">
        <v>0</v>
      </c>
      <c r="AG155" s="255">
        <v>0</v>
      </c>
      <c r="AH155" s="255">
        <v>0</v>
      </c>
      <c r="AI155" s="255">
        <v>-10</v>
      </c>
      <c r="AJ155" s="255">
        <v>0</v>
      </c>
      <c r="AK155" s="255">
        <v>0</v>
      </c>
      <c r="AL155" s="254">
        <v>0</v>
      </c>
      <c r="AM155" s="254">
        <v>0</v>
      </c>
      <c r="AN155" s="254">
        <v>0</v>
      </c>
      <c r="AO155" s="254">
        <v>0</v>
      </c>
      <c r="AP155" s="254">
        <v>0</v>
      </c>
      <c r="AQ155" s="254">
        <v>0</v>
      </c>
      <c r="AR155" s="254">
        <v>0</v>
      </c>
      <c r="AS155" s="254">
        <v>0</v>
      </c>
      <c r="AT155" s="254">
        <v>0</v>
      </c>
      <c r="AU155" s="254">
        <v>0</v>
      </c>
      <c r="AV155" s="254">
        <v>0</v>
      </c>
      <c r="AW155" s="254">
        <v>0</v>
      </c>
      <c r="AX155" s="255">
        <v>0</v>
      </c>
      <c r="AY155" s="255">
        <v>0</v>
      </c>
      <c r="AZ155" s="255"/>
      <c r="BA155" s="255"/>
      <c r="BB155" s="255"/>
      <c r="BC155" s="255"/>
      <c r="BD155" s="255"/>
      <c r="BE155" s="255"/>
      <c r="BF155" s="255"/>
      <c r="BG155" s="255"/>
      <c r="BH155" s="255"/>
      <c r="BI155" s="255"/>
      <c r="BM155" s="241"/>
      <c r="BN155" s="255">
        <f t="shared" si="62"/>
        <v>0</v>
      </c>
      <c r="BO155" s="255">
        <f t="shared" si="63"/>
        <v>-10</v>
      </c>
      <c r="BP155" s="255">
        <f t="shared" si="64"/>
        <v>0</v>
      </c>
      <c r="BQ155" s="255">
        <f ca="1">_xlfn.IFNA(IF($E155=1,OFFSET($M155,0,MATCH(Periods!$D$15,$M$5:$BL$5,0)-1),SUM(OFFSET($M155,0,MATCH(Periods!$D$15,$M$5:$BL$5,0)-1):OFFSET($M155,0,MATCH(Periods!$D$15,$M$5:$BL$5,0)-12))),"")</f>
        <v>0</v>
      </c>
      <c r="BR155" s="255">
        <f ca="1">IF($E155=1,OFFSET($M155,0,MATCH(Periods!$D$17,$M$5:$BL$5,0)-1),SUM(OFFSET($M155,0,MATCH(Periods!$D$17,$M$5:$BL$5,0)-1):OFFSET($M155,0,MATCH(Periods!$D$13,$M$5:$BL$5,0))))</f>
        <v>0</v>
      </c>
      <c r="BS155" s="255">
        <f ca="1">IF($E155=1,OFFSET($M155,0,MATCH(Periods!$D$16,$M$5:$BL$5,0)-1),SUM(OFFSET($M155,0,MATCH(Periods!$D$16,$M$5:$BL$5,0)-1):OFFSET($M155,0,MATCH(Periods!$D$14,$M$5:$BL$5,0))))</f>
        <v>0</v>
      </c>
      <c r="BT155" s="26"/>
      <c r="BU155" s="187" t="str">
        <f>IF(ISERROR(BN155/#REF!), "n/a", BN155/#REF!)</f>
        <v>n/a</v>
      </c>
      <c r="BV155" s="187" t="str">
        <f>IF(ISERROR(BO155/#REF!), "n/a", BO155/#REF!)</f>
        <v>n/a</v>
      </c>
      <c r="BW155" s="187" t="str">
        <f>IF(ISERROR(BP155/#REF!), "n/a", BP155/#REF!)</f>
        <v>n/a</v>
      </c>
      <c r="BX155" s="187" t="str">
        <f ca="1">IF(ISERROR(BQ155/#REF!), "n/a", BQ155/#REF!)</f>
        <v>n/a</v>
      </c>
      <c r="BY155" s="187" t="str">
        <f ca="1">IF(ISERROR(BR155/#REF!), "n/a", BR155/#REF!)</f>
        <v>n/a</v>
      </c>
      <c r="BZ155" s="187" t="str">
        <f ca="1">IF(ISERROR(BS155/#REF!), "n/a", BS155/#REF!)</f>
        <v>n/a</v>
      </c>
      <c r="CA155" s="71"/>
      <c r="CB155" s="257">
        <f t="shared" si="65"/>
        <v>-10</v>
      </c>
      <c r="CC155" s="188">
        <f t="shared" si="66"/>
        <v>1</v>
      </c>
      <c r="CD155" s="257">
        <f t="shared" si="67"/>
        <v>10</v>
      </c>
      <c r="CE155" s="188">
        <f t="shared" si="68"/>
        <v>-1</v>
      </c>
      <c r="CF155" s="257">
        <f t="shared" ca="1" si="69"/>
        <v>0</v>
      </c>
      <c r="CG155" s="188">
        <f t="shared" ca="1" si="70"/>
        <v>1</v>
      </c>
      <c r="CH155" s="257">
        <f t="shared" ca="1" si="71"/>
        <v>0</v>
      </c>
      <c r="CI155" s="188">
        <f t="shared" ca="1" si="72"/>
        <v>1</v>
      </c>
      <c r="CJ155" s="26"/>
      <c r="CK155" s="187"/>
    </row>
    <row r="156" spans="1:89" ht="12" customHeight="1" x14ac:dyDescent="0.35">
      <c r="A156" s="27"/>
      <c r="B156" s="304" t="s">
        <v>656</v>
      </c>
      <c r="C156" s="27" t="s">
        <v>310</v>
      </c>
      <c r="D156" s="27"/>
      <c r="E156" s="27">
        <v>2</v>
      </c>
      <c r="F156" s="303" t="s">
        <v>130</v>
      </c>
      <c r="G156" s="27" t="s">
        <v>14</v>
      </c>
      <c r="H156" s="27"/>
      <c r="I156" s="27"/>
      <c r="J156" s="27"/>
      <c r="K156" s="27"/>
      <c r="L156" s="172"/>
      <c r="M156" s="25"/>
      <c r="N156" s="256">
        <v>66.294089999999997</v>
      </c>
      <c r="O156" s="256">
        <v>68.072260000000014</v>
      </c>
      <c r="P156" s="256">
        <v>98.450119999999998</v>
      </c>
      <c r="Q156" s="256">
        <v>14.980790000000013</v>
      </c>
      <c r="R156" s="256">
        <v>4.0621599999999773</v>
      </c>
      <c r="S156" s="256">
        <v>18.852100000000007</v>
      </c>
      <c r="T156" s="256">
        <v>49.590810000000033</v>
      </c>
      <c r="U156" s="256">
        <v>43.192399999999964</v>
      </c>
      <c r="V156" s="256">
        <v>5.1565200000000004</v>
      </c>
      <c r="W156" s="256">
        <v>60.421330000000012</v>
      </c>
      <c r="X156" s="256">
        <v>95.666509999999903</v>
      </c>
      <c r="Y156" s="256">
        <v>68.549710000000118</v>
      </c>
      <c r="Z156" s="255">
        <v>48.152949999999997</v>
      </c>
      <c r="AA156" s="255">
        <v>90.744030000000009</v>
      </c>
      <c r="AB156" s="255">
        <v>32.91588999999999</v>
      </c>
      <c r="AC156" s="255">
        <v>1.6611199999999826</v>
      </c>
      <c r="AD156" s="255">
        <v>4.7498000000000218</v>
      </c>
      <c r="AE156" s="255">
        <v>9.8336299999999994</v>
      </c>
      <c r="AF156" s="255">
        <v>12.872069999999979</v>
      </c>
      <c r="AG156" s="255">
        <v>24.827130000000011</v>
      </c>
      <c r="AH156" s="255">
        <v>29.546239999999983</v>
      </c>
      <c r="AI156" s="255">
        <v>37.885580000000033</v>
      </c>
      <c r="AJ156" s="255">
        <v>50.665300000000002</v>
      </c>
      <c r="AK156" s="255">
        <v>45.031650000000013</v>
      </c>
      <c r="AL156" s="254">
        <v>25.480460000000001</v>
      </c>
      <c r="AM156" s="254">
        <v>18.197090000000003</v>
      </c>
      <c r="AN156" s="254">
        <v>0.33309999999999462</v>
      </c>
      <c r="AO156" s="254">
        <v>21.593329999999995</v>
      </c>
      <c r="AP156" s="254">
        <v>7.6533400000000142</v>
      </c>
      <c r="AQ156" s="254">
        <v>1.2674299999999903</v>
      </c>
      <c r="AR156" s="254">
        <v>2.434039999999996</v>
      </c>
      <c r="AS156" s="254">
        <v>0.5998700000000099</v>
      </c>
      <c r="AT156" s="254">
        <v>4.7479000000000013</v>
      </c>
      <c r="AU156" s="254">
        <v>4.0492600000000039</v>
      </c>
      <c r="AV156" s="254">
        <v>2.5969799999999879</v>
      </c>
      <c r="AW156" s="254">
        <v>0.54887999999999693</v>
      </c>
      <c r="AX156" s="255">
        <v>2.3286199999999999</v>
      </c>
      <c r="AY156" s="255">
        <v>10.787420000000001</v>
      </c>
      <c r="AZ156" s="255"/>
      <c r="BA156" s="255"/>
      <c r="BB156" s="255"/>
      <c r="BC156" s="255"/>
      <c r="BD156" s="255"/>
      <c r="BE156" s="255"/>
      <c r="BF156" s="255"/>
      <c r="BG156" s="255"/>
      <c r="BH156" s="255"/>
      <c r="BI156" s="255"/>
      <c r="BM156" s="241"/>
      <c r="BN156" s="255">
        <f t="shared" si="62"/>
        <v>593.28880000000004</v>
      </c>
      <c r="BO156" s="255">
        <f t="shared" si="63"/>
        <v>388.88539000000003</v>
      </c>
      <c r="BP156" s="255">
        <f t="shared" si="64"/>
        <v>89.501679999999993</v>
      </c>
      <c r="BQ156" s="255">
        <f ca="1">_xlfn.IFNA(IF($E156=1,OFFSET($M156,0,MATCH(Periods!$D$15,$M$5:$BL$5,0)-1),SUM(OFFSET($M156,0,MATCH(Periods!$D$15,$M$5:$BL$5,0)-1):OFFSET($M156,0,MATCH(Periods!$D$15,$M$5:$BL$5,0)-12))),"")</f>
        <v>58.940169999999995</v>
      </c>
      <c r="BR156" s="255">
        <f ca="1">IF($E156=1,OFFSET($M156,0,MATCH(Periods!$D$17,$M$5:$BL$5,0)-1),SUM(OFFSET($M156,0,MATCH(Periods!$D$17,$M$5:$BL$5,0)-1):OFFSET($M156,0,MATCH(Periods!$D$13,$M$5:$BL$5,0))))</f>
        <v>43.677550000000004</v>
      </c>
      <c r="BS156" s="255">
        <f ca="1">IF($E156=1,OFFSET($M156,0,MATCH(Periods!$D$16,$M$5:$BL$5,0)-1),SUM(OFFSET($M156,0,MATCH(Periods!$D$16,$M$5:$BL$5,0)-1):OFFSET($M156,0,MATCH(Periods!$D$14,$M$5:$BL$5,0))))</f>
        <v>13.116040000000002</v>
      </c>
      <c r="BT156" s="26"/>
      <c r="BU156" s="187" t="str">
        <f>IF(ISERROR(BN156/#REF!), "n/a", BN156/#REF!)</f>
        <v>n/a</v>
      </c>
      <c r="BV156" s="187" t="str">
        <f>IF(ISERROR(BO156/#REF!), "n/a", BO156/#REF!)</f>
        <v>n/a</v>
      </c>
      <c r="BW156" s="187" t="str">
        <f>IF(ISERROR(BP156/#REF!), "n/a", BP156/#REF!)</f>
        <v>n/a</v>
      </c>
      <c r="BX156" s="187" t="str">
        <f ca="1">IF(ISERROR(BQ156/#REF!), "n/a", BQ156/#REF!)</f>
        <v>n/a</v>
      </c>
      <c r="BY156" s="187" t="str">
        <f ca="1">IF(ISERROR(BR156/#REF!), "n/a", BR156/#REF!)</f>
        <v>n/a</v>
      </c>
      <c r="BZ156" s="187" t="str">
        <f ca="1">IF(ISERROR(BS156/#REF!), "n/a", BS156/#REF!)</f>
        <v>n/a</v>
      </c>
      <c r="CA156" s="71"/>
      <c r="CB156" s="257">
        <f t="shared" si="65"/>
        <v>-204.40341000000001</v>
      </c>
      <c r="CC156" s="188">
        <f t="shared" si="66"/>
        <v>-0.34452598801797707</v>
      </c>
      <c r="CD156" s="257">
        <f t="shared" si="67"/>
        <v>-299.38371000000006</v>
      </c>
      <c r="CE156" s="188">
        <f t="shared" si="68"/>
        <v>-0.7698507521714818</v>
      </c>
      <c r="CF156" s="257">
        <f t="shared" ca="1" si="69"/>
        <v>-30.561509999999998</v>
      </c>
      <c r="CG156" s="188">
        <f t="shared" ca="1" si="70"/>
        <v>-0.34146297589050845</v>
      </c>
      <c r="CH156" s="257">
        <f t="shared" ca="1" si="71"/>
        <v>-30.561510000000002</v>
      </c>
      <c r="CI156" s="188">
        <f t="shared" ca="1" si="72"/>
        <v>-0.69970751564590961</v>
      </c>
      <c r="CJ156" s="26"/>
      <c r="CK156" s="187"/>
    </row>
    <row r="157" spans="1:89" ht="12" customHeight="1" x14ac:dyDescent="0.35">
      <c r="A157" s="27"/>
      <c r="B157" s="304" t="s">
        <v>657</v>
      </c>
      <c r="C157" s="27" t="s">
        <v>311</v>
      </c>
      <c r="D157" s="27"/>
      <c r="E157" s="27">
        <v>2</v>
      </c>
      <c r="F157" s="303" t="s">
        <v>130</v>
      </c>
      <c r="G157" s="27" t="s">
        <v>230</v>
      </c>
      <c r="H157" s="27"/>
      <c r="I157" s="27"/>
      <c r="J157" s="27"/>
      <c r="K157" s="27"/>
      <c r="L157" s="172"/>
      <c r="M157" s="25"/>
      <c r="N157" s="256">
        <v>0</v>
      </c>
      <c r="O157" s="256">
        <v>-2.9224099999999997</v>
      </c>
      <c r="P157" s="256">
        <v>-2.1530100000000005</v>
      </c>
      <c r="Q157" s="256">
        <v>-3.0940400000000006</v>
      </c>
      <c r="R157" s="256">
        <v>-0.64480999999999966</v>
      </c>
      <c r="S157" s="256">
        <v>-2.8401299999999985</v>
      </c>
      <c r="T157" s="256">
        <v>-0.22396000000000171</v>
      </c>
      <c r="U157" s="256">
        <v>-0.41092000000000084</v>
      </c>
      <c r="V157" s="256">
        <v>-0.18678999999999846</v>
      </c>
      <c r="W157" s="256">
        <v>-1.3380500000000008</v>
      </c>
      <c r="X157" s="256">
        <v>-0.51413999999999938</v>
      </c>
      <c r="Y157" s="256">
        <v>-7.4510000000000076E-2</v>
      </c>
      <c r="Z157" s="255">
        <v>-1.1089999999999999E-2</v>
      </c>
      <c r="AA157" s="255">
        <v>-1.0700000000000015E-3</v>
      </c>
      <c r="AB157" s="255">
        <v>-2.1912199999999999</v>
      </c>
      <c r="AC157" s="255">
        <v>-0.14259999999999984</v>
      </c>
      <c r="AD157" s="255">
        <v>-1.0640999999999998</v>
      </c>
      <c r="AE157" s="255">
        <v>0</v>
      </c>
      <c r="AF157" s="255">
        <v>-1.2470000000000425E-2</v>
      </c>
      <c r="AG157" s="255">
        <v>-5.9339999999999726E-2</v>
      </c>
      <c r="AH157" s="255">
        <v>-0.20732000000000017</v>
      </c>
      <c r="AI157" s="255">
        <v>-4.07761</v>
      </c>
      <c r="AJ157" s="255">
        <v>-0.13674000000000053</v>
      </c>
      <c r="AK157" s="255">
        <v>-0.48809999999999931</v>
      </c>
      <c r="AL157" s="254">
        <v>-3.0660700000000003</v>
      </c>
      <c r="AM157" s="254">
        <v>-4.0576799999999995</v>
      </c>
      <c r="AN157" s="254">
        <v>-0.88313000000000041</v>
      </c>
      <c r="AO157" s="254">
        <v>-0.91082999999999892</v>
      </c>
      <c r="AP157" s="254">
        <v>-1.9119100000000007</v>
      </c>
      <c r="AQ157" s="254">
        <v>-0.58769999999999989</v>
      </c>
      <c r="AR157" s="254">
        <v>-0.26264999999999894</v>
      </c>
      <c r="AS157" s="254">
        <v>-1.3732400000000009</v>
      </c>
      <c r="AT157" s="254">
        <v>-1.9199999999999662E-2</v>
      </c>
      <c r="AU157" s="254">
        <v>-0.1383800000000015</v>
      </c>
      <c r="AV157" s="254">
        <v>-7.8109999999998792E-2</v>
      </c>
      <c r="AW157" s="254">
        <v>-0.86275999999999975</v>
      </c>
      <c r="AX157" s="255">
        <v>-2.7572899999999998</v>
      </c>
      <c r="AY157" s="255">
        <v>-0.45986000000000038</v>
      </c>
      <c r="AZ157" s="255"/>
      <c r="BA157" s="255"/>
      <c r="BB157" s="255"/>
      <c r="BC157" s="255"/>
      <c r="BD157" s="255"/>
      <c r="BE157" s="255"/>
      <c r="BF157" s="255"/>
      <c r="BG157" s="255"/>
      <c r="BH157" s="255"/>
      <c r="BI157" s="255"/>
      <c r="BM157" s="241"/>
      <c r="BN157" s="255">
        <f t="shared" si="62"/>
        <v>-14.40277</v>
      </c>
      <c r="BO157" s="255">
        <f t="shared" si="63"/>
        <v>-8.3916599999999999</v>
      </c>
      <c r="BP157" s="255">
        <f t="shared" si="64"/>
        <v>-14.151659999999998</v>
      </c>
      <c r="BQ157" s="255">
        <f ca="1">_xlfn.IFNA(IF($E157=1,OFFSET($M157,0,MATCH(Periods!$D$15,$M$5:$BL$5,0)-1),SUM(OFFSET($M157,0,MATCH(Periods!$D$15,$M$5:$BL$5,0)-1):OFFSET($M157,0,MATCH(Periods!$D$15,$M$5:$BL$5,0)-12))),"")</f>
        <v>-10.24506</v>
      </c>
      <c r="BR157" s="255">
        <f ca="1">IF($E157=1,OFFSET($M157,0,MATCH(Periods!$D$17,$M$5:$BL$5,0)-1),SUM(OFFSET($M157,0,MATCH(Periods!$D$17,$M$5:$BL$5,0)-1):OFFSET($M157,0,MATCH(Periods!$D$13,$M$5:$BL$5,0))))</f>
        <v>-7.1237499999999994</v>
      </c>
      <c r="BS157" s="255">
        <f ca="1">IF($E157=1,OFFSET($M157,0,MATCH(Periods!$D$16,$M$5:$BL$5,0)-1),SUM(OFFSET($M157,0,MATCH(Periods!$D$16,$M$5:$BL$5,0)-1):OFFSET($M157,0,MATCH(Periods!$D$14,$M$5:$BL$5,0))))</f>
        <v>-3.2171500000000002</v>
      </c>
      <c r="BT157" s="26"/>
      <c r="BU157" s="187" t="str">
        <f>IF(ISERROR(BN157/#REF!), "n/a", BN157/#REF!)</f>
        <v>n/a</v>
      </c>
      <c r="BV157" s="187" t="str">
        <f>IF(ISERROR(BO157/#REF!), "n/a", BO157/#REF!)</f>
        <v>n/a</v>
      </c>
      <c r="BW157" s="187" t="str">
        <f>IF(ISERROR(BP157/#REF!), "n/a", BP157/#REF!)</f>
        <v>n/a</v>
      </c>
      <c r="BX157" s="187" t="str">
        <f ca="1">IF(ISERROR(BQ157/#REF!), "n/a", BQ157/#REF!)</f>
        <v>n/a</v>
      </c>
      <c r="BY157" s="187" t="str">
        <f ca="1">IF(ISERROR(BR157/#REF!), "n/a", BR157/#REF!)</f>
        <v>n/a</v>
      </c>
      <c r="BZ157" s="187" t="str">
        <f ca="1">IF(ISERROR(BS157/#REF!), "n/a", BS157/#REF!)</f>
        <v>n/a</v>
      </c>
      <c r="CA157" s="71"/>
      <c r="CB157" s="257">
        <f t="shared" si="65"/>
        <v>6.0111100000000004</v>
      </c>
      <c r="CC157" s="188">
        <f t="shared" si="66"/>
        <v>-0.417357911012951</v>
      </c>
      <c r="CD157" s="257">
        <f t="shared" si="67"/>
        <v>-5.759999999999998</v>
      </c>
      <c r="CE157" s="188">
        <f t="shared" si="68"/>
        <v>0.68639577866596102</v>
      </c>
      <c r="CF157" s="257">
        <f t="shared" ca="1" si="69"/>
        <v>3.9065999999999974</v>
      </c>
      <c r="CG157" s="188">
        <f t="shared" ca="1" si="70"/>
        <v>-0.27605242070541536</v>
      </c>
      <c r="CH157" s="257">
        <f t="shared" ca="1" si="71"/>
        <v>3.9065999999999992</v>
      </c>
      <c r="CI157" s="188">
        <f t="shared" ca="1" si="72"/>
        <v>-0.54839094577996128</v>
      </c>
      <c r="CJ157" s="26"/>
      <c r="CK157" s="187"/>
    </row>
  </sheetData>
  <autoFilter ref="B5:CK157" xr:uid="{00000000-0001-0000-0600-000000000000}"/>
  <sortState xmlns:xlrd2="http://schemas.microsoft.com/office/spreadsheetml/2017/richdata2" ref="A6:CM157">
    <sortCondition ref="L6:L157"/>
  </sortState>
  <phoneticPr fontId="50" type="noConversion"/>
  <conditionalFormatting sqref="C6:C157">
    <cfRule type="duplicateValues" dxfId="0" priority="1"/>
  </conditionalFormatting>
  <pageMargins left="0.7" right="0.7" top="0.75" bottom="0.75" header="0.3" footer="0.3"/>
  <pageSetup paperSize="9" scale="10" orientation="landscape" horizontalDpi="1200" verticalDpi="1200" r:id="rId1"/>
  <extLst>
    <ext xmlns:x14="http://schemas.microsoft.com/office/spreadsheetml/2009/9/main" uri="{05C60535-1F16-4fd2-B633-F4F36F0B64E0}">
      <x14:sparklineGroups xmlns:xm="http://schemas.microsoft.com/office/excel/2006/main">
        <x14:sparklineGroup displayEmptyCellsAs="gap" xr2:uid="{A270002C-6BB0-421B-A7D0-9E6FA6D4FD8E}">
          <x14:colorSeries rgb="FF376092"/>
          <x14:colorNegative rgb="FFD00000"/>
          <x14:colorAxis rgb="FF000000"/>
          <x14:colorMarkers rgb="FFD00000"/>
          <x14:colorFirst rgb="FFD00000"/>
          <x14:colorLast rgb="FFD00000"/>
          <x14:colorHigh rgb="FFD00000"/>
          <x14:colorLow rgb="FFD00000"/>
          <x14:sparklines>
            <x14:sparkline>
              <xm:f>TB!N9:BI9</xm:f>
              <xm:sqref>CK9</xm:sqref>
            </x14:sparkline>
          </x14:sparklines>
        </x14:sparklineGroup>
        <x14:sparklineGroup displayEmptyCellsAs="gap" xr2:uid="{00000000-0003-0000-0600-000000000000}">
          <x14:colorSeries rgb="FF376092"/>
          <x14:colorNegative rgb="FFD00000"/>
          <x14:colorAxis rgb="FF000000"/>
          <x14:colorMarkers rgb="FFD00000"/>
          <x14:colorFirst rgb="FFD00000"/>
          <x14:colorLast rgb="FFD00000"/>
          <x14:colorHigh rgb="FFD00000"/>
          <x14:colorLow rgb="FFD00000"/>
          <x14:sparklines>
            <x14:sparkline>
              <xm:f>TB!N6:BI6</xm:f>
              <xm:sqref>CK6</xm:sqref>
            </x14:sparkline>
            <x14:sparkline>
              <xm:f>TB!N7:BI7</xm:f>
              <xm:sqref>CK7</xm:sqref>
            </x14:sparkline>
            <x14:sparkline>
              <xm:f>TB!N8:BI8</xm:f>
              <xm:sqref>CK8</xm:sqref>
            </x14:sparkline>
            <x14:sparkline>
              <xm:f>TB!N10:BI10</xm:f>
              <xm:sqref>CK10</xm:sqref>
            </x14:sparkline>
            <x14:sparkline>
              <xm:f>TB!N11:BI11</xm:f>
              <xm:sqref>CK11</xm:sqref>
            </x14:sparkline>
            <x14:sparkline>
              <xm:f>TB!N12:BI12</xm:f>
              <xm:sqref>CK12</xm:sqref>
            </x14:sparkline>
            <x14:sparkline>
              <xm:f>TB!N13:BI13</xm:f>
              <xm:sqref>CK13</xm:sqref>
            </x14:sparkline>
            <x14:sparkline>
              <xm:f>TB!N14:BI14</xm:f>
              <xm:sqref>CK14</xm:sqref>
            </x14:sparkline>
            <x14:sparkline>
              <xm:f>TB!N15:BI15</xm:f>
              <xm:sqref>CK15</xm:sqref>
            </x14:sparkline>
            <x14:sparkline>
              <xm:f>TB!N16:BI16</xm:f>
              <xm:sqref>CK16</xm:sqref>
            </x14:sparkline>
            <x14:sparkline>
              <xm:f>TB!N17:BI17</xm:f>
              <xm:sqref>CK17</xm:sqref>
            </x14:sparkline>
            <x14:sparkline>
              <xm:f>TB!N18:BI18</xm:f>
              <xm:sqref>CK18</xm:sqref>
            </x14:sparkline>
            <x14:sparkline>
              <xm:f>TB!N19:BI19</xm:f>
              <xm:sqref>CK19</xm:sqref>
            </x14:sparkline>
            <x14:sparkline>
              <xm:f>TB!N20:BI20</xm:f>
              <xm:sqref>CK20</xm:sqref>
            </x14:sparkline>
            <x14:sparkline>
              <xm:f>TB!N21:BI21</xm:f>
              <xm:sqref>CK21</xm:sqref>
            </x14:sparkline>
            <x14:sparkline>
              <xm:f>TB!N22:BI22</xm:f>
              <xm:sqref>CK22</xm:sqref>
            </x14:sparkline>
            <x14:sparkline>
              <xm:f>TB!N23:BI23</xm:f>
              <xm:sqref>CK23</xm:sqref>
            </x14:sparkline>
            <x14:sparkline>
              <xm:f>TB!N24:BI24</xm:f>
              <xm:sqref>CK24</xm:sqref>
            </x14:sparkline>
            <x14:sparkline>
              <xm:f>TB!N25:BI25</xm:f>
              <xm:sqref>CK25</xm:sqref>
            </x14:sparkline>
            <x14:sparkline>
              <xm:f>TB!N26:BI26</xm:f>
              <xm:sqref>CK26</xm:sqref>
            </x14:sparkline>
            <x14:sparkline>
              <xm:f>TB!N27:BI27</xm:f>
              <xm:sqref>CK27</xm:sqref>
            </x14:sparkline>
            <x14:sparkline>
              <xm:f>TB!N28:BI28</xm:f>
              <xm:sqref>CK28</xm:sqref>
            </x14:sparkline>
            <x14:sparkline>
              <xm:f>TB!N29:BI29</xm:f>
              <xm:sqref>CK29</xm:sqref>
            </x14:sparkline>
            <x14:sparkline>
              <xm:f>TB!N30:BI30</xm:f>
              <xm:sqref>CK30</xm:sqref>
            </x14:sparkline>
            <x14:sparkline>
              <xm:f>TB!N31:BI31</xm:f>
              <xm:sqref>CK31</xm:sqref>
            </x14:sparkline>
            <x14:sparkline>
              <xm:f>TB!N32:BI32</xm:f>
              <xm:sqref>CK32</xm:sqref>
            </x14:sparkline>
            <x14:sparkline>
              <xm:f>TB!N33:BI33</xm:f>
              <xm:sqref>CK33</xm:sqref>
            </x14:sparkline>
            <x14:sparkline>
              <xm:f>TB!N34:BI34</xm:f>
              <xm:sqref>CK34</xm:sqref>
            </x14:sparkline>
            <x14:sparkline>
              <xm:f>TB!N35:BI35</xm:f>
              <xm:sqref>CK35</xm:sqref>
            </x14:sparkline>
            <x14:sparkline>
              <xm:f>TB!N36:BI36</xm:f>
              <xm:sqref>CK36</xm:sqref>
            </x14:sparkline>
            <x14:sparkline>
              <xm:f>TB!N37:BI37</xm:f>
              <xm:sqref>CK37</xm:sqref>
            </x14:sparkline>
            <x14:sparkline>
              <xm:f>TB!N38:BI38</xm:f>
              <xm:sqref>CK38</xm:sqref>
            </x14:sparkline>
            <x14:sparkline>
              <xm:f>TB!N39:BI39</xm:f>
              <xm:sqref>CK39</xm:sqref>
            </x14:sparkline>
            <x14:sparkline>
              <xm:f>TB!N40:BI40</xm:f>
              <xm:sqref>CK40</xm:sqref>
            </x14:sparkline>
            <x14:sparkline>
              <xm:f>TB!N41:BI41</xm:f>
              <xm:sqref>CK41</xm:sqref>
            </x14:sparkline>
            <x14:sparkline>
              <xm:f>TB!N42:BI42</xm:f>
              <xm:sqref>CK42</xm:sqref>
            </x14:sparkline>
            <x14:sparkline>
              <xm:f>TB!N43:BI43</xm:f>
              <xm:sqref>CK43</xm:sqref>
            </x14:sparkline>
            <x14:sparkline>
              <xm:f>TB!N44:BI44</xm:f>
              <xm:sqref>CK44</xm:sqref>
            </x14:sparkline>
            <x14:sparkline>
              <xm:f>TB!N45:BI45</xm:f>
              <xm:sqref>CK45</xm:sqref>
            </x14:sparkline>
            <x14:sparkline>
              <xm:f>TB!N46:BI46</xm:f>
              <xm:sqref>CK46</xm:sqref>
            </x14:sparkline>
            <x14:sparkline>
              <xm:f>TB!N47:BI47</xm:f>
              <xm:sqref>CK47</xm:sqref>
            </x14:sparkline>
            <x14:sparkline>
              <xm:f>TB!N48:BI48</xm:f>
              <xm:sqref>CK48</xm:sqref>
            </x14:sparkline>
            <x14:sparkline>
              <xm:f>TB!N49:BI49</xm:f>
              <xm:sqref>CK49</xm:sqref>
            </x14:sparkline>
            <x14:sparkline>
              <xm:f>TB!N50:BI50</xm:f>
              <xm:sqref>CK50</xm:sqref>
            </x14:sparkline>
            <x14:sparkline>
              <xm:f>TB!N51:BI51</xm:f>
              <xm:sqref>CK51</xm:sqref>
            </x14:sparkline>
            <x14:sparkline>
              <xm:f>TB!N52:BI52</xm:f>
              <xm:sqref>CK52</xm:sqref>
            </x14:sparkline>
            <x14:sparkline>
              <xm:f>TB!N53:BI53</xm:f>
              <xm:sqref>CK53</xm:sqref>
            </x14:sparkline>
            <x14:sparkline>
              <xm:f>TB!N54:BI54</xm:f>
              <xm:sqref>CK54</xm:sqref>
            </x14:sparkline>
            <x14:sparkline>
              <xm:f>TB!N55:BI55</xm:f>
              <xm:sqref>CK55</xm:sqref>
            </x14:sparkline>
            <x14:sparkline>
              <xm:f>TB!N56:BI56</xm:f>
              <xm:sqref>CK56</xm:sqref>
            </x14:sparkline>
            <x14:sparkline>
              <xm:f>TB!N57:BI57</xm:f>
              <xm:sqref>CK57</xm:sqref>
            </x14:sparkline>
            <x14:sparkline>
              <xm:f>TB!N58:BI58</xm:f>
              <xm:sqref>CK58</xm:sqref>
            </x14:sparkline>
            <x14:sparkline>
              <xm:f>TB!N59:BI59</xm:f>
              <xm:sqref>CK59</xm:sqref>
            </x14:sparkline>
            <x14:sparkline>
              <xm:f>TB!N60:BI60</xm:f>
              <xm:sqref>CK60</xm:sqref>
            </x14:sparkline>
            <x14:sparkline>
              <xm:f>TB!N61:BI61</xm:f>
              <xm:sqref>CK61</xm:sqref>
            </x14:sparkline>
            <x14:sparkline>
              <xm:f>TB!N62:BI62</xm:f>
              <xm:sqref>CK62</xm:sqref>
            </x14:sparkline>
            <x14:sparkline>
              <xm:f>TB!N63:BI63</xm:f>
              <xm:sqref>CK63</xm:sqref>
            </x14:sparkline>
            <x14:sparkline>
              <xm:f>TB!N64:BI64</xm:f>
              <xm:sqref>CK64</xm:sqref>
            </x14:sparkline>
            <x14:sparkline>
              <xm:f>TB!N65:BI65</xm:f>
              <xm:sqref>CK65</xm:sqref>
            </x14:sparkline>
            <x14:sparkline>
              <xm:f>TB!N66:BI66</xm:f>
              <xm:sqref>CK66</xm:sqref>
            </x14:sparkline>
            <x14:sparkline>
              <xm:f>TB!N67:BI67</xm:f>
              <xm:sqref>CK67</xm:sqref>
            </x14:sparkline>
            <x14:sparkline>
              <xm:f>TB!N68:BI68</xm:f>
              <xm:sqref>CK68</xm:sqref>
            </x14:sparkline>
            <x14:sparkline>
              <xm:f>TB!N69:BI69</xm:f>
              <xm:sqref>CK69</xm:sqref>
            </x14:sparkline>
            <x14:sparkline>
              <xm:f>TB!N70:BI70</xm:f>
              <xm:sqref>CK70</xm:sqref>
            </x14:sparkline>
            <x14:sparkline>
              <xm:f>TB!N71:BI71</xm:f>
              <xm:sqref>CK71</xm:sqref>
            </x14:sparkline>
            <x14:sparkline>
              <xm:f>TB!N72:BI72</xm:f>
              <xm:sqref>CK72</xm:sqref>
            </x14:sparkline>
            <x14:sparkline>
              <xm:f>TB!N73:BI73</xm:f>
              <xm:sqref>CK73</xm:sqref>
            </x14:sparkline>
            <x14:sparkline>
              <xm:f>TB!N74:BI74</xm:f>
              <xm:sqref>CK74</xm:sqref>
            </x14:sparkline>
            <x14:sparkline>
              <xm:f>TB!N75:BI75</xm:f>
              <xm:sqref>CK75</xm:sqref>
            </x14:sparkline>
            <x14:sparkline>
              <xm:f>TB!N76:BI76</xm:f>
              <xm:sqref>CK76</xm:sqref>
            </x14:sparkline>
            <x14:sparkline>
              <xm:f>TB!N77:BI77</xm:f>
              <xm:sqref>CK77</xm:sqref>
            </x14:sparkline>
            <x14:sparkline>
              <xm:f>TB!N78:BI78</xm:f>
              <xm:sqref>CK78</xm:sqref>
            </x14:sparkline>
            <x14:sparkline>
              <xm:f>TB!N79:BI79</xm:f>
              <xm:sqref>CK79</xm:sqref>
            </x14:sparkline>
            <x14:sparkline>
              <xm:f>TB!N80:BI80</xm:f>
              <xm:sqref>CK80</xm:sqref>
            </x14:sparkline>
            <x14:sparkline>
              <xm:f>TB!N81:BI81</xm:f>
              <xm:sqref>CK81</xm:sqref>
            </x14:sparkline>
            <x14:sparkline>
              <xm:f>TB!N82:BI82</xm:f>
              <xm:sqref>CK82</xm:sqref>
            </x14:sparkline>
            <x14:sparkline>
              <xm:f>TB!N83:BI83</xm:f>
              <xm:sqref>CK83</xm:sqref>
            </x14:sparkline>
            <x14:sparkline>
              <xm:f>TB!N84:BI84</xm:f>
              <xm:sqref>CK84</xm:sqref>
            </x14:sparkline>
            <x14:sparkline>
              <xm:f>TB!N85:BI85</xm:f>
              <xm:sqref>CK85</xm:sqref>
            </x14:sparkline>
            <x14:sparkline>
              <xm:f>TB!N86:BI86</xm:f>
              <xm:sqref>CK86</xm:sqref>
            </x14:sparkline>
            <x14:sparkline>
              <xm:f>TB!N87:BI87</xm:f>
              <xm:sqref>CK87</xm:sqref>
            </x14:sparkline>
            <x14:sparkline>
              <xm:f>TB!N88:BI88</xm:f>
              <xm:sqref>CK88</xm:sqref>
            </x14:sparkline>
            <x14:sparkline>
              <xm:f>TB!N89:BI89</xm:f>
              <xm:sqref>CK89</xm:sqref>
            </x14:sparkline>
            <x14:sparkline>
              <xm:f>TB!N90:BI90</xm:f>
              <xm:sqref>CK90</xm:sqref>
            </x14:sparkline>
            <x14:sparkline>
              <xm:f>TB!N91:BI91</xm:f>
              <xm:sqref>CK91</xm:sqref>
            </x14:sparkline>
            <x14:sparkline>
              <xm:f>TB!N92:BI92</xm:f>
              <xm:sqref>CK92</xm:sqref>
            </x14:sparkline>
            <x14:sparkline>
              <xm:f>TB!N93:BI93</xm:f>
              <xm:sqref>CK93</xm:sqref>
            </x14:sparkline>
            <x14:sparkline>
              <xm:f>TB!N94:BI94</xm:f>
              <xm:sqref>CK94</xm:sqref>
            </x14:sparkline>
            <x14:sparkline>
              <xm:f>TB!N95:BI95</xm:f>
              <xm:sqref>CK95</xm:sqref>
            </x14:sparkline>
            <x14:sparkline>
              <xm:f>TB!N96:BI96</xm:f>
              <xm:sqref>CK96</xm:sqref>
            </x14:sparkline>
            <x14:sparkline>
              <xm:f>TB!N97:BI97</xm:f>
              <xm:sqref>CK97</xm:sqref>
            </x14:sparkline>
            <x14:sparkline>
              <xm:f>TB!N98:BI98</xm:f>
              <xm:sqref>CK98</xm:sqref>
            </x14:sparkline>
            <x14:sparkline>
              <xm:f>TB!N99:BI99</xm:f>
              <xm:sqref>CK99</xm:sqref>
            </x14:sparkline>
            <x14:sparkline>
              <xm:f>TB!N100:BI100</xm:f>
              <xm:sqref>CK100</xm:sqref>
            </x14:sparkline>
            <x14:sparkline>
              <xm:f>TB!N101:BI101</xm:f>
              <xm:sqref>CK101</xm:sqref>
            </x14:sparkline>
            <x14:sparkline>
              <xm:f>TB!N102:BI102</xm:f>
              <xm:sqref>CK102</xm:sqref>
            </x14:sparkline>
            <x14:sparkline>
              <xm:f>TB!N103:BI103</xm:f>
              <xm:sqref>CK103</xm:sqref>
            </x14:sparkline>
            <x14:sparkline>
              <xm:f>TB!N104:BI104</xm:f>
              <xm:sqref>CK104</xm:sqref>
            </x14:sparkline>
            <x14:sparkline>
              <xm:f>TB!N105:BI105</xm:f>
              <xm:sqref>CK105</xm:sqref>
            </x14:sparkline>
            <x14:sparkline>
              <xm:f>TB!N106:BI106</xm:f>
              <xm:sqref>CK106</xm:sqref>
            </x14:sparkline>
            <x14:sparkline>
              <xm:f>TB!N107:BI107</xm:f>
              <xm:sqref>CK107</xm:sqref>
            </x14:sparkline>
            <x14:sparkline>
              <xm:f>TB!N108:BI108</xm:f>
              <xm:sqref>CK108</xm:sqref>
            </x14:sparkline>
            <x14:sparkline>
              <xm:f>TB!N109:BI109</xm:f>
              <xm:sqref>CK109</xm:sqref>
            </x14:sparkline>
            <x14:sparkline>
              <xm:f>TB!N110:BI110</xm:f>
              <xm:sqref>CK110</xm:sqref>
            </x14:sparkline>
            <x14:sparkline>
              <xm:f>TB!N111:BI111</xm:f>
              <xm:sqref>CK111</xm:sqref>
            </x14:sparkline>
            <x14:sparkline>
              <xm:f>TB!N112:BI112</xm:f>
              <xm:sqref>CK112</xm:sqref>
            </x14:sparkline>
            <x14:sparkline>
              <xm:f>TB!N113:BI113</xm:f>
              <xm:sqref>CK113</xm:sqref>
            </x14:sparkline>
            <x14:sparkline>
              <xm:f>TB!N114:BI114</xm:f>
              <xm:sqref>CK114</xm:sqref>
            </x14:sparkline>
            <x14:sparkline>
              <xm:f>TB!N115:BI115</xm:f>
              <xm:sqref>CK115</xm:sqref>
            </x14:sparkline>
            <x14:sparkline>
              <xm:f>TB!N116:BI116</xm:f>
              <xm:sqref>CK116</xm:sqref>
            </x14:sparkline>
            <x14:sparkline>
              <xm:f>TB!N117:BI117</xm:f>
              <xm:sqref>CK117</xm:sqref>
            </x14:sparkline>
            <x14:sparkline>
              <xm:f>TB!N118:BI118</xm:f>
              <xm:sqref>CK118</xm:sqref>
            </x14:sparkline>
            <x14:sparkline>
              <xm:f>TB!N119:BI119</xm:f>
              <xm:sqref>CK119</xm:sqref>
            </x14:sparkline>
            <x14:sparkline>
              <xm:f>TB!N120:BI120</xm:f>
              <xm:sqref>CK120</xm:sqref>
            </x14:sparkline>
            <x14:sparkline>
              <xm:f>TB!N121:BI121</xm:f>
              <xm:sqref>CK121</xm:sqref>
            </x14:sparkline>
            <x14:sparkline>
              <xm:f>TB!N122:BI122</xm:f>
              <xm:sqref>CK122</xm:sqref>
            </x14:sparkline>
            <x14:sparkline>
              <xm:f>TB!N123:BI123</xm:f>
              <xm:sqref>CK123</xm:sqref>
            </x14:sparkline>
            <x14:sparkline>
              <xm:f>TB!N124:BI124</xm:f>
              <xm:sqref>CK124</xm:sqref>
            </x14:sparkline>
            <x14:sparkline>
              <xm:f>TB!N125:BI125</xm:f>
              <xm:sqref>CK125</xm:sqref>
            </x14:sparkline>
            <x14:sparkline>
              <xm:f>TB!N126:BI126</xm:f>
              <xm:sqref>CK126</xm:sqref>
            </x14:sparkline>
            <x14:sparkline>
              <xm:f>TB!N127:BI127</xm:f>
              <xm:sqref>CK127</xm:sqref>
            </x14:sparkline>
            <x14:sparkline>
              <xm:f>TB!N128:BI128</xm:f>
              <xm:sqref>CK128</xm:sqref>
            </x14:sparkline>
            <x14:sparkline>
              <xm:f>TB!N129:BI129</xm:f>
              <xm:sqref>CK129</xm:sqref>
            </x14:sparkline>
            <x14:sparkline>
              <xm:f>TB!N130:BI130</xm:f>
              <xm:sqref>CK130</xm:sqref>
            </x14:sparkline>
            <x14:sparkline>
              <xm:f>TB!N131:BI131</xm:f>
              <xm:sqref>CK131</xm:sqref>
            </x14:sparkline>
            <x14:sparkline>
              <xm:f>TB!N132:BI132</xm:f>
              <xm:sqref>CK132</xm:sqref>
            </x14:sparkline>
            <x14:sparkline>
              <xm:f>TB!N133:BI133</xm:f>
              <xm:sqref>CK133</xm:sqref>
            </x14:sparkline>
            <x14:sparkline>
              <xm:f>TB!N134:BI134</xm:f>
              <xm:sqref>CK134</xm:sqref>
            </x14:sparkline>
            <x14:sparkline>
              <xm:f>TB!N135:BI135</xm:f>
              <xm:sqref>CK135</xm:sqref>
            </x14:sparkline>
            <x14:sparkline>
              <xm:f>TB!N136:BI136</xm:f>
              <xm:sqref>CK136</xm:sqref>
            </x14:sparkline>
            <x14:sparkline>
              <xm:f>TB!N137:BI137</xm:f>
              <xm:sqref>CK137</xm:sqref>
            </x14:sparkline>
            <x14:sparkline>
              <xm:f>TB!N138:BI138</xm:f>
              <xm:sqref>CK138</xm:sqref>
            </x14:sparkline>
            <x14:sparkline>
              <xm:f>TB!N139:BI139</xm:f>
              <xm:sqref>CK139</xm:sqref>
            </x14:sparkline>
            <x14:sparkline>
              <xm:f>TB!N140:BI140</xm:f>
              <xm:sqref>CK140</xm:sqref>
            </x14:sparkline>
            <x14:sparkline>
              <xm:f>TB!N141:BI141</xm:f>
              <xm:sqref>CK141</xm:sqref>
            </x14:sparkline>
            <x14:sparkline>
              <xm:f>TB!N142:BI142</xm:f>
              <xm:sqref>CK142</xm:sqref>
            </x14:sparkline>
            <x14:sparkline>
              <xm:f>TB!N143:BI143</xm:f>
              <xm:sqref>CK143</xm:sqref>
            </x14:sparkline>
            <x14:sparkline>
              <xm:f>TB!N144:BI144</xm:f>
              <xm:sqref>CK144</xm:sqref>
            </x14:sparkline>
            <x14:sparkline>
              <xm:f>TB!N145:BI145</xm:f>
              <xm:sqref>CK145</xm:sqref>
            </x14:sparkline>
            <x14:sparkline>
              <xm:f>TB!N146:BI146</xm:f>
              <xm:sqref>CK146</xm:sqref>
            </x14:sparkline>
            <x14:sparkline>
              <xm:f>TB!N147:BI147</xm:f>
              <xm:sqref>CK147</xm:sqref>
            </x14:sparkline>
            <x14:sparkline>
              <xm:f>TB!N148:BI148</xm:f>
              <xm:sqref>CK148</xm:sqref>
            </x14:sparkline>
            <x14:sparkline>
              <xm:f>TB!N149:BI149</xm:f>
              <xm:sqref>CK149</xm:sqref>
            </x14:sparkline>
            <x14:sparkline>
              <xm:f>TB!N150:BI150</xm:f>
              <xm:sqref>CK150</xm:sqref>
            </x14:sparkline>
            <x14:sparkline>
              <xm:f>TB!N151:BI151</xm:f>
              <xm:sqref>CK151</xm:sqref>
            </x14:sparkline>
            <x14:sparkline>
              <xm:f>TB!N152:BI152</xm:f>
              <xm:sqref>CK152</xm:sqref>
            </x14:sparkline>
            <x14:sparkline>
              <xm:f>TB!N153:BI153</xm:f>
              <xm:sqref>CK153</xm:sqref>
            </x14:sparkline>
            <x14:sparkline>
              <xm:f>TB!N154:BI154</xm:f>
              <xm:sqref>CK154</xm:sqref>
            </x14:sparkline>
            <x14:sparkline>
              <xm:f>TB!N155:BI155</xm:f>
              <xm:sqref>CK155</xm:sqref>
            </x14:sparkline>
            <x14:sparkline>
              <xm:f>TB!N156:BI156</xm:f>
              <xm:sqref>CK156</xm:sqref>
            </x14:sparkline>
            <x14:sparkline>
              <xm:f>TB!N157:BI157</xm:f>
              <xm:sqref>CK157</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697177"/>
    <pageSetUpPr fitToPage="1"/>
  </sheetPr>
  <dimension ref="A1:A5"/>
  <sheetViews>
    <sheetView showGridLines="0" zoomScale="85" zoomScaleNormal="85" workbookViewId="0">
      <selection activeCell="H5" sqref="H5"/>
    </sheetView>
  </sheetViews>
  <sheetFormatPr defaultColWidth="9.08984375" defaultRowHeight="16.5" x14ac:dyDescent="0.45"/>
  <cols>
    <col min="1" max="1" width="5.6328125" style="127" customWidth="1"/>
    <col min="2" max="16384" width="9.08984375" style="127"/>
  </cols>
  <sheetData>
    <row r="1" spans="1:1" x14ac:dyDescent="0.45">
      <c r="A1" s="258"/>
    </row>
    <row r="5" spans="1:1" x14ac:dyDescent="0.45">
      <c r="A5" s="294"/>
    </row>
  </sheetData>
  <pageMargins left="0.7" right="0.7" top="0.75" bottom="0.75" header="0.3" footer="0.3"/>
  <pageSetup paperSize="9"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3A70"/>
  </sheetPr>
  <dimension ref="A1:CQ124"/>
  <sheetViews>
    <sheetView showGridLines="0" workbookViewId="0">
      <selection activeCell="G112" sqref="G112"/>
    </sheetView>
  </sheetViews>
  <sheetFormatPr defaultColWidth="9.08984375" defaultRowHeight="16.5" outlineLevelRow="3" outlineLevelCol="1" x14ac:dyDescent="0.45"/>
  <cols>
    <col min="1" max="1" width="5.6328125" style="26" customWidth="1"/>
    <col min="2" max="2" width="33" style="26" customWidth="1"/>
    <col min="3" max="3" width="8.54296875" style="276" hidden="1" customWidth="1" outlineLevel="1"/>
    <col min="4" max="4" width="27.6328125" style="276" hidden="1" customWidth="1" outlineLevel="1"/>
    <col min="5" max="6" width="26.90625" style="26" hidden="1" customWidth="1" outlineLevel="1"/>
    <col min="7" max="7" width="10.08984375" style="26" customWidth="1" collapsed="1"/>
    <col min="8" max="9" width="10.08984375" style="26" customWidth="1"/>
    <col min="10" max="10" width="10.08984375" style="20" customWidth="1"/>
    <col min="11" max="12" width="10.08984375" style="20" hidden="1" customWidth="1" outlineLevel="1"/>
    <col min="13" max="13" width="2.6328125" style="277" customWidth="1" collapsed="1"/>
    <col min="14" max="14" width="33" style="26" customWidth="1"/>
    <col min="15" max="15" width="7" style="153" customWidth="1"/>
    <col min="16" max="19" width="9.08984375" style="20" customWidth="1"/>
    <col min="20" max="21" width="9.08984375" style="20" hidden="1" customWidth="1" outlineLevel="1"/>
    <col min="22" max="22" width="5" style="20" customWidth="1" collapsed="1"/>
    <col min="23" max="26" width="6.453125" style="20" customWidth="1"/>
    <col min="27" max="27" width="1.08984375" style="153" customWidth="1"/>
    <col min="28" max="31" width="6.453125" style="20" customWidth="1"/>
    <col min="32" max="32" width="0.90625" style="153" customWidth="1"/>
    <col min="33" max="36" width="6.453125" style="20" customWidth="1"/>
    <col min="37" max="37" width="2.36328125" style="153" customWidth="1"/>
    <col min="38" max="41" width="9.08984375" style="26" customWidth="1"/>
    <col min="42" max="42" width="9.08984375" style="20" customWidth="1"/>
    <col min="43" max="43" width="9.08984375" style="26" customWidth="1"/>
    <col min="44" max="45" width="13.453125" style="20" customWidth="1"/>
    <col min="46" max="46" width="2.36328125" style="269" customWidth="1"/>
    <col min="47" max="47" width="5.90625" style="26" hidden="1" customWidth="1" outlineLevel="1"/>
    <col min="48" max="48" width="6" style="26" hidden="1" customWidth="1" outlineLevel="1"/>
    <col min="49" max="49" width="6.36328125" style="26" hidden="1" customWidth="1" outlineLevel="1"/>
    <col min="50" max="50" width="6" style="26" hidden="1" customWidth="1" outlineLevel="1"/>
    <col min="51" max="51" width="6.54296875" style="26" hidden="1" customWidth="1" outlineLevel="1"/>
    <col min="52" max="52" width="6" style="26" hidden="1" customWidth="1" outlineLevel="1"/>
    <col min="53" max="53" width="5.453125" style="26" hidden="1" customWidth="1" outlineLevel="1"/>
    <col min="54" max="54" width="6.453125" style="26" hidden="1" customWidth="1" outlineLevel="1"/>
    <col min="55" max="55" width="6" style="26" hidden="1" customWidth="1" outlineLevel="1"/>
    <col min="56" max="56" width="5.6328125" style="26" hidden="1" customWidth="1" outlineLevel="1"/>
    <col min="57" max="57" width="6.453125" style="26" hidden="1" customWidth="1" outlineLevel="1"/>
    <col min="58" max="58" width="6" style="26" hidden="1" customWidth="1" outlineLevel="1"/>
    <col min="59" max="59" width="5.90625" style="26" hidden="1" customWidth="1" outlineLevel="1"/>
    <col min="60" max="60" width="6" style="26" hidden="1" customWidth="1" outlineLevel="1"/>
    <col min="61" max="61" width="6.36328125" style="26" hidden="1" customWidth="1" outlineLevel="1"/>
    <col min="62" max="62" width="6" style="26" hidden="1" customWidth="1" outlineLevel="1"/>
    <col min="63" max="63" width="6.54296875" style="26" hidden="1" customWidth="1" outlineLevel="1"/>
    <col min="64" max="64" width="6" style="26" hidden="1" customWidth="1" outlineLevel="1"/>
    <col min="65" max="65" width="5.453125" style="26" hidden="1" customWidth="1" outlineLevel="1"/>
    <col min="66" max="66" width="6.453125" style="26" hidden="1" customWidth="1" outlineLevel="1"/>
    <col min="67" max="67" width="6" style="26" hidden="1" customWidth="1" outlineLevel="1"/>
    <col min="68" max="68" width="5.6328125" style="26" hidden="1" customWidth="1" outlineLevel="1"/>
    <col min="69" max="69" width="6.453125" style="26" hidden="1" customWidth="1" outlineLevel="1"/>
    <col min="70" max="70" width="6" style="26" hidden="1" customWidth="1" outlineLevel="1"/>
    <col min="71" max="71" width="5.90625" style="26" hidden="1" customWidth="1" outlineLevel="1"/>
    <col min="72" max="72" width="6" style="26" hidden="1" customWidth="1" outlineLevel="1"/>
    <col min="73" max="73" width="6.36328125" style="26" hidden="1" customWidth="1" outlineLevel="1"/>
    <col min="74" max="74" width="6" style="26" hidden="1" customWidth="1" outlineLevel="1"/>
    <col min="75" max="75" width="6.54296875" style="26" hidden="1" customWidth="1" outlineLevel="1"/>
    <col min="76" max="76" width="6" style="26" hidden="1" customWidth="1" outlineLevel="1"/>
    <col min="77" max="77" width="5.453125" style="26" hidden="1" customWidth="1" outlineLevel="1"/>
    <col min="78" max="78" width="6.453125" style="26" hidden="1" customWidth="1" outlineLevel="1"/>
    <col min="79" max="79" width="6" style="26" hidden="1" customWidth="1" outlineLevel="1"/>
    <col min="80" max="80" width="6.08984375" style="26" hidden="1" customWidth="1" outlineLevel="1"/>
    <col min="81" max="81" width="6.453125" style="26" hidden="1" customWidth="1" outlineLevel="1"/>
    <col min="82" max="82" width="6" style="20" hidden="1" customWidth="1" outlineLevel="1"/>
    <col min="83" max="83" width="5.90625" style="26" hidden="1" customWidth="1" outlineLevel="1"/>
    <col min="84" max="84" width="6" style="26" hidden="1" customWidth="1" outlineLevel="1"/>
    <col min="85" max="85" width="6.36328125" style="26" hidden="1" customWidth="1" outlineLevel="1"/>
    <col min="86" max="86" width="6" style="26" hidden="1" customWidth="1" outlineLevel="1"/>
    <col min="87" max="87" width="6.54296875" style="26" hidden="1" customWidth="1" outlineLevel="1"/>
    <col min="88" max="88" width="6" style="26" hidden="1" customWidth="1" outlineLevel="1"/>
    <col min="89" max="89" width="5.453125" style="26" hidden="1" customWidth="1" outlineLevel="1"/>
    <col min="90" max="90" width="6.453125" style="26" hidden="1" customWidth="1" outlineLevel="1"/>
    <col min="91" max="91" width="6" style="26" hidden="1" customWidth="1" outlineLevel="1"/>
    <col min="92" max="92" width="5.6328125" style="26" hidden="1" customWidth="1" outlineLevel="1"/>
    <col min="93" max="93" width="6.453125" style="26" hidden="1" customWidth="1" outlineLevel="1"/>
    <col min="94" max="94" width="6" style="20" hidden="1" customWidth="1" outlineLevel="1"/>
    <col min="95" max="95" width="3.08984375" style="26" customWidth="1" collapsed="1"/>
    <col min="96" max="97" width="3.08984375" style="26" customWidth="1"/>
    <col min="98" max="98" width="10.08984375" style="26" customWidth="1"/>
    <col min="99" max="99" width="2.6328125" style="26" customWidth="1"/>
    <col min="100" max="16384" width="9.08984375" style="26"/>
  </cols>
  <sheetData>
    <row r="1" spans="1:94" x14ac:dyDescent="0.45">
      <c r="A1" s="118" t="str">
        <f>Periods!$C$4</f>
        <v>Project Platinum</v>
      </c>
    </row>
    <row r="2" spans="1:94" x14ac:dyDescent="0.45">
      <c r="A2" s="74" t="s">
        <v>210</v>
      </c>
    </row>
    <row r="3" spans="1:94" x14ac:dyDescent="0.45">
      <c r="A3" s="71" t="str">
        <f>Periods!$C$8</f>
        <v>Jan'19-Feb'22</v>
      </c>
    </row>
    <row r="4" spans="1:94" x14ac:dyDescent="0.45">
      <c r="A4" s="199" t="s">
        <v>82</v>
      </c>
      <c r="B4" s="200" t="s">
        <v>84</v>
      </c>
      <c r="N4" s="316"/>
      <c r="O4" s="316"/>
    </row>
    <row r="5" spans="1:94" x14ac:dyDescent="0.45">
      <c r="A5" s="296">
        <f ca="1">SUM(G124:J124)</f>
        <v>1.1368683772161603E-11</v>
      </c>
    </row>
    <row r="6" spans="1:94" ht="14.25" customHeight="1" x14ac:dyDescent="0.45">
      <c r="B6" s="71"/>
      <c r="C6" s="197"/>
      <c r="D6" s="118" t="str">
        <f>CONCATENATE("Detailed income statements"," ","-"," ",A4)</f>
        <v>Detailed income statements - &lt;&gt;""</v>
      </c>
      <c r="F6" s="71"/>
      <c r="N6" s="71"/>
      <c r="O6" s="316"/>
      <c r="P6" s="107" t="str">
        <f>"% of "&amp;LOWER(Periods!$C$39)</f>
        <v>% of sales</v>
      </c>
      <c r="Q6" s="107"/>
      <c r="R6" s="107"/>
      <c r="S6" s="107"/>
      <c r="T6" s="107"/>
      <c r="U6" s="107"/>
      <c r="V6" s="278"/>
      <c r="W6" s="107" t="s">
        <v>236</v>
      </c>
      <c r="X6" s="107"/>
      <c r="Y6" s="107"/>
      <c r="Z6" s="107"/>
      <c r="AA6" s="443"/>
      <c r="AB6" s="107" t="s">
        <v>237</v>
      </c>
      <c r="AC6" s="107"/>
      <c r="AD6" s="107"/>
      <c r="AE6" s="107"/>
      <c r="AF6" s="464"/>
      <c r="AG6" s="107" t="s">
        <v>238</v>
      </c>
      <c r="AH6" s="107"/>
      <c r="AI6" s="107"/>
      <c r="AJ6" s="107"/>
      <c r="AK6" s="464"/>
      <c r="AL6" s="107" t="str">
        <f>CONCATENATE(H7," v ",G7)</f>
        <v>FY20 v FY19</v>
      </c>
      <c r="AM6" s="107"/>
      <c r="AN6" s="107" t="str">
        <f>CONCATENATE(I7," v ",H7)</f>
        <v>FY21 v FY20</v>
      </c>
      <c r="AO6" s="107"/>
      <c r="AP6" s="107" t="str">
        <f>CONCATENATE(J7," v ",I7)</f>
        <v>TTM 
Feb-22 v FY21</v>
      </c>
      <c r="AQ6" s="107"/>
      <c r="AR6" s="107" t="str">
        <f>CONCATENATE(L7," v ",K7)</f>
        <v>YTD 
Feb-22 v YTD 
Feb-21</v>
      </c>
      <c r="AS6" s="107"/>
    </row>
    <row r="7" spans="1:94" s="20" customFormat="1" ht="24" customHeight="1" x14ac:dyDescent="0.3">
      <c r="B7" s="325" t="str">
        <f>Periods!C9</f>
        <v>US$ in thousands</v>
      </c>
      <c r="C7" s="307" t="s">
        <v>0</v>
      </c>
      <c r="D7" s="307" t="s">
        <v>1</v>
      </c>
      <c r="E7" s="307" t="s">
        <v>4</v>
      </c>
      <c r="F7" s="307" t="s">
        <v>25</v>
      </c>
      <c r="G7" s="308" t="str">
        <f>TB!BN$5</f>
        <v>FY19</v>
      </c>
      <c r="H7" s="308" t="str">
        <f>TB!BO$5</f>
        <v>FY20</v>
      </c>
      <c r="I7" s="308" t="str">
        <f>TB!BP$5</f>
        <v>FY21</v>
      </c>
      <c r="J7" s="308" t="str">
        <f>TB!BQ$5</f>
        <v>TTM 
Feb-22</v>
      </c>
      <c r="K7" s="308" t="str">
        <f>TB!BR$5</f>
        <v>YTD 
Feb-21</v>
      </c>
      <c r="L7" s="308" t="str">
        <f>TB!BS$5</f>
        <v>YTD 
Feb-22</v>
      </c>
      <c r="M7" s="170"/>
      <c r="N7" s="325" t="s">
        <v>659</v>
      </c>
      <c r="O7" s="520"/>
      <c r="P7" s="102" t="str">
        <f t="shared" ref="P7:U7" si="0">G7</f>
        <v>FY19</v>
      </c>
      <c r="Q7" s="102" t="str">
        <f t="shared" si="0"/>
        <v>FY20</v>
      </c>
      <c r="R7" s="102" t="str">
        <f t="shared" si="0"/>
        <v>FY21</v>
      </c>
      <c r="S7" s="102" t="str">
        <f t="shared" si="0"/>
        <v>TTM 
Feb-22</v>
      </c>
      <c r="T7" s="102" t="str">
        <f t="shared" si="0"/>
        <v>YTD 
Feb-21</v>
      </c>
      <c r="U7" s="102" t="str">
        <f t="shared" si="0"/>
        <v>YTD 
Feb-22</v>
      </c>
      <c r="V7" s="103"/>
      <c r="W7" s="308" t="str">
        <f>TB!BN5</f>
        <v>FY19</v>
      </c>
      <c r="X7" s="308" t="str">
        <f>TB!BO5</f>
        <v>FY20</v>
      </c>
      <c r="Y7" s="308" t="str">
        <f>TB!BP5</f>
        <v>FY21</v>
      </c>
      <c r="Z7" s="308" t="str">
        <f>TB!BQ5</f>
        <v>TTM 
Feb-22</v>
      </c>
      <c r="AA7" s="103"/>
      <c r="AB7" s="308" t="str">
        <f>TB!BN5</f>
        <v>FY19</v>
      </c>
      <c r="AC7" s="308" t="str">
        <f>TB!BO5</f>
        <v>FY20</v>
      </c>
      <c r="AD7" s="308" t="str">
        <f>TB!BP5</f>
        <v>FY21</v>
      </c>
      <c r="AE7" s="308" t="str">
        <f>TB!BQ5</f>
        <v>TTM 
Feb-22</v>
      </c>
      <c r="AF7" s="103"/>
      <c r="AG7" s="308" t="str">
        <f>TB!BN5</f>
        <v>FY19</v>
      </c>
      <c r="AH7" s="308" t="str">
        <f>TB!BO5</f>
        <v>FY20</v>
      </c>
      <c r="AI7" s="308" t="str">
        <f>TB!BP5</f>
        <v>FY21</v>
      </c>
      <c r="AJ7" s="308" t="str">
        <f>TB!BQ5</f>
        <v>TTM 
Feb-22</v>
      </c>
      <c r="AK7" s="444"/>
      <c r="AL7" s="317" t="s">
        <v>6</v>
      </c>
      <c r="AM7" s="317" t="s">
        <v>7</v>
      </c>
      <c r="AN7" s="317" t="s">
        <v>6</v>
      </c>
      <c r="AO7" s="317" t="s">
        <v>7</v>
      </c>
      <c r="AP7" s="317" t="s">
        <v>6</v>
      </c>
      <c r="AQ7" s="317" t="s">
        <v>7</v>
      </c>
      <c r="AR7" s="317" t="s">
        <v>6</v>
      </c>
      <c r="AS7" s="317" t="s">
        <v>7</v>
      </c>
      <c r="AU7" s="210">
        <f>TB!N$5</f>
        <v>43496</v>
      </c>
      <c r="AV7" s="210">
        <f>TB!O$5</f>
        <v>43524</v>
      </c>
      <c r="AW7" s="210">
        <f>TB!P$5</f>
        <v>43555</v>
      </c>
      <c r="AX7" s="210">
        <f>TB!Q$5</f>
        <v>43585</v>
      </c>
      <c r="AY7" s="210">
        <f>TB!R$5</f>
        <v>43616</v>
      </c>
      <c r="AZ7" s="210">
        <f>TB!S$5</f>
        <v>43646</v>
      </c>
      <c r="BA7" s="210">
        <f>TB!T$5</f>
        <v>43677</v>
      </c>
      <c r="BB7" s="210">
        <f>TB!U$5</f>
        <v>43708</v>
      </c>
      <c r="BC7" s="210">
        <f>TB!V$5</f>
        <v>43738</v>
      </c>
      <c r="BD7" s="210">
        <f>TB!W$5</f>
        <v>43769</v>
      </c>
      <c r="BE7" s="210">
        <f>TB!X$5</f>
        <v>43799</v>
      </c>
      <c r="BF7" s="210">
        <f>TB!Y$5</f>
        <v>43830</v>
      </c>
      <c r="BG7" s="210">
        <f>TB!Z$5</f>
        <v>43861</v>
      </c>
      <c r="BH7" s="210">
        <f>TB!AA$5</f>
        <v>43890</v>
      </c>
      <c r="BI7" s="210">
        <f>TB!AB$5</f>
        <v>43921</v>
      </c>
      <c r="BJ7" s="210">
        <f>TB!AC$5</f>
        <v>43951</v>
      </c>
      <c r="BK7" s="210">
        <f>TB!AD$5</f>
        <v>43982</v>
      </c>
      <c r="BL7" s="210">
        <f>TB!AE$5</f>
        <v>44012</v>
      </c>
      <c r="BM7" s="210">
        <f>TB!AF$5</f>
        <v>44043</v>
      </c>
      <c r="BN7" s="210">
        <f>TB!AG$5</f>
        <v>44074</v>
      </c>
      <c r="BO7" s="210">
        <f>TB!AH$5</f>
        <v>44104</v>
      </c>
      <c r="BP7" s="210">
        <f>TB!AI$5</f>
        <v>44135</v>
      </c>
      <c r="BQ7" s="210">
        <f>TB!AJ$5</f>
        <v>44165</v>
      </c>
      <c r="BR7" s="210">
        <f>TB!AK$5</f>
        <v>44196</v>
      </c>
      <c r="BS7" s="210">
        <f>TB!AL$5</f>
        <v>44227</v>
      </c>
      <c r="BT7" s="210">
        <f>TB!AM$5</f>
        <v>44255</v>
      </c>
      <c r="BU7" s="210">
        <f>TB!AN$5</f>
        <v>44286</v>
      </c>
      <c r="BV7" s="210">
        <f>TB!AO$5</f>
        <v>44316</v>
      </c>
      <c r="BW7" s="210">
        <f>TB!AP$5</f>
        <v>44347</v>
      </c>
      <c r="BX7" s="210">
        <f>TB!AQ$5</f>
        <v>44377</v>
      </c>
      <c r="BY7" s="210">
        <f>TB!AR$5</f>
        <v>44408</v>
      </c>
      <c r="BZ7" s="210">
        <f>TB!AS$5</f>
        <v>44439</v>
      </c>
      <c r="CA7" s="210">
        <f>TB!AT$5</f>
        <v>44469</v>
      </c>
      <c r="CB7" s="210">
        <f>TB!AU$5</f>
        <v>44500</v>
      </c>
      <c r="CC7" s="210">
        <f>TB!AV$5</f>
        <v>44530</v>
      </c>
      <c r="CD7" s="210">
        <f>TB!AW$5</f>
        <v>44561</v>
      </c>
      <c r="CE7" s="210">
        <f>TB!AX$5</f>
        <v>44592</v>
      </c>
      <c r="CF7" s="210">
        <f>TB!AY$5</f>
        <v>44620</v>
      </c>
      <c r="CG7" s="210">
        <f>TB!AZ$5</f>
        <v>44651</v>
      </c>
      <c r="CH7" s="210">
        <f>TB!BA$5</f>
        <v>44681</v>
      </c>
      <c r="CI7" s="210">
        <f>TB!BB$5</f>
        <v>44712</v>
      </c>
      <c r="CJ7" s="210">
        <f>TB!BC$5</f>
        <v>44742</v>
      </c>
      <c r="CK7" s="210">
        <f>TB!BD$5</f>
        <v>44773</v>
      </c>
      <c r="CL7" s="210">
        <f>TB!BE$5</f>
        <v>44804</v>
      </c>
      <c r="CM7" s="210">
        <f>TB!BF$5</f>
        <v>44834</v>
      </c>
      <c r="CN7" s="210">
        <f>TB!BG$5</f>
        <v>44865</v>
      </c>
      <c r="CO7" s="210">
        <f>TB!BH$5</f>
        <v>44895</v>
      </c>
      <c r="CP7" s="210">
        <f>TB!BI$5</f>
        <v>44926</v>
      </c>
    </row>
    <row r="8" spans="1:94" ht="14.25" hidden="1" customHeight="1" outlineLevel="2" x14ac:dyDescent="0.45">
      <c r="B8" s="84" t="str">
        <f>Periods!$C$39</f>
        <v>Sales</v>
      </c>
      <c r="C8" s="197" t="s">
        <v>597</v>
      </c>
      <c r="D8" s="197" t="str">
        <f>IFERROR(VLOOKUP($C8,TB!$B:$H,2,FALSE),"-")</f>
        <v>Sales - Hardware</v>
      </c>
      <c r="E8" s="197" t="str">
        <f>IFERROR(VLOOKUP($C8,TB!$B:$H,6,FALSE),"-")</f>
        <v>Hardware</v>
      </c>
      <c r="F8" s="71">
        <f>IFERROR(VLOOKUP($C8,TB!$B:$H,7,FALSE),"-")</f>
        <v>0</v>
      </c>
      <c r="G8" s="293">
        <f t="shared" ref="G8:G31" si="1">SUM(AU8:BF8)</f>
        <v>87186.07604</v>
      </c>
      <c r="H8" s="293">
        <f>SUM(BG8:BR8)</f>
        <v>44042.196640000002</v>
      </c>
      <c r="I8" s="293">
        <f>SUM(BS8:CD8)</f>
        <v>73927.930200000003</v>
      </c>
      <c r="J8" s="293">
        <f ca="1">_xlfn.IFNA(SUM(OFFSET($AU8,0,MATCH(Periods!$D$15,$AU$7:$CS$7)-1):OFFSET($AU8,0,MATCH(Periods!$D$15,$AU$7:$CS$7,0)-12)),0)</f>
        <v>67191.389060000001</v>
      </c>
      <c r="K8" s="293">
        <f ca="1">_xlfn.IFNA(SUM(OFFSET($AU8,0,MATCH(Periods!$D$17,$AU$7:$CS$7)-1):OFFSET($AU8,0,MATCH(Periods!$D$13,$AU$7:$CS$7,0))),0)</f>
        <v>9448.8554800000002</v>
      </c>
      <c r="L8" s="293">
        <f ca="1">_xlfn.IFNA(SUM(OFFSET($AU8,0,MATCH(Periods!$D$16,$AU$7:$CS$7)-1):OFFSET($AU8,0,MATCH(Periods!$D$14,$AU$7:$CS$7,0))),0)</f>
        <v>2712.3143399999999</v>
      </c>
      <c r="N8" s="84" t="s">
        <v>666</v>
      </c>
      <c r="O8" s="525"/>
      <c r="P8" s="58">
        <f t="shared" ref="P8:P34" si="2">IFERROR(G8/G$25,"n/a")</f>
        <v>0.91607667499436529</v>
      </c>
      <c r="Q8" s="58">
        <f t="shared" ref="Q8:Q34" si="3">IFERROR(H8/H$25,"n/a")</f>
        <v>0.84341753894456972</v>
      </c>
      <c r="R8" s="58">
        <f t="shared" ref="R8:R34" si="4">IFERROR(I8/I$25,"n/a")</f>
        <v>0.88267661105250372</v>
      </c>
      <c r="S8" s="58">
        <f t="shared" ref="S8:S34" ca="1" si="5">IFERROR(J8/J$25,"n/a")</f>
        <v>0.87377857154840166</v>
      </c>
      <c r="T8" s="58">
        <f t="shared" ref="T8:T34" ca="1" si="6">IFERROR(K8/K$25,"n/a")</f>
        <v>0.91143958783332568</v>
      </c>
      <c r="U8" s="58">
        <f t="shared" ref="U8:U34" ca="1" si="7">IFERROR(L8/L$25,"n/a")</f>
        <v>0.77269626007329795</v>
      </c>
      <c r="V8" s="149"/>
      <c r="W8" s="218">
        <f t="shared" ref="W8" si="8">MIN(AU8:BF8)</f>
        <v>435.27292999999997</v>
      </c>
      <c r="X8" s="218">
        <f>MIN(BG8:BR8)</f>
        <v>1300.51001</v>
      </c>
      <c r="Y8" s="218">
        <f>MIN(BS8:CD8)</f>
        <v>1789.264229999997</v>
      </c>
      <c r="Z8" s="218">
        <f ca="1">_xlfn.IFNA(MIN(OFFSET($AU8,0,MATCH(Periods!$D$15,$AU$7:$CS$7)-1):OFFSET($AU8,0,MATCH(Periods!$D$15,$AU$7:$CS$7,0)-12)),0)</f>
        <v>1269.93318</v>
      </c>
      <c r="AA8" s="337"/>
      <c r="AB8" s="218">
        <f t="shared" ref="AB8" si="9">MAX(AU8:BF8)</f>
        <v>19285.785250000001</v>
      </c>
      <c r="AC8" s="218">
        <f>MAX(BG8:BR8)</f>
        <v>6869.0593599999993</v>
      </c>
      <c r="AD8" s="218">
        <f>MAX(BS8:CD8)</f>
        <v>12294.545050000004</v>
      </c>
      <c r="AE8" s="218">
        <f ca="1">_xlfn.IFNA(MAX(OFFSET($AU8,0,MATCH(Periods!$D$15,$AU$7:$CS$7)-1):OFFSET($AU8,0,MATCH(Periods!$D$15,$AU$7:$CS$7,0)-12)),0)</f>
        <v>12294.545050000004</v>
      </c>
      <c r="AF8" s="337"/>
      <c r="AG8" s="218">
        <f t="shared" ref="AG8" si="10">AVERAGE(AU8:BF8)</f>
        <v>7265.5063366666664</v>
      </c>
      <c r="AH8" s="218">
        <f>AVERAGE(BG8:BR8)</f>
        <v>3670.1830533333336</v>
      </c>
      <c r="AI8" s="218">
        <f>AVERAGE(BS8:CD8)</f>
        <v>6160.6608500000002</v>
      </c>
      <c r="AJ8" s="218">
        <f ca="1">_xlfn.IFNA(AVERAGE(OFFSET($AU8,0,MATCH(Periods!$D$15,$AU$7:$CS$7)-1):OFFSET($AU8,0,MATCH(Periods!$D$15,$AU$7:$CS$7,0)-12)),0)</f>
        <v>5599.2824216666668</v>
      </c>
      <c r="AK8" s="337"/>
      <c r="AL8" s="218">
        <f t="shared" ref="AL8" si="11">H8-G8</f>
        <v>-43143.879399999998</v>
      </c>
      <c r="AM8" s="59">
        <f t="shared" ref="AM8" si="12">IFERROR(AL8/G8,"n/a")</f>
        <v>-0.49484827577520596</v>
      </c>
      <c r="AN8" s="218">
        <f>I8-H8</f>
        <v>29885.733560000001</v>
      </c>
      <c r="AO8" s="59">
        <f>IFERROR(AN8/H8,"n/a")</f>
        <v>0.67857045833307006</v>
      </c>
      <c r="AP8" s="223">
        <f ca="1">J8-I8</f>
        <v>-6736.5411400000012</v>
      </c>
      <c r="AQ8" s="59">
        <f ca="1">IFERROR(AP8/I8,"n/a")</f>
        <v>-9.1123085980838139E-2</v>
      </c>
      <c r="AR8" s="223">
        <f ca="1">L8-K8</f>
        <v>-6736.5411400000003</v>
      </c>
      <c r="AS8" s="58">
        <f ca="1">IFERROR(AR8/K8,"n/a")</f>
        <v>-0.71294784371069675</v>
      </c>
      <c r="AU8" s="519">
        <f>-SUMIFS(TB!N:N,TB!$F:$F,'Reported IS - detailed'!$B8,TB!$B:$B,'Reported IS - detailed'!$C8,TB!$G:$G,'Reported IS - detailed'!$E8,TB!$J:$J,'Reported IS - detailed'!$A$4,TB!$K:$K,"")</f>
        <v>435.27292999999997</v>
      </c>
      <c r="AV8" s="218">
        <f>-SUMIFS(TB!O:O,TB!$F:$F,'Reported IS - detailed'!$B8,TB!$B:$B,'Reported IS - detailed'!$C8,TB!$G:$G,'Reported IS - detailed'!$E8,TB!$J:$J,'Reported IS - detailed'!$A$4,TB!$K:$K,"")</f>
        <v>10061.21501</v>
      </c>
      <c r="AW8" s="218">
        <f>-SUMIFS(TB!P:P,TB!$F:$F,'Reported IS - detailed'!$B8,TB!$B:$B,'Reported IS - detailed'!$C8,TB!$G:$G,'Reported IS - detailed'!$E8,TB!$J:$J,'Reported IS - detailed'!$A$4,TB!$K:$K,"")</f>
        <v>5309.076030000002</v>
      </c>
      <c r="AX8" s="218">
        <f>-SUMIFS(TB!Q:Q,TB!$F:$F,'Reported IS - detailed'!$B8,TB!$B:$B,'Reported IS - detailed'!$C8,TB!$G:$G,'Reported IS - detailed'!$E8,TB!$J:$J,'Reported IS - detailed'!$A$4,TB!$K:$K,"")</f>
        <v>8444.8735699999979</v>
      </c>
      <c r="AY8" s="218">
        <f>-SUMIFS(TB!R:R,TB!$F:$F,'Reported IS - detailed'!$B8,TB!$B:$B,'Reported IS - detailed'!$C8,TB!$G:$G,'Reported IS - detailed'!$E8,TB!$J:$J,'Reported IS - detailed'!$A$4,TB!$K:$K,"")</f>
        <v>10504.075079999995</v>
      </c>
      <c r="AZ8" s="519">
        <f>-SUMIFS(TB!S:S,TB!$F:$F,'Reported IS - detailed'!$B8,TB!$B:$B,'Reported IS - detailed'!$C8,TB!$G:$G,'Reported IS - detailed'!$E8,TB!$J:$J,'Reported IS - detailed'!$A$4,TB!$K:$K,"")</f>
        <v>2850.881990000009</v>
      </c>
      <c r="BA8" s="218">
        <f>-SUMIFS(TB!T:T,TB!$F:$F,'Reported IS - detailed'!$B8,TB!$B:$B,'Reported IS - detailed'!$C8,TB!$G:$G,'Reported IS - detailed'!$E8,TB!$J:$J,'Reported IS - detailed'!$A$4,TB!$K:$K,"")</f>
        <v>3190.5353699999905</v>
      </c>
      <c r="BB8" s="519">
        <f>-SUMIFS(TB!U:U,TB!$F:$F,'Reported IS - detailed'!$B8,TB!$B:$B,'Reported IS - detailed'!$C8,TB!$G:$G,'Reported IS - detailed'!$E8,TB!$J:$J,'Reported IS - detailed'!$A$4,TB!$K:$K,"")</f>
        <v>19285.785250000001</v>
      </c>
      <c r="BC8" s="519">
        <f>-SUMIFS(TB!V:V,TB!$F:$F,'Reported IS - detailed'!$B8,TB!$B:$B,'Reported IS - detailed'!$C8,TB!$G:$G,'Reported IS - detailed'!$E8,TB!$J:$J,'Reported IS - detailed'!$A$4,TB!$K:$K,"")</f>
        <v>6358.0632100000003</v>
      </c>
      <c r="BD8" s="218">
        <f>-SUMIFS(TB!W:W,TB!$F:$F,'Reported IS - detailed'!$B8,TB!$B:$B,'Reported IS - detailed'!$C8,TB!$G:$G,'Reported IS - detailed'!$E8,TB!$J:$J,'Reported IS - detailed'!$A$4,TB!$K:$K,"")</f>
        <v>5995.2184200000047</v>
      </c>
      <c r="BE8" s="218">
        <f>-SUMIFS(TB!X:X,TB!$F:$F,'Reported IS - detailed'!$B8,TB!$B:$B,'Reported IS - detailed'!$C8,TB!$G:$G,'Reported IS - detailed'!$E8,TB!$J:$J,'Reported IS - detailed'!$A$4,TB!$K:$K,"")</f>
        <v>4579.4794099999999</v>
      </c>
      <c r="BF8" s="218">
        <f>-SUMIFS(TB!Y:Y,TB!$F:$F,'Reported IS - detailed'!$B8,TB!$B:$B,'Reported IS - detailed'!$C8,TB!$G:$G,'Reported IS - detailed'!$E8,TB!$J:$J,'Reported IS - detailed'!$A$4,TB!$K:$K,"")</f>
        <v>10171.599770000001</v>
      </c>
      <c r="BG8" s="519">
        <f>-SUMIFS(TB!Z:Z,TB!$F:$F,'Reported IS - detailed'!$B8,TB!$B:$B,'Reported IS - detailed'!$C8,TB!$G:$G,'Reported IS - detailed'!$E8,TB!$J:$J,'Reported IS - detailed'!$A$4,TB!$K:$K,"")</f>
        <v>1300.51001</v>
      </c>
      <c r="BH8" s="218">
        <f>-SUMIFS(TB!AA:AA,TB!$F:$F,'Reported IS - detailed'!$B8,TB!$B:$B,'Reported IS - detailed'!$C8,TB!$G:$G,'Reported IS - detailed'!$E8,TB!$J:$J,'Reported IS - detailed'!$A$4,TB!$K:$K,"")</f>
        <v>1457.9971100000002</v>
      </c>
      <c r="BI8" s="218">
        <f>-SUMIFS(TB!AB:AB,TB!$F:$F,'Reported IS - detailed'!$B8,TB!$B:$B,'Reported IS - detailed'!$C8,TB!$G:$G,'Reported IS - detailed'!$E8,TB!$J:$J,'Reported IS - detailed'!$A$4,TB!$K:$K,"")</f>
        <v>2099.0317999999997</v>
      </c>
      <c r="BJ8" s="218">
        <f>-SUMIFS(TB!AC:AC,TB!$F:$F,'Reported IS - detailed'!$B8,TB!$B:$B,'Reported IS - detailed'!$C8,TB!$G:$G,'Reported IS - detailed'!$E8,TB!$J:$J,'Reported IS - detailed'!$A$4,TB!$K:$K,"")</f>
        <v>2845.25641</v>
      </c>
      <c r="BK8" s="218">
        <f>-SUMIFS(TB!AD:AD,TB!$F:$F,'Reported IS - detailed'!$B8,TB!$B:$B,'Reported IS - detailed'!$C8,TB!$G:$G,'Reported IS - detailed'!$E8,TB!$J:$J,'Reported IS - detailed'!$A$4,TB!$K:$K,"")</f>
        <v>3565.9672300000011</v>
      </c>
      <c r="BL8" s="218">
        <f>-SUMIFS(TB!AE:AE,TB!$F:$F,'Reported IS - detailed'!$B8,TB!$B:$B,'Reported IS - detailed'!$C8,TB!$G:$G,'Reported IS - detailed'!$E8,TB!$J:$J,'Reported IS - detailed'!$A$4,TB!$K:$K,"")</f>
        <v>2766.9330899999986</v>
      </c>
      <c r="BM8" s="218">
        <f>-SUMIFS(TB!AF:AF,TB!$F:$F,'Reported IS - detailed'!$B8,TB!$B:$B,'Reported IS - detailed'!$C8,TB!$G:$G,'Reported IS - detailed'!$E8,TB!$J:$J,'Reported IS - detailed'!$A$4,TB!$K:$K,"")</f>
        <v>3185.9117999999999</v>
      </c>
      <c r="BN8" s="218">
        <f>-SUMIFS(TB!AG:AG,TB!$F:$F,'Reported IS - detailed'!$B8,TB!$B:$B,'Reported IS - detailed'!$C8,TB!$G:$G,'Reported IS - detailed'!$E8,TB!$J:$J,'Reported IS - detailed'!$A$4,TB!$K:$K,"")</f>
        <v>6869.0593599999993</v>
      </c>
      <c r="BO8" s="218">
        <f>-SUMIFS(TB!AH:AH,TB!$F:$F,'Reported IS - detailed'!$B8,TB!$B:$B,'Reported IS - detailed'!$C8,TB!$G:$G,'Reported IS - detailed'!$E8,TB!$J:$J,'Reported IS - detailed'!$A$4,TB!$K:$K,"")</f>
        <v>5451.0881200000003</v>
      </c>
      <c r="BP8" s="218">
        <f>-SUMIFS(TB!AI:AI,TB!$F:$F,'Reported IS - detailed'!$B8,TB!$B:$B,'Reported IS - detailed'!$C8,TB!$G:$G,'Reported IS - detailed'!$E8,TB!$J:$J,'Reported IS - detailed'!$A$4,TB!$K:$K,"")</f>
        <v>6262.8812000000071</v>
      </c>
      <c r="BQ8" s="218">
        <f>-SUMIFS(TB!AJ:AJ,TB!$F:$F,'Reported IS - detailed'!$B8,TB!$B:$B,'Reported IS - detailed'!$C8,TB!$G:$G,'Reported IS - detailed'!$E8,TB!$J:$J,'Reported IS - detailed'!$A$4,TB!$K:$K,"")</f>
        <v>2494.5600999999879</v>
      </c>
      <c r="BR8" s="218">
        <f>-SUMIFS(TB!AK:AK,TB!$F:$F,'Reported IS - detailed'!$B8,TB!$B:$B,'Reported IS - detailed'!$C8,TB!$G:$G,'Reported IS - detailed'!$E8,TB!$J:$J,'Reported IS - detailed'!$A$4,TB!$K:$K,"")</f>
        <v>5743.0004100000078</v>
      </c>
      <c r="BS8" s="218">
        <f>-SUMIFS(TB!AL:AL,TB!$F:$F,'Reported IS - detailed'!$B8,TB!$B:$B,'Reported IS - detailed'!$C8,TB!$G:$G,'Reported IS - detailed'!$E8,TB!$J:$J,'Reported IS - detailed'!$A$4,TB!$K:$K,"")</f>
        <v>2774.1989900000003</v>
      </c>
      <c r="BT8" s="218">
        <f>-SUMIFS(TB!AM:AM,TB!$F:$F,'Reported IS - detailed'!$B8,TB!$B:$B,'Reported IS - detailed'!$C8,TB!$G:$G,'Reported IS - detailed'!$E8,TB!$J:$J,'Reported IS - detailed'!$A$4,TB!$K:$K,"")</f>
        <v>6674.6564899999994</v>
      </c>
      <c r="BU8" s="218">
        <f>-SUMIFS(TB!AN:AN,TB!$F:$F,'Reported IS - detailed'!$B8,TB!$B:$B,'Reported IS - detailed'!$C8,TB!$G:$G,'Reported IS - detailed'!$E8,TB!$J:$J,'Reported IS - detailed'!$A$4,TB!$K:$K,"")</f>
        <v>6240.2722599999997</v>
      </c>
      <c r="BV8" s="218">
        <f>-SUMIFS(TB!AO:AO,TB!$F:$F,'Reported IS - detailed'!$B8,TB!$B:$B,'Reported IS - detailed'!$C8,TB!$G:$G,'Reported IS - detailed'!$E8,TB!$J:$J,'Reported IS - detailed'!$A$4,TB!$K:$K,"")</f>
        <v>9433.8402900000001</v>
      </c>
      <c r="BW8" s="218">
        <f>-SUMIFS(TB!AP:AP,TB!$F:$F,'Reported IS - detailed'!$B8,TB!$B:$B,'Reported IS - detailed'!$C8,TB!$G:$G,'Reported IS - detailed'!$E8,TB!$J:$J,'Reported IS - detailed'!$A$4,TB!$K:$K,"")</f>
        <v>3131.0849600000001</v>
      </c>
      <c r="BX8" s="218">
        <f>-SUMIFS(TB!AQ:AQ,TB!$F:$F,'Reported IS - detailed'!$B8,TB!$B:$B,'Reported IS - detailed'!$C8,TB!$G:$G,'Reported IS - detailed'!$E8,TB!$J:$J,'Reported IS - detailed'!$A$4,TB!$K:$K,"")</f>
        <v>1789.264229999997</v>
      </c>
      <c r="BY8" s="218">
        <f>-SUMIFS(TB!AR:AR,TB!$F:$F,'Reported IS - detailed'!$B8,TB!$B:$B,'Reported IS - detailed'!$C8,TB!$G:$G,'Reported IS - detailed'!$E8,TB!$J:$J,'Reported IS - detailed'!$A$4,TB!$K:$K,"")</f>
        <v>2379.2925900000009</v>
      </c>
      <c r="BZ8" s="218">
        <f>-SUMIFS(TB!AS:AS,TB!$F:$F,'Reported IS - detailed'!$B8,TB!$B:$B,'Reported IS - detailed'!$C8,TB!$G:$G,'Reported IS - detailed'!$E8,TB!$J:$J,'Reported IS - detailed'!$A$4,TB!$K:$K,"")</f>
        <v>12294.545050000004</v>
      </c>
      <c r="CA8" s="218">
        <f>-SUMIFS(TB!AT:AT,TB!$F:$F,'Reported IS - detailed'!$B8,TB!$B:$B,'Reported IS - detailed'!$C8,TB!$G:$G,'Reported IS - detailed'!$E8,TB!$J:$J,'Reported IS - detailed'!$A$4,TB!$K:$K,"")</f>
        <v>3558.9472999999925</v>
      </c>
      <c r="CB8" s="519">
        <f>-SUMIFS(TB!AU:AU,TB!$F:$F,'Reported IS - detailed'!$B8,TB!$B:$B,'Reported IS - detailed'!$C8,TB!$G:$G,'Reported IS - detailed'!$E8,TB!$J:$J,'Reported IS - detailed'!$A$4,TB!$K:$K,"")</f>
        <v>9301.2525200000018</v>
      </c>
      <c r="CC8" s="218">
        <f>-SUMIFS(TB!AV:AV,TB!$F:$F,'Reported IS - detailed'!$B8,TB!$B:$B,'Reported IS - detailed'!$C8,TB!$G:$G,'Reported IS - detailed'!$E8,TB!$J:$J,'Reported IS - detailed'!$A$4,TB!$K:$K,"")</f>
        <v>7459.6811000000016</v>
      </c>
      <c r="CD8" s="218">
        <f>-SUMIFS(TB!AW:AW,TB!$F:$F,'Reported IS - detailed'!$B8,TB!$B:$B,'Reported IS - detailed'!$C8,TB!$G:$G,'Reported IS - detailed'!$E8,TB!$J:$J,'Reported IS - detailed'!$A$4,TB!$K:$K,"")</f>
        <v>8890.8944200000042</v>
      </c>
      <c r="CE8" s="519">
        <f>-SUMIFS(TB!AX:AX,TB!$F:$F,'Reported IS - detailed'!$B8,TB!$B:$B,'Reported IS - detailed'!$C8,TB!$G:$G,'Reported IS - detailed'!$E8,TB!$J:$J,'Reported IS - detailed'!$A$4,TB!$K:$K,"")</f>
        <v>1269.93318</v>
      </c>
      <c r="CF8" s="519">
        <f>-SUMIFS(TB!AY:AY,TB!$F:$F,'Reported IS - detailed'!$B8,TB!$B:$B,'Reported IS - detailed'!$C8,TB!$G:$G,'Reported IS - detailed'!$E8,TB!$J:$J,'Reported IS - detailed'!$A$4,TB!$K:$K,"")</f>
        <v>1442.3811599999999</v>
      </c>
      <c r="CG8" s="218">
        <f>-SUMIFS(TB!AZ:AZ,TB!$F:$F,'Reported IS - detailed'!$B8,TB!$B:$B,'Reported IS - detailed'!$C8,TB!$G:$G,'Reported IS - detailed'!$E8,TB!$J:$J,'Reported IS - detailed'!$A$4,TB!$K:$K,"")</f>
        <v>0</v>
      </c>
      <c r="CH8" s="218">
        <f>-SUMIFS(TB!BA:BA,TB!$F:$F,'Reported IS - detailed'!$B8,TB!$B:$B,'Reported IS - detailed'!$C8,TB!$G:$G,'Reported IS - detailed'!$E8,TB!$J:$J,'Reported IS - detailed'!$A$4,TB!$K:$K,"")</f>
        <v>0</v>
      </c>
      <c r="CI8" s="218">
        <f>-SUMIFS(TB!BB:BB,TB!$F:$F,'Reported IS - detailed'!$B8,TB!$B:$B,'Reported IS - detailed'!$C8,TB!$G:$G,'Reported IS - detailed'!$E8,TB!$J:$J,'Reported IS - detailed'!$A$4,TB!$K:$K,"")</f>
        <v>0</v>
      </c>
      <c r="CJ8" s="218">
        <f>-SUMIFS(TB!BC:BC,TB!$F:$F,'Reported IS - detailed'!$B8,TB!$B:$B,'Reported IS - detailed'!$C8,TB!$G:$G,'Reported IS - detailed'!$E8,TB!$J:$J,'Reported IS - detailed'!$A$4,TB!$K:$K,"")</f>
        <v>0</v>
      </c>
      <c r="CK8" s="218">
        <f>-SUMIFS(TB!BD:BD,TB!$F:$F,'Reported IS - detailed'!$B8,TB!$B:$B,'Reported IS - detailed'!$C8,TB!$G:$G,'Reported IS - detailed'!$E8,TB!$J:$J,'Reported IS - detailed'!$A$4,TB!$K:$K,"")</f>
        <v>0</v>
      </c>
      <c r="CL8" s="218">
        <f>-SUMIFS(TB!BE:BE,TB!$F:$F,'Reported IS - detailed'!$B8,TB!$B:$B,'Reported IS - detailed'!$C8,TB!$G:$G,'Reported IS - detailed'!$E8,TB!$J:$J,'Reported IS - detailed'!$A$4,TB!$K:$K,"")</f>
        <v>0</v>
      </c>
      <c r="CM8" s="218">
        <f>-SUMIFS(TB!BF:BF,TB!$F:$F,'Reported IS - detailed'!$B8,TB!$B:$B,'Reported IS - detailed'!$C8,TB!$G:$G,'Reported IS - detailed'!$E8,TB!$J:$J,'Reported IS - detailed'!$A$4,TB!$K:$K,"")</f>
        <v>0</v>
      </c>
      <c r="CN8" s="218">
        <f>-SUMIFS(TB!BG:BG,TB!$F:$F,'Reported IS - detailed'!$B8,TB!$B:$B,'Reported IS - detailed'!$C8,TB!$G:$G,'Reported IS - detailed'!$E8,TB!$J:$J,'Reported IS - detailed'!$A$4,TB!$K:$K,"")</f>
        <v>0</v>
      </c>
      <c r="CO8" s="218">
        <f>-SUMIFS(TB!BH:BH,TB!$F:$F,'Reported IS - detailed'!$B8,TB!$B:$B,'Reported IS - detailed'!$C8,TB!$G:$G,'Reported IS - detailed'!$E8,TB!$J:$J,'Reported IS - detailed'!$A$4,TB!$K:$K,"")</f>
        <v>0</v>
      </c>
      <c r="CP8" s="218">
        <f>-SUMIFS(TB!BI:BI,TB!$F:$F,'Reported IS - detailed'!$B8,TB!$B:$B,'Reported IS - detailed'!$C8,TB!$G:$G,'Reported IS - detailed'!$E8,TB!$J:$J,'Reported IS - detailed'!$A$4,TB!$K:$K,"")</f>
        <v>0</v>
      </c>
    </row>
    <row r="9" spans="1:94" ht="14.25" hidden="1" customHeight="1" outlineLevel="2" x14ac:dyDescent="0.45">
      <c r="B9" s="92" t="str">
        <f>Periods!$C$39</f>
        <v>Sales</v>
      </c>
      <c r="C9" s="93" t="s">
        <v>592</v>
      </c>
      <c r="D9" s="93" t="str">
        <f>IFERROR(VLOOKUP($C9,TB!$B:$H,2,FALSE),"-")</f>
        <v>HARDWARE</v>
      </c>
      <c r="E9" s="93" t="str">
        <f>IFERROR(VLOOKUP($C9,TB!$B:$H,6,FALSE),"-")</f>
        <v>Hardware</v>
      </c>
      <c r="F9" s="92">
        <f>IFERROR(VLOOKUP($C9,TB!$B:$H,7,FALSE),"-")</f>
        <v>0</v>
      </c>
      <c r="G9" s="220">
        <f t="shared" si="1"/>
        <v>32.455069999999999</v>
      </c>
      <c r="H9" s="220">
        <f>SUM(BG9:BR9)</f>
        <v>0</v>
      </c>
      <c r="I9" s="220">
        <f>SUM(BS9:CD9)</f>
        <v>0</v>
      </c>
      <c r="J9" s="220">
        <f ca="1">_xlfn.IFNA(SUM(OFFSET($AU9,0,MATCH(Periods!$D$15,$AU$7:$CS$7)-1):OFFSET($AU9,0,MATCH(Periods!$D$15,$AU$7:$CS$7,0)-12)),0)</f>
        <v>0</v>
      </c>
      <c r="K9" s="220">
        <f ca="1">_xlfn.IFNA(SUM(OFFSET($AU9,0,MATCH(Periods!$D$17,$AU$7:$CS$7)-1):OFFSET($AU9,0,MATCH(Periods!$D$13,$AU$7:$CS$7,0))),0)</f>
        <v>0</v>
      </c>
      <c r="L9" s="220">
        <f ca="1">_xlfn.IFNA(SUM(OFFSET($AU9,0,MATCH(Periods!$D$16,$AU$7:$CS$7)-1):OFFSET($AU9,0,MATCH(Periods!$D$14,$AU$7:$CS$7,0))),0)</f>
        <v>0</v>
      </c>
      <c r="N9" s="92" t="s">
        <v>667</v>
      </c>
      <c r="O9" s="316"/>
      <c r="P9" s="49">
        <f t="shared" si="2"/>
        <v>3.4101010118483795E-4</v>
      </c>
      <c r="Q9" s="49">
        <f t="shared" si="3"/>
        <v>0</v>
      </c>
      <c r="R9" s="49">
        <f t="shared" si="4"/>
        <v>0</v>
      </c>
      <c r="S9" s="49">
        <f t="shared" ca="1" si="5"/>
        <v>0</v>
      </c>
      <c r="T9" s="49">
        <f t="shared" ca="1" si="6"/>
        <v>0</v>
      </c>
      <c r="U9" s="49">
        <f t="shared" ca="1" si="7"/>
        <v>0</v>
      </c>
      <c r="V9" s="149"/>
      <c r="W9" s="220">
        <f t="shared" ref="W9:W32" si="13">MIN(AU9:BF9)</f>
        <v>0</v>
      </c>
      <c r="X9" s="220">
        <f>MIN(BG9:BR9)</f>
        <v>0</v>
      </c>
      <c r="Y9" s="220">
        <f>MIN(BS9:CD9)</f>
        <v>0</v>
      </c>
      <c r="Z9" s="220">
        <f ca="1">_xlfn.IFNA(MIN(OFFSET($AU9,0,MATCH(Periods!$D$15,$AU$7:$CS$7)-1):OFFSET($AU9,0,MATCH(Periods!$D$15,$AU$7:$CS$7,0)-12)),0)</f>
        <v>0</v>
      </c>
      <c r="AA9" s="337"/>
      <c r="AB9" s="220">
        <f t="shared" ref="AB9:AB32" si="14">MAX(AU9:BF9)</f>
        <v>32.455069999999999</v>
      </c>
      <c r="AC9" s="220">
        <f>MAX(BG9:BR9)</f>
        <v>0</v>
      </c>
      <c r="AD9" s="220">
        <f>MAX(BS9:CD9)</f>
        <v>0</v>
      </c>
      <c r="AE9" s="220">
        <f ca="1">_xlfn.IFNA(MAX(OFFSET($AU9,0,MATCH(Periods!$D$15,$AU$7:$CS$7)-1):OFFSET($AU9,0,MATCH(Periods!$D$15,$AU$7:$CS$7,0)-12)),0)</f>
        <v>0</v>
      </c>
      <c r="AF9" s="337"/>
      <c r="AG9" s="220">
        <f t="shared" ref="AG9:AG32" si="15">AVERAGE(AU9:BF9)</f>
        <v>2.7045891666666666</v>
      </c>
      <c r="AH9" s="220">
        <f>AVERAGE(BG9:BR9)</f>
        <v>0</v>
      </c>
      <c r="AI9" s="220">
        <f>AVERAGE(BS9:CD9)</f>
        <v>0</v>
      </c>
      <c r="AJ9" s="220">
        <f ca="1">_xlfn.IFNA(AVERAGE(OFFSET($AU9,0,MATCH(Periods!$D$15,$AU$7:$CS$7)-1):OFFSET($AU9,0,MATCH(Periods!$D$15,$AU$7:$CS$7,0)-12)),0)</f>
        <v>0</v>
      </c>
      <c r="AK9" s="337"/>
      <c r="AL9" s="220">
        <f t="shared" ref="AL9:AL34" si="16">H9-G9</f>
        <v>-32.455069999999999</v>
      </c>
      <c r="AM9" s="83">
        <f t="shared" ref="AM9:AM34" si="17">IFERROR(AL9/G9,"n/a")</f>
        <v>-1</v>
      </c>
      <c r="AN9" s="220">
        <f t="shared" ref="AN9:AN34" si="18">I9-H9</f>
        <v>0</v>
      </c>
      <c r="AO9" s="83" t="str">
        <f t="shared" ref="AO9:AO34" si="19">IFERROR(AN9/H9,"n/a")</f>
        <v>n/a</v>
      </c>
      <c r="AP9" s="224">
        <f t="shared" ref="AP9:AP34" ca="1" si="20">J9-I9</f>
        <v>0</v>
      </c>
      <c r="AQ9" s="83" t="str">
        <f t="shared" ref="AQ9:AQ34" ca="1" si="21">IFERROR(AP9/I9,"n/a")</f>
        <v>n/a</v>
      </c>
      <c r="AR9" s="224">
        <f t="shared" ref="AR9:AR18" ca="1" si="22">L9-K9</f>
        <v>0</v>
      </c>
      <c r="AS9" s="49" t="str">
        <f t="shared" ref="AS9:AS18" ca="1" si="23">IFERROR(AR9/K9,"n/a")</f>
        <v>n/a</v>
      </c>
      <c r="AU9" s="220">
        <f>-SUMIFS(TB!N:N,TB!$F:$F,'Reported IS - detailed'!$B9,TB!$B:$B,'Reported IS - detailed'!$C9,TB!$G:$G,'Reported IS - detailed'!$E9,TB!$J:$J,'Reported IS - detailed'!$A$4,TB!$K:$K,"")</f>
        <v>32.455069999999999</v>
      </c>
      <c r="AV9" s="220">
        <f>-SUMIFS(TB!O:O,TB!$F:$F,'Reported IS - detailed'!$B9,TB!$B:$B,'Reported IS - detailed'!$C9,TB!$G:$G,'Reported IS - detailed'!$E9,TB!$J:$J,'Reported IS - detailed'!$A$4,TB!$K:$K,"")</f>
        <v>0</v>
      </c>
      <c r="AW9" s="220">
        <f>-SUMIFS(TB!P:P,TB!$F:$F,'Reported IS - detailed'!$B9,TB!$B:$B,'Reported IS - detailed'!$C9,TB!$G:$G,'Reported IS - detailed'!$E9,TB!$J:$J,'Reported IS - detailed'!$A$4,TB!$K:$K,"")</f>
        <v>0</v>
      </c>
      <c r="AX9" s="220">
        <f>-SUMIFS(TB!Q:Q,TB!$F:$F,'Reported IS - detailed'!$B9,TB!$B:$B,'Reported IS - detailed'!$C9,TB!$G:$G,'Reported IS - detailed'!$E9,TB!$J:$J,'Reported IS - detailed'!$A$4,TB!$K:$K,"")</f>
        <v>0</v>
      </c>
      <c r="AY9" s="220">
        <f>-SUMIFS(TB!R:R,TB!$F:$F,'Reported IS - detailed'!$B9,TB!$B:$B,'Reported IS - detailed'!$C9,TB!$G:$G,'Reported IS - detailed'!$E9,TB!$J:$J,'Reported IS - detailed'!$A$4,TB!$K:$K,"")</f>
        <v>0</v>
      </c>
      <c r="AZ9" s="220">
        <f>-SUMIFS(TB!S:S,TB!$F:$F,'Reported IS - detailed'!$B9,TB!$B:$B,'Reported IS - detailed'!$C9,TB!$G:$G,'Reported IS - detailed'!$E9,TB!$J:$J,'Reported IS - detailed'!$A$4,TB!$K:$K,"")</f>
        <v>0</v>
      </c>
      <c r="BA9" s="220">
        <f>-SUMIFS(TB!T:T,TB!$F:$F,'Reported IS - detailed'!$B9,TB!$B:$B,'Reported IS - detailed'!$C9,TB!$G:$G,'Reported IS - detailed'!$E9,TB!$J:$J,'Reported IS - detailed'!$A$4,TB!$K:$K,"")</f>
        <v>0</v>
      </c>
      <c r="BB9" s="220">
        <f>-SUMIFS(TB!U:U,TB!$F:$F,'Reported IS - detailed'!$B9,TB!$B:$B,'Reported IS - detailed'!$C9,TB!$G:$G,'Reported IS - detailed'!$E9,TB!$J:$J,'Reported IS - detailed'!$A$4,TB!$K:$K,"")</f>
        <v>0</v>
      </c>
      <c r="BC9" s="220">
        <f>-SUMIFS(TB!V:V,TB!$F:$F,'Reported IS - detailed'!$B9,TB!$B:$B,'Reported IS - detailed'!$C9,TB!$G:$G,'Reported IS - detailed'!$E9,TB!$J:$J,'Reported IS - detailed'!$A$4,TB!$K:$K,"")</f>
        <v>0</v>
      </c>
      <c r="BD9" s="220">
        <f>-SUMIFS(TB!W:W,TB!$F:$F,'Reported IS - detailed'!$B9,TB!$B:$B,'Reported IS - detailed'!$C9,TB!$G:$G,'Reported IS - detailed'!$E9,TB!$J:$J,'Reported IS - detailed'!$A$4,TB!$K:$K,"")</f>
        <v>0</v>
      </c>
      <c r="BE9" s="220">
        <f>-SUMIFS(TB!X:X,TB!$F:$F,'Reported IS - detailed'!$B9,TB!$B:$B,'Reported IS - detailed'!$C9,TB!$G:$G,'Reported IS - detailed'!$E9,TB!$J:$J,'Reported IS - detailed'!$A$4,TB!$K:$K,"")</f>
        <v>0</v>
      </c>
      <c r="BF9" s="220">
        <f>-SUMIFS(TB!Y:Y,TB!$F:$F,'Reported IS - detailed'!$B9,TB!$B:$B,'Reported IS - detailed'!$C9,TB!$G:$G,'Reported IS - detailed'!$E9,TB!$J:$J,'Reported IS - detailed'!$A$4,TB!$K:$K,"")</f>
        <v>0</v>
      </c>
      <c r="BG9" s="220">
        <f>-SUMIFS(TB!Z:Z,TB!$F:$F,'Reported IS - detailed'!$B9,TB!$B:$B,'Reported IS - detailed'!$C9,TB!$G:$G,'Reported IS - detailed'!$E9,TB!$J:$J,'Reported IS - detailed'!$A$4,TB!$K:$K,"")</f>
        <v>0</v>
      </c>
      <c r="BH9" s="220">
        <f>-SUMIFS(TB!AA:AA,TB!$F:$F,'Reported IS - detailed'!$B9,TB!$B:$B,'Reported IS - detailed'!$C9,TB!$G:$G,'Reported IS - detailed'!$E9,TB!$J:$J,'Reported IS - detailed'!$A$4,TB!$K:$K,"")</f>
        <v>0</v>
      </c>
      <c r="BI9" s="220">
        <f>-SUMIFS(TB!AB:AB,TB!$F:$F,'Reported IS - detailed'!$B9,TB!$B:$B,'Reported IS - detailed'!$C9,TB!$G:$G,'Reported IS - detailed'!$E9,TB!$J:$J,'Reported IS - detailed'!$A$4,TB!$K:$K,"")</f>
        <v>0</v>
      </c>
      <c r="BJ9" s="220">
        <f>-SUMIFS(TB!AC:AC,TB!$F:$F,'Reported IS - detailed'!$B9,TB!$B:$B,'Reported IS - detailed'!$C9,TB!$G:$G,'Reported IS - detailed'!$E9,TB!$J:$J,'Reported IS - detailed'!$A$4,TB!$K:$K,"")</f>
        <v>0</v>
      </c>
      <c r="BK9" s="220">
        <f>-SUMIFS(TB!AD:AD,TB!$F:$F,'Reported IS - detailed'!$B9,TB!$B:$B,'Reported IS - detailed'!$C9,TB!$G:$G,'Reported IS - detailed'!$E9,TB!$J:$J,'Reported IS - detailed'!$A$4,TB!$K:$K,"")</f>
        <v>0</v>
      </c>
      <c r="BL9" s="220">
        <f>-SUMIFS(TB!AE:AE,TB!$F:$F,'Reported IS - detailed'!$B9,TB!$B:$B,'Reported IS - detailed'!$C9,TB!$G:$G,'Reported IS - detailed'!$E9,TB!$J:$J,'Reported IS - detailed'!$A$4,TB!$K:$K,"")</f>
        <v>0</v>
      </c>
      <c r="BM9" s="220">
        <f>-SUMIFS(TB!AF:AF,TB!$F:$F,'Reported IS - detailed'!$B9,TB!$B:$B,'Reported IS - detailed'!$C9,TB!$G:$G,'Reported IS - detailed'!$E9,TB!$J:$J,'Reported IS - detailed'!$A$4,TB!$K:$K,"")</f>
        <v>0</v>
      </c>
      <c r="BN9" s="220">
        <f>-SUMIFS(TB!AG:AG,TB!$F:$F,'Reported IS - detailed'!$B9,TB!$B:$B,'Reported IS - detailed'!$C9,TB!$G:$G,'Reported IS - detailed'!$E9,TB!$J:$J,'Reported IS - detailed'!$A$4,TB!$K:$K,"")</f>
        <v>0</v>
      </c>
      <c r="BO9" s="220">
        <f>-SUMIFS(TB!AH:AH,TB!$F:$F,'Reported IS - detailed'!$B9,TB!$B:$B,'Reported IS - detailed'!$C9,TB!$G:$G,'Reported IS - detailed'!$E9,TB!$J:$J,'Reported IS - detailed'!$A$4,TB!$K:$K,"")</f>
        <v>0</v>
      </c>
      <c r="BP9" s="220">
        <f>-SUMIFS(TB!AI:AI,TB!$F:$F,'Reported IS - detailed'!$B9,TB!$B:$B,'Reported IS - detailed'!$C9,TB!$G:$G,'Reported IS - detailed'!$E9,TB!$J:$J,'Reported IS - detailed'!$A$4,TB!$K:$K,"")</f>
        <v>0</v>
      </c>
      <c r="BQ9" s="220">
        <f>-SUMIFS(TB!AJ:AJ,TB!$F:$F,'Reported IS - detailed'!$B9,TB!$B:$B,'Reported IS - detailed'!$C9,TB!$G:$G,'Reported IS - detailed'!$E9,TB!$J:$J,'Reported IS - detailed'!$A$4,TB!$K:$K,"")</f>
        <v>0</v>
      </c>
      <c r="BR9" s="220">
        <f>-SUMIFS(TB!AK:AK,TB!$F:$F,'Reported IS - detailed'!$B9,TB!$B:$B,'Reported IS - detailed'!$C9,TB!$G:$G,'Reported IS - detailed'!$E9,TB!$J:$J,'Reported IS - detailed'!$A$4,TB!$K:$K,"")</f>
        <v>0</v>
      </c>
      <c r="BS9" s="220">
        <f>-SUMIFS(TB!AL:AL,TB!$F:$F,'Reported IS - detailed'!$B9,TB!$B:$B,'Reported IS - detailed'!$C9,TB!$G:$G,'Reported IS - detailed'!$E9,TB!$J:$J,'Reported IS - detailed'!$A$4,TB!$K:$K,"")</f>
        <v>0</v>
      </c>
      <c r="BT9" s="220">
        <f>-SUMIFS(TB!AM:AM,TB!$F:$F,'Reported IS - detailed'!$B9,TB!$B:$B,'Reported IS - detailed'!$C9,TB!$G:$G,'Reported IS - detailed'!$E9,TB!$J:$J,'Reported IS - detailed'!$A$4,TB!$K:$K,"")</f>
        <v>0</v>
      </c>
      <c r="BU9" s="220">
        <f>-SUMIFS(TB!AN:AN,TB!$F:$F,'Reported IS - detailed'!$B9,TB!$B:$B,'Reported IS - detailed'!$C9,TB!$G:$G,'Reported IS - detailed'!$E9,TB!$J:$J,'Reported IS - detailed'!$A$4,TB!$K:$K,"")</f>
        <v>0</v>
      </c>
      <c r="BV9" s="220">
        <f>-SUMIFS(TB!AO:AO,TB!$F:$F,'Reported IS - detailed'!$B9,TB!$B:$B,'Reported IS - detailed'!$C9,TB!$G:$G,'Reported IS - detailed'!$E9,TB!$J:$J,'Reported IS - detailed'!$A$4,TB!$K:$K,"")</f>
        <v>0</v>
      </c>
      <c r="BW9" s="220">
        <f>-SUMIFS(TB!AP:AP,TB!$F:$F,'Reported IS - detailed'!$B9,TB!$B:$B,'Reported IS - detailed'!$C9,TB!$G:$G,'Reported IS - detailed'!$E9,TB!$J:$J,'Reported IS - detailed'!$A$4,TB!$K:$K,"")</f>
        <v>0</v>
      </c>
      <c r="BX9" s="220">
        <f>-SUMIFS(TB!AQ:AQ,TB!$F:$F,'Reported IS - detailed'!$B9,TB!$B:$B,'Reported IS - detailed'!$C9,TB!$G:$G,'Reported IS - detailed'!$E9,TB!$J:$J,'Reported IS - detailed'!$A$4,TB!$K:$K,"")</f>
        <v>0</v>
      </c>
      <c r="BY9" s="220">
        <f>-SUMIFS(TB!AR:AR,TB!$F:$F,'Reported IS - detailed'!$B9,TB!$B:$B,'Reported IS - detailed'!$C9,TB!$G:$G,'Reported IS - detailed'!$E9,TB!$J:$J,'Reported IS - detailed'!$A$4,TB!$K:$K,"")</f>
        <v>0</v>
      </c>
      <c r="BZ9" s="220">
        <f>-SUMIFS(TB!AS:AS,TB!$F:$F,'Reported IS - detailed'!$B9,TB!$B:$B,'Reported IS - detailed'!$C9,TB!$G:$G,'Reported IS - detailed'!$E9,TB!$J:$J,'Reported IS - detailed'!$A$4,TB!$K:$K,"")</f>
        <v>0</v>
      </c>
      <c r="CA9" s="220">
        <f>-SUMIFS(TB!AT:AT,TB!$F:$F,'Reported IS - detailed'!$B9,TB!$B:$B,'Reported IS - detailed'!$C9,TB!$G:$G,'Reported IS - detailed'!$E9,TB!$J:$J,'Reported IS - detailed'!$A$4,TB!$K:$K,"")</f>
        <v>0</v>
      </c>
      <c r="CB9" s="220">
        <f>-SUMIFS(TB!AU:AU,TB!$F:$F,'Reported IS - detailed'!$B9,TB!$B:$B,'Reported IS - detailed'!$C9,TB!$G:$G,'Reported IS - detailed'!$E9,TB!$J:$J,'Reported IS - detailed'!$A$4,TB!$K:$K,"")</f>
        <v>0</v>
      </c>
      <c r="CC9" s="220">
        <f>-SUMIFS(TB!AV:AV,TB!$F:$F,'Reported IS - detailed'!$B9,TB!$B:$B,'Reported IS - detailed'!$C9,TB!$G:$G,'Reported IS - detailed'!$E9,TB!$J:$J,'Reported IS - detailed'!$A$4,TB!$K:$K,"")</f>
        <v>0</v>
      </c>
      <c r="CD9" s="220">
        <f>-SUMIFS(TB!AW:AW,TB!$F:$F,'Reported IS - detailed'!$B9,TB!$B:$B,'Reported IS - detailed'!$C9,TB!$G:$G,'Reported IS - detailed'!$E9,TB!$J:$J,'Reported IS - detailed'!$A$4,TB!$K:$K,"")</f>
        <v>0</v>
      </c>
      <c r="CE9" s="220">
        <f>-SUMIFS(TB!AX:AX,TB!$F:$F,'Reported IS - detailed'!$B9,TB!$B:$B,'Reported IS - detailed'!$C9,TB!$G:$G,'Reported IS - detailed'!$E9,TB!$J:$J,'Reported IS - detailed'!$A$4,TB!$K:$K,"")</f>
        <v>0</v>
      </c>
      <c r="CF9" s="220">
        <f>-SUMIFS(TB!AY:AY,TB!$F:$F,'Reported IS - detailed'!$B9,TB!$B:$B,'Reported IS - detailed'!$C9,TB!$G:$G,'Reported IS - detailed'!$E9,TB!$J:$J,'Reported IS - detailed'!$A$4,TB!$K:$K,"")</f>
        <v>0</v>
      </c>
      <c r="CG9" s="220">
        <f>-SUMIFS(TB!AZ:AZ,TB!$F:$F,'Reported IS - detailed'!$B9,TB!$B:$B,'Reported IS - detailed'!$C9,TB!$G:$G,'Reported IS - detailed'!$E9,TB!$J:$J,'Reported IS - detailed'!$A$4,TB!$K:$K,"")</f>
        <v>0</v>
      </c>
      <c r="CH9" s="220">
        <f>-SUMIFS(TB!BA:BA,TB!$F:$F,'Reported IS - detailed'!$B9,TB!$B:$B,'Reported IS - detailed'!$C9,TB!$G:$G,'Reported IS - detailed'!$E9,TB!$J:$J,'Reported IS - detailed'!$A$4,TB!$K:$K,"")</f>
        <v>0</v>
      </c>
      <c r="CI9" s="220">
        <f>-SUMIFS(TB!BB:BB,TB!$F:$F,'Reported IS - detailed'!$B9,TB!$B:$B,'Reported IS - detailed'!$C9,TB!$G:$G,'Reported IS - detailed'!$E9,TB!$J:$J,'Reported IS - detailed'!$A$4,TB!$K:$K,"")</f>
        <v>0</v>
      </c>
      <c r="CJ9" s="220">
        <f>-SUMIFS(TB!BC:BC,TB!$F:$F,'Reported IS - detailed'!$B9,TB!$B:$B,'Reported IS - detailed'!$C9,TB!$G:$G,'Reported IS - detailed'!$E9,TB!$J:$J,'Reported IS - detailed'!$A$4,TB!$K:$K,"")</f>
        <v>0</v>
      </c>
      <c r="CK9" s="220">
        <f>-SUMIFS(TB!BD:BD,TB!$F:$F,'Reported IS - detailed'!$B9,TB!$B:$B,'Reported IS - detailed'!$C9,TB!$G:$G,'Reported IS - detailed'!$E9,TB!$J:$J,'Reported IS - detailed'!$A$4,TB!$K:$K,"")</f>
        <v>0</v>
      </c>
      <c r="CL9" s="220">
        <f>-SUMIFS(TB!BE:BE,TB!$F:$F,'Reported IS - detailed'!$B9,TB!$B:$B,'Reported IS - detailed'!$C9,TB!$G:$G,'Reported IS - detailed'!$E9,TB!$J:$J,'Reported IS - detailed'!$A$4,TB!$K:$K,"")</f>
        <v>0</v>
      </c>
      <c r="CM9" s="220">
        <f>-SUMIFS(TB!BF:BF,TB!$F:$F,'Reported IS - detailed'!$B9,TB!$B:$B,'Reported IS - detailed'!$C9,TB!$G:$G,'Reported IS - detailed'!$E9,TB!$J:$J,'Reported IS - detailed'!$A$4,TB!$K:$K,"")</f>
        <v>0</v>
      </c>
      <c r="CN9" s="220">
        <f>-SUMIFS(TB!BG:BG,TB!$F:$F,'Reported IS - detailed'!$B9,TB!$B:$B,'Reported IS - detailed'!$C9,TB!$G:$G,'Reported IS - detailed'!$E9,TB!$J:$J,'Reported IS - detailed'!$A$4,TB!$K:$K,"")</f>
        <v>0</v>
      </c>
      <c r="CO9" s="220">
        <f>-SUMIFS(TB!BH:BH,TB!$F:$F,'Reported IS - detailed'!$B9,TB!$B:$B,'Reported IS - detailed'!$C9,TB!$G:$G,'Reported IS - detailed'!$E9,TB!$J:$J,'Reported IS - detailed'!$A$4,TB!$K:$K,"")</f>
        <v>0</v>
      </c>
      <c r="CP9" s="220">
        <f>-SUMIFS(TB!BI:BI,TB!$F:$F,'Reported IS - detailed'!$B9,TB!$B:$B,'Reported IS - detailed'!$C9,TB!$G:$G,'Reported IS - detailed'!$E9,TB!$J:$J,'Reported IS - detailed'!$A$4,TB!$K:$K,"")</f>
        <v>0</v>
      </c>
    </row>
    <row r="10" spans="1:94" ht="14.25" hidden="1" customHeight="1" outlineLevel="1" x14ac:dyDescent="0.45">
      <c r="B10" s="80" t="str">
        <f>Periods!$C$39</f>
        <v>Sales</v>
      </c>
      <c r="C10" s="79"/>
      <c r="D10" s="79" t="str">
        <f>$E9</f>
        <v>Hardware</v>
      </c>
      <c r="E10" s="79" t="str">
        <f>$E9</f>
        <v>Hardware</v>
      </c>
      <c r="F10" s="79"/>
      <c r="G10" s="218">
        <f t="shared" ref="G10:L10" si="24">SUM(G8:G9)</f>
        <v>87218.531109999996</v>
      </c>
      <c r="H10" s="218">
        <f t="shared" si="24"/>
        <v>44042.196640000002</v>
      </c>
      <c r="I10" s="218">
        <f t="shared" si="24"/>
        <v>73927.930200000003</v>
      </c>
      <c r="J10" s="218">
        <f t="shared" ca="1" si="24"/>
        <v>67191.389060000001</v>
      </c>
      <c r="K10" s="218">
        <f t="shared" ca="1" si="24"/>
        <v>9448.8554800000002</v>
      </c>
      <c r="L10" s="218">
        <f t="shared" ca="1" si="24"/>
        <v>2712.3143399999999</v>
      </c>
      <c r="N10" s="80"/>
      <c r="O10" s="316"/>
      <c r="P10" s="58">
        <f t="shared" si="2"/>
        <v>0.91641768509555011</v>
      </c>
      <c r="Q10" s="58">
        <f t="shared" si="3"/>
        <v>0.84341753894456972</v>
      </c>
      <c r="R10" s="58">
        <f t="shared" si="4"/>
        <v>0.88267661105250372</v>
      </c>
      <c r="S10" s="58">
        <f t="shared" ca="1" si="5"/>
        <v>0.87377857154840166</v>
      </c>
      <c r="T10" s="58">
        <f t="shared" ca="1" si="6"/>
        <v>0.91143958783332568</v>
      </c>
      <c r="U10" s="58">
        <f t="shared" ca="1" si="7"/>
        <v>0.77269626007329795</v>
      </c>
      <c r="V10" s="149"/>
      <c r="W10" s="446"/>
      <c r="X10" s="446"/>
      <c r="Y10" s="446"/>
      <c r="Z10" s="446"/>
      <c r="AA10" s="337"/>
      <c r="AB10" s="446"/>
      <c r="AC10" s="446"/>
      <c r="AD10" s="446"/>
      <c r="AE10" s="446"/>
      <c r="AF10" s="337"/>
      <c r="AG10" s="446"/>
      <c r="AH10" s="446"/>
      <c r="AI10" s="446"/>
      <c r="AJ10" s="446"/>
      <c r="AK10" s="337"/>
      <c r="AL10" s="218">
        <f t="shared" si="16"/>
        <v>-43176.334469999994</v>
      </c>
      <c r="AM10" s="91">
        <f t="shared" si="17"/>
        <v>-0.49503624883966468</v>
      </c>
      <c r="AN10" s="218">
        <f t="shared" si="18"/>
        <v>29885.733560000001</v>
      </c>
      <c r="AO10" s="91">
        <f t="shared" si="19"/>
        <v>0.67857045833307006</v>
      </c>
      <c r="AP10" s="218">
        <f t="shared" ca="1" si="20"/>
        <v>-6736.5411400000012</v>
      </c>
      <c r="AQ10" s="91">
        <f t="shared" ca="1" si="21"/>
        <v>-9.1123085980838139E-2</v>
      </c>
      <c r="AR10" s="218">
        <f t="shared" ca="1" si="22"/>
        <v>-6736.5411400000003</v>
      </c>
      <c r="AS10" s="58">
        <f t="shared" ca="1" si="23"/>
        <v>-0.71294784371069675</v>
      </c>
      <c r="AU10" s="218">
        <f t="shared" ref="AU10:CP10" si="25">SUM(AU8:AU9)</f>
        <v>467.72799999999995</v>
      </c>
      <c r="AV10" s="218">
        <f t="shared" si="25"/>
        <v>10061.21501</v>
      </c>
      <c r="AW10" s="218">
        <f t="shared" si="25"/>
        <v>5309.076030000002</v>
      </c>
      <c r="AX10" s="218">
        <f t="shared" si="25"/>
        <v>8444.8735699999979</v>
      </c>
      <c r="AY10" s="218">
        <f t="shared" si="25"/>
        <v>10504.075079999995</v>
      </c>
      <c r="AZ10" s="218">
        <f t="shared" si="25"/>
        <v>2850.881990000009</v>
      </c>
      <c r="BA10" s="218">
        <f t="shared" si="25"/>
        <v>3190.5353699999905</v>
      </c>
      <c r="BB10" s="218">
        <f t="shared" si="25"/>
        <v>19285.785250000001</v>
      </c>
      <c r="BC10" s="218">
        <f t="shared" si="25"/>
        <v>6358.0632100000003</v>
      </c>
      <c r="BD10" s="218">
        <f t="shared" si="25"/>
        <v>5995.2184200000047</v>
      </c>
      <c r="BE10" s="218">
        <f t="shared" si="25"/>
        <v>4579.4794099999999</v>
      </c>
      <c r="BF10" s="218">
        <f t="shared" si="25"/>
        <v>10171.599770000001</v>
      </c>
      <c r="BG10" s="218">
        <f t="shared" si="25"/>
        <v>1300.51001</v>
      </c>
      <c r="BH10" s="218">
        <f t="shared" si="25"/>
        <v>1457.9971100000002</v>
      </c>
      <c r="BI10" s="218">
        <f t="shared" si="25"/>
        <v>2099.0317999999997</v>
      </c>
      <c r="BJ10" s="218">
        <f t="shared" si="25"/>
        <v>2845.25641</v>
      </c>
      <c r="BK10" s="218">
        <f t="shared" si="25"/>
        <v>3565.9672300000011</v>
      </c>
      <c r="BL10" s="218">
        <f t="shared" si="25"/>
        <v>2766.9330899999986</v>
      </c>
      <c r="BM10" s="218">
        <f t="shared" si="25"/>
        <v>3185.9117999999999</v>
      </c>
      <c r="BN10" s="218">
        <f t="shared" si="25"/>
        <v>6869.0593599999993</v>
      </c>
      <c r="BO10" s="218">
        <f t="shared" si="25"/>
        <v>5451.0881200000003</v>
      </c>
      <c r="BP10" s="218">
        <f t="shared" si="25"/>
        <v>6262.8812000000071</v>
      </c>
      <c r="BQ10" s="218">
        <f t="shared" si="25"/>
        <v>2494.5600999999879</v>
      </c>
      <c r="BR10" s="218">
        <f t="shared" si="25"/>
        <v>5743.0004100000078</v>
      </c>
      <c r="BS10" s="218">
        <f t="shared" si="25"/>
        <v>2774.1989900000003</v>
      </c>
      <c r="BT10" s="218">
        <f t="shared" si="25"/>
        <v>6674.6564899999994</v>
      </c>
      <c r="BU10" s="218">
        <f t="shared" si="25"/>
        <v>6240.2722599999997</v>
      </c>
      <c r="BV10" s="218">
        <f t="shared" si="25"/>
        <v>9433.8402900000001</v>
      </c>
      <c r="BW10" s="218">
        <f t="shared" si="25"/>
        <v>3131.0849600000001</v>
      </c>
      <c r="BX10" s="218">
        <f t="shared" si="25"/>
        <v>1789.264229999997</v>
      </c>
      <c r="BY10" s="218">
        <f t="shared" si="25"/>
        <v>2379.2925900000009</v>
      </c>
      <c r="BZ10" s="218">
        <f t="shared" si="25"/>
        <v>12294.545050000004</v>
      </c>
      <c r="CA10" s="218">
        <f t="shared" si="25"/>
        <v>3558.9472999999925</v>
      </c>
      <c r="CB10" s="218">
        <f t="shared" si="25"/>
        <v>9301.2525200000018</v>
      </c>
      <c r="CC10" s="218">
        <f t="shared" si="25"/>
        <v>7459.6811000000016</v>
      </c>
      <c r="CD10" s="218">
        <f t="shared" si="25"/>
        <v>8890.8944200000042</v>
      </c>
      <c r="CE10" s="218">
        <f t="shared" si="25"/>
        <v>1269.93318</v>
      </c>
      <c r="CF10" s="218">
        <f t="shared" si="25"/>
        <v>1442.3811599999999</v>
      </c>
      <c r="CG10" s="218">
        <f t="shared" si="25"/>
        <v>0</v>
      </c>
      <c r="CH10" s="218">
        <f t="shared" si="25"/>
        <v>0</v>
      </c>
      <c r="CI10" s="218">
        <f t="shared" si="25"/>
        <v>0</v>
      </c>
      <c r="CJ10" s="218">
        <f t="shared" si="25"/>
        <v>0</v>
      </c>
      <c r="CK10" s="218">
        <f t="shared" si="25"/>
        <v>0</v>
      </c>
      <c r="CL10" s="218">
        <f t="shared" si="25"/>
        <v>0</v>
      </c>
      <c r="CM10" s="218">
        <f t="shared" si="25"/>
        <v>0</v>
      </c>
      <c r="CN10" s="218">
        <f t="shared" si="25"/>
        <v>0</v>
      </c>
      <c r="CO10" s="218">
        <f t="shared" si="25"/>
        <v>0</v>
      </c>
      <c r="CP10" s="218">
        <f t="shared" si="25"/>
        <v>0</v>
      </c>
    </row>
    <row r="11" spans="1:94" ht="14.25" hidden="1" customHeight="1" outlineLevel="2" x14ac:dyDescent="0.45">
      <c r="B11" s="71" t="str">
        <f>Periods!$C$39</f>
        <v>Sales</v>
      </c>
      <c r="C11" s="197" t="s">
        <v>596</v>
      </c>
      <c r="D11" s="197" t="str">
        <f>IFERROR(VLOOKUP($C11,TB!$B:$H,2,FALSE),"-")</f>
        <v>Sales - Accessories</v>
      </c>
      <c r="E11" s="197" t="str">
        <f>IFERROR(VLOOKUP($C11,TB!$B:$H,6,FALSE),"-")</f>
        <v>Accessories</v>
      </c>
      <c r="F11" s="71">
        <f>IFERROR(VLOOKUP($C11,TB!$B:$H,7,FALSE),"-")</f>
        <v>0</v>
      </c>
      <c r="G11" s="527">
        <f t="shared" si="1"/>
        <v>5446.9717199999996</v>
      </c>
      <c r="H11" s="527">
        <f t="shared" ref="H11:H17" si="26">SUM(BG11:BR11)</f>
        <v>7425.3625499999998</v>
      </c>
      <c r="I11" s="219">
        <f t="shared" ref="I11:I17" si="27">SUM(BS11:CD11)</f>
        <v>7086.3549999999996</v>
      </c>
      <c r="J11" s="218">
        <f ca="1">_xlfn.IFNA(SUM(OFFSET($AU11,0,MATCH(Periods!$D$15,$AU$7:$CS$7)-1):OFFSET($AU11,0,MATCH(Periods!$D$15,$AU$7:$CS$7,0)-12)),0)</f>
        <v>7171.6299599999993</v>
      </c>
      <c r="K11" s="218">
        <f ca="1">_xlfn.IFNA(SUM(OFFSET($AU11,0,MATCH(Periods!$D$17,$AU$7:$CS$7)-1):OFFSET($AU11,0,MATCH(Periods!$D$13,$AU$7:$CS$7,0))),0)</f>
        <v>712.54043000000001</v>
      </c>
      <c r="L11" s="218">
        <f ca="1">_xlfn.IFNA(SUM(OFFSET($AU11,0,MATCH(Periods!$D$16,$AU$7:$CS$7)-1):OFFSET($AU11,0,MATCH(Periods!$D$14,$AU$7:$CS$7,0))),0)</f>
        <v>797.81538999999998</v>
      </c>
      <c r="N11" s="71" t="s">
        <v>668</v>
      </c>
      <c r="O11" s="316"/>
      <c r="P11" s="58">
        <f t="shared" si="2"/>
        <v>5.7232117428437243E-2</v>
      </c>
      <c r="Q11" s="58">
        <f t="shared" si="3"/>
        <v>0.14219728999630055</v>
      </c>
      <c r="R11" s="58">
        <f t="shared" si="4"/>
        <v>8.460888596763344E-2</v>
      </c>
      <c r="S11" s="58">
        <f t="shared" ca="1" si="5"/>
        <v>9.3262197281362771E-2</v>
      </c>
      <c r="T11" s="58">
        <f t="shared" ca="1" si="6"/>
        <v>6.8731875221122618E-2</v>
      </c>
      <c r="U11" s="58">
        <f t="shared" ca="1" si="7"/>
        <v>0.22728522243550855</v>
      </c>
      <c r="V11" s="149"/>
      <c r="W11" s="218">
        <f t="shared" si="13"/>
        <v>70.686509999999998</v>
      </c>
      <c r="X11" s="218">
        <f t="shared" ref="X11:X17" si="28">MIN(BG11:BR11)</f>
        <v>103.11693000000014</v>
      </c>
      <c r="Y11" s="218">
        <f t="shared" ref="Y11:Y17" si="29">MIN(BS11:CD11)</f>
        <v>235.18134000000001</v>
      </c>
      <c r="Z11" s="218">
        <f ca="1">_xlfn.IFNA(MIN(OFFSET($AU11,0,MATCH(Periods!$D$15,$AU$7:$CS$7)-1):OFFSET($AU11,0,MATCH(Periods!$D$15,$AU$7:$CS$7,0)-12)),0)</f>
        <v>248.81876</v>
      </c>
      <c r="AA11" s="337"/>
      <c r="AB11" s="218">
        <f t="shared" si="14"/>
        <v>1526.017229999999</v>
      </c>
      <c r="AC11" s="218">
        <f t="shared" ref="AC11:AC17" si="30">MAX(BG11:BR11)</f>
        <v>1373.6504199999999</v>
      </c>
      <c r="AD11" s="218">
        <f t="shared" ref="AD11:AD17" si="31">MAX(BS11:CD11)</f>
        <v>1531.3998000000001</v>
      </c>
      <c r="AE11" s="218">
        <f ca="1">_xlfn.IFNA(MAX(OFFSET($AU11,0,MATCH(Periods!$D$15,$AU$7:$CS$7)-1):OFFSET($AU11,0,MATCH(Periods!$D$15,$AU$7:$CS$7,0)-12)),0)</f>
        <v>1531.3998000000001</v>
      </c>
      <c r="AF11" s="337"/>
      <c r="AG11" s="218">
        <f t="shared" si="15"/>
        <v>453.91430999999994</v>
      </c>
      <c r="AH11" s="218">
        <f t="shared" ref="AH11:AH17" si="32">AVERAGE(BG11:BR11)</f>
        <v>618.78021249999995</v>
      </c>
      <c r="AI11" s="218">
        <f t="shared" ref="AI11:AI17" si="33">AVERAGE(BS11:CD11)</f>
        <v>590.52958333333333</v>
      </c>
      <c r="AJ11" s="218">
        <f ca="1">_xlfn.IFNA(AVERAGE(OFFSET($AU11,0,MATCH(Periods!$D$15,$AU$7:$CS$7)-1):OFFSET($AU11,0,MATCH(Periods!$D$15,$AU$7:$CS$7,0)-12)),0)</f>
        <v>597.63582999999994</v>
      </c>
      <c r="AK11" s="337"/>
      <c r="AL11" s="218">
        <f t="shared" si="16"/>
        <v>1978.3908300000003</v>
      </c>
      <c r="AM11" s="59">
        <f t="shared" si="17"/>
        <v>0.3632093081621508</v>
      </c>
      <c r="AN11" s="218">
        <f t="shared" si="18"/>
        <v>-339.00755000000026</v>
      </c>
      <c r="AO11" s="59">
        <f t="shared" si="19"/>
        <v>-4.5655353219082921E-2</v>
      </c>
      <c r="AP11" s="218">
        <f t="shared" ca="1" si="20"/>
        <v>85.274959999999737</v>
      </c>
      <c r="AQ11" s="59">
        <f t="shared" ca="1" si="21"/>
        <v>1.2033684454137527E-2</v>
      </c>
      <c r="AR11" s="218">
        <f t="shared" ca="1" si="22"/>
        <v>85.274959999999965</v>
      </c>
      <c r="AS11" s="58">
        <f t="shared" ca="1" si="23"/>
        <v>0.11967736343045118</v>
      </c>
      <c r="AU11" s="219">
        <f>-SUMIFS(TB!N:N,TB!$F:$F,'Reported IS - detailed'!$B11,TB!$B:$B,'Reported IS - detailed'!$C11,TB!$G:$G,'Reported IS - detailed'!$E11,TB!$J:$J,'Reported IS - detailed'!$A$4,TB!$K:$K,"")</f>
        <v>152.86795999999998</v>
      </c>
      <c r="AV11" s="219">
        <f>-SUMIFS(TB!O:O,TB!$F:$F,'Reported IS - detailed'!$B11,TB!$B:$B,'Reported IS - detailed'!$C11,TB!$G:$G,'Reported IS - detailed'!$E11,TB!$J:$J,'Reported IS - detailed'!$A$4,TB!$K:$K,"")</f>
        <v>135.60166000000004</v>
      </c>
      <c r="AW11" s="527">
        <f>-SUMIFS(TB!P:P,TB!$F:$F,'Reported IS - detailed'!$B11,TB!$B:$B,'Reported IS - detailed'!$C11,TB!$G:$G,'Reported IS - detailed'!$E11,TB!$J:$J,'Reported IS - detailed'!$A$4,TB!$K:$K,"")</f>
        <v>70.686509999999998</v>
      </c>
      <c r="AX11" s="219">
        <f>-SUMIFS(TB!Q:Q,TB!$F:$F,'Reported IS - detailed'!$B11,TB!$B:$B,'Reported IS - detailed'!$C11,TB!$G:$G,'Reported IS - detailed'!$E11,TB!$J:$J,'Reported IS - detailed'!$A$4,TB!$K:$K,"")</f>
        <v>366.82436000000001</v>
      </c>
      <c r="AY11" s="219">
        <f>-SUMIFS(TB!R:R,TB!$F:$F,'Reported IS - detailed'!$B11,TB!$B:$B,'Reported IS - detailed'!$C11,TB!$G:$G,'Reported IS - detailed'!$E11,TB!$J:$J,'Reported IS - detailed'!$A$4,TB!$K:$K,"")</f>
        <v>224.55408999999997</v>
      </c>
      <c r="AZ11" s="219">
        <f>-SUMIFS(TB!S:S,TB!$F:$F,'Reported IS - detailed'!$B11,TB!$B:$B,'Reported IS - detailed'!$C11,TB!$G:$G,'Reported IS - detailed'!$E11,TB!$J:$J,'Reported IS - detailed'!$A$4,TB!$K:$K,"")</f>
        <v>437.93878000000018</v>
      </c>
      <c r="BA11" s="219">
        <f>-SUMIFS(TB!T:T,TB!$F:$F,'Reported IS - detailed'!$B11,TB!$B:$B,'Reported IS - detailed'!$C11,TB!$G:$G,'Reported IS - detailed'!$E11,TB!$J:$J,'Reported IS - detailed'!$A$4,TB!$K:$K,"")</f>
        <v>332.68258999999966</v>
      </c>
      <c r="BB11" s="527">
        <f>-SUMIFS(TB!U:U,TB!$F:$F,'Reported IS - detailed'!$B11,TB!$B:$B,'Reported IS - detailed'!$C11,TB!$G:$G,'Reported IS - detailed'!$E11,TB!$J:$J,'Reported IS - detailed'!$A$4,TB!$K:$K,"")</f>
        <v>983.04147000000012</v>
      </c>
      <c r="BC11" s="219">
        <f>-SUMIFS(TB!V:V,TB!$F:$F,'Reported IS - detailed'!$B11,TB!$B:$B,'Reported IS - detailed'!$C11,TB!$G:$G,'Reported IS - detailed'!$E11,TB!$J:$J,'Reported IS - detailed'!$A$4,TB!$K:$K,"")</f>
        <v>961.95466000000033</v>
      </c>
      <c r="BD11" s="527">
        <f>-SUMIFS(TB!W:W,TB!$F:$F,'Reported IS - detailed'!$B11,TB!$B:$B,'Reported IS - detailed'!$C11,TB!$G:$G,'Reported IS - detailed'!$E11,TB!$J:$J,'Reported IS - detailed'!$A$4,TB!$K:$K,"")</f>
        <v>1526.017229999999</v>
      </c>
      <c r="BE11" s="527">
        <f>-SUMIFS(TB!X:X,TB!$F:$F,'Reported IS - detailed'!$B11,TB!$B:$B,'Reported IS - detailed'!$C11,TB!$G:$G,'Reported IS - detailed'!$E11,TB!$J:$J,'Reported IS - detailed'!$A$4,TB!$K:$K,"")</f>
        <v>142.02030000000104</v>
      </c>
      <c r="BF11" s="527">
        <f>-SUMIFS(TB!Y:Y,TB!$F:$F,'Reported IS - detailed'!$B11,TB!$B:$B,'Reported IS - detailed'!$C11,TB!$G:$G,'Reported IS - detailed'!$E11,TB!$J:$J,'Reported IS - detailed'!$A$4,TB!$K:$K,"")</f>
        <v>112.78210999999919</v>
      </c>
      <c r="BG11" s="219">
        <f>-SUMIFS(TB!Z:Z,TB!$F:$F,'Reported IS - detailed'!$B11,TB!$B:$B,'Reported IS - detailed'!$C11,TB!$G:$G,'Reported IS - detailed'!$E11,TB!$J:$J,'Reported IS - detailed'!$A$4,TB!$K:$K,"")</f>
        <v>258.52060999999998</v>
      </c>
      <c r="BH11" s="527">
        <f>-SUMIFS(TB!AA:AA,TB!$F:$F,'Reported IS - detailed'!$B11,TB!$B:$B,'Reported IS - detailed'!$C11,TB!$G:$G,'Reported IS - detailed'!$E11,TB!$J:$J,'Reported IS - detailed'!$A$4,TB!$K:$K,"")</f>
        <v>1348.7187999999999</v>
      </c>
      <c r="BI11" s="219">
        <f>-SUMIFS(TB!AB:AB,TB!$F:$F,'Reported IS - detailed'!$B11,TB!$B:$B,'Reported IS - detailed'!$C11,TB!$G:$G,'Reported IS - detailed'!$E11,TB!$J:$J,'Reported IS - detailed'!$A$4,TB!$K:$K,"")</f>
        <v>103.11693000000014</v>
      </c>
      <c r="BJ11" s="219">
        <f>-SUMIFS(TB!AC:AC,TB!$F:$F,'Reported IS - detailed'!$B11,TB!$B:$B,'Reported IS - detailed'!$C11,TB!$G:$G,'Reported IS - detailed'!$E11,TB!$J:$J,'Reported IS - detailed'!$A$4,TB!$K:$K,"")</f>
        <v>130.68034999999986</v>
      </c>
      <c r="BK11" s="219">
        <f>-SUMIFS(TB!AD:AD,TB!$F:$F,'Reported IS - detailed'!$B11,TB!$B:$B,'Reported IS - detailed'!$C11,TB!$G:$G,'Reported IS - detailed'!$E11,TB!$J:$J,'Reported IS - detailed'!$A$4,TB!$K:$K,"")</f>
        <v>178.59934000000021</v>
      </c>
      <c r="BL11" s="219">
        <f>-SUMIFS(TB!AE:AE,TB!$F:$F,'Reported IS - detailed'!$B11,TB!$B:$B,'Reported IS - detailed'!$C11,TB!$G:$G,'Reported IS - detailed'!$E11,TB!$J:$J,'Reported IS - detailed'!$A$4,TB!$K:$K,"")</f>
        <v>457.62156999999979</v>
      </c>
      <c r="BM11" s="219">
        <f>-SUMIFS(TB!AF:AF,TB!$F:$F,'Reported IS - detailed'!$B11,TB!$B:$B,'Reported IS - detailed'!$C11,TB!$G:$G,'Reported IS - detailed'!$E11,TB!$J:$J,'Reported IS - detailed'!$A$4,TB!$K:$K,"")</f>
        <v>683.05669000000034</v>
      </c>
      <c r="BN11" s="527">
        <f>-SUMIFS(TB!AG:AG,TB!$F:$F,'Reported IS - detailed'!$B11,TB!$B:$B,'Reported IS - detailed'!$C11,TB!$G:$G,'Reported IS - detailed'!$E11,TB!$J:$J,'Reported IS - detailed'!$A$4,TB!$K:$K,"")</f>
        <v>1373.6504199999999</v>
      </c>
      <c r="BO11" s="219">
        <f>-SUMIFS(TB!AH:AH,TB!$F:$F,'Reported IS - detailed'!$B11,TB!$B:$B,'Reported IS - detailed'!$C11,TB!$G:$G,'Reported IS - detailed'!$E11,TB!$J:$J,'Reported IS - detailed'!$A$4,TB!$K:$K,"")</f>
        <v>930.99708999999984</v>
      </c>
      <c r="BP11" s="219">
        <f>-SUMIFS(TB!AI:AI,TB!$F:$F,'Reported IS - detailed'!$B11,TB!$B:$B,'Reported IS - detailed'!$C11,TB!$G:$G,'Reported IS - detailed'!$E11,TB!$J:$J,'Reported IS - detailed'!$A$4,TB!$K:$K,"")</f>
        <v>585.83545999999933</v>
      </c>
      <c r="BQ11" s="527">
        <f>-SUMIFS(TB!AJ:AJ,TB!$F:$F,'Reported IS - detailed'!$B11,TB!$B:$B,'Reported IS - detailed'!$C11,TB!$G:$G,'Reported IS - detailed'!$E11,TB!$J:$J,'Reported IS - detailed'!$A$4,TB!$K:$K,"")</f>
        <v>226.98268000000098</v>
      </c>
      <c r="BR11" s="527">
        <f>-SUMIFS(TB!AK:AK,TB!$F:$F,'Reported IS - detailed'!$B11,TB!$B:$B,'Reported IS - detailed'!$C11,TB!$G:$G,'Reported IS - detailed'!$E11,TB!$J:$J,'Reported IS - detailed'!$A$4,TB!$K:$K,"")</f>
        <v>1147.5826099999995</v>
      </c>
      <c r="BS11" s="219">
        <f>-SUMIFS(TB!AL:AL,TB!$F:$F,'Reported IS - detailed'!$B11,TB!$B:$B,'Reported IS - detailed'!$C11,TB!$G:$G,'Reported IS - detailed'!$E11,TB!$J:$J,'Reported IS - detailed'!$A$4,TB!$K:$K,"")</f>
        <v>235.18134000000001</v>
      </c>
      <c r="BT11" s="219">
        <f>-SUMIFS(TB!AM:AM,TB!$F:$F,'Reported IS - detailed'!$B11,TB!$B:$B,'Reported IS - detailed'!$C11,TB!$G:$G,'Reported IS - detailed'!$E11,TB!$J:$J,'Reported IS - detailed'!$A$4,TB!$K:$K,"")</f>
        <v>477.35909000000004</v>
      </c>
      <c r="BU11" s="219">
        <f>-SUMIFS(TB!AN:AN,TB!$F:$F,'Reported IS - detailed'!$B11,TB!$B:$B,'Reported IS - detailed'!$C11,TB!$G:$G,'Reported IS - detailed'!$E11,TB!$J:$J,'Reported IS - detailed'!$A$4,TB!$K:$K,"")</f>
        <v>274.33884</v>
      </c>
      <c r="BV11" s="219">
        <f>-SUMIFS(TB!AO:AO,TB!$F:$F,'Reported IS - detailed'!$B11,TB!$B:$B,'Reported IS - detailed'!$C11,TB!$G:$G,'Reported IS - detailed'!$E11,TB!$J:$J,'Reported IS - detailed'!$A$4,TB!$K:$K,"")</f>
        <v>446.93661999999983</v>
      </c>
      <c r="BW11" s="219">
        <f>-SUMIFS(TB!AP:AP,TB!$F:$F,'Reported IS - detailed'!$B11,TB!$B:$B,'Reported IS - detailed'!$C11,TB!$G:$G,'Reported IS - detailed'!$E11,TB!$J:$J,'Reported IS - detailed'!$A$4,TB!$K:$K,"")</f>
        <v>597.33485000000019</v>
      </c>
      <c r="BX11" s="219">
        <f>-SUMIFS(TB!AQ:AQ,TB!$F:$F,'Reported IS - detailed'!$B11,TB!$B:$B,'Reported IS - detailed'!$C11,TB!$G:$G,'Reported IS - detailed'!$E11,TB!$J:$J,'Reported IS - detailed'!$A$4,TB!$K:$K,"")</f>
        <v>602.22584999999981</v>
      </c>
      <c r="BY11" s="219">
        <f>-SUMIFS(TB!AR:AR,TB!$F:$F,'Reported IS - detailed'!$B11,TB!$B:$B,'Reported IS - detailed'!$C11,TB!$G:$G,'Reported IS - detailed'!$E11,TB!$J:$J,'Reported IS - detailed'!$A$4,TB!$K:$K,"")</f>
        <v>451.58183000000008</v>
      </c>
      <c r="BZ11" s="219">
        <f>-SUMIFS(TB!AS:AS,TB!$F:$F,'Reported IS - detailed'!$B11,TB!$B:$B,'Reported IS - detailed'!$C11,TB!$G:$G,'Reported IS - detailed'!$E11,TB!$J:$J,'Reported IS - detailed'!$A$4,TB!$K:$K,"")</f>
        <v>1087.75486</v>
      </c>
      <c r="CA11" s="527">
        <f>-SUMIFS(TB!AT:AT,TB!$F:$F,'Reported IS - detailed'!$B11,TB!$B:$B,'Reported IS - detailed'!$C11,TB!$G:$G,'Reported IS - detailed'!$E11,TB!$J:$J,'Reported IS - detailed'!$A$4,TB!$K:$K,"")</f>
        <v>453.46951999999965</v>
      </c>
      <c r="CB11" s="527">
        <f>-SUMIFS(TB!AU:AU,TB!$F:$F,'Reported IS - detailed'!$B11,TB!$B:$B,'Reported IS - detailed'!$C11,TB!$G:$G,'Reported IS - detailed'!$E11,TB!$J:$J,'Reported IS - detailed'!$A$4,TB!$K:$K,"")</f>
        <v>1531.3998000000001</v>
      </c>
      <c r="CC11" s="219">
        <f>-SUMIFS(TB!AV:AV,TB!$F:$F,'Reported IS - detailed'!$B11,TB!$B:$B,'Reported IS - detailed'!$C11,TB!$G:$G,'Reported IS - detailed'!$E11,TB!$J:$J,'Reported IS - detailed'!$A$4,TB!$K:$K,"")</f>
        <v>341.91335000000072</v>
      </c>
      <c r="CD11" s="218">
        <f>-SUMIFS(TB!AW:AW,TB!$F:$F,'Reported IS - detailed'!$B11,TB!$B:$B,'Reported IS - detailed'!$C11,TB!$G:$G,'Reported IS - detailed'!$E11,TB!$J:$J,'Reported IS - detailed'!$A$4,TB!$K:$K,"")</f>
        <v>586.85904999999912</v>
      </c>
      <c r="CE11" s="219">
        <f>-SUMIFS(TB!AX:AX,TB!$F:$F,'Reported IS - detailed'!$B11,TB!$B:$B,'Reported IS - detailed'!$C11,TB!$G:$G,'Reported IS - detailed'!$E11,TB!$J:$J,'Reported IS - detailed'!$A$4,TB!$K:$K,"")</f>
        <v>248.81876</v>
      </c>
      <c r="CF11" s="219">
        <f>-SUMIFS(TB!AY:AY,TB!$F:$F,'Reported IS - detailed'!$B11,TB!$B:$B,'Reported IS - detailed'!$C11,TB!$G:$G,'Reported IS - detailed'!$E11,TB!$J:$J,'Reported IS - detailed'!$A$4,TB!$K:$K,"")</f>
        <v>548.99662999999998</v>
      </c>
      <c r="CG11" s="219">
        <f>-SUMIFS(TB!AZ:AZ,TB!$F:$F,'Reported IS - detailed'!$B11,TB!$B:$B,'Reported IS - detailed'!$C11,TB!$G:$G,'Reported IS - detailed'!$E11,TB!$J:$J,'Reported IS - detailed'!$A$4,TB!$K:$K,"")</f>
        <v>0</v>
      </c>
      <c r="CH11" s="219">
        <f>-SUMIFS(TB!BA:BA,TB!$F:$F,'Reported IS - detailed'!$B11,TB!$B:$B,'Reported IS - detailed'!$C11,TB!$G:$G,'Reported IS - detailed'!$E11,TB!$J:$J,'Reported IS - detailed'!$A$4,TB!$K:$K,"")</f>
        <v>0</v>
      </c>
      <c r="CI11" s="219">
        <f>-SUMIFS(TB!BB:BB,TB!$F:$F,'Reported IS - detailed'!$B11,TB!$B:$B,'Reported IS - detailed'!$C11,TB!$G:$G,'Reported IS - detailed'!$E11,TB!$J:$J,'Reported IS - detailed'!$A$4,TB!$K:$K,"")</f>
        <v>0</v>
      </c>
      <c r="CJ11" s="219">
        <f>-SUMIFS(TB!BC:BC,TB!$F:$F,'Reported IS - detailed'!$B11,TB!$B:$B,'Reported IS - detailed'!$C11,TB!$G:$G,'Reported IS - detailed'!$E11,TB!$J:$J,'Reported IS - detailed'!$A$4,TB!$K:$K,"")</f>
        <v>0</v>
      </c>
      <c r="CK11" s="219">
        <f>-SUMIFS(TB!BD:BD,TB!$F:$F,'Reported IS - detailed'!$B11,TB!$B:$B,'Reported IS - detailed'!$C11,TB!$G:$G,'Reported IS - detailed'!$E11,TB!$J:$J,'Reported IS - detailed'!$A$4,TB!$K:$K,"")</f>
        <v>0</v>
      </c>
      <c r="CL11" s="219">
        <f>-SUMIFS(TB!BE:BE,TB!$F:$F,'Reported IS - detailed'!$B11,TB!$B:$B,'Reported IS - detailed'!$C11,TB!$G:$G,'Reported IS - detailed'!$E11,TB!$J:$J,'Reported IS - detailed'!$A$4,TB!$K:$K,"")</f>
        <v>0</v>
      </c>
      <c r="CM11" s="219">
        <f>-SUMIFS(TB!BF:BF,TB!$F:$F,'Reported IS - detailed'!$B11,TB!$B:$B,'Reported IS - detailed'!$C11,TB!$G:$G,'Reported IS - detailed'!$E11,TB!$J:$J,'Reported IS - detailed'!$A$4,TB!$K:$K,"")</f>
        <v>0</v>
      </c>
      <c r="CN11" s="219">
        <f>-SUMIFS(TB!BG:BG,TB!$F:$F,'Reported IS - detailed'!$B11,TB!$B:$B,'Reported IS - detailed'!$C11,TB!$G:$G,'Reported IS - detailed'!$E11,TB!$J:$J,'Reported IS - detailed'!$A$4,TB!$K:$K,"")</f>
        <v>0</v>
      </c>
      <c r="CO11" s="219">
        <f>-SUMIFS(TB!BH:BH,TB!$F:$F,'Reported IS - detailed'!$B11,TB!$B:$B,'Reported IS - detailed'!$C11,TB!$G:$G,'Reported IS - detailed'!$E11,TB!$J:$J,'Reported IS - detailed'!$A$4,TB!$K:$K,"")</f>
        <v>0</v>
      </c>
      <c r="CP11" s="218">
        <f>-SUMIFS(TB!BI:BI,TB!$F:$F,'Reported IS - detailed'!$B11,TB!$B:$B,'Reported IS - detailed'!$C11,TB!$G:$G,'Reported IS - detailed'!$E11,TB!$J:$J,'Reported IS - detailed'!$A$4,TB!$K:$K,"")</f>
        <v>0</v>
      </c>
    </row>
    <row r="12" spans="1:94" ht="14.25" hidden="1" customHeight="1" outlineLevel="2" x14ac:dyDescent="0.45">
      <c r="B12" s="71" t="str">
        <f>Periods!$C$39</f>
        <v>Sales</v>
      </c>
      <c r="C12" s="197" t="s">
        <v>600</v>
      </c>
      <c r="D12" s="197" t="str">
        <f>IFERROR(VLOOKUP($C12,TB!$B:$H,2,FALSE),"-")</f>
        <v>SERVICES</v>
      </c>
      <c r="E12" s="197" t="str">
        <f>IFERROR(VLOOKUP($C12,TB!$B:$H,6,FALSE),"-")</f>
        <v>Services</v>
      </c>
      <c r="F12" s="71">
        <f>IFERROR(VLOOKUP($C12,TB!$B:$H,7,FALSE),"-")</f>
        <v>0</v>
      </c>
      <c r="G12" s="219">
        <f t="shared" ref="G12:G14" si="34">SUM(AU12:BF12)</f>
        <v>1681.0938500000002</v>
      </c>
      <c r="H12" s="219">
        <f t="shared" si="26"/>
        <v>284.01600000000002</v>
      </c>
      <c r="I12" s="219">
        <f t="shared" si="27"/>
        <v>1280.6949999999999</v>
      </c>
      <c r="J12" s="218">
        <f ca="1">_xlfn.IFNA(SUM(OFFSET($AU12,0,MATCH(Periods!$D$15,$AU$7:$CS$7)-1):OFFSET($AU12,0,MATCH(Periods!$D$15,$AU$7:$CS$7,0)-12)),0)</f>
        <v>1106.915</v>
      </c>
      <c r="K12" s="218">
        <f ca="1">_xlfn.IFNA(SUM(OFFSET($AU12,0,MATCH(Periods!$D$17,$AU$7:$CS$7)-1):OFFSET($AU12,0,MATCH(Periods!$D$13,$AU$7:$CS$7,0))),0)</f>
        <v>173.78</v>
      </c>
      <c r="L12" s="218">
        <f ca="1">_xlfn.IFNA(SUM(OFFSET($AU12,0,MATCH(Periods!$D$16,$AU$7:$CS$7)-1):OFFSET($AU12,0,MATCH(Periods!$D$14,$AU$7:$CS$7,0))),0)</f>
        <v>0</v>
      </c>
      <c r="N12" s="71" t="s">
        <v>669</v>
      </c>
      <c r="O12" s="316"/>
      <c r="P12" s="58">
        <f t="shared" si="2"/>
        <v>1.7663495530581472E-2</v>
      </c>
      <c r="Q12" s="58">
        <f t="shared" si="3"/>
        <v>5.4389674906297073E-3</v>
      </c>
      <c r="R12" s="58">
        <f t="shared" si="4"/>
        <v>1.5291102014268029E-2</v>
      </c>
      <c r="S12" s="58">
        <f t="shared" ca="1" si="5"/>
        <v>1.4394680941360181E-2</v>
      </c>
      <c r="T12" s="58">
        <f t="shared" ca="1" si="6"/>
        <v>1.6762873758513167E-2</v>
      </c>
      <c r="U12" s="58">
        <f t="shared" ca="1" si="7"/>
        <v>0</v>
      </c>
      <c r="V12" s="149"/>
      <c r="W12" s="218">
        <f t="shared" ref="W12:W14" si="35">MIN(AU12:BF12)</f>
        <v>-13.316749999999956</v>
      </c>
      <c r="X12" s="218">
        <f t="shared" si="28"/>
        <v>0</v>
      </c>
      <c r="Y12" s="218">
        <f t="shared" si="29"/>
        <v>0</v>
      </c>
      <c r="Z12" s="218">
        <f ca="1">_xlfn.IFNA(MIN(OFFSET($AU12,0,MATCH(Periods!$D$15,$AU$7:$CS$7)-1):OFFSET($AU12,0,MATCH(Periods!$D$15,$AU$7:$CS$7,0)-12)),0)</f>
        <v>0</v>
      </c>
      <c r="AA12" s="337"/>
      <c r="AB12" s="218">
        <f t="shared" ref="AB12:AB14" si="36">MAX(AU12:BF12)</f>
        <v>874.74760000000015</v>
      </c>
      <c r="AC12" s="218">
        <f t="shared" si="30"/>
        <v>65.462999999999994</v>
      </c>
      <c r="AD12" s="218">
        <f t="shared" si="31"/>
        <v>912.86999999999989</v>
      </c>
      <c r="AE12" s="218">
        <f ca="1">_xlfn.IFNA(MAX(OFFSET($AU12,0,MATCH(Periods!$D$15,$AU$7:$CS$7)-1):OFFSET($AU12,0,MATCH(Periods!$D$15,$AU$7:$CS$7,0)-12)),0)</f>
        <v>912.86999999999989</v>
      </c>
      <c r="AF12" s="337"/>
      <c r="AG12" s="218">
        <f t="shared" ref="AG12:AG14" si="37">AVERAGE(AU12:BF12)</f>
        <v>140.09115416666668</v>
      </c>
      <c r="AH12" s="218">
        <f t="shared" si="32"/>
        <v>23.668000000000003</v>
      </c>
      <c r="AI12" s="218">
        <f t="shared" si="33"/>
        <v>106.72458333333333</v>
      </c>
      <c r="AJ12" s="218">
        <f ca="1">_xlfn.IFNA(AVERAGE(OFFSET($AU12,0,MATCH(Periods!$D$15,$AU$7:$CS$7)-1):OFFSET($AU12,0,MATCH(Periods!$D$15,$AU$7:$CS$7,0)-12)),0)</f>
        <v>92.242916666666659</v>
      </c>
      <c r="AK12" s="337"/>
      <c r="AL12" s="218">
        <f t="shared" ref="AL12:AL14" si="38">H12-G12</f>
        <v>-1397.0778500000001</v>
      </c>
      <c r="AM12" s="59">
        <f t="shared" ref="AM12:AM14" si="39">IFERROR(AL12/G12,"n/a")</f>
        <v>-0.83105285882760205</v>
      </c>
      <c r="AN12" s="218">
        <f t="shared" ref="AN12:AN14" si="40">I12-H12</f>
        <v>996.67899999999986</v>
      </c>
      <c r="AO12" s="59">
        <f t="shared" ref="AO12:AO14" si="41">IFERROR(AN12/H12,"n/a")</f>
        <v>3.5092353951890027</v>
      </c>
      <c r="AP12" s="218">
        <f t="shared" ref="AP12:AP14" ca="1" si="42">J12-I12</f>
        <v>-173.77999999999997</v>
      </c>
      <c r="AQ12" s="59">
        <f t="shared" ref="AQ12:AQ14" ca="1" si="43">IFERROR(AP12/I12,"n/a")</f>
        <v>-0.13569194851233118</v>
      </c>
      <c r="AR12" s="218">
        <f t="shared" ca="1" si="22"/>
        <v>-173.78</v>
      </c>
      <c r="AS12" s="58">
        <f t="shared" ca="1" si="23"/>
        <v>-1</v>
      </c>
      <c r="AU12" s="219">
        <f>-SUMIFS(TB!N:N,TB!$F:$F,'Reported IS - detailed'!$B12,TB!$B:$B,'Reported IS - detailed'!$C12,TB!$G:$G,'Reported IS - detailed'!$E12,TB!$J:$J,'Reported IS - detailed'!$A$4,TB!$K:$K,"")</f>
        <v>15.96</v>
      </c>
      <c r="AV12" s="219">
        <f>-SUMIFS(TB!O:O,TB!$F:$F,'Reported IS - detailed'!$B12,TB!$B:$B,'Reported IS - detailed'!$C12,TB!$G:$G,'Reported IS - detailed'!$E12,TB!$J:$J,'Reported IS - detailed'!$A$4,TB!$K:$K,"")</f>
        <v>0</v>
      </c>
      <c r="AW12" s="219">
        <f>-SUMIFS(TB!P:P,TB!$F:$F,'Reported IS - detailed'!$B12,TB!$B:$B,'Reported IS - detailed'!$C12,TB!$G:$G,'Reported IS - detailed'!$E12,TB!$J:$J,'Reported IS - detailed'!$A$4,TB!$K:$K,"")</f>
        <v>316.38600000000002</v>
      </c>
      <c r="AX12" s="219">
        <f>-SUMIFS(TB!Q:Q,TB!$F:$F,'Reported IS - detailed'!$B12,TB!$B:$B,'Reported IS - detailed'!$C12,TB!$G:$G,'Reported IS - detailed'!$E12,TB!$J:$J,'Reported IS - detailed'!$A$4,TB!$K:$K,"")</f>
        <v>124.82499999999999</v>
      </c>
      <c r="AY12" s="219">
        <f>-SUMIFS(TB!R:R,TB!$F:$F,'Reported IS - detailed'!$B12,TB!$B:$B,'Reported IS - detailed'!$C12,TB!$G:$G,'Reported IS - detailed'!$E12,TB!$J:$J,'Reported IS - detailed'!$A$4,TB!$K:$K,"")</f>
        <v>0</v>
      </c>
      <c r="AZ12" s="219">
        <f>-SUMIFS(TB!S:S,TB!$F:$F,'Reported IS - detailed'!$B12,TB!$B:$B,'Reported IS - detailed'!$C12,TB!$G:$G,'Reported IS - detailed'!$E12,TB!$J:$J,'Reported IS - detailed'!$A$4,TB!$K:$K,"")</f>
        <v>0</v>
      </c>
      <c r="BA12" s="219">
        <f>-SUMIFS(TB!T:T,TB!$F:$F,'Reported IS - detailed'!$B12,TB!$B:$B,'Reported IS - detailed'!$C12,TB!$G:$G,'Reported IS - detailed'!$E12,TB!$J:$J,'Reported IS - detailed'!$A$4,TB!$K:$K,"")</f>
        <v>24.425999999999988</v>
      </c>
      <c r="BB12" s="527">
        <f>-SUMIFS(TB!U:U,TB!$F:$F,'Reported IS - detailed'!$B12,TB!$B:$B,'Reported IS - detailed'!$C12,TB!$G:$G,'Reported IS - detailed'!$E12,TB!$J:$J,'Reported IS - detailed'!$A$4,TB!$K:$K,"")</f>
        <v>-13.316749999999956</v>
      </c>
      <c r="BC12" s="219">
        <f>-SUMIFS(TB!V:V,TB!$F:$F,'Reported IS - detailed'!$B12,TB!$B:$B,'Reported IS - detailed'!$C12,TB!$G:$G,'Reported IS - detailed'!$E12,TB!$J:$J,'Reported IS - detailed'!$A$4,TB!$K:$K,"")</f>
        <v>199.64</v>
      </c>
      <c r="BD12" s="219">
        <f>-SUMIFS(TB!W:W,TB!$F:$F,'Reported IS - detailed'!$B12,TB!$B:$B,'Reported IS - detailed'!$C12,TB!$G:$G,'Reported IS - detailed'!$E12,TB!$J:$J,'Reported IS - detailed'!$A$4,TB!$K:$K,"")</f>
        <v>138.42600000000004</v>
      </c>
      <c r="BE12" s="219">
        <f>-SUMIFS(TB!X:X,TB!$F:$F,'Reported IS - detailed'!$B12,TB!$B:$B,'Reported IS - detailed'!$C12,TB!$G:$G,'Reported IS - detailed'!$E12,TB!$J:$J,'Reported IS - detailed'!$A$4,TB!$K:$K,"")</f>
        <v>0</v>
      </c>
      <c r="BF12" s="527">
        <f>-SUMIFS(TB!Y:Y,TB!$F:$F,'Reported IS - detailed'!$B12,TB!$B:$B,'Reported IS - detailed'!$C12,TB!$G:$G,'Reported IS - detailed'!$E12,TB!$J:$J,'Reported IS - detailed'!$A$4,TB!$K:$K,"")</f>
        <v>874.74760000000015</v>
      </c>
      <c r="BG12" s="219">
        <f>-SUMIFS(TB!Z:Z,TB!$F:$F,'Reported IS - detailed'!$B12,TB!$B:$B,'Reported IS - detailed'!$C12,TB!$G:$G,'Reported IS - detailed'!$E12,TB!$J:$J,'Reported IS - detailed'!$A$4,TB!$K:$K,"")</f>
        <v>63.454999999999998</v>
      </c>
      <c r="BH12" s="219">
        <f>-SUMIFS(TB!AA:AA,TB!$F:$F,'Reported IS - detailed'!$B12,TB!$B:$B,'Reported IS - detailed'!$C12,TB!$G:$G,'Reported IS - detailed'!$E12,TB!$J:$J,'Reported IS - detailed'!$A$4,TB!$K:$K,"")</f>
        <v>0</v>
      </c>
      <c r="BI12" s="219">
        <f>-SUMIFS(TB!AB:AB,TB!$F:$F,'Reported IS - detailed'!$B12,TB!$B:$B,'Reported IS - detailed'!$C12,TB!$G:$G,'Reported IS - detailed'!$E12,TB!$J:$J,'Reported IS - detailed'!$A$4,TB!$K:$K,"")</f>
        <v>0</v>
      </c>
      <c r="BJ12" s="219">
        <f>-SUMIFS(TB!AC:AC,TB!$F:$F,'Reported IS - detailed'!$B12,TB!$B:$B,'Reported IS - detailed'!$C12,TB!$G:$G,'Reported IS - detailed'!$E12,TB!$J:$J,'Reported IS - detailed'!$A$4,TB!$K:$K,"")</f>
        <v>57.165000000000006</v>
      </c>
      <c r="BK12" s="219">
        <f>-SUMIFS(TB!AD:AD,TB!$F:$F,'Reported IS - detailed'!$B12,TB!$B:$B,'Reported IS - detailed'!$C12,TB!$G:$G,'Reported IS - detailed'!$E12,TB!$J:$J,'Reported IS - detailed'!$A$4,TB!$K:$K,"")</f>
        <v>0</v>
      </c>
      <c r="BL12" s="219">
        <f>-SUMIFS(TB!AE:AE,TB!$F:$F,'Reported IS - detailed'!$B12,TB!$B:$B,'Reported IS - detailed'!$C12,TB!$G:$G,'Reported IS - detailed'!$E12,TB!$J:$J,'Reported IS - detailed'!$A$4,TB!$K:$K,"")</f>
        <v>0</v>
      </c>
      <c r="BM12" s="219">
        <f>-SUMIFS(TB!AF:AF,TB!$F:$F,'Reported IS - detailed'!$B12,TB!$B:$B,'Reported IS - detailed'!$C12,TB!$G:$G,'Reported IS - detailed'!$E12,TB!$J:$J,'Reported IS - detailed'!$A$4,TB!$K:$K,"")</f>
        <v>38.474999999999994</v>
      </c>
      <c r="BN12" s="219">
        <f>-SUMIFS(TB!AG:AG,TB!$F:$F,'Reported IS - detailed'!$B12,TB!$B:$B,'Reported IS - detailed'!$C12,TB!$G:$G,'Reported IS - detailed'!$E12,TB!$J:$J,'Reported IS - detailed'!$A$4,TB!$K:$K,"")</f>
        <v>0</v>
      </c>
      <c r="BO12" s="219">
        <f>-SUMIFS(TB!AH:AH,TB!$F:$F,'Reported IS - detailed'!$B12,TB!$B:$B,'Reported IS - detailed'!$C12,TB!$G:$G,'Reported IS - detailed'!$E12,TB!$J:$J,'Reported IS - detailed'!$A$4,TB!$K:$K,"")</f>
        <v>0</v>
      </c>
      <c r="BP12" s="219">
        <f>-SUMIFS(TB!AI:AI,TB!$F:$F,'Reported IS - detailed'!$B12,TB!$B:$B,'Reported IS - detailed'!$C12,TB!$G:$G,'Reported IS - detailed'!$E12,TB!$J:$J,'Reported IS - detailed'!$A$4,TB!$K:$K,"")</f>
        <v>65.462999999999994</v>
      </c>
      <c r="BQ12" s="219">
        <f>-SUMIFS(TB!AJ:AJ,TB!$F:$F,'Reported IS - detailed'!$B12,TB!$B:$B,'Reported IS - detailed'!$C12,TB!$G:$G,'Reported IS - detailed'!$E12,TB!$J:$J,'Reported IS - detailed'!$A$4,TB!$K:$K,"")</f>
        <v>59.458000000000027</v>
      </c>
      <c r="BR12" s="219">
        <f>-SUMIFS(TB!AK:AK,TB!$F:$F,'Reported IS - detailed'!$B12,TB!$B:$B,'Reported IS - detailed'!$C12,TB!$G:$G,'Reported IS - detailed'!$E12,TB!$J:$J,'Reported IS - detailed'!$A$4,TB!$K:$K,"")</f>
        <v>0</v>
      </c>
      <c r="BS12" s="219">
        <f>-SUMIFS(TB!AL:AL,TB!$F:$F,'Reported IS - detailed'!$B12,TB!$B:$B,'Reported IS - detailed'!$C12,TB!$G:$G,'Reported IS - detailed'!$E12,TB!$J:$J,'Reported IS - detailed'!$A$4,TB!$K:$K,"")</f>
        <v>173.78</v>
      </c>
      <c r="BT12" s="219">
        <f>-SUMIFS(TB!AM:AM,TB!$F:$F,'Reported IS - detailed'!$B12,TB!$B:$B,'Reported IS - detailed'!$C12,TB!$G:$G,'Reported IS - detailed'!$E12,TB!$J:$J,'Reported IS - detailed'!$A$4,TB!$K:$K,"")</f>
        <v>0</v>
      </c>
      <c r="BU12" s="219">
        <f>-SUMIFS(TB!AN:AN,TB!$F:$F,'Reported IS - detailed'!$B12,TB!$B:$B,'Reported IS - detailed'!$C12,TB!$G:$G,'Reported IS - detailed'!$E12,TB!$J:$J,'Reported IS - detailed'!$A$4,TB!$K:$K,"")</f>
        <v>25.53</v>
      </c>
      <c r="BV12" s="219">
        <f>-SUMIFS(TB!AO:AO,TB!$F:$F,'Reported IS - detailed'!$B12,TB!$B:$B,'Reported IS - detailed'!$C12,TB!$G:$G,'Reported IS - detailed'!$E12,TB!$J:$J,'Reported IS - detailed'!$A$4,TB!$K:$K,"")</f>
        <v>52.5</v>
      </c>
      <c r="BW12" s="219">
        <f>-SUMIFS(TB!AP:AP,TB!$F:$F,'Reported IS - detailed'!$B12,TB!$B:$B,'Reported IS - detailed'!$C12,TB!$G:$G,'Reported IS - detailed'!$E12,TB!$J:$J,'Reported IS - detailed'!$A$4,TB!$K:$K,"")</f>
        <v>0</v>
      </c>
      <c r="BX12" s="219">
        <f>-SUMIFS(TB!AQ:AQ,TB!$F:$F,'Reported IS - detailed'!$B12,TB!$B:$B,'Reported IS - detailed'!$C12,TB!$G:$G,'Reported IS - detailed'!$E12,TB!$J:$J,'Reported IS - detailed'!$A$4,TB!$K:$K,"")</f>
        <v>0</v>
      </c>
      <c r="BY12" s="219">
        <f>-SUMIFS(TB!AR:AR,TB!$F:$F,'Reported IS - detailed'!$B12,TB!$B:$B,'Reported IS - detailed'!$C12,TB!$G:$G,'Reported IS - detailed'!$E12,TB!$J:$J,'Reported IS - detailed'!$A$4,TB!$K:$K,"")</f>
        <v>0</v>
      </c>
      <c r="BZ12" s="219">
        <f>-SUMIFS(TB!AS:AS,TB!$F:$F,'Reported IS - detailed'!$B12,TB!$B:$B,'Reported IS - detailed'!$C12,TB!$G:$G,'Reported IS - detailed'!$E12,TB!$J:$J,'Reported IS - detailed'!$A$4,TB!$K:$K,"")</f>
        <v>0</v>
      </c>
      <c r="CA12" s="219">
        <f>-SUMIFS(TB!AT:AT,TB!$F:$F,'Reported IS - detailed'!$B12,TB!$B:$B,'Reported IS - detailed'!$C12,TB!$G:$G,'Reported IS - detailed'!$E12,TB!$J:$J,'Reported IS - detailed'!$A$4,TB!$K:$K,"")</f>
        <v>112.565</v>
      </c>
      <c r="CB12" s="219">
        <f>-SUMIFS(TB!AU:AU,TB!$F:$F,'Reported IS - detailed'!$B12,TB!$B:$B,'Reported IS - detailed'!$C12,TB!$G:$G,'Reported IS - detailed'!$E12,TB!$J:$J,'Reported IS - detailed'!$A$4,TB!$K:$K,"")</f>
        <v>3.4499999999999886</v>
      </c>
      <c r="CC12" s="219">
        <f>-SUMIFS(TB!AV:AV,TB!$F:$F,'Reported IS - detailed'!$B12,TB!$B:$B,'Reported IS - detailed'!$C12,TB!$G:$G,'Reported IS - detailed'!$E12,TB!$J:$J,'Reported IS - detailed'!$A$4,TB!$K:$K,"")</f>
        <v>0</v>
      </c>
      <c r="CD12" s="519">
        <f>-SUMIFS(TB!AW:AW,TB!$F:$F,'Reported IS - detailed'!$B12,TB!$B:$B,'Reported IS - detailed'!$C12,TB!$G:$G,'Reported IS - detailed'!$E12,TB!$J:$J,'Reported IS - detailed'!$A$4,TB!$K:$K,"")</f>
        <v>912.86999999999989</v>
      </c>
      <c r="CE12" s="219">
        <f>-SUMIFS(TB!AX:AX,TB!$F:$F,'Reported IS - detailed'!$B12,TB!$B:$B,'Reported IS - detailed'!$C12,TB!$G:$G,'Reported IS - detailed'!$E12,TB!$J:$J,'Reported IS - detailed'!$A$4,TB!$K:$K,"")</f>
        <v>0</v>
      </c>
      <c r="CF12" s="219">
        <f>-SUMIFS(TB!AY:AY,TB!$F:$F,'Reported IS - detailed'!$B12,TB!$B:$B,'Reported IS - detailed'!$C12,TB!$G:$G,'Reported IS - detailed'!$E12,TB!$J:$J,'Reported IS - detailed'!$A$4,TB!$K:$K,"")</f>
        <v>0</v>
      </c>
      <c r="CG12" s="219">
        <f>-SUMIFS(TB!AZ:AZ,TB!$F:$F,'Reported IS - detailed'!$B12,TB!$B:$B,'Reported IS - detailed'!$C12,TB!$G:$G,'Reported IS - detailed'!$E12,TB!$J:$J,'Reported IS - detailed'!$A$4,TB!$K:$K,"")</f>
        <v>0</v>
      </c>
      <c r="CH12" s="219">
        <f>-SUMIFS(TB!BA:BA,TB!$F:$F,'Reported IS - detailed'!$B12,TB!$B:$B,'Reported IS - detailed'!$C12,TB!$G:$G,'Reported IS - detailed'!$E12,TB!$J:$J,'Reported IS - detailed'!$A$4,TB!$K:$K,"")</f>
        <v>0</v>
      </c>
      <c r="CI12" s="219">
        <f>-SUMIFS(TB!BB:BB,TB!$F:$F,'Reported IS - detailed'!$B12,TB!$B:$B,'Reported IS - detailed'!$C12,TB!$G:$G,'Reported IS - detailed'!$E12,TB!$J:$J,'Reported IS - detailed'!$A$4,TB!$K:$K,"")</f>
        <v>0</v>
      </c>
      <c r="CJ12" s="219">
        <f>-SUMIFS(TB!BC:BC,TB!$F:$F,'Reported IS - detailed'!$B12,TB!$B:$B,'Reported IS - detailed'!$C12,TB!$G:$G,'Reported IS - detailed'!$E12,TB!$J:$J,'Reported IS - detailed'!$A$4,TB!$K:$K,"")</f>
        <v>0</v>
      </c>
      <c r="CK12" s="219">
        <f>-SUMIFS(TB!BD:BD,TB!$F:$F,'Reported IS - detailed'!$B12,TB!$B:$B,'Reported IS - detailed'!$C12,TB!$G:$G,'Reported IS - detailed'!$E12,TB!$J:$J,'Reported IS - detailed'!$A$4,TB!$K:$K,"")</f>
        <v>0</v>
      </c>
      <c r="CL12" s="219">
        <f>-SUMIFS(TB!BE:BE,TB!$F:$F,'Reported IS - detailed'!$B12,TB!$B:$B,'Reported IS - detailed'!$C12,TB!$G:$G,'Reported IS - detailed'!$E12,TB!$J:$J,'Reported IS - detailed'!$A$4,TB!$K:$K,"")</f>
        <v>0</v>
      </c>
      <c r="CM12" s="219">
        <f>-SUMIFS(TB!BF:BF,TB!$F:$F,'Reported IS - detailed'!$B12,TB!$B:$B,'Reported IS - detailed'!$C12,TB!$G:$G,'Reported IS - detailed'!$E12,TB!$J:$J,'Reported IS - detailed'!$A$4,TB!$K:$K,"")</f>
        <v>0</v>
      </c>
      <c r="CN12" s="219">
        <f>-SUMIFS(TB!BG:BG,TB!$F:$F,'Reported IS - detailed'!$B12,TB!$B:$B,'Reported IS - detailed'!$C12,TB!$G:$G,'Reported IS - detailed'!$E12,TB!$J:$J,'Reported IS - detailed'!$A$4,TB!$K:$K,"")</f>
        <v>0</v>
      </c>
      <c r="CO12" s="219">
        <f>-SUMIFS(TB!BH:BH,TB!$F:$F,'Reported IS - detailed'!$B12,TB!$B:$B,'Reported IS - detailed'!$C12,TB!$G:$G,'Reported IS - detailed'!$E12,TB!$J:$J,'Reported IS - detailed'!$A$4,TB!$K:$K,"")</f>
        <v>0</v>
      </c>
      <c r="CP12" s="218">
        <f>-SUMIFS(TB!BI:BI,TB!$F:$F,'Reported IS - detailed'!$B12,TB!$B:$B,'Reported IS - detailed'!$C12,TB!$G:$G,'Reported IS - detailed'!$E12,TB!$J:$J,'Reported IS - detailed'!$A$4,TB!$K:$K,"")</f>
        <v>0</v>
      </c>
    </row>
    <row r="13" spans="1:94" ht="14.25" hidden="1" customHeight="1" outlineLevel="2" x14ac:dyDescent="0.45">
      <c r="B13" s="71" t="str">
        <f>Periods!$C$39</f>
        <v>Sales</v>
      </c>
      <c r="C13" s="197" t="s">
        <v>598</v>
      </c>
      <c r="D13" s="197" t="str">
        <f>IFERROR(VLOOKUP($C13,TB!$B:$H,2,FALSE),"-")</f>
        <v>Sales - Service Support &amp; Maint</v>
      </c>
      <c r="E13" s="197" t="str">
        <f>IFERROR(VLOOKUP($C13,TB!$B:$H,6,FALSE),"-")</f>
        <v>Service support and maintenance</v>
      </c>
      <c r="F13" s="71">
        <f>IFERROR(VLOOKUP($C13,TB!$B:$H,7,FALSE),"-")</f>
        <v>0</v>
      </c>
      <c r="G13" s="527">
        <f t="shared" ref="G13" si="44">SUM(AU13:BF13)</f>
        <v>78.544589999999999</v>
      </c>
      <c r="H13" s="527">
        <f t="shared" si="26"/>
        <v>214.86011999999999</v>
      </c>
      <c r="I13" s="527">
        <f t="shared" si="27"/>
        <v>994.11537999999996</v>
      </c>
      <c r="J13" s="519">
        <f ca="1">_xlfn.IFNA(SUM(OFFSET($AU13,0,MATCH(Periods!$D$15,$AU$7:$CS$7)-1):OFFSET($AU13,0,MATCH(Periods!$D$15,$AU$7:$CS$7,0)-12)),0)</f>
        <v>973.16994</v>
      </c>
      <c r="K13" s="218">
        <f ca="1">_xlfn.IFNA(SUM(OFFSET($AU13,0,MATCH(Periods!$D$17,$AU$7:$CS$7)-1):OFFSET($AU13,0,MATCH(Periods!$D$13,$AU$7:$CS$7,0))),0)</f>
        <v>20.945439999999998</v>
      </c>
      <c r="L13" s="218">
        <f ca="1">_xlfn.IFNA(SUM(OFFSET($AU13,0,MATCH(Periods!$D$16,$AU$7:$CS$7)-1):OFFSET($AU13,0,MATCH(Periods!$D$14,$AU$7:$CS$7,0))),0)</f>
        <v>0</v>
      </c>
      <c r="N13" s="71" t="s">
        <v>670</v>
      </c>
      <c r="O13" s="316"/>
      <c r="P13" s="58">
        <f t="shared" si="2"/>
        <v>8.2527933489040723E-4</v>
      </c>
      <c r="Q13" s="58">
        <f t="shared" si="3"/>
        <v>4.1146175134950062E-3</v>
      </c>
      <c r="R13" s="58">
        <f t="shared" si="4"/>
        <v>1.1869430027862079E-2</v>
      </c>
      <c r="S13" s="58">
        <f t="shared" ca="1" si="5"/>
        <v>1.2655416891109644E-2</v>
      </c>
      <c r="T13" s="58">
        <f t="shared" ca="1" si="6"/>
        <v>2.0204037664662907E-3</v>
      </c>
      <c r="U13" s="58">
        <f t="shared" ca="1" si="7"/>
        <v>0</v>
      </c>
      <c r="V13" s="149"/>
      <c r="W13" s="218">
        <f t="shared" ref="W13" si="45">MIN(AU13:BF13)</f>
        <v>0</v>
      </c>
      <c r="X13" s="218">
        <f t="shared" si="28"/>
        <v>0</v>
      </c>
      <c r="Y13" s="218">
        <f t="shared" si="29"/>
        <v>0</v>
      </c>
      <c r="Z13" s="218">
        <f ca="1">_xlfn.IFNA(MIN(OFFSET($AU13,0,MATCH(Periods!$D$15,$AU$7:$CS$7)-1):OFFSET($AU13,0,MATCH(Periods!$D$15,$AU$7:$CS$7,0)-12)),0)</f>
        <v>0</v>
      </c>
      <c r="AA13" s="337"/>
      <c r="AB13" s="218">
        <f t="shared" ref="AB13" si="46">MAX(AU13:BF13)</f>
        <v>67.147999999999996</v>
      </c>
      <c r="AC13" s="218">
        <f t="shared" si="30"/>
        <v>63.757979999999989</v>
      </c>
      <c r="AD13" s="218">
        <f t="shared" si="31"/>
        <v>796.01472999999999</v>
      </c>
      <c r="AE13" s="218">
        <f ca="1">_xlfn.IFNA(MAX(OFFSET($AU13,0,MATCH(Periods!$D$15,$AU$7:$CS$7)-1):OFFSET($AU13,0,MATCH(Periods!$D$15,$AU$7:$CS$7,0)-12)),0)</f>
        <v>796.01472999999999</v>
      </c>
      <c r="AF13" s="337"/>
      <c r="AG13" s="218">
        <f t="shared" ref="AG13" si="47">AVERAGE(AU13:BF13)</f>
        <v>6.5453824999999997</v>
      </c>
      <c r="AH13" s="218">
        <f t="shared" si="32"/>
        <v>17.905010000000001</v>
      </c>
      <c r="AI13" s="218">
        <f t="shared" si="33"/>
        <v>82.842948333333325</v>
      </c>
      <c r="AJ13" s="218">
        <f ca="1">_xlfn.IFNA(AVERAGE(OFFSET($AU13,0,MATCH(Periods!$D$15,$AU$7:$CS$7)-1):OFFSET($AU13,0,MATCH(Periods!$D$15,$AU$7:$CS$7,0)-12)),0)</f>
        <v>81.097494999999995</v>
      </c>
      <c r="AK13" s="337"/>
      <c r="AL13" s="218">
        <f t="shared" ref="AL13" si="48">H13-G13</f>
        <v>136.31553</v>
      </c>
      <c r="AM13" s="59">
        <f t="shared" ref="AM13" si="49">IFERROR(AL13/G13,"n/a")</f>
        <v>1.7355177485807742</v>
      </c>
      <c r="AN13" s="218">
        <f t="shared" ref="AN13" si="50">I13-H13</f>
        <v>779.25525999999991</v>
      </c>
      <c r="AO13" s="59">
        <f t="shared" ref="AO13" si="51">IFERROR(AN13/H13,"n/a")</f>
        <v>3.6268026844628025</v>
      </c>
      <c r="AP13" s="218">
        <f t="shared" ref="AP13" ca="1" si="52">J13-I13</f>
        <v>-20.945439999999962</v>
      </c>
      <c r="AQ13" s="59">
        <f t="shared" ref="AQ13" ca="1" si="53">IFERROR(AP13/I13,"n/a")</f>
        <v>-2.106942556305684E-2</v>
      </c>
      <c r="AR13" s="218">
        <f t="shared" ca="1" si="22"/>
        <v>-20.945439999999998</v>
      </c>
      <c r="AS13" s="58">
        <f t="shared" ca="1" si="23"/>
        <v>-1</v>
      </c>
      <c r="AU13" s="527">
        <f>-SUMIFS(TB!N:N,TB!$F:$F,'Reported IS - detailed'!$B13,TB!$B:$B,'Reported IS - detailed'!$C13,TB!$G:$G,'Reported IS - detailed'!$E13,TB!$J:$J,'Reported IS - detailed'!$A$4,TB!$K:$K,"")</f>
        <v>67.147999999999996</v>
      </c>
      <c r="AV13" s="219">
        <f>-SUMIFS(TB!O:O,TB!$F:$F,'Reported IS - detailed'!$B13,TB!$B:$B,'Reported IS - detailed'!$C13,TB!$G:$G,'Reported IS - detailed'!$E13,TB!$J:$J,'Reported IS - detailed'!$A$4,TB!$K:$K,"")</f>
        <v>4.9369999999996139E-2</v>
      </c>
      <c r="AW13" s="219">
        <f>-SUMIFS(TB!P:P,TB!$F:$F,'Reported IS - detailed'!$B13,TB!$B:$B,'Reported IS - detailed'!$C13,TB!$G:$G,'Reported IS - detailed'!$E13,TB!$J:$J,'Reported IS - detailed'!$A$4,TB!$K:$K,"")</f>
        <v>0</v>
      </c>
      <c r="AX13" s="219">
        <f>-SUMIFS(TB!Q:Q,TB!$F:$F,'Reported IS - detailed'!$B13,TB!$B:$B,'Reported IS - detailed'!$C13,TB!$G:$G,'Reported IS - detailed'!$E13,TB!$J:$J,'Reported IS - detailed'!$A$4,TB!$K:$K,"")</f>
        <v>4.3589600000000104</v>
      </c>
      <c r="AY13" s="219">
        <f>-SUMIFS(TB!R:R,TB!$F:$F,'Reported IS - detailed'!$B13,TB!$B:$B,'Reported IS - detailed'!$C13,TB!$G:$G,'Reported IS - detailed'!$E13,TB!$J:$J,'Reported IS - detailed'!$A$4,TB!$K:$K,"")</f>
        <v>0</v>
      </c>
      <c r="AZ13" s="219">
        <f>-SUMIFS(TB!S:S,TB!$F:$F,'Reported IS - detailed'!$B13,TB!$B:$B,'Reported IS - detailed'!$C13,TB!$G:$G,'Reported IS - detailed'!$E13,TB!$J:$J,'Reported IS - detailed'!$A$4,TB!$K:$K,"")</f>
        <v>0</v>
      </c>
      <c r="BA13" s="219">
        <f>-SUMIFS(TB!T:T,TB!$F:$F,'Reported IS - detailed'!$B13,TB!$B:$B,'Reported IS - detailed'!$C13,TB!$G:$G,'Reported IS - detailed'!$E13,TB!$J:$J,'Reported IS - detailed'!$A$4,TB!$K:$K,"")</f>
        <v>0.42799999999999727</v>
      </c>
      <c r="BB13" s="219">
        <f>-SUMIFS(TB!U:U,TB!$F:$F,'Reported IS - detailed'!$B13,TB!$B:$B,'Reported IS - detailed'!$C13,TB!$G:$G,'Reported IS - detailed'!$E13,TB!$J:$J,'Reported IS - detailed'!$A$4,TB!$K:$K,"")</f>
        <v>0.46747999999999479</v>
      </c>
      <c r="BC13" s="219">
        <f>-SUMIFS(TB!V:V,TB!$F:$F,'Reported IS - detailed'!$B13,TB!$B:$B,'Reported IS - detailed'!$C13,TB!$G:$G,'Reported IS - detailed'!$E13,TB!$J:$J,'Reported IS - detailed'!$A$4,TB!$K:$K,"")</f>
        <v>1.5525800000000061</v>
      </c>
      <c r="BD13" s="219">
        <f>-SUMIFS(TB!W:W,TB!$F:$F,'Reported IS - detailed'!$B13,TB!$B:$B,'Reported IS - detailed'!$C13,TB!$G:$G,'Reported IS - detailed'!$E13,TB!$J:$J,'Reported IS - detailed'!$A$4,TB!$K:$K,"")</f>
        <v>0</v>
      </c>
      <c r="BE13" s="219">
        <f>-SUMIFS(TB!X:X,TB!$F:$F,'Reported IS - detailed'!$B13,TB!$B:$B,'Reported IS - detailed'!$C13,TB!$G:$G,'Reported IS - detailed'!$E13,TB!$J:$J,'Reported IS - detailed'!$A$4,TB!$K:$K,"")</f>
        <v>2.2108800000000031</v>
      </c>
      <c r="BF13" s="219">
        <f>-SUMIFS(TB!Y:Y,TB!$F:$F,'Reported IS - detailed'!$B13,TB!$B:$B,'Reported IS - detailed'!$C13,TB!$G:$G,'Reported IS - detailed'!$E13,TB!$J:$J,'Reported IS - detailed'!$A$4,TB!$K:$K,"")</f>
        <v>2.3293199999999956</v>
      </c>
      <c r="BG13" s="219">
        <f>-SUMIFS(TB!Z:Z,TB!$F:$F,'Reported IS - detailed'!$B13,TB!$B:$B,'Reported IS - detailed'!$C13,TB!$G:$G,'Reported IS - detailed'!$E13,TB!$J:$J,'Reported IS - detailed'!$A$4,TB!$K:$K,"")</f>
        <v>2.2549999999999999</v>
      </c>
      <c r="BH13" s="219">
        <f>-SUMIFS(TB!AA:AA,TB!$F:$F,'Reported IS - detailed'!$B13,TB!$B:$B,'Reported IS - detailed'!$C13,TB!$G:$G,'Reported IS - detailed'!$E13,TB!$J:$J,'Reported IS - detailed'!$A$4,TB!$K:$K,"")</f>
        <v>0.15792000000000028</v>
      </c>
      <c r="BI13" s="527">
        <f>-SUMIFS(TB!AB:AB,TB!$F:$F,'Reported IS - detailed'!$B13,TB!$B:$B,'Reported IS - detailed'!$C13,TB!$G:$G,'Reported IS - detailed'!$E13,TB!$J:$J,'Reported IS - detailed'!$A$4,TB!$K:$K,"")</f>
        <v>39.585439999999998</v>
      </c>
      <c r="BJ13" s="219">
        <f>-SUMIFS(TB!AC:AC,TB!$F:$F,'Reported IS - detailed'!$B13,TB!$B:$B,'Reported IS - detailed'!$C13,TB!$G:$G,'Reported IS - detailed'!$E13,TB!$J:$J,'Reported IS - detailed'!$A$4,TB!$K:$K,"")</f>
        <v>0</v>
      </c>
      <c r="BK13" s="219">
        <f>-SUMIFS(TB!AD:AD,TB!$F:$F,'Reported IS - detailed'!$B13,TB!$B:$B,'Reported IS - detailed'!$C13,TB!$G:$G,'Reported IS - detailed'!$E13,TB!$J:$J,'Reported IS - detailed'!$A$4,TB!$K:$K,"")</f>
        <v>0.42800000000000438</v>
      </c>
      <c r="BL13" s="527">
        <f>-SUMIFS(TB!AE:AE,TB!$F:$F,'Reported IS - detailed'!$B13,TB!$B:$B,'Reported IS - detailed'!$C13,TB!$G:$G,'Reported IS - detailed'!$E13,TB!$J:$J,'Reported IS - detailed'!$A$4,TB!$K:$K,"")</f>
        <v>40.532960000000003</v>
      </c>
      <c r="BM13" s="219">
        <f>-SUMIFS(TB!AF:AF,TB!$F:$F,'Reported IS - detailed'!$B13,TB!$B:$B,'Reported IS - detailed'!$C13,TB!$G:$G,'Reported IS - detailed'!$E13,TB!$J:$J,'Reported IS - detailed'!$A$4,TB!$K:$K,"")</f>
        <v>2.0369599999999934</v>
      </c>
      <c r="BN13" s="219">
        <f>-SUMIFS(TB!AG:AG,TB!$F:$F,'Reported IS - detailed'!$B13,TB!$B:$B,'Reported IS - detailed'!$C13,TB!$G:$G,'Reported IS - detailed'!$E13,TB!$J:$J,'Reported IS - detailed'!$A$4,TB!$K:$K,"")</f>
        <v>16.412759999999992</v>
      </c>
      <c r="BO13" s="527">
        <f>-SUMIFS(TB!AH:AH,TB!$F:$F,'Reported IS - detailed'!$B13,TB!$B:$B,'Reported IS - detailed'!$C13,TB!$G:$G,'Reported IS - detailed'!$E13,TB!$J:$J,'Reported IS - detailed'!$A$4,TB!$K:$K,"")</f>
        <v>63.757979999999989</v>
      </c>
      <c r="BP13" s="219">
        <f>-SUMIFS(TB!AI:AI,TB!$F:$F,'Reported IS - detailed'!$B13,TB!$B:$B,'Reported IS - detailed'!$C13,TB!$G:$G,'Reported IS - detailed'!$E13,TB!$J:$J,'Reported IS - detailed'!$A$4,TB!$K:$K,"")</f>
        <v>7.7824800000000209</v>
      </c>
      <c r="BQ13" s="219">
        <f>-SUMIFS(TB!AJ:AJ,TB!$F:$F,'Reported IS - detailed'!$B13,TB!$B:$B,'Reported IS - detailed'!$C13,TB!$G:$G,'Reported IS - detailed'!$E13,TB!$J:$J,'Reported IS - detailed'!$A$4,TB!$K:$K,"")</f>
        <v>4.2619599999999878</v>
      </c>
      <c r="BR13" s="219">
        <f>-SUMIFS(TB!AK:AK,TB!$F:$F,'Reported IS - detailed'!$B13,TB!$B:$B,'Reported IS - detailed'!$C13,TB!$G:$G,'Reported IS - detailed'!$E13,TB!$J:$J,'Reported IS - detailed'!$A$4,TB!$K:$K,"")</f>
        <v>37.648660000000007</v>
      </c>
      <c r="BS13" s="219">
        <f>-SUMIFS(TB!AL:AL,TB!$F:$F,'Reported IS - detailed'!$B13,TB!$B:$B,'Reported IS - detailed'!$C13,TB!$G:$G,'Reported IS - detailed'!$E13,TB!$J:$J,'Reported IS - detailed'!$A$4,TB!$K:$K,"")</f>
        <v>17.672519999999999</v>
      </c>
      <c r="BT13" s="219">
        <f>-SUMIFS(TB!AM:AM,TB!$F:$F,'Reported IS - detailed'!$B13,TB!$B:$B,'Reported IS - detailed'!$C13,TB!$G:$G,'Reported IS - detailed'!$E13,TB!$J:$J,'Reported IS - detailed'!$A$4,TB!$K:$K,"")</f>
        <v>3.2729199999999992</v>
      </c>
      <c r="BU13" s="527">
        <f>-SUMIFS(TB!AN:AN,TB!$F:$F,'Reported IS - detailed'!$B13,TB!$B:$B,'Reported IS - detailed'!$C13,TB!$G:$G,'Reported IS - detailed'!$E13,TB!$J:$J,'Reported IS - detailed'!$A$4,TB!$K:$K,"")</f>
        <v>40.435960000000001</v>
      </c>
      <c r="BV13" s="219">
        <f>-SUMIFS(TB!AO:AO,TB!$F:$F,'Reported IS - detailed'!$B13,TB!$B:$B,'Reported IS - detailed'!$C13,TB!$G:$G,'Reported IS - detailed'!$E13,TB!$J:$J,'Reported IS - detailed'!$A$4,TB!$K:$K,"")</f>
        <v>1.5919600000000003</v>
      </c>
      <c r="BW13" s="219">
        <f>-SUMIFS(TB!AP:AP,TB!$F:$F,'Reported IS - detailed'!$B13,TB!$B:$B,'Reported IS - detailed'!$C13,TB!$G:$G,'Reported IS - detailed'!$E13,TB!$J:$J,'Reported IS - detailed'!$A$4,TB!$K:$K,"")</f>
        <v>3.4454800000000034</v>
      </c>
      <c r="BX13" s="219">
        <f>-SUMIFS(TB!AQ:AQ,TB!$F:$F,'Reported IS - detailed'!$B13,TB!$B:$B,'Reported IS - detailed'!$C13,TB!$G:$G,'Reported IS - detailed'!$E13,TB!$J:$J,'Reported IS - detailed'!$A$4,TB!$K:$K,"")</f>
        <v>41.157999999999987</v>
      </c>
      <c r="BY13" s="219">
        <f>-SUMIFS(TB!AR:AR,TB!$F:$F,'Reported IS - detailed'!$B13,TB!$B:$B,'Reported IS - detailed'!$C13,TB!$G:$G,'Reported IS - detailed'!$E13,TB!$J:$J,'Reported IS - detailed'!$A$4,TB!$K:$K,"")</f>
        <v>7.1443800000000124</v>
      </c>
      <c r="BZ13" s="527">
        <f>-SUMIFS(TB!AS:AS,TB!$F:$F,'Reported IS - detailed'!$B13,TB!$B:$B,'Reported IS - detailed'!$C13,TB!$G:$G,'Reported IS - detailed'!$E13,TB!$J:$J,'Reported IS - detailed'!$A$4,TB!$K:$K,"")</f>
        <v>796.01472999999999</v>
      </c>
      <c r="CA13" s="527">
        <f>-SUMIFS(TB!AT:AT,TB!$F:$F,'Reported IS - detailed'!$B13,TB!$B:$B,'Reported IS - detailed'!$C13,TB!$G:$G,'Reported IS - detailed'!$E13,TB!$J:$J,'Reported IS - detailed'!$A$4,TB!$K:$K,"")</f>
        <v>43.912429999999972</v>
      </c>
      <c r="CB13" s="219">
        <f>-SUMIFS(TB!AU:AU,TB!$F:$F,'Reported IS - detailed'!$B13,TB!$B:$B,'Reported IS - detailed'!$C13,TB!$G:$G,'Reported IS - detailed'!$E13,TB!$J:$J,'Reported IS - detailed'!$A$4,TB!$K:$K,"")</f>
        <v>0</v>
      </c>
      <c r="CC13" s="219">
        <f>-SUMIFS(TB!AV:AV,TB!$F:$F,'Reported IS - detailed'!$B13,TB!$B:$B,'Reported IS - detailed'!$C13,TB!$G:$G,'Reported IS - detailed'!$E13,TB!$J:$J,'Reported IS - detailed'!$A$4,TB!$K:$K,"")</f>
        <v>0</v>
      </c>
      <c r="CD13" s="519">
        <f>-SUMIFS(TB!AW:AW,TB!$F:$F,'Reported IS - detailed'!$B13,TB!$B:$B,'Reported IS - detailed'!$C13,TB!$G:$G,'Reported IS - detailed'!$E13,TB!$J:$J,'Reported IS - detailed'!$A$4,TB!$K:$K,"")</f>
        <v>39.466999999999985</v>
      </c>
      <c r="CE13" s="219">
        <f>-SUMIFS(TB!AX:AX,TB!$F:$F,'Reported IS - detailed'!$B13,TB!$B:$B,'Reported IS - detailed'!$C13,TB!$G:$G,'Reported IS - detailed'!$E13,TB!$J:$J,'Reported IS - detailed'!$A$4,TB!$K:$K,"")</f>
        <v>0</v>
      </c>
      <c r="CF13" s="219">
        <f>-SUMIFS(TB!AY:AY,TB!$F:$F,'Reported IS - detailed'!$B13,TB!$B:$B,'Reported IS - detailed'!$C13,TB!$G:$G,'Reported IS - detailed'!$E13,TB!$J:$J,'Reported IS - detailed'!$A$4,TB!$K:$K,"")</f>
        <v>0</v>
      </c>
      <c r="CG13" s="219">
        <f>-SUMIFS(TB!AZ:AZ,TB!$F:$F,'Reported IS - detailed'!$B13,TB!$B:$B,'Reported IS - detailed'!$C13,TB!$G:$G,'Reported IS - detailed'!$E13,TB!$J:$J,'Reported IS - detailed'!$A$4,TB!$K:$K,"")</f>
        <v>0</v>
      </c>
      <c r="CH13" s="219">
        <f>-SUMIFS(TB!BA:BA,TB!$F:$F,'Reported IS - detailed'!$B13,TB!$B:$B,'Reported IS - detailed'!$C13,TB!$G:$G,'Reported IS - detailed'!$E13,TB!$J:$J,'Reported IS - detailed'!$A$4,TB!$K:$K,"")</f>
        <v>0</v>
      </c>
      <c r="CI13" s="219">
        <f>-SUMIFS(TB!BB:BB,TB!$F:$F,'Reported IS - detailed'!$B13,TB!$B:$B,'Reported IS - detailed'!$C13,TB!$G:$G,'Reported IS - detailed'!$E13,TB!$J:$J,'Reported IS - detailed'!$A$4,TB!$K:$K,"")</f>
        <v>0</v>
      </c>
      <c r="CJ13" s="219">
        <f>-SUMIFS(TB!BC:BC,TB!$F:$F,'Reported IS - detailed'!$B13,TB!$B:$B,'Reported IS - detailed'!$C13,TB!$G:$G,'Reported IS - detailed'!$E13,TB!$J:$J,'Reported IS - detailed'!$A$4,TB!$K:$K,"")</f>
        <v>0</v>
      </c>
      <c r="CK13" s="219">
        <f>-SUMIFS(TB!BD:BD,TB!$F:$F,'Reported IS - detailed'!$B13,TB!$B:$B,'Reported IS - detailed'!$C13,TB!$G:$G,'Reported IS - detailed'!$E13,TB!$J:$J,'Reported IS - detailed'!$A$4,TB!$K:$K,"")</f>
        <v>0</v>
      </c>
      <c r="CL13" s="219">
        <f>-SUMIFS(TB!BE:BE,TB!$F:$F,'Reported IS - detailed'!$B13,TB!$B:$B,'Reported IS - detailed'!$C13,TB!$G:$G,'Reported IS - detailed'!$E13,TB!$J:$J,'Reported IS - detailed'!$A$4,TB!$K:$K,"")</f>
        <v>0</v>
      </c>
      <c r="CM13" s="219">
        <f>-SUMIFS(TB!BF:BF,TB!$F:$F,'Reported IS - detailed'!$B13,TB!$B:$B,'Reported IS - detailed'!$C13,TB!$G:$G,'Reported IS - detailed'!$E13,TB!$J:$J,'Reported IS - detailed'!$A$4,TB!$K:$K,"")</f>
        <v>0</v>
      </c>
      <c r="CN13" s="219">
        <f>-SUMIFS(TB!BG:BG,TB!$F:$F,'Reported IS - detailed'!$B13,TB!$B:$B,'Reported IS - detailed'!$C13,TB!$G:$G,'Reported IS - detailed'!$E13,TB!$J:$J,'Reported IS - detailed'!$A$4,TB!$K:$K,"")</f>
        <v>0</v>
      </c>
      <c r="CO13" s="219">
        <f>-SUMIFS(TB!BH:BH,TB!$F:$F,'Reported IS - detailed'!$B13,TB!$B:$B,'Reported IS - detailed'!$C13,TB!$G:$G,'Reported IS - detailed'!$E13,TB!$J:$J,'Reported IS - detailed'!$A$4,TB!$K:$K,"")</f>
        <v>0</v>
      </c>
      <c r="CP13" s="218">
        <f>-SUMIFS(TB!BI:BI,TB!$F:$F,'Reported IS - detailed'!$B13,TB!$B:$B,'Reported IS - detailed'!$C13,TB!$G:$G,'Reported IS - detailed'!$E13,TB!$J:$J,'Reported IS - detailed'!$A$4,TB!$K:$K,"")</f>
        <v>0</v>
      </c>
    </row>
    <row r="14" spans="1:94" ht="14.25" hidden="1" customHeight="1" outlineLevel="2" x14ac:dyDescent="0.45">
      <c r="B14" s="71" t="str">
        <f>Periods!$C$39</f>
        <v>Sales</v>
      </c>
      <c r="C14" s="197" t="s">
        <v>593</v>
      </c>
      <c r="D14" s="197" t="str">
        <f>IFERROR(VLOOKUP($C14,TB!$B:$H,2,FALSE),"-")</f>
        <v>ON-SITE SERVICE</v>
      </c>
      <c r="E14" s="197" t="str">
        <f>IFERROR(VLOOKUP($C14,TB!$B:$H,6,FALSE),"-")</f>
        <v>On-site service</v>
      </c>
      <c r="F14" s="71">
        <f>IFERROR(VLOOKUP($C14,TB!$B:$H,7,FALSE),"-")</f>
        <v>0</v>
      </c>
      <c r="G14" s="527">
        <f t="shared" si="34"/>
        <v>411.7389</v>
      </c>
      <c r="H14" s="527">
        <f t="shared" si="26"/>
        <v>32.462150000000001</v>
      </c>
      <c r="I14" s="219">
        <f t="shared" si="27"/>
        <v>448.34325000000001</v>
      </c>
      <c r="J14" s="218">
        <f ca="1">_xlfn.IFNA(SUM(OFFSET($AU14,0,MATCH(Periods!$D$15,$AU$7:$CS$7)-1):OFFSET($AU14,0,MATCH(Periods!$D$15,$AU$7:$CS$7,0)-12)),0)</f>
        <v>448.34325000000001</v>
      </c>
      <c r="K14" s="218">
        <f ca="1">_xlfn.IFNA(SUM(OFFSET($AU14,0,MATCH(Periods!$D$17,$AU$7:$CS$7)-1):OFFSET($AU14,0,MATCH(Periods!$D$13,$AU$7:$CS$7,0))),0)</f>
        <v>0</v>
      </c>
      <c r="L14" s="218">
        <f ca="1">_xlfn.IFNA(SUM(OFFSET($AU14,0,MATCH(Periods!$D$16,$AU$7:$CS$7)-1):OFFSET($AU14,0,MATCH(Periods!$D$14,$AU$7:$CS$7,0))),0)</f>
        <v>0</v>
      </c>
      <c r="N14" s="71" t="s">
        <v>671</v>
      </c>
      <c r="O14" s="316"/>
      <c r="P14" s="58">
        <f t="shared" si="2"/>
        <v>4.326200003596784E-3</v>
      </c>
      <c r="Q14" s="58">
        <f t="shared" si="3"/>
        <v>6.2165715496994938E-4</v>
      </c>
      <c r="R14" s="58">
        <f t="shared" si="4"/>
        <v>5.3530796740507884E-3</v>
      </c>
      <c r="S14" s="58">
        <f t="shared" ca="1" si="5"/>
        <v>5.8304007407637293E-3</v>
      </c>
      <c r="T14" s="58">
        <f t="shared" ca="1" si="6"/>
        <v>0</v>
      </c>
      <c r="U14" s="58">
        <f t="shared" ca="1" si="7"/>
        <v>0</v>
      </c>
      <c r="V14" s="149"/>
      <c r="W14" s="218">
        <f t="shared" si="35"/>
        <v>0</v>
      </c>
      <c r="X14" s="218">
        <f t="shared" si="28"/>
        <v>0</v>
      </c>
      <c r="Y14" s="218">
        <f t="shared" si="29"/>
        <v>0</v>
      </c>
      <c r="Z14" s="218">
        <f ca="1">_xlfn.IFNA(MIN(OFFSET($AU14,0,MATCH(Periods!$D$15,$AU$7:$CS$7)-1):OFFSET($AU14,0,MATCH(Periods!$D$15,$AU$7:$CS$7,0)-12)),0)</f>
        <v>0</v>
      </c>
      <c r="AA14" s="337"/>
      <c r="AB14" s="218">
        <f t="shared" si="36"/>
        <v>237.32235</v>
      </c>
      <c r="AC14" s="218">
        <f t="shared" si="30"/>
        <v>32.462150000000001</v>
      </c>
      <c r="AD14" s="218">
        <f t="shared" si="31"/>
        <v>410.43125000000003</v>
      </c>
      <c r="AE14" s="218">
        <f ca="1">_xlfn.IFNA(MAX(OFFSET($AU14,0,MATCH(Periods!$D$15,$AU$7:$CS$7)-1):OFFSET($AU14,0,MATCH(Periods!$D$15,$AU$7:$CS$7,0)-12)),0)</f>
        <v>410.43125000000003</v>
      </c>
      <c r="AF14" s="337"/>
      <c r="AG14" s="218">
        <f t="shared" si="37"/>
        <v>34.311574999999998</v>
      </c>
      <c r="AH14" s="218">
        <f t="shared" si="32"/>
        <v>2.7051791666666669</v>
      </c>
      <c r="AI14" s="218">
        <f t="shared" si="33"/>
        <v>37.361937500000003</v>
      </c>
      <c r="AJ14" s="218">
        <f ca="1">_xlfn.IFNA(AVERAGE(OFFSET($AU14,0,MATCH(Periods!$D$15,$AU$7:$CS$7)-1):OFFSET($AU14,0,MATCH(Periods!$D$15,$AU$7:$CS$7,0)-12)),0)</f>
        <v>37.361937500000003</v>
      </c>
      <c r="AK14" s="337"/>
      <c r="AL14" s="218">
        <f t="shared" si="38"/>
        <v>-379.27674999999999</v>
      </c>
      <c r="AM14" s="59">
        <f t="shared" si="39"/>
        <v>-0.9211584088848539</v>
      </c>
      <c r="AN14" s="218">
        <f t="shared" si="40"/>
        <v>415.8811</v>
      </c>
      <c r="AO14" s="59">
        <f t="shared" si="41"/>
        <v>12.811261730969759</v>
      </c>
      <c r="AP14" s="218">
        <f t="shared" ca="1" si="42"/>
        <v>0</v>
      </c>
      <c r="AQ14" s="59">
        <f t="shared" ca="1" si="43"/>
        <v>0</v>
      </c>
      <c r="AR14" s="218">
        <f t="shared" ca="1" si="22"/>
        <v>0</v>
      </c>
      <c r="AS14" s="58" t="str">
        <f t="shared" ca="1" si="23"/>
        <v>n/a</v>
      </c>
      <c r="AU14" s="219">
        <f>-SUMIFS(TB!N:N,TB!$F:$F,'Reported IS - detailed'!$B14,TB!$B:$B,'Reported IS - detailed'!$C14,TB!$G:$G,'Reported IS - detailed'!$E14,TB!$J:$J,'Reported IS - detailed'!$A$4,TB!$K:$K,"")</f>
        <v>1.68</v>
      </c>
      <c r="AV14" s="219">
        <f>-SUMIFS(TB!O:O,TB!$F:$F,'Reported IS - detailed'!$B14,TB!$B:$B,'Reported IS - detailed'!$C14,TB!$G:$G,'Reported IS - detailed'!$E14,TB!$J:$J,'Reported IS - detailed'!$A$4,TB!$K:$K,"")</f>
        <v>0</v>
      </c>
      <c r="AW14" s="527">
        <f>-SUMIFS(TB!P:P,TB!$F:$F,'Reported IS - detailed'!$B14,TB!$B:$B,'Reported IS - detailed'!$C14,TB!$G:$G,'Reported IS - detailed'!$E14,TB!$J:$J,'Reported IS - detailed'!$A$4,TB!$K:$K,"")</f>
        <v>172.73654999999999</v>
      </c>
      <c r="AX14" s="219">
        <f>-SUMIFS(TB!Q:Q,TB!$F:$F,'Reported IS - detailed'!$B14,TB!$B:$B,'Reported IS - detailed'!$C14,TB!$G:$G,'Reported IS - detailed'!$E14,TB!$J:$J,'Reported IS - detailed'!$A$4,TB!$K:$K,"")</f>
        <v>0</v>
      </c>
      <c r="AY14" s="219">
        <f>-SUMIFS(TB!R:R,TB!$F:$F,'Reported IS - detailed'!$B14,TB!$B:$B,'Reported IS - detailed'!$C14,TB!$G:$G,'Reported IS - detailed'!$E14,TB!$J:$J,'Reported IS - detailed'!$A$4,TB!$K:$K,"")</f>
        <v>0</v>
      </c>
      <c r="AZ14" s="219">
        <f>-SUMIFS(TB!S:S,TB!$F:$F,'Reported IS - detailed'!$B14,TB!$B:$B,'Reported IS - detailed'!$C14,TB!$G:$G,'Reported IS - detailed'!$E14,TB!$J:$J,'Reported IS - detailed'!$A$4,TB!$K:$K,"")</f>
        <v>0</v>
      </c>
      <c r="BA14" s="219">
        <f>-SUMIFS(TB!T:T,TB!$F:$F,'Reported IS - detailed'!$B14,TB!$B:$B,'Reported IS - detailed'!$C14,TB!$G:$G,'Reported IS - detailed'!$E14,TB!$J:$J,'Reported IS - detailed'!$A$4,TB!$K:$K,"")</f>
        <v>0</v>
      </c>
      <c r="BB14" s="219">
        <f>-SUMIFS(TB!U:U,TB!$F:$F,'Reported IS - detailed'!$B14,TB!$B:$B,'Reported IS - detailed'!$C14,TB!$G:$G,'Reported IS - detailed'!$E14,TB!$J:$J,'Reported IS - detailed'!$A$4,TB!$K:$K,"")</f>
        <v>0</v>
      </c>
      <c r="BC14" s="527">
        <f>-SUMIFS(TB!V:V,TB!$F:$F,'Reported IS - detailed'!$B14,TB!$B:$B,'Reported IS - detailed'!$C14,TB!$G:$G,'Reported IS - detailed'!$E14,TB!$J:$J,'Reported IS - detailed'!$A$4,TB!$K:$K,"")</f>
        <v>237.32235</v>
      </c>
      <c r="BD14" s="219">
        <f>-SUMIFS(TB!W:W,TB!$F:$F,'Reported IS - detailed'!$B14,TB!$B:$B,'Reported IS - detailed'!$C14,TB!$G:$G,'Reported IS - detailed'!$E14,TB!$J:$J,'Reported IS - detailed'!$A$4,TB!$K:$K,"")</f>
        <v>0</v>
      </c>
      <c r="BE14" s="219">
        <f>-SUMIFS(TB!X:X,TB!$F:$F,'Reported IS - detailed'!$B14,TB!$B:$B,'Reported IS - detailed'!$C14,TB!$G:$G,'Reported IS - detailed'!$E14,TB!$J:$J,'Reported IS - detailed'!$A$4,TB!$K:$K,"")</f>
        <v>0</v>
      </c>
      <c r="BF14" s="219">
        <f>-SUMIFS(TB!Y:Y,TB!$F:$F,'Reported IS - detailed'!$B14,TB!$B:$B,'Reported IS - detailed'!$C14,TB!$G:$G,'Reported IS - detailed'!$E14,TB!$J:$J,'Reported IS - detailed'!$A$4,TB!$K:$K,"")</f>
        <v>0</v>
      </c>
      <c r="BG14" s="219">
        <f>-SUMIFS(TB!Z:Z,TB!$F:$F,'Reported IS - detailed'!$B14,TB!$B:$B,'Reported IS - detailed'!$C14,TB!$G:$G,'Reported IS - detailed'!$E14,TB!$J:$J,'Reported IS - detailed'!$A$4,TB!$K:$K,"")</f>
        <v>0</v>
      </c>
      <c r="BH14" s="219">
        <f>-SUMIFS(TB!AA:AA,TB!$F:$F,'Reported IS - detailed'!$B14,TB!$B:$B,'Reported IS - detailed'!$C14,TB!$G:$G,'Reported IS - detailed'!$E14,TB!$J:$J,'Reported IS - detailed'!$A$4,TB!$K:$K,"")</f>
        <v>0</v>
      </c>
      <c r="BI14" s="219">
        <f>-SUMIFS(TB!AB:AB,TB!$F:$F,'Reported IS - detailed'!$B14,TB!$B:$B,'Reported IS - detailed'!$C14,TB!$G:$G,'Reported IS - detailed'!$E14,TB!$J:$J,'Reported IS - detailed'!$A$4,TB!$K:$K,"")</f>
        <v>0</v>
      </c>
      <c r="BJ14" s="219">
        <f>-SUMIFS(TB!AC:AC,TB!$F:$F,'Reported IS - detailed'!$B14,TB!$B:$B,'Reported IS - detailed'!$C14,TB!$G:$G,'Reported IS - detailed'!$E14,TB!$J:$J,'Reported IS - detailed'!$A$4,TB!$K:$K,"")</f>
        <v>0</v>
      </c>
      <c r="BK14" s="219">
        <f>-SUMIFS(TB!AD:AD,TB!$F:$F,'Reported IS - detailed'!$B14,TB!$B:$B,'Reported IS - detailed'!$C14,TB!$G:$G,'Reported IS - detailed'!$E14,TB!$J:$J,'Reported IS - detailed'!$A$4,TB!$K:$K,"")</f>
        <v>0</v>
      </c>
      <c r="BL14" s="219">
        <f>-SUMIFS(TB!AE:AE,TB!$F:$F,'Reported IS - detailed'!$B14,TB!$B:$B,'Reported IS - detailed'!$C14,TB!$G:$G,'Reported IS - detailed'!$E14,TB!$J:$J,'Reported IS - detailed'!$A$4,TB!$K:$K,"")</f>
        <v>0</v>
      </c>
      <c r="BM14" s="219">
        <f>-SUMIFS(TB!AF:AF,TB!$F:$F,'Reported IS - detailed'!$B14,TB!$B:$B,'Reported IS - detailed'!$C14,TB!$G:$G,'Reported IS - detailed'!$E14,TB!$J:$J,'Reported IS - detailed'!$A$4,TB!$K:$K,"")</f>
        <v>0</v>
      </c>
      <c r="BN14" s="219">
        <f>-SUMIFS(TB!AG:AG,TB!$F:$F,'Reported IS - detailed'!$B14,TB!$B:$B,'Reported IS - detailed'!$C14,TB!$G:$G,'Reported IS - detailed'!$E14,TB!$J:$J,'Reported IS - detailed'!$A$4,TB!$K:$K,"")</f>
        <v>0</v>
      </c>
      <c r="BO14" s="219">
        <f>-SUMIFS(TB!AH:AH,TB!$F:$F,'Reported IS - detailed'!$B14,TB!$B:$B,'Reported IS - detailed'!$C14,TB!$G:$G,'Reported IS - detailed'!$E14,TB!$J:$J,'Reported IS - detailed'!$A$4,TB!$K:$K,"")</f>
        <v>0</v>
      </c>
      <c r="BP14" s="219">
        <f>-SUMIFS(TB!AI:AI,TB!$F:$F,'Reported IS - detailed'!$B14,TB!$B:$B,'Reported IS - detailed'!$C14,TB!$G:$G,'Reported IS - detailed'!$E14,TB!$J:$J,'Reported IS - detailed'!$A$4,TB!$K:$K,"")</f>
        <v>0</v>
      </c>
      <c r="BQ14" s="527">
        <f>-SUMIFS(TB!AJ:AJ,TB!$F:$F,'Reported IS - detailed'!$B14,TB!$B:$B,'Reported IS - detailed'!$C14,TB!$G:$G,'Reported IS - detailed'!$E14,TB!$J:$J,'Reported IS - detailed'!$A$4,TB!$K:$K,"")</f>
        <v>32.462150000000001</v>
      </c>
      <c r="BR14" s="219">
        <f>-SUMIFS(TB!AK:AK,TB!$F:$F,'Reported IS - detailed'!$B14,TB!$B:$B,'Reported IS - detailed'!$C14,TB!$G:$G,'Reported IS - detailed'!$E14,TB!$J:$J,'Reported IS - detailed'!$A$4,TB!$K:$K,"")</f>
        <v>0</v>
      </c>
      <c r="BS14" s="219">
        <f>-SUMIFS(TB!AL:AL,TB!$F:$F,'Reported IS - detailed'!$B14,TB!$B:$B,'Reported IS - detailed'!$C14,TB!$G:$G,'Reported IS - detailed'!$E14,TB!$J:$J,'Reported IS - detailed'!$A$4,TB!$K:$K,"")</f>
        <v>0</v>
      </c>
      <c r="BT14" s="219">
        <f>-SUMIFS(TB!AM:AM,TB!$F:$F,'Reported IS - detailed'!$B14,TB!$B:$B,'Reported IS - detailed'!$C14,TB!$G:$G,'Reported IS - detailed'!$E14,TB!$J:$J,'Reported IS - detailed'!$A$4,TB!$K:$K,"")</f>
        <v>0</v>
      </c>
      <c r="BU14" s="219">
        <f>-SUMIFS(TB!AN:AN,TB!$F:$F,'Reported IS - detailed'!$B14,TB!$B:$B,'Reported IS - detailed'!$C14,TB!$G:$G,'Reported IS - detailed'!$E14,TB!$J:$J,'Reported IS - detailed'!$A$4,TB!$K:$K,"")</f>
        <v>0</v>
      </c>
      <c r="BV14" s="219">
        <f>-SUMIFS(TB!AO:AO,TB!$F:$F,'Reported IS - detailed'!$B14,TB!$B:$B,'Reported IS - detailed'!$C14,TB!$G:$G,'Reported IS - detailed'!$E14,TB!$J:$J,'Reported IS - detailed'!$A$4,TB!$K:$K,"")</f>
        <v>0</v>
      </c>
      <c r="BW14" s="219">
        <f>-SUMIFS(TB!AP:AP,TB!$F:$F,'Reported IS - detailed'!$B14,TB!$B:$B,'Reported IS - detailed'!$C14,TB!$G:$G,'Reported IS - detailed'!$E14,TB!$J:$J,'Reported IS - detailed'!$A$4,TB!$K:$K,"")</f>
        <v>0</v>
      </c>
      <c r="BX14" s="219">
        <f>-SUMIFS(TB!AQ:AQ,TB!$F:$F,'Reported IS - detailed'!$B14,TB!$B:$B,'Reported IS - detailed'!$C14,TB!$G:$G,'Reported IS - detailed'!$E14,TB!$J:$J,'Reported IS - detailed'!$A$4,TB!$K:$K,"")</f>
        <v>0</v>
      </c>
      <c r="BY14" s="219">
        <f>-SUMIFS(TB!AR:AR,TB!$F:$F,'Reported IS - detailed'!$B14,TB!$B:$B,'Reported IS - detailed'!$C14,TB!$G:$G,'Reported IS - detailed'!$E14,TB!$J:$J,'Reported IS - detailed'!$A$4,TB!$K:$K,"")</f>
        <v>0</v>
      </c>
      <c r="BZ14" s="219">
        <f>-SUMIFS(TB!AS:AS,TB!$F:$F,'Reported IS - detailed'!$B14,TB!$B:$B,'Reported IS - detailed'!$C14,TB!$G:$G,'Reported IS - detailed'!$E14,TB!$J:$J,'Reported IS - detailed'!$A$4,TB!$K:$K,"")</f>
        <v>0</v>
      </c>
      <c r="CA14" s="527">
        <f>-SUMIFS(TB!AT:AT,TB!$F:$F,'Reported IS - detailed'!$B14,TB!$B:$B,'Reported IS - detailed'!$C14,TB!$G:$G,'Reported IS - detailed'!$E14,TB!$J:$J,'Reported IS - detailed'!$A$4,TB!$K:$K,"")</f>
        <v>37.911999999999999</v>
      </c>
      <c r="CB14" s="219">
        <f>-SUMIFS(TB!AU:AU,TB!$F:$F,'Reported IS - detailed'!$B14,TB!$B:$B,'Reported IS - detailed'!$C14,TB!$G:$G,'Reported IS - detailed'!$E14,TB!$J:$J,'Reported IS - detailed'!$A$4,TB!$K:$K,"")</f>
        <v>0</v>
      </c>
      <c r="CC14" s="219">
        <f>-SUMIFS(TB!AV:AV,TB!$F:$F,'Reported IS - detailed'!$B14,TB!$B:$B,'Reported IS - detailed'!$C14,TB!$G:$G,'Reported IS - detailed'!$E14,TB!$J:$J,'Reported IS - detailed'!$A$4,TB!$K:$K,"")</f>
        <v>0</v>
      </c>
      <c r="CD14" s="519">
        <f>-SUMIFS(TB!AW:AW,TB!$F:$F,'Reported IS - detailed'!$B14,TB!$B:$B,'Reported IS - detailed'!$C14,TB!$G:$G,'Reported IS - detailed'!$E14,TB!$J:$J,'Reported IS - detailed'!$A$4,TB!$K:$K,"")</f>
        <v>410.43125000000003</v>
      </c>
      <c r="CE14" s="219">
        <f>-SUMIFS(TB!AX:AX,TB!$F:$F,'Reported IS - detailed'!$B14,TB!$B:$B,'Reported IS - detailed'!$C14,TB!$G:$G,'Reported IS - detailed'!$E14,TB!$J:$J,'Reported IS - detailed'!$A$4,TB!$K:$K,"")</f>
        <v>0</v>
      </c>
      <c r="CF14" s="219">
        <f>-SUMIFS(TB!AY:AY,TB!$F:$F,'Reported IS - detailed'!$B14,TB!$B:$B,'Reported IS - detailed'!$C14,TB!$G:$G,'Reported IS - detailed'!$E14,TB!$J:$J,'Reported IS - detailed'!$A$4,TB!$K:$K,"")</f>
        <v>0</v>
      </c>
      <c r="CG14" s="219">
        <f>-SUMIFS(TB!AZ:AZ,TB!$F:$F,'Reported IS - detailed'!$B14,TB!$B:$B,'Reported IS - detailed'!$C14,TB!$G:$G,'Reported IS - detailed'!$E14,TB!$J:$J,'Reported IS - detailed'!$A$4,TB!$K:$K,"")</f>
        <v>0</v>
      </c>
      <c r="CH14" s="219">
        <f>-SUMIFS(TB!BA:BA,TB!$F:$F,'Reported IS - detailed'!$B14,TB!$B:$B,'Reported IS - detailed'!$C14,TB!$G:$G,'Reported IS - detailed'!$E14,TB!$J:$J,'Reported IS - detailed'!$A$4,TB!$K:$K,"")</f>
        <v>0</v>
      </c>
      <c r="CI14" s="219">
        <f>-SUMIFS(TB!BB:BB,TB!$F:$F,'Reported IS - detailed'!$B14,TB!$B:$B,'Reported IS - detailed'!$C14,TB!$G:$G,'Reported IS - detailed'!$E14,TB!$J:$J,'Reported IS - detailed'!$A$4,TB!$K:$K,"")</f>
        <v>0</v>
      </c>
      <c r="CJ14" s="219">
        <f>-SUMIFS(TB!BC:BC,TB!$F:$F,'Reported IS - detailed'!$B14,TB!$B:$B,'Reported IS - detailed'!$C14,TB!$G:$G,'Reported IS - detailed'!$E14,TB!$J:$J,'Reported IS - detailed'!$A$4,TB!$K:$K,"")</f>
        <v>0</v>
      </c>
      <c r="CK14" s="219">
        <f>-SUMIFS(TB!BD:BD,TB!$F:$F,'Reported IS - detailed'!$B14,TB!$B:$B,'Reported IS - detailed'!$C14,TB!$G:$G,'Reported IS - detailed'!$E14,TB!$J:$J,'Reported IS - detailed'!$A$4,TB!$K:$K,"")</f>
        <v>0</v>
      </c>
      <c r="CL14" s="219">
        <f>-SUMIFS(TB!BE:BE,TB!$F:$F,'Reported IS - detailed'!$B14,TB!$B:$B,'Reported IS - detailed'!$C14,TB!$G:$G,'Reported IS - detailed'!$E14,TB!$J:$J,'Reported IS - detailed'!$A$4,TB!$K:$K,"")</f>
        <v>0</v>
      </c>
      <c r="CM14" s="219">
        <f>-SUMIFS(TB!BF:BF,TB!$F:$F,'Reported IS - detailed'!$B14,TB!$B:$B,'Reported IS - detailed'!$C14,TB!$G:$G,'Reported IS - detailed'!$E14,TB!$J:$J,'Reported IS - detailed'!$A$4,TB!$K:$K,"")</f>
        <v>0</v>
      </c>
      <c r="CN14" s="219">
        <f>-SUMIFS(TB!BG:BG,TB!$F:$F,'Reported IS - detailed'!$B14,TB!$B:$B,'Reported IS - detailed'!$C14,TB!$G:$G,'Reported IS - detailed'!$E14,TB!$J:$J,'Reported IS - detailed'!$A$4,TB!$K:$K,"")</f>
        <v>0</v>
      </c>
      <c r="CO14" s="219">
        <f>-SUMIFS(TB!BH:BH,TB!$F:$F,'Reported IS - detailed'!$B14,TB!$B:$B,'Reported IS - detailed'!$C14,TB!$G:$G,'Reported IS - detailed'!$E14,TB!$J:$J,'Reported IS - detailed'!$A$4,TB!$K:$K,"")</f>
        <v>0</v>
      </c>
      <c r="CP14" s="218">
        <f>-SUMIFS(TB!BI:BI,TB!$F:$F,'Reported IS - detailed'!$B14,TB!$B:$B,'Reported IS - detailed'!$C14,TB!$G:$G,'Reported IS - detailed'!$E14,TB!$J:$J,'Reported IS - detailed'!$A$4,TB!$K:$K,"")</f>
        <v>0</v>
      </c>
    </row>
    <row r="15" spans="1:94" ht="14.25" hidden="1" customHeight="1" outlineLevel="2" x14ac:dyDescent="0.45">
      <c r="B15" s="71" t="str">
        <f>Periods!$C$39</f>
        <v>Sales</v>
      </c>
      <c r="C15" s="197" t="s">
        <v>601</v>
      </c>
      <c r="D15" s="197" t="str">
        <f>IFERROR(VLOOKUP($C15,TB!$B:$H,2,FALSE),"-")</f>
        <v>Shipping and Delivery Income</v>
      </c>
      <c r="E15" s="197" t="str">
        <f>IFERROR(VLOOKUP($C15,TB!$B:$H,6,FALSE),"-")</f>
        <v>Shipping and delivery income</v>
      </c>
      <c r="F15" s="71">
        <f>IFERROR(VLOOKUP($C15,TB!$B:$H,7,FALSE),"-")</f>
        <v>0</v>
      </c>
      <c r="G15" s="219">
        <f t="shared" si="1"/>
        <v>0.105</v>
      </c>
      <c r="H15" s="219">
        <f t="shared" si="26"/>
        <v>0.80400000000000005</v>
      </c>
      <c r="I15" s="219">
        <f t="shared" si="27"/>
        <v>5.6968199999999998</v>
      </c>
      <c r="J15" s="218">
        <f ca="1">_xlfn.IFNA(SUM(OFFSET($AU15,0,MATCH(Periods!$D$15,$AU$7:$CS$7)-1):OFFSET($AU15,0,MATCH(Periods!$D$15,$AU$7:$CS$7,0)-12)),0)</f>
        <v>3.9044999999999996</v>
      </c>
      <c r="K15" s="218">
        <f ca="1">_xlfn.IFNA(SUM(OFFSET($AU15,0,MATCH(Periods!$D$17,$AU$7:$CS$7)-1):OFFSET($AU15,0,MATCH(Periods!$D$13,$AU$7:$CS$7,0))),0)</f>
        <v>1.8573199999999999</v>
      </c>
      <c r="L15" s="218">
        <f ca="1">_xlfn.IFNA(SUM(OFFSET($AU15,0,MATCH(Periods!$D$16,$AU$7:$CS$7)-1):OFFSET($AU15,0,MATCH(Periods!$D$14,$AU$7:$CS$7,0))),0)</f>
        <v>6.5000000000000002E-2</v>
      </c>
      <c r="N15" s="71"/>
      <c r="O15" s="316"/>
      <c r="P15" s="58">
        <f t="shared" si="2"/>
        <v>1.1032501431797245E-6</v>
      </c>
      <c r="Q15" s="58">
        <f t="shared" si="3"/>
        <v>1.5396772936969342E-5</v>
      </c>
      <c r="R15" s="58">
        <f t="shared" si="4"/>
        <v>6.8018268031750249E-5</v>
      </c>
      <c r="S15" s="58">
        <f t="shared" ca="1" si="5"/>
        <v>5.0775381791321669E-5</v>
      </c>
      <c r="T15" s="58">
        <f t="shared" ca="1" si="6"/>
        <v>1.7915767458373617E-4</v>
      </c>
      <c r="U15" s="58">
        <f t="shared" ca="1" si="7"/>
        <v>1.8517491193430171E-5</v>
      </c>
      <c r="V15" s="149"/>
      <c r="W15" s="218">
        <f t="shared" si="13"/>
        <v>0</v>
      </c>
      <c r="X15" s="218">
        <f t="shared" si="28"/>
        <v>0</v>
      </c>
      <c r="Y15" s="218">
        <f t="shared" si="29"/>
        <v>0.15500000000000025</v>
      </c>
      <c r="Z15" s="218">
        <f ca="1">_xlfn.IFNA(MIN(OFFSET($AU15,0,MATCH(Periods!$D$15,$AU$7:$CS$7)-1):OFFSET($AU15,0,MATCH(Periods!$D$15,$AU$7:$CS$7,0)-12)),0)</f>
        <v>2.5000000000000001E-2</v>
      </c>
      <c r="AA15" s="337"/>
      <c r="AB15" s="218">
        <f t="shared" si="14"/>
        <v>7.4999999999999997E-2</v>
      </c>
      <c r="AC15" s="218">
        <f t="shared" si="30"/>
        <v>0.80400000000000005</v>
      </c>
      <c r="AD15" s="218">
        <f t="shared" si="31"/>
        <v>1.55732</v>
      </c>
      <c r="AE15" s="218">
        <f ca="1">_xlfn.IFNA(MAX(OFFSET($AU15,0,MATCH(Periods!$D$15,$AU$7:$CS$7)-1):OFFSET($AU15,0,MATCH(Periods!$D$15,$AU$7:$CS$7,0)-12)),0)</f>
        <v>0.70750000000000002</v>
      </c>
      <c r="AF15" s="337"/>
      <c r="AG15" s="218">
        <f t="shared" si="15"/>
        <v>8.7499999999999991E-3</v>
      </c>
      <c r="AH15" s="218">
        <f t="shared" si="32"/>
        <v>6.7000000000000004E-2</v>
      </c>
      <c r="AI15" s="218">
        <f t="shared" si="33"/>
        <v>0.47473499999999996</v>
      </c>
      <c r="AJ15" s="218">
        <f ca="1">_xlfn.IFNA(AVERAGE(OFFSET($AU15,0,MATCH(Periods!$D$15,$AU$7:$CS$7)-1):OFFSET($AU15,0,MATCH(Periods!$D$15,$AU$7:$CS$7,0)-12)),0)</f>
        <v>0.32537499999999997</v>
      </c>
      <c r="AK15" s="337"/>
      <c r="AL15" s="218">
        <f t="shared" si="16"/>
        <v>0.69900000000000007</v>
      </c>
      <c r="AM15" s="59">
        <f t="shared" si="17"/>
        <v>6.6571428571428584</v>
      </c>
      <c r="AN15" s="218">
        <f t="shared" si="18"/>
        <v>4.8928199999999995</v>
      </c>
      <c r="AO15" s="59">
        <f t="shared" si="19"/>
        <v>6.085597014925372</v>
      </c>
      <c r="AP15" s="218">
        <f t="shared" ca="1" si="20"/>
        <v>-1.7923200000000001</v>
      </c>
      <c r="AQ15" s="59">
        <f t="shared" ca="1" si="21"/>
        <v>-0.31461762878237337</v>
      </c>
      <c r="AR15" s="218">
        <f t="shared" ca="1" si="22"/>
        <v>-1.7923199999999999</v>
      </c>
      <c r="AS15" s="58">
        <f t="shared" ca="1" si="23"/>
        <v>-0.965003338143131</v>
      </c>
      <c r="AU15" s="219">
        <f>-SUMIFS(TB!N:N,TB!$F:$F,'Reported IS - detailed'!$B15,TB!$B:$B,'Reported IS - detailed'!$C15,TB!$G:$G,'Reported IS - detailed'!$E15,TB!$J:$J,'Reported IS - detailed'!$A$4,TB!$K:$K,"")</f>
        <v>0</v>
      </c>
      <c r="AV15" s="219">
        <f>-SUMIFS(TB!O:O,TB!$F:$F,'Reported IS - detailed'!$B15,TB!$B:$B,'Reported IS - detailed'!$C15,TB!$G:$G,'Reported IS - detailed'!$E15,TB!$J:$J,'Reported IS - detailed'!$A$4,TB!$K:$K,"")</f>
        <v>0.03</v>
      </c>
      <c r="AW15" s="219">
        <f>-SUMIFS(TB!P:P,TB!$F:$F,'Reported IS - detailed'!$B15,TB!$B:$B,'Reported IS - detailed'!$C15,TB!$G:$G,'Reported IS - detailed'!$E15,TB!$J:$J,'Reported IS - detailed'!$A$4,TB!$K:$K,"")</f>
        <v>0</v>
      </c>
      <c r="AX15" s="219">
        <f>-SUMIFS(TB!Q:Q,TB!$F:$F,'Reported IS - detailed'!$B15,TB!$B:$B,'Reported IS - detailed'!$C15,TB!$G:$G,'Reported IS - detailed'!$E15,TB!$J:$J,'Reported IS - detailed'!$A$4,TB!$K:$K,"")</f>
        <v>0</v>
      </c>
      <c r="AY15" s="219">
        <f>-SUMIFS(TB!R:R,TB!$F:$F,'Reported IS - detailed'!$B15,TB!$B:$B,'Reported IS - detailed'!$C15,TB!$G:$G,'Reported IS - detailed'!$E15,TB!$J:$J,'Reported IS - detailed'!$A$4,TB!$K:$K,"")</f>
        <v>0</v>
      </c>
      <c r="AZ15" s="219">
        <f>-SUMIFS(TB!S:S,TB!$F:$F,'Reported IS - detailed'!$B15,TB!$B:$B,'Reported IS - detailed'!$C15,TB!$G:$G,'Reported IS - detailed'!$E15,TB!$J:$J,'Reported IS - detailed'!$A$4,TB!$K:$K,"")</f>
        <v>7.4999999999999997E-2</v>
      </c>
      <c r="BA15" s="219">
        <f>-SUMIFS(TB!T:T,TB!$F:$F,'Reported IS - detailed'!$B15,TB!$B:$B,'Reported IS - detailed'!$C15,TB!$G:$G,'Reported IS - detailed'!$E15,TB!$J:$J,'Reported IS - detailed'!$A$4,TB!$K:$K,"")</f>
        <v>0</v>
      </c>
      <c r="BB15" s="219">
        <f>-SUMIFS(TB!U:U,TB!$F:$F,'Reported IS - detailed'!$B15,TB!$B:$B,'Reported IS - detailed'!$C15,TB!$G:$G,'Reported IS - detailed'!$E15,TB!$J:$J,'Reported IS - detailed'!$A$4,TB!$K:$K,"")</f>
        <v>0</v>
      </c>
      <c r="BC15" s="219">
        <f>-SUMIFS(TB!V:V,TB!$F:$F,'Reported IS - detailed'!$B15,TB!$B:$B,'Reported IS - detailed'!$C15,TB!$G:$G,'Reported IS - detailed'!$E15,TB!$J:$J,'Reported IS - detailed'!$A$4,TB!$K:$K,"")</f>
        <v>0</v>
      </c>
      <c r="BD15" s="219">
        <f>-SUMIFS(TB!W:W,TB!$F:$F,'Reported IS - detailed'!$B15,TB!$B:$B,'Reported IS - detailed'!$C15,TB!$G:$G,'Reported IS - detailed'!$E15,TB!$J:$J,'Reported IS - detailed'!$A$4,TB!$K:$K,"")</f>
        <v>0</v>
      </c>
      <c r="BE15" s="219">
        <f>-SUMIFS(TB!X:X,TB!$F:$F,'Reported IS - detailed'!$B15,TB!$B:$B,'Reported IS - detailed'!$C15,TB!$G:$G,'Reported IS - detailed'!$E15,TB!$J:$J,'Reported IS - detailed'!$A$4,TB!$K:$K,"")</f>
        <v>0</v>
      </c>
      <c r="BF15" s="219">
        <f>-SUMIFS(TB!Y:Y,TB!$F:$F,'Reported IS - detailed'!$B15,TB!$B:$B,'Reported IS - detailed'!$C15,TB!$G:$G,'Reported IS - detailed'!$E15,TB!$J:$J,'Reported IS - detailed'!$A$4,TB!$K:$K,"")</f>
        <v>0</v>
      </c>
      <c r="BG15" s="219">
        <f>-SUMIFS(TB!Z:Z,TB!$F:$F,'Reported IS - detailed'!$B15,TB!$B:$B,'Reported IS - detailed'!$C15,TB!$G:$G,'Reported IS - detailed'!$E15,TB!$J:$J,'Reported IS - detailed'!$A$4,TB!$K:$K,"")</f>
        <v>0</v>
      </c>
      <c r="BH15" s="219">
        <f>-SUMIFS(TB!AA:AA,TB!$F:$F,'Reported IS - detailed'!$B15,TB!$B:$B,'Reported IS - detailed'!$C15,TB!$G:$G,'Reported IS - detailed'!$E15,TB!$J:$J,'Reported IS - detailed'!$A$4,TB!$K:$K,"")</f>
        <v>0</v>
      </c>
      <c r="BI15" s="219">
        <f>-SUMIFS(TB!AB:AB,TB!$F:$F,'Reported IS - detailed'!$B15,TB!$B:$B,'Reported IS - detailed'!$C15,TB!$G:$G,'Reported IS - detailed'!$E15,TB!$J:$J,'Reported IS - detailed'!$A$4,TB!$K:$K,"")</f>
        <v>0</v>
      </c>
      <c r="BJ15" s="219">
        <f>-SUMIFS(TB!AC:AC,TB!$F:$F,'Reported IS - detailed'!$B15,TB!$B:$B,'Reported IS - detailed'!$C15,TB!$G:$G,'Reported IS - detailed'!$E15,TB!$J:$J,'Reported IS - detailed'!$A$4,TB!$K:$K,"")</f>
        <v>0</v>
      </c>
      <c r="BK15" s="219">
        <f>-SUMIFS(TB!AD:AD,TB!$F:$F,'Reported IS - detailed'!$B15,TB!$B:$B,'Reported IS - detailed'!$C15,TB!$G:$G,'Reported IS - detailed'!$E15,TB!$J:$J,'Reported IS - detailed'!$A$4,TB!$K:$K,"")</f>
        <v>0</v>
      </c>
      <c r="BL15" s="219">
        <f>-SUMIFS(TB!AE:AE,TB!$F:$F,'Reported IS - detailed'!$B15,TB!$B:$B,'Reported IS - detailed'!$C15,TB!$G:$G,'Reported IS - detailed'!$E15,TB!$J:$J,'Reported IS - detailed'!$A$4,TB!$K:$K,"")</f>
        <v>0</v>
      </c>
      <c r="BM15" s="219">
        <f>-SUMIFS(TB!AF:AF,TB!$F:$F,'Reported IS - detailed'!$B15,TB!$B:$B,'Reported IS - detailed'!$C15,TB!$G:$G,'Reported IS - detailed'!$E15,TB!$J:$J,'Reported IS - detailed'!$A$4,TB!$K:$K,"")</f>
        <v>0.80400000000000005</v>
      </c>
      <c r="BN15" s="219">
        <f>-SUMIFS(TB!AG:AG,TB!$F:$F,'Reported IS - detailed'!$B15,TB!$B:$B,'Reported IS - detailed'!$C15,TB!$G:$G,'Reported IS - detailed'!$E15,TB!$J:$J,'Reported IS - detailed'!$A$4,TB!$K:$K,"")</f>
        <v>0</v>
      </c>
      <c r="BO15" s="219">
        <f>-SUMIFS(TB!AH:AH,TB!$F:$F,'Reported IS - detailed'!$B15,TB!$B:$B,'Reported IS - detailed'!$C15,TB!$G:$G,'Reported IS - detailed'!$E15,TB!$J:$J,'Reported IS - detailed'!$A$4,TB!$K:$K,"")</f>
        <v>0</v>
      </c>
      <c r="BP15" s="219">
        <f>-SUMIFS(TB!AI:AI,TB!$F:$F,'Reported IS - detailed'!$B15,TB!$B:$B,'Reported IS - detailed'!$C15,TB!$G:$G,'Reported IS - detailed'!$E15,TB!$J:$J,'Reported IS - detailed'!$A$4,TB!$K:$K,"")</f>
        <v>0</v>
      </c>
      <c r="BQ15" s="219">
        <f>-SUMIFS(TB!AJ:AJ,TB!$F:$F,'Reported IS - detailed'!$B15,TB!$B:$B,'Reported IS - detailed'!$C15,TB!$G:$G,'Reported IS - detailed'!$E15,TB!$J:$J,'Reported IS - detailed'!$A$4,TB!$K:$K,"")</f>
        <v>0</v>
      </c>
      <c r="BR15" s="219">
        <f>-SUMIFS(TB!AK:AK,TB!$F:$F,'Reported IS - detailed'!$B15,TB!$B:$B,'Reported IS - detailed'!$C15,TB!$G:$G,'Reported IS - detailed'!$E15,TB!$J:$J,'Reported IS - detailed'!$A$4,TB!$K:$K,"")</f>
        <v>0</v>
      </c>
      <c r="BS15" s="219">
        <f>-SUMIFS(TB!AL:AL,TB!$F:$F,'Reported IS - detailed'!$B15,TB!$B:$B,'Reported IS - detailed'!$C15,TB!$G:$G,'Reported IS - detailed'!$E15,TB!$J:$J,'Reported IS - detailed'!$A$4,TB!$K:$K,"")</f>
        <v>1.55732</v>
      </c>
      <c r="BT15" s="219">
        <f>-SUMIFS(TB!AM:AM,TB!$F:$F,'Reported IS - detailed'!$B15,TB!$B:$B,'Reported IS - detailed'!$C15,TB!$G:$G,'Reported IS - detailed'!$E15,TB!$J:$J,'Reported IS - detailed'!$A$4,TB!$K:$K,"")</f>
        <v>0.29999999999999982</v>
      </c>
      <c r="BU15" s="219">
        <f>-SUMIFS(TB!AN:AN,TB!$F:$F,'Reported IS - detailed'!$B15,TB!$B:$B,'Reported IS - detailed'!$C15,TB!$G:$G,'Reported IS - detailed'!$E15,TB!$J:$J,'Reported IS - detailed'!$A$4,TB!$K:$K,"")</f>
        <v>0.49400000000000044</v>
      </c>
      <c r="BV15" s="219">
        <f>-SUMIFS(TB!AO:AO,TB!$F:$F,'Reported IS - detailed'!$B15,TB!$B:$B,'Reported IS - detailed'!$C15,TB!$G:$G,'Reported IS - detailed'!$E15,TB!$J:$J,'Reported IS - detailed'!$A$4,TB!$K:$K,"")</f>
        <v>0.70750000000000002</v>
      </c>
      <c r="BW15" s="219">
        <f>-SUMIFS(TB!AP:AP,TB!$F:$F,'Reported IS - detailed'!$B15,TB!$B:$B,'Reported IS - detailed'!$C15,TB!$G:$G,'Reported IS - detailed'!$E15,TB!$J:$J,'Reported IS - detailed'!$A$4,TB!$K:$K,"")</f>
        <v>0.39749999999999996</v>
      </c>
      <c r="BX15" s="219">
        <f>-SUMIFS(TB!AQ:AQ,TB!$F:$F,'Reported IS - detailed'!$B15,TB!$B:$B,'Reported IS - detailed'!$C15,TB!$G:$G,'Reported IS - detailed'!$E15,TB!$J:$J,'Reported IS - detailed'!$A$4,TB!$K:$K,"")</f>
        <v>0.17599999999999971</v>
      </c>
      <c r="BY15" s="219">
        <f>-SUMIFS(TB!AR:AR,TB!$F:$F,'Reported IS - detailed'!$B15,TB!$B:$B,'Reported IS - detailed'!$C15,TB!$G:$G,'Reported IS - detailed'!$E15,TB!$J:$J,'Reported IS - detailed'!$A$4,TB!$K:$K,"")</f>
        <v>0.26200000000000001</v>
      </c>
      <c r="BZ15" s="219">
        <f>-SUMIFS(TB!AS:AS,TB!$F:$F,'Reported IS - detailed'!$B15,TB!$B:$B,'Reported IS - detailed'!$C15,TB!$G:$G,'Reported IS - detailed'!$E15,TB!$J:$J,'Reported IS - detailed'!$A$4,TB!$K:$K,"")</f>
        <v>0.5924999999999998</v>
      </c>
      <c r="CA15" s="219">
        <f>-SUMIFS(TB!AT:AT,TB!$F:$F,'Reported IS - detailed'!$B15,TB!$B:$B,'Reported IS - detailed'!$C15,TB!$G:$G,'Reported IS - detailed'!$E15,TB!$J:$J,'Reported IS - detailed'!$A$4,TB!$K:$K,"")</f>
        <v>0.59999999999999964</v>
      </c>
      <c r="CB15" s="219">
        <f>-SUMIFS(TB!AU:AU,TB!$F:$F,'Reported IS - detailed'!$B15,TB!$B:$B,'Reported IS - detailed'!$C15,TB!$G:$G,'Reported IS - detailed'!$E15,TB!$J:$J,'Reported IS - detailed'!$A$4,TB!$K:$K,"")</f>
        <v>0.15500000000000025</v>
      </c>
      <c r="CC15" s="219">
        <f>-SUMIFS(TB!AV:AV,TB!$F:$F,'Reported IS - detailed'!$B15,TB!$B:$B,'Reported IS - detailed'!$C15,TB!$G:$G,'Reported IS - detailed'!$E15,TB!$J:$J,'Reported IS - detailed'!$A$4,TB!$K:$K,"")</f>
        <v>0.23000000000000043</v>
      </c>
      <c r="CD15" s="218">
        <f>-SUMIFS(TB!AW:AW,TB!$F:$F,'Reported IS - detailed'!$B15,TB!$B:$B,'Reported IS - detailed'!$C15,TB!$G:$G,'Reported IS - detailed'!$E15,TB!$J:$J,'Reported IS - detailed'!$A$4,TB!$K:$K,"")</f>
        <v>0.22499999999999964</v>
      </c>
      <c r="CE15" s="219">
        <f>-SUMIFS(TB!AX:AX,TB!$F:$F,'Reported IS - detailed'!$B15,TB!$B:$B,'Reported IS - detailed'!$C15,TB!$G:$G,'Reported IS - detailed'!$E15,TB!$J:$J,'Reported IS - detailed'!$A$4,TB!$K:$K,"")</f>
        <v>2.5000000000000001E-2</v>
      </c>
      <c r="CF15" s="219">
        <f>-SUMIFS(TB!AY:AY,TB!$F:$F,'Reported IS - detailed'!$B15,TB!$B:$B,'Reported IS - detailed'!$C15,TB!$G:$G,'Reported IS - detailed'!$E15,TB!$J:$J,'Reported IS - detailed'!$A$4,TB!$K:$K,"")</f>
        <v>0.04</v>
      </c>
      <c r="CG15" s="219">
        <f>-SUMIFS(TB!AZ:AZ,TB!$F:$F,'Reported IS - detailed'!$B15,TB!$B:$B,'Reported IS - detailed'!$C15,TB!$G:$G,'Reported IS - detailed'!$E15,TB!$J:$J,'Reported IS - detailed'!$A$4,TB!$K:$K,"")</f>
        <v>0</v>
      </c>
      <c r="CH15" s="219">
        <f>-SUMIFS(TB!BA:BA,TB!$F:$F,'Reported IS - detailed'!$B15,TB!$B:$B,'Reported IS - detailed'!$C15,TB!$G:$G,'Reported IS - detailed'!$E15,TB!$J:$J,'Reported IS - detailed'!$A$4,TB!$K:$K,"")</f>
        <v>0</v>
      </c>
      <c r="CI15" s="219">
        <f>-SUMIFS(TB!BB:BB,TB!$F:$F,'Reported IS - detailed'!$B15,TB!$B:$B,'Reported IS - detailed'!$C15,TB!$G:$G,'Reported IS - detailed'!$E15,TB!$J:$J,'Reported IS - detailed'!$A$4,TB!$K:$K,"")</f>
        <v>0</v>
      </c>
      <c r="CJ15" s="219">
        <f>-SUMIFS(TB!BC:BC,TB!$F:$F,'Reported IS - detailed'!$B15,TB!$B:$B,'Reported IS - detailed'!$C15,TB!$G:$G,'Reported IS - detailed'!$E15,TB!$J:$J,'Reported IS - detailed'!$A$4,TB!$K:$K,"")</f>
        <v>0</v>
      </c>
      <c r="CK15" s="219">
        <f>-SUMIFS(TB!BD:BD,TB!$F:$F,'Reported IS - detailed'!$B15,TB!$B:$B,'Reported IS - detailed'!$C15,TB!$G:$G,'Reported IS - detailed'!$E15,TB!$J:$J,'Reported IS - detailed'!$A$4,TB!$K:$K,"")</f>
        <v>0</v>
      </c>
      <c r="CL15" s="219">
        <f>-SUMIFS(TB!BE:BE,TB!$F:$F,'Reported IS - detailed'!$B15,TB!$B:$B,'Reported IS - detailed'!$C15,TB!$G:$G,'Reported IS - detailed'!$E15,TB!$J:$J,'Reported IS - detailed'!$A$4,TB!$K:$K,"")</f>
        <v>0</v>
      </c>
      <c r="CM15" s="219">
        <f>-SUMIFS(TB!BF:BF,TB!$F:$F,'Reported IS - detailed'!$B15,TB!$B:$B,'Reported IS - detailed'!$C15,TB!$G:$G,'Reported IS - detailed'!$E15,TB!$J:$J,'Reported IS - detailed'!$A$4,TB!$K:$K,"")</f>
        <v>0</v>
      </c>
      <c r="CN15" s="219">
        <f>-SUMIFS(TB!BG:BG,TB!$F:$F,'Reported IS - detailed'!$B15,TB!$B:$B,'Reported IS - detailed'!$C15,TB!$G:$G,'Reported IS - detailed'!$E15,TB!$J:$J,'Reported IS - detailed'!$A$4,TB!$K:$K,"")</f>
        <v>0</v>
      </c>
      <c r="CO15" s="219">
        <f>-SUMIFS(TB!BH:BH,TB!$F:$F,'Reported IS - detailed'!$B15,TB!$B:$B,'Reported IS - detailed'!$C15,TB!$G:$G,'Reported IS - detailed'!$E15,TB!$J:$J,'Reported IS - detailed'!$A$4,TB!$K:$K,"")</f>
        <v>0</v>
      </c>
      <c r="CP15" s="218">
        <f>-SUMIFS(TB!BI:BI,TB!$F:$F,'Reported IS - detailed'!$B15,TB!$B:$B,'Reported IS - detailed'!$C15,TB!$G:$G,'Reported IS - detailed'!$E15,TB!$J:$J,'Reported IS - detailed'!$A$4,TB!$K:$K,"")</f>
        <v>0</v>
      </c>
    </row>
    <row r="16" spans="1:94" ht="14.25" hidden="1" customHeight="1" outlineLevel="2" x14ac:dyDescent="0.45">
      <c r="B16" s="71" t="str">
        <f>Periods!$C$39</f>
        <v>Sales</v>
      </c>
      <c r="C16" s="197" t="s">
        <v>594</v>
      </c>
      <c r="D16" s="197" t="str">
        <f>IFERROR(VLOOKUP($C16,TB!$B:$H,2,FALSE),"-")</f>
        <v>REFUND - CREDIT MEMOS</v>
      </c>
      <c r="E16" s="197" t="str">
        <f>IFERROR(VLOOKUP($C16,TB!$B:$H,6,FALSE),"-")</f>
        <v>Refund</v>
      </c>
      <c r="F16" s="71" t="str">
        <f>IFERROR(VLOOKUP($C16,TB!$B:$H,7,FALSE),"-")</f>
        <v>Credit memos</v>
      </c>
      <c r="G16" s="219">
        <f t="shared" si="1"/>
        <v>1.2091400000000001</v>
      </c>
      <c r="H16" s="219">
        <f t="shared" si="26"/>
        <v>-1.99823</v>
      </c>
      <c r="I16" s="219">
        <f t="shared" si="27"/>
        <v>9.461409999999999</v>
      </c>
      <c r="J16" s="218">
        <f ca="1">_xlfn.IFNA(SUM(OFFSET($AU16,0,MATCH(Periods!$D$15,$AU$7:$CS$7)-1):OFFSET($AU16,0,MATCH(Periods!$D$15,$AU$7:$CS$7,0)-12)),0)</f>
        <v>2.0773499999999983</v>
      </c>
      <c r="K16" s="218">
        <f ca="1">_xlfn.IFNA(SUM(OFFSET($AU16,0,MATCH(Periods!$D$17,$AU$7:$CS$7)-1):OFFSET($AU16,0,MATCH(Periods!$D$13,$AU$7:$CS$7,0))),0)</f>
        <v>7.3840600000000007</v>
      </c>
      <c r="L16" s="218">
        <f ca="1">_xlfn.IFNA(SUM(OFFSET($AU16,0,MATCH(Periods!$D$16,$AU$7:$CS$7)-1):OFFSET($AU16,0,MATCH(Periods!$D$14,$AU$7:$CS$7,0))),0)</f>
        <v>0</v>
      </c>
      <c r="N16" s="71"/>
      <c r="O16" s="316"/>
      <c r="P16" s="58">
        <f t="shared" si="2"/>
        <v>1.2704608363088879E-5</v>
      </c>
      <c r="Q16" s="58">
        <f t="shared" si="3"/>
        <v>-3.8266534310746569E-5</v>
      </c>
      <c r="R16" s="58">
        <f t="shared" si="4"/>
        <v>1.12966307753849E-4</v>
      </c>
      <c r="S16" s="58">
        <f t="shared" ca="1" si="5"/>
        <v>2.7014531787476497E-5</v>
      </c>
      <c r="T16" s="58">
        <f t="shared" ca="1" si="6"/>
        <v>7.1226876283396673E-4</v>
      </c>
      <c r="U16" s="58">
        <f t="shared" ca="1" si="7"/>
        <v>0</v>
      </c>
      <c r="V16" s="149"/>
      <c r="W16" s="218">
        <f t="shared" si="13"/>
        <v>0</v>
      </c>
      <c r="X16" s="218">
        <f t="shared" si="28"/>
        <v>-2.97322</v>
      </c>
      <c r="Y16" s="218">
        <f t="shared" si="29"/>
        <v>-2.6888500000000013</v>
      </c>
      <c r="Z16" s="218">
        <f ca="1">_xlfn.IFNA(MIN(OFFSET($AU16,0,MATCH(Periods!$D$15,$AU$7:$CS$7)-1):OFFSET($AU16,0,MATCH(Periods!$D$15,$AU$7:$CS$7,0)-12)),0)</f>
        <v>-2.6888500000000013</v>
      </c>
      <c r="AA16" s="337"/>
      <c r="AB16" s="218">
        <f t="shared" si="14"/>
        <v>0.95596000000000003</v>
      </c>
      <c r="AC16" s="218">
        <f t="shared" si="30"/>
        <v>0.88500000000000023</v>
      </c>
      <c r="AD16" s="218">
        <f t="shared" si="31"/>
        <v>4.8217100000000004</v>
      </c>
      <c r="AE16" s="218">
        <f ca="1">_xlfn.IFNA(MAX(OFFSET($AU16,0,MATCH(Periods!$D$15,$AU$7:$CS$7)-1):OFFSET($AU16,0,MATCH(Periods!$D$15,$AU$7:$CS$7,0)-12)),0)</f>
        <v>1.9799999999999995</v>
      </c>
      <c r="AF16" s="337"/>
      <c r="AG16" s="218">
        <f t="shared" si="15"/>
        <v>0.10076166666666668</v>
      </c>
      <c r="AH16" s="218">
        <f t="shared" si="32"/>
        <v>-0.16651916666666666</v>
      </c>
      <c r="AI16" s="218">
        <f t="shared" si="33"/>
        <v>0.78845083333333321</v>
      </c>
      <c r="AJ16" s="218">
        <f ca="1">_xlfn.IFNA(AVERAGE(OFFSET($AU16,0,MATCH(Periods!$D$15,$AU$7:$CS$7)-1):OFFSET($AU16,0,MATCH(Periods!$D$15,$AU$7:$CS$7,0)-12)),0)</f>
        <v>0.17311249999999986</v>
      </c>
      <c r="AK16" s="337"/>
      <c r="AL16" s="218">
        <f t="shared" si="16"/>
        <v>-3.2073700000000001</v>
      </c>
      <c r="AM16" s="59">
        <f t="shared" si="17"/>
        <v>-2.6526043303504969</v>
      </c>
      <c r="AN16" s="218">
        <f t="shared" si="18"/>
        <v>11.459639999999998</v>
      </c>
      <c r="AO16" s="59">
        <f t="shared" si="19"/>
        <v>-5.734895382413435</v>
      </c>
      <c r="AP16" s="218">
        <f t="shared" ca="1" si="20"/>
        <v>-7.3840600000000007</v>
      </c>
      <c r="AQ16" s="59">
        <f t="shared" ca="1" si="21"/>
        <v>-0.78043970190489598</v>
      </c>
      <c r="AR16" s="218">
        <f t="shared" ca="1" si="22"/>
        <v>-7.3840600000000007</v>
      </c>
      <c r="AS16" s="58">
        <f t="shared" ca="1" si="23"/>
        <v>-1</v>
      </c>
      <c r="AU16" s="219">
        <f>-SUMIFS(TB!N:N,TB!$F:$F,'Reported IS - detailed'!$B16,TB!$B:$B,'Reported IS - detailed'!$C16,TB!$G:$G,'Reported IS - detailed'!$E16,TB!$J:$J,'Reported IS - detailed'!$A$4,TB!$K:$K,"")</f>
        <v>0</v>
      </c>
      <c r="AV16" s="219">
        <f>-SUMIFS(TB!O:O,TB!$F:$F,'Reported IS - detailed'!$B16,TB!$B:$B,'Reported IS - detailed'!$C16,TB!$G:$G,'Reported IS - detailed'!$E16,TB!$J:$J,'Reported IS - detailed'!$A$4,TB!$K:$K,"")</f>
        <v>0</v>
      </c>
      <c r="AW16" s="219">
        <f>-SUMIFS(TB!P:P,TB!$F:$F,'Reported IS - detailed'!$B16,TB!$B:$B,'Reported IS - detailed'!$C16,TB!$G:$G,'Reported IS - detailed'!$E16,TB!$J:$J,'Reported IS - detailed'!$A$4,TB!$K:$K,"")</f>
        <v>0</v>
      </c>
      <c r="AX16" s="219">
        <f>-SUMIFS(TB!Q:Q,TB!$F:$F,'Reported IS - detailed'!$B16,TB!$B:$B,'Reported IS - detailed'!$C16,TB!$G:$G,'Reported IS - detailed'!$E16,TB!$J:$J,'Reported IS - detailed'!$A$4,TB!$K:$K,"")</f>
        <v>0</v>
      </c>
      <c r="AY16" s="219">
        <f>-SUMIFS(TB!R:R,TB!$F:$F,'Reported IS - detailed'!$B16,TB!$B:$B,'Reported IS - detailed'!$C16,TB!$G:$G,'Reported IS - detailed'!$E16,TB!$J:$J,'Reported IS - detailed'!$A$4,TB!$K:$K,"")</f>
        <v>0</v>
      </c>
      <c r="AZ16" s="219">
        <f>-SUMIFS(TB!S:S,TB!$F:$F,'Reported IS - detailed'!$B16,TB!$B:$B,'Reported IS - detailed'!$C16,TB!$G:$G,'Reported IS - detailed'!$E16,TB!$J:$J,'Reported IS - detailed'!$A$4,TB!$K:$K,"")</f>
        <v>0</v>
      </c>
      <c r="BA16" s="219">
        <f>-SUMIFS(TB!T:T,TB!$F:$F,'Reported IS - detailed'!$B16,TB!$B:$B,'Reported IS - detailed'!$C16,TB!$G:$G,'Reported IS - detailed'!$E16,TB!$J:$J,'Reported IS - detailed'!$A$4,TB!$K:$K,"")</f>
        <v>0</v>
      </c>
      <c r="BB16" s="219">
        <f>-SUMIFS(TB!U:U,TB!$F:$F,'Reported IS - detailed'!$B16,TB!$B:$B,'Reported IS - detailed'!$C16,TB!$G:$G,'Reported IS - detailed'!$E16,TB!$J:$J,'Reported IS - detailed'!$A$4,TB!$K:$K,"")</f>
        <v>0.95596000000000003</v>
      </c>
      <c r="BC16" s="219">
        <f>-SUMIFS(TB!V:V,TB!$F:$F,'Reported IS - detailed'!$B16,TB!$B:$B,'Reported IS - detailed'!$C16,TB!$G:$G,'Reported IS - detailed'!$E16,TB!$J:$J,'Reported IS - detailed'!$A$4,TB!$K:$K,"")</f>
        <v>0</v>
      </c>
      <c r="BD16" s="219">
        <f>-SUMIFS(TB!W:W,TB!$F:$F,'Reported IS - detailed'!$B16,TB!$B:$B,'Reported IS - detailed'!$C16,TB!$G:$G,'Reported IS - detailed'!$E16,TB!$J:$J,'Reported IS - detailed'!$A$4,TB!$K:$K,"")</f>
        <v>0</v>
      </c>
      <c r="BE16" s="219">
        <f>-SUMIFS(TB!X:X,TB!$F:$F,'Reported IS - detailed'!$B16,TB!$B:$B,'Reported IS - detailed'!$C16,TB!$G:$G,'Reported IS - detailed'!$E16,TB!$J:$J,'Reported IS - detailed'!$A$4,TB!$K:$K,"")</f>
        <v>0.25318000000000007</v>
      </c>
      <c r="BF16" s="219">
        <f>-SUMIFS(TB!Y:Y,TB!$F:$F,'Reported IS - detailed'!$B16,TB!$B:$B,'Reported IS - detailed'!$C16,TB!$G:$G,'Reported IS - detailed'!$E16,TB!$J:$J,'Reported IS - detailed'!$A$4,TB!$K:$K,"")</f>
        <v>0</v>
      </c>
      <c r="BG16" s="219">
        <f>-SUMIFS(TB!Z:Z,TB!$F:$F,'Reported IS - detailed'!$B16,TB!$B:$B,'Reported IS - detailed'!$C16,TB!$G:$G,'Reported IS - detailed'!$E16,TB!$J:$J,'Reported IS - detailed'!$A$4,TB!$K:$K,"")</f>
        <v>0</v>
      </c>
      <c r="BH16" s="219">
        <f>-SUMIFS(TB!AA:AA,TB!$F:$F,'Reported IS - detailed'!$B16,TB!$B:$B,'Reported IS - detailed'!$C16,TB!$G:$G,'Reported IS - detailed'!$E16,TB!$J:$J,'Reported IS - detailed'!$A$4,TB!$K:$K,"")</f>
        <v>0</v>
      </c>
      <c r="BI16" s="219">
        <f>-SUMIFS(TB!AB:AB,TB!$F:$F,'Reported IS - detailed'!$B16,TB!$B:$B,'Reported IS - detailed'!$C16,TB!$G:$G,'Reported IS - detailed'!$E16,TB!$J:$J,'Reported IS - detailed'!$A$4,TB!$K:$K,"")</f>
        <v>0</v>
      </c>
      <c r="BJ16" s="219">
        <f>-SUMIFS(TB!AC:AC,TB!$F:$F,'Reported IS - detailed'!$B16,TB!$B:$B,'Reported IS - detailed'!$C16,TB!$G:$G,'Reported IS - detailed'!$E16,TB!$J:$J,'Reported IS - detailed'!$A$4,TB!$K:$K,"")</f>
        <v>0</v>
      </c>
      <c r="BK16" s="219">
        <f>-SUMIFS(TB!AD:AD,TB!$F:$F,'Reported IS - detailed'!$B16,TB!$B:$B,'Reported IS - detailed'!$C16,TB!$G:$G,'Reported IS - detailed'!$E16,TB!$J:$J,'Reported IS - detailed'!$A$4,TB!$K:$K,"")</f>
        <v>0</v>
      </c>
      <c r="BL16" s="527">
        <f>-SUMIFS(TB!AE:AE,TB!$F:$F,'Reported IS - detailed'!$B16,TB!$B:$B,'Reported IS - detailed'!$C16,TB!$G:$G,'Reported IS - detailed'!$E16,TB!$J:$J,'Reported IS - detailed'!$A$4,TB!$K:$K,"")</f>
        <v>-2.97322</v>
      </c>
      <c r="BM16" s="219">
        <f>-SUMIFS(TB!AF:AF,TB!$F:$F,'Reported IS - detailed'!$B16,TB!$B:$B,'Reported IS - detailed'!$C16,TB!$G:$G,'Reported IS - detailed'!$E16,TB!$J:$J,'Reported IS - detailed'!$A$4,TB!$K:$K,"")</f>
        <v>0</v>
      </c>
      <c r="BN16" s="219">
        <f>-SUMIFS(TB!AG:AG,TB!$F:$F,'Reported IS - detailed'!$B16,TB!$B:$B,'Reported IS - detailed'!$C16,TB!$G:$G,'Reported IS - detailed'!$E16,TB!$J:$J,'Reported IS - detailed'!$A$4,TB!$K:$K,"")</f>
        <v>8.9989999999999792E-2</v>
      </c>
      <c r="BO16" s="219">
        <f>-SUMIFS(TB!AH:AH,TB!$F:$F,'Reported IS - detailed'!$B16,TB!$B:$B,'Reported IS - detailed'!$C16,TB!$G:$G,'Reported IS - detailed'!$E16,TB!$J:$J,'Reported IS - detailed'!$A$4,TB!$K:$K,"")</f>
        <v>0</v>
      </c>
      <c r="BP16" s="219">
        <f>-SUMIFS(TB!AI:AI,TB!$F:$F,'Reported IS - detailed'!$B16,TB!$B:$B,'Reported IS - detailed'!$C16,TB!$G:$G,'Reported IS - detailed'!$E16,TB!$J:$J,'Reported IS - detailed'!$A$4,TB!$K:$K,"")</f>
        <v>0</v>
      </c>
      <c r="BQ16" s="219">
        <f>-SUMIFS(TB!AJ:AJ,TB!$F:$F,'Reported IS - detailed'!$B16,TB!$B:$B,'Reported IS - detailed'!$C16,TB!$G:$G,'Reported IS - detailed'!$E16,TB!$J:$J,'Reported IS - detailed'!$A$4,TB!$K:$K,"")</f>
        <v>0</v>
      </c>
      <c r="BR16" s="219">
        <f>-SUMIFS(TB!AK:AK,TB!$F:$F,'Reported IS - detailed'!$B16,TB!$B:$B,'Reported IS - detailed'!$C16,TB!$G:$G,'Reported IS - detailed'!$E16,TB!$J:$J,'Reported IS - detailed'!$A$4,TB!$K:$K,"")</f>
        <v>0.88500000000000023</v>
      </c>
      <c r="BS16" s="219">
        <f>-SUMIFS(TB!AL:AL,TB!$F:$F,'Reported IS - detailed'!$B16,TB!$B:$B,'Reported IS - detailed'!$C16,TB!$G:$G,'Reported IS - detailed'!$E16,TB!$J:$J,'Reported IS - detailed'!$A$4,TB!$K:$K,"")</f>
        <v>4.8217100000000004</v>
      </c>
      <c r="BT16" s="219">
        <f>-SUMIFS(TB!AM:AM,TB!$F:$F,'Reported IS - detailed'!$B16,TB!$B:$B,'Reported IS - detailed'!$C16,TB!$G:$G,'Reported IS - detailed'!$E16,TB!$J:$J,'Reported IS - detailed'!$A$4,TB!$K:$K,"")</f>
        <v>2.5623500000000003</v>
      </c>
      <c r="BU16" s="219">
        <f>-SUMIFS(TB!AN:AN,TB!$F:$F,'Reported IS - detailed'!$B16,TB!$B:$B,'Reported IS - detailed'!$C16,TB!$G:$G,'Reported IS - detailed'!$E16,TB!$J:$J,'Reported IS - detailed'!$A$4,TB!$K:$K,"")</f>
        <v>1.3043199999999979</v>
      </c>
      <c r="BV16" s="219">
        <f>-SUMIFS(TB!AO:AO,TB!$F:$F,'Reported IS - detailed'!$B16,TB!$B:$B,'Reported IS - detailed'!$C16,TB!$G:$G,'Reported IS - detailed'!$E16,TB!$J:$J,'Reported IS - detailed'!$A$4,TB!$K:$K,"")</f>
        <v>3.8200000000028211E-3</v>
      </c>
      <c r="BW16" s="219">
        <f>-SUMIFS(TB!AP:AP,TB!$F:$F,'Reported IS - detailed'!$B16,TB!$B:$B,'Reported IS - detailed'!$C16,TB!$G:$G,'Reported IS - detailed'!$E16,TB!$J:$J,'Reported IS - detailed'!$A$4,TB!$K:$K,"")</f>
        <v>1.4780599999999993</v>
      </c>
      <c r="BX16" s="219">
        <f>-SUMIFS(TB!AQ:AQ,TB!$F:$F,'Reported IS - detailed'!$B16,TB!$B:$B,'Reported IS - detailed'!$C16,TB!$G:$G,'Reported IS - detailed'!$E16,TB!$J:$J,'Reported IS - detailed'!$A$4,TB!$K:$K,"")</f>
        <v>0</v>
      </c>
      <c r="BY16" s="219">
        <f>-SUMIFS(TB!AR:AR,TB!$F:$F,'Reported IS - detailed'!$B16,TB!$B:$B,'Reported IS - detailed'!$C16,TB!$G:$G,'Reported IS - detailed'!$E16,TB!$J:$J,'Reported IS - detailed'!$A$4,TB!$K:$K,"")</f>
        <v>0</v>
      </c>
      <c r="BZ16" s="527">
        <f>-SUMIFS(TB!AS:AS,TB!$F:$F,'Reported IS - detailed'!$B16,TB!$B:$B,'Reported IS - detailed'!$C16,TB!$G:$G,'Reported IS - detailed'!$E16,TB!$J:$J,'Reported IS - detailed'!$A$4,TB!$K:$K,"")</f>
        <v>-2.6888500000000013</v>
      </c>
      <c r="CA16" s="219">
        <f>-SUMIFS(TB!AT:AT,TB!$F:$F,'Reported IS - detailed'!$B16,TB!$B:$B,'Reported IS - detailed'!$C16,TB!$G:$G,'Reported IS - detailed'!$E16,TB!$J:$J,'Reported IS - detailed'!$A$4,TB!$K:$K,"")</f>
        <v>0</v>
      </c>
      <c r="CB16" s="219">
        <f>-SUMIFS(TB!AU:AU,TB!$F:$F,'Reported IS - detailed'!$B16,TB!$B:$B,'Reported IS - detailed'!$C16,TB!$G:$G,'Reported IS - detailed'!$E16,TB!$J:$J,'Reported IS - detailed'!$A$4,TB!$K:$K,"")</f>
        <v>1.9799999999999995</v>
      </c>
      <c r="CC16" s="219">
        <f>-SUMIFS(TB!AV:AV,TB!$F:$F,'Reported IS - detailed'!$B16,TB!$B:$B,'Reported IS - detailed'!$C16,TB!$G:$G,'Reported IS - detailed'!$E16,TB!$J:$J,'Reported IS - detailed'!$A$4,TB!$K:$K,"")</f>
        <v>0</v>
      </c>
      <c r="CD16" s="218">
        <f>-SUMIFS(TB!AW:AW,TB!$F:$F,'Reported IS - detailed'!$B16,TB!$B:$B,'Reported IS - detailed'!$C16,TB!$G:$G,'Reported IS - detailed'!$E16,TB!$J:$J,'Reported IS - detailed'!$A$4,TB!$K:$K,"")</f>
        <v>0</v>
      </c>
      <c r="CE16" s="219">
        <f>-SUMIFS(TB!AX:AX,TB!$F:$F,'Reported IS - detailed'!$B16,TB!$B:$B,'Reported IS - detailed'!$C16,TB!$G:$G,'Reported IS - detailed'!$E16,TB!$J:$J,'Reported IS - detailed'!$A$4,TB!$K:$K,"")</f>
        <v>0</v>
      </c>
      <c r="CF16" s="219">
        <f>-SUMIFS(TB!AY:AY,TB!$F:$F,'Reported IS - detailed'!$B16,TB!$B:$B,'Reported IS - detailed'!$C16,TB!$G:$G,'Reported IS - detailed'!$E16,TB!$J:$J,'Reported IS - detailed'!$A$4,TB!$K:$K,"")</f>
        <v>0</v>
      </c>
      <c r="CG16" s="219">
        <f>-SUMIFS(TB!AZ:AZ,TB!$F:$F,'Reported IS - detailed'!$B16,TB!$B:$B,'Reported IS - detailed'!$C16,TB!$G:$G,'Reported IS - detailed'!$E16,TB!$J:$J,'Reported IS - detailed'!$A$4,TB!$K:$K,"")</f>
        <v>0</v>
      </c>
      <c r="CH16" s="219">
        <f>-SUMIFS(TB!BA:BA,TB!$F:$F,'Reported IS - detailed'!$B16,TB!$B:$B,'Reported IS - detailed'!$C16,TB!$G:$G,'Reported IS - detailed'!$E16,TB!$J:$J,'Reported IS - detailed'!$A$4,TB!$K:$K,"")</f>
        <v>0</v>
      </c>
      <c r="CI16" s="219">
        <f>-SUMIFS(TB!BB:BB,TB!$F:$F,'Reported IS - detailed'!$B16,TB!$B:$B,'Reported IS - detailed'!$C16,TB!$G:$G,'Reported IS - detailed'!$E16,TB!$J:$J,'Reported IS - detailed'!$A$4,TB!$K:$K,"")</f>
        <v>0</v>
      </c>
      <c r="CJ16" s="219">
        <f>-SUMIFS(TB!BC:BC,TB!$F:$F,'Reported IS - detailed'!$B16,TB!$B:$B,'Reported IS - detailed'!$C16,TB!$G:$G,'Reported IS - detailed'!$E16,TB!$J:$J,'Reported IS - detailed'!$A$4,TB!$K:$K,"")</f>
        <v>0</v>
      </c>
      <c r="CK16" s="219">
        <f>-SUMIFS(TB!BD:BD,TB!$F:$F,'Reported IS - detailed'!$B16,TB!$B:$B,'Reported IS - detailed'!$C16,TB!$G:$G,'Reported IS - detailed'!$E16,TB!$J:$J,'Reported IS - detailed'!$A$4,TB!$K:$K,"")</f>
        <v>0</v>
      </c>
      <c r="CL16" s="219">
        <f>-SUMIFS(TB!BE:BE,TB!$F:$F,'Reported IS - detailed'!$B16,TB!$B:$B,'Reported IS - detailed'!$C16,TB!$G:$G,'Reported IS - detailed'!$E16,TB!$J:$J,'Reported IS - detailed'!$A$4,TB!$K:$K,"")</f>
        <v>0</v>
      </c>
      <c r="CM16" s="219">
        <f>-SUMIFS(TB!BF:BF,TB!$F:$F,'Reported IS - detailed'!$B16,TB!$B:$B,'Reported IS - detailed'!$C16,TB!$G:$G,'Reported IS - detailed'!$E16,TB!$J:$J,'Reported IS - detailed'!$A$4,TB!$K:$K,"")</f>
        <v>0</v>
      </c>
      <c r="CN16" s="219">
        <f>-SUMIFS(TB!BG:BG,TB!$F:$F,'Reported IS - detailed'!$B16,TB!$B:$B,'Reported IS - detailed'!$C16,TB!$G:$G,'Reported IS - detailed'!$E16,TB!$J:$J,'Reported IS - detailed'!$A$4,TB!$K:$K,"")</f>
        <v>0</v>
      </c>
      <c r="CO16" s="219">
        <f>-SUMIFS(TB!BH:BH,TB!$F:$F,'Reported IS - detailed'!$B16,TB!$B:$B,'Reported IS - detailed'!$C16,TB!$G:$G,'Reported IS - detailed'!$E16,TB!$J:$J,'Reported IS - detailed'!$A$4,TB!$K:$K,"")</f>
        <v>0</v>
      </c>
      <c r="CP16" s="218">
        <f>-SUMIFS(TB!BI:BI,TB!$F:$F,'Reported IS - detailed'!$B16,TB!$B:$B,'Reported IS - detailed'!$C16,TB!$G:$G,'Reported IS - detailed'!$E16,TB!$J:$J,'Reported IS - detailed'!$A$4,TB!$K:$K,"")</f>
        <v>0</v>
      </c>
    </row>
    <row r="17" spans="2:94" ht="14.25" hidden="1" customHeight="1" outlineLevel="2" x14ac:dyDescent="0.45">
      <c r="B17" s="92" t="str">
        <f>Periods!$C$39</f>
        <v>Sales</v>
      </c>
      <c r="C17" s="93" t="s">
        <v>599</v>
      </c>
      <c r="D17" s="93" t="str">
        <f>IFERROR(VLOOKUP($C17,TB!$B:$H,2,FALSE),"-")</f>
        <v>Sales - Software</v>
      </c>
      <c r="E17" s="93" t="str">
        <f>IFERROR(VLOOKUP($C17,TB!$B:$H,6,FALSE),"-")</f>
        <v>Software</v>
      </c>
      <c r="F17" s="92">
        <f>IFERROR(VLOOKUP($C17,TB!$B:$H,7,FALSE),"-")</f>
        <v>0</v>
      </c>
      <c r="G17" s="220">
        <f t="shared" si="1"/>
        <v>58.085099999999997</v>
      </c>
      <c r="H17" s="220">
        <f t="shared" si="26"/>
        <v>2.7546999999999997</v>
      </c>
      <c r="I17" s="220">
        <f t="shared" si="27"/>
        <v>1.66727</v>
      </c>
      <c r="J17" s="220">
        <f ca="1">_xlfn.IFNA(SUM(OFFSET($AU17,0,MATCH(Periods!$D$15,$AU$7:$CS$7)-1):OFFSET($AU17,0,MATCH(Periods!$D$15,$AU$7:$CS$7,0)-12)),0)</f>
        <v>7.2490000000000165E-2</v>
      </c>
      <c r="K17" s="220">
        <f ca="1">_xlfn.IFNA(SUM(OFFSET($AU17,0,MATCH(Periods!$D$17,$AU$7:$CS$7)-1):OFFSET($AU17,0,MATCH(Periods!$D$13,$AU$7:$CS$7,0))),0)</f>
        <v>1.5947799999999999</v>
      </c>
      <c r="L17" s="220">
        <f ca="1">_xlfn.IFNA(SUM(OFFSET($AU17,0,MATCH(Periods!$D$16,$AU$7:$CS$7)-1):OFFSET($AU17,0,MATCH(Periods!$D$14,$AU$7:$CS$7,0))),0)</f>
        <v>0</v>
      </c>
      <c r="N17" s="92" t="s">
        <v>672</v>
      </c>
      <c r="O17" s="316"/>
      <c r="P17" s="49">
        <f t="shared" si="2"/>
        <v>6.1030852277722488E-4</v>
      </c>
      <c r="Q17" s="49">
        <f t="shared" si="3"/>
        <v>5.2753097524215714E-5</v>
      </c>
      <c r="R17" s="49">
        <f t="shared" si="4"/>
        <v>1.990668789628183E-5</v>
      </c>
      <c r="S17" s="49">
        <f t="shared" ca="1" si="5"/>
        <v>9.4268342324315955E-7</v>
      </c>
      <c r="T17" s="49">
        <f t="shared" ca="1" si="6"/>
        <v>1.5383298315457261E-4</v>
      </c>
      <c r="U17" s="49">
        <f t="shared" ca="1" si="7"/>
        <v>0</v>
      </c>
      <c r="V17" s="149"/>
      <c r="W17" s="220">
        <f t="shared" si="13"/>
        <v>0</v>
      </c>
      <c r="X17" s="220">
        <f t="shared" si="28"/>
        <v>0</v>
      </c>
      <c r="Y17" s="220">
        <f t="shared" si="29"/>
        <v>0</v>
      </c>
      <c r="Z17" s="220">
        <f ca="1">_xlfn.IFNA(MIN(OFFSET($AU17,0,MATCH(Periods!$D$15,$AU$7:$CS$7)-1):OFFSET($AU17,0,MATCH(Periods!$D$15,$AU$7:$CS$7,0)-12)),0)</f>
        <v>0</v>
      </c>
      <c r="AA17" s="337"/>
      <c r="AB17" s="220">
        <f t="shared" si="14"/>
        <v>31.833100000000002</v>
      </c>
      <c r="AC17" s="220">
        <f t="shared" si="30"/>
        <v>1.4497999999999998</v>
      </c>
      <c r="AD17" s="220">
        <f t="shared" si="31"/>
        <v>0.86987999999999999</v>
      </c>
      <c r="AE17" s="220">
        <f ca="1">_xlfn.IFNA(MAX(OFFSET($AU17,0,MATCH(Periods!$D$15,$AU$7:$CS$7)-1):OFFSET($AU17,0,MATCH(Periods!$D$15,$AU$7:$CS$7,0)-12)),0)</f>
        <v>7.2490000000000165E-2</v>
      </c>
      <c r="AF17" s="337"/>
      <c r="AG17" s="220">
        <f t="shared" si="15"/>
        <v>4.8404249999999998</v>
      </c>
      <c r="AH17" s="220">
        <f t="shared" si="32"/>
        <v>0.22955833333333331</v>
      </c>
      <c r="AI17" s="220">
        <f t="shared" si="33"/>
        <v>0.13893916666666667</v>
      </c>
      <c r="AJ17" s="220">
        <f ca="1">_xlfn.IFNA(AVERAGE(OFFSET($AU17,0,MATCH(Periods!$D$15,$AU$7:$CS$7)-1):OFFSET($AU17,0,MATCH(Periods!$D$15,$AU$7:$CS$7,0)-12)),0)</f>
        <v>6.0408333333333468E-3</v>
      </c>
      <c r="AK17" s="337"/>
      <c r="AL17" s="220">
        <f t="shared" si="16"/>
        <v>-55.330399999999997</v>
      </c>
      <c r="AM17" s="83">
        <f t="shared" si="17"/>
        <v>-0.95257475669319669</v>
      </c>
      <c r="AN17" s="220">
        <f t="shared" si="18"/>
        <v>-1.0874299999999997</v>
      </c>
      <c r="AO17" s="83">
        <f t="shared" si="19"/>
        <v>-0.39475441971902558</v>
      </c>
      <c r="AP17" s="220">
        <f t="shared" ca="1" si="20"/>
        <v>-1.5947799999999999</v>
      </c>
      <c r="AQ17" s="83">
        <f t="shared" ca="1" si="21"/>
        <v>-0.9565217391304347</v>
      </c>
      <c r="AR17" s="220">
        <f t="shared" ca="1" si="22"/>
        <v>-1.5947799999999999</v>
      </c>
      <c r="AS17" s="49">
        <f t="shared" ca="1" si="23"/>
        <v>-1</v>
      </c>
      <c r="AU17" s="220">
        <f>-SUMIFS(TB!N:N,TB!$F:$F,'Reported IS - detailed'!$B17,TB!$B:$B,'Reported IS - detailed'!$C17,TB!$G:$G,'Reported IS - detailed'!$E17,TB!$J:$J,'Reported IS - detailed'!$A$4,TB!$K:$K,"")</f>
        <v>0</v>
      </c>
      <c r="AV17" s="220">
        <f>-SUMIFS(TB!O:O,TB!$F:$F,'Reported IS - detailed'!$B17,TB!$B:$B,'Reported IS - detailed'!$C17,TB!$G:$G,'Reported IS - detailed'!$E17,TB!$J:$J,'Reported IS - detailed'!$A$4,TB!$K:$K,"")</f>
        <v>1.3919999999999999</v>
      </c>
      <c r="AW17" s="220">
        <f>-SUMIFS(TB!P:P,TB!$F:$F,'Reported IS - detailed'!$B17,TB!$B:$B,'Reported IS - detailed'!$C17,TB!$G:$G,'Reported IS - detailed'!$E17,TB!$J:$J,'Reported IS - detailed'!$A$4,TB!$K:$K,"")</f>
        <v>0</v>
      </c>
      <c r="AX17" s="220">
        <f>-SUMIFS(TB!Q:Q,TB!$F:$F,'Reported IS - detailed'!$B17,TB!$B:$B,'Reported IS - detailed'!$C17,TB!$G:$G,'Reported IS - detailed'!$E17,TB!$J:$J,'Reported IS - detailed'!$A$4,TB!$K:$K,"")</f>
        <v>0.38000000000000012</v>
      </c>
      <c r="AY17" s="220">
        <f>-SUMIFS(TB!R:R,TB!$F:$F,'Reported IS - detailed'!$B17,TB!$B:$B,'Reported IS - detailed'!$C17,TB!$G:$G,'Reported IS - detailed'!$E17,TB!$J:$J,'Reported IS - detailed'!$A$4,TB!$K:$K,"")</f>
        <v>0</v>
      </c>
      <c r="AZ17" s="220">
        <f>-SUMIFS(TB!S:S,TB!$F:$F,'Reported IS - detailed'!$B17,TB!$B:$B,'Reported IS - detailed'!$C17,TB!$G:$G,'Reported IS - detailed'!$E17,TB!$J:$J,'Reported IS - detailed'!$A$4,TB!$K:$K,"")</f>
        <v>0.55999999999999983</v>
      </c>
      <c r="BA17" s="220">
        <f>-SUMIFS(TB!T:T,TB!$F:$F,'Reported IS - detailed'!$B17,TB!$B:$B,'Reported IS - detailed'!$C17,TB!$G:$G,'Reported IS - detailed'!$E17,TB!$J:$J,'Reported IS - detailed'!$A$4,TB!$K:$K,"")</f>
        <v>1.0900000000000003</v>
      </c>
      <c r="BB17" s="528">
        <f>-SUMIFS(TB!U:U,TB!$F:$F,'Reported IS - detailed'!$B17,TB!$B:$B,'Reported IS - detailed'!$C17,TB!$G:$G,'Reported IS - detailed'!$E17,TB!$J:$J,'Reported IS - detailed'!$A$4,TB!$K:$K,"")</f>
        <v>22.349999999999998</v>
      </c>
      <c r="BC17" s="220">
        <f>-SUMIFS(TB!V:V,TB!$F:$F,'Reported IS - detailed'!$B17,TB!$B:$B,'Reported IS - detailed'!$C17,TB!$G:$G,'Reported IS - detailed'!$E17,TB!$J:$J,'Reported IS - detailed'!$A$4,TB!$K:$K,"")</f>
        <v>0</v>
      </c>
      <c r="BD17" s="528">
        <f>-SUMIFS(TB!W:W,TB!$F:$F,'Reported IS - detailed'!$B17,TB!$B:$B,'Reported IS - detailed'!$C17,TB!$G:$G,'Reported IS - detailed'!$E17,TB!$J:$J,'Reported IS - detailed'!$A$4,TB!$K:$K,"")</f>
        <v>31.833100000000002</v>
      </c>
      <c r="BE17" s="220">
        <f>-SUMIFS(TB!X:X,TB!$F:$F,'Reported IS - detailed'!$B17,TB!$B:$B,'Reported IS - detailed'!$C17,TB!$G:$G,'Reported IS - detailed'!$E17,TB!$J:$J,'Reported IS - detailed'!$A$4,TB!$K:$K,"")</f>
        <v>0</v>
      </c>
      <c r="BF17" s="220">
        <f>-SUMIFS(TB!Y:Y,TB!$F:$F,'Reported IS - detailed'!$B17,TB!$B:$B,'Reported IS - detailed'!$C17,TB!$G:$G,'Reported IS - detailed'!$E17,TB!$J:$J,'Reported IS - detailed'!$A$4,TB!$K:$K,"")</f>
        <v>0.47999999999999687</v>
      </c>
      <c r="BG17" s="220">
        <f>-SUMIFS(TB!Z:Z,TB!$F:$F,'Reported IS - detailed'!$B17,TB!$B:$B,'Reported IS - detailed'!$C17,TB!$G:$G,'Reported IS - detailed'!$E17,TB!$J:$J,'Reported IS - detailed'!$A$4,TB!$K:$K,"")</f>
        <v>0.57999999999999996</v>
      </c>
      <c r="BH17" s="220">
        <f>-SUMIFS(TB!AA:AA,TB!$F:$F,'Reported IS - detailed'!$B17,TB!$B:$B,'Reported IS - detailed'!$C17,TB!$G:$G,'Reported IS - detailed'!$E17,TB!$J:$J,'Reported IS - detailed'!$A$4,TB!$K:$K,"")</f>
        <v>0</v>
      </c>
      <c r="BI17" s="220">
        <f>-SUMIFS(TB!AB:AB,TB!$F:$F,'Reported IS - detailed'!$B17,TB!$B:$B,'Reported IS - detailed'!$C17,TB!$G:$G,'Reported IS - detailed'!$E17,TB!$J:$J,'Reported IS - detailed'!$A$4,TB!$K:$K,"")</f>
        <v>0</v>
      </c>
      <c r="BJ17" s="220">
        <f>-SUMIFS(TB!AC:AC,TB!$F:$F,'Reported IS - detailed'!$B17,TB!$B:$B,'Reported IS - detailed'!$C17,TB!$G:$G,'Reported IS - detailed'!$E17,TB!$J:$J,'Reported IS - detailed'!$A$4,TB!$K:$K,"")</f>
        <v>0</v>
      </c>
      <c r="BK17" s="220">
        <f>-SUMIFS(TB!AD:AD,TB!$F:$F,'Reported IS - detailed'!$B17,TB!$B:$B,'Reported IS - detailed'!$C17,TB!$G:$G,'Reported IS - detailed'!$E17,TB!$J:$J,'Reported IS - detailed'!$A$4,TB!$K:$K,"")</f>
        <v>0</v>
      </c>
      <c r="BL17" s="220">
        <f>-SUMIFS(TB!AE:AE,TB!$F:$F,'Reported IS - detailed'!$B17,TB!$B:$B,'Reported IS - detailed'!$C17,TB!$G:$G,'Reported IS - detailed'!$E17,TB!$J:$J,'Reported IS - detailed'!$A$4,TB!$K:$K,"")</f>
        <v>1.4497999999999998</v>
      </c>
      <c r="BM17" s="220">
        <f>-SUMIFS(TB!AF:AF,TB!$F:$F,'Reported IS - detailed'!$B17,TB!$B:$B,'Reported IS - detailed'!$C17,TB!$G:$G,'Reported IS - detailed'!$E17,TB!$J:$J,'Reported IS - detailed'!$A$4,TB!$K:$K,"")</f>
        <v>7.2490000000000165E-2</v>
      </c>
      <c r="BN17" s="220">
        <f>-SUMIFS(TB!AG:AG,TB!$F:$F,'Reported IS - detailed'!$B17,TB!$B:$B,'Reported IS - detailed'!$C17,TB!$G:$G,'Reported IS - detailed'!$E17,TB!$J:$J,'Reported IS - detailed'!$A$4,TB!$K:$K,"")</f>
        <v>0</v>
      </c>
      <c r="BO17" s="220">
        <f>-SUMIFS(TB!AH:AH,TB!$F:$F,'Reported IS - detailed'!$B17,TB!$B:$B,'Reported IS - detailed'!$C17,TB!$G:$G,'Reported IS - detailed'!$E17,TB!$J:$J,'Reported IS - detailed'!$A$4,TB!$K:$K,"")</f>
        <v>0</v>
      </c>
      <c r="BP17" s="220">
        <f>-SUMIFS(TB!AI:AI,TB!$F:$F,'Reported IS - detailed'!$B17,TB!$B:$B,'Reported IS - detailed'!$C17,TB!$G:$G,'Reported IS - detailed'!$E17,TB!$J:$J,'Reported IS - detailed'!$A$4,TB!$K:$K,"")</f>
        <v>0</v>
      </c>
      <c r="BQ17" s="220">
        <f>-SUMIFS(TB!AJ:AJ,TB!$F:$F,'Reported IS - detailed'!$B17,TB!$B:$B,'Reported IS - detailed'!$C17,TB!$G:$G,'Reported IS - detailed'!$E17,TB!$J:$J,'Reported IS - detailed'!$A$4,TB!$K:$K,"")</f>
        <v>0</v>
      </c>
      <c r="BR17" s="220">
        <f>-SUMIFS(TB!AK:AK,TB!$F:$F,'Reported IS - detailed'!$B17,TB!$B:$B,'Reported IS - detailed'!$C17,TB!$G:$G,'Reported IS - detailed'!$E17,TB!$J:$J,'Reported IS - detailed'!$A$4,TB!$K:$K,"")</f>
        <v>0.65240999999999971</v>
      </c>
      <c r="BS17" s="220">
        <f>-SUMIFS(TB!AL:AL,TB!$F:$F,'Reported IS - detailed'!$B17,TB!$B:$B,'Reported IS - detailed'!$C17,TB!$G:$G,'Reported IS - detailed'!$E17,TB!$J:$J,'Reported IS - detailed'!$A$4,TB!$K:$K,"")</f>
        <v>0.86987999999999999</v>
      </c>
      <c r="BT17" s="220">
        <f>-SUMIFS(TB!AM:AM,TB!$F:$F,'Reported IS - detailed'!$B17,TB!$B:$B,'Reported IS - detailed'!$C17,TB!$G:$G,'Reported IS - detailed'!$E17,TB!$J:$J,'Reported IS - detailed'!$A$4,TB!$K:$K,"")</f>
        <v>0.72489999999999988</v>
      </c>
      <c r="BU17" s="220">
        <f>-SUMIFS(TB!AN:AN,TB!$F:$F,'Reported IS - detailed'!$B17,TB!$B:$B,'Reported IS - detailed'!$C17,TB!$G:$G,'Reported IS - detailed'!$E17,TB!$J:$J,'Reported IS - detailed'!$A$4,TB!$K:$K,"")</f>
        <v>0</v>
      </c>
      <c r="BV17" s="220">
        <f>-SUMIFS(TB!AO:AO,TB!$F:$F,'Reported IS - detailed'!$B17,TB!$B:$B,'Reported IS - detailed'!$C17,TB!$G:$G,'Reported IS - detailed'!$E17,TB!$J:$J,'Reported IS - detailed'!$A$4,TB!$K:$K,"")</f>
        <v>0</v>
      </c>
      <c r="BW17" s="220">
        <f>-SUMIFS(TB!AP:AP,TB!$F:$F,'Reported IS - detailed'!$B17,TB!$B:$B,'Reported IS - detailed'!$C17,TB!$G:$G,'Reported IS - detailed'!$E17,TB!$J:$J,'Reported IS - detailed'!$A$4,TB!$K:$K,"")</f>
        <v>0</v>
      </c>
      <c r="BX17" s="220">
        <f>-SUMIFS(TB!AQ:AQ,TB!$F:$F,'Reported IS - detailed'!$B17,TB!$B:$B,'Reported IS - detailed'!$C17,TB!$G:$G,'Reported IS - detailed'!$E17,TB!$J:$J,'Reported IS - detailed'!$A$4,TB!$K:$K,"")</f>
        <v>0</v>
      </c>
      <c r="BY17" s="220">
        <f>-SUMIFS(TB!AR:AR,TB!$F:$F,'Reported IS - detailed'!$B17,TB!$B:$B,'Reported IS - detailed'!$C17,TB!$G:$G,'Reported IS - detailed'!$E17,TB!$J:$J,'Reported IS - detailed'!$A$4,TB!$K:$K,"")</f>
        <v>0</v>
      </c>
      <c r="BZ17" s="220">
        <f>-SUMIFS(TB!AS:AS,TB!$F:$F,'Reported IS - detailed'!$B17,TB!$B:$B,'Reported IS - detailed'!$C17,TB!$G:$G,'Reported IS - detailed'!$E17,TB!$J:$J,'Reported IS - detailed'!$A$4,TB!$K:$K,"")</f>
        <v>0</v>
      </c>
      <c r="CA17" s="220">
        <f>-SUMIFS(TB!AT:AT,TB!$F:$F,'Reported IS - detailed'!$B17,TB!$B:$B,'Reported IS - detailed'!$C17,TB!$G:$G,'Reported IS - detailed'!$E17,TB!$J:$J,'Reported IS - detailed'!$A$4,TB!$K:$K,"")</f>
        <v>0</v>
      </c>
      <c r="CB17" s="220">
        <f>-SUMIFS(TB!AU:AU,TB!$F:$F,'Reported IS - detailed'!$B17,TB!$B:$B,'Reported IS - detailed'!$C17,TB!$G:$G,'Reported IS - detailed'!$E17,TB!$J:$J,'Reported IS - detailed'!$A$4,TB!$K:$K,"")</f>
        <v>0</v>
      </c>
      <c r="CC17" s="220">
        <f>-SUMIFS(TB!AV:AV,TB!$F:$F,'Reported IS - detailed'!$B17,TB!$B:$B,'Reported IS - detailed'!$C17,TB!$G:$G,'Reported IS - detailed'!$E17,TB!$J:$J,'Reported IS - detailed'!$A$4,TB!$K:$K,"")</f>
        <v>7.2490000000000165E-2</v>
      </c>
      <c r="CD17" s="220">
        <f>-SUMIFS(TB!AW:AW,TB!$F:$F,'Reported IS - detailed'!$B17,TB!$B:$B,'Reported IS - detailed'!$C17,TB!$G:$G,'Reported IS - detailed'!$E17,TB!$J:$J,'Reported IS - detailed'!$A$4,TB!$K:$K,"")</f>
        <v>0</v>
      </c>
      <c r="CE17" s="220">
        <f>-SUMIFS(TB!AX:AX,TB!$F:$F,'Reported IS - detailed'!$B17,TB!$B:$B,'Reported IS - detailed'!$C17,TB!$G:$G,'Reported IS - detailed'!$E17,TB!$J:$J,'Reported IS - detailed'!$A$4,TB!$K:$K,"")</f>
        <v>0</v>
      </c>
      <c r="CF17" s="220">
        <f>-SUMIFS(TB!AY:AY,TB!$F:$F,'Reported IS - detailed'!$B17,TB!$B:$B,'Reported IS - detailed'!$C17,TB!$G:$G,'Reported IS - detailed'!$E17,TB!$J:$J,'Reported IS - detailed'!$A$4,TB!$K:$K,"")</f>
        <v>0</v>
      </c>
      <c r="CG17" s="220">
        <f>-SUMIFS(TB!AZ:AZ,TB!$F:$F,'Reported IS - detailed'!$B17,TB!$B:$B,'Reported IS - detailed'!$C17,TB!$G:$G,'Reported IS - detailed'!$E17,TB!$J:$J,'Reported IS - detailed'!$A$4,TB!$K:$K,"")</f>
        <v>0</v>
      </c>
      <c r="CH17" s="220">
        <f>-SUMIFS(TB!BA:BA,TB!$F:$F,'Reported IS - detailed'!$B17,TB!$B:$B,'Reported IS - detailed'!$C17,TB!$G:$G,'Reported IS - detailed'!$E17,TB!$J:$J,'Reported IS - detailed'!$A$4,TB!$K:$K,"")</f>
        <v>0</v>
      </c>
      <c r="CI17" s="220">
        <f>-SUMIFS(TB!BB:BB,TB!$F:$F,'Reported IS - detailed'!$B17,TB!$B:$B,'Reported IS - detailed'!$C17,TB!$G:$G,'Reported IS - detailed'!$E17,TB!$J:$J,'Reported IS - detailed'!$A$4,TB!$K:$K,"")</f>
        <v>0</v>
      </c>
      <c r="CJ17" s="220">
        <f>-SUMIFS(TB!BC:BC,TB!$F:$F,'Reported IS - detailed'!$B17,TB!$B:$B,'Reported IS - detailed'!$C17,TB!$G:$G,'Reported IS - detailed'!$E17,TB!$J:$J,'Reported IS - detailed'!$A$4,TB!$K:$K,"")</f>
        <v>0</v>
      </c>
      <c r="CK17" s="220">
        <f>-SUMIFS(TB!BD:BD,TB!$F:$F,'Reported IS - detailed'!$B17,TB!$B:$B,'Reported IS - detailed'!$C17,TB!$G:$G,'Reported IS - detailed'!$E17,TB!$J:$J,'Reported IS - detailed'!$A$4,TB!$K:$K,"")</f>
        <v>0</v>
      </c>
      <c r="CL17" s="220">
        <f>-SUMIFS(TB!BE:BE,TB!$F:$F,'Reported IS - detailed'!$B17,TB!$B:$B,'Reported IS - detailed'!$C17,TB!$G:$G,'Reported IS - detailed'!$E17,TB!$J:$J,'Reported IS - detailed'!$A$4,TB!$K:$K,"")</f>
        <v>0</v>
      </c>
      <c r="CM17" s="220">
        <f>-SUMIFS(TB!BF:BF,TB!$F:$F,'Reported IS - detailed'!$B17,TB!$B:$B,'Reported IS - detailed'!$C17,TB!$G:$G,'Reported IS - detailed'!$E17,TB!$J:$J,'Reported IS - detailed'!$A$4,TB!$K:$K,"")</f>
        <v>0</v>
      </c>
      <c r="CN17" s="220">
        <f>-SUMIFS(TB!BG:BG,TB!$F:$F,'Reported IS - detailed'!$B17,TB!$B:$B,'Reported IS - detailed'!$C17,TB!$G:$G,'Reported IS - detailed'!$E17,TB!$J:$J,'Reported IS - detailed'!$A$4,TB!$K:$K,"")</f>
        <v>0</v>
      </c>
      <c r="CO17" s="220">
        <f>-SUMIFS(TB!BH:BH,TB!$F:$F,'Reported IS - detailed'!$B17,TB!$B:$B,'Reported IS - detailed'!$C17,TB!$G:$G,'Reported IS - detailed'!$E17,TB!$J:$J,'Reported IS - detailed'!$A$4,TB!$K:$K,"")</f>
        <v>0</v>
      </c>
      <c r="CP17" s="220">
        <f>-SUMIFS(TB!BI:BI,TB!$F:$F,'Reported IS - detailed'!$B17,TB!$B:$B,'Reported IS - detailed'!$C17,TB!$G:$G,'Reported IS - detailed'!$E17,TB!$J:$J,'Reported IS - detailed'!$A$4,TB!$K:$K,"")</f>
        <v>0</v>
      </c>
    </row>
    <row r="18" spans="2:94" ht="14.25" hidden="1" customHeight="1" outlineLevel="1" x14ac:dyDescent="0.45">
      <c r="B18" s="80" t="str">
        <f>Periods!$C$39</f>
        <v>Sales</v>
      </c>
      <c r="C18" s="79"/>
      <c r="D18" s="79" t="str">
        <f t="shared" ref="D18" si="54">$E17</f>
        <v>Software</v>
      </c>
      <c r="E18" s="79" t="str">
        <f t="shared" ref="E18" si="55">$E17</f>
        <v>Software</v>
      </c>
      <c r="F18" s="79"/>
      <c r="G18" s="218">
        <f t="shared" ref="G18:J18" si="56">SUM(G11:G17)</f>
        <v>7677.7483000000002</v>
      </c>
      <c r="H18" s="218">
        <f t="shared" si="56"/>
        <v>7958.2612900000004</v>
      </c>
      <c r="I18" s="218">
        <f t="shared" ref="I18" si="57">SUM(I11:I17)</f>
        <v>9826.3341299999975</v>
      </c>
      <c r="J18" s="218">
        <f t="shared" ca="1" si="56"/>
        <v>9706.1124899999995</v>
      </c>
      <c r="K18" s="218">
        <f t="shared" ref="K18:L18" ca="1" si="58">SUM(K11:K17)</f>
        <v>918.1020299999999</v>
      </c>
      <c r="L18" s="218">
        <f t="shared" ca="1" si="58"/>
        <v>797.88039000000003</v>
      </c>
      <c r="N18" s="80"/>
      <c r="O18" s="316"/>
      <c r="P18" s="58">
        <f t="shared" si="2"/>
        <v>8.0671208678789408E-2</v>
      </c>
      <c r="Q18" s="58">
        <f t="shared" si="3"/>
        <v>0.15240241549154568</v>
      </c>
      <c r="R18" s="58">
        <f t="shared" si="4"/>
        <v>0.11732338894749619</v>
      </c>
      <c r="S18" s="58">
        <f t="shared" ca="1" si="5"/>
        <v>0.12622142845159837</v>
      </c>
      <c r="T18" s="58">
        <f t="shared" ca="1" si="6"/>
        <v>8.8560412166674332E-2</v>
      </c>
      <c r="U18" s="58">
        <f t="shared" ca="1" si="7"/>
        <v>0.22730373992670203</v>
      </c>
      <c r="V18" s="149"/>
      <c r="W18" s="446"/>
      <c r="X18" s="446"/>
      <c r="Y18" s="446"/>
      <c r="Z18" s="446"/>
      <c r="AA18" s="337"/>
      <c r="AB18" s="446"/>
      <c r="AC18" s="446"/>
      <c r="AD18" s="446"/>
      <c r="AE18" s="446"/>
      <c r="AF18" s="337"/>
      <c r="AG18" s="446"/>
      <c r="AH18" s="446"/>
      <c r="AI18" s="446"/>
      <c r="AJ18" s="446"/>
      <c r="AK18" s="337"/>
      <c r="AL18" s="218">
        <f t="shared" si="16"/>
        <v>280.51299000000017</v>
      </c>
      <c r="AM18" s="59">
        <f t="shared" si="17"/>
        <v>3.65358408532356E-2</v>
      </c>
      <c r="AN18" s="218">
        <f t="shared" si="18"/>
        <v>1868.0728399999971</v>
      </c>
      <c r="AO18" s="59">
        <f t="shared" si="19"/>
        <v>0.23473379070216441</v>
      </c>
      <c r="AP18" s="218">
        <f t="shared" ca="1" si="20"/>
        <v>-120.22163999999793</v>
      </c>
      <c r="AQ18" s="59">
        <f t="shared" ca="1" si="21"/>
        <v>-1.2234637903565566E-2</v>
      </c>
      <c r="AR18" s="218">
        <f t="shared" ca="1" si="22"/>
        <v>-120.22163999999987</v>
      </c>
      <c r="AS18" s="58">
        <f t="shared" ca="1" si="23"/>
        <v>-0.13094583833999351</v>
      </c>
      <c r="AU18" s="218">
        <f>SUM(AU11:AU17)</f>
        <v>237.65595999999999</v>
      </c>
      <c r="AV18" s="218">
        <f t="shared" ref="AV18:CD18" si="59">SUM(AV11:AV17)</f>
        <v>137.07303000000005</v>
      </c>
      <c r="AW18" s="218">
        <f t="shared" si="59"/>
        <v>559.80906000000004</v>
      </c>
      <c r="AX18" s="218">
        <f t="shared" si="59"/>
        <v>496.38832000000002</v>
      </c>
      <c r="AY18" s="218">
        <f t="shared" si="59"/>
        <v>224.55408999999997</v>
      </c>
      <c r="AZ18" s="218">
        <f t="shared" si="59"/>
        <v>438.57378000000017</v>
      </c>
      <c r="BA18" s="218">
        <f t="shared" si="59"/>
        <v>358.62658999999962</v>
      </c>
      <c r="BB18" s="218">
        <f t="shared" si="59"/>
        <v>993.49816000000021</v>
      </c>
      <c r="BC18" s="218">
        <f t="shared" si="59"/>
        <v>1400.4695900000002</v>
      </c>
      <c r="BD18" s="218">
        <f t="shared" si="59"/>
        <v>1696.276329999999</v>
      </c>
      <c r="BE18" s="218">
        <f t="shared" si="59"/>
        <v>144.48436000000103</v>
      </c>
      <c r="BF18" s="218">
        <f t="shared" si="59"/>
        <v>990.33902999999941</v>
      </c>
      <c r="BG18" s="218">
        <f t="shared" si="59"/>
        <v>324.81060999999994</v>
      </c>
      <c r="BH18" s="218">
        <f t="shared" si="59"/>
        <v>1348.87672</v>
      </c>
      <c r="BI18" s="218">
        <f t="shared" si="59"/>
        <v>142.70237000000014</v>
      </c>
      <c r="BJ18" s="218">
        <f t="shared" si="59"/>
        <v>187.84534999999988</v>
      </c>
      <c r="BK18" s="218">
        <f t="shared" si="59"/>
        <v>179.02734000000021</v>
      </c>
      <c r="BL18" s="218">
        <f t="shared" si="59"/>
        <v>496.63110999999975</v>
      </c>
      <c r="BM18" s="218">
        <f t="shared" si="59"/>
        <v>724.44514000000038</v>
      </c>
      <c r="BN18" s="218">
        <f t="shared" si="59"/>
        <v>1390.1531699999998</v>
      </c>
      <c r="BO18" s="218">
        <f t="shared" si="59"/>
        <v>994.75506999999982</v>
      </c>
      <c r="BP18" s="218">
        <f t="shared" si="59"/>
        <v>659.08093999999937</v>
      </c>
      <c r="BQ18" s="218">
        <f t="shared" si="59"/>
        <v>323.16479000000101</v>
      </c>
      <c r="BR18" s="218">
        <f t="shared" si="59"/>
        <v>1186.7686799999994</v>
      </c>
      <c r="BS18" s="218">
        <f t="shared" si="59"/>
        <v>433.88277000000005</v>
      </c>
      <c r="BT18" s="218">
        <f t="shared" si="59"/>
        <v>484.21926000000002</v>
      </c>
      <c r="BU18" s="218">
        <f t="shared" si="59"/>
        <v>342.10312000000005</v>
      </c>
      <c r="BV18" s="218">
        <f t="shared" si="59"/>
        <v>501.73989999999981</v>
      </c>
      <c r="BW18" s="218">
        <f t="shared" si="59"/>
        <v>602.65589000000023</v>
      </c>
      <c r="BX18" s="218">
        <f t="shared" si="59"/>
        <v>643.55984999999987</v>
      </c>
      <c r="BY18" s="218">
        <f t="shared" si="59"/>
        <v>458.98821000000009</v>
      </c>
      <c r="BZ18" s="218">
        <f t="shared" si="59"/>
        <v>1881.6732399999999</v>
      </c>
      <c r="CA18" s="218">
        <f t="shared" si="59"/>
        <v>648.45894999999973</v>
      </c>
      <c r="CB18" s="218">
        <f t="shared" si="59"/>
        <v>1536.9848000000002</v>
      </c>
      <c r="CC18" s="218">
        <f t="shared" si="59"/>
        <v>342.21584000000075</v>
      </c>
      <c r="CD18" s="218">
        <f t="shared" si="59"/>
        <v>1949.8522999999991</v>
      </c>
      <c r="CE18" s="218">
        <f t="shared" ref="CE18:CP18" si="60">SUM(CE11:CE17)</f>
        <v>248.84376</v>
      </c>
      <c r="CF18" s="218">
        <f t="shared" si="60"/>
        <v>549.03662999999995</v>
      </c>
      <c r="CG18" s="218">
        <f t="shared" si="60"/>
        <v>0</v>
      </c>
      <c r="CH18" s="218">
        <f t="shared" si="60"/>
        <v>0</v>
      </c>
      <c r="CI18" s="218">
        <f t="shared" si="60"/>
        <v>0</v>
      </c>
      <c r="CJ18" s="218">
        <f t="shared" si="60"/>
        <v>0</v>
      </c>
      <c r="CK18" s="218">
        <f t="shared" si="60"/>
        <v>0</v>
      </c>
      <c r="CL18" s="218">
        <f t="shared" si="60"/>
        <v>0</v>
      </c>
      <c r="CM18" s="218">
        <f t="shared" si="60"/>
        <v>0</v>
      </c>
      <c r="CN18" s="218">
        <f t="shared" si="60"/>
        <v>0</v>
      </c>
      <c r="CO18" s="218">
        <f t="shared" si="60"/>
        <v>0</v>
      </c>
      <c r="CP18" s="218">
        <f t="shared" si="60"/>
        <v>0</v>
      </c>
    </row>
    <row r="19" spans="2:94" ht="14.25" hidden="1" customHeight="1" outlineLevel="2" x14ac:dyDescent="0.45">
      <c r="B19" s="71" t="str">
        <f>Periods!$C$39</f>
        <v>Sales</v>
      </c>
      <c r="C19" s="197" t="s">
        <v>589</v>
      </c>
      <c r="D19" s="197" t="str">
        <f>IFERROR(VLOOKUP($C19,TB!$B:$H,2,FALSE),"-")</f>
        <v>DEPOSIT - CLOUD BLUE RECYCLING</v>
      </c>
      <c r="E19" s="197" t="str">
        <f>IFERROR(VLOOKUP($C19,TB!$B:$H,6,FALSE),"-")</f>
        <v>Deposits</v>
      </c>
      <c r="F19" s="71" t="str">
        <f>IFERROR(VLOOKUP($C19,TB!$B:$H,7,FALSE),"-")</f>
        <v>Cloud blue recycling</v>
      </c>
      <c r="G19" s="219">
        <f>SUM(AU19:BF19)</f>
        <v>210.48050000000001</v>
      </c>
      <c r="H19" s="219">
        <f>SUM(BG19:BR19)</f>
        <v>214.38055</v>
      </c>
      <c r="I19" s="219">
        <f>SUM(BS19:CD19)</f>
        <v>0</v>
      </c>
      <c r="J19" s="218">
        <f ca="1">_xlfn.IFNA(SUM(OFFSET($AU19,0,MATCH(Periods!$D$15,$AU$7:$CS$7)-1):OFFSET($AU19,0,MATCH(Periods!$D$15,$AU$7:$CS$7,0)-12)),0)</f>
        <v>0</v>
      </c>
      <c r="K19" s="218">
        <f ca="1">_xlfn.IFNA(SUM(OFFSET($AU19,0,MATCH(Periods!$D$17,$AU$7:$CS$7)-1):OFFSET($AU19,0,MATCH(Periods!$D$13,$AU$7:$CS$7,0))),0)</f>
        <v>0</v>
      </c>
      <c r="L19" s="218">
        <f ca="1">_xlfn.IFNA(SUM(OFFSET($AU19,0,MATCH(Periods!$D$16,$AU$7:$CS$7)-1):OFFSET($AU19,0,MATCH(Periods!$D$14,$AU$7:$CS$7,0))),0)</f>
        <v>0</v>
      </c>
      <c r="N19" s="71"/>
      <c r="O19" s="316"/>
      <c r="P19" s="58">
        <f t="shared" si="2"/>
        <v>2.211548969157524E-3</v>
      </c>
      <c r="Q19" s="58">
        <f t="shared" si="3"/>
        <v>4.1054336448415451E-3</v>
      </c>
      <c r="R19" s="58">
        <f t="shared" si="4"/>
        <v>0</v>
      </c>
      <c r="S19" s="58">
        <f t="shared" ca="1" si="5"/>
        <v>0</v>
      </c>
      <c r="T19" s="58">
        <f t="shared" ca="1" si="6"/>
        <v>0</v>
      </c>
      <c r="U19" s="58">
        <f t="shared" ca="1" si="7"/>
        <v>0</v>
      </c>
      <c r="V19" s="149"/>
      <c r="W19" s="218">
        <f>MIN(AU19:BF19)</f>
        <v>0</v>
      </c>
      <c r="X19" s="218">
        <f>MIN(BG19:BR19)</f>
        <v>0</v>
      </c>
      <c r="Y19" s="218">
        <f>MIN(BS19:CD19)</f>
        <v>0</v>
      </c>
      <c r="Z19" s="218">
        <f ca="1">_xlfn.IFNA(MIN(OFFSET($AU19,0,MATCH(Periods!$D$15,$AU$7:$CS$7)-1):OFFSET($AU19,0,MATCH(Periods!$D$15,$AU$7:$CS$7,0)-12)),0)</f>
        <v>0</v>
      </c>
      <c r="AA19" s="337"/>
      <c r="AB19" s="218">
        <f>MAX(AU19:BF19)</f>
        <v>77.159080000000003</v>
      </c>
      <c r="AC19" s="218">
        <f>MAX(BG19:BR19)</f>
        <v>109.17713999999999</v>
      </c>
      <c r="AD19" s="218">
        <f>MAX(BS19:CD19)</f>
        <v>0</v>
      </c>
      <c r="AE19" s="218">
        <f ca="1">_xlfn.IFNA(MAX(OFFSET($AU19,0,MATCH(Periods!$D$15,$AU$7:$CS$7)-1):OFFSET($AU19,0,MATCH(Periods!$D$15,$AU$7:$CS$7,0)-12)),0)</f>
        <v>0</v>
      </c>
      <c r="AF19" s="337"/>
      <c r="AG19" s="218">
        <f>AVERAGE(AU19:BF19)</f>
        <v>17.540041666666667</v>
      </c>
      <c r="AH19" s="218">
        <f>AVERAGE(BG19:BR19)</f>
        <v>17.865045833333333</v>
      </c>
      <c r="AI19" s="218">
        <f>AVERAGE(BS19:CD19)</f>
        <v>0</v>
      </c>
      <c r="AJ19" s="218">
        <f ca="1">_xlfn.IFNA(AVERAGE(OFFSET($AU19,0,MATCH(Periods!$D$15,$AU$7:$CS$7)-1):OFFSET($AU19,0,MATCH(Periods!$D$15,$AU$7:$CS$7,0)-12)),0)</f>
        <v>0</v>
      </c>
      <c r="AK19" s="337"/>
      <c r="AL19" s="218">
        <f>H19-G19</f>
        <v>3.9000499999999931</v>
      </c>
      <c r="AM19" s="59">
        <f>IFERROR(AL19/G19,"n/a")</f>
        <v>1.8529269932368999E-2</v>
      </c>
      <c r="AN19" s="218">
        <f>I19-H19</f>
        <v>-214.38055</v>
      </c>
      <c r="AO19" s="59">
        <f>IFERROR(AN19/H19,"n/a")</f>
        <v>-1</v>
      </c>
      <c r="AP19" s="218">
        <f ca="1">J19-I19</f>
        <v>0</v>
      </c>
      <c r="AQ19" s="59" t="str">
        <f ca="1">IFERROR(AP19/I19,"n/a")</f>
        <v>n/a</v>
      </c>
      <c r="AR19" s="218">
        <f ca="1">L19-K19</f>
        <v>0</v>
      </c>
      <c r="AS19" s="58" t="str">
        <f ca="1">IFERROR(AR19/K19,"n/a")</f>
        <v>n/a</v>
      </c>
      <c r="AU19" s="219">
        <f>-SUMIFS(TB!N:N,TB!$F:$F,'Reported IS - detailed'!$B19,TB!$B:$B,'Reported IS - detailed'!$C19,TB!$G:$G,'Reported IS - detailed'!$E19,TB!$J:$J,'Reported IS - detailed'!$A$4,TB!$K:$K,"")</f>
        <v>0</v>
      </c>
      <c r="AV19" s="219">
        <f>-SUMIFS(TB!O:O,TB!$F:$F,'Reported IS - detailed'!$B19,TB!$B:$B,'Reported IS - detailed'!$C19,TB!$G:$G,'Reported IS - detailed'!$E19,TB!$J:$J,'Reported IS - detailed'!$A$4,TB!$K:$K,"")</f>
        <v>17.607050000000001</v>
      </c>
      <c r="AW19" s="219">
        <f>-SUMIFS(TB!P:P,TB!$F:$F,'Reported IS - detailed'!$B19,TB!$B:$B,'Reported IS - detailed'!$C19,TB!$G:$G,'Reported IS - detailed'!$E19,TB!$J:$J,'Reported IS - detailed'!$A$4,TB!$K:$K,"")</f>
        <v>10.319299999999998</v>
      </c>
      <c r="AX19" s="219">
        <f>-SUMIFS(TB!Q:Q,TB!$F:$F,'Reported IS - detailed'!$B19,TB!$B:$B,'Reported IS - detailed'!$C19,TB!$G:$G,'Reported IS - detailed'!$E19,TB!$J:$J,'Reported IS - detailed'!$A$4,TB!$K:$K,"")</f>
        <v>20.98659</v>
      </c>
      <c r="AY19" s="219">
        <f>-SUMIFS(TB!R:R,TB!$F:$F,'Reported IS - detailed'!$B19,TB!$B:$B,'Reported IS - detailed'!$C19,TB!$G:$G,'Reported IS - detailed'!$E19,TB!$J:$J,'Reported IS - detailed'!$A$4,TB!$K:$K,"")</f>
        <v>39.576410000000003</v>
      </c>
      <c r="AZ19" s="219">
        <f>-SUMIFS(TB!S:S,TB!$F:$F,'Reported IS - detailed'!$B19,TB!$B:$B,'Reported IS - detailed'!$C19,TB!$G:$G,'Reported IS - detailed'!$E19,TB!$J:$J,'Reported IS - detailed'!$A$4,TB!$K:$K,"")</f>
        <v>0</v>
      </c>
      <c r="BA19" s="219">
        <f>-SUMIFS(TB!T:T,TB!$F:$F,'Reported IS - detailed'!$B19,TB!$B:$B,'Reported IS - detailed'!$C19,TB!$G:$G,'Reported IS - detailed'!$E19,TB!$J:$J,'Reported IS - detailed'!$A$4,TB!$K:$K,"")</f>
        <v>26.122439999999997</v>
      </c>
      <c r="BB19" s="219">
        <f>-SUMIFS(TB!U:U,TB!$F:$F,'Reported IS - detailed'!$B19,TB!$B:$B,'Reported IS - detailed'!$C19,TB!$G:$G,'Reported IS - detailed'!$E19,TB!$J:$J,'Reported IS - detailed'!$A$4,TB!$K:$K,"")</f>
        <v>0</v>
      </c>
      <c r="BC19" s="219">
        <f>-SUMIFS(TB!V:V,TB!$F:$F,'Reported IS - detailed'!$B19,TB!$B:$B,'Reported IS - detailed'!$C19,TB!$G:$G,'Reported IS - detailed'!$E19,TB!$J:$J,'Reported IS - detailed'!$A$4,TB!$K:$K,"")</f>
        <v>0</v>
      </c>
      <c r="BD19" s="219">
        <f>-SUMIFS(TB!W:W,TB!$F:$F,'Reported IS - detailed'!$B19,TB!$B:$B,'Reported IS - detailed'!$C19,TB!$G:$G,'Reported IS - detailed'!$E19,TB!$J:$J,'Reported IS - detailed'!$A$4,TB!$K:$K,"")</f>
        <v>77.159080000000003</v>
      </c>
      <c r="BE19" s="219">
        <f>-SUMIFS(TB!X:X,TB!$F:$F,'Reported IS - detailed'!$B19,TB!$B:$B,'Reported IS - detailed'!$C19,TB!$G:$G,'Reported IS - detailed'!$E19,TB!$J:$J,'Reported IS - detailed'!$A$4,TB!$K:$K,"")</f>
        <v>0</v>
      </c>
      <c r="BF19" s="219">
        <f>-SUMIFS(TB!Y:Y,TB!$F:$F,'Reported IS - detailed'!$B19,TB!$B:$B,'Reported IS - detailed'!$C19,TB!$G:$G,'Reported IS - detailed'!$E19,TB!$J:$J,'Reported IS - detailed'!$A$4,TB!$K:$K,"")</f>
        <v>18.709630000000004</v>
      </c>
      <c r="BG19" s="219">
        <f>-SUMIFS(TB!Z:Z,TB!$F:$F,'Reported IS - detailed'!$B19,TB!$B:$B,'Reported IS - detailed'!$C19,TB!$G:$G,'Reported IS - detailed'!$E19,TB!$J:$J,'Reported IS - detailed'!$A$4,TB!$K:$K,"")</f>
        <v>0</v>
      </c>
      <c r="BH19" s="219">
        <f>-SUMIFS(TB!AA:AA,TB!$F:$F,'Reported IS - detailed'!$B19,TB!$B:$B,'Reported IS - detailed'!$C19,TB!$G:$G,'Reported IS - detailed'!$E19,TB!$J:$J,'Reported IS - detailed'!$A$4,TB!$K:$K,"")</f>
        <v>0</v>
      </c>
      <c r="BI19" s="219">
        <f>-SUMIFS(TB!AB:AB,TB!$F:$F,'Reported IS - detailed'!$B19,TB!$B:$B,'Reported IS - detailed'!$C19,TB!$G:$G,'Reported IS - detailed'!$E19,TB!$J:$J,'Reported IS - detailed'!$A$4,TB!$K:$K,"")</f>
        <v>62.826309999999999</v>
      </c>
      <c r="BJ19" s="219">
        <f>-SUMIFS(TB!AC:AC,TB!$F:$F,'Reported IS - detailed'!$B19,TB!$B:$B,'Reported IS - detailed'!$C19,TB!$G:$G,'Reported IS - detailed'!$E19,TB!$J:$J,'Reported IS - detailed'!$A$4,TB!$K:$K,"")</f>
        <v>42.377100000000006</v>
      </c>
      <c r="BK19" s="527">
        <f>-SUMIFS(TB!AD:AD,TB!$F:$F,'Reported IS - detailed'!$B19,TB!$B:$B,'Reported IS - detailed'!$C19,TB!$G:$G,'Reported IS - detailed'!$E19,TB!$J:$J,'Reported IS - detailed'!$A$4,TB!$K:$K,"")</f>
        <v>109.17713999999999</v>
      </c>
      <c r="BL19" s="219">
        <f>-SUMIFS(TB!AE:AE,TB!$F:$F,'Reported IS - detailed'!$B19,TB!$B:$B,'Reported IS - detailed'!$C19,TB!$G:$G,'Reported IS - detailed'!$E19,TB!$J:$J,'Reported IS - detailed'!$A$4,TB!$K:$K,"")</f>
        <v>0</v>
      </c>
      <c r="BM19" s="219">
        <f>-SUMIFS(TB!AF:AF,TB!$F:$F,'Reported IS - detailed'!$B19,TB!$B:$B,'Reported IS - detailed'!$C19,TB!$G:$G,'Reported IS - detailed'!$E19,TB!$J:$J,'Reported IS - detailed'!$A$4,TB!$K:$K,"")</f>
        <v>0</v>
      </c>
      <c r="BN19" s="219">
        <f>-SUMIFS(TB!AG:AG,TB!$F:$F,'Reported IS - detailed'!$B19,TB!$B:$B,'Reported IS - detailed'!$C19,TB!$G:$G,'Reported IS - detailed'!$E19,TB!$J:$J,'Reported IS - detailed'!$A$4,TB!$K:$K,"")</f>
        <v>0</v>
      </c>
      <c r="BO19" s="219">
        <f>-SUMIFS(TB!AH:AH,TB!$F:$F,'Reported IS - detailed'!$B19,TB!$B:$B,'Reported IS - detailed'!$C19,TB!$G:$G,'Reported IS - detailed'!$E19,TB!$J:$J,'Reported IS - detailed'!$A$4,TB!$K:$K,"")</f>
        <v>0</v>
      </c>
      <c r="BP19" s="219">
        <f>-SUMIFS(TB!AI:AI,TB!$F:$F,'Reported IS - detailed'!$B19,TB!$B:$B,'Reported IS - detailed'!$C19,TB!$G:$G,'Reported IS - detailed'!$E19,TB!$J:$J,'Reported IS - detailed'!$A$4,TB!$K:$K,"")</f>
        <v>0</v>
      </c>
      <c r="BQ19" s="219">
        <f>-SUMIFS(TB!AJ:AJ,TB!$F:$F,'Reported IS - detailed'!$B19,TB!$B:$B,'Reported IS - detailed'!$C19,TB!$G:$G,'Reported IS - detailed'!$E19,TB!$J:$J,'Reported IS - detailed'!$A$4,TB!$K:$K,"")</f>
        <v>0</v>
      </c>
      <c r="BR19" s="219">
        <f>-SUMIFS(TB!AK:AK,TB!$F:$F,'Reported IS - detailed'!$B19,TB!$B:$B,'Reported IS - detailed'!$C19,TB!$G:$G,'Reported IS - detailed'!$E19,TB!$J:$J,'Reported IS - detailed'!$A$4,TB!$K:$K,"")</f>
        <v>0</v>
      </c>
      <c r="BS19" s="219">
        <f>-SUMIFS(TB!AL:AL,TB!$F:$F,'Reported IS - detailed'!$B19,TB!$B:$B,'Reported IS - detailed'!$C19,TB!$G:$G,'Reported IS - detailed'!$E19,TB!$J:$J,'Reported IS - detailed'!$A$4,TB!$K:$K,"")</f>
        <v>0</v>
      </c>
      <c r="BT19" s="219">
        <f>-SUMIFS(TB!AM:AM,TB!$F:$F,'Reported IS - detailed'!$B19,TB!$B:$B,'Reported IS - detailed'!$C19,TB!$G:$G,'Reported IS - detailed'!$E19,TB!$J:$J,'Reported IS - detailed'!$A$4,TB!$K:$K,"")</f>
        <v>0</v>
      </c>
      <c r="BU19" s="219">
        <f>-SUMIFS(TB!AN:AN,TB!$F:$F,'Reported IS - detailed'!$B19,TB!$B:$B,'Reported IS - detailed'!$C19,TB!$G:$G,'Reported IS - detailed'!$E19,TB!$J:$J,'Reported IS - detailed'!$A$4,TB!$K:$K,"")</f>
        <v>0</v>
      </c>
      <c r="BV19" s="219">
        <f>-SUMIFS(TB!AO:AO,TB!$F:$F,'Reported IS - detailed'!$B19,TB!$B:$B,'Reported IS - detailed'!$C19,TB!$G:$G,'Reported IS - detailed'!$E19,TB!$J:$J,'Reported IS - detailed'!$A$4,TB!$K:$K,"")</f>
        <v>0</v>
      </c>
      <c r="BW19" s="219">
        <f>-SUMIFS(TB!AP:AP,TB!$F:$F,'Reported IS - detailed'!$B19,TB!$B:$B,'Reported IS - detailed'!$C19,TB!$G:$G,'Reported IS - detailed'!$E19,TB!$J:$J,'Reported IS - detailed'!$A$4,TB!$K:$K,"")</f>
        <v>0</v>
      </c>
      <c r="BX19" s="219">
        <f>-SUMIFS(TB!AQ:AQ,TB!$F:$F,'Reported IS - detailed'!$B19,TB!$B:$B,'Reported IS - detailed'!$C19,TB!$G:$G,'Reported IS - detailed'!$E19,TB!$J:$J,'Reported IS - detailed'!$A$4,TB!$K:$K,"")</f>
        <v>0</v>
      </c>
      <c r="BY19" s="219">
        <f>-SUMIFS(TB!AR:AR,TB!$F:$F,'Reported IS - detailed'!$B19,TB!$B:$B,'Reported IS - detailed'!$C19,TB!$G:$G,'Reported IS - detailed'!$E19,TB!$J:$J,'Reported IS - detailed'!$A$4,TB!$K:$K,"")</f>
        <v>0</v>
      </c>
      <c r="BZ19" s="219">
        <f>-SUMIFS(TB!AS:AS,TB!$F:$F,'Reported IS - detailed'!$B19,TB!$B:$B,'Reported IS - detailed'!$C19,TB!$G:$G,'Reported IS - detailed'!$E19,TB!$J:$J,'Reported IS - detailed'!$A$4,TB!$K:$K,"")</f>
        <v>0</v>
      </c>
      <c r="CA19" s="219">
        <f>-SUMIFS(TB!AT:AT,TB!$F:$F,'Reported IS - detailed'!$B19,TB!$B:$B,'Reported IS - detailed'!$C19,TB!$G:$G,'Reported IS - detailed'!$E19,TB!$J:$J,'Reported IS - detailed'!$A$4,TB!$K:$K,"")</f>
        <v>0</v>
      </c>
      <c r="CB19" s="219">
        <f>-SUMIFS(TB!AU:AU,TB!$F:$F,'Reported IS - detailed'!$B19,TB!$B:$B,'Reported IS - detailed'!$C19,TB!$G:$G,'Reported IS - detailed'!$E19,TB!$J:$J,'Reported IS - detailed'!$A$4,TB!$K:$K,"")</f>
        <v>0</v>
      </c>
      <c r="CC19" s="219">
        <f>-SUMIFS(TB!AV:AV,TB!$F:$F,'Reported IS - detailed'!$B19,TB!$B:$B,'Reported IS - detailed'!$C19,TB!$G:$G,'Reported IS - detailed'!$E19,TB!$J:$J,'Reported IS - detailed'!$A$4,TB!$K:$K,"")</f>
        <v>0</v>
      </c>
      <c r="CD19" s="218">
        <f>-SUMIFS(TB!AW:AW,TB!$F:$F,'Reported IS - detailed'!$B19,TB!$B:$B,'Reported IS - detailed'!$C19,TB!$G:$G,'Reported IS - detailed'!$E19,TB!$J:$J,'Reported IS - detailed'!$A$4,TB!$K:$K,"")</f>
        <v>0</v>
      </c>
      <c r="CE19" s="219">
        <f>-SUMIFS(TB!AX:AX,TB!$F:$F,'Reported IS - detailed'!$B19,TB!$B:$B,'Reported IS - detailed'!$C19,TB!$G:$G,'Reported IS - detailed'!$E19,TB!$J:$J,'Reported IS - detailed'!$A$4,TB!$K:$K,"")</f>
        <v>0</v>
      </c>
      <c r="CF19" s="219">
        <f>-SUMIFS(TB!AY:AY,TB!$F:$F,'Reported IS - detailed'!$B19,TB!$B:$B,'Reported IS - detailed'!$C19,TB!$G:$G,'Reported IS - detailed'!$E19,TB!$J:$J,'Reported IS - detailed'!$A$4,TB!$K:$K,"")</f>
        <v>0</v>
      </c>
      <c r="CG19" s="219">
        <f>-SUMIFS(TB!AZ:AZ,TB!$F:$F,'Reported IS - detailed'!$B19,TB!$B:$B,'Reported IS - detailed'!$C19,TB!$G:$G,'Reported IS - detailed'!$E19,TB!$J:$J,'Reported IS - detailed'!$A$4,TB!$K:$K,"")</f>
        <v>0</v>
      </c>
      <c r="CH19" s="219">
        <f>-SUMIFS(TB!BA:BA,TB!$F:$F,'Reported IS - detailed'!$B19,TB!$B:$B,'Reported IS - detailed'!$C19,TB!$G:$G,'Reported IS - detailed'!$E19,TB!$J:$J,'Reported IS - detailed'!$A$4,TB!$K:$K,"")</f>
        <v>0</v>
      </c>
      <c r="CI19" s="219">
        <f>-SUMIFS(TB!BB:BB,TB!$F:$F,'Reported IS - detailed'!$B19,TB!$B:$B,'Reported IS - detailed'!$C19,TB!$G:$G,'Reported IS - detailed'!$E19,TB!$J:$J,'Reported IS - detailed'!$A$4,TB!$K:$K,"")</f>
        <v>0</v>
      </c>
      <c r="CJ19" s="219">
        <f>-SUMIFS(TB!BC:BC,TB!$F:$F,'Reported IS - detailed'!$B19,TB!$B:$B,'Reported IS - detailed'!$C19,TB!$G:$G,'Reported IS - detailed'!$E19,TB!$J:$J,'Reported IS - detailed'!$A$4,TB!$K:$K,"")</f>
        <v>0</v>
      </c>
      <c r="CK19" s="219">
        <f>-SUMIFS(TB!BD:BD,TB!$F:$F,'Reported IS - detailed'!$B19,TB!$B:$B,'Reported IS - detailed'!$C19,TB!$G:$G,'Reported IS - detailed'!$E19,TB!$J:$J,'Reported IS - detailed'!$A$4,TB!$K:$K,"")</f>
        <v>0</v>
      </c>
      <c r="CL19" s="219">
        <f>-SUMIFS(TB!BE:BE,TB!$F:$F,'Reported IS - detailed'!$B19,TB!$B:$B,'Reported IS - detailed'!$C19,TB!$G:$G,'Reported IS - detailed'!$E19,TB!$J:$J,'Reported IS - detailed'!$A$4,TB!$K:$K,"")</f>
        <v>0</v>
      </c>
      <c r="CM19" s="219">
        <f>-SUMIFS(TB!BF:BF,TB!$F:$F,'Reported IS - detailed'!$B19,TB!$B:$B,'Reported IS - detailed'!$C19,TB!$G:$G,'Reported IS - detailed'!$E19,TB!$J:$J,'Reported IS - detailed'!$A$4,TB!$K:$K,"")</f>
        <v>0</v>
      </c>
      <c r="CN19" s="219">
        <f>-SUMIFS(TB!BG:BG,TB!$F:$F,'Reported IS - detailed'!$B19,TB!$B:$B,'Reported IS - detailed'!$C19,TB!$G:$G,'Reported IS - detailed'!$E19,TB!$J:$J,'Reported IS - detailed'!$A$4,TB!$K:$K,"")</f>
        <v>0</v>
      </c>
      <c r="CO19" s="219">
        <f>-SUMIFS(TB!BH:BH,TB!$F:$F,'Reported IS - detailed'!$B19,TB!$B:$B,'Reported IS - detailed'!$C19,TB!$G:$G,'Reported IS - detailed'!$E19,TB!$J:$J,'Reported IS - detailed'!$A$4,TB!$K:$K,"")</f>
        <v>0</v>
      </c>
      <c r="CP19" s="218">
        <f>-SUMIFS(TB!BI:BI,TB!$F:$F,'Reported IS - detailed'!$B19,TB!$B:$B,'Reported IS - detailed'!$C19,TB!$G:$G,'Reported IS - detailed'!$E19,TB!$J:$J,'Reported IS - detailed'!$A$4,TB!$K:$K,"")</f>
        <v>0</v>
      </c>
    </row>
    <row r="20" spans="2:94" ht="14.25" hidden="1" customHeight="1" outlineLevel="2" x14ac:dyDescent="0.45">
      <c r="B20" s="71" t="str">
        <f>Periods!$C$39</f>
        <v>Sales</v>
      </c>
      <c r="C20" s="197" t="s">
        <v>590</v>
      </c>
      <c r="D20" s="197" t="str">
        <f>IFERROR(VLOOKUP($C20,TB!$B:$H,2,FALSE),"-")</f>
        <v>DEPOSIT - MISC</v>
      </c>
      <c r="E20" s="197" t="str">
        <f>IFERROR(VLOOKUP($C20,TB!$B:$H,6,FALSE),"-")</f>
        <v>Deposits</v>
      </c>
      <c r="F20" s="71" t="str">
        <f>IFERROR(VLOOKUP($C20,TB!$B:$H,7,FALSE),"-")</f>
        <v>Miscellaneous</v>
      </c>
      <c r="G20" s="219">
        <f t="shared" ref="G20" si="61">SUM(AU20:BF20)</f>
        <v>31.054580000000001</v>
      </c>
      <c r="H20" s="219">
        <f>SUM(BG20:BR20)</f>
        <v>0.23638000000000001</v>
      </c>
      <c r="I20" s="219">
        <f>SUM(BS20:CD20)</f>
        <v>0</v>
      </c>
      <c r="J20" s="218">
        <f ca="1">_xlfn.IFNA(SUM(OFFSET($AU20,0,MATCH(Periods!$D$15,$AU$7:$CS$7)-1):OFFSET($AU20,0,MATCH(Periods!$D$15,$AU$7:$CS$7,0)-12)),0)</f>
        <v>0</v>
      </c>
      <c r="K20" s="218">
        <f ca="1">_xlfn.IFNA(SUM(OFFSET($AU20,0,MATCH(Periods!$D$17,$AU$7:$CS$7)-1):OFFSET($AU20,0,MATCH(Periods!$D$13,$AU$7:$CS$7,0))),0)</f>
        <v>0</v>
      </c>
      <c r="L20" s="218">
        <f ca="1">_xlfn.IFNA(SUM(OFFSET($AU20,0,MATCH(Periods!$D$16,$AU$7:$CS$7)-1):OFFSET($AU20,0,MATCH(Periods!$D$14,$AU$7:$CS$7,0))),0)</f>
        <v>0</v>
      </c>
      <c r="N20" s="71"/>
      <c r="O20" s="316"/>
      <c r="P20" s="58">
        <f t="shared" si="2"/>
        <v>3.2629495077510679E-4</v>
      </c>
      <c r="Q20" s="58">
        <f t="shared" si="3"/>
        <v>4.5267278443293688E-6</v>
      </c>
      <c r="R20" s="58">
        <f t="shared" si="4"/>
        <v>0</v>
      </c>
      <c r="S20" s="58">
        <f t="shared" ca="1" si="5"/>
        <v>0</v>
      </c>
      <c r="T20" s="58">
        <f t="shared" ca="1" si="6"/>
        <v>0</v>
      </c>
      <c r="U20" s="58">
        <f t="shared" ca="1" si="7"/>
        <v>0</v>
      </c>
      <c r="V20" s="149"/>
      <c r="W20" s="218">
        <f t="shared" ref="W20" si="62">MIN(AU20:BF20)</f>
        <v>0</v>
      </c>
      <c r="X20" s="218">
        <f>MIN(BG20:BR20)</f>
        <v>0</v>
      </c>
      <c r="Y20" s="218">
        <f>MIN(BS20:CD20)</f>
        <v>0</v>
      </c>
      <c r="Z20" s="218">
        <f ca="1">_xlfn.IFNA(MIN(OFFSET($AU20,0,MATCH(Periods!$D$15,$AU$7:$CS$7)-1):OFFSET($AU20,0,MATCH(Periods!$D$15,$AU$7:$CS$7,0)-12)),0)</f>
        <v>0</v>
      </c>
      <c r="AA20" s="337"/>
      <c r="AB20" s="218">
        <f t="shared" ref="AB20" si="63">MAX(AU20:BF20)</f>
        <v>25.306369999999998</v>
      </c>
      <c r="AC20" s="218">
        <f>MAX(BG20:BR20)</f>
        <v>0.23638000000000001</v>
      </c>
      <c r="AD20" s="218">
        <f>MAX(BS20:CD20)</f>
        <v>0</v>
      </c>
      <c r="AE20" s="218">
        <f ca="1">_xlfn.IFNA(MAX(OFFSET($AU20,0,MATCH(Periods!$D$15,$AU$7:$CS$7)-1):OFFSET($AU20,0,MATCH(Periods!$D$15,$AU$7:$CS$7,0)-12)),0)</f>
        <v>0</v>
      </c>
      <c r="AF20" s="337"/>
      <c r="AG20" s="218">
        <f t="shared" ref="AG20" si="64">AVERAGE(AU20:BF20)</f>
        <v>2.5878816666666666</v>
      </c>
      <c r="AH20" s="218">
        <f>AVERAGE(BG20:BR20)</f>
        <v>1.9698333333333335E-2</v>
      </c>
      <c r="AI20" s="218">
        <f>AVERAGE(BS20:CD20)</f>
        <v>0</v>
      </c>
      <c r="AJ20" s="218">
        <f ca="1">_xlfn.IFNA(AVERAGE(OFFSET($AU20,0,MATCH(Periods!$D$15,$AU$7:$CS$7)-1):OFFSET($AU20,0,MATCH(Periods!$D$15,$AU$7:$CS$7,0)-12)),0)</f>
        <v>0</v>
      </c>
      <c r="AK20" s="337"/>
      <c r="AL20" s="218">
        <f t="shared" ref="AL20" si="65">H20-G20</f>
        <v>-30.818200000000001</v>
      </c>
      <c r="AM20" s="59">
        <f t="shared" ref="AM20" si="66">IFERROR(AL20/G20,"n/a")</f>
        <v>-0.99238824031753126</v>
      </c>
      <c r="AN20" s="218">
        <f t="shared" ref="AN20" si="67">I20-H20</f>
        <v>-0.23638000000000001</v>
      </c>
      <c r="AO20" s="59">
        <f t="shared" ref="AO20" si="68">IFERROR(AN20/H20,"n/a")</f>
        <v>-1</v>
      </c>
      <c r="AP20" s="218">
        <f t="shared" ref="AP20" ca="1" si="69">J20-I20</f>
        <v>0</v>
      </c>
      <c r="AQ20" s="59" t="str">
        <f t="shared" ref="AQ20" ca="1" si="70">IFERROR(AP20/I20,"n/a")</f>
        <v>n/a</v>
      </c>
      <c r="AR20" s="218">
        <f t="shared" ref="AR20" ca="1" si="71">L20-K20</f>
        <v>0</v>
      </c>
      <c r="AS20" s="58" t="str">
        <f t="shared" ref="AS20" ca="1" si="72">IFERROR(AR20/K20,"n/a")</f>
        <v>n/a</v>
      </c>
      <c r="AU20" s="219">
        <f>-SUMIFS(TB!N:N,TB!$F:$F,'Reported IS - detailed'!$B20,TB!$B:$B,'Reported IS - detailed'!$C20,TB!$G:$G,'Reported IS - detailed'!$E20,TB!$J:$J,'Reported IS - detailed'!$A$4,TB!$K:$K,"")</f>
        <v>0</v>
      </c>
      <c r="AV20" s="219">
        <f>-SUMIFS(TB!O:O,TB!$F:$F,'Reported IS - detailed'!$B20,TB!$B:$B,'Reported IS - detailed'!$C20,TB!$G:$G,'Reported IS - detailed'!$E20,TB!$J:$J,'Reported IS - detailed'!$A$4,TB!$K:$K,"")</f>
        <v>0</v>
      </c>
      <c r="AW20" s="219">
        <f>-SUMIFS(TB!P:P,TB!$F:$F,'Reported IS - detailed'!$B20,TB!$B:$B,'Reported IS - detailed'!$C20,TB!$G:$G,'Reported IS - detailed'!$E20,TB!$J:$J,'Reported IS - detailed'!$A$4,TB!$K:$K,"")</f>
        <v>0</v>
      </c>
      <c r="AX20" s="219">
        <f>-SUMIFS(TB!Q:Q,TB!$F:$F,'Reported IS - detailed'!$B20,TB!$B:$B,'Reported IS - detailed'!$C20,TB!$G:$G,'Reported IS - detailed'!$E20,TB!$J:$J,'Reported IS - detailed'!$A$4,TB!$K:$K,"")</f>
        <v>0</v>
      </c>
      <c r="AY20" s="219">
        <f>-SUMIFS(TB!R:R,TB!$F:$F,'Reported IS - detailed'!$B20,TB!$B:$B,'Reported IS - detailed'!$C20,TB!$G:$G,'Reported IS - detailed'!$E20,TB!$J:$J,'Reported IS - detailed'!$A$4,TB!$K:$K,"")</f>
        <v>0</v>
      </c>
      <c r="AZ20" s="219">
        <f>-SUMIFS(TB!S:S,TB!$F:$F,'Reported IS - detailed'!$B20,TB!$B:$B,'Reported IS - detailed'!$C20,TB!$G:$G,'Reported IS - detailed'!$E20,TB!$J:$J,'Reported IS - detailed'!$A$4,TB!$K:$K,"")</f>
        <v>0</v>
      </c>
      <c r="BA20" s="219">
        <f>-SUMIFS(TB!T:T,TB!$F:$F,'Reported IS - detailed'!$B20,TB!$B:$B,'Reported IS - detailed'!$C20,TB!$G:$G,'Reported IS - detailed'!$E20,TB!$J:$J,'Reported IS - detailed'!$A$4,TB!$K:$K,"")</f>
        <v>0</v>
      </c>
      <c r="BB20" s="219">
        <f>-SUMIFS(TB!U:U,TB!$F:$F,'Reported IS - detailed'!$B20,TB!$B:$B,'Reported IS - detailed'!$C20,TB!$G:$G,'Reported IS - detailed'!$E20,TB!$J:$J,'Reported IS - detailed'!$A$4,TB!$K:$K,"")</f>
        <v>0</v>
      </c>
      <c r="BC20" s="219">
        <f>-SUMIFS(TB!V:V,TB!$F:$F,'Reported IS - detailed'!$B20,TB!$B:$B,'Reported IS - detailed'!$C20,TB!$G:$G,'Reported IS - detailed'!$E20,TB!$J:$J,'Reported IS - detailed'!$A$4,TB!$K:$K,"")</f>
        <v>0</v>
      </c>
      <c r="BD20" s="219">
        <f>-SUMIFS(TB!W:W,TB!$F:$F,'Reported IS - detailed'!$B20,TB!$B:$B,'Reported IS - detailed'!$C20,TB!$G:$G,'Reported IS - detailed'!$E20,TB!$J:$J,'Reported IS - detailed'!$A$4,TB!$K:$K,"")</f>
        <v>25.306369999999998</v>
      </c>
      <c r="BE20" s="219">
        <f>-SUMIFS(TB!X:X,TB!$F:$F,'Reported IS - detailed'!$B20,TB!$B:$B,'Reported IS - detailed'!$C20,TB!$G:$G,'Reported IS - detailed'!$E20,TB!$J:$J,'Reported IS - detailed'!$A$4,TB!$K:$K,"")</f>
        <v>0</v>
      </c>
      <c r="BF20" s="219">
        <f>-SUMIFS(TB!Y:Y,TB!$F:$F,'Reported IS - detailed'!$B20,TB!$B:$B,'Reported IS - detailed'!$C20,TB!$G:$G,'Reported IS - detailed'!$E20,TB!$J:$J,'Reported IS - detailed'!$A$4,TB!$K:$K,"")</f>
        <v>5.7482100000000038</v>
      </c>
      <c r="BG20" s="219">
        <f>-SUMIFS(TB!Z:Z,TB!$F:$F,'Reported IS - detailed'!$B20,TB!$B:$B,'Reported IS - detailed'!$C20,TB!$G:$G,'Reported IS - detailed'!$E20,TB!$J:$J,'Reported IS - detailed'!$A$4,TB!$K:$K,"")</f>
        <v>0</v>
      </c>
      <c r="BH20" s="219">
        <f>-SUMIFS(TB!AA:AA,TB!$F:$F,'Reported IS - detailed'!$B20,TB!$B:$B,'Reported IS - detailed'!$C20,TB!$G:$G,'Reported IS - detailed'!$E20,TB!$J:$J,'Reported IS - detailed'!$A$4,TB!$K:$K,"")</f>
        <v>0</v>
      </c>
      <c r="BI20" s="219">
        <f>-SUMIFS(TB!AB:AB,TB!$F:$F,'Reported IS - detailed'!$B20,TB!$B:$B,'Reported IS - detailed'!$C20,TB!$G:$G,'Reported IS - detailed'!$E20,TB!$J:$J,'Reported IS - detailed'!$A$4,TB!$K:$K,"")</f>
        <v>0</v>
      </c>
      <c r="BJ20" s="219">
        <f>-SUMIFS(TB!AC:AC,TB!$F:$F,'Reported IS - detailed'!$B20,TB!$B:$B,'Reported IS - detailed'!$C20,TB!$G:$G,'Reported IS - detailed'!$E20,TB!$J:$J,'Reported IS - detailed'!$A$4,TB!$K:$K,"")</f>
        <v>0</v>
      </c>
      <c r="BK20" s="219">
        <f>-SUMIFS(TB!AD:AD,TB!$F:$F,'Reported IS - detailed'!$B20,TB!$B:$B,'Reported IS - detailed'!$C20,TB!$G:$G,'Reported IS - detailed'!$E20,TB!$J:$J,'Reported IS - detailed'!$A$4,TB!$K:$K,"")</f>
        <v>0</v>
      </c>
      <c r="BL20" s="219">
        <f>-SUMIFS(TB!AE:AE,TB!$F:$F,'Reported IS - detailed'!$B20,TB!$B:$B,'Reported IS - detailed'!$C20,TB!$G:$G,'Reported IS - detailed'!$E20,TB!$J:$J,'Reported IS - detailed'!$A$4,TB!$K:$K,"")</f>
        <v>0</v>
      </c>
      <c r="BM20" s="219">
        <f>-SUMIFS(TB!AF:AF,TB!$F:$F,'Reported IS - detailed'!$B20,TB!$B:$B,'Reported IS - detailed'!$C20,TB!$G:$G,'Reported IS - detailed'!$E20,TB!$J:$J,'Reported IS - detailed'!$A$4,TB!$K:$K,"")</f>
        <v>0</v>
      </c>
      <c r="BN20" s="219">
        <f>-SUMIFS(TB!AG:AG,TB!$F:$F,'Reported IS - detailed'!$B20,TB!$B:$B,'Reported IS - detailed'!$C20,TB!$G:$G,'Reported IS - detailed'!$E20,TB!$J:$J,'Reported IS - detailed'!$A$4,TB!$K:$K,"")</f>
        <v>0</v>
      </c>
      <c r="BO20" s="219">
        <f>-SUMIFS(TB!AH:AH,TB!$F:$F,'Reported IS - detailed'!$B20,TB!$B:$B,'Reported IS - detailed'!$C20,TB!$G:$G,'Reported IS - detailed'!$E20,TB!$J:$J,'Reported IS - detailed'!$A$4,TB!$K:$K,"")</f>
        <v>0</v>
      </c>
      <c r="BP20" s="219">
        <f>-SUMIFS(TB!AI:AI,TB!$F:$F,'Reported IS - detailed'!$B20,TB!$B:$B,'Reported IS - detailed'!$C20,TB!$G:$G,'Reported IS - detailed'!$E20,TB!$J:$J,'Reported IS - detailed'!$A$4,TB!$K:$K,"")</f>
        <v>0</v>
      </c>
      <c r="BQ20" s="219">
        <f>-SUMIFS(TB!AJ:AJ,TB!$F:$F,'Reported IS - detailed'!$B20,TB!$B:$B,'Reported IS - detailed'!$C20,TB!$G:$G,'Reported IS - detailed'!$E20,TB!$J:$J,'Reported IS - detailed'!$A$4,TB!$K:$K,"")</f>
        <v>0</v>
      </c>
      <c r="BR20" s="219">
        <f>-SUMIFS(TB!AK:AK,TB!$F:$F,'Reported IS - detailed'!$B20,TB!$B:$B,'Reported IS - detailed'!$C20,TB!$G:$G,'Reported IS - detailed'!$E20,TB!$J:$J,'Reported IS - detailed'!$A$4,TB!$K:$K,"")</f>
        <v>0.23638000000000001</v>
      </c>
      <c r="BS20" s="219">
        <f>-SUMIFS(TB!AL:AL,TB!$F:$F,'Reported IS - detailed'!$B20,TB!$B:$B,'Reported IS - detailed'!$C20,TB!$G:$G,'Reported IS - detailed'!$E20,TB!$J:$J,'Reported IS - detailed'!$A$4,TB!$K:$K,"")</f>
        <v>0</v>
      </c>
      <c r="BT20" s="219">
        <f>-SUMIFS(TB!AM:AM,TB!$F:$F,'Reported IS - detailed'!$B20,TB!$B:$B,'Reported IS - detailed'!$C20,TB!$G:$G,'Reported IS - detailed'!$E20,TB!$J:$J,'Reported IS - detailed'!$A$4,TB!$K:$K,"")</f>
        <v>0</v>
      </c>
      <c r="BU20" s="219">
        <f>-SUMIFS(TB!AN:AN,TB!$F:$F,'Reported IS - detailed'!$B20,TB!$B:$B,'Reported IS - detailed'!$C20,TB!$G:$G,'Reported IS - detailed'!$E20,TB!$J:$J,'Reported IS - detailed'!$A$4,TB!$K:$K,"")</f>
        <v>0</v>
      </c>
      <c r="BV20" s="219">
        <f>-SUMIFS(TB!AO:AO,TB!$F:$F,'Reported IS - detailed'!$B20,TB!$B:$B,'Reported IS - detailed'!$C20,TB!$G:$G,'Reported IS - detailed'!$E20,TB!$J:$J,'Reported IS - detailed'!$A$4,TB!$K:$K,"")</f>
        <v>0</v>
      </c>
      <c r="BW20" s="219">
        <f>-SUMIFS(TB!AP:AP,TB!$F:$F,'Reported IS - detailed'!$B20,TB!$B:$B,'Reported IS - detailed'!$C20,TB!$G:$G,'Reported IS - detailed'!$E20,TB!$J:$J,'Reported IS - detailed'!$A$4,TB!$K:$K,"")</f>
        <v>0</v>
      </c>
      <c r="BX20" s="219">
        <f>-SUMIFS(TB!AQ:AQ,TB!$F:$F,'Reported IS - detailed'!$B20,TB!$B:$B,'Reported IS - detailed'!$C20,TB!$G:$G,'Reported IS - detailed'!$E20,TB!$J:$J,'Reported IS - detailed'!$A$4,TB!$K:$K,"")</f>
        <v>0</v>
      </c>
      <c r="BY20" s="219">
        <f>-SUMIFS(TB!AR:AR,TB!$F:$F,'Reported IS - detailed'!$B20,TB!$B:$B,'Reported IS - detailed'!$C20,TB!$G:$G,'Reported IS - detailed'!$E20,TB!$J:$J,'Reported IS - detailed'!$A$4,TB!$K:$K,"")</f>
        <v>0</v>
      </c>
      <c r="BZ20" s="219">
        <f>-SUMIFS(TB!AS:AS,TB!$F:$F,'Reported IS - detailed'!$B20,TB!$B:$B,'Reported IS - detailed'!$C20,TB!$G:$G,'Reported IS - detailed'!$E20,TB!$J:$J,'Reported IS - detailed'!$A$4,TB!$K:$K,"")</f>
        <v>0</v>
      </c>
      <c r="CA20" s="219">
        <f>-SUMIFS(TB!AT:AT,TB!$F:$F,'Reported IS - detailed'!$B20,TB!$B:$B,'Reported IS - detailed'!$C20,TB!$G:$G,'Reported IS - detailed'!$E20,TB!$J:$J,'Reported IS - detailed'!$A$4,TB!$K:$K,"")</f>
        <v>0</v>
      </c>
      <c r="CB20" s="219">
        <f>-SUMIFS(TB!AU:AU,TB!$F:$F,'Reported IS - detailed'!$B20,TB!$B:$B,'Reported IS - detailed'!$C20,TB!$G:$G,'Reported IS - detailed'!$E20,TB!$J:$J,'Reported IS - detailed'!$A$4,TB!$K:$K,"")</f>
        <v>0</v>
      </c>
      <c r="CC20" s="219">
        <f>-SUMIFS(TB!AV:AV,TB!$F:$F,'Reported IS - detailed'!$B20,TB!$B:$B,'Reported IS - detailed'!$C20,TB!$G:$G,'Reported IS - detailed'!$E20,TB!$J:$J,'Reported IS - detailed'!$A$4,TB!$K:$K,"")</f>
        <v>0</v>
      </c>
      <c r="CD20" s="218">
        <f>-SUMIFS(TB!AW:AW,TB!$F:$F,'Reported IS - detailed'!$B20,TB!$B:$B,'Reported IS - detailed'!$C20,TB!$G:$G,'Reported IS - detailed'!$E20,TB!$J:$J,'Reported IS - detailed'!$A$4,TB!$K:$K,"")</f>
        <v>0</v>
      </c>
      <c r="CE20" s="219">
        <f>-SUMIFS(TB!AX:AX,TB!$F:$F,'Reported IS - detailed'!$B20,TB!$B:$B,'Reported IS - detailed'!$C20,TB!$G:$G,'Reported IS - detailed'!$E20,TB!$J:$J,'Reported IS - detailed'!$A$4,TB!$K:$K,"")</f>
        <v>0</v>
      </c>
      <c r="CF20" s="219">
        <f>-SUMIFS(TB!AY:AY,TB!$F:$F,'Reported IS - detailed'!$B20,TB!$B:$B,'Reported IS - detailed'!$C20,TB!$G:$G,'Reported IS - detailed'!$E20,TB!$J:$J,'Reported IS - detailed'!$A$4,TB!$K:$K,"")</f>
        <v>0</v>
      </c>
      <c r="CG20" s="219">
        <f>-SUMIFS(TB!AZ:AZ,TB!$F:$F,'Reported IS - detailed'!$B20,TB!$B:$B,'Reported IS - detailed'!$C20,TB!$G:$G,'Reported IS - detailed'!$E20,TB!$J:$J,'Reported IS - detailed'!$A$4,TB!$K:$K,"")</f>
        <v>0</v>
      </c>
      <c r="CH20" s="219">
        <f>-SUMIFS(TB!BA:BA,TB!$F:$F,'Reported IS - detailed'!$B20,TB!$B:$B,'Reported IS - detailed'!$C20,TB!$G:$G,'Reported IS - detailed'!$E20,TB!$J:$J,'Reported IS - detailed'!$A$4,TB!$K:$K,"")</f>
        <v>0</v>
      </c>
      <c r="CI20" s="219">
        <f>-SUMIFS(TB!BB:BB,TB!$F:$F,'Reported IS - detailed'!$B20,TB!$B:$B,'Reported IS - detailed'!$C20,TB!$G:$G,'Reported IS - detailed'!$E20,TB!$J:$J,'Reported IS - detailed'!$A$4,TB!$K:$K,"")</f>
        <v>0</v>
      </c>
      <c r="CJ20" s="219">
        <f>-SUMIFS(TB!BC:BC,TB!$F:$F,'Reported IS - detailed'!$B20,TB!$B:$B,'Reported IS - detailed'!$C20,TB!$G:$G,'Reported IS - detailed'!$E20,TB!$J:$J,'Reported IS - detailed'!$A$4,TB!$K:$K,"")</f>
        <v>0</v>
      </c>
      <c r="CK20" s="219">
        <f>-SUMIFS(TB!BD:BD,TB!$F:$F,'Reported IS - detailed'!$B20,TB!$B:$B,'Reported IS - detailed'!$C20,TB!$G:$G,'Reported IS - detailed'!$E20,TB!$J:$J,'Reported IS - detailed'!$A$4,TB!$K:$K,"")</f>
        <v>0</v>
      </c>
      <c r="CL20" s="219">
        <f>-SUMIFS(TB!BE:BE,TB!$F:$F,'Reported IS - detailed'!$B20,TB!$B:$B,'Reported IS - detailed'!$C20,TB!$G:$G,'Reported IS - detailed'!$E20,TB!$J:$J,'Reported IS - detailed'!$A$4,TB!$K:$K,"")</f>
        <v>0</v>
      </c>
      <c r="CM20" s="219">
        <f>-SUMIFS(TB!BF:BF,TB!$F:$F,'Reported IS - detailed'!$B20,TB!$B:$B,'Reported IS - detailed'!$C20,TB!$G:$G,'Reported IS - detailed'!$E20,TB!$J:$J,'Reported IS - detailed'!$A$4,TB!$K:$K,"")</f>
        <v>0</v>
      </c>
      <c r="CN20" s="219">
        <f>-SUMIFS(TB!BG:BG,TB!$F:$F,'Reported IS - detailed'!$B20,TB!$B:$B,'Reported IS - detailed'!$C20,TB!$G:$G,'Reported IS - detailed'!$E20,TB!$J:$J,'Reported IS - detailed'!$A$4,TB!$K:$K,"")</f>
        <v>0</v>
      </c>
      <c r="CO20" s="219">
        <f>-SUMIFS(TB!BH:BH,TB!$F:$F,'Reported IS - detailed'!$B20,TB!$B:$B,'Reported IS - detailed'!$C20,TB!$G:$G,'Reported IS - detailed'!$E20,TB!$J:$J,'Reported IS - detailed'!$A$4,TB!$K:$K,"")</f>
        <v>0</v>
      </c>
      <c r="CP20" s="218">
        <f>-SUMIFS(TB!BI:BI,TB!$F:$F,'Reported IS - detailed'!$B20,TB!$B:$B,'Reported IS - detailed'!$C20,TB!$G:$G,'Reported IS - detailed'!$E20,TB!$J:$J,'Reported IS - detailed'!$A$4,TB!$K:$K,"")</f>
        <v>0</v>
      </c>
    </row>
    <row r="21" spans="2:94" ht="14.25" hidden="1" customHeight="1" outlineLevel="2" x14ac:dyDescent="0.45">
      <c r="B21" s="92" t="str">
        <f>Periods!$C$39</f>
        <v>Sales</v>
      </c>
      <c r="C21" s="93" t="s">
        <v>591</v>
      </c>
      <c r="D21" s="93" t="str">
        <f>IFERROR(VLOOKUP($C21,TB!$B:$H,2,FALSE),"-")</f>
        <v>DEPOSIT - RMA</v>
      </c>
      <c r="E21" s="93" t="str">
        <f>IFERROR(VLOOKUP($C21,TB!$B:$H,6,FALSE),"-")</f>
        <v>Deposits</v>
      </c>
      <c r="F21" s="92" t="str">
        <f>IFERROR(VLOOKUP($C21,TB!$B:$H,7,FALSE),"-")</f>
        <v>RMA</v>
      </c>
      <c r="G21" s="220">
        <f>SUM(AU21:BF21)</f>
        <v>35.364440000000002</v>
      </c>
      <c r="H21" s="220">
        <f>SUM(BG21:BR21)</f>
        <v>3.6597600000000003</v>
      </c>
      <c r="I21" s="220">
        <f>SUM(BS21:CD21)</f>
        <v>0</v>
      </c>
      <c r="J21" s="220">
        <f ca="1">_xlfn.IFNA(SUM(OFFSET($AU21,0,MATCH(Periods!$D$15,$AU$7:$CS$7)-1):OFFSET($AU21,0,MATCH(Periods!$D$15,$AU$7:$CS$7,0)-12)),0)</f>
        <v>0</v>
      </c>
      <c r="K21" s="220">
        <f ca="1">_xlfn.IFNA(SUM(OFFSET($AU21,0,MATCH(Periods!$D$17,$AU$7:$CS$7)-1):OFFSET($AU21,0,MATCH(Periods!$D$13,$AU$7:$CS$7,0))),0)</f>
        <v>0</v>
      </c>
      <c r="L21" s="220">
        <f ca="1">_xlfn.IFNA(SUM(OFFSET($AU21,0,MATCH(Periods!$D$16,$AU$7:$CS$7)-1):OFFSET($AU21,0,MATCH(Periods!$D$14,$AU$7:$CS$7,0))),0)</f>
        <v>0</v>
      </c>
      <c r="N21" s="92"/>
      <c r="O21" s="316"/>
      <c r="P21" s="49">
        <f t="shared" si="2"/>
        <v>3.7157927136638837E-4</v>
      </c>
      <c r="Q21" s="49">
        <f t="shared" si="3"/>
        <v>7.0085191198759845E-5</v>
      </c>
      <c r="R21" s="49">
        <f t="shared" si="4"/>
        <v>0</v>
      </c>
      <c r="S21" s="49">
        <f t="shared" ca="1" si="5"/>
        <v>0</v>
      </c>
      <c r="T21" s="49">
        <f t="shared" ca="1" si="6"/>
        <v>0</v>
      </c>
      <c r="U21" s="49">
        <f t="shared" ca="1" si="7"/>
        <v>0</v>
      </c>
      <c r="V21" s="149"/>
      <c r="W21" s="220">
        <f>MIN(AU21:BF21)</f>
        <v>0</v>
      </c>
      <c r="X21" s="220">
        <f>MIN(BG21:BR21)</f>
        <v>0</v>
      </c>
      <c r="Y21" s="220">
        <f>MIN(BS21:CD21)</f>
        <v>0</v>
      </c>
      <c r="Z21" s="220">
        <f ca="1">_xlfn.IFNA(MIN(OFFSET($AU21,0,MATCH(Periods!$D$15,$AU$7:$CS$7)-1):OFFSET($AU21,0,MATCH(Periods!$D$15,$AU$7:$CS$7,0)-12)),0)</f>
        <v>0</v>
      </c>
      <c r="AA21" s="337"/>
      <c r="AB21" s="220">
        <f>MAX(AU21:BF21)</f>
        <v>23.39761</v>
      </c>
      <c r="AC21" s="220">
        <f>MAX(BG21:BR21)</f>
        <v>3.6597600000000003</v>
      </c>
      <c r="AD21" s="220">
        <f>MAX(BS21:CD21)</f>
        <v>0</v>
      </c>
      <c r="AE21" s="220">
        <f ca="1">_xlfn.IFNA(MAX(OFFSET($AU21,0,MATCH(Periods!$D$15,$AU$7:$CS$7)-1):OFFSET($AU21,0,MATCH(Periods!$D$15,$AU$7:$CS$7,0)-12)),0)</f>
        <v>0</v>
      </c>
      <c r="AF21" s="337"/>
      <c r="AG21" s="220">
        <f>AVERAGE(AU21:BF21)</f>
        <v>2.947036666666667</v>
      </c>
      <c r="AH21" s="220">
        <f>AVERAGE(BG21:BR21)</f>
        <v>0.30498000000000003</v>
      </c>
      <c r="AI21" s="220">
        <f>AVERAGE(BS21:CD21)</f>
        <v>0</v>
      </c>
      <c r="AJ21" s="220">
        <f ca="1">_xlfn.IFNA(AVERAGE(OFFSET($AU21,0,MATCH(Periods!$D$15,$AU$7:$CS$7)-1):OFFSET($AU21,0,MATCH(Periods!$D$15,$AU$7:$CS$7,0)-12)),0)</f>
        <v>0</v>
      </c>
      <c r="AK21" s="337"/>
      <c r="AL21" s="220">
        <f>H21-G21</f>
        <v>-31.704680000000003</v>
      </c>
      <c r="AM21" s="83">
        <f>IFERROR(AL21/G21,"n/a")</f>
        <v>-0.89651299440907306</v>
      </c>
      <c r="AN21" s="220">
        <f>I21-H21</f>
        <v>-3.6597600000000003</v>
      </c>
      <c r="AO21" s="83">
        <f>IFERROR(AN21/H21,"n/a")</f>
        <v>-1</v>
      </c>
      <c r="AP21" s="220">
        <f ca="1">J21-I21</f>
        <v>0</v>
      </c>
      <c r="AQ21" s="83" t="str">
        <f ca="1">IFERROR(AP21/I21,"n/a")</f>
        <v>n/a</v>
      </c>
      <c r="AR21" s="220">
        <f ca="1">L21-K21</f>
        <v>0</v>
      </c>
      <c r="AS21" s="49" t="str">
        <f ca="1">IFERROR(AR21/K21,"n/a")</f>
        <v>n/a</v>
      </c>
      <c r="AU21" s="220">
        <f>-SUMIFS(TB!N:N,TB!$F:$F,'Reported IS - detailed'!$B21,TB!$B:$B,'Reported IS - detailed'!$C21,TB!$G:$G,'Reported IS - detailed'!$E21,TB!$J:$J,'Reported IS - detailed'!$A$4,TB!$K:$K,"")</f>
        <v>0</v>
      </c>
      <c r="AV21" s="220">
        <f>-SUMIFS(TB!O:O,TB!$F:$F,'Reported IS - detailed'!$B21,TB!$B:$B,'Reported IS - detailed'!$C21,TB!$G:$G,'Reported IS - detailed'!$E21,TB!$J:$J,'Reported IS - detailed'!$A$4,TB!$K:$K,"")</f>
        <v>0</v>
      </c>
      <c r="AW21" s="220">
        <f>-SUMIFS(TB!P:P,TB!$F:$F,'Reported IS - detailed'!$B21,TB!$B:$B,'Reported IS - detailed'!$C21,TB!$G:$G,'Reported IS - detailed'!$E21,TB!$J:$J,'Reported IS - detailed'!$A$4,TB!$K:$K,"")</f>
        <v>0</v>
      </c>
      <c r="AX21" s="220">
        <f>-SUMIFS(TB!Q:Q,TB!$F:$F,'Reported IS - detailed'!$B21,TB!$B:$B,'Reported IS - detailed'!$C21,TB!$G:$G,'Reported IS - detailed'!$E21,TB!$J:$J,'Reported IS - detailed'!$A$4,TB!$K:$K,"")</f>
        <v>0</v>
      </c>
      <c r="AY21" s="220">
        <f>-SUMIFS(TB!R:R,TB!$F:$F,'Reported IS - detailed'!$B21,TB!$B:$B,'Reported IS - detailed'!$C21,TB!$G:$G,'Reported IS - detailed'!$E21,TB!$J:$J,'Reported IS - detailed'!$A$4,TB!$K:$K,"")</f>
        <v>0</v>
      </c>
      <c r="AZ21" s="220">
        <f>-SUMIFS(TB!S:S,TB!$F:$F,'Reported IS - detailed'!$B21,TB!$B:$B,'Reported IS - detailed'!$C21,TB!$G:$G,'Reported IS - detailed'!$E21,TB!$J:$J,'Reported IS - detailed'!$A$4,TB!$K:$K,"")</f>
        <v>11.96683</v>
      </c>
      <c r="BA21" s="220">
        <f>-SUMIFS(TB!T:T,TB!$F:$F,'Reported IS - detailed'!$B21,TB!$B:$B,'Reported IS - detailed'!$C21,TB!$G:$G,'Reported IS - detailed'!$E21,TB!$J:$J,'Reported IS - detailed'!$A$4,TB!$K:$K,"")</f>
        <v>23.39761</v>
      </c>
      <c r="BB21" s="220">
        <f>-SUMIFS(TB!U:U,TB!$F:$F,'Reported IS - detailed'!$B21,TB!$B:$B,'Reported IS - detailed'!$C21,TB!$G:$G,'Reported IS - detailed'!$E21,TB!$J:$J,'Reported IS - detailed'!$A$4,TB!$K:$K,"")</f>
        <v>0</v>
      </c>
      <c r="BC21" s="220">
        <f>-SUMIFS(TB!V:V,TB!$F:$F,'Reported IS - detailed'!$B21,TB!$B:$B,'Reported IS - detailed'!$C21,TB!$G:$G,'Reported IS - detailed'!$E21,TB!$J:$J,'Reported IS - detailed'!$A$4,TB!$K:$K,"")</f>
        <v>0</v>
      </c>
      <c r="BD21" s="220">
        <f>-SUMIFS(TB!W:W,TB!$F:$F,'Reported IS - detailed'!$B21,TB!$B:$B,'Reported IS - detailed'!$C21,TB!$G:$G,'Reported IS - detailed'!$E21,TB!$J:$J,'Reported IS - detailed'!$A$4,TB!$K:$K,"")</f>
        <v>0</v>
      </c>
      <c r="BE21" s="220">
        <f>-SUMIFS(TB!X:X,TB!$F:$F,'Reported IS - detailed'!$B21,TB!$B:$B,'Reported IS - detailed'!$C21,TB!$G:$G,'Reported IS - detailed'!$E21,TB!$J:$J,'Reported IS - detailed'!$A$4,TB!$K:$K,"")</f>
        <v>0</v>
      </c>
      <c r="BF21" s="220">
        <f>-SUMIFS(TB!Y:Y,TB!$F:$F,'Reported IS - detailed'!$B21,TB!$B:$B,'Reported IS - detailed'!$C21,TB!$G:$G,'Reported IS - detailed'!$E21,TB!$J:$J,'Reported IS - detailed'!$A$4,TB!$K:$K,"")</f>
        <v>0</v>
      </c>
      <c r="BG21" s="220">
        <f>-SUMIFS(TB!Z:Z,TB!$F:$F,'Reported IS - detailed'!$B21,TB!$B:$B,'Reported IS - detailed'!$C21,TB!$G:$G,'Reported IS - detailed'!$E21,TB!$J:$J,'Reported IS - detailed'!$A$4,TB!$K:$K,"")</f>
        <v>0</v>
      </c>
      <c r="BH21" s="220">
        <f>-SUMIFS(TB!AA:AA,TB!$F:$F,'Reported IS - detailed'!$B21,TB!$B:$B,'Reported IS - detailed'!$C21,TB!$G:$G,'Reported IS - detailed'!$E21,TB!$J:$J,'Reported IS - detailed'!$A$4,TB!$K:$K,"")</f>
        <v>0</v>
      </c>
      <c r="BI21" s="220">
        <f>-SUMIFS(TB!AB:AB,TB!$F:$F,'Reported IS - detailed'!$B21,TB!$B:$B,'Reported IS - detailed'!$C21,TB!$G:$G,'Reported IS - detailed'!$E21,TB!$J:$J,'Reported IS - detailed'!$A$4,TB!$K:$K,"")</f>
        <v>0</v>
      </c>
      <c r="BJ21" s="220">
        <f>-SUMIFS(TB!AC:AC,TB!$F:$F,'Reported IS - detailed'!$B21,TB!$B:$B,'Reported IS - detailed'!$C21,TB!$G:$G,'Reported IS - detailed'!$E21,TB!$J:$J,'Reported IS - detailed'!$A$4,TB!$K:$K,"")</f>
        <v>0</v>
      </c>
      <c r="BK21" s="220">
        <f>-SUMIFS(TB!AD:AD,TB!$F:$F,'Reported IS - detailed'!$B21,TB!$B:$B,'Reported IS - detailed'!$C21,TB!$G:$G,'Reported IS - detailed'!$E21,TB!$J:$J,'Reported IS - detailed'!$A$4,TB!$K:$K,"")</f>
        <v>3.6597600000000003</v>
      </c>
      <c r="BL21" s="220">
        <f>-SUMIFS(TB!AE:AE,TB!$F:$F,'Reported IS - detailed'!$B21,TB!$B:$B,'Reported IS - detailed'!$C21,TB!$G:$G,'Reported IS - detailed'!$E21,TB!$J:$J,'Reported IS - detailed'!$A$4,TB!$K:$K,"")</f>
        <v>0</v>
      </c>
      <c r="BM21" s="220">
        <f>-SUMIFS(TB!AF:AF,TB!$F:$F,'Reported IS - detailed'!$B21,TB!$B:$B,'Reported IS - detailed'!$C21,TB!$G:$G,'Reported IS - detailed'!$E21,TB!$J:$J,'Reported IS - detailed'!$A$4,TB!$K:$K,"")</f>
        <v>0</v>
      </c>
      <c r="BN21" s="220">
        <f>-SUMIFS(TB!AG:AG,TB!$F:$F,'Reported IS - detailed'!$B21,TB!$B:$B,'Reported IS - detailed'!$C21,TB!$G:$G,'Reported IS - detailed'!$E21,TB!$J:$J,'Reported IS - detailed'!$A$4,TB!$K:$K,"")</f>
        <v>0</v>
      </c>
      <c r="BO21" s="220">
        <f>-SUMIFS(TB!AH:AH,TB!$F:$F,'Reported IS - detailed'!$B21,TB!$B:$B,'Reported IS - detailed'!$C21,TB!$G:$G,'Reported IS - detailed'!$E21,TB!$J:$J,'Reported IS - detailed'!$A$4,TB!$K:$K,"")</f>
        <v>0</v>
      </c>
      <c r="BP21" s="220">
        <f>-SUMIFS(TB!AI:AI,TB!$F:$F,'Reported IS - detailed'!$B21,TB!$B:$B,'Reported IS - detailed'!$C21,TB!$G:$G,'Reported IS - detailed'!$E21,TB!$J:$J,'Reported IS - detailed'!$A$4,TB!$K:$K,"")</f>
        <v>0</v>
      </c>
      <c r="BQ21" s="220">
        <f>-SUMIFS(TB!AJ:AJ,TB!$F:$F,'Reported IS - detailed'!$B21,TB!$B:$B,'Reported IS - detailed'!$C21,TB!$G:$G,'Reported IS - detailed'!$E21,TB!$J:$J,'Reported IS - detailed'!$A$4,TB!$K:$K,"")</f>
        <v>0</v>
      </c>
      <c r="BR21" s="220">
        <f>-SUMIFS(TB!AK:AK,TB!$F:$F,'Reported IS - detailed'!$B21,TB!$B:$B,'Reported IS - detailed'!$C21,TB!$G:$G,'Reported IS - detailed'!$E21,TB!$J:$J,'Reported IS - detailed'!$A$4,TB!$K:$K,"")</f>
        <v>0</v>
      </c>
      <c r="BS21" s="220">
        <f>-SUMIFS(TB!AL:AL,TB!$F:$F,'Reported IS - detailed'!$B21,TB!$B:$B,'Reported IS - detailed'!$C21,TB!$G:$G,'Reported IS - detailed'!$E21,TB!$J:$J,'Reported IS - detailed'!$A$4,TB!$K:$K,"")</f>
        <v>0</v>
      </c>
      <c r="BT21" s="220">
        <f>-SUMIFS(TB!AM:AM,TB!$F:$F,'Reported IS - detailed'!$B21,TB!$B:$B,'Reported IS - detailed'!$C21,TB!$G:$G,'Reported IS - detailed'!$E21,TB!$J:$J,'Reported IS - detailed'!$A$4,TB!$K:$K,"")</f>
        <v>0</v>
      </c>
      <c r="BU21" s="220">
        <f>-SUMIFS(TB!AN:AN,TB!$F:$F,'Reported IS - detailed'!$B21,TB!$B:$B,'Reported IS - detailed'!$C21,TB!$G:$G,'Reported IS - detailed'!$E21,TB!$J:$J,'Reported IS - detailed'!$A$4,TB!$K:$K,"")</f>
        <v>0</v>
      </c>
      <c r="BV21" s="220">
        <f>-SUMIFS(TB!AO:AO,TB!$F:$F,'Reported IS - detailed'!$B21,TB!$B:$B,'Reported IS - detailed'!$C21,TB!$G:$G,'Reported IS - detailed'!$E21,TB!$J:$J,'Reported IS - detailed'!$A$4,TB!$K:$K,"")</f>
        <v>0</v>
      </c>
      <c r="BW21" s="220">
        <f>-SUMIFS(TB!AP:AP,TB!$F:$F,'Reported IS - detailed'!$B21,TB!$B:$B,'Reported IS - detailed'!$C21,TB!$G:$G,'Reported IS - detailed'!$E21,TB!$J:$J,'Reported IS - detailed'!$A$4,TB!$K:$K,"")</f>
        <v>0</v>
      </c>
      <c r="BX21" s="220">
        <f>-SUMIFS(TB!AQ:AQ,TB!$F:$F,'Reported IS - detailed'!$B21,TB!$B:$B,'Reported IS - detailed'!$C21,TB!$G:$G,'Reported IS - detailed'!$E21,TB!$J:$J,'Reported IS - detailed'!$A$4,TB!$K:$K,"")</f>
        <v>0</v>
      </c>
      <c r="BY21" s="220">
        <f>-SUMIFS(TB!AR:AR,TB!$F:$F,'Reported IS - detailed'!$B21,TB!$B:$B,'Reported IS - detailed'!$C21,TB!$G:$G,'Reported IS - detailed'!$E21,TB!$J:$J,'Reported IS - detailed'!$A$4,TB!$K:$K,"")</f>
        <v>0</v>
      </c>
      <c r="BZ21" s="220">
        <f>-SUMIFS(TB!AS:AS,TB!$F:$F,'Reported IS - detailed'!$B21,TB!$B:$B,'Reported IS - detailed'!$C21,TB!$G:$G,'Reported IS - detailed'!$E21,TB!$J:$J,'Reported IS - detailed'!$A$4,TB!$K:$K,"")</f>
        <v>0</v>
      </c>
      <c r="CA21" s="220">
        <f>-SUMIFS(TB!AT:AT,TB!$F:$F,'Reported IS - detailed'!$B21,TB!$B:$B,'Reported IS - detailed'!$C21,TB!$G:$G,'Reported IS - detailed'!$E21,TB!$J:$J,'Reported IS - detailed'!$A$4,TB!$K:$K,"")</f>
        <v>0</v>
      </c>
      <c r="CB21" s="220">
        <f>-SUMIFS(TB!AU:AU,TB!$F:$F,'Reported IS - detailed'!$B21,TB!$B:$B,'Reported IS - detailed'!$C21,TB!$G:$G,'Reported IS - detailed'!$E21,TB!$J:$J,'Reported IS - detailed'!$A$4,TB!$K:$K,"")</f>
        <v>0</v>
      </c>
      <c r="CC21" s="220">
        <f>-SUMIFS(TB!AV:AV,TB!$F:$F,'Reported IS - detailed'!$B21,TB!$B:$B,'Reported IS - detailed'!$C21,TB!$G:$G,'Reported IS - detailed'!$E21,TB!$J:$J,'Reported IS - detailed'!$A$4,TB!$K:$K,"")</f>
        <v>0</v>
      </c>
      <c r="CD21" s="220">
        <f>-SUMIFS(TB!AW:AW,TB!$F:$F,'Reported IS - detailed'!$B21,TB!$B:$B,'Reported IS - detailed'!$C21,TB!$G:$G,'Reported IS - detailed'!$E21,TB!$J:$J,'Reported IS - detailed'!$A$4,TB!$K:$K,"")</f>
        <v>0</v>
      </c>
      <c r="CE21" s="220">
        <f>-SUMIFS(TB!AX:AX,TB!$F:$F,'Reported IS - detailed'!$B21,TB!$B:$B,'Reported IS - detailed'!$C21,TB!$G:$G,'Reported IS - detailed'!$E21,TB!$J:$J,'Reported IS - detailed'!$A$4,TB!$K:$K,"")</f>
        <v>0</v>
      </c>
      <c r="CF21" s="220">
        <f>-SUMIFS(TB!AY:AY,TB!$F:$F,'Reported IS - detailed'!$B21,TB!$B:$B,'Reported IS - detailed'!$C21,TB!$G:$G,'Reported IS - detailed'!$E21,TB!$J:$J,'Reported IS - detailed'!$A$4,TB!$K:$K,"")</f>
        <v>0</v>
      </c>
      <c r="CG21" s="220">
        <f>-SUMIFS(TB!AZ:AZ,TB!$F:$F,'Reported IS - detailed'!$B21,TB!$B:$B,'Reported IS - detailed'!$C21,TB!$G:$G,'Reported IS - detailed'!$E21,TB!$J:$J,'Reported IS - detailed'!$A$4,TB!$K:$K,"")</f>
        <v>0</v>
      </c>
      <c r="CH21" s="220">
        <f>-SUMIFS(TB!BA:BA,TB!$F:$F,'Reported IS - detailed'!$B21,TB!$B:$B,'Reported IS - detailed'!$C21,TB!$G:$G,'Reported IS - detailed'!$E21,TB!$J:$J,'Reported IS - detailed'!$A$4,TB!$K:$K,"")</f>
        <v>0</v>
      </c>
      <c r="CI21" s="220">
        <f>-SUMIFS(TB!BB:BB,TB!$F:$F,'Reported IS - detailed'!$B21,TB!$B:$B,'Reported IS - detailed'!$C21,TB!$G:$G,'Reported IS - detailed'!$E21,TB!$J:$J,'Reported IS - detailed'!$A$4,TB!$K:$K,"")</f>
        <v>0</v>
      </c>
      <c r="CJ21" s="220">
        <f>-SUMIFS(TB!BC:BC,TB!$F:$F,'Reported IS - detailed'!$B21,TB!$B:$B,'Reported IS - detailed'!$C21,TB!$G:$G,'Reported IS - detailed'!$E21,TB!$J:$J,'Reported IS - detailed'!$A$4,TB!$K:$K,"")</f>
        <v>0</v>
      </c>
      <c r="CK21" s="220">
        <f>-SUMIFS(TB!BD:BD,TB!$F:$F,'Reported IS - detailed'!$B21,TB!$B:$B,'Reported IS - detailed'!$C21,TB!$G:$G,'Reported IS - detailed'!$E21,TB!$J:$J,'Reported IS - detailed'!$A$4,TB!$K:$K,"")</f>
        <v>0</v>
      </c>
      <c r="CL21" s="220">
        <f>-SUMIFS(TB!BE:BE,TB!$F:$F,'Reported IS - detailed'!$B21,TB!$B:$B,'Reported IS - detailed'!$C21,TB!$G:$G,'Reported IS - detailed'!$E21,TB!$J:$J,'Reported IS - detailed'!$A$4,TB!$K:$K,"")</f>
        <v>0</v>
      </c>
      <c r="CM21" s="220">
        <f>-SUMIFS(TB!BF:BF,TB!$F:$F,'Reported IS - detailed'!$B21,TB!$B:$B,'Reported IS - detailed'!$C21,TB!$G:$G,'Reported IS - detailed'!$E21,TB!$J:$J,'Reported IS - detailed'!$A$4,TB!$K:$K,"")</f>
        <v>0</v>
      </c>
      <c r="CN21" s="220">
        <f>-SUMIFS(TB!BG:BG,TB!$F:$F,'Reported IS - detailed'!$B21,TB!$B:$B,'Reported IS - detailed'!$C21,TB!$G:$G,'Reported IS - detailed'!$E21,TB!$J:$J,'Reported IS - detailed'!$A$4,TB!$K:$K,"")</f>
        <v>0</v>
      </c>
      <c r="CO21" s="220">
        <f>-SUMIFS(TB!BH:BH,TB!$F:$F,'Reported IS - detailed'!$B21,TB!$B:$B,'Reported IS - detailed'!$C21,TB!$G:$G,'Reported IS - detailed'!$E21,TB!$J:$J,'Reported IS - detailed'!$A$4,TB!$K:$K,"")</f>
        <v>0</v>
      </c>
      <c r="CP21" s="220">
        <f>-SUMIFS(TB!BI:BI,TB!$F:$F,'Reported IS - detailed'!$B21,TB!$B:$B,'Reported IS - detailed'!$C21,TB!$G:$G,'Reported IS - detailed'!$E21,TB!$J:$J,'Reported IS - detailed'!$A$4,TB!$K:$K,"")</f>
        <v>0</v>
      </c>
    </row>
    <row r="22" spans="2:94" ht="14.25" hidden="1" customHeight="1" outlineLevel="1" x14ac:dyDescent="0.45">
      <c r="B22" s="80" t="str">
        <f>Periods!$C$39</f>
        <v>Sales</v>
      </c>
      <c r="C22" s="79"/>
      <c r="D22" s="79" t="str">
        <f>$E21</f>
        <v>Deposits</v>
      </c>
      <c r="E22" s="79" t="str">
        <f>$E21</f>
        <v>Deposits</v>
      </c>
      <c r="F22" s="79"/>
      <c r="G22" s="218">
        <f t="shared" ref="G22:J22" si="73">SUM(G19:G21)</f>
        <v>276.89952</v>
      </c>
      <c r="H22" s="218">
        <f t="shared" si="73"/>
        <v>218.27669</v>
      </c>
      <c r="I22" s="218">
        <f t="shared" ref="I22" si="74">SUM(I19:I21)</f>
        <v>0</v>
      </c>
      <c r="J22" s="218">
        <f t="shared" ca="1" si="73"/>
        <v>0</v>
      </c>
      <c r="K22" s="218">
        <f t="shared" ref="K22:L22" ca="1" si="75">SUM(K19:K21)</f>
        <v>0</v>
      </c>
      <c r="L22" s="218">
        <f t="shared" ca="1" si="75"/>
        <v>0</v>
      </c>
      <c r="N22" s="80" t="s">
        <v>673</v>
      </c>
      <c r="O22" s="316"/>
      <c r="P22" s="58">
        <f t="shared" si="2"/>
        <v>2.9094231912990191E-3</v>
      </c>
      <c r="Q22" s="58">
        <f t="shared" si="3"/>
        <v>4.1800455638846346E-3</v>
      </c>
      <c r="R22" s="58">
        <f t="shared" si="4"/>
        <v>0</v>
      </c>
      <c r="S22" s="58">
        <f t="shared" ca="1" si="5"/>
        <v>0</v>
      </c>
      <c r="T22" s="58">
        <f t="shared" ca="1" si="6"/>
        <v>0</v>
      </c>
      <c r="U22" s="58">
        <f t="shared" ca="1" si="7"/>
        <v>0</v>
      </c>
      <c r="V22" s="149"/>
      <c r="W22" s="446"/>
      <c r="X22" s="446"/>
      <c r="Y22" s="446"/>
      <c r="Z22" s="446"/>
      <c r="AA22" s="337"/>
      <c r="AB22" s="446"/>
      <c r="AC22" s="446"/>
      <c r="AD22" s="446"/>
      <c r="AE22" s="446"/>
      <c r="AF22" s="337"/>
      <c r="AG22" s="446"/>
      <c r="AH22" s="446"/>
      <c r="AI22" s="446"/>
      <c r="AJ22" s="446"/>
      <c r="AK22" s="337"/>
      <c r="AL22" s="218">
        <f>H22-G22</f>
        <v>-58.622829999999993</v>
      </c>
      <c r="AM22" s="59">
        <f>IFERROR(AL22/G22,"n/a")</f>
        <v>-0.21171156237468378</v>
      </c>
      <c r="AN22" s="218">
        <f>I22-H22</f>
        <v>-218.27669</v>
      </c>
      <c r="AO22" s="59">
        <f>IFERROR(AN22/H22,"n/a")</f>
        <v>-1</v>
      </c>
      <c r="AP22" s="218">
        <f ca="1">J22-I22</f>
        <v>0</v>
      </c>
      <c r="AQ22" s="59" t="str">
        <f ca="1">IFERROR(AP22/I22,"n/a")</f>
        <v>n/a</v>
      </c>
      <c r="AR22" s="218">
        <f ca="1">L22-K22</f>
        <v>0</v>
      </c>
      <c r="AS22" s="58" t="str">
        <f ca="1">IFERROR(AR22/K22,"n/a")</f>
        <v>n/a</v>
      </c>
      <c r="AU22" s="218">
        <f>SUM(AU19:AU21)</f>
        <v>0</v>
      </c>
      <c r="AV22" s="218">
        <f t="shared" ref="AV22:CD22" si="76">SUM(AV19:AV21)</f>
        <v>17.607050000000001</v>
      </c>
      <c r="AW22" s="218">
        <f t="shared" si="76"/>
        <v>10.319299999999998</v>
      </c>
      <c r="AX22" s="218">
        <f t="shared" si="76"/>
        <v>20.98659</v>
      </c>
      <c r="AY22" s="218">
        <f t="shared" si="76"/>
        <v>39.576410000000003</v>
      </c>
      <c r="AZ22" s="218">
        <f t="shared" si="76"/>
        <v>11.96683</v>
      </c>
      <c r="BA22" s="218">
        <f t="shared" si="76"/>
        <v>49.520049999999998</v>
      </c>
      <c r="BB22" s="218">
        <f t="shared" si="76"/>
        <v>0</v>
      </c>
      <c r="BC22" s="218">
        <f t="shared" si="76"/>
        <v>0</v>
      </c>
      <c r="BD22" s="218">
        <f t="shared" si="76"/>
        <v>102.46545</v>
      </c>
      <c r="BE22" s="218">
        <f t="shared" si="76"/>
        <v>0</v>
      </c>
      <c r="BF22" s="218">
        <f t="shared" si="76"/>
        <v>24.457840000000008</v>
      </c>
      <c r="BG22" s="218">
        <f t="shared" si="76"/>
        <v>0</v>
      </c>
      <c r="BH22" s="218">
        <f t="shared" si="76"/>
        <v>0</v>
      </c>
      <c r="BI22" s="218">
        <f t="shared" si="76"/>
        <v>62.826309999999999</v>
      </c>
      <c r="BJ22" s="218">
        <f t="shared" si="76"/>
        <v>42.377100000000006</v>
      </c>
      <c r="BK22" s="218">
        <f t="shared" si="76"/>
        <v>112.8369</v>
      </c>
      <c r="BL22" s="218">
        <f t="shared" si="76"/>
        <v>0</v>
      </c>
      <c r="BM22" s="218">
        <f t="shared" si="76"/>
        <v>0</v>
      </c>
      <c r="BN22" s="218">
        <f t="shared" si="76"/>
        <v>0</v>
      </c>
      <c r="BO22" s="218">
        <f t="shared" si="76"/>
        <v>0</v>
      </c>
      <c r="BP22" s="218">
        <f t="shared" si="76"/>
        <v>0</v>
      </c>
      <c r="BQ22" s="218">
        <f t="shared" si="76"/>
        <v>0</v>
      </c>
      <c r="BR22" s="218">
        <f t="shared" si="76"/>
        <v>0.23638000000000001</v>
      </c>
      <c r="BS22" s="218">
        <f t="shared" si="76"/>
        <v>0</v>
      </c>
      <c r="BT22" s="218">
        <f t="shared" si="76"/>
        <v>0</v>
      </c>
      <c r="BU22" s="218">
        <f t="shared" si="76"/>
        <v>0</v>
      </c>
      <c r="BV22" s="218">
        <f t="shared" si="76"/>
        <v>0</v>
      </c>
      <c r="BW22" s="218">
        <f t="shared" si="76"/>
        <v>0</v>
      </c>
      <c r="BX22" s="218">
        <f t="shared" si="76"/>
        <v>0</v>
      </c>
      <c r="BY22" s="218">
        <f t="shared" si="76"/>
        <v>0</v>
      </c>
      <c r="BZ22" s="218">
        <f t="shared" si="76"/>
        <v>0</v>
      </c>
      <c r="CA22" s="218">
        <f t="shared" si="76"/>
        <v>0</v>
      </c>
      <c r="CB22" s="218">
        <f t="shared" si="76"/>
        <v>0</v>
      </c>
      <c r="CC22" s="218">
        <f t="shared" si="76"/>
        <v>0</v>
      </c>
      <c r="CD22" s="218">
        <f t="shared" si="76"/>
        <v>0</v>
      </c>
      <c r="CE22" s="218">
        <f t="shared" ref="CE22:CP22" si="77">SUM(CE19:CE21)</f>
        <v>0</v>
      </c>
      <c r="CF22" s="218">
        <f t="shared" si="77"/>
        <v>0</v>
      </c>
      <c r="CG22" s="218">
        <f t="shared" si="77"/>
        <v>0</v>
      </c>
      <c r="CH22" s="218">
        <f t="shared" si="77"/>
        <v>0</v>
      </c>
      <c r="CI22" s="218">
        <f t="shared" si="77"/>
        <v>0</v>
      </c>
      <c r="CJ22" s="218">
        <f t="shared" si="77"/>
        <v>0</v>
      </c>
      <c r="CK22" s="218">
        <f t="shared" si="77"/>
        <v>0</v>
      </c>
      <c r="CL22" s="218">
        <f t="shared" si="77"/>
        <v>0</v>
      </c>
      <c r="CM22" s="218">
        <f t="shared" si="77"/>
        <v>0</v>
      </c>
      <c r="CN22" s="218">
        <f t="shared" si="77"/>
        <v>0</v>
      </c>
      <c r="CO22" s="218">
        <f t="shared" si="77"/>
        <v>0</v>
      </c>
      <c r="CP22" s="218">
        <f t="shared" si="77"/>
        <v>0</v>
      </c>
    </row>
    <row r="23" spans="2:94" ht="14.25" hidden="1" customHeight="1" outlineLevel="2" x14ac:dyDescent="0.45">
      <c r="B23" s="92" t="str">
        <f>Periods!$C$39</f>
        <v>Sales</v>
      </c>
      <c r="C23" s="93" t="s">
        <v>595</v>
      </c>
      <c r="D23" s="93" t="str">
        <f>IFERROR(VLOOKUP($C23,TB!$B:$H,2,FALSE),"-")</f>
        <v>Salary</v>
      </c>
      <c r="E23" s="93" t="str">
        <f>IFERROR(VLOOKUP($C23,TB!$B:$H,6,FALSE),"-")</f>
        <v>Salary</v>
      </c>
      <c r="F23" s="92">
        <f>IFERROR(VLOOKUP($C23,TB!$B:$H,7,FALSE),"-")</f>
        <v>0</v>
      </c>
      <c r="G23" s="220">
        <f t="shared" si="1"/>
        <v>0.16018000000000002</v>
      </c>
      <c r="H23" s="220">
        <f>SUM(BG23:BR23)</f>
        <v>0</v>
      </c>
      <c r="I23" s="220">
        <f>SUM(BS23:CD23)</f>
        <v>0</v>
      </c>
      <c r="J23" s="220">
        <f ca="1">_xlfn.IFNA(SUM(OFFSET($AU23,0,MATCH(Periods!$D$15,$AU$7:$CS$7)-1):OFFSET($AU23,0,MATCH(Periods!$D$15,$AU$7:$CS$7,0)-12)),0)</f>
        <v>0</v>
      </c>
      <c r="K23" s="220">
        <f ca="1">_xlfn.IFNA(SUM(OFFSET($AU23,0,MATCH(Periods!$D$17,$AU$7:$CS$7)-1):OFFSET($AU23,0,MATCH(Periods!$D$13,$AU$7:$CS$7,0))),0)</f>
        <v>0</v>
      </c>
      <c r="L23" s="220">
        <f ca="1">_xlfn.IFNA(SUM(OFFSET($AU23,0,MATCH(Periods!$D$16,$AU$7:$CS$7)-1):OFFSET($AU23,0,MATCH(Periods!$D$14,$AU$7:$CS$7,0))),0)</f>
        <v>0</v>
      </c>
      <c r="N23" s="92" t="s">
        <v>667</v>
      </c>
      <c r="O23" s="316"/>
      <c r="P23" s="49">
        <f t="shared" si="2"/>
        <v>1.683034361281222E-6</v>
      </c>
      <c r="Q23" s="49">
        <f t="shared" si="3"/>
        <v>0</v>
      </c>
      <c r="R23" s="49">
        <f t="shared" si="4"/>
        <v>0</v>
      </c>
      <c r="S23" s="49">
        <f t="shared" ca="1" si="5"/>
        <v>0</v>
      </c>
      <c r="T23" s="49">
        <f t="shared" ca="1" si="6"/>
        <v>0</v>
      </c>
      <c r="U23" s="49">
        <f t="shared" ca="1" si="7"/>
        <v>0</v>
      </c>
      <c r="V23" s="149"/>
      <c r="W23" s="220">
        <f t="shared" si="13"/>
        <v>0</v>
      </c>
      <c r="X23" s="220">
        <f>MIN(BG23:BR23)</f>
        <v>0</v>
      </c>
      <c r="Y23" s="220">
        <f>MIN(BS23:CD23)</f>
        <v>0</v>
      </c>
      <c r="Z23" s="220">
        <f ca="1">_xlfn.IFNA(MIN(OFFSET($AU23,0,MATCH(Periods!$D$15,$AU$7:$CS$7)-1):OFFSET($AU23,0,MATCH(Periods!$D$15,$AU$7:$CS$7,0)-12)),0)</f>
        <v>0</v>
      </c>
      <c r="AA23" s="337"/>
      <c r="AB23" s="220">
        <f t="shared" si="14"/>
        <v>0.16018000000000002</v>
      </c>
      <c r="AC23" s="220">
        <f>MAX(BG23:BR23)</f>
        <v>0</v>
      </c>
      <c r="AD23" s="220">
        <f>MAX(BS23:CD23)</f>
        <v>0</v>
      </c>
      <c r="AE23" s="220">
        <f ca="1">_xlfn.IFNA(MAX(OFFSET($AU23,0,MATCH(Periods!$D$15,$AU$7:$CS$7)-1):OFFSET($AU23,0,MATCH(Periods!$D$15,$AU$7:$CS$7,0)-12)),0)</f>
        <v>0</v>
      </c>
      <c r="AF23" s="337"/>
      <c r="AG23" s="220">
        <f t="shared" si="15"/>
        <v>1.3348333333333335E-2</v>
      </c>
      <c r="AH23" s="220">
        <f>AVERAGE(BG23:BR23)</f>
        <v>0</v>
      </c>
      <c r="AI23" s="220">
        <f>AVERAGE(BS23:CD23)</f>
        <v>0</v>
      </c>
      <c r="AJ23" s="220">
        <f ca="1">_xlfn.IFNA(AVERAGE(OFFSET($AU23,0,MATCH(Periods!$D$15,$AU$7:$CS$7)-1):OFFSET($AU23,0,MATCH(Periods!$D$15,$AU$7:$CS$7,0)-12)),0)</f>
        <v>0</v>
      </c>
      <c r="AK23" s="337"/>
      <c r="AL23" s="220">
        <f t="shared" si="16"/>
        <v>-0.16018000000000002</v>
      </c>
      <c r="AM23" s="83">
        <f t="shared" si="17"/>
        <v>-1</v>
      </c>
      <c r="AN23" s="220">
        <f t="shared" si="18"/>
        <v>0</v>
      </c>
      <c r="AO23" s="83" t="str">
        <f t="shared" si="19"/>
        <v>n/a</v>
      </c>
      <c r="AP23" s="220">
        <f t="shared" ca="1" si="20"/>
        <v>0</v>
      </c>
      <c r="AQ23" s="83" t="str">
        <f t="shared" ca="1" si="21"/>
        <v>n/a</v>
      </c>
      <c r="AR23" s="220">
        <f t="shared" ref="AR23:AR34" ca="1" si="78">L23-K23</f>
        <v>0</v>
      </c>
      <c r="AS23" s="49" t="str">
        <f t="shared" ref="AS23:AS34" ca="1" si="79">IFERROR(AR23/K23,"n/a")</f>
        <v>n/a</v>
      </c>
      <c r="AU23" s="220">
        <f>-SUMIFS(TB!N:N,TB!$F:$F,'Reported IS - detailed'!$B23,TB!$B:$B,'Reported IS - detailed'!$C23,TB!$G:$G,'Reported IS - detailed'!$E23,TB!$J:$J,'Reported IS - detailed'!$A$4,TB!$K:$K,"")</f>
        <v>0.16018000000000002</v>
      </c>
      <c r="AV23" s="220">
        <f>-SUMIFS(TB!O:O,TB!$F:$F,'Reported IS - detailed'!$B23,TB!$B:$B,'Reported IS - detailed'!$C23,TB!$G:$G,'Reported IS - detailed'!$E23,TB!$J:$J,'Reported IS - detailed'!$A$4,TB!$K:$K,"")</f>
        <v>0</v>
      </c>
      <c r="AW23" s="220">
        <f>-SUMIFS(TB!P:P,TB!$F:$F,'Reported IS - detailed'!$B23,TB!$B:$B,'Reported IS - detailed'!$C23,TB!$G:$G,'Reported IS - detailed'!$E23,TB!$J:$J,'Reported IS - detailed'!$A$4,TB!$K:$K,"")</f>
        <v>0</v>
      </c>
      <c r="AX23" s="220">
        <f>-SUMIFS(TB!Q:Q,TB!$F:$F,'Reported IS - detailed'!$B23,TB!$B:$B,'Reported IS - detailed'!$C23,TB!$G:$G,'Reported IS - detailed'!$E23,TB!$J:$J,'Reported IS - detailed'!$A$4,TB!$K:$K,"")</f>
        <v>0</v>
      </c>
      <c r="AY23" s="220">
        <f>-SUMIFS(TB!R:R,TB!$F:$F,'Reported IS - detailed'!$B23,TB!$B:$B,'Reported IS - detailed'!$C23,TB!$G:$G,'Reported IS - detailed'!$E23,TB!$J:$J,'Reported IS - detailed'!$A$4,TB!$K:$K,"")</f>
        <v>0</v>
      </c>
      <c r="AZ23" s="220">
        <f>-SUMIFS(TB!S:S,TB!$F:$F,'Reported IS - detailed'!$B23,TB!$B:$B,'Reported IS - detailed'!$C23,TB!$G:$G,'Reported IS - detailed'!$E23,TB!$J:$J,'Reported IS - detailed'!$A$4,TB!$K:$K,"")</f>
        <v>0</v>
      </c>
      <c r="BA23" s="220">
        <f>-SUMIFS(TB!T:T,TB!$F:$F,'Reported IS - detailed'!$B23,TB!$B:$B,'Reported IS - detailed'!$C23,TB!$G:$G,'Reported IS - detailed'!$E23,TB!$J:$J,'Reported IS - detailed'!$A$4,TB!$K:$K,"")</f>
        <v>0</v>
      </c>
      <c r="BB23" s="220">
        <f>-SUMIFS(TB!U:U,TB!$F:$F,'Reported IS - detailed'!$B23,TB!$B:$B,'Reported IS - detailed'!$C23,TB!$G:$G,'Reported IS - detailed'!$E23,TB!$J:$J,'Reported IS - detailed'!$A$4,TB!$K:$K,"")</f>
        <v>0</v>
      </c>
      <c r="BC23" s="220">
        <f>-SUMIFS(TB!V:V,TB!$F:$F,'Reported IS - detailed'!$B23,TB!$B:$B,'Reported IS - detailed'!$C23,TB!$G:$G,'Reported IS - detailed'!$E23,TB!$J:$J,'Reported IS - detailed'!$A$4,TB!$K:$K,"")</f>
        <v>0</v>
      </c>
      <c r="BD23" s="220">
        <f>-SUMIFS(TB!W:W,TB!$F:$F,'Reported IS - detailed'!$B23,TB!$B:$B,'Reported IS - detailed'!$C23,TB!$G:$G,'Reported IS - detailed'!$E23,TB!$J:$J,'Reported IS - detailed'!$A$4,TB!$K:$K,"")</f>
        <v>0</v>
      </c>
      <c r="BE23" s="220">
        <f>-SUMIFS(TB!X:X,TB!$F:$F,'Reported IS - detailed'!$B23,TB!$B:$B,'Reported IS - detailed'!$C23,TB!$G:$G,'Reported IS - detailed'!$E23,TB!$J:$J,'Reported IS - detailed'!$A$4,TB!$K:$K,"")</f>
        <v>0</v>
      </c>
      <c r="BF23" s="220">
        <f>-SUMIFS(TB!Y:Y,TB!$F:$F,'Reported IS - detailed'!$B23,TB!$B:$B,'Reported IS - detailed'!$C23,TB!$G:$G,'Reported IS - detailed'!$E23,TB!$J:$J,'Reported IS - detailed'!$A$4,TB!$K:$K,"")</f>
        <v>0</v>
      </c>
      <c r="BG23" s="220">
        <f>-SUMIFS(TB!Z:Z,TB!$F:$F,'Reported IS - detailed'!$B23,TB!$B:$B,'Reported IS - detailed'!$C23,TB!$G:$G,'Reported IS - detailed'!$E23,TB!$J:$J,'Reported IS - detailed'!$A$4,TB!$K:$K,"")</f>
        <v>0</v>
      </c>
      <c r="BH23" s="220">
        <f>-SUMIFS(TB!AA:AA,TB!$F:$F,'Reported IS - detailed'!$B23,TB!$B:$B,'Reported IS - detailed'!$C23,TB!$G:$G,'Reported IS - detailed'!$E23,TB!$J:$J,'Reported IS - detailed'!$A$4,TB!$K:$K,"")</f>
        <v>0</v>
      </c>
      <c r="BI23" s="220">
        <f>-SUMIFS(TB!AB:AB,TB!$F:$F,'Reported IS - detailed'!$B23,TB!$B:$B,'Reported IS - detailed'!$C23,TB!$G:$G,'Reported IS - detailed'!$E23,TB!$J:$J,'Reported IS - detailed'!$A$4,TB!$K:$K,"")</f>
        <v>0</v>
      </c>
      <c r="BJ23" s="220">
        <f>-SUMIFS(TB!AC:AC,TB!$F:$F,'Reported IS - detailed'!$B23,TB!$B:$B,'Reported IS - detailed'!$C23,TB!$G:$G,'Reported IS - detailed'!$E23,TB!$J:$J,'Reported IS - detailed'!$A$4,TB!$K:$K,"")</f>
        <v>0</v>
      </c>
      <c r="BK23" s="220">
        <f>-SUMIFS(TB!AD:AD,TB!$F:$F,'Reported IS - detailed'!$B23,TB!$B:$B,'Reported IS - detailed'!$C23,TB!$G:$G,'Reported IS - detailed'!$E23,TB!$J:$J,'Reported IS - detailed'!$A$4,TB!$K:$K,"")</f>
        <v>0</v>
      </c>
      <c r="BL23" s="220">
        <f>-SUMIFS(TB!AE:AE,TB!$F:$F,'Reported IS - detailed'!$B23,TB!$B:$B,'Reported IS - detailed'!$C23,TB!$G:$G,'Reported IS - detailed'!$E23,TB!$J:$J,'Reported IS - detailed'!$A$4,TB!$K:$K,"")</f>
        <v>0</v>
      </c>
      <c r="BM23" s="220">
        <f>-SUMIFS(TB!AF:AF,TB!$F:$F,'Reported IS - detailed'!$B23,TB!$B:$B,'Reported IS - detailed'!$C23,TB!$G:$G,'Reported IS - detailed'!$E23,TB!$J:$J,'Reported IS - detailed'!$A$4,TB!$K:$K,"")</f>
        <v>0</v>
      </c>
      <c r="BN23" s="220">
        <f>-SUMIFS(TB!AG:AG,TB!$F:$F,'Reported IS - detailed'!$B23,TB!$B:$B,'Reported IS - detailed'!$C23,TB!$G:$G,'Reported IS - detailed'!$E23,TB!$J:$J,'Reported IS - detailed'!$A$4,TB!$K:$K,"")</f>
        <v>0</v>
      </c>
      <c r="BO23" s="220">
        <f>-SUMIFS(TB!AH:AH,TB!$F:$F,'Reported IS - detailed'!$B23,TB!$B:$B,'Reported IS - detailed'!$C23,TB!$G:$G,'Reported IS - detailed'!$E23,TB!$J:$J,'Reported IS - detailed'!$A$4,TB!$K:$K,"")</f>
        <v>0</v>
      </c>
      <c r="BP23" s="220">
        <f>-SUMIFS(TB!AI:AI,TB!$F:$F,'Reported IS - detailed'!$B23,TB!$B:$B,'Reported IS - detailed'!$C23,TB!$G:$G,'Reported IS - detailed'!$E23,TB!$J:$J,'Reported IS - detailed'!$A$4,TB!$K:$K,"")</f>
        <v>0</v>
      </c>
      <c r="BQ23" s="220">
        <f>-SUMIFS(TB!AJ:AJ,TB!$F:$F,'Reported IS - detailed'!$B23,TB!$B:$B,'Reported IS - detailed'!$C23,TB!$G:$G,'Reported IS - detailed'!$E23,TB!$J:$J,'Reported IS - detailed'!$A$4,TB!$K:$K,"")</f>
        <v>0</v>
      </c>
      <c r="BR23" s="220">
        <f>-SUMIFS(TB!AK:AK,TB!$F:$F,'Reported IS - detailed'!$B23,TB!$B:$B,'Reported IS - detailed'!$C23,TB!$G:$G,'Reported IS - detailed'!$E23,TB!$J:$J,'Reported IS - detailed'!$A$4,TB!$K:$K,"")</f>
        <v>0</v>
      </c>
      <c r="BS23" s="220">
        <f>-SUMIFS(TB!AL:AL,TB!$F:$F,'Reported IS - detailed'!$B23,TB!$B:$B,'Reported IS - detailed'!$C23,TB!$G:$G,'Reported IS - detailed'!$E23,TB!$J:$J,'Reported IS - detailed'!$A$4,TB!$K:$K,"")</f>
        <v>0</v>
      </c>
      <c r="BT23" s="220">
        <f>-SUMIFS(TB!AM:AM,TB!$F:$F,'Reported IS - detailed'!$B23,TB!$B:$B,'Reported IS - detailed'!$C23,TB!$G:$G,'Reported IS - detailed'!$E23,TB!$J:$J,'Reported IS - detailed'!$A$4,TB!$K:$K,"")</f>
        <v>0</v>
      </c>
      <c r="BU23" s="220">
        <f>-SUMIFS(TB!AN:AN,TB!$F:$F,'Reported IS - detailed'!$B23,TB!$B:$B,'Reported IS - detailed'!$C23,TB!$G:$G,'Reported IS - detailed'!$E23,TB!$J:$J,'Reported IS - detailed'!$A$4,TB!$K:$K,"")</f>
        <v>0</v>
      </c>
      <c r="BV23" s="220">
        <f>-SUMIFS(TB!AO:AO,TB!$F:$F,'Reported IS - detailed'!$B23,TB!$B:$B,'Reported IS - detailed'!$C23,TB!$G:$G,'Reported IS - detailed'!$E23,TB!$J:$J,'Reported IS - detailed'!$A$4,TB!$K:$K,"")</f>
        <v>0</v>
      </c>
      <c r="BW23" s="220">
        <f>-SUMIFS(TB!AP:AP,TB!$F:$F,'Reported IS - detailed'!$B23,TB!$B:$B,'Reported IS - detailed'!$C23,TB!$G:$G,'Reported IS - detailed'!$E23,TB!$J:$J,'Reported IS - detailed'!$A$4,TB!$K:$K,"")</f>
        <v>0</v>
      </c>
      <c r="BX23" s="220">
        <f>-SUMIFS(TB!AQ:AQ,TB!$F:$F,'Reported IS - detailed'!$B23,TB!$B:$B,'Reported IS - detailed'!$C23,TB!$G:$G,'Reported IS - detailed'!$E23,TB!$J:$J,'Reported IS - detailed'!$A$4,TB!$K:$K,"")</f>
        <v>0</v>
      </c>
      <c r="BY23" s="220">
        <f>-SUMIFS(TB!AR:AR,TB!$F:$F,'Reported IS - detailed'!$B23,TB!$B:$B,'Reported IS - detailed'!$C23,TB!$G:$G,'Reported IS - detailed'!$E23,TB!$J:$J,'Reported IS - detailed'!$A$4,TB!$K:$K,"")</f>
        <v>0</v>
      </c>
      <c r="BZ23" s="220">
        <f>-SUMIFS(TB!AS:AS,TB!$F:$F,'Reported IS - detailed'!$B23,TB!$B:$B,'Reported IS - detailed'!$C23,TB!$G:$G,'Reported IS - detailed'!$E23,TB!$J:$J,'Reported IS - detailed'!$A$4,TB!$K:$K,"")</f>
        <v>0</v>
      </c>
      <c r="CA23" s="220">
        <f>-SUMIFS(TB!AT:AT,TB!$F:$F,'Reported IS - detailed'!$B23,TB!$B:$B,'Reported IS - detailed'!$C23,TB!$G:$G,'Reported IS - detailed'!$E23,TB!$J:$J,'Reported IS - detailed'!$A$4,TB!$K:$K,"")</f>
        <v>0</v>
      </c>
      <c r="CB23" s="220">
        <f>-SUMIFS(TB!AU:AU,TB!$F:$F,'Reported IS - detailed'!$B23,TB!$B:$B,'Reported IS - detailed'!$C23,TB!$G:$G,'Reported IS - detailed'!$E23,TB!$J:$J,'Reported IS - detailed'!$A$4,TB!$K:$K,"")</f>
        <v>0</v>
      </c>
      <c r="CC23" s="220">
        <f>-SUMIFS(TB!AV:AV,TB!$F:$F,'Reported IS - detailed'!$B23,TB!$B:$B,'Reported IS - detailed'!$C23,TB!$G:$G,'Reported IS - detailed'!$E23,TB!$J:$J,'Reported IS - detailed'!$A$4,TB!$K:$K,"")</f>
        <v>0</v>
      </c>
      <c r="CD23" s="220">
        <f>-SUMIFS(TB!AW:AW,TB!$F:$F,'Reported IS - detailed'!$B23,TB!$B:$B,'Reported IS - detailed'!$C23,TB!$G:$G,'Reported IS - detailed'!$E23,TB!$J:$J,'Reported IS - detailed'!$A$4,TB!$K:$K,"")</f>
        <v>0</v>
      </c>
      <c r="CE23" s="220">
        <f>-SUMIFS(TB!AX:AX,TB!$F:$F,'Reported IS - detailed'!$B23,TB!$B:$B,'Reported IS - detailed'!$C23,TB!$G:$G,'Reported IS - detailed'!$E23,TB!$J:$J,'Reported IS - detailed'!$A$4,TB!$K:$K,"")</f>
        <v>0</v>
      </c>
      <c r="CF23" s="220">
        <f>-SUMIFS(TB!AY:AY,TB!$F:$F,'Reported IS - detailed'!$B23,TB!$B:$B,'Reported IS - detailed'!$C23,TB!$G:$G,'Reported IS - detailed'!$E23,TB!$J:$J,'Reported IS - detailed'!$A$4,TB!$K:$K,"")</f>
        <v>0</v>
      </c>
      <c r="CG23" s="220">
        <f>-SUMIFS(TB!AZ:AZ,TB!$F:$F,'Reported IS - detailed'!$B23,TB!$B:$B,'Reported IS - detailed'!$C23,TB!$G:$G,'Reported IS - detailed'!$E23,TB!$J:$J,'Reported IS - detailed'!$A$4,TB!$K:$K,"")</f>
        <v>0</v>
      </c>
      <c r="CH23" s="220">
        <f>-SUMIFS(TB!BA:BA,TB!$F:$F,'Reported IS - detailed'!$B23,TB!$B:$B,'Reported IS - detailed'!$C23,TB!$G:$G,'Reported IS - detailed'!$E23,TB!$J:$J,'Reported IS - detailed'!$A$4,TB!$K:$K,"")</f>
        <v>0</v>
      </c>
      <c r="CI23" s="220">
        <f>-SUMIFS(TB!BB:BB,TB!$F:$F,'Reported IS - detailed'!$B23,TB!$B:$B,'Reported IS - detailed'!$C23,TB!$G:$G,'Reported IS - detailed'!$E23,TB!$J:$J,'Reported IS - detailed'!$A$4,TB!$K:$K,"")</f>
        <v>0</v>
      </c>
      <c r="CJ23" s="220">
        <f>-SUMIFS(TB!BC:BC,TB!$F:$F,'Reported IS - detailed'!$B23,TB!$B:$B,'Reported IS - detailed'!$C23,TB!$G:$G,'Reported IS - detailed'!$E23,TB!$J:$J,'Reported IS - detailed'!$A$4,TB!$K:$K,"")</f>
        <v>0</v>
      </c>
      <c r="CK23" s="220">
        <f>-SUMIFS(TB!BD:BD,TB!$F:$F,'Reported IS - detailed'!$B23,TB!$B:$B,'Reported IS - detailed'!$C23,TB!$G:$G,'Reported IS - detailed'!$E23,TB!$J:$J,'Reported IS - detailed'!$A$4,TB!$K:$K,"")</f>
        <v>0</v>
      </c>
      <c r="CL23" s="220">
        <f>-SUMIFS(TB!BE:BE,TB!$F:$F,'Reported IS - detailed'!$B23,TB!$B:$B,'Reported IS - detailed'!$C23,TB!$G:$G,'Reported IS - detailed'!$E23,TB!$J:$J,'Reported IS - detailed'!$A$4,TB!$K:$K,"")</f>
        <v>0</v>
      </c>
      <c r="CM23" s="220">
        <f>-SUMIFS(TB!BF:BF,TB!$F:$F,'Reported IS - detailed'!$B23,TB!$B:$B,'Reported IS - detailed'!$C23,TB!$G:$G,'Reported IS - detailed'!$E23,TB!$J:$J,'Reported IS - detailed'!$A$4,TB!$K:$K,"")</f>
        <v>0</v>
      </c>
      <c r="CN23" s="220">
        <f>-SUMIFS(TB!BG:BG,TB!$F:$F,'Reported IS - detailed'!$B23,TB!$B:$B,'Reported IS - detailed'!$C23,TB!$G:$G,'Reported IS - detailed'!$E23,TB!$J:$J,'Reported IS - detailed'!$A$4,TB!$K:$K,"")</f>
        <v>0</v>
      </c>
      <c r="CO23" s="220">
        <f>-SUMIFS(TB!BH:BH,TB!$F:$F,'Reported IS - detailed'!$B23,TB!$B:$B,'Reported IS - detailed'!$C23,TB!$G:$G,'Reported IS - detailed'!$E23,TB!$J:$J,'Reported IS - detailed'!$A$4,TB!$K:$K,"")</f>
        <v>0</v>
      </c>
      <c r="CP23" s="220">
        <f>-SUMIFS(TB!BI:BI,TB!$F:$F,'Reported IS - detailed'!$B23,TB!$B:$B,'Reported IS - detailed'!$C23,TB!$G:$G,'Reported IS - detailed'!$E23,TB!$J:$J,'Reported IS - detailed'!$A$4,TB!$K:$K,"")</f>
        <v>0</v>
      </c>
    </row>
    <row r="24" spans="2:94" ht="14.25" hidden="1" customHeight="1" outlineLevel="1" x14ac:dyDescent="0.45">
      <c r="B24" s="92" t="str">
        <f>Periods!$C$39</f>
        <v>Sales</v>
      </c>
      <c r="C24" s="93"/>
      <c r="D24" s="93" t="str">
        <f t="shared" ref="D24" si="80">$E23</f>
        <v>Salary</v>
      </c>
      <c r="E24" s="94" t="str">
        <f t="shared" ref="E24" si="81">$E23</f>
        <v>Salary</v>
      </c>
      <c r="F24" s="92"/>
      <c r="G24" s="220">
        <f t="shared" ref="G24:L24" si="82">SUM(G23:G23)</f>
        <v>0.16018000000000002</v>
      </c>
      <c r="H24" s="220">
        <f t="shared" si="82"/>
        <v>0</v>
      </c>
      <c r="I24" s="220">
        <f t="shared" si="82"/>
        <v>0</v>
      </c>
      <c r="J24" s="220">
        <f t="shared" ca="1" si="82"/>
        <v>0</v>
      </c>
      <c r="K24" s="220">
        <f t="shared" ca="1" si="82"/>
        <v>0</v>
      </c>
      <c r="L24" s="220">
        <f t="shared" ca="1" si="82"/>
        <v>0</v>
      </c>
      <c r="N24" s="92"/>
      <c r="O24" s="316"/>
      <c r="P24" s="49">
        <f t="shared" si="2"/>
        <v>1.683034361281222E-6</v>
      </c>
      <c r="Q24" s="49">
        <f t="shared" si="3"/>
        <v>0</v>
      </c>
      <c r="R24" s="49">
        <f t="shared" si="4"/>
        <v>0</v>
      </c>
      <c r="S24" s="49">
        <f t="shared" ca="1" si="5"/>
        <v>0</v>
      </c>
      <c r="T24" s="49">
        <f t="shared" ca="1" si="6"/>
        <v>0</v>
      </c>
      <c r="U24" s="49">
        <f t="shared" ca="1" si="7"/>
        <v>0</v>
      </c>
      <c r="V24" s="149"/>
      <c r="W24" s="465"/>
      <c r="X24" s="465"/>
      <c r="Y24" s="465"/>
      <c r="Z24" s="465"/>
      <c r="AA24" s="337"/>
      <c r="AB24" s="465"/>
      <c r="AC24" s="465"/>
      <c r="AD24" s="465"/>
      <c r="AE24" s="465"/>
      <c r="AF24" s="337"/>
      <c r="AG24" s="465"/>
      <c r="AH24" s="465"/>
      <c r="AI24" s="465"/>
      <c r="AJ24" s="465"/>
      <c r="AK24" s="337"/>
      <c r="AL24" s="220">
        <f t="shared" si="16"/>
        <v>-0.16018000000000002</v>
      </c>
      <c r="AM24" s="83">
        <f t="shared" si="17"/>
        <v>-1</v>
      </c>
      <c r="AN24" s="220">
        <f t="shared" si="18"/>
        <v>0</v>
      </c>
      <c r="AO24" s="83" t="str">
        <f t="shared" si="19"/>
        <v>n/a</v>
      </c>
      <c r="AP24" s="220">
        <f t="shared" ca="1" si="20"/>
        <v>0</v>
      </c>
      <c r="AQ24" s="83" t="str">
        <f t="shared" ca="1" si="21"/>
        <v>n/a</v>
      </c>
      <c r="AR24" s="220">
        <f t="shared" ca="1" si="78"/>
        <v>0</v>
      </c>
      <c r="AS24" s="49" t="str">
        <f t="shared" ca="1" si="79"/>
        <v>n/a</v>
      </c>
      <c r="AU24" s="220">
        <f t="shared" ref="AU24:CP24" si="83">SUM(AU23:AU23)</f>
        <v>0.16018000000000002</v>
      </c>
      <c r="AV24" s="220">
        <f t="shared" si="83"/>
        <v>0</v>
      </c>
      <c r="AW24" s="220">
        <f t="shared" si="83"/>
        <v>0</v>
      </c>
      <c r="AX24" s="220">
        <f t="shared" si="83"/>
        <v>0</v>
      </c>
      <c r="AY24" s="220">
        <f t="shared" si="83"/>
        <v>0</v>
      </c>
      <c r="AZ24" s="220">
        <f t="shared" si="83"/>
        <v>0</v>
      </c>
      <c r="BA24" s="220">
        <f t="shared" si="83"/>
        <v>0</v>
      </c>
      <c r="BB24" s="220">
        <f t="shared" si="83"/>
        <v>0</v>
      </c>
      <c r="BC24" s="220">
        <f t="shared" si="83"/>
        <v>0</v>
      </c>
      <c r="BD24" s="220">
        <f t="shared" si="83"/>
        <v>0</v>
      </c>
      <c r="BE24" s="220">
        <f t="shared" si="83"/>
        <v>0</v>
      </c>
      <c r="BF24" s="220">
        <f t="shared" si="83"/>
        <v>0</v>
      </c>
      <c r="BG24" s="220">
        <f t="shared" si="83"/>
        <v>0</v>
      </c>
      <c r="BH24" s="220">
        <f t="shared" si="83"/>
        <v>0</v>
      </c>
      <c r="BI24" s="220">
        <f t="shared" si="83"/>
        <v>0</v>
      </c>
      <c r="BJ24" s="220">
        <f t="shared" si="83"/>
        <v>0</v>
      </c>
      <c r="BK24" s="220">
        <f t="shared" si="83"/>
        <v>0</v>
      </c>
      <c r="BL24" s="220">
        <f t="shared" si="83"/>
        <v>0</v>
      </c>
      <c r="BM24" s="220">
        <f t="shared" si="83"/>
        <v>0</v>
      </c>
      <c r="BN24" s="220">
        <f t="shared" si="83"/>
        <v>0</v>
      </c>
      <c r="BO24" s="220">
        <f t="shared" si="83"/>
        <v>0</v>
      </c>
      <c r="BP24" s="220">
        <f t="shared" si="83"/>
        <v>0</v>
      </c>
      <c r="BQ24" s="220">
        <f t="shared" si="83"/>
        <v>0</v>
      </c>
      <c r="BR24" s="220">
        <f t="shared" si="83"/>
        <v>0</v>
      </c>
      <c r="BS24" s="220">
        <f t="shared" si="83"/>
        <v>0</v>
      </c>
      <c r="BT24" s="220">
        <f t="shared" si="83"/>
        <v>0</v>
      </c>
      <c r="BU24" s="220">
        <f t="shared" si="83"/>
        <v>0</v>
      </c>
      <c r="BV24" s="220">
        <f t="shared" si="83"/>
        <v>0</v>
      </c>
      <c r="BW24" s="220">
        <f t="shared" si="83"/>
        <v>0</v>
      </c>
      <c r="BX24" s="220">
        <f t="shared" si="83"/>
        <v>0</v>
      </c>
      <c r="BY24" s="220">
        <f t="shared" si="83"/>
        <v>0</v>
      </c>
      <c r="BZ24" s="220">
        <f t="shared" si="83"/>
        <v>0</v>
      </c>
      <c r="CA24" s="220">
        <f t="shared" si="83"/>
        <v>0</v>
      </c>
      <c r="CB24" s="220">
        <f t="shared" si="83"/>
        <v>0</v>
      </c>
      <c r="CC24" s="220">
        <f t="shared" si="83"/>
        <v>0</v>
      </c>
      <c r="CD24" s="220">
        <f t="shared" si="83"/>
        <v>0</v>
      </c>
      <c r="CE24" s="220">
        <f t="shared" si="83"/>
        <v>0</v>
      </c>
      <c r="CF24" s="220">
        <f t="shared" si="83"/>
        <v>0</v>
      </c>
      <c r="CG24" s="220">
        <f t="shared" si="83"/>
        <v>0</v>
      </c>
      <c r="CH24" s="220">
        <f t="shared" si="83"/>
        <v>0</v>
      </c>
      <c r="CI24" s="220">
        <f t="shared" si="83"/>
        <v>0</v>
      </c>
      <c r="CJ24" s="220">
        <f t="shared" si="83"/>
        <v>0</v>
      </c>
      <c r="CK24" s="220">
        <f t="shared" si="83"/>
        <v>0</v>
      </c>
      <c r="CL24" s="220">
        <f t="shared" si="83"/>
        <v>0</v>
      </c>
      <c r="CM24" s="220">
        <f t="shared" si="83"/>
        <v>0</v>
      </c>
      <c r="CN24" s="220">
        <f t="shared" si="83"/>
        <v>0</v>
      </c>
      <c r="CO24" s="220">
        <f t="shared" si="83"/>
        <v>0</v>
      </c>
      <c r="CP24" s="220">
        <f t="shared" si="83"/>
        <v>0</v>
      </c>
    </row>
    <row r="25" spans="2:94" ht="14.25" customHeight="1" collapsed="1" x14ac:dyDescent="0.45">
      <c r="B25" s="86" t="str">
        <f>Periods!$C$39</f>
        <v>Sales</v>
      </c>
      <c r="C25" s="87"/>
      <c r="D25" s="87" t="str">
        <f>B25</f>
        <v>Sales</v>
      </c>
      <c r="E25" s="87" t="str">
        <f>B25</f>
        <v>Sales</v>
      </c>
      <c r="F25" s="86"/>
      <c r="G25" s="221">
        <f t="shared" ref="G25:L25" si="84">SUM(G10,G22,G18,G24)</f>
        <v>95173.339110000015</v>
      </c>
      <c r="H25" s="221">
        <f t="shared" si="84"/>
        <v>52218.734620000003</v>
      </c>
      <c r="I25" s="221">
        <f t="shared" si="84"/>
        <v>83754.264330000005</v>
      </c>
      <c r="J25" s="221">
        <f t="shared" ca="1" si="84"/>
        <v>76897.501550000001</v>
      </c>
      <c r="K25" s="221">
        <f t="shared" ca="1" si="84"/>
        <v>10366.95751</v>
      </c>
      <c r="L25" s="221">
        <f t="shared" ca="1" si="84"/>
        <v>3510.1947300000002</v>
      </c>
      <c r="N25" s="86"/>
      <c r="O25" s="316"/>
      <c r="P25" s="82">
        <f t="shared" si="2"/>
        <v>1</v>
      </c>
      <c r="Q25" s="82">
        <f t="shared" si="3"/>
        <v>1</v>
      </c>
      <c r="R25" s="82">
        <f t="shared" si="4"/>
        <v>1</v>
      </c>
      <c r="S25" s="82">
        <f t="shared" ca="1" si="5"/>
        <v>1</v>
      </c>
      <c r="T25" s="82">
        <f t="shared" ca="1" si="6"/>
        <v>1</v>
      </c>
      <c r="U25" s="82">
        <f t="shared" ca="1" si="7"/>
        <v>1</v>
      </c>
      <c r="V25" s="149"/>
      <c r="W25" s="466"/>
      <c r="X25" s="466"/>
      <c r="Y25" s="466"/>
      <c r="Z25" s="466"/>
      <c r="AA25" s="337"/>
      <c r="AB25" s="466"/>
      <c r="AC25" s="466"/>
      <c r="AD25" s="466"/>
      <c r="AE25" s="466"/>
      <c r="AF25" s="337"/>
      <c r="AG25" s="466"/>
      <c r="AH25" s="466"/>
      <c r="AI25" s="466"/>
      <c r="AJ25" s="466"/>
      <c r="AK25" s="337"/>
      <c r="AL25" s="221">
        <f t="shared" si="16"/>
        <v>-42954.604490000012</v>
      </c>
      <c r="AM25" s="91">
        <f t="shared" si="17"/>
        <v>-0.45133022432210435</v>
      </c>
      <c r="AN25" s="221">
        <f t="shared" si="18"/>
        <v>31535.529710000003</v>
      </c>
      <c r="AO25" s="91">
        <f t="shared" si="19"/>
        <v>0.60391217710437883</v>
      </c>
      <c r="AP25" s="221">
        <f t="shared" ca="1" si="20"/>
        <v>-6856.7627800000046</v>
      </c>
      <c r="AQ25" s="91">
        <f t="shared" ca="1" si="21"/>
        <v>-8.1867625903603997E-2</v>
      </c>
      <c r="AR25" s="221">
        <f t="shared" ca="1" si="78"/>
        <v>-6856.76278</v>
      </c>
      <c r="AS25" s="82">
        <f t="shared" ca="1" si="79"/>
        <v>-0.66140550623323624</v>
      </c>
      <c r="AU25" s="221">
        <f t="shared" ref="AU25:CP25" si="85">SUM(AU10,AU22,AU18,AU24)</f>
        <v>705.54413999999986</v>
      </c>
      <c r="AV25" s="221">
        <f t="shared" si="85"/>
        <v>10215.89509</v>
      </c>
      <c r="AW25" s="221">
        <f t="shared" si="85"/>
        <v>5879.2043900000026</v>
      </c>
      <c r="AX25" s="221">
        <f t="shared" si="85"/>
        <v>8962.2484799999984</v>
      </c>
      <c r="AY25" s="221">
        <f t="shared" si="85"/>
        <v>10768.205579999994</v>
      </c>
      <c r="AZ25" s="221">
        <f t="shared" si="85"/>
        <v>3301.422600000009</v>
      </c>
      <c r="BA25" s="221">
        <f t="shared" si="85"/>
        <v>3598.6820099999904</v>
      </c>
      <c r="BB25" s="221">
        <f t="shared" si="85"/>
        <v>20279.28341</v>
      </c>
      <c r="BC25" s="221">
        <f t="shared" si="85"/>
        <v>7758.5328000000009</v>
      </c>
      <c r="BD25" s="221">
        <f t="shared" si="85"/>
        <v>7793.9602000000032</v>
      </c>
      <c r="BE25" s="221">
        <f t="shared" si="85"/>
        <v>4723.9637700000012</v>
      </c>
      <c r="BF25" s="221">
        <f t="shared" si="85"/>
        <v>11186.396639999999</v>
      </c>
      <c r="BG25" s="221">
        <f t="shared" si="85"/>
        <v>1625.32062</v>
      </c>
      <c r="BH25" s="221">
        <f t="shared" si="85"/>
        <v>2806.8738300000005</v>
      </c>
      <c r="BI25" s="221">
        <f t="shared" si="85"/>
        <v>2304.5604799999996</v>
      </c>
      <c r="BJ25" s="221">
        <f t="shared" si="85"/>
        <v>3075.4788600000002</v>
      </c>
      <c r="BK25" s="221">
        <f t="shared" si="85"/>
        <v>3857.831470000001</v>
      </c>
      <c r="BL25" s="221">
        <f t="shared" si="85"/>
        <v>3263.5641999999984</v>
      </c>
      <c r="BM25" s="221">
        <f t="shared" si="85"/>
        <v>3910.3569400000001</v>
      </c>
      <c r="BN25" s="221">
        <f t="shared" si="85"/>
        <v>8259.2125299999989</v>
      </c>
      <c r="BO25" s="221">
        <f t="shared" si="85"/>
        <v>6445.8431900000005</v>
      </c>
      <c r="BP25" s="221">
        <f t="shared" si="85"/>
        <v>6921.9621400000069</v>
      </c>
      <c r="BQ25" s="221">
        <f t="shared" si="85"/>
        <v>2817.724889999989</v>
      </c>
      <c r="BR25" s="221">
        <f t="shared" si="85"/>
        <v>6930.0054700000073</v>
      </c>
      <c r="BS25" s="221">
        <f t="shared" si="85"/>
        <v>3208.0817600000005</v>
      </c>
      <c r="BT25" s="221">
        <f t="shared" si="85"/>
        <v>7158.8757499999992</v>
      </c>
      <c r="BU25" s="221">
        <f t="shared" si="85"/>
        <v>6582.3753799999995</v>
      </c>
      <c r="BV25" s="221">
        <f t="shared" si="85"/>
        <v>9935.5801900000006</v>
      </c>
      <c r="BW25" s="221">
        <f t="shared" si="85"/>
        <v>3733.7408500000001</v>
      </c>
      <c r="BX25" s="221">
        <f t="shared" si="85"/>
        <v>2432.8240799999967</v>
      </c>
      <c r="BY25" s="221">
        <f t="shared" si="85"/>
        <v>2838.2808000000009</v>
      </c>
      <c r="BZ25" s="221">
        <f t="shared" si="85"/>
        <v>14176.218290000004</v>
      </c>
      <c r="CA25" s="221">
        <f t="shared" si="85"/>
        <v>4207.4062499999927</v>
      </c>
      <c r="CB25" s="221">
        <f t="shared" si="85"/>
        <v>10838.237320000002</v>
      </c>
      <c r="CC25" s="221">
        <f t="shared" si="85"/>
        <v>7801.8969400000024</v>
      </c>
      <c r="CD25" s="221">
        <f t="shared" si="85"/>
        <v>10840.746720000003</v>
      </c>
      <c r="CE25" s="221">
        <f t="shared" si="85"/>
        <v>1518.77694</v>
      </c>
      <c r="CF25" s="221">
        <f t="shared" si="85"/>
        <v>1991.41779</v>
      </c>
      <c r="CG25" s="221">
        <f t="shared" si="85"/>
        <v>0</v>
      </c>
      <c r="CH25" s="221">
        <f t="shared" si="85"/>
        <v>0</v>
      </c>
      <c r="CI25" s="221">
        <f t="shared" si="85"/>
        <v>0</v>
      </c>
      <c r="CJ25" s="221">
        <f t="shared" si="85"/>
        <v>0</v>
      </c>
      <c r="CK25" s="221">
        <f t="shared" si="85"/>
        <v>0</v>
      </c>
      <c r="CL25" s="221">
        <f t="shared" si="85"/>
        <v>0</v>
      </c>
      <c r="CM25" s="221">
        <f t="shared" si="85"/>
        <v>0</v>
      </c>
      <c r="CN25" s="221">
        <f t="shared" si="85"/>
        <v>0</v>
      </c>
      <c r="CO25" s="221">
        <f t="shared" si="85"/>
        <v>0</v>
      </c>
      <c r="CP25" s="221">
        <f t="shared" si="85"/>
        <v>0</v>
      </c>
    </row>
    <row r="26" spans="2:94" ht="14.25" hidden="1" customHeight="1" outlineLevel="1" x14ac:dyDescent="0.45">
      <c r="B26" s="88" t="str">
        <f>Periods!$C$40</f>
        <v>Cost of goods sold</v>
      </c>
      <c r="C26" s="197" t="s">
        <v>602</v>
      </c>
      <c r="D26" s="197" t="str">
        <f>IFERROR(VLOOKUP($C26,TB!$B:$H,2,FALSE),"-")</f>
        <v>COST OF GOODS SOLD</v>
      </c>
      <c r="E26" s="197" t="str">
        <f>IFERROR(VLOOKUP($C26,TB!$B:$H,6,FALSE),"-")</f>
        <v>Cost of goods sold</v>
      </c>
      <c r="F26" s="71">
        <f>IFERROR(VLOOKUP($C26,TB!$B:$H,7,FALSE),"-")</f>
        <v>0</v>
      </c>
      <c r="G26" s="527">
        <f t="shared" si="1"/>
        <v>85347.522939999995</v>
      </c>
      <c r="H26" s="527">
        <f t="shared" ref="H26:H32" si="86">SUM(BG26:BR26)</f>
        <v>49635.465830000001</v>
      </c>
      <c r="I26" s="527">
        <f t="shared" ref="I26:I32" si="87">SUM(BS26:CD26)</f>
        <v>98213.925950000004</v>
      </c>
      <c r="J26" s="519">
        <f ca="1">_xlfn.IFNA(SUM(OFFSET($AU26,0,MATCH(Periods!$D$15,$AU$7:$CS$7)-1):OFFSET($AU26,0,MATCH(Periods!$D$15,$AU$7:$CS$7,0)-12)),0)</f>
        <v>92114.974510000015</v>
      </c>
      <c r="K26" s="218">
        <f ca="1">_xlfn.IFNA(SUM(OFFSET($AU26,0,MATCH(Periods!$D$17,$AU$7:$CS$7)-1):OFFSET($AU26,0,MATCH(Periods!$D$13,$AU$7:$CS$7,0))),0)</f>
        <v>10257.94555</v>
      </c>
      <c r="L26" s="218">
        <f ca="1">_xlfn.IFNA(SUM(OFFSET($AU26,0,MATCH(Periods!$D$16,$AU$7:$CS$7)-1):OFFSET($AU26,0,MATCH(Periods!$D$14,$AU$7:$CS$7,0))),0)</f>
        <v>4158.9941099999996</v>
      </c>
      <c r="N26" s="84" t="s">
        <v>687</v>
      </c>
      <c r="O26" s="526"/>
      <c r="P26" s="58">
        <f t="shared" si="2"/>
        <v>0.89675873241514115</v>
      </c>
      <c r="Q26" s="58">
        <f t="shared" si="3"/>
        <v>0.95052984702140597</v>
      </c>
      <c r="R26" s="58">
        <f t="shared" si="4"/>
        <v>1.1726438854865648</v>
      </c>
      <c r="S26" s="58">
        <f t="shared" ca="1" si="5"/>
        <v>1.1978929438963029</v>
      </c>
      <c r="T26" s="58">
        <f t="shared" ca="1" si="6"/>
        <v>0.98948467186299871</v>
      </c>
      <c r="U26" s="58">
        <f t="shared" ca="1" si="7"/>
        <v>1.1848328739300453</v>
      </c>
      <c r="V26" s="149"/>
      <c r="W26" s="218">
        <f t="shared" si="13"/>
        <v>710.14256999999998</v>
      </c>
      <c r="X26" s="218">
        <f t="shared" ref="X26:X32" si="88">MIN(BG26:BR26)</f>
        <v>1357.05421</v>
      </c>
      <c r="Y26" s="218">
        <f t="shared" ref="Y26:Y32" si="89">MIN(BS26:CD26)</f>
        <v>2750.6154999999999</v>
      </c>
      <c r="Z26" s="218">
        <f ca="1">_xlfn.IFNA(MIN(OFFSET($AU26,0,MATCH(Periods!$D$15,$AU$7:$CS$7)-1):OFFSET($AU26,0,MATCH(Periods!$D$15,$AU$7:$CS$7,0)-12)),0)</f>
        <v>2077.50794</v>
      </c>
      <c r="AA26" s="337"/>
      <c r="AB26" s="218">
        <f t="shared" si="14"/>
        <v>18945.86105</v>
      </c>
      <c r="AC26" s="218">
        <f t="shared" ref="AC26:AC32" si="90">MAX(BG26:BR26)</f>
        <v>7796.7925499999983</v>
      </c>
      <c r="AD26" s="218">
        <f t="shared" ref="AD26:AD32" si="91">MAX(BS26:CD26)</f>
        <v>15316.535590000003</v>
      </c>
      <c r="AE26" s="218">
        <f ca="1">_xlfn.IFNA(MAX(OFFSET($AU26,0,MATCH(Periods!$D$15,$AU$7:$CS$7)-1):OFFSET($AU26,0,MATCH(Periods!$D$15,$AU$7:$CS$7,0)-12)),0)</f>
        <v>15316.535590000003</v>
      </c>
      <c r="AF26" s="337"/>
      <c r="AG26" s="218">
        <f t="shared" si="15"/>
        <v>7112.2935783333332</v>
      </c>
      <c r="AH26" s="218">
        <f t="shared" ref="AH26:AH32" si="92">AVERAGE(BG26:BR26)</f>
        <v>4136.2888191666671</v>
      </c>
      <c r="AI26" s="218">
        <f t="shared" ref="AI26:AI32" si="93">AVERAGE(BS26:CD26)</f>
        <v>8184.4938291666667</v>
      </c>
      <c r="AJ26" s="218">
        <f ca="1">_xlfn.IFNA(AVERAGE(OFFSET($AU26,0,MATCH(Periods!$D$15,$AU$7:$CS$7)-1):OFFSET($AU26,0,MATCH(Periods!$D$15,$AU$7:$CS$7,0)-12)),0)</f>
        <v>7676.2478758333345</v>
      </c>
      <c r="AK26" s="337"/>
      <c r="AL26" s="218">
        <f t="shared" si="16"/>
        <v>-35712.057109999994</v>
      </c>
      <c r="AM26" s="59">
        <f t="shared" si="17"/>
        <v>-0.41843109067272943</v>
      </c>
      <c r="AN26" s="218">
        <f t="shared" si="18"/>
        <v>48578.460120000003</v>
      </c>
      <c r="AO26" s="59">
        <f t="shared" si="19"/>
        <v>0.97870462798475166</v>
      </c>
      <c r="AP26" s="218">
        <f t="shared" ca="1" si="20"/>
        <v>-6098.9514399999898</v>
      </c>
      <c r="AQ26" s="59">
        <f t="shared" ca="1" si="21"/>
        <v>-6.2098642132531405E-2</v>
      </c>
      <c r="AR26" s="218">
        <f t="shared" ca="1" si="78"/>
        <v>-6098.9514400000007</v>
      </c>
      <c r="AS26" s="58">
        <f t="shared" ca="1" si="79"/>
        <v>-0.5945587652295542</v>
      </c>
      <c r="AU26" s="527">
        <f>SUMIFS(TB!N:N,TB!$F:$F,'Reported IS - detailed'!$B26,TB!$B:$B,'Reported IS - detailed'!$C26,TB!$G:$G,'Reported IS - detailed'!$E26,TB!$J:$J,'Reported IS - detailed'!$A$4,TB!$K:$K,"")</f>
        <v>710.14256999999998</v>
      </c>
      <c r="AV26" s="527">
        <f>SUMIFS(TB!O:O,TB!$F:$F,'Reported IS - detailed'!$B26,TB!$B:$B,'Reported IS - detailed'!$C26,TB!$G:$G,'Reported IS - detailed'!$E26,TB!$J:$J,'Reported IS - detailed'!$A$4,TB!$K:$K,"")</f>
        <v>9273.4425900000006</v>
      </c>
      <c r="AW26" s="219">
        <f>SUMIFS(TB!P:P,TB!$F:$F,'Reported IS - detailed'!$B26,TB!$B:$B,'Reported IS - detailed'!$C26,TB!$G:$G,'Reported IS - detailed'!$E26,TB!$J:$J,'Reported IS - detailed'!$A$4,TB!$K:$K,"")</f>
        <v>4980.2545099999988</v>
      </c>
      <c r="AX26" s="219">
        <f>SUMIFS(TB!Q:Q,TB!$F:$F,'Reported IS - detailed'!$B26,TB!$B:$B,'Reported IS - detailed'!$C26,TB!$G:$G,'Reported IS - detailed'!$E26,TB!$J:$J,'Reported IS - detailed'!$A$4,TB!$K:$K,"")</f>
        <v>7814.2038899999989</v>
      </c>
      <c r="AY26" s="219">
        <f>SUMIFS(TB!R:R,TB!$F:$F,'Reported IS - detailed'!$B26,TB!$B:$B,'Reported IS - detailed'!$C26,TB!$G:$G,'Reported IS - detailed'!$E26,TB!$J:$J,'Reported IS - detailed'!$A$4,TB!$K:$K,"")</f>
        <v>9591.4957400000021</v>
      </c>
      <c r="AZ26" s="527">
        <f>SUMIFS(TB!S:S,TB!$F:$F,'Reported IS - detailed'!$B26,TB!$B:$B,'Reported IS - detailed'!$C26,TB!$G:$G,'Reported IS - detailed'!$E26,TB!$J:$J,'Reported IS - detailed'!$A$4,TB!$K:$K,"")</f>
        <v>3053.9162200000028</v>
      </c>
      <c r="BA26" s="219">
        <f>SUMIFS(TB!T:T,TB!$F:$F,'Reported IS - detailed'!$B26,TB!$B:$B,'Reported IS - detailed'!$C26,TB!$G:$G,'Reported IS - detailed'!$E26,TB!$J:$J,'Reported IS - detailed'!$A$4,TB!$K:$K,"")</f>
        <v>3170.0131099999999</v>
      </c>
      <c r="BB26" s="527">
        <f>SUMIFS(TB!U:U,TB!$F:$F,'Reported IS - detailed'!$B26,TB!$B:$B,'Reported IS - detailed'!$C26,TB!$G:$G,'Reported IS - detailed'!$E26,TB!$J:$J,'Reported IS - detailed'!$A$4,TB!$K:$K,"")</f>
        <v>18945.86105</v>
      </c>
      <c r="BC26" s="219">
        <f>SUMIFS(TB!V:V,TB!$F:$F,'Reported IS - detailed'!$B26,TB!$B:$B,'Reported IS - detailed'!$C26,TB!$G:$G,'Reported IS - detailed'!$E26,TB!$J:$J,'Reported IS - detailed'!$A$4,TB!$K:$K,"")</f>
        <v>7197.8287299999938</v>
      </c>
      <c r="BD26" s="219">
        <f>SUMIFS(TB!W:W,TB!$F:$F,'Reported IS - detailed'!$B26,TB!$B:$B,'Reported IS - detailed'!$C26,TB!$G:$G,'Reported IS - detailed'!$E26,TB!$J:$J,'Reported IS - detailed'!$A$4,TB!$K:$K,"")</f>
        <v>6897.8192900000067</v>
      </c>
      <c r="BE26" s="219">
        <f>SUMIFS(TB!X:X,TB!$F:$F,'Reported IS - detailed'!$B26,TB!$B:$B,'Reported IS - detailed'!$C26,TB!$G:$G,'Reported IS - detailed'!$E26,TB!$J:$J,'Reported IS - detailed'!$A$4,TB!$K:$K,"")</f>
        <v>4256.3206999999966</v>
      </c>
      <c r="BF26" s="527">
        <f>SUMIFS(TB!Y:Y,TB!$F:$F,'Reported IS - detailed'!$B26,TB!$B:$B,'Reported IS - detailed'!$C26,TB!$G:$G,'Reported IS - detailed'!$E26,TB!$J:$J,'Reported IS - detailed'!$A$4,TB!$K:$K,"")</f>
        <v>9456.2245399999956</v>
      </c>
      <c r="BG26" s="527">
        <f>SUMIFS(TB!Z:Z,TB!$F:$F,'Reported IS - detailed'!$B26,TB!$B:$B,'Reported IS - detailed'!$C26,TB!$G:$G,'Reported IS - detailed'!$E26,TB!$J:$J,'Reported IS - detailed'!$A$4,TB!$K:$K,"")</f>
        <v>1357.05421</v>
      </c>
      <c r="BH26" s="219">
        <f>SUMIFS(TB!AA:AA,TB!$F:$F,'Reported IS - detailed'!$B26,TB!$B:$B,'Reported IS - detailed'!$C26,TB!$G:$G,'Reported IS - detailed'!$E26,TB!$J:$J,'Reported IS - detailed'!$A$4,TB!$K:$K,"")</f>
        <v>2445.23729</v>
      </c>
      <c r="BI26" s="219">
        <f>SUMIFS(TB!AB:AB,TB!$F:$F,'Reported IS - detailed'!$B26,TB!$B:$B,'Reported IS - detailed'!$C26,TB!$G:$G,'Reported IS - detailed'!$E26,TB!$J:$J,'Reported IS - detailed'!$A$4,TB!$K:$K,"")</f>
        <v>1618.7833300000007</v>
      </c>
      <c r="BJ26" s="219">
        <f>SUMIFS(TB!AC:AC,TB!$F:$F,'Reported IS - detailed'!$B26,TB!$B:$B,'Reported IS - detailed'!$C26,TB!$G:$G,'Reported IS - detailed'!$E26,TB!$J:$J,'Reported IS - detailed'!$A$4,TB!$K:$K,"")</f>
        <v>2750.9812000000002</v>
      </c>
      <c r="BK26" s="219">
        <f>SUMIFS(TB!AD:AD,TB!$F:$F,'Reported IS - detailed'!$B26,TB!$B:$B,'Reported IS - detailed'!$C26,TB!$G:$G,'Reported IS - detailed'!$E26,TB!$J:$J,'Reported IS - detailed'!$A$4,TB!$K:$K,"")</f>
        <v>3478.7416299999995</v>
      </c>
      <c r="BL26" s="219">
        <f>SUMIFS(TB!AE:AE,TB!$F:$F,'Reported IS - detailed'!$B26,TB!$B:$B,'Reported IS - detailed'!$C26,TB!$G:$G,'Reported IS - detailed'!$E26,TB!$J:$J,'Reported IS - detailed'!$A$4,TB!$K:$K,"")</f>
        <v>3258.5321800000002</v>
      </c>
      <c r="BM26" s="219">
        <f>SUMIFS(TB!AF:AF,TB!$F:$F,'Reported IS - detailed'!$B26,TB!$B:$B,'Reported IS - detailed'!$C26,TB!$G:$G,'Reported IS - detailed'!$E26,TB!$J:$J,'Reported IS - detailed'!$A$4,TB!$K:$K,"")</f>
        <v>4013.1071700000011</v>
      </c>
      <c r="BN26" s="219">
        <f>SUMIFS(TB!AG:AG,TB!$F:$F,'Reported IS - detailed'!$B26,TB!$B:$B,'Reported IS - detailed'!$C26,TB!$G:$G,'Reported IS - detailed'!$E26,TB!$J:$J,'Reported IS - detailed'!$A$4,TB!$K:$K,"")</f>
        <v>7796.7925499999983</v>
      </c>
      <c r="BO26" s="219">
        <f>SUMIFS(TB!AH:AH,TB!$F:$F,'Reported IS - detailed'!$B26,TB!$B:$B,'Reported IS - detailed'!$C26,TB!$G:$G,'Reported IS - detailed'!$E26,TB!$J:$J,'Reported IS - detailed'!$A$4,TB!$K:$K,"")</f>
        <v>6804.9871399999975</v>
      </c>
      <c r="BP26" s="219">
        <f>SUMIFS(TB!AI:AI,TB!$F:$F,'Reported IS - detailed'!$B26,TB!$B:$B,'Reported IS - detailed'!$C26,TB!$G:$G,'Reported IS - detailed'!$E26,TB!$J:$J,'Reported IS - detailed'!$A$4,TB!$K:$K,"")</f>
        <v>7161.7472600000037</v>
      </c>
      <c r="BQ26" s="219">
        <f>SUMIFS(TB!AJ:AJ,TB!$F:$F,'Reported IS - detailed'!$B26,TB!$B:$B,'Reported IS - detailed'!$C26,TB!$G:$G,'Reported IS - detailed'!$E26,TB!$J:$J,'Reported IS - detailed'!$A$4,TB!$K:$K,"")</f>
        <v>3241.899519999999</v>
      </c>
      <c r="BR26" s="219">
        <f>SUMIFS(TB!AK:AK,TB!$F:$F,'Reported IS - detailed'!$B26,TB!$B:$B,'Reported IS - detailed'!$C26,TB!$G:$G,'Reported IS - detailed'!$E26,TB!$J:$J,'Reported IS - detailed'!$A$4,TB!$K:$K,"")</f>
        <v>5707.602350000001</v>
      </c>
      <c r="BS26" s="219">
        <f>SUMIFS(TB!AL:AL,TB!$F:$F,'Reported IS - detailed'!$B26,TB!$B:$B,'Reported IS - detailed'!$C26,TB!$G:$G,'Reported IS - detailed'!$E26,TB!$J:$J,'Reported IS - detailed'!$A$4,TB!$K:$K,"")</f>
        <v>4488.2471399999995</v>
      </c>
      <c r="BT26" s="219">
        <f>SUMIFS(TB!AM:AM,TB!$F:$F,'Reported IS - detailed'!$B26,TB!$B:$B,'Reported IS - detailed'!$C26,TB!$G:$G,'Reported IS - detailed'!$E26,TB!$J:$J,'Reported IS - detailed'!$A$4,TB!$K:$K,"")</f>
        <v>5769.6984100000009</v>
      </c>
      <c r="BU26" s="219">
        <f>SUMIFS(TB!AN:AN,TB!$F:$F,'Reported IS - detailed'!$B26,TB!$B:$B,'Reported IS - detailed'!$C26,TB!$G:$G,'Reported IS - detailed'!$E26,TB!$J:$J,'Reported IS - detailed'!$A$4,TB!$K:$K,"")</f>
        <v>10509.166599999997</v>
      </c>
      <c r="BV26" s="527">
        <f>SUMIFS(TB!AO:AO,TB!$F:$F,'Reported IS - detailed'!$B26,TB!$B:$B,'Reported IS - detailed'!$C26,TB!$G:$G,'Reported IS - detailed'!$E26,TB!$J:$J,'Reported IS - detailed'!$A$4,TB!$K:$K,"")</f>
        <v>15316.535590000003</v>
      </c>
      <c r="BW26" s="219">
        <f>SUMIFS(TB!AP:AP,TB!$F:$F,'Reported IS - detailed'!$B26,TB!$B:$B,'Reported IS - detailed'!$C26,TB!$G:$G,'Reported IS - detailed'!$E26,TB!$J:$J,'Reported IS - detailed'!$A$4,TB!$K:$K,"")</f>
        <v>4152.5249699999986</v>
      </c>
      <c r="BX26" s="219">
        <f>SUMIFS(TB!AQ:AQ,TB!$F:$F,'Reported IS - detailed'!$B26,TB!$B:$B,'Reported IS - detailed'!$C26,TB!$G:$G,'Reported IS - detailed'!$E26,TB!$J:$J,'Reported IS - detailed'!$A$4,TB!$K:$K,"")</f>
        <v>2750.6154999999999</v>
      </c>
      <c r="BY26" s="219">
        <f>SUMIFS(TB!AR:AR,TB!$F:$F,'Reported IS - detailed'!$B26,TB!$B:$B,'Reported IS - detailed'!$C26,TB!$G:$G,'Reported IS - detailed'!$E26,TB!$J:$J,'Reported IS - detailed'!$A$4,TB!$K:$K,"")</f>
        <v>2898.5722100000057</v>
      </c>
      <c r="BZ26" s="527">
        <f>SUMIFS(TB!AS:AS,TB!$F:$F,'Reported IS - detailed'!$B26,TB!$B:$B,'Reported IS - detailed'!$C26,TB!$G:$G,'Reported IS - detailed'!$E26,TB!$J:$J,'Reported IS - detailed'!$A$4,TB!$K:$K,"")</f>
        <v>13782.166699999994</v>
      </c>
      <c r="CA26" s="527">
        <f>SUMIFS(TB!AT:AT,TB!$F:$F,'Reported IS - detailed'!$B26,TB!$B:$B,'Reported IS - detailed'!$C26,TB!$G:$G,'Reported IS - detailed'!$E26,TB!$J:$J,'Reported IS - detailed'!$A$4,TB!$K:$K,"")</f>
        <v>3278.6247700000022</v>
      </c>
      <c r="CB26" s="527">
        <f>SUMIFS(TB!AU:AU,TB!$F:$F,'Reported IS - detailed'!$B26,TB!$B:$B,'Reported IS - detailed'!$C26,TB!$G:$G,'Reported IS - detailed'!$E26,TB!$J:$J,'Reported IS - detailed'!$A$4,TB!$K:$K,"")</f>
        <v>10842.673700000007</v>
      </c>
      <c r="CC26" s="219">
        <f>SUMIFS(TB!AV:AV,TB!$F:$F,'Reported IS - detailed'!$B26,TB!$B:$B,'Reported IS - detailed'!$C26,TB!$G:$G,'Reported IS - detailed'!$E26,TB!$J:$J,'Reported IS - detailed'!$A$4,TB!$K:$K,"")</f>
        <v>13470.521299999993</v>
      </c>
      <c r="CD26" s="218">
        <f>SUMIFS(TB!AW:AW,TB!$F:$F,'Reported IS - detailed'!$B26,TB!$B:$B,'Reported IS - detailed'!$C26,TB!$G:$G,'Reported IS - detailed'!$E26,TB!$J:$J,'Reported IS - detailed'!$A$4,TB!$K:$K,"")</f>
        <v>10954.579060000004</v>
      </c>
      <c r="CE26" s="527">
        <f>SUMIFS(TB!AX:AX,TB!$F:$F,'Reported IS - detailed'!$B26,TB!$B:$B,'Reported IS - detailed'!$C26,TB!$G:$G,'Reported IS - detailed'!$E26,TB!$J:$J,'Reported IS - detailed'!$A$4,TB!$K:$K,"")</f>
        <v>2077.50794</v>
      </c>
      <c r="CF26" s="527">
        <f>SUMIFS(TB!AY:AY,TB!$F:$F,'Reported IS - detailed'!$B26,TB!$B:$B,'Reported IS - detailed'!$C26,TB!$G:$G,'Reported IS - detailed'!$E26,TB!$J:$J,'Reported IS - detailed'!$A$4,TB!$K:$K,"")</f>
        <v>2081.4861699999997</v>
      </c>
      <c r="CG26" s="219">
        <f>SUMIFS(TB!AZ:AZ,TB!$F:$F,'Reported IS - detailed'!$B26,TB!$B:$B,'Reported IS - detailed'!$C26,TB!$G:$G,'Reported IS - detailed'!$E26,TB!$J:$J,'Reported IS - detailed'!$A$4,TB!$K:$K,"")</f>
        <v>0</v>
      </c>
      <c r="CH26" s="219">
        <f>SUMIFS(TB!BA:BA,TB!$F:$F,'Reported IS - detailed'!$B26,TB!$B:$B,'Reported IS - detailed'!$C26,TB!$G:$G,'Reported IS - detailed'!$E26,TB!$J:$J,'Reported IS - detailed'!$A$4,TB!$K:$K,"")</f>
        <v>0</v>
      </c>
      <c r="CI26" s="219">
        <f>SUMIFS(TB!BB:BB,TB!$F:$F,'Reported IS - detailed'!$B26,TB!$B:$B,'Reported IS - detailed'!$C26,TB!$G:$G,'Reported IS - detailed'!$E26,TB!$J:$J,'Reported IS - detailed'!$A$4,TB!$K:$K,"")</f>
        <v>0</v>
      </c>
      <c r="CJ26" s="219">
        <f>SUMIFS(TB!BC:BC,TB!$F:$F,'Reported IS - detailed'!$B26,TB!$B:$B,'Reported IS - detailed'!$C26,TB!$G:$G,'Reported IS - detailed'!$E26,TB!$J:$J,'Reported IS - detailed'!$A$4,TB!$K:$K,"")</f>
        <v>0</v>
      </c>
      <c r="CK26" s="219">
        <f>SUMIFS(TB!BD:BD,TB!$F:$F,'Reported IS - detailed'!$B26,TB!$B:$B,'Reported IS - detailed'!$C26,TB!$G:$G,'Reported IS - detailed'!$E26,TB!$J:$J,'Reported IS - detailed'!$A$4,TB!$K:$K,"")</f>
        <v>0</v>
      </c>
      <c r="CL26" s="219">
        <f>SUMIFS(TB!BE:BE,TB!$F:$F,'Reported IS - detailed'!$B26,TB!$B:$B,'Reported IS - detailed'!$C26,TB!$G:$G,'Reported IS - detailed'!$E26,TB!$J:$J,'Reported IS - detailed'!$A$4,TB!$K:$K,"")</f>
        <v>0</v>
      </c>
      <c r="CM26" s="219">
        <f>SUMIFS(TB!BF:BF,TB!$F:$F,'Reported IS - detailed'!$B26,TB!$B:$B,'Reported IS - detailed'!$C26,TB!$G:$G,'Reported IS - detailed'!$E26,TB!$J:$J,'Reported IS - detailed'!$A$4,TB!$K:$K,"")</f>
        <v>0</v>
      </c>
      <c r="CN26" s="219">
        <f>SUMIFS(TB!BG:BG,TB!$F:$F,'Reported IS - detailed'!$B26,TB!$B:$B,'Reported IS - detailed'!$C26,TB!$G:$G,'Reported IS - detailed'!$E26,TB!$J:$J,'Reported IS - detailed'!$A$4,TB!$K:$K,"")</f>
        <v>0</v>
      </c>
      <c r="CO26" s="219">
        <f>SUMIFS(TB!BH:BH,TB!$F:$F,'Reported IS - detailed'!$B26,TB!$B:$B,'Reported IS - detailed'!$C26,TB!$G:$G,'Reported IS - detailed'!$E26,TB!$J:$J,'Reported IS - detailed'!$A$4,TB!$K:$K,"")</f>
        <v>0</v>
      </c>
      <c r="CP26" s="218">
        <f>SUMIFS(TB!BI:BI,TB!$F:$F,'Reported IS - detailed'!$B26,TB!$B:$B,'Reported IS - detailed'!$C26,TB!$G:$G,'Reported IS - detailed'!$E26,TB!$J:$J,'Reported IS - detailed'!$A$4,TB!$K:$K,"")</f>
        <v>0</v>
      </c>
    </row>
    <row r="27" spans="2:94" ht="14.25" hidden="1" customHeight="1" outlineLevel="1" x14ac:dyDescent="0.45">
      <c r="B27" s="88" t="str">
        <f>Periods!$C$40</f>
        <v>Cost of goods sold</v>
      </c>
      <c r="C27" s="197" t="s">
        <v>604</v>
      </c>
      <c r="D27" s="197" t="str">
        <f>IFERROR(VLOOKUP($C27,TB!$B:$H,2,FALSE),"-")</f>
        <v>GSA FEES</v>
      </c>
      <c r="E27" s="197" t="str">
        <f>IFERROR(VLOOKUP($C27,TB!$B:$H,6,FALSE),"-")</f>
        <v>GSA fees</v>
      </c>
      <c r="F27" s="71">
        <f>IFERROR(VLOOKUP($C27,TB!$B:$H,7,FALSE),"-")</f>
        <v>0</v>
      </c>
      <c r="G27" s="527">
        <f t="shared" si="1"/>
        <v>156.81917999999999</v>
      </c>
      <c r="H27" s="527">
        <f t="shared" si="86"/>
        <v>102.58857</v>
      </c>
      <c r="I27" s="219">
        <f t="shared" si="87"/>
        <v>166.88042000000002</v>
      </c>
      <c r="J27" s="218">
        <f ca="1">_xlfn.IFNA(SUM(OFFSET($AU27,0,MATCH(Periods!$D$15,$AU$7:$CS$7)-1):OFFSET($AU27,0,MATCH(Periods!$D$15,$AU$7:$CS$7,0)-12)),0)</f>
        <v>166.88042000000002</v>
      </c>
      <c r="K27" s="218">
        <f ca="1">_xlfn.IFNA(SUM(OFFSET($AU27,0,MATCH(Periods!$D$17,$AU$7:$CS$7)-1):OFFSET($AU27,0,MATCH(Periods!$D$13,$AU$7:$CS$7,0))),0)</f>
        <v>0</v>
      </c>
      <c r="L27" s="218">
        <f ca="1">_xlfn.IFNA(SUM(OFFSET($AU27,0,MATCH(Periods!$D$16,$AU$7:$CS$7)-1):OFFSET($AU27,0,MATCH(Periods!$D$14,$AU$7:$CS$7,0))),0)</f>
        <v>0</v>
      </c>
      <c r="N27" s="88" t="s">
        <v>674</v>
      </c>
      <c r="O27" s="526"/>
      <c r="P27" s="58">
        <f t="shared" si="2"/>
        <v>1.6477217408412096E-3</v>
      </c>
      <c r="Q27" s="58">
        <f t="shared" si="3"/>
        <v>1.9645931818636627E-3</v>
      </c>
      <c r="R27" s="58">
        <f t="shared" si="4"/>
        <v>1.9925005769553992E-3</v>
      </c>
      <c r="S27" s="58">
        <f t="shared" ca="1" si="5"/>
        <v>2.1701669967975705E-3</v>
      </c>
      <c r="T27" s="58">
        <f t="shared" ca="1" si="6"/>
        <v>0</v>
      </c>
      <c r="U27" s="58">
        <f t="shared" ca="1" si="7"/>
        <v>0</v>
      </c>
      <c r="V27" s="149"/>
      <c r="W27" s="218">
        <f t="shared" ref="W27:W28" si="94">MIN(AU27:BF27)</f>
        <v>0</v>
      </c>
      <c r="X27" s="218">
        <f t="shared" si="88"/>
        <v>-2.5728200000000001</v>
      </c>
      <c r="Y27" s="218">
        <f t="shared" si="89"/>
        <v>0</v>
      </c>
      <c r="Z27" s="218">
        <f ca="1">_xlfn.IFNA(MIN(OFFSET($AU27,0,MATCH(Periods!$D$15,$AU$7:$CS$7)-1):OFFSET($AU27,0,MATCH(Periods!$D$15,$AU$7:$CS$7,0)-12)),0)</f>
        <v>0</v>
      </c>
      <c r="AA27" s="337"/>
      <c r="AB27" s="218">
        <f t="shared" ref="AB27:AB28" si="95">MAX(AU27:BF27)</f>
        <v>64.159469999999985</v>
      </c>
      <c r="AC27" s="218">
        <f t="shared" si="90"/>
        <v>100.01575</v>
      </c>
      <c r="AD27" s="218">
        <f t="shared" si="91"/>
        <v>110.03974000000002</v>
      </c>
      <c r="AE27" s="218">
        <f ca="1">_xlfn.IFNA(MAX(OFFSET($AU27,0,MATCH(Periods!$D$15,$AU$7:$CS$7)-1):OFFSET($AU27,0,MATCH(Periods!$D$15,$AU$7:$CS$7,0)-12)),0)</f>
        <v>110.03974000000002</v>
      </c>
      <c r="AF27" s="337"/>
      <c r="AG27" s="218">
        <f t="shared" ref="AG27:AG28" si="96">AVERAGE(AU27:BF27)</f>
        <v>13.068264999999998</v>
      </c>
      <c r="AH27" s="218">
        <f t="shared" si="92"/>
        <v>8.5490475000000004</v>
      </c>
      <c r="AI27" s="218">
        <f t="shared" si="93"/>
        <v>13.906701666666669</v>
      </c>
      <c r="AJ27" s="218">
        <f ca="1">_xlfn.IFNA(AVERAGE(OFFSET($AU27,0,MATCH(Periods!$D$15,$AU$7:$CS$7)-1):OFFSET($AU27,0,MATCH(Periods!$D$15,$AU$7:$CS$7,0)-12)),0)</f>
        <v>13.906701666666669</v>
      </c>
      <c r="AK27" s="337"/>
      <c r="AL27" s="218">
        <f t="shared" ref="AL27:AL28" si="97">H27-G27</f>
        <v>-54.230609999999984</v>
      </c>
      <c r="AM27" s="59">
        <f t="shared" ref="AM27:AM28" si="98">IFERROR(AL27/G27,"n/a")</f>
        <v>-0.34581618141352344</v>
      </c>
      <c r="AN27" s="218">
        <f t="shared" ref="AN27:AN28" si="99">I27-H27</f>
        <v>64.291850000000011</v>
      </c>
      <c r="AO27" s="59">
        <f t="shared" ref="AO27:AO28" si="100">IFERROR(AN27/H27,"n/a")</f>
        <v>0.62669603446075917</v>
      </c>
      <c r="AP27" s="218">
        <f t="shared" ref="AP27:AP28" ca="1" si="101">J27-I27</f>
        <v>0</v>
      </c>
      <c r="AQ27" s="59">
        <f t="shared" ref="AQ27:AQ28" ca="1" si="102">IFERROR(AP27/I27,"n/a")</f>
        <v>0</v>
      </c>
      <c r="AR27" s="218">
        <f t="shared" ca="1" si="78"/>
        <v>0</v>
      </c>
      <c r="AS27" s="58" t="str">
        <f t="shared" ca="1" si="79"/>
        <v>n/a</v>
      </c>
      <c r="AU27" s="219">
        <f>SUMIFS(TB!N:N,TB!$F:$F,'Reported IS - detailed'!$B27,TB!$B:$B,'Reported IS - detailed'!$C27,TB!$G:$G,'Reported IS - detailed'!$E27,TB!$J:$J,'Reported IS - detailed'!$A$4,TB!$K:$K,"")</f>
        <v>0</v>
      </c>
      <c r="AV27" s="219">
        <f>SUMIFS(TB!O:O,TB!$F:$F,'Reported IS - detailed'!$B27,TB!$B:$B,'Reported IS - detailed'!$C27,TB!$G:$G,'Reported IS - detailed'!$E27,TB!$J:$J,'Reported IS - detailed'!$A$4,TB!$K:$K,"")</f>
        <v>0</v>
      </c>
      <c r="AW27" s="219">
        <f>SUMIFS(TB!P:P,TB!$F:$F,'Reported IS - detailed'!$B27,TB!$B:$B,'Reported IS - detailed'!$C27,TB!$G:$G,'Reported IS - detailed'!$E27,TB!$J:$J,'Reported IS - detailed'!$A$4,TB!$K:$K,"")</f>
        <v>0</v>
      </c>
      <c r="AX27" s="219">
        <f>SUMIFS(TB!Q:Q,TB!$F:$F,'Reported IS - detailed'!$B27,TB!$B:$B,'Reported IS - detailed'!$C27,TB!$G:$G,'Reported IS - detailed'!$E27,TB!$J:$J,'Reported IS - detailed'!$A$4,TB!$K:$K,"")</f>
        <v>57.681919999999998</v>
      </c>
      <c r="AY27" s="219">
        <f>SUMIFS(TB!R:R,TB!$F:$F,'Reported IS - detailed'!$B27,TB!$B:$B,'Reported IS - detailed'!$C27,TB!$G:$G,'Reported IS - detailed'!$E27,TB!$J:$J,'Reported IS - detailed'!$A$4,TB!$K:$K,"")</f>
        <v>0</v>
      </c>
      <c r="AZ27" s="219">
        <f>SUMIFS(TB!S:S,TB!$F:$F,'Reported IS - detailed'!$B27,TB!$B:$B,'Reported IS - detailed'!$C27,TB!$G:$G,'Reported IS - detailed'!$E27,TB!$J:$J,'Reported IS - detailed'!$A$4,TB!$K:$K,"")</f>
        <v>0</v>
      </c>
      <c r="BA27" s="219">
        <f>SUMIFS(TB!T:T,TB!$F:$F,'Reported IS - detailed'!$B27,TB!$B:$B,'Reported IS - detailed'!$C27,TB!$G:$G,'Reported IS - detailed'!$E27,TB!$J:$J,'Reported IS - detailed'!$A$4,TB!$K:$K,"")</f>
        <v>0</v>
      </c>
      <c r="BB27" s="219">
        <f>SUMIFS(TB!U:U,TB!$F:$F,'Reported IS - detailed'!$B27,TB!$B:$B,'Reported IS - detailed'!$C27,TB!$G:$G,'Reported IS - detailed'!$E27,TB!$J:$J,'Reported IS - detailed'!$A$4,TB!$K:$K,"")</f>
        <v>34.977790000000006</v>
      </c>
      <c r="BC27" s="219">
        <f>SUMIFS(TB!V:V,TB!$F:$F,'Reported IS - detailed'!$B27,TB!$B:$B,'Reported IS - detailed'!$C27,TB!$G:$G,'Reported IS - detailed'!$E27,TB!$J:$J,'Reported IS - detailed'!$A$4,TB!$K:$K,"")</f>
        <v>0</v>
      </c>
      <c r="BD27" s="219">
        <f>SUMIFS(TB!W:W,TB!$F:$F,'Reported IS - detailed'!$B27,TB!$B:$B,'Reported IS - detailed'!$C27,TB!$G:$G,'Reported IS - detailed'!$E27,TB!$J:$J,'Reported IS - detailed'!$A$4,TB!$K:$K,"")</f>
        <v>64.159469999999985</v>
      </c>
      <c r="BE27" s="219">
        <f>SUMIFS(TB!X:X,TB!$F:$F,'Reported IS - detailed'!$B27,TB!$B:$B,'Reported IS - detailed'!$C27,TB!$G:$G,'Reported IS - detailed'!$E27,TB!$J:$J,'Reported IS - detailed'!$A$4,TB!$K:$K,"")</f>
        <v>0</v>
      </c>
      <c r="BF27" s="219">
        <f>SUMIFS(TB!Y:Y,TB!$F:$F,'Reported IS - detailed'!$B27,TB!$B:$B,'Reported IS - detailed'!$C27,TB!$G:$G,'Reported IS - detailed'!$E27,TB!$J:$J,'Reported IS - detailed'!$A$4,TB!$K:$K,"")</f>
        <v>0</v>
      </c>
      <c r="BG27" s="219">
        <f>SUMIFS(TB!Z:Z,TB!$F:$F,'Reported IS - detailed'!$B27,TB!$B:$B,'Reported IS - detailed'!$C27,TB!$G:$G,'Reported IS - detailed'!$E27,TB!$J:$J,'Reported IS - detailed'!$A$4,TB!$K:$K,"")</f>
        <v>2.5728200000000001</v>
      </c>
      <c r="BH27" s="219">
        <f>SUMIFS(TB!AA:AA,TB!$F:$F,'Reported IS - detailed'!$B27,TB!$B:$B,'Reported IS - detailed'!$C27,TB!$G:$G,'Reported IS - detailed'!$E27,TB!$J:$J,'Reported IS - detailed'!$A$4,TB!$K:$K,"")</f>
        <v>0</v>
      </c>
      <c r="BI27" s="527">
        <f>SUMIFS(TB!AB:AB,TB!$F:$F,'Reported IS - detailed'!$B27,TB!$B:$B,'Reported IS - detailed'!$C27,TB!$G:$G,'Reported IS - detailed'!$E27,TB!$J:$J,'Reported IS - detailed'!$A$4,TB!$K:$K,"")</f>
        <v>-2.5728200000000001</v>
      </c>
      <c r="BJ27" s="219">
        <f>SUMIFS(TB!AC:AC,TB!$F:$F,'Reported IS - detailed'!$B27,TB!$B:$B,'Reported IS - detailed'!$C27,TB!$G:$G,'Reported IS - detailed'!$E27,TB!$J:$J,'Reported IS - detailed'!$A$4,TB!$K:$K,"")</f>
        <v>2.5728200000000001</v>
      </c>
      <c r="BK27" s="219">
        <f>SUMIFS(TB!AD:AD,TB!$F:$F,'Reported IS - detailed'!$B27,TB!$B:$B,'Reported IS - detailed'!$C27,TB!$G:$G,'Reported IS - detailed'!$E27,TB!$J:$J,'Reported IS - detailed'!$A$4,TB!$K:$K,"")</f>
        <v>0</v>
      </c>
      <c r="BL27" s="219">
        <f>SUMIFS(TB!AE:AE,TB!$F:$F,'Reported IS - detailed'!$B27,TB!$B:$B,'Reported IS - detailed'!$C27,TB!$G:$G,'Reported IS - detailed'!$E27,TB!$J:$J,'Reported IS - detailed'!$A$4,TB!$K:$K,"")</f>
        <v>0</v>
      </c>
      <c r="BM27" s="527">
        <f>SUMIFS(TB!AF:AF,TB!$F:$F,'Reported IS - detailed'!$B27,TB!$B:$B,'Reported IS - detailed'!$C27,TB!$G:$G,'Reported IS - detailed'!$E27,TB!$J:$J,'Reported IS - detailed'!$A$4,TB!$K:$K,"")</f>
        <v>100.01575</v>
      </c>
      <c r="BN27" s="219">
        <f>SUMIFS(TB!AG:AG,TB!$F:$F,'Reported IS - detailed'!$B27,TB!$B:$B,'Reported IS - detailed'!$C27,TB!$G:$G,'Reported IS - detailed'!$E27,TB!$J:$J,'Reported IS - detailed'!$A$4,TB!$K:$K,"")</f>
        <v>0</v>
      </c>
      <c r="BO27" s="219">
        <f>SUMIFS(TB!AH:AH,TB!$F:$F,'Reported IS - detailed'!$B27,TB!$B:$B,'Reported IS - detailed'!$C27,TB!$G:$G,'Reported IS - detailed'!$E27,TB!$J:$J,'Reported IS - detailed'!$A$4,TB!$K:$K,"")</f>
        <v>0</v>
      </c>
      <c r="BP27" s="219">
        <f>SUMIFS(TB!AI:AI,TB!$F:$F,'Reported IS - detailed'!$B27,TB!$B:$B,'Reported IS - detailed'!$C27,TB!$G:$G,'Reported IS - detailed'!$E27,TB!$J:$J,'Reported IS - detailed'!$A$4,TB!$K:$K,"")</f>
        <v>0</v>
      </c>
      <c r="BQ27" s="219">
        <f>SUMIFS(TB!AJ:AJ,TB!$F:$F,'Reported IS - detailed'!$B27,TB!$B:$B,'Reported IS - detailed'!$C27,TB!$G:$G,'Reported IS - detailed'!$E27,TB!$J:$J,'Reported IS - detailed'!$A$4,TB!$K:$K,"")</f>
        <v>0</v>
      </c>
      <c r="BR27" s="219">
        <f>SUMIFS(TB!AK:AK,TB!$F:$F,'Reported IS - detailed'!$B27,TB!$B:$B,'Reported IS - detailed'!$C27,TB!$G:$G,'Reported IS - detailed'!$E27,TB!$J:$J,'Reported IS - detailed'!$A$4,TB!$K:$K,"")</f>
        <v>0</v>
      </c>
      <c r="BS27" s="219">
        <f>SUMIFS(TB!AL:AL,TB!$F:$F,'Reported IS - detailed'!$B27,TB!$B:$B,'Reported IS - detailed'!$C27,TB!$G:$G,'Reported IS - detailed'!$E27,TB!$J:$J,'Reported IS - detailed'!$A$4,TB!$K:$K,"")</f>
        <v>0</v>
      </c>
      <c r="BT27" s="219">
        <f>SUMIFS(TB!AM:AM,TB!$F:$F,'Reported IS - detailed'!$B27,TB!$B:$B,'Reported IS - detailed'!$C27,TB!$G:$G,'Reported IS - detailed'!$E27,TB!$J:$J,'Reported IS - detailed'!$A$4,TB!$K:$K,"")</f>
        <v>0</v>
      </c>
      <c r="BU27" s="219">
        <f>SUMIFS(TB!AN:AN,TB!$F:$F,'Reported IS - detailed'!$B27,TB!$B:$B,'Reported IS - detailed'!$C27,TB!$G:$G,'Reported IS - detailed'!$E27,TB!$J:$J,'Reported IS - detailed'!$A$4,TB!$K:$K,"")</f>
        <v>0</v>
      </c>
      <c r="BV27" s="219">
        <f>SUMIFS(TB!AO:AO,TB!$F:$F,'Reported IS - detailed'!$B27,TB!$B:$B,'Reported IS - detailed'!$C27,TB!$G:$G,'Reported IS - detailed'!$E27,TB!$J:$J,'Reported IS - detailed'!$A$4,TB!$K:$K,"")</f>
        <v>56.840679999999999</v>
      </c>
      <c r="BW27" s="219">
        <f>SUMIFS(TB!AP:AP,TB!$F:$F,'Reported IS - detailed'!$B27,TB!$B:$B,'Reported IS - detailed'!$C27,TB!$G:$G,'Reported IS - detailed'!$E27,TB!$J:$J,'Reported IS - detailed'!$A$4,TB!$K:$K,"")</f>
        <v>0</v>
      </c>
      <c r="BX27" s="219">
        <f>SUMIFS(TB!AQ:AQ,TB!$F:$F,'Reported IS - detailed'!$B27,TB!$B:$B,'Reported IS - detailed'!$C27,TB!$G:$G,'Reported IS - detailed'!$E27,TB!$J:$J,'Reported IS - detailed'!$A$4,TB!$K:$K,"")</f>
        <v>0</v>
      </c>
      <c r="BY27" s="219">
        <f>SUMIFS(TB!AR:AR,TB!$F:$F,'Reported IS - detailed'!$B27,TB!$B:$B,'Reported IS - detailed'!$C27,TB!$G:$G,'Reported IS - detailed'!$E27,TB!$J:$J,'Reported IS - detailed'!$A$4,TB!$K:$K,"")</f>
        <v>0</v>
      </c>
      <c r="BZ27" s="219">
        <f>SUMIFS(TB!AS:AS,TB!$F:$F,'Reported IS - detailed'!$B27,TB!$B:$B,'Reported IS - detailed'!$C27,TB!$G:$G,'Reported IS - detailed'!$E27,TB!$J:$J,'Reported IS - detailed'!$A$4,TB!$K:$K,"")</f>
        <v>0</v>
      </c>
      <c r="CA27" s="219">
        <f>SUMIFS(TB!AT:AT,TB!$F:$F,'Reported IS - detailed'!$B27,TB!$B:$B,'Reported IS - detailed'!$C27,TB!$G:$G,'Reported IS - detailed'!$E27,TB!$J:$J,'Reported IS - detailed'!$A$4,TB!$K:$K,"")</f>
        <v>110.03974000000002</v>
      </c>
      <c r="CB27" s="219">
        <f>SUMIFS(TB!AU:AU,TB!$F:$F,'Reported IS - detailed'!$B27,TB!$B:$B,'Reported IS - detailed'!$C27,TB!$G:$G,'Reported IS - detailed'!$E27,TB!$J:$J,'Reported IS - detailed'!$A$4,TB!$K:$K,"")</f>
        <v>0</v>
      </c>
      <c r="CC27" s="219">
        <f>SUMIFS(TB!AV:AV,TB!$F:$F,'Reported IS - detailed'!$B27,TB!$B:$B,'Reported IS - detailed'!$C27,TB!$G:$G,'Reported IS - detailed'!$E27,TB!$J:$J,'Reported IS - detailed'!$A$4,TB!$K:$K,"")</f>
        <v>0</v>
      </c>
      <c r="CD27" s="218">
        <f>SUMIFS(TB!AW:AW,TB!$F:$F,'Reported IS - detailed'!$B27,TB!$B:$B,'Reported IS - detailed'!$C27,TB!$G:$G,'Reported IS - detailed'!$E27,TB!$J:$J,'Reported IS - detailed'!$A$4,TB!$K:$K,"")</f>
        <v>0</v>
      </c>
      <c r="CE27" s="219">
        <f>SUMIFS(TB!AX:AX,TB!$F:$F,'Reported IS - detailed'!$B27,TB!$B:$B,'Reported IS - detailed'!$C27,TB!$G:$G,'Reported IS - detailed'!$E27,TB!$J:$J,'Reported IS - detailed'!$A$4,TB!$K:$K,"")</f>
        <v>0</v>
      </c>
      <c r="CF27" s="219">
        <f>SUMIFS(TB!AY:AY,TB!$F:$F,'Reported IS - detailed'!$B27,TB!$B:$B,'Reported IS - detailed'!$C27,TB!$G:$G,'Reported IS - detailed'!$E27,TB!$J:$J,'Reported IS - detailed'!$A$4,TB!$K:$K,"")</f>
        <v>0</v>
      </c>
      <c r="CG27" s="219">
        <f>SUMIFS(TB!AZ:AZ,TB!$F:$F,'Reported IS - detailed'!$B27,TB!$B:$B,'Reported IS - detailed'!$C27,TB!$G:$G,'Reported IS - detailed'!$E27,TB!$J:$J,'Reported IS - detailed'!$A$4,TB!$K:$K,"")</f>
        <v>0</v>
      </c>
      <c r="CH27" s="219">
        <f>SUMIFS(TB!BA:BA,TB!$F:$F,'Reported IS - detailed'!$B27,TB!$B:$B,'Reported IS - detailed'!$C27,TB!$G:$G,'Reported IS - detailed'!$E27,TB!$J:$J,'Reported IS - detailed'!$A$4,TB!$K:$K,"")</f>
        <v>0</v>
      </c>
      <c r="CI27" s="219">
        <f>SUMIFS(TB!BB:BB,TB!$F:$F,'Reported IS - detailed'!$B27,TB!$B:$B,'Reported IS - detailed'!$C27,TB!$G:$G,'Reported IS - detailed'!$E27,TB!$J:$J,'Reported IS - detailed'!$A$4,TB!$K:$K,"")</f>
        <v>0</v>
      </c>
      <c r="CJ27" s="219">
        <f>SUMIFS(TB!BC:BC,TB!$F:$F,'Reported IS - detailed'!$B27,TB!$B:$B,'Reported IS - detailed'!$C27,TB!$G:$G,'Reported IS - detailed'!$E27,TB!$J:$J,'Reported IS - detailed'!$A$4,TB!$K:$K,"")</f>
        <v>0</v>
      </c>
      <c r="CK27" s="219">
        <f>SUMIFS(TB!BD:BD,TB!$F:$F,'Reported IS - detailed'!$B27,TB!$B:$B,'Reported IS - detailed'!$C27,TB!$G:$G,'Reported IS - detailed'!$E27,TB!$J:$J,'Reported IS - detailed'!$A$4,TB!$K:$K,"")</f>
        <v>0</v>
      </c>
      <c r="CL27" s="219">
        <f>SUMIFS(TB!BE:BE,TB!$F:$F,'Reported IS - detailed'!$B27,TB!$B:$B,'Reported IS - detailed'!$C27,TB!$G:$G,'Reported IS - detailed'!$E27,TB!$J:$J,'Reported IS - detailed'!$A$4,TB!$K:$K,"")</f>
        <v>0</v>
      </c>
      <c r="CM27" s="219">
        <f>SUMIFS(TB!BF:BF,TB!$F:$F,'Reported IS - detailed'!$B27,TB!$B:$B,'Reported IS - detailed'!$C27,TB!$G:$G,'Reported IS - detailed'!$E27,TB!$J:$J,'Reported IS - detailed'!$A$4,TB!$K:$K,"")</f>
        <v>0</v>
      </c>
      <c r="CN27" s="219">
        <f>SUMIFS(TB!BG:BG,TB!$F:$F,'Reported IS - detailed'!$B27,TB!$B:$B,'Reported IS - detailed'!$C27,TB!$G:$G,'Reported IS - detailed'!$E27,TB!$J:$J,'Reported IS - detailed'!$A$4,TB!$K:$K,"")</f>
        <v>0</v>
      </c>
      <c r="CO27" s="219">
        <f>SUMIFS(TB!BH:BH,TB!$F:$F,'Reported IS - detailed'!$B27,TB!$B:$B,'Reported IS - detailed'!$C27,TB!$G:$G,'Reported IS - detailed'!$E27,TB!$J:$J,'Reported IS - detailed'!$A$4,TB!$K:$K,"")</f>
        <v>0</v>
      </c>
      <c r="CP27" s="218">
        <f>SUMIFS(TB!BI:BI,TB!$F:$F,'Reported IS - detailed'!$B27,TB!$B:$B,'Reported IS - detailed'!$C27,TB!$G:$G,'Reported IS - detailed'!$E27,TB!$J:$J,'Reported IS - detailed'!$A$4,TB!$K:$K,"")</f>
        <v>0</v>
      </c>
    </row>
    <row r="28" spans="2:94" ht="14.25" hidden="1" customHeight="1" outlineLevel="1" x14ac:dyDescent="0.45">
      <c r="B28" s="88" t="str">
        <f>Periods!$C$40</f>
        <v>Cost of goods sold</v>
      </c>
      <c r="C28" s="197" t="s">
        <v>608</v>
      </c>
      <c r="D28" s="197" t="str">
        <f>IFERROR(VLOOKUP($C28,TB!$B:$H,2,FALSE),"-")</f>
        <v>SEWP Fees</v>
      </c>
      <c r="E28" s="197" t="str">
        <f>IFERROR(VLOOKUP($C28,TB!$B:$H,6,FALSE),"-")</f>
        <v>SEWP fees</v>
      </c>
      <c r="F28" s="71">
        <f>IFERROR(VLOOKUP($C28,TB!$B:$H,7,FALSE),"-")</f>
        <v>0</v>
      </c>
      <c r="G28" s="527">
        <f t="shared" ref="G28" si="103">SUM(AU28:BF28)</f>
        <v>169.84383</v>
      </c>
      <c r="H28" s="527">
        <f t="shared" si="86"/>
        <v>132.73773</v>
      </c>
      <c r="I28" s="527">
        <f t="shared" si="87"/>
        <v>101.28799000000001</v>
      </c>
      <c r="J28" s="218">
        <f ca="1">_xlfn.IFNA(SUM(OFFSET($AU28,0,MATCH(Periods!$D$15,$AU$7:$CS$7)-1):OFFSET($AU28,0,MATCH(Periods!$D$15,$AU$7:$CS$7,0)-12)),0)</f>
        <v>101.28799000000001</v>
      </c>
      <c r="K28" s="218">
        <f ca="1">_xlfn.IFNA(SUM(OFFSET($AU28,0,MATCH(Periods!$D$17,$AU$7:$CS$7)-1):OFFSET($AU28,0,MATCH(Periods!$D$13,$AU$7:$CS$7,0))),0)</f>
        <v>0</v>
      </c>
      <c r="L28" s="218">
        <f ca="1">_xlfn.IFNA(SUM(OFFSET($AU28,0,MATCH(Periods!$D$16,$AU$7:$CS$7)-1):OFFSET($AU28,0,MATCH(Periods!$D$14,$AU$7:$CS$7,0))),0)</f>
        <v>0</v>
      </c>
      <c r="N28" s="88" t="s">
        <v>675</v>
      </c>
      <c r="O28" s="526"/>
      <c r="P28" s="58">
        <f t="shared" si="2"/>
        <v>1.7845736168161219E-3</v>
      </c>
      <c r="Q28" s="58">
        <f t="shared" si="3"/>
        <v>2.5419560808193323E-3</v>
      </c>
      <c r="R28" s="58">
        <f t="shared" si="4"/>
        <v>1.2093472590352582E-3</v>
      </c>
      <c r="S28" s="58">
        <f t="shared" ca="1" si="5"/>
        <v>1.3171818064094179E-3</v>
      </c>
      <c r="T28" s="58">
        <f t="shared" ca="1" si="6"/>
        <v>0</v>
      </c>
      <c r="U28" s="58">
        <f t="shared" ca="1" si="7"/>
        <v>0</v>
      </c>
      <c r="V28" s="149"/>
      <c r="W28" s="218">
        <f t="shared" si="94"/>
        <v>0</v>
      </c>
      <c r="X28" s="218">
        <f t="shared" si="88"/>
        <v>0</v>
      </c>
      <c r="Y28" s="218">
        <f t="shared" si="89"/>
        <v>0</v>
      </c>
      <c r="Z28" s="218">
        <f ca="1">_xlfn.IFNA(MIN(OFFSET($AU28,0,MATCH(Periods!$D$15,$AU$7:$CS$7)-1):OFFSET($AU28,0,MATCH(Periods!$D$15,$AU$7:$CS$7,0)-12)),0)</f>
        <v>0</v>
      </c>
      <c r="AA28" s="337"/>
      <c r="AB28" s="218">
        <f t="shared" si="95"/>
        <v>86.47636</v>
      </c>
      <c r="AC28" s="218">
        <f t="shared" si="90"/>
        <v>115.78789</v>
      </c>
      <c r="AD28" s="218">
        <f t="shared" si="91"/>
        <v>92.000260000000011</v>
      </c>
      <c r="AE28" s="218">
        <f ca="1">_xlfn.IFNA(MAX(OFFSET($AU28,0,MATCH(Periods!$D$15,$AU$7:$CS$7)-1):OFFSET($AU28,0,MATCH(Periods!$D$15,$AU$7:$CS$7,0)-12)),0)</f>
        <v>92.000260000000011</v>
      </c>
      <c r="AF28" s="337"/>
      <c r="AG28" s="218">
        <f t="shared" si="96"/>
        <v>14.1536525</v>
      </c>
      <c r="AH28" s="218">
        <f t="shared" si="92"/>
        <v>11.061477500000001</v>
      </c>
      <c r="AI28" s="218">
        <f t="shared" si="93"/>
        <v>8.440665833333334</v>
      </c>
      <c r="AJ28" s="218">
        <f ca="1">_xlfn.IFNA(AVERAGE(OFFSET($AU28,0,MATCH(Periods!$D$15,$AU$7:$CS$7)-1):OFFSET($AU28,0,MATCH(Periods!$D$15,$AU$7:$CS$7,0)-12)),0)</f>
        <v>8.440665833333334</v>
      </c>
      <c r="AK28" s="337"/>
      <c r="AL28" s="218">
        <f t="shared" si="97"/>
        <v>-37.106099999999998</v>
      </c>
      <c r="AM28" s="59">
        <f t="shared" si="98"/>
        <v>-0.21847187501600734</v>
      </c>
      <c r="AN28" s="218">
        <f t="shared" si="99"/>
        <v>-31.449739999999991</v>
      </c>
      <c r="AO28" s="59">
        <f t="shared" si="100"/>
        <v>-0.23693142861490846</v>
      </c>
      <c r="AP28" s="218">
        <f t="shared" ca="1" si="101"/>
        <v>0</v>
      </c>
      <c r="AQ28" s="59">
        <f t="shared" ca="1" si="102"/>
        <v>0</v>
      </c>
      <c r="AR28" s="218">
        <f t="shared" ca="1" si="78"/>
        <v>0</v>
      </c>
      <c r="AS28" s="58" t="str">
        <f t="shared" ca="1" si="79"/>
        <v>n/a</v>
      </c>
      <c r="AU28" s="219">
        <f>SUMIFS(TB!N:N,TB!$F:$F,'Reported IS - detailed'!$B28,TB!$B:$B,'Reported IS - detailed'!$C28,TB!$G:$G,'Reported IS - detailed'!$E28,TB!$J:$J,'Reported IS - detailed'!$A$4,TB!$K:$K,"")</f>
        <v>0</v>
      </c>
      <c r="AV28" s="219">
        <f>SUMIFS(TB!O:O,TB!$F:$F,'Reported IS - detailed'!$B28,TB!$B:$B,'Reported IS - detailed'!$C28,TB!$G:$G,'Reported IS - detailed'!$E28,TB!$J:$J,'Reported IS - detailed'!$A$4,TB!$K:$K,"")</f>
        <v>0</v>
      </c>
      <c r="AW28" s="219">
        <f>SUMIFS(TB!P:P,TB!$F:$F,'Reported IS - detailed'!$B28,TB!$B:$B,'Reported IS - detailed'!$C28,TB!$G:$G,'Reported IS - detailed'!$E28,TB!$J:$J,'Reported IS - detailed'!$A$4,TB!$K:$K,"")</f>
        <v>0</v>
      </c>
      <c r="AX28" s="219">
        <f>SUMIFS(TB!Q:Q,TB!$F:$F,'Reported IS - detailed'!$B28,TB!$B:$B,'Reported IS - detailed'!$C28,TB!$G:$G,'Reported IS - detailed'!$E28,TB!$J:$J,'Reported IS - detailed'!$A$4,TB!$K:$K,"")</f>
        <v>0</v>
      </c>
      <c r="AY28" s="219">
        <f>SUMIFS(TB!R:R,TB!$F:$F,'Reported IS - detailed'!$B28,TB!$B:$B,'Reported IS - detailed'!$C28,TB!$G:$G,'Reported IS - detailed'!$E28,TB!$J:$J,'Reported IS - detailed'!$A$4,TB!$K:$K,"")</f>
        <v>0</v>
      </c>
      <c r="AZ28" s="219">
        <f>SUMIFS(TB!S:S,TB!$F:$F,'Reported IS - detailed'!$B28,TB!$B:$B,'Reported IS - detailed'!$C28,TB!$G:$G,'Reported IS - detailed'!$E28,TB!$J:$J,'Reported IS - detailed'!$A$4,TB!$K:$K,"")</f>
        <v>86.47636</v>
      </c>
      <c r="BA28" s="219">
        <f>SUMIFS(TB!T:T,TB!$F:$F,'Reported IS - detailed'!$B28,TB!$B:$B,'Reported IS - detailed'!$C28,TB!$G:$G,'Reported IS - detailed'!$E28,TB!$J:$J,'Reported IS - detailed'!$A$4,TB!$K:$K,"")</f>
        <v>0</v>
      </c>
      <c r="BB28" s="219">
        <f>SUMIFS(TB!U:U,TB!$F:$F,'Reported IS - detailed'!$B28,TB!$B:$B,'Reported IS - detailed'!$C28,TB!$G:$G,'Reported IS - detailed'!$E28,TB!$J:$J,'Reported IS - detailed'!$A$4,TB!$K:$K,"")</f>
        <v>0</v>
      </c>
      <c r="BC28" s="219">
        <f>SUMIFS(TB!V:V,TB!$F:$F,'Reported IS - detailed'!$B28,TB!$B:$B,'Reported IS - detailed'!$C28,TB!$G:$G,'Reported IS - detailed'!$E28,TB!$J:$J,'Reported IS - detailed'!$A$4,TB!$K:$K,"")</f>
        <v>0</v>
      </c>
      <c r="BD28" s="219">
        <f>SUMIFS(TB!W:W,TB!$F:$F,'Reported IS - detailed'!$B28,TB!$B:$B,'Reported IS - detailed'!$C28,TB!$G:$G,'Reported IS - detailed'!$E28,TB!$J:$J,'Reported IS - detailed'!$A$4,TB!$K:$K,"")</f>
        <v>0</v>
      </c>
      <c r="BE28" s="219">
        <f>SUMIFS(TB!X:X,TB!$F:$F,'Reported IS - detailed'!$B28,TB!$B:$B,'Reported IS - detailed'!$C28,TB!$G:$G,'Reported IS - detailed'!$E28,TB!$J:$J,'Reported IS - detailed'!$A$4,TB!$K:$K,"")</f>
        <v>0</v>
      </c>
      <c r="BF28" s="219">
        <f>SUMIFS(TB!Y:Y,TB!$F:$F,'Reported IS - detailed'!$B28,TB!$B:$B,'Reported IS - detailed'!$C28,TB!$G:$G,'Reported IS - detailed'!$E28,TB!$J:$J,'Reported IS - detailed'!$A$4,TB!$K:$K,"")</f>
        <v>83.367469999999997</v>
      </c>
      <c r="BG28" s="219">
        <f>SUMIFS(TB!Z:Z,TB!$F:$F,'Reported IS - detailed'!$B28,TB!$B:$B,'Reported IS - detailed'!$C28,TB!$G:$G,'Reported IS - detailed'!$E28,TB!$J:$J,'Reported IS - detailed'!$A$4,TB!$K:$K,"")</f>
        <v>0</v>
      </c>
      <c r="BH28" s="219">
        <f>SUMIFS(TB!AA:AA,TB!$F:$F,'Reported IS - detailed'!$B28,TB!$B:$B,'Reported IS - detailed'!$C28,TB!$G:$G,'Reported IS - detailed'!$E28,TB!$J:$J,'Reported IS - detailed'!$A$4,TB!$K:$K,"")</f>
        <v>0</v>
      </c>
      <c r="BI28" s="219">
        <f>SUMIFS(TB!AB:AB,TB!$F:$F,'Reported IS - detailed'!$B28,TB!$B:$B,'Reported IS - detailed'!$C28,TB!$G:$G,'Reported IS - detailed'!$E28,TB!$J:$J,'Reported IS - detailed'!$A$4,TB!$K:$K,"")</f>
        <v>0</v>
      </c>
      <c r="BJ28" s="219">
        <f>SUMIFS(TB!AC:AC,TB!$F:$F,'Reported IS - detailed'!$B28,TB!$B:$B,'Reported IS - detailed'!$C28,TB!$G:$G,'Reported IS - detailed'!$E28,TB!$J:$J,'Reported IS - detailed'!$A$4,TB!$K:$K,"")</f>
        <v>0</v>
      </c>
      <c r="BK28" s="219">
        <f>SUMIFS(TB!AD:AD,TB!$F:$F,'Reported IS - detailed'!$B28,TB!$B:$B,'Reported IS - detailed'!$C28,TB!$G:$G,'Reported IS - detailed'!$E28,TB!$J:$J,'Reported IS - detailed'!$A$4,TB!$K:$K,"")</f>
        <v>0</v>
      </c>
      <c r="BL28" s="219">
        <f>SUMIFS(TB!AE:AE,TB!$F:$F,'Reported IS - detailed'!$B28,TB!$B:$B,'Reported IS - detailed'!$C28,TB!$G:$G,'Reported IS - detailed'!$E28,TB!$J:$J,'Reported IS - detailed'!$A$4,TB!$K:$K,"")</f>
        <v>16.949840000000002</v>
      </c>
      <c r="BM28" s="219">
        <f>SUMIFS(TB!AF:AF,TB!$F:$F,'Reported IS - detailed'!$B28,TB!$B:$B,'Reported IS - detailed'!$C28,TB!$G:$G,'Reported IS - detailed'!$E28,TB!$J:$J,'Reported IS - detailed'!$A$4,TB!$K:$K,"")</f>
        <v>0</v>
      </c>
      <c r="BN28" s="219">
        <f>SUMIFS(TB!AG:AG,TB!$F:$F,'Reported IS - detailed'!$B28,TB!$B:$B,'Reported IS - detailed'!$C28,TB!$G:$G,'Reported IS - detailed'!$E28,TB!$J:$J,'Reported IS - detailed'!$A$4,TB!$K:$K,"")</f>
        <v>0</v>
      </c>
      <c r="BO28" s="219">
        <f>SUMIFS(TB!AH:AH,TB!$F:$F,'Reported IS - detailed'!$B28,TB!$B:$B,'Reported IS - detailed'!$C28,TB!$G:$G,'Reported IS - detailed'!$E28,TB!$J:$J,'Reported IS - detailed'!$A$4,TB!$K:$K,"")</f>
        <v>0</v>
      </c>
      <c r="BP28" s="219">
        <f>SUMIFS(TB!AI:AI,TB!$F:$F,'Reported IS - detailed'!$B28,TB!$B:$B,'Reported IS - detailed'!$C28,TB!$G:$G,'Reported IS - detailed'!$E28,TB!$J:$J,'Reported IS - detailed'!$A$4,TB!$K:$K,"")</f>
        <v>0</v>
      </c>
      <c r="BQ28" s="219">
        <f>SUMIFS(TB!AJ:AJ,TB!$F:$F,'Reported IS - detailed'!$B28,TB!$B:$B,'Reported IS - detailed'!$C28,TB!$G:$G,'Reported IS - detailed'!$E28,TB!$J:$J,'Reported IS - detailed'!$A$4,TB!$K:$K,"")</f>
        <v>0</v>
      </c>
      <c r="BR28" s="219">
        <f>SUMIFS(TB!AK:AK,TB!$F:$F,'Reported IS - detailed'!$B28,TB!$B:$B,'Reported IS - detailed'!$C28,TB!$G:$G,'Reported IS - detailed'!$E28,TB!$J:$J,'Reported IS - detailed'!$A$4,TB!$K:$K,"")</f>
        <v>115.78789</v>
      </c>
      <c r="BS28" s="219">
        <f>SUMIFS(TB!AL:AL,TB!$F:$F,'Reported IS - detailed'!$B28,TB!$B:$B,'Reported IS - detailed'!$C28,TB!$G:$G,'Reported IS - detailed'!$E28,TB!$J:$J,'Reported IS - detailed'!$A$4,TB!$K:$K,"")</f>
        <v>0</v>
      </c>
      <c r="BT28" s="219">
        <f>SUMIFS(TB!AM:AM,TB!$F:$F,'Reported IS - detailed'!$B28,TB!$B:$B,'Reported IS - detailed'!$C28,TB!$G:$G,'Reported IS - detailed'!$E28,TB!$J:$J,'Reported IS - detailed'!$A$4,TB!$K:$K,"")</f>
        <v>0</v>
      </c>
      <c r="BU28" s="219">
        <f>SUMIFS(TB!AN:AN,TB!$F:$F,'Reported IS - detailed'!$B28,TB!$B:$B,'Reported IS - detailed'!$C28,TB!$G:$G,'Reported IS - detailed'!$E28,TB!$J:$J,'Reported IS - detailed'!$A$4,TB!$K:$K,"")</f>
        <v>9.2877299999999998</v>
      </c>
      <c r="BV28" s="219">
        <f>SUMIFS(TB!AO:AO,TB!$F:$F,'Reported IS - detailed'!$B28,TB!$B:$B,'Reported IS - detailed'!$C28,TB!$G:$G,'Reported IS - detailed'!$E28,TB!$J:$J,'Reported IS - detailed'!$A$4,TB!$K:$K,"")</f>
        <v>0</v>
      </c>
      <c r="BW28" s="219">
        <f>SUMIFS(TB!AP:AP,TB!$F:$F,'Reported IS - detailed'!$B28,TB!$B:$B,'Reported IS - detailed'!$C28,TB!$G:$G,'Reported IS - detailed'!$E28,TB!$J:$J,'Reported IS - detailed'!$A$4,TB!$K:$K,"")</f>
        <v>0</v>
      </c>
      <c r="BX28" s="219">
        <f>SUMIFS(TB!AQ:AQ,TB!$F:$F,'Reported IS - detailed'!$B28,TB!$B:$B,'Reported IS - detailed'!$C28,TB!$G:$G,'Reported IS - detailed'!$E28,TB!$J:$J,'Reported IS - detailed'!$A$4,TB!$K:$K,"")</f>
        <v>0</v>
      </c>
      <c r="BY28" s="219">
        <f>SUMIFS(TB!AR:AR,TB!$F:$F,'Reported IS - detailed'!$B28,TB!$B:$B,'Reported IS - detailed'!$C28,TB!$G:$G,'Reported IS - detailed'!$E28,TB!$J:$J,'Reported IS - detailed'!$A$4,TB!$K:$K,"")</f>
        <v>0</v>
      </c>
      <c r="BZ28" s="219">
        <f>SUMIFS(TB!AS:AS,TB!$F:$F,'Reported IS - detailed'!$B28,TB!$B:$B,'Reported IS - detailed'!$C28,TB!$G:$G,'Reported IS - detailed'!$E28,TB!$J:$J,'Reported IS - detailed'!$A$4,TB!$K:$K,"")</f>
        <v>0</v>
      </c>
      <c r="CA28" s="219">
        <f>SUMIFS(TB!AT:AT,TB!$F:$F,'Reported IS - detailed'!$B28,TB!$B:$B,'Reported IS - detailed'!$C28,TB!$G:$G,'Reported IS - detailed'!$E28,TB!$J:$J,'Reported IS - detailed'!$A$4,TB!$K:$K,"")</f>
        <v>0</v>
      </c>
      <c r="CB28" s="219">
        <f>SUMIFS(TB!AU:AU,TB!$F:$F,'Reported IS - detailed'!$B28,TB!$B:$B,'Reported IS - detailed'!$C28,TB!$G:$G,'Reported IS - detailed'!$E28,TB!$J:$J,'Reported IS - detailed'!$A$4,TB!$K:$K,"")</f>
        <v>92.000260000000011</v>
      </c>
      <c r="CC28" s="219">
        <f>SUMIFS(TB!AV:AV,TB!$F:$F,'Reported IS - detailed'!$B28,TB!$B:$B,'Reported IS - detailed'!$C28,TB!$G:$G,'Reported IS - detailed'!$E28,TB!$J:$J,'Reported IS - detailed'!$A$4,TB!$K:$K,"")</f>
        <v>0</v>
      </c>
      <c r="CD28" s="218">
        <f>SUMIFS(TB!AW:AW,TB!$F:$F,'Reported IS - detailed'!$B28,TB!$B:$B,'Reported IS - detailed'!$C28,TB!$G:$G,'Reported IS - detailed'!$E28,TB!$J:$J,'Reported IS - detailed'!$A$4,TB!$K:$K,"")</f>
        <v>0</v>
      </c>
      <c r="CE28" s="219">
        <f>SUMIFS(TB!AX:AX,TB!$F:$F,'Reported IS - detailed'!$B28,TB!$B:$B,'Reported IS - detailed'!$C28,TB!$G:$G,'Reported IS - detailed'!$E28,TB!$J:$J,'Reported IS - detailed'!$A$4,TB!$K:$K,"")</f>
        <v>0</v>
      </c>
      <c r="CF28" s="219">
        <f>SUMIFS(TB!AY:AY,TB!$F:$F,'Reported IS - detailed'!$B28,TB!$B:$B,'Reported IS - detailed'!$C28,TB!$G:$G,'Reported IS - detailed'!$E28,TB!$J:$J,'Reported IS - detailed'!$A$4,TB!$K:$K,"")</f>
        <v>0</v>
      </c>
      <c r="CG28" s="219">
        <f>SUMIFS(TB!AZ:AZ,TB!$F:$F,'Reported IS - detailed'!$B28,TB!$B:$B,'Reported IS - detailed'!$C28,TB!$G:$G,'Reported IS - detailed'!$E28,TB!$J:$J,'Reported IS - detailed'!$A$4,TB!$K:$K,"")</f>
        <v>0</v>
      </c>
      <c r="CH28" s="219">
        <f>SUMIFS(TB!BA:BA,TB!$F:$F,'Reported IS - detailed'!$B28,TB!$B:$B,'Reported IS - detailed'!$C28,TB!$G:$G,'Reported IS - detailed'!$E28,TB!$J:$J,'Reported IS - detailed'!$A$4,TB!$K:$K,"")</f>
        <v>0</v>
      </c>
      <c r="CI28" s="219">
        <f>SUMIFS(TB!BB:BB,TB!$F:$F,'Reported IS - detailed'!$B28,TB!$B:$B,'Reported IS - detailed'!$C28,TB!$G:$G,'Reported IS - detailed'!$E28,TB!$J:$J,'Reported IS - detailed'!$A$4,TB!$K:$K,"")</f>
        <v>0</v>
      </c>
      <c r="CJ28" s="219">
        <f>SUMIFS(TB!BC:BC,TB!$F:$F,'Reported IS - detailed'!$B28,TB!$B:$B,'Reported IS - detailed'!$C28,TB!$G:$G,'Reported IS - detailed'!$E28,TB!$J:$J,'Reported IS - detailed'!$A$4,TB!$K:$K,"")</f>
        <v>0</v>
      </c>
      <c r="CK28" s="219">
        <f>SUMIFS(TB!BD:BD,TB!$F:$F,'Reported IS - detailed'!$B28,TB!$B:$B,'Reported IS - detailed'!$C28,TB!$G:$G,'Reported IS - detailed'!$E28,TB!$J:$J,'Reported IS - detailed'!$A$4,TB!$K:$K,"")</f>
        <v>0</v>
      </c>
      <c r="CL28" s="219">
        <f>SUMIFS(TB!BE:BE,TB!$F:$F,'Reported IS - detailed'!$B28,TB!$B:$B,'Reported IS - detailed'!$C28,TB!$G:$G,'Reported IS - detailed'!$E28,TB!$J:$J,'Reported IS - detailed'!$A$4,TB!$K:$K,"")</f>
        <v>0</v>
      </c>
      <c r="CM28" s="219">
        <f>SUMIFS(TB!BF:BF,TB!$F:$F,'Reported IS - detailed'!$B28,TB!$B:$B,'Reported IS - detailed'!$C28,TB!$G:$G,'Reported IS - detailed'!$E28,TB!$J:$J,'Reported IS - detailed'!$A$4,TB!$K:$K,"")</f>
        <v>0</v>
      </c>
      <c r="CN28" s="219">
        <f>SUMIFS(TB!BG:BG,TB!$F:$F,'Reported IS - detailed'!$B28,TB!$B:$B,'Reported IS - detailed'!$C28,TB!$G:$G,'Reported IS - detailed'!$E28,TB!$J:$J,'Reported IS - detailed'!$A$4,TB!$K:$K,"")</f>
        <v>0</v>
      </c>
      <c r="CO28" s="219">
        <f>SUMIFS(TB!BH:BH,TB!$F:$F,'Reported IS - detailed'!$B28,TB!$B:$B,'Reported IS - detailed'!$C28,TB!$G:$G,'Reported IS - detailed'!$E28,TB!$J:$J,'Reported IS - detailed'!$A$4,TB!$K:$K,"")</f>
        <v>0</v>
      </c>
      <c r="CP28" s="218">
        <f>SUMIFS(TB!BI:BI,TB!$F:$F,'Reported IS - detailed'!$B28,TB!$B:$B,'Reported IS - detailed'!$C28,TB!$G:$G,'Reported IS - detailed'!$E28,TB!$J:$J,'Reported IS - detailed'!$A$4,TB!$K:$K,"")</f>
        <v>0</v>
      </c>
    </row>
    <row r="29" spans="2:94" ht="14.25" hidden="1" customHeight="1" outlineLevel="1" x14ac:dyDescent="0.45">
      <c r="B29" s="88" t="str">
        <f>Periods!$C$40</f>
        <v>Cost of goods sold</v>
      </c>
      <c r="C29" s="197" t="s">
        <v>607</v>
      </c>
      <c r="D29" s="197" t="str">
        <f>IFERROR(VLOOKUP($C29,TB!$B:$H,2,FALSE),"-")</f>
        <v>Purchases - Hardware for Resale</v>
      </c>
      <c r="E29" s="197" t="str">
        <f>IFERROR(VLOOKUP($C29,TB!$B:$H,6,FALSE),"-")</f>
        <v>Purchases</v>
      </c>
      <c r="F29" s="71" t="str">
        <f>IFERROR(VLOOKUP($C29,TB!$B:$H,7,FALSE),"-")</f>
        <v>Hardware for resale</v>
      </c>
      <c r="G29" s="219">
        <f t="shared" ref="G29" si="104">SUM(AU29:BF29)</f>
        <v>32.202419999999996</v>
      </c>
      <c r="H29" s="219">
        <f t="shared" si="86"/>
        <v>0</v>
      </c>
      <c r="I29" s="219">
        <f t="shared" si="87"/>
        <v>0</v>
      </c>
      <c r="J29" s="218">
        <f ca="1">_xlfn.IFNA(SUM(OFFSET($AU29,0,MATCH(Periods!$D$15,$AU$7:$CS$7)-1):OFFSET($AU29,0,MATCH(Periods!$D$15,$AU$7:$CS$7,0)-12)),0)</f>
        <v>0</v>
      </c>
      <c r="K29" s="218">
        <f ca="1">_xlfn.IFNA(SUM(OFFSET($AU29,0,MATCH(Periods!$D$17,$AU$7:$CS$7)-1):OFFSET($AU29,0,MATCH(Periods!$D$13,$AU$7:$CS$7,0))),0)</f>
        <v>0</v>
      </c>
      <c r="L29" s="218">
        <f ca="1">_xlfn.IFNA(SUM(OFFSET($AU29,0,MATCH(Periods!$D$16,$AU$7:$CS$7)-1):OFFSET($AU29,0,MATCH(Periods!$D$14,$AU$7:$CS$7,0))),0)</f>
        <v>0</v>
      </c>
      <c r="N29" s="88"/>
      <c r="O29" s="526"/>
      <c r="P29" s="58">
        <f t="shared" si="2"/>
        <v>3.3835547119746308E-4</v>
      </c>
      <c r="Q29" s="58">
        <f t="shared" si="3"/>
        <v>0</v>
      </c>
      <c r="R29" s="58">
        <f t="shared" si="4"/>
        <v>0</v>
      </c>
      <c r="S29" s="58">
        <f t="shared" ca="1" si="5"/>
        <v>0</v>
      </c>
      <c r="T29" s="58">
        <f t="shared" ca="1" si="6"/>
        <v>0</v>
      </c>
      <c r="U29" s="58">
        <f t="shared" ca="1" si="7"/>
        <v>0</v>
      </c>
      <c r="V29" s="149"/>
      <c r="W29" s="218">
        <f t="shared" si="13"/>
        <v>0</v>
      </c>
      <c r="X29" s="218">
        <f t="shared" si="88"/>
        <v>0</v>
      </c>
      <c r="Y29" s="218">
        <f t="shared" si="89"/>
        <v>0</v>
      </c>
      <c r="Z29" s="218">
        <f ca="1">_xlfn.IFNA(MIN(OFFSET($AU29,0,MATCH(Periods!$D$15,$AU$7:$CS$7)-1):OFFSET($AU29,0,MATCH(Periods!$D$15,$AU$7:$CS$7,0)-12)),0)</f>
        <v>0</v>
      </c>
      <c r="AA29" s="337"/>
      <c r="AB29" s="218">
        <f t="shared" si="14"/>
        <v>31.804899999999996</v>
      </c>
      <c r="AC29" s="218">
        <f t="shared" si="90"/>
        <v>0</v>
      </c>
      <c r="AD29" s="218">
        <f t="shared" si="91"/>
        <v>0</v>
      </c>
      <c r="AE29" s="218">
        <f ca="1">_xlfn.IFNA(MAX(OFFSET($AU29,0,MATCH(Periods!$D$15,$AU$7:$CS$7)-1):OFFSET($AU29,0,MATCH(Periods!$D$15,$AU$7:$CS$7,0)-12)),0)</f>
        <v>0</v>
      </c>
      <c r="AF29" s="337"/>
      <c r="AG29" s="218">
        <f t="shared" si="15"/>
        <v>2.6835349999999996</v>
      </c>
      <c r="AH29" s="218">
        <f t="shared" si="92"/>
        <v>0</v>
      </c>
      <c r="AI29" s="218">
        <f t="shared" si="93"/>
        <v>0</v>
      </c>
      <c r="AJ29" s="218">
        <f ca="1">_xlfn.IFNA(AVERAGE(OFFSET($AU29,0,MATCH(Periods!$D$15,$AU$7:$CS$7)-1):OFFSET($AU29,0,MATCH(Periods!$D$15,$AU$7:$CS$7,0)-12)),0)</f>
        <v>0</v>
      </c>
      <c r="AK29" s="337"/>
      <c r="AL29" s="218">
        <f t="shared" si="16"/>
        <v>-32.202419999999996</v>
      </c>
      <c r="AM29" s="59">
        <f t="shared" si="17"/>
        <v>-1</v>
      </c>
      <c r="AN29" s="218">
        <f t="shared" si="18"/>
        <v>0</v>
      </c>
      <c r="AO29" s="59" t="str">
        <f t="shared" si="19"/>
        <v>n/a</v>
      </c>
      <c r="AP29" s="218">
        <f t="shared" ca="1" si="20"/>
        <v>0</v>
      </c>
      <c r="AQ29" s="59" t="str">
        <f t="shared" ca="1" si="21"/>
        <v>n/a</v>
      </c>
      <c r="AR29" s="218">
        <f t="shared" ca="1" si="78"/>
        <v>0</v>
      </c>
      <c r="AS29" s="58" t="str">
        <f t="shared" ca="1" si="79"/>
        <v>n/a</v>
      </c>
      <c r="AU29" s="219">
        <f>SUMIFS(TB!N:N,TB!$F:$F,'Reported IS - detailed'!$B29,TB!$B:$B,'Reported IS - detailed'!$C29,TB!$G:$G,'Reported IS - detailed'!$E29,TB!$J:$J,'Reported IS - detailed'!$A$4,TB!$K:$K,"")</f>
        <v>0</v>
      </c>
      <c r="AV29" s="219">
        <f>SUMIFS(TB!O:O,TB!$F:$F,'Reported IS - detailed'!$B29,TB!$B:$B,'Reported IS - detailed'!$C29,TB!$G:$G,'Reported IS - detailed'!$E29,TB!$J:$J,'Reported IS - detailed'!$A$4,TB!$K:$K,"")</f>
        <v>0</v>
      </c>
      <c r="AW29" s="219">
        <f>SUMIFS(TB!P:P,TB!$F:$F,'Reported IS - detailed'!$B29,TB!$B:$B,'Reported IS - detailed'!$C29,TB!$G:$G,'Reported IS - detailed'!$E29,TB!$J:$J,'Reported IS - detailed'!$A$4,TB!$K:$K,"")</f>
        <v>0</v>
      </c>
      <c r="AX29" s="219">
        <f>SUMIFS(TB!Q:Q,TB!$F:$F,'Reported IS - detailed'!$B29,TB!$B:$B,'Reported IS - detailed'!$C29,TB!$G:$G,'Reported IS - detailed'!$E29,TB!$J:$J,'Reported IS - detailed'!$A$4,TB!$K:$K,"")</f>
        <v>0</v>
      </c>
      <c r="AY29" s="219">
        <f>SUMIFS(TB!R:R,TB!$F:$F,'Reported IS - detailed'!$B29,TB!$B:$B,'Reported IS - detailed'!$C29,TB!$G:$G,'Reported IS - detailed'!$E29,TB!$J:$J,'Reported IS - detailed'!$A$4,TB!$K:$K,"")</f>
        <v>0</v>
      </c>
      <c r="AZ29" s="219">
        <f>SUMIFS(TB!S:S,TB!$F:$F,'Reported IS - detailed'!$B29,TB!$B:$B,'Reported IS - detailed'!$C29,TB!$G:$G,'Reported IS - detailed'!$E29,TB!$J:$J,'Reported IS - detailed'!$A$4,TB!$K:$K,"")</f>
        <v>0</v>
      </c>
      <c r="BA29" s="219">
        <f>SUMIFS(TB!T:T,TB!$F:$F,'Reported IS - detailed'!$B29,TB!$B:$B,'Reported IS - detailed'!$C29,TB!$G:$G,'Reported IS - detailed'!$E29,TB!$J:$J,'Reported IS - detailed'!$A$4,TB!$K:$K,"")</f>
        <v>0</v>
      </c>
      <c r="BB29" s="219">
        <f>SUMIFS(TB!U:U,TB!$F:$F,'Reported IS - detailed'!$B29,TB!$B:$B,'Reported IS - detailed'!$C29,TB!$G:$G,'Reported IS - detailed'!$E29,TB!$J:$J,'Reported IS - detailed'!$A$4,TB!$K:$K,"")</f>
        <v>0.39751999999999998</v>
      </c>
      <c r="BC29" s="219">
        <f>SUMIFS(TB!V:V,TB!$F:$F,'Reported IS - detailed'!$B29,TB!$B:$B,'Reported IS - detailed'!$C29,TB!$G:$G,'Reported IS - detailed'!$E29,TB!$J:$J,'Reported IS - detailed'!$A$4,TB!$K:$K,"")</f>
        <v>0</v>
      </c>
      <c r="BD29" s="219">
        <f>SUMIFS(TB!W:W,TB!$F:$F,'Reported IS - detailed'!$B29,TB!$B:$B,'Reported IS - detailed'!$C29,TB!$G:$G,'Reported IS - detailed'!$E29,TB!$J:$J,'Reported IS - detailed'!$A$4,TB!$K:$K,"")</f>
        <v>0</v>
      </c>
      <c r="BE29" s="219">
        <f>SUMIFS(TB!X:X,TB!$F:$F,'Reported IS - detailed'!$B29,TB!$B:$B,'Reported IS - detailed'!$C29,TB!$G:$G,'Reported IS - detailed'!$E29,TB!$J:$J,'Reported IS - detailed'!$A$4,TB!$K:$K,"")</f>
        <v>0</v>
      </c>
      <c r="BF29" s="219">
        <f>SUMIFS(TB!Y:Y,TB!$F:$F,'Reported IS - detailed'!$B29,TB!$B:$B,'Reported IS - detailed'!$C29,TB!$G:$G,'Reported IS - detailed'!$E29,TB!$J:$J,'Reported IS - detailed'!$A$4,TB!$K:$K,"")</f>
        <v>31.804899999999996</v>
      </c>
      <c r="BG29" s="219">
        <f>SUMIFS(TB!Z:Z,TB!$F:$F,'Reported IS - detailed'!$B29,TB!$B:$B,'Reported IS - detailed'!$C29,TB!$G:$G,'Reported IS - detailed'!$E29,TB!$J:$J,'Reported IS - detailed'!$A$4,TB!$K:$K,"")</f>
        <v>0</v>
      </c>
      <c r="BH29" s="219">
        <f>SUMIFS(TB!AA:AA,TB!$F:$F,'Reported IS - detailed'!$B29,TB!$B:$B,'Reported IS - detailed'!$C29,TB!$G:$G,'Reported IS - detailed'!$E29,TB!$J:$J,'Reported IS - detailed'!$A$4,TB!$K:$K,"")</f>
        <v>0</v>
      </c>
      <c r="BI29" s="219">
        <f>SUMIFS(TB!AB:AB,TB!$F:$F,'Reported IS - detailed'!$B29,TB!$B:$B,'Reported IS - detailed'!$C29,TB!$G:$G,'Reported IS - detailed'!$E29,TB!$J:$J,'Reported IS - detailed'!$A$4,TB!$K:$K,"")</f>
        <v>0</v>
      </c>
      <c r="BJ29" s="219">
        <f>SUMIFS(TB!AC:AC,TB!$F:$F,'Reported IS - detailed'!$B29,TB!$B:$B,'Reported IS - detailed'!$C29,TB!$G:$G,'Reported IS - detailed'!$E29,TB!$J:$J,'Reported IS - detailed'!$A$4,TB!$K:$K,"")</f>
        <v>0</v>
      </c>
      <c r="BK29" s="219">
        <f>SUMIFS(TB!AD:AD,TB!$F:$F,'Reported IS - detailed'!$B29,TB!$B:$B,'Reported IS - detailed'!$C29,TB!$G:$G,'Reported IS - detailed'!$E29,TB!$J:$J,'Reported IS - detailed'!$A$4,TB!$K:$K,"")</f>
        <v>0</v>
      </c>
      <c r="BL29" s="219">
        <f>SUMIFS(TB!AE:AE,TB!$F:$F,'Reported IS - detailed'!$B29,TB!$B:$B,'Reported IS - detailed'!$C29,TB!$G:$G,'Reported IS - detailed'!$E29,TB!$J:$J,'Reported IS - detailed'!$A$4,TB!$K:$K,"")</f>
        <v>0</v>
      </c>
      <c r="BM29" s="219">
        <f>SUMIFS(TB!AF:AF,TB!$F:$F,'Reported IS - detailed'!$B29,TB!$B:$B,'Reported IS - detailed'!$C29,TB!$G:$G,'Reported IS - detailed'!$E29,TB!$J:$J,'Reported IS - detailed'!$A$4,TB!$K:$K,"")</f>
        <v>0</v>
      </c>
      <c r="BN29" s="219">
        <f>SUMIFS(TB!AG:AG,TB!$F:$F,'Reported IS - detailed'!$B29,TB!$B:$B,'Reported IS - detailed'!$C29,TB!$G:$G,'Reported IS - detailed'!$E29,TB!$J:$J,'Reported IS - detailed'!$A$4,TB!$K:$K,"")</f>
        <v>0</v>
      </c>
      <c r="BO29" s="219">
        <f>SUMIFS(TB!AH:AH,TB!$F:$F,'Reported IS - detailed'!$B29,TB!$B:$B,'Reported IS - detailed'!$C29,TB!$G:$G,'Reported IS - detailed'!$E29,TB!$J:$J,'Reported IS - detailed'!$A$4,TB!$K:$K,"")</f>
        <v>0</v>
      </c>
      <c r="BP29" s="219">
        <f>SUMIFS(TB!AI:AI,TB!$F:$F,'Reported IS - detailed'!$B29,TB!$B:$B,'Reported IS - detailed'!$C29,TB!$G:$G,'Reported IS - detailed'!$E29,TB!$J:$J,'Reported IS - detailed'!$A$4,TB!$K:$K,"")</f>
        <v>0</v>
      </c>
      <c r="BQ29" s="219">
        <f>SUMIFS(TB!AJ:AJ,TB!$F:$F,'Reported IS - detailed'!$B29,TB!$B:$B,'Reported IS - detailed'!$C29,TB!$G:$G,'Reported IS - detailed'!$E29,TB!$J:$J,'Reported IS - detailed'!$A$4,TB!$K:$K,"")</f>
        <v>0</v>
      </c>
      <c r="BR29" s="219">
        <f>SUMIFS(TB!AK:AK,TB!$F:$F,'Reported IS - detailed'!$B29,TB!$B:$B,'Reported IS - detailed'!$C29,TB!$G:$G,'Reported IS - detailed'!$E29,TB!$J:$J,'Reported IS - detailed'!$A$4,TB!$K:$K,"")</f>
        <v>0</v>
      </c>
      <c r="BS29" s="219">
        <f>SUMIFS(TB!AL:AL,TB!$F:$F,'Reported IS - detailed'!$B29,TB!$B:$B,'Reported IS - detailed'!$C29,TB!$G:$G,'Reported IS - detailed'!$E29,TB!$J:$J,'Reported IS - detailed'!$A$4,TB!$K:$K,"")</f>
        <v>0</v>
      </c>
      <c r="BT29" s="219">
        <f>SUMIFS(TB!AM:AM,TB!$F:$F,'Reported IS - detailed'!$B29,TB!$B:$B,'Reported IS - detailed'!$C29,TB!$G:$G,'Reported IS - detailed'!$E29,TB!$J:$J,'Reported IS - detailed'!$A$4,TB!$K:$K,"")</f>
        <v>0</v>
      </c>
      <c r="BU29" s="219">
        <f>SUMIFS(TB!AN:AN,TB!$F:$F,'Reported IS - detailed'!$B29,TB!$B:$B,'Reported IS - detailed'!$C29,TB!$G:$G,'Reported IS - detailed'!$E29,TB!$J:$J,'Reported IS - detailed'!$A$4,TB!$K:$K,"")</f>
        <v>0</v>
      </c>
      <c r="BV29" s="219">
        <f>SUMIFS(TB!AO:AO,TB!$F:$F,'Reported IS - detailed'!$B29,TB!$B:$B,'Reported IS - detailed'!$C29,TB!$G:$G,'Reported IS - detailed'!$E29,TB!$J:$J,'Reported IS - detailed'!$A$4,TB!$K:$K,"")</f>
        <v>0</v>
      </c>
      <c r="BW29" s="219">
        <f>SUMIFS(TB!AP:AP,TB!$F:$F,'Reported IS - detailed'!$B29,TB!$B:$B,'Reported IS - detailed'!$C29,TB!$G:$G,'Reported IS - detailed'!$E29,TB!$J:$J,'Reported IS - detailed'!$A$4,TB!$K:$K,"")</f>
        <v>0</v>
      </c>
      <c r="BX29" s="219">
        <f>SUMIFS(TB!AQ:AQ,TB!$F:$F,'Reported IS - detailed'!$B29,TB!$B:$B,'Reported IS - detailed'!$C29,TB!$G:$G,'Reported IS - detailed'!$E29,TB!$J:$J,'Reported IS - detailed'!$A$4,TB!$K:$K,"")</f>
        <v>0</v>
      </c>
      <c r="BY29" s="219">
        <f>SUMIFS(TB!AR:AR,TB!$F:$F,'Reported IS - detailed'!$B29,TB!$B:$B,'Reported IS - detailed'!$C29,TB!$G:$G,'Reported IS - detailed'!$E29,TB!$J:$J,'Reported IS - detailed'!$A$4,TB!$K:$K,"")</f>
        <v>0</v>
      </c>
      <c r="BZ29" s="219">
        <f>SUMIFS(TB!AS:AS,TB!$F:$F,'Reported IS - detailed'!$B29,TB!$B:$B,'Reported IS - detailed'!$C29,TB!$G:$G,'Reported IS - detailed'!$E29,TB!$J:$J,'Reported IS - detailed'!$A$4,TB!$K:$K,"")</f>
        <v>0</v>
      </c>
      <c r="CA29" s="219">
        <f>SUMIFS(TB!AT:AT,TB!$F:$F,'Reported IS - detailed'!$B29,TB!$B:$B,'Reported IS - detailed'!$C29,TB!$G:$G,'Reported IS - detailed'!$E29,TB!$J:$J,'Reported IS - detailed'!$A$4,TB!$K:$K,"")</f>
        <v>0</v>
      </c>
      <c r="CB29" s="219">
        <f>SUMIFS(TB!AU:AU,TB!$F:$F,'Reported IS - detailed'!$B29,TB!$B:$B,'Reported IS - detailed'!$C29,TB!$G:$G,'Reported IS - detailed'!$E29,TB!$J:$J,'Reported IS - detailed'!$A$4,TB!$K:$K,"")</f>
        <v>0</v>
      </c>
      <c r="CC29" s="219">
        <f>SUMIFS(TB!AV:AV,TB!$F:$F,'Reported IS - detailed'!$B29,TB!$B:$B,'Reported IS - detailed'!$C29,TB!$G:$G,'Reported IS - detailed'!$E29,TB!$J:$J,'Reported IS - detailed'!$A$4,TB!$K:$K,"")</f>
        <v>0</v>
      </c>
      <c r="CD29" s="218">
        <f>SUMIFS(TB!AW:AW,TB!$F:$F,'Reported IS - detailed'!$B29,TB!$B:$B,'Reported IS - detailed'!$C29,TB!$G:$G,'Reported IS - detailed'!$E29,TB!$J:$J,'Reported IS - detailed'!$A$4,TB!$K:$K,"")</f>
        <v>0</v>
      </c>
      <c r="CE29" s="219">
        <f>SUMIFS(TB!AX:AX,TB!$F:$F,'Reported IS - detailed'!$B29,TB!$B:$B,'Reported IS - detailed'!$C29,TB!$G:$G,'Reported IS - detailed'!$E29,TB!$J:$J,'Reported IS - detailed'!$A$4,TB!$K:$K,"")</f>
        <v>0</v>
      </c>
      <c r="CF29" s="219">
        <f>SUMIFS(TB!AY:AY,TB!$F:$F,'Reported IS - detailed'!$B29,TB!$B:$B,'Reported IS - detailed'!$C29,TB!$G:$G,'Reported IS - detailed'!$E29,TB!$J:$J,'Reported IS - detailed'!$A$4,TB!$K:$K,"")</f>
        <v>0</v>
      </c>
      <c r="CG29" s="219">
        <f>SUMIFS(TB!AZ:AZ,TB!$F:$F,'Reported IS - detailed'!$B29,TB!$B:$B,'Reported IS - detailed'!$C29,TB!$G:$G,'Reported IS - detailed'!$E29,TB!$J:$J,'Reported IS - detailed'!$A$4,TB!$K:$K,"")</f>
        <v>0</v>
      </c>
      <c r="CH29" s="219">
        <f>SUMIFS(TB!BA:BA,TB!$F:$F,'Reported IS - detailed'!$B29,TB!$B:$B,'Reported IS - detailed'!$C29,TB!$G:$G,'Reported IS - detailed'!$E29,TB!$J:$J,'Reported IS - detailed'!$A$4,TB!$K:$K,"")</f>
        <v>0</v>
      </c>
      <c r="CI29" s="219">
        <f>SUMIFS(TB!BB:BB,TB!$F:$F,'Reported IS - detailed'!$B29,TB!$B:$B,'Reported IS - detailed'!$C29,TB!$G:$G,'Reported IS - detailed'!$E29,TB!$J:$J,'Reported IS - detailed'!$A$4,TB!$K:$K,"")</f>
        <v>0</v>
      </c>
      <c r="CJ29" s="219">
        <f>SUMIFS(TB!BC:BC,TB!$F:$F,'Reported IS - detailed'!$B29,TB!$B:$B,'Reported IS - detailed'!$C29,TB!$G:$G,'Reported IS - detailed'!$E29,TB!$J:$J,'Reported IS - detailed'!$A$4,TB!$K:$K,"")</f>
        <v>0</v>
      </c>
      <c r="CK29" s="219">
        <f>SUMIFS(TB!BD:BD,TB!$F:$F,'Reported IS - detailed'!$B29,TB!$B:$B,'Reported IS - detailed'!$C29,TB!$G:$G,'Reported IS - detailed'!$E29,TB!$J:$J,'Reported IS - detailed'!$A$4,TB!$K:$K,"")</f>
        <v>0</v>
      </c>
      <c r="CL29" s="219">
        <f>SUMIFS(TB!BE:BE,TB!$F:$F,'Reported IS - detailed'!$B29,TB!$B:$B,'Reported IS - detailed'!$C29,TB!$G:$G,'Reported IS - detailed'!$E29,TB!$J:$J,'Reported IS - detailed'!$A$4,TB!$K:$K,"")</f>
        <v>0</v>
      </c>
      <c r="CM29" s="219">
        <f>SUMIFS(TB!BF:BF,TB!$F:$F,'Reported IS - detailed'!$B29,TB!$B:$B,'Reported IS - detailed'!$C29,TB!$G:$G,'Reported IS - detailed'!$E29,TB!$J:$J,'Reported IS - detailed'!$A$4,TB!$K:$K,"")</f>
        <v>0</v>
      </c>
      <c r="CN29" s="219">
        <f>SUMIFS(TB!BG:BG,TB!$F:$F,'Reported IS - detailed'!$B29,TB!$B:$B,'Reported IS - detailed'!$C29,TB!$G:$G,'Reported IS - detailed'!$E29,TB!$J:$J,'Reported IS - detailed'!$A$4,TB!$K:$K,"")</f>
        <v>0</v>
      </c>
      <c r="CO29" s="219">
        <f>SUMIFS(TB!BH:BH,TB!$F:$F,'Reported IS - detailed'!$B29,TB!$B:$B,'Reported IS - detailed'!$C29,TB!$G:$G,'Reported IS - detailed'!$E29,TB!$J:$J,'Reported IS - detailed'!$A$4,TB!$K:$K,"")</f>
        <v>0</v>
      </c>
      <c r="CP29" s="218">
        <f>SUMIFS(TB!BI:BI,TB!$F:$F,'Reported IS - detailed'!$B29,TB!$B:$B,'Reported IS - detailed'!$C29,TB!$G:$G,'Reported IS - detailed'!$E29,TB!$J:$J,'Reported IS - detailed'!$A$4,TB!$K:$K,"")</f>
        <v>0</v>
      </c>
    </row>
    <row r="30" spans="2:94" ht="14.25" hidden="1" customHeight="1" outlineLevel="1" x14ac:dyDescent="0.45">
      <c r="B30" s="88" t="str">
        <f>Periods!$C$40</f>
        <v>Cost of goods sold</v>
      </c>
      <c r="C30" s="197" t="s">
        <v>603</v>
      </c>
      <c r="D30" s="197" t="str">
        <f>IFERROR(VLOOKUP($C30,TB!$B:$H,2,FALSE),"-")</f>
        <v>CREDIT - DELL TO DLL</v>
      </c>
      <c r="E30" s="197" t="str">
        <f>IFERROR(VLOOKUP($C30,TB!$B:$H,6,FALSE),"-")</f>
        <v>Credit - Dell to DLL</v>
      </c>
      <c r="F30" s="71">
        <f>IFERROR(VLOOKUP($C30,TB!$B:$H,7,FALSE),"-")</f>
        <v>0</v>
      </c>
      <c r="G30" s="219">
        <f t="shared" si="1"/>
        <v>0</v>
      </c>
      <c r="H30" s="219">
        <f t="shared" si="86"/>
        <v>0</v>
      </c>
      <c r="I30" s="219">
        <f t="shared" si="87"/>
        <v>-252.12560999999999</v>
      </c>
      <c r="J30" s="218">
        <f ca="1">_xlfn.IFNA(SUM(OFFSET($AU30,0,MATCH(Periods!$D$15,$AU$7:$CS$7)-1):OFFSET($AU30,0,MATCH(Periods!$D$15,$AU$7:$CS$7,0)-12)),0)</f>
        <v>-252.12560999999999</v>
      </c>
      <c r="K30" s="218">
        <f ca="1">_xlfn.IFNA(SUM(OFFSET($AU30,0,MATCH(Periods!$D$17,$AU$7:$CS$7)-1):OFFSET($AU30,0,MATCH(Periods!$D$13,$AU$7:$CS$7,0))),0)</f>
        <v>0</v>
      </c>
      <c r="L30" s="218">
        <f ca="1">_xlfn.IFNA(SUM(OFFSET($AU30,0,MATCH(Periods!$D$16,$AU$7:$CS$7)-1):OFFSET($AU30,0,MATCH(Periods!$D$14,$AU$7:$CS$7,0))),0)</f>
        <v>0</v>
      </c>
      <c r="N30" s="551" t="s">
        <v>676</v>
      </c>
      <c r="O30" s="526"/>
      <c r="P30" s="58">
        <f t="shared" si="2"/>
        <v>0</v>
      </c>
      <c r="Q30" s="58">
        <f t="shared" si="3"/>
        <v>0</v>
      </c>
      <c r="R30" s="58">
        <f t="shared" si="4"/>
        <v>-3.0103017681177451E-3</v>
      </c>
      <c r="S30" s="58">
        <f t="shared" ca="1" si="5"/>
        <v>-3.2787230393443128E-3</v>
      </c>
      <c r="T30" s="58">
        <f t="shared" ca="1" si="6"/>
        <v>0</v>
      </c>
      <c r="U30" s="58">
        <f t="shared" ca="1" si="7"/>
        <v>0</v>
      </c>
      <c r="V30" s="149"/>
      <c r="W30" s="218">
        <f t="shared" si="13"/>
        <v>0</v>
      </c>
      <c r="X30" s="218">
        <f t="shared" si="88"/>
        <v>0</v>
      </c>
      <c r="Y30" s="218">
        <f t="shared" si="89"/>
        <v>-141.34652</v>
      </c>
      <c r="Z30" s="218">
        <f ca="1">_xlfn.IFNA(MIN(OFFSET($AU30,0,MATCH(Periods!$D$15,$AU$7:$CS$7)-1):OFFSET($AU30,0,MATCH(Periods!$D$15,$AU$7:$CS$7,0)-12)),0)</f>
        <v>-141.34652</v>
      </c>
      <c r="AA30" s="337"/>
      <c r="AB30" s="218">
        <f t="shared" si="14"/>
        <v>0</v>
      </c>
      <c r="AC30" s="218">
        <f t="shared" si="90"/>
        <v>0</v>
      </c>
      <c r="AD30" s="218">
        <f t="shared" si="91"/>
        <v>0</v>
      </c>
      <c r="AE30" s="218">
        <f ca="1">_xlfn.IFNA(MAX(OFFSET($AU30,0,MATCH(Periods!$D$15,$AU$7:$CS$7)-1):OFFSET($AU30,0,MATCH(Periods!$D$15,$AU$7:$CS$7,0)-12)),0)</f>
        <v>0</v>
      </c>
      <c r="AF30" s="337"/>
      <c r="AG30" s="218">
        <f t="shared" si="15"/>
        <v>0</v>
      </c>
      <c r="AH30" s="218">
        <f t="shared" si="92"/>
        <v>0</v>
      </c>
      <c r="AI30" s="218">
        <f t="shared" si="93"/>
        <v>-21.010467500000001</v>
      </c>
      <c r="AJ30" s="218">
        <f ca="1">_xlfn.IFNA(AVERAGE(OFFSET($AU30,0,MATCH(Periods!$D$15,$AU$7:$CS$7)-1):OFFSET($AU30,0,MATCH(Periods!$D$15,$AU$7:$CS$7,0)-12)),0)</f>
        <v>-21.010467500000001</v>
      </c>
      <c r="AK30" s="337"/>
      <c r="AL30" s="218">
        <f t="shared" si="16"/>
        <v>0</v>
      </c>
      <c r="AM30" s="59" t="str">
        <f t="shared" si="17"/>
        <v>n/a</v>
      </c>
      <c r="AN30" s="218">
        <f t="shared" si="18"/>
        <v>-252.12560999999999</v>
      </c>
      <c r="AO30" s="59" t="str">
        <f t="shared" si="19"/>
        <v>n/a</v>
      </c>
      <c r="AP30" s="218">
        <f t="shared" ca="1" si="20"/>
        <v>0</v>
      </c>
      <c r="AQ30" s="59">
        <f t="shared" ca="1" si="21"/>
        <v>0</v>
      </c>
      <c r="AR30" s="218">
        <f t="shared" ca="1" si="78"/>
        <v>0</v>
      </c>
      <c r="AS30" s="58" t="str">
        <f t="shared" ca="1" si="79"/>
        <v>n/a</v>
      </c>
      <c r="AU30" s="219">
        <f>SUMIFS(TB!N:N,TB!$F:$F,'Reported IS - detailed'!$B30,TB!$B:$B,'Reported IS - detailed'!$C30,TB!$G:$G,'Reported IS - detailed'!$E30,TB!$J:$J,'Reported IS - detailed'!$A$4,TB!$K:$K,"")</f>
        <v>0</v>
      </c>
      <c r="AV30" s="219">
        <f>SUMIFS(TB!O:O,TB!$F:$F,'Reported IS - detailed'!$B30,TB!$B:$B,'Reported IS - detailed'!$C30,TB!$G:$G,'Reported IS - detailed'!$E30,TB!$J:$J,'Reported IS - detailed'!$A$4,TB!$K:$K,"")</f>
        <v>0</v>
      </c>
      <c r="AW30" s="219">
        <f>SUMIFS(TB!P:P,TB!$F:$F,'Reported IS - detailed'!$B30,TB!$B:$B,'Reported IS - detailed'!$C30,TB!$G:$G,'Reported IS - detailed'!$E30,TB!$J:$J,'Reported IS - detailed'!$A$4,TB!$K:$K,"")</f>
        <v>0</v>
      </c>
      <c r="AX30" s="219">
        <f>SUMIFS(TB!Q:Q,TB!$F:$F,'Reported IS - detailed'!$B30,TB!$B:$B,'Reported IS - detailed'!$C30,TB!$G:$G,'Reported IS - detailed'!$E30,TB!$J:$J,'Reported IS - detailed'!$A$4,TB!$K:$K,"")</f>
        <v>0</v>
      </c>
      <c r="AY30" s="219">
        <f>SUMIFS(TB!R:R,TB!$F:$F,'Reported IS - detailed'!$B30,TB!$B:$B,'Reported IS - detailed'!$C30,TB!$G:$G,'Reported IS - detailed'!$E30,TB!$J:$J,'Reported IS - detailed'!$A$4,TB!$K:$K,"")</f>
        <v>0</v>
      </c>
      <c r="AZ30" s="219">
        <f>SUMIFS(TB!S:S,TB!$F:$F,'Reported IS - detailed'!$B30,TB!$B:$B,'Reported IS - detailed'!$C30,TB!$G:$G,'Reported IS - detailed'!$E30,TB!$J:$J,'Reported IS - detailed'!$A$4,TB!$K:$K,"")</f>
        <v>0</v>
      </c>
      <c r="BA30" s="219">
        <f>SUMIFS(TB!T:T,TB!$F:$F,'Reported IS - detailed'!$B30,TB!$B:$B,'Reported IS - detailed'!$C30,TB!$G:$G,'Reported IS - detailed'!$E30,TB!$J:$J,'Reported IS - detailed'!$A$4,TB!$K:$K,"")</f>
        <v>0</v>
      </c>
      <c r="BB30" s="219">
        <f>SUMIFS(TB!U:U,TB!$F:$F,'Reported IS - detailed'!$B30,TB!$B:$B,'Reported IS - detailed'!$C30,TB!$G:$G,'Reported IS - detailed'!$E30,TB!$J:$J,'Reported IS - detailed'!$A$4,TB!$K:$K,"")</f>
        <v>0</v>
      </c>
      <c r="BC30" s="219">
        <f>SUMIFS(TB!V:V,TB!$F:$F,'Reported IS - detailed'!$B30,TB!$B:$B,'Reported IS - detailed'!$C30,TB!$G:$G,'Reported IS - detailed'!$E30,TB!$J:$J,'Reported IS - detailed'!$A$4,TB!$K:$K,"")</f>
        <v>0</v>
      </c>
      <c r="BD30" s="219">
        <f>SUMIFS(TB!W:W,TB!$F:$F,'Reported IS - detailed'!$B30,TB!$B:$B,'Reported IS - detailed'!$C30,TB!$G:$G,'Reported IS - detailed'!$E30,TB!$J:$J,'Reported IS - detailed'!$A$4,TB!$K:$K,"")</f>
        <v>0</v>
      </c>
      <c r="BE30" s="219">
        <f>SUMIFS(TB!X:X,TB!$F:$F,'Reported IS - detailed'!$B30,TB!$B:$B,'Reported IS - detailed'!$C30,TB!$G:$G,'Reported IS - detailed'!$E30,TB!$J:$J,'Reported IS - detailed'!$A$4,TB!$K:$K,"")</f>
        <v>0</v>
      </c>
      <c r="BF30" s="219">
        <f>SUMIFS(TB!Y:Y,TB!$F:$F,'Reported IS - detailed'!$B30,TB!$B:$B,'Reported IS - detailed'!$C30,TB!$G:$G,'Reported IS - detailed'!$E30,TB!$J:$J,'Reported IS - detailed'!$A$4,TB!$K:$K,"")</f>
        <v>0</v>
      </c>
      <c r="BG30" s="219">
        <f>SUMIFS(TB!Z:Z,TB!$F:$F,'Reported IS - detailed'!$B30,TB!$B:$B,'Reported IS - detailed'!$C30,TB!$G:$G,'Reported IS - detailed'!$E30,TB!$J:$J,'Reported IS - detailed'!$A$4,TB!$K:$K,"")</f>
        <v>0</v>
      </c>
      <c r="BH30" s="219">
        <f>SUMIFS(TB!AA:AA,TB!$F:$F,'Reported IS - detailed'!$B30,TB!$B:$B,'Reported IS - detailed'!$C30,TB!$G:$G,'Reported IS - detailed'!$E30,TB!$J:$J,'Reported IS - detailed'!$A$4,TB!$K:$K,"")</f>
        <v>0</v>
      </c>
      <c r="BI30" s="219">
        <f>SUMIFS(TB!AB:AB,TB!$F:$F,'Reported IS - detailed'!$B30,TB!$B:$B,'Reported IS - detailed'!$C30,TB!$G:$G,'Reported IS - detailed'!$E30,TB!$J:$J,'Reported IS - detailed'!$A$4,TB!$K:$K,"")</f>
        <v>0</v>
      </c>
      <c r="BJ30" s="219">
        <f>SUMIFS(TB!AC:AC,TB!$F:$F,'Reported IS - detailed'!$B30,TB!$B:$B,'Reported IS - detailed'!$C30,TB!$G:$G,'Reported IS - detailed'!$E30,TB!$J:$J,'Reported IS - detailed'!$A$4,TB!$K:$K,"")</f>
        <v>0</v>
      </c>
      <c r="BK30" s="219">
        <f>SUMIFS(TB!AD:AD,TB!$F:$F,'Reported IS - detailed'!$B30,TB!$B:$B,'Reported IS - detailed'!$C30,TB!$G:$G,'Reported IS - detailed'!$E30,TB!$J:$J,'Reported IS - detailed'!$A$4,TB!$K:$K,"")</f>
        <v>0</v>
      </c>
      <c r="BL30" s="219">
        <f>SUMIFS(TB!AE:AE,TB!$F:$F,'Reported IS - detailed'!$B30,TB!$B:$B,'Reported IS - detailed'!$C30,TB!$G:$G,'Reported IS - detailed'!$E30,TB!$J:$J,'Reported IS - detailed'!$A$4,TB!$K:$K,"")</f>
        <v>0</v>
      </c>
      <c r="BM30" s="219">
        <f>SUMIFS(TB!AF:AF,TB!$F:$F,'Reported IS - detailed'!$B30,TB!$B:$B,'Reported IS - detailed'!$C30,TB!$G:$G,'Reported IS - detailed'!$E30,TB!$J:$J,'Reported IS - detailed'!$A$4,TB!$K:$K,"")</f>
        <v>0</v>
      </c>
      <c r="BN30" s="219">
        <f>SUMIFS(TB!AG:AG,TB!$F:$F,'Reported IS - detailed'!$B30,TB!$B:$B,'Reported IS - detailed'!$C30,TB!$G:$G,'Reported IS - detailed'!$E30,TB!$J:$J,'Reported IS - detailed'!$A$4,TB!$K:$K,"")</f>
        <v>0</v>
      </c>
      <c r="BO30" s="219">
        <f>SUMIFS(TB!AH:AH,TB!$F:$F,'Reported IS - detailed'!$B30,TB!$B:$B,'Reported IS - detailed'!$C30,TB!$G:$G,'Reported IS - detailed'!$E30,TB!$J:$J,'Reported IS - detailed'!$A$4,TB!$K:$K,"")</f>
        <v>0</v>
      </c>
      <c r="BP30" s="219">
        <f>SUMIFS(TB!AI:AI,TB!$F:$F,'Reported IS - detailed'!$B30,TB!$B:$B,'Reported IS - detailed'!$C30,TB!$G:$G,'Reported IS - detailed'!$E30,TB!$J:$J,'Reported IS - detailed'!$A$4,TB!$K:$K,"")</f>
        <v>0</v>
      </c>
      <c r="BQ30" s="219">
        <f>SUMIFS(TB!AJ:AJ,TB!$F:$F,'Reported IS - detailed'!$B30,TB!$B:$B,'Reported IS - detailed'!$C30,TB!$G:$G,'Reported IS - detailed'!$E30,TB!$J:$J,'Reported IS - detailed'!$A$4,TB!$K:$K,"")</f>
        <v>0</v>
      </c>
      <c r="BR30" s="219">
        <f>SUMIFS(TB!AK:AK,TB!$F:$F,'Reported IS - detailed'!$B30,TB!$B:$B,'Reported IS - detailed'!$C30,TB!$G:$G,'Reported IS - detailed'!$E30,TB!$J:$J,'Reported IS - detailed'!$A$4,TB!$K:$K,"")</f>
        <v>0</v>
      </c>
      <c r="BS30" s="219">
        <f>SUMIFS(TB!AL:AL,TB!$F:$F,'Reported IS - detailed'!$B30,TB!$B:$B,'Reported IS - detailed'!$C30,TB!$G:$G,'Reported IS - detailed'!$E30,TB!$J:$J,'Reported IS - detailed'!$A$4,TB!$K:$K,"")</f>
        <v>0</v>
      </c>
      <c r="BT30" s="219">
        <f>SUMIFS(TB!AM:AM,TB!$F:$F,'Reported IS - detailed'!$B30,TB!$B:$B,'Reported IS - detailed'!$C30,TB!$G:$G,'Reported IS - detailed'!$E30,TB!$J:$J,'Reported IS - detailed'!$A$4,TB!$K:$K,"")</f>
        <v>0</v>
      </c>
      <c r="BU30" s="219">
        <f>SUMIFS(TB!AN:AN,TB!$F:$F,'Reported IS - detailed'!$B30,TB!$B:$B,'Reported IS - detailed'!$C30,TB!$G:$G,'Reported IS - detailed'!$E30,TB!$J:$J,'Reported IS - detailed'!$A$4,TB!$K:$K,"")</f>
        <v>0</v>
      </c>
      <c r="BV30" s="219">
        <f>SUMIFS(TB!AO:AO,TB!$F:$F,'Reported IS - detailed'!$B30,TB!$B:$B,'Reported IS - detailed'!$C30,TB!$G:$G,'Reported IS - detailed'!$E30,TB!$J:$J,'Reported IS - detailed'!$A$4,TB!$K:$K,"")</f>
        <v>0</v>
      </c>
      <c r="BW30" s="219">
        <f>SUMIFS(TB!AP:AP,TB!$F:$F,'Reported IS - detailed'!$B30,TB!$B:$B,'Reported IS - detailed'!$C30,TB!$G:$G,'Reported IS - detailed'!$E30,TB!$J:$J,'Reported IS - detailed'!$A$4,TB!$K:$K,"")</f>
        <v>-141.34652</v>
      </c>
      <c r="BX30" s="219">
        <f>SUMIFS(TB!AQ:AQ,TB!$F:$F,'Reported IS - detailed'!$B30,TB!$B:$B,'Reported IS - detailed'!$C30,TB!$G:$G,'Reported IS - detailed'!$E30,TB!$J:$J,'Reported IS - detailed'!$A$4,TB!$K:$K,"")</f>
        <v>0</v>
      </c>
      <c r="BY30" s="219">
        <f>SUMIFS(TB!AR:AR,TB!$F:$F,'Reported IS - detailed'!$B30,TB!$B:$B,'Reported IS - detailed'!$C30,TB!$G:$G,'Reported IS - detailed'!$E30,TB!$J:$J,'Reported IS - detailed'!$A$4,TB!$K:$K,"")</f>
        <v>-110.77909</v>
      </c>
      <c r="BZ30" s="219">
        <f>SUMIFS(TB!AS:AS,TB!$F:$F,'Reported IS - detailed'!$B30,TB!$B:$B,'Reported IS - detailed'!$C30,TB!$G:$G,'Reported IS - detailed'!$E30,TB!$J:$J,'Reported IS - detailed'!$A$4,TB!$K:$K,"")</f>
        <v>0</v>
      </c>
      <c r="CA30" s="219">
        <f>SUMIFS(TB!AT:AT,TB!$F:$F,'Reported IS - detailed'!$B30,TB!$B:$B,'Reported IS - detailed'!$C30,TB!$G:$G,'Reported IS - detailed'!$E30,TB!$J:$J,'Reported IS - detailed'!$A$4,TB!$K:$K,"")</f>
        <v>0</v>
      </c>
      <c r="CB30" s="219">
        <f>SUMIFS(TB!AU:AU,TB!$F:$F,'Reported IS - detailed'!$B30,TB!$B:$B,'Reported IS - detailed'!$C30,TB!$G:$G,'Reported IS - detailed'!$E30,TB!$J:$J,'Reported IS - detailed'!$A$4,TB!$K:$K,"")</f>
        <v>0</v>
      </c>
      <c r="CC30" s="219">
        <f>SUMIFS(TB!AV:AV,TB!$F:$F,'Reported IS - detailed'!$B30,TB!$B:$B,'Reported IS - detailed'!$C30,TB!$G:$G,'Reported IS - detailed'!$E30,TB!$J:$J,'Reported IS - detailed'!$A$4,TB!$K:$K,"")</f>
        <v>0</v>
      </c>
      <c r="CD30" s="218">
        <f>SUMIFS(TB!AW:AW,TB!$F:$F,'Reported IS - detailed'!$B30,TB!$B:$B,'Reported IS - detailed'!$C30,TB!$G:$G,'Reported IS - detailed'!$E30,TB!$J:$J,'Reported IS - detailed'!$A$4,TB!$K:$K,"")</f>
        <v>0</v>
      </c>
      <c r="CE30" s="219">
        <f>SUMIFS(TB!AX:AX,TB!$F:$F,'Reported IS - detailed'!$B30,TB!$B:$B,'Reported IS - detailed'!$C30,TB!$G:$G,'Reported IS - detailed'!$E30,TB!$J:$J,'Reported IS - detailed'!$A$4,TB!$K:$K,"")</f>
        <v>0</v>
      </c>
      <c r="CF30" s="219">
        <f>SUMIFS(TB!AY:AY,TB!$F:$F,'Reported IS - detailed'!$B30,TB!$B:$B,'Reported IS - detailed'!$C30,TB!$G:$G,'Reported IS - detailed'!$E30,TB!$J:$J,'Reported IS - detailed'!$A$4,TB!$K:$K,"")</f>
        <v>0</v>
      </c>
      <c r="CG30" s="219">
        <f>SUMIFS(TB!AZ:AZ,TB!$F:$F,'Reported IS - detailed'!$B30,TB!$B:$B,'Reported IS - detailed'!$C30,TB!$G:$G,'Reported IS - detailed'!$E30,TB!$J:$J,'Reported IS - detailed'!$A$4,TB!$K:$K,"")</f>
        <v>0</v>
      </c>
      <c r="CH30" s="219">
        <f>SUMIFS(TB!BA:BA,TB!$F:$F,'Reported IS - detailed'!$B30,TB!$B:$B,'Reported IS - detailed'!$C30,TB!$G:$G,'Reported IS - detailed'!$E30,TB!$J:$J,'Reported IS - detailed'!$A$4,TB!$K:$K,"")</f>
        <v>0</v>
      </c>
      <c r="CI30" s="219">
        <f>SUMIFS(TB!BB:BB,TB!$F:$F,'Reported IS - detailed'!$B30,TB!$B:$B,'Reported IS - detailed'!$C30,TB!$G:$G,'Reported IS - detailed'!$E30,TB!$J:$J,'Reported IS - detailed'!$A$4,TB!$K:$K,"")</f>
        <v>0</v>
      </c>
      <c r="CJ30" s="219">
        <f>SUMIFS(TB!BC:BC,TB!$F:$F,'Reported IS - detailed'!$B30,TB!$B:$B,'Reported IS - detailed'!$C30,TB!$G:$G,'Reported IS - detailed'!$E30,TB!$J:$J,'Reported IS - detailed'!$A$4,TB!$K:$K,"")</f>
        <v>0</v>
      </c>
      <c r="CK30" s="219">
        <f>SUMIFS(TB!BD:BD,TB!$F:$F,'Reported IS - detailed'!$B30,TB!$B:$B,'Reported IS - detailed'!$C30,TB!$G:$G,'Reported IS - detailed'!$E30,TB!$J:$J,'Reported IS - detailed'!$A$4,TB!$K:$K,"")</f>
        <v>0</v>
      </c>
      <c r="CL30" s="219">
        <f>SUMIFS(TB!BE:BE,TB!$F:$F,'Reported IS - detailed'!$B30,TB!$B:$B,'Reported IS - detailed'!$C30,TB!$G:$G,'Reported IS - detailed'!$E30,TB!$J:$J,'Reported IS - detailed'!$A$4,TB!$K:$K,"")</f>
        <v>0</v>
      </c>
      <c r="CM30" s="219">
        <f>SUMIFS(TB!BF:BF,TB!$F:$F,'Reported IS - detailed'!$B30,TB!$B:$B,'Reported IS - detailed'!$C30,TB!$G:$G,'Reported IS - detailed'!$E30,TB!$J:$J,'Reported IS - detailed'!$A$4,TB!$K:$K,"")</f>
        <v>0</v>
      </c>
      <c r="CN30" s="219">
        <f>SUMIFS(TB!BG:BG,TB!$F:$F,'Reported IS - detailed'!$B30,TB!$B:$B,'Reported IS - detailed'!$C30,TB!$G:$G,'Reported IS - detailed'!$E30,TB!$J:$J,'Reported IS - detailed'!$A$4,TB!$K:$K,"")</f>
        <v>0</v>
      </c>
      <c r="CO30" s="219">
        <f>SUMIFS(TB!BH:BH,TB!$F:$F,'Reported IS - detailed'!$B30,TB!$B:$B,'Reported IS - detailed'!$C30,TB!$G:$G,'Reported IS - detailed'!$E30,TB!$J:$J,'Reported IS - detailed'!$A$4,TB!$K:$K,"")</f>
        <v>0</v>
      </c>
      <c r="CP30" s="218">
        <f>SUMIFS(TB!BI:BI,TB!$F:$F,'Reported IS - detailed'!$B30,TB!$B:$B,'Reported IS - detailed'!$C30,TB!$G:$G,'Reported IS - detailed'!$E30,TB!$J:$J,'Reported IS - detailed'!$A$4,TB!$K:$K,"")</f>
        <v>0</v>
      </c>
    </row>
    <row r="31" spans="2:94" ht="14.25" hidden="1" customHeight="1" outlineLevel="1" x14ac:dyDescent="0.45">
      <c r="B31" s="88" t="str">
        <f>Periods!$C$40</f>
        <v>Cost of goods sold</v>
      </c>
      <c r="C31" s="197" t="s">
        <v>606</v>
      </c>
      <c r="D31" s="197" t="str">
        <f>IFERROR(VLOOKUP($C31,TB!$B:$H,2,FALSE),"-")</f>
        <v>MIF REIMBURSEMENT</v>
      </c>
      <c r="E31" s="197" t="str">
        <f>IFERROR(VLOOKUP($C31,TB!$B:$H,6,FALSE),"-")</f>
        <v>MIF reimbursement</v>
      </c>
      <c r="F31" s="71">
        <f>IFERROR(VLOOKUP($C31,TB!$B:$H,7,FALSE),"-")</f>
        <v>0</v>
      </c>
      <c r="G31" s="219">
        <f t="shared" si="1"/>
        <v>0</v>
      </c>
      <c r="H31" s="219">
        <f t="shared" si="86"/>
        <v>-403.51759000000004</v>
      </c>
      <c r="I31" s="219">
        <f t="shared" si="87"/>
        <v>-888.24887000000001</v>
      </c>
      <c r="J31" s="218">
        <f ca="1">_xlfn.IFNA(SUM(OFFSET($AU31,0,MATCH(Periods!$D$15,$AU$7:$CS$7)-1):OFFSET($AU31,0,MATCH(Periods!$D$15,$AU$7:$CS$7,0)-12)),0)</f>
        <v>-1076.0918999999999</v>
      </c>
      <c r="K31" s="218">
        <f ca="1">_xlfn.IFNA(SUM(OFFSET($AU31,0,MATCH(Periods!$D$17,$AU$7:$CS$7)-1):OFFSET($AU31,0,MATCH(Periods!$D$13,$AU$7:$CS$7,0))),0)</f>
        <v>0</v>
      </c>
      <c r="L31" s="218">
        <f ca="1">_xlfn.IFNA(SUM(OFFSET($AU31,0,MATCH(Periods!$D$16,$AU$7:$CS$7)-1):OFFSET($AU31,0,MATCH(Periods!$D$14,$AU$7:$CS$7,0))),0)</f>
        <v>-187.84303</v>
      </c>
      <c r="N31" s="551"/>
      <c r="O31" s="526"/>
      <c r="P31" s="58">
        <f t="shared" si="2"/>
        <v>0</v>
      </c>
      <c r="Q31" s="58">
        <f t="shared" si="3"/>
        <v>-7.7274486434118043E-3</v>
      </c>
      <c r="R31" s="58">
        <f t="shared" si="4"/>
        <v>-1.0605416656759259E-2</v>
      </c>
      <c r="S31" s="58">
        <f t="shared" ca="1" si="5"/>
        <v>-1.3993847372275256E-2</v>
      </c>
      <c r="T31" s="58">
        <f t="shared" ca="1" si="6"/>
        <v>0</v>
      </c>
      <c r="U31" s="58">
        <f t="shared" ca="1" si="7"/>
        <v>-5.3513563904188301E-2</v>
      </c>
      <c r="V31" s="149"/>
      <c r="W31" s="218">
        <f t="shared" si="13"/>
        <v>0</v>
      </c>
      <c r="X31" s="218">
        <f t="shared" si="88"/>
        <v>-259.70368000000008</v>
      </c>
      <c r="Y31" s="218">
        <f t="shared" si="89"/>
        <v>-335.05149000000006</v>
      </c>
      <c r="Z31" s="218">
        <f ca="1">_xlfn.IFNA(MIN(OFFSET($AU31,0,MATCH(Periods!$D$15,$AU$7:$CS$7)-1):OFFSET($AU31,0,MATCH(Periods!$D$15,$AU$7:$CS$7,0)-12)),0)</f>
        <v>-335.05149000000006</v>
      </c>
      <c r="AA31" s="337"/>
      <c r="AB31" s="218">
        <f t="shared" si="14"/>
        <v>0</v>
      </c>
      <c r="AC31" s="218">
        <f t="shared" si="90"/>
        <v>0</v>
      </c>
      <c r="AD31" s="218">
        <f t="shared" si="91"/>
        <v>0</v>
      </c>
      <c r="AE31" s="218">
        <f ca="1">_xlfn.IFNA(MAX(OFFSET($AU31,0,MATCH(Periods!$D$15,$AU$7:$CS$7)-1):OFFSET($AU31,0,MATCH(Periods!$D$15,$AU$7:$CS$7,0)-12)),0)</f>
        <v>0</v>
      </c>
      <c r="AF31" s="337"/>
      <c r="AG31" s="218">
        <f t="shared" si="15"/>
        <v>0</v>
      </c>
      <c r="AH31" s="218">
        <f t="shared" si="92"/>
        <v>-33.626465833333334</v>
      </c>
      <c r="AI31" s="218">
        <f t="shared" si="93"/>
        <v>-74.020739166666672</v>
      </c>
      <c r="AJ31" s="218">
        <f ca="1">_xlfn.IFNA(AVERAGE(OFFSET($AU31,0,MATCH(Periods!$D$15,$AU$7:$CS$7)-1):OFFSET($AU31,0,MATCH(Periods!$D$15,$AU$7:$CS$7,0)-12)),0)</f>
        <v>-89.674324999999996</v>
      </c>
      <c r="AK31" s="337"/>
      <c r="AL31" s="218">
        <f t="shared" si="16"/>
        <v>-403.51759000000004</v>
      </c>
      <c r="AM31" s="59" t="str">
        <f t="shared" si="17"/>
        <v>n/a</v>
      </c>
      <c r="AN31" s="218">
        <f t="shared" si="18"/>
        <v>-484.73127999999997</v>
      </c>
      <c r="AO31" s="59">
        <f t="shared" si="19"/>
        <v>1.2012643116747399</v>
      </c>
      <c r="AP31" s="218">
        <f t="shared" ca="1" si="20"/>
        <v>-187.84302999999989</v>
      </c>
      <c r="AQ31" s="59">
        <f t="shared" ca="1" si="21"/>
        <v>0.21147567573038387</v>
      </c>
      <c r="AR31" s="218">
        <f t="shared" ca="1" si="78"/>
        <v>-187.84303</v>
      </c>
      <c r="AS31" s="58" t="str">
        <f t="shared" ca="1" si="79"/>
        <v>n/a</v>
      </c>
      <c r="AU31" s="219">
        <f>SUMIFS(TB!N:N,TB!$F:$F,'Reported IS - detailed'!$B31,TB!$B:$B,'Reported IS - detailed'!$C31,TB!$G:$G,'Reported IS - detailed'!$E31,TB!$J:$J,'Reported IS - detailed'!$A$4,TB!$K:$K,"")</f>
        <v>0</v>
      </c>
      <c r="AV31" s="219">
        <f>SUMIFS(TB!O:O,TB!$F:$F,'Reported IS - detailed'!$B31,TB!$B:$B,'Reported IS - detailed'!$C31,TB!$G:$G,'Reported IS - detailed'!$E31,TB!$J:$J,'Reported IS - detailed'!$A$4,TB!$K:$K,"")</f>
        <v>0</v>
      </c>
      <c r="AW31" s="219">
        <f>SUMIFS(TB!P:P,TB!$F:$F,'Reported IS - detailed'!$B31,TB!$B:$B,'Reported IS - detailed'!$C31,TB!$G:$G,'Reported IS - detailed'!$E31,TB!$J:$J,'Reported IS - detailed'!$A$4,TB!$K:$K,"")</f>
        <v>0</v>
      </c>
      <c r="AX31" s="219">
        <f>SUMIFS(TB!Q:Q,TB!$F:$F,'Reported IS - detailed'!$B31,TB!$B:$B,'Reported IS - detailed'!$C31,TB!$G:$G,'Reported IS - detailed'!$E31,TB!$J:$J,'Reported IS - detailed'!$A$4,TB!$K:$K,"")</f>
        <v>0</v>
      </c>
      <c r="AY31" s="219">
        <f>SUMIFS(TB!R:R,TB!$F:$F,'Reported IS - detailed'!$B31,TB!$B:$B,'Reported IS - detailed'!$C31,TB!$G:$G,'Reported IS - detailed'!$E31,TB!$J:$J,'Reported IS - detailed'!$A$4,TB!$K:$K,"")</f>
        <v>0</v>
      </c>
      <c r="AZ31" s="219">
        <f>SUMIFS(TB!S:S,TB!$F:$F,'Reported IS - detailed'!$B31,TB!$B:$B,'Reported IS - detailed'!$C31,TB!$G:$G,'Reported IS - detailed'!$E31,TB!$J:$J,'Reported IS - detailed'!$A$4,TB!$K:$K,"")</f>
        <v>0</v>
      </c>
      <c r="BA31" s="219">
        <f>SUMIFS(TB!T:T,TB!$F:$F,'Reported IS - detailed'!$B31,TB!$B:$B,'Reported IS - detailed'!$C31,TB!$G:$G,'Reported IS - detailed'!$E31,TB!$J:$J,'Reported IS - detailed'!$A$4,TB!$K:$K,"")</f>
        <v>0</v>
      </c>
      <c r="BB31" s="219">
        <f>SUMIFS(TB!U:U,TB!$F:$F,'Reported IS - detailed'!$B31,TB!$B:$B,'Reported IS - detailed'!$C31,TB!$G:$G,'Reported IS - detailed'!$E31,TB!$J:$J,'Reported IS - detailed'!$A$4,TB!$K:$K,"")</f>
        <v>0</v>
      </c>
      <c r="BC31" s="219">
        <f>SUMIFS(TB!V:V,TB!$F:$F,'Reported IS - detailed'!$B31,TB!$B:$B,'Reported IS - detailed'!$C31,TB!$G:$G,'Reported IS - detailed'!$E31,TB!$J:$J,'Reported IS - detailed'!$A$4,TB!$K:$K,"")</f>
        <v>0</v>
      </c>
      <c r="BD31" s="219">
        <f>SUMIFS(TB!W:W,TB!$F:$F,'Reported IS - detailed'!$B31,TB!$B:$B,'Reported IS - detailed'!$C31,TB!$G:$G,'Reported IS - detailed'!$E31,TB!$J:$J,'Reported IS - detailed'!$A$4,TB!$K:$K,"")</f>
        <v>0</v>
      </c>
      <c r="BE31" s="219">
        <f>SUMIFS(TB!X:X,TB!$F:$F,'Reported IS - detailed'!$B31,TB!$B:$B,'Reported IS - detailed'!$C31,TB!$G:$G,'Reported IS - detailed'!$E31,TB!$J:$J,'Reported IS - detailed'!$A$4,TB!$K:$K,"")</f>
        <v>0</v>
      </c>
      <c r="BF31" s="219">
        <f>SUMIFS(TB!Y:Y,TB!$F:$F,'Reported IS - detailed'!$B31,TB!$B:$B,'Reported IS - detailed'!$C31,TB!$G:$G,'Reported IS - detailed'!$E31,TB!$J:$J,'Reported IS - detailed'!$A$4,TB!$K:$K,"")</f>
        <v>0</v>
      </c>
      <c r="BG31" s="219">
        <f>SUMIFS(TB!Z:Z,TB!$F:$F,'Reported IS - detailed'!$B31,TB!$B:$B,'Reported IS - detailed'!$C31,TB!$G:$G,'Reported IS - detailed'!$E31,TB!$J:$J,'Reported IS - detailed'!$A$4,TB!$K:$K,"")</f>
        <v>0</v>
      </c>
      <c r="BH31" s="219">
        <f>SUMIFS(TB!AA:AA,TB!$F:$F,'Reported IS - detailed'!$B31,TB!$B:$B,'Reported IS - detailed'!$C31,TB!$G:$G,'Reported IS - detailed'!$E31,TB!$J:$J,'Reported IS - detailed'!$A$4,TB!$K:$K,"")</f>
        <v>0</v>
      </c>
      <c r="BI31" s="219">
        <f>SUMIFS(TB!AB:AB,TB!$F:$F,'Reported IS - detailed'!$B31,TB!$B:$B,'Reported IS - detailed'!$C31,TB!$G:$G,'Reported IS - detailed'!$E31,TB!$J:$J,'Reported IS - detailed'!$A$4,TB!$K:$K,"")</f>
        <v>0</v>
      </c>
      <c r="BJ31" s="219">
        <f>SUMIFS(TB!AC:AC,TB!$F:$F,'Reported IS - detailed'!$B31,TB!$B:$B,'Reported IS - detailed'!$C31,TB!$G:$G,'Reported IS - detailed'!$E31,TB!$J:$J,'Reported IS - detailed'!$A$4,TB!$K:$K,"")</f>
        <v>0</v>
      </c>
      <c r="BK31" s="219">
        <f>SUMIFS(TB!AD:AD,TB!$F:$F,'Reported IS - detailed'!$B31,TB!$B:$B,'Reported IS - detailed'!$C31,TB!$G:$G,'Reported IS - detailed'!$E31,TB!$J:$J,'Reported IS - detailed'!$A$4,TB!$K:$K,"")</f>
        <v>0</v>
      </c>
      <c r="BL31" s="219">
        <f>SUMIFS(TB!AE:AE,TB!$F:$F,'Reported IS - detailed'!$B31,TB!$B:$B,'Reported IS - detailed'!$C31,TB!$G:$G,'Reported IS - detailed'!$E31,TB!$J:$J,'Reported IS - detailed'!$A$4,TB!$K:$K,"")</f>
        <v>0</v>
      </c>
      <c r="BM31" s="219">
        <f>SUMIFS(TB!AF:AF,TB!$F:$F,'Reported IS - detailed'!$B31,TB!$B:$B,'Reported IS - detailed'!$C31,TB!$G:$G,'Reported IS - detailed'!$E31,TB!$J:$J,'Reported IS - detailed'!$A$4,TB!$K:$K,"")</f>
        <v>-48.274250000000002</v>
      </c>
      <c r="BN31" s="219">
        <f>SUMIFS(TB!AG:AG,TB!$F:$F,'Reported IS - detailed'!$B31,TB!$B:$B,'Reported IS - detailed'!$C31,TB!$G:$G,'Reported IS - detailed'!$E31,TB!$J:$J,'Reported IS - detailed'!$A$4,TB!$K:$K,"")</f>
        <v>0</v>
      </c>
      <c r="BO31" s="219">
        <f>SUMIFS(TB!AH:AH,TB!$F:$F,'Reported IS - detailed'!$B31,TB!$B:$B,'Reported IS - detailed'!$C31,TB!$G:$G,'Reported IS - detailed'!$E31,TB!$J:$J,'Reported IS - detailed'!$A$4,TB!$K:$K,"")</f>
        <v>0</v>
      </c>
      <c r="BP31" s="219">
        <f>SUMIFS(TB!AI:AI,TB!$F:$F,'Reported IS - detailed'!$B31,TB!$B:$B,'Reported IS - detailed'!$C31,TB!$G:$G,'Reported IS - detailed'!$E31,TB!$J:$J,'Reported IS - detailed'!$A$4,TB!$K:$K,"")</f>
        <v>-95.359660000000019</v>
      </c>
      <c r="BQ31" s="219">
        <f>SUMIFS(TB!AJ:AJ,TB!$F:$F,'Reported IS - detailed'!$B31,TB!$B:$B,'Reported IS - detailed'!$C31,TB!$G:$G,'Reported IS - detailed'!$E31,TB!$J:$J,'Reported IS - detailed'!$A$4,TB!$K:$K,"")</f>
        <v>-0.1799999999999784</v>
      </c>
      <c r="BR31" s="219">
        <f>SUMIFS(TB!AK:AK,TB!$F:$F,'Reported IS - detailed'!$B31,TB!$B:$B,'Reported IS - detailed'!$C31,TB!$G:$G,'Reported IS - detailed'!$E31,TB!$J:$J,'Reported IS - detailed'!$A$4,TB!$K:$K,"")</f>
        <v>-259.70368000000008</v>
      </c>
      <c r="BS31" s="219">
        <f>SUMIFS(TB!AL:AL,TB!$F:$F,'Reported IS - detailed'!$B31,TB!$B:$B,'Reported IS - detailed'!$C31,TB!$G:$G,'Reported IS - detailed'!$E31,TB!$J:$J,'Reported IS - detailed'!$A$4,TB!$K:$K,"")</f>
        <v>0</v>
      </c>
      <c r="BT31" s="219">
        <f>SUMIFS(TB!AM:AM,TB!$F:$F,'Reported IS - detailed'!$B31,TB!$B:$B,'Reported IS - detailed'!$C31,TB!$G:$G,'Reported IS - detailed'!$E31,TB!$J:$J,'Reported IS - detailed'!$A$4,TB!$K:$K,"")</f>
        <v>0</v>
      </c>
      <c r="BU31" s="219">
        <f>SUMIFS(TB!AN:AN,TB!$F:$F,'Reported IS - detailed'!$B31,TB!$B:$B,'Reported IS - detailed'!$C31,TB!$G:$G,'Reported IS - detailed'!$E31,TB!$J:$J,'Reported IS - detailed'!$A$4,TB!$K:$K,"")</f>
        <v>-58.134999999999998</v>
      </c>
      <c r="BV31" s="219">
        <f>SUMIFS(TB!AO:AO,TB!$F:$F,'Reported IS - detailed'!$B31,TB!$B:$B,'Reported IS - detailed'!$C31,TB!$G:$G,'Reported IS - detailed'!$E31,TB!$J:$J,'Reported IS - detailed'!$A$4,TB!$K:$K,"")</f>
        <v>-279.53244000000001</v>
      </c>
      <c r="BW31" s="219">
        <f>SUMIFS(TB!AP:AP,TB!$F:$F,'Reported IS - detailed'!$B31,TB!$B:$B,'Reported IS - detailed'!$C31,TB!$G:$G,'Reported IS - detailed'!$E31,TB!$J:$J,'Reported IS - detailed'!$A$4,TB!$K:$K,"")</f>
        <v>-25.53000000000003</v>
      </c>
      <c r="BX31" s="219">
        <f>SUMIFS(TB!AQ:AQ,TB!$F:$F,'Reported IS - detailed'!$B31,TB!$B:$B,'Reported IS - detailed'!$C31,TB!$G:$G,'Reported IS - detailed'!$E31,TB!$J:$J,'Reported IS - detailed'!$A$4,TB!$K:$K,"")</f>
        <v>0</v>
      </c>
      <c r="BY31" s="219">
        <f>SUMIFS(TB!AR:AR,TB!$F:$F,'Reported IS - detailed'!$B31,TB!$B:$B,'Reported IS - detailed'!$C31,TB!$G:$G,'Reported IS - detailed'!$E31,TB!$J:$J,'Reported IS - detailed'!$A$4,TB!$K:$K,"")</f>
        <v>0</v>
      </c>
      <c r="BZ31" s="219">
        <f>SUMIFS(TB!AS:AS,TB!$F:$F,'Reported IS - detailed'!$B31,TB!$B:$B,'Reported IS - detailed'!$C31,TB!$G:$G,'Reported IS - detailed'!$E31,TB!$J:$J,'Reported IS - detailed'!$A$4,TB!$K:$K,"")</f>
        <v>-335.05149000000006</v>
      </c>
      <c r="CA31" s="219">
        <f>SUMIFS(TB!AT:AT,TB!$F:$F,'Reported IS - detailed'!$B31,TB!$B:$B,'Reported IS - detailed'!$C31,TB!$G:$G,'Reported IS - detailed'!$E31,TB!$J:$J,'Reported IS - detailed'!$A$4,TB!$K:$K,"")</f>
        <v>-0.38453999999990174</v>
      </c>
      <c r="CB31" s="219">
        <f>SUMIFS(TB!AU:AU,TB!$F:$F,'Reported IS - detailed'!$B31,TB!$B:$B,'Reported IS - detailed'!$C31,TB!$G:$G,'Reported IS - detailed'!$E31,TB!$J:$J,'Reported IS - detailed'!$A$4,TB!$K:$K,"")</f>
        <v>0</v>
      </c>
      <c r="CC31" s="219">
        <f>SUMIFS(TB!AV:AV,TB!$F:$F,'Reported IS - detailed'!$B31,TB!$B:$B,'Reported IS - detailed'!$C31,TB!$G:$G,'Reported IS - detailed'!$E31,TB!$J:$J,'Reported IS - detailed'!$A$4,TB!$K:$K,"")</f>
        <v>-184.47867000000008</v>
      </c>
      <c r="CD31" s="218">
        <f>SUMIFS(TB!AW:AW,TB!$F:$F,'Reported IS - detailed'!$B31,TB!$B:$B,'Reported IS - detailed'!$C31,TB!$G:$G,'Reported IS - detailed'!$E31,TB!$J:$J,'Reported IS - detailed'!$A$4,TB!$K:$K,"")</f>
        <v>-5.1367299999999432</v>
      </c>
      <c r="CE31" s="219">
        <f>SUMIFS(TB!AX:AX,TB!$F:$F,'Reported IS - detailed'!$B31,TB!$B:$B,'Reported IS - detailed'!$C31,TB!$G:$G,'Reported IS - detailed'!$E31,TB!$J:$J,'Reported IS - detailed'!$A$4,TB!$K:$K,"")</f>
        <v>-187.84303</v>
      </c>
      <c r="CF31" s="219">
        <f>SUMIFS(TB!AY:AY,TB!$F:$F,'Reported IS - detailed'!$B31,TB!$B:$B,'Reported IS - detailed'!$C31,TB!$G:$G,'Reported IS - detailed'!$E31,TB!$J:$J,'Reported IS - detailed'!$A$4,TB!$K:$K,"")</f>
        <v>0</v>
      </c>
      <c r="CG31" s="219">
        <f>SUMIFS(TB!AZ:AZ,TB!$F:$F,'Reported IS - detailed'!$B31,TB!$B:$B,'Reported IS - detailed'!$C31,TB!$G:$G,'Reported IS - detailed'!$E31,TB!$J:$J,'Reported IS - detailed'!$A$4,TB!$K:$K,"")</f>
        <v>0</v>
      </c>
      <c r="CH31" s="219">
        <f>SUMIFS(TB!BA:BA,TB!$F:$F,'Reported IS - detailed'!$B31,TB!$B:$B,'Reported IS - detailed'!$C31,TB!$G:$G,'Reported IS - detailed'!$E31,TB!$J:$J,'Reported IS - detailed'!$A$4,TB!$K:$K,"")</f>
        <v>0</v>
      </c>
      <c r="CI31" s="219">
        <f>SUMIFS(TB!BB:BB,TB!$F:$F,'Reported IS - detailed'!$B31,TB!$B:$B,'Reported IS - detailed'!$C31,TB!$G:$G,'Reported IS - detailed'!$E31,TB!$J:$J,'Reported IS - detailed'!$A$4,TB!$K:$K,"")</f>
        <v>0</v>
      </c>
      <c r="CJ31" s="219">
        <f>SUMIFS(TB!BC:BC,TB!$F:$F,'Reported IS - detailed'!$B31,TB!$B:$B,'Reported IS - detailed'!$C31,TB!$G:$G,'Reported IS - detailed'!$E31,TB!$J:$J,'Reported IS - detailed'!$A$4,TB!$K:$K,"")</f>
        <v>0</v>
      </c>
      <c r="CK31" s="219">
        <f>SUMIFS(TB!BD:BD,TB!$F:$F,'Reported IS - detailed'!$B31,TB!$B:$B,'Reported IS - detailed'!$C31,TB!$G:$G,'Reported IS - detailed'!$E31,TB!$J:$J,'Reported IS - detailed'!$A$4,TB!$K:$K,"")</f>
        <v>0</v>
      </c>
      <c r="CL31" s="219">
        <f>SUMIFS(TB!BE:BE,TB!$F:$F,'Reported IS - detailed'!$B31,TB!$B:$B,'Reported IS - detailed'!$C31,TB!$G:$G,'Reported IS - detailed'!$E31,TB!$J:$J,'Reported IS - detailed'!$A$4,TB!$K:$K,"")</f>
        <v>0</v>
      </c>
      <c r="CM31" s="219">
        <f>SUMIFS(TB!BF:BF,TB!$F:$F,'Reported IS - detailed'!$B31,TB!$B:$B,'Reported IS - detailed'!$C31,TB!$G:$G,'Reported IS - detailed'!$E31,TB!$J:$J,'Reported IS - detailed'!$A$4,TB!$K:$K,"")</f>
        <v>0</v>
      </c>
      <c r="CN31" s="219">
        <f>SUMIFS(TB!BG:BG,TB!$F:$F,'Reported IS - detailed'!$B31,TB!$B:$B,'Reported IS - detailed'!$C31,TB!$G:$G,'Reported IS - detailed'!$E31,TB!$J:$J,'Reported IS - detailed'!$A$4,TB!$K:$K,"")</f>
        <v>0</v>
      </c>
      <c r="CO31" s="219">
        <f>SUMIFS(TB!BH:BH,TB!$F:$F,'Reported IS - detailed'!$B31,TB!$B:$B,'Reported IS - detailed'!$C31,TB!$G:$G,'Reported IS - detailed'!$E31,TB!$J:$J,'Reported IS - detailed'!$A$4,TB!$K:$K,"")</f>
        <v>0</v>
      </c>
      <c r="CP31" s="218">
        <f>SUMIFS(TB!BI:BI,TB!$F:$F,'Reported IS - detailed'!$B31,TB!$B:$B,'Reported IS - detailed'!$C31,TB!$G:$G,'Reported IS - detailed'!$E31,TB!$J:$J,'Reported IS - detailed'!$A$4,TB!$K:$K,"")</f>
        <v>0</v>
      </c>
    </row>
    <row r="32" spans="2:94" ht="14.25" hidden="1" customHeight="1" outlineLevel="1" x14ac:dyDescent="0.45">
      <c r="B32" s="92" t="str">
        <f>Periods!$C$40</f>
        <v>Cost of goods sold</v>
      </c>
      <c r="C32" s="93" t="s">
        <v>605</v>
      </c>
      <c r="D32" s="93" t="str">
        <f>IFERROR(VLOOKUP($C32,TB!$B:$H,2,FALSE),"-")</f>
        <v>Inventory Adjustment</v>
      </c>
      <c r="E32" s="93" t="str">
        <f>IFERROR(VLOOKUP($C32,TB!$B:$H,6,FALSE),"-")</f>
        <v>Inventory adjustment</v>
      </c>
      <c r="F32" s="92">
        <f>IFERROR(VLOOKUP($C32,TB!$B:$H,7,FALSE),"-")</f>
        <v>0</v>
      </c>
      <c r="G32" s="220">
        <f t="shared" ref="G32" si="105">SUM(AU32:BF32)</f>
        <v>175.15248</v>
      </c>
      <c r="H32" s="220">
        <f t="shared" si="86"/>
        <v>-4450.2166100000004</v>
      </c>
      <c r="I32" s="220">
        <f t="shared" si="87"/>
        <v>-25716.57791</v>
      </c>
      <c r="J32" s="220">
        <f ca="1">_xlfn.IFNA(SUM(OFFSET($AU32,0,MATCH(Periods!$D$15,$AU$7:$CS$7)-1):OFFSET($AU32,0,MATCH(Periods!$D$15,$AU$7:$CS$7,0)-12)),0)</f>
        <v>-24873.540430000001</v>
      </c>
      <c r="K32" s="220">
        <f ca="1">_xlfn.IFNA(SUM(OFFSET($AU32,0,MATCH(Periods!$D$17,$AU$7:$CS$7)-1):OFFSET($AU32,0,MATCH(Periods!$D$13,$AU$7:$CS$7,0))),0)</f>
        <v>-1662.96801</v>
      </c>
      <c r="L32" s="220">
        <f ca="1">_xlfn.IFNA(SUM(OFFSET($AU32,0,MATCH(Periods!$D$16,$AU$7:$CS$7)-1):OFFSET($AU32,0,MATCH(Periods!$D$14,$AU$7:$CS$7,0))),0)</f>
        <v>-819.93052999999998</v>
      </c>
      <c r="N32" s="552"/>
      <c r="O32" s="316"/>
      <c r="P32" s="49">
        <f t="shared" si="2"/>
        <v>1.8403523679836557E-3</v>
      </c>
      <c r="Q32" s="49">
        <f t="shared" si="3"/>
        <v>-8.5222605304103791E-2</v>
      </c>
      <c r="R32" s="49">
        <f t="shared" si="4"/>
        <v>-0.3070479827591126</v>
      </c>
      <c r="S32" s="49">
        <f t="shared" ca="1" si="5"/>
        <v>-0.32346357070946996</v>
      </c>
      <c r="T32" s="49">
        <f t="shared" ca="1" si="6"/>
        <v>-0.16041042016386156</v>
      </c>
      <c r="U32" s="49">
        <f t="shared" ca="1" si="7"/>
        <v>-0.2335854825923005</v>
      </c>
      <c r="V32" s="149"/>
      <c r="W32" s="220">
        <f t="shared" si="13"/>
        <v>-31.758029999999991</v>
      </c>
      <c r="X32" s="220">
        <f t="shared" si="88"/>
        <v>-1092.2320399999999</v>
      </c>
      <c r="Y32" s="220">
        <f t="shared" si="89"/>
        <v>-6992.7512099999985</v>
      </c>
      <c r="Z32" s="220">
        <f ca="1">_xlfn.IFNA(MIN(OFFSET($AU32,0,MATCH(Periods!$D$15,$AU$7:$CS$7)-1):OFFSET($AU32,0,MATCH(Periods!$D$15,$AU$7:$CS$7,0)-12)),0)</f>
        <v>-6992.7512099999985</v>
      </c>
      <c r="AA32" s="337"/>
      <c r="AB32" s="220">
        <f t="shared" si="14"/>
        <v>60.79166</v>
      </c>
      <c r="AC32" s="220">
        <f t="shared" si="90"/>
        <v>15.314440000000001</v>
      </c>
      <c r="AD32" s="220">
        <f t="shared" si="91"/>
        <v>7.4975600000000213</v>
      </c>
      <c r="AE32" s="220">
        <f ca="1">_xlfn.IFNA(MAX(OFFSET($AU32,0,MATCH(Periods!$D$15,$AU$7:$CS$7)-1):OFFSET($AU32,0,MATCH(Periods!$D$15,$AU$7:$CS$7,0)-12)),0)</f>
        <v>-161.28235999999924</v>
      </c>
      <c r="AF32" s="337"/>
      <c r="AG32" s="220">
        <f t="shared" si="15"/>
        <v>14.59604</v>
      </c>
      <c r="AH32" s="220">
        <f t="shared" si="92"/>
        <v>-370.85138416666672</v>
      </c>
      <c r="AI32" s="220">
        <f t="shared" si="93"/>
        <v>-2143.0481591666667</v>
      </c>
      <c r="AJ32" s="220">
        <f ca="1">_xlfn.IFNA(AVERAGE(OFFSET($AU32,0,MATCH(Periods!$D$15,$AU$7:$CS$7)-1):OFFSET($AU32,0,MATCH(Periods!$D$15,$AU$7:$CS$7,0)-12)),0)</f>
        <v>-2072.7950358333333</v>
      </c>
      <c r="AK32" s="337"/>
      <c r="AL32" s="220">
        <f t="shared" si="16"/>
        <v>-4625.3690900000001</v>
      </c>
      <c r="AM32" s="83">
        <f t="shared" si="17"/>
        <v>-26.407671133174937</v>
      </c>
      <c r="AN32" s="220">
        <f t="shared" si="18"/>
        <v>-21266.3613</v>
      </c>
      <c r="AO32" s="83">
        <f t="shared" si="19"/>
        <v>4.7787249843553115</v>
      </c>
      <c r="AP32" s="220">
        <f t="shared" ca="1" si="20"/>
        <v>843.03747999999905</v>
      </c>
      <c r="AQ32" s="83">
        <f t="shared" ca="1" si="21"/>
        <v>-3.2781868682153874E-2</v>
      </c>
      <c r="AR32" s="220">
        <f t="shared" ca="1" si="78"/>
        <v>843.03748000000007</v>
      </c>
      <c r="AS32" s="49">
        <f t="shared" ca="1" si="79"/>
        <v>-0.50694750285665446</v>
      </c>
      <c r="AU32" s="220">
        <f>SUMIFS(TB!N:N,TB!$F:$F,'Reported IS - detailed'!$B32,TB!$B:$B,'Reported IS - detailed'!$C32,TB!$G:$G,'Reported IS - detailed'!$E32,TB!$J:$J,'Reported IS - detailed'!$A$4,TB!$K:$K,"")</f>
        <v>5.0000000000000001E-4</v>
      </c>
      <c r="AV32" s="220">
        <f>SUMIFS(TB!O:O,TB!$F:$F,'Reported IS - detailed'!$B32,TB!$B:$B,'Reported IS - detailed'!$C32,TB!$G:$G,'Reported IS - detailed'!$E32,TB!$J:$J,'Reported IS - detailed'!$A$4,TB!$K:$K,"")</f>
        <v>1.0000000000000026E-5</v>
      </c>
      <c r="AW32" s="220">
        <f>SUMIFS(TB!P:P,TB!$F:$F,'Reported IS - detailed'!$B32,TB!$B:$B,'Reported IS - detailed'!$C32,TB!$G:$G,'Reported IS - detailed'!$E32,TB!$J:$J,'Reported IS - detailed'!$A$4,TB!$K:$K,"")</f>
        <v>1.35487</v>
      </c>
      <c r="AX32" s="220">
        <f>SUMIFS(TB!Q:Q,TB!$F:$F,'Reported IS - detailed'!$B32,TB!$B:$B,'Reported IS - detailed'!$C32,TB!$G:$G,'Reported IS - detailed'!$E32,TB!$J:$J,'Reported IS - detailed'!$A$4,TB!$K:$K,"")</f>
        <v>11.398079999999998</v>
      </c>
      <c r="AY32" s="220">
        <f>SUMIFS(TB!R:R,TB!$F:$F,'Reported IS - detailed'!$B32,TB!$B:$B,'Reported IS - detailed'!$C32,TB!$G:$G,'Reported IS - detailed'!$E32,TB!$J:$J,'Reported IS - detailed'!$A$4,TB!$K:$K,"")</f>
        <v>60.79166</v>
      </c>
      <c r="AZ32" s="220">
        <f>SUMIFS(TB!S:S,TB!$F:$F,'Reported IS - detailed'!$B32,TB!$B:$B,'Reported IS - detailed'!$C32,TB!$G:$G,'Reported IS - detailed'!$E32,TB!$J:$J,'Reported IS - detailed'!$A$4,TB!$K:$K,"")</f>
        <v>21.99342</v>
      </c>
      <c r="BA32" s="220">
        <f>SUMIFS(TB!T:T,TB!$F:$F,'Reported IS - detailed'!$B32,TB!$B:$B,'Reported IS - detailed'!$C32,TB!$G:$G,'Reported IS - detailed'!$E32,TB!$J:$J,'Reported IS - detailed'!$A$4,TB!$K:$K,"")</f>
        <v>6.4998100000000107</v>
      </c>
      <c r="BB32" s="220">
        <f>SUMIFS(TB!U:U,TB!$F:$F,'Reported IS - detailed'!$B32,TB!$B:$B,'Reported IS - detailed'!$C32,TB!$G:$G,'Reported IS - detailed'!$E32,TB!$J:$J,'Reported IS - detailed'!$A$4,TB!$K:$K,"")</f>
        <v>7.1659099999999825</v>
      </c>
      <c r="BC32" s="220">
        <f>SUMIFS(TB!V:V,TB!$F:$F,'Reported IS - detailed'!$B32,TB!$B:$B,'Reported IS - detailed'!$C32,TB!$G:$G,'Reported IS - detailed'!$E32,TB!$J:$J,'Reported IS - detailed'!$A$4,TB!$K:$K,"")</f>
        <v>38.172389999999993</v>
      </c>
      <c r="BD32" s="220">
        <f>SUMIFS(TB!W:W,TB!$F:$F,'Reported IS - detailed'!$B32,TB!$B:$B,'Reported IS - detailed'!$C32,TB!$G:$G,'Reported IS - detailed'!$E32,TB!$J:$J,'Reported IS - detailed'!$A$4,TB!$K:$K,"")</f>
        <v>-31.758029999999991</v>
      </c>
      <c r="BE32" s="220">
        <f>SUMIFS(TB!X:X,TB!$F:$F,'Reported IS - detailed'!$B32,TB!$B:$B,'Reported IS - detailed'!$C32,TB!$G:$G,'Reported IS - detailed'!$E32,TB!$J:$J,'Reported IS - detailed'!$A$4,TB!$K:$K,"")</f>
        <v>4.4245300000000043</v>
      </c>
      <c r="BF32" s="220">
        <f>SUMIFS(TB!Y:Y,TB!$F:$F,'Reported IS - detailed'!$B32,TB!$B:$B,'Reported IS - detailed'!$C32,TB!$G:$G,'Reported IS - detailed'!$E32,TB!$J:$J,'Reported IS - detailed'!$A$4,TB!$K:$K,"")</f>
        <v>55.10933</v>
      </c>
      <c r="BG32" s="220">
        <f>SUMIFS(TB!Z:Z,TB!$F:$F,'Reported IS - detailed'!$B32,TB!$B:$B,'Reported IS - detailed'!$C32,TB!$G:$G,'Reported IS - detailed'!$E32,TB!$J:$J,'Reported IS - detailed'!$A$4,TB!$K:$K,"")</f>
        <v>15.314440000000001</v>
      </c>
      <c r="BH32" s="220">
        <f>SUMIFS(TB!AA:AA,TB!$F:$F,'Reported IS - detailed'!$B32,TB!$B:$B,'Reported IS - detailed'!$C32,TB!$G:$G,'Reported IS - detailed'!$E32,TB!$J:$J,'Reported IS - detailed'!$A$4,TB!$K:$K,"")</f>
        <v>3.586269999999999</v>
      </c>
      <c r="BI32" s="220">
        <f>SUMIFS(TB!AB:AB,TB!$F:$F,'Reported IS - detailed'!$B32,TB!$B:$B,'Reported IS - detailed'!$C32,TB!$G:$G,'Reported IS - detailed'!$E32,TB!$J:$J,'Reported IS - detailed'!$A$4,TB!$K:$K,"")</f>
        <v>-18.90071</v>
      </c>
      <c r="BJ32" s="220">
        <f>SUMIFS(TB!AC:AC,TB!$F:$F,'Reported IS - detailed'!$B32,TB!$B:$B,'Reported IS - detailed'!$C32,TB!$G:$G,'Reported IS - detailed'!$E32,TB!$J:$J,'Reported IS - detailed'!$A$4,TB!$K:$K,"")</f>
        <v>-64.440010000000001</v>
      </c>
      <c r="BK32" s="220">
        <f>SUMIFS(TB!AD:AD,TB!$F:$F,'Reported IS - detailed'!$B32,TB!$B:$B,'Reported IS - detailed'!$C32,TB!$G:$G,'Reported IS - detailed'!$E32,TB!$J:$J,'Reported IS - detailed'!$A$4,TB!$K:$K,"")</f>
        <v>-67.514919999999989</v>
      </c>
      <c r="BL32" s="220">
        <f>SUMIFS(TB!AE:AE,TB!$F:$F,'Reported IS - detailed'!$B32,TB!$B:$B,'Reported IS - detailed'!$C32,TB!$G:$G,'Reported IS - detailed'!$E32,TB!$J:$J,'Reported IS - detailed'!$A$4,TB!$K:$K,"")</f>
        <v>-344.36604999999997</v>
      </c>
      <c r="BM32" s="220">
        <f>SUMIFS(TB!AF:AF,TB!$F:$F,'Reported IS - detailed'!$B32,TB!$B:$B,'Reported IS - detailed'!$C32,TB!$G:$G,'Reported IS - detailed'!$E32,TB!$J:$J,'Reported IS - detailed'!$A$4,TB!$K:$K,"")</f>
        <v>-431.06780000000003</v>
      </c>
      <c r="BN32" s="220">
        <f>SUMIFS(TB!AG:AG,TB!$F:$F,'Reported IS - detailed'!$B32,TB!$B:$B,'Reported IS - detailed'!$C32,TB!$G:$G,'Reported IS - detailed'!$E32,TB!$J:$J,'Reported IS - detailed'!$A$4,TB!$K:$K,"")</f>
        <v>-293.92303000000015</v>
      </c>
      <c r="BO32" s="528">
        <f>SUMIFS(TB!AH:AH,TB!$F:$F,'Reported IS - detailed'!$B32,TB!$B:$B,'Reported IS - detailed'!$C32,TB!$G:$G,'Reported IS - detailed'!$E32,TB!$J:$J,'Reported IS - detailed'!$A$4,TB!$K:$K,"")</f>
        <v>-1029.2322199999999</v>
      </c>
      <c r="BP32" s="528">
        <f>SUMIFS(TB!AI:AI,TB!$F:$F,'Reported IS - detailed'!$B32,TB!$B:$B,'Reported IS - detailed'!$C32,TB!$G:$G,'Reported IS - detailed'!$E32,TB!$J:$J,'Reported IS - detailed'!$A$4,TB!$K:$K,"")</f>
        <v>-1066.9816799999999</v>
      </c>
      <c r="BQ32" s="528">
        <f>SUMIFS(TB!AJ:AJ,TB!$F:$F,'Reported IS - detailed'!$B32,TB!$B:$B,'Reported IS - detailed'!$C32,TB!$G:$G,'Reported IS - detailed'!$E32,TB!$J:$J,'Reported IS - detailed'!$A$4,TB!$K:$K,"")</f>
        <v>-1092.2320399999999</v>
      </c>
      <c r="BR32" s="220">
        <f>SUMIFS(TB!AK:AK,TB!$F:$F,'Reported IS - detailed'!$B32,TB!$B:$B,'Reported IS - detailed'!$C32,TB!$G:$G,'Reported IS - detailed'!$E32,TB!$J:$J,'Reported IS - detailed'!$A$4,TB!$K:$K,"")</f>
        <v>-60.458860000000641</v>
      </c>
      <c r="BS32" s="528">
        <f>SUMIFS(TB!AL:AL,TB!$F:$F,'Reported IS - detailed'!$B32,TB!$B:$B,'Reported IS - detailed'!$C32,TB!$G:$G,'Reported IS - detailed'!$E32,TB!$J:$J,'Reported IS - detailed'!$A$4,TB!$K:$K,"")</f>
        <v>-1670.4655700000001</v>
      </c>
      <c r="BT32" s="220">
        <f>SUMIFS(TB!AM:AM,TB!$F:$F,'Reported IS - detailed'!$B32,TB!$B:$B,'Reported IS - detailed'!$C32,TB!$G:$G,'Reported IS - detailed'!$E32,TB!$J:$J,'Reported IS - detailed'!$A$4,TB!$K:$K,"")</f>
        <v>7.4975600000000213</v>
      </c>
      <c r="BU32" s="528">
        <f>SUMIFS(TB!AN:AN,TB!$F:$F,'Reported IS - detailed'!$B32,TB!$B:$B,'Reported IS - detailed'!$C32,TB!$G:$G,'Reported IS - detailed'!$E32,TB!$J:$J,'Reported IS - detailed'!$A$4,TB!$K:$K,"")</f>
        <v>-4385.1141599999992</v>
      </c>
      <c r="BV32" s="528">
        <f>SUMIFS(TB!AO:AO,TB!$F:$F,'Reported IS - detailed'!$B32,TB!$B:$B,'Reported IS - detailed'!$C32,TB!$G:$G,'Reported IS - detailed'!$E32,TB!$J:$J,'Reported IS - detailed'!$A$4,TB!$K:$K,"")</f>
        <v>-5734.8691400000007</v>
      </c>
      <c r="BW32" s="342">
        <f>SUMIFS(TB!AP:AP,TB!$F:$F,'Reported IS - detailed'!$B32,TB!$B:$B,'Reported IS - detailed'!$C32,TB!$G:$G,'Reported IS - detailed'!$E32,TB!$J:$J,'Reported IS - detailed'!$A$4,TB!$K:$K,"")</f>
        <v>-1246.7880000000005</v>
      </c>
      <c r="BX32" s="220">
        <f>SUMIFS(TB!AQ:AQ,TB!$F:$F,'Reported IS - detailed'!$B32,TB!$B:$B,'Reported IS - detailed'!$C32,TB!$G:$G,'Reported IS - detailed'!$E32,TB!$J:$J,'Reported IS - detailed'!$A$4,TB!$K:$K,"")</f>
        <v>-593.29687999999805</v>
      </c>
      <c r="BY32" s="220">
        <f>SUMIFS(TB!AR:AR,TB!$F:$F,'Reported IS - detailed'!$B32,TB!$B:$B,'Reported IS - detailed'!$C32,TB!$G:$G,'Reported IS - detailed'!$E32,TB!$J:$J,'Reported IS - detailed'!$A$4,TB!$K:$K,"")</f>
        <v>-227.26091000000088</v>
      </c>
      <c r="BZ32" s="220">
        <f>SUMIFS(TB!AS:AS,TB!$F:$F,'Reported IS - detailed'!$B32,TB!$B:$B,'Reported IS - detailed'!$C32,TB!$G:$G,'Reported IS - detailed'!$E32,TB!$J:$J,'Reported IS - detailed'!$A$4,TB!$K:$K,"")</f>
        <v>-505.41705999999976</v>
      </c>
      <c r="CA32" s="220">
        <f>SUMIFS(TB!AT:AT,TB!$F:$F,'Reported IS - detailed'!$B32,TB!$B:$B,'Reported IS - detailed'!$C32,TB!$G:$G,'Reported IS - detailed'!$E32,TB!$J:$J,'Reported IS - detailed'!$A$4,TB!$K:$K,"")</f>
        <v>-161.28235999999924</v>
      </c>
      <c r="CB32" s="342">
        <f>SUMIFS(TB!AU:AU,TB!$F:$F,'Reported IS - detailed'!$B32,TB!$B:$B,'Reported IS - detailed'!$C32,TB!$G:$G,'Reported IS - detailed'!$E32,TB!$J:$J,'Reported IS - detailed'!$A$4,TB!$K:$K,"")</f>
        <v>-1246.0086500000016</v>
      </c>
      <c r="CC32" s="528">
        <f>SUMIFS(TB!AV:AV,TB!$F:$F,'Reported IS - detailed'!$B32,TB!$B:$B,'Reported IS - detailed'!$C32,TB!$G:$G,'Reported IS - detailed'!$E32,TB!$J:$J,'Reported IS - detailed'!$A$4,TB!$K:$K,"")</f>
        <v>-6992.7512099999985</v>
      </c>
      <c r="CD32" s="528">
        <f>SUMIFS(TB!AW:AW,TB!$F:$F,'Reported IS - detailed'!$B32,TB!$B:$B,'Reported IS - detailed'!$C32,TB!$G:$G,'Reported IS - detailed'!$E32,TB!$J:$J,'Reported IS - detailed'!$A$4,TB!$K:$K,"")</f>
        <v>-2960.8215300000011</v>
      </c>
      <c r="CE32" s="220">
        <f>SUMIFS(TB!AX:AX,TB!$F:$F,'Reported IS - detailed'!$B32,TB!$B:$B,'Reported IS - detailed'!$C32,TB!$G:$G,'Reported IS - detailed'!$E32,TB!$J:$J,'Reported IS - detailed'!$A$4,TB!$K:$K,"")</f>
        <v>-612.60179000000005</v>
      </c>
      <c r="CF32" s="220">
        <f>SUMIFS(TB!AY:AY,TB!$F:$F,'Reported IS - detailed'!$B32,TB!$B:$B,'Reported IS - detailed'!$C32,TB!$G:$G,'Reported IS - detailed'!$E32,TB!$J:$J,'Reported IS - detailed'!$A$4,TB!$K:$K,"")</f>
        <v>-207.32873999999993</v>
      </c>
      <c r="CG32" s="220">
        <f>SUMIFS(TB!AZ:AZ,TB!$F:$F,'Reported IS - detailed'!$B32,TB!$B:$B,'Reported IS - detailed'!$C32,TB!$G:$G,'Reported IS - detailed'!$E32,TB!$J:$J,'Reported IS - detailed'!$A$4,TB!$K:$K,"")</f>
        <v>0</v>
      </c>
      <c r="CH32" s="220">
        <f>SUMIFS(TB!BA:BA,TB!$F:$F,'Reported IS - detailed'!$B32,TB!$B:$B,'Reported IS - detailed'!$C32,TB!$G:$G,'Reported IS - detailed'!$E32,TB!$J:$J,'Reported IS - detailed'!$A$4,TB!$K:$K,"")</f>
        <v>0</v>
      </c>
      <c r="CI32" s="220">
        <f>SUMIFS(TB!BB:BB,TB!$F:$F,'Reported IS - detailed'!$B32,TB!$B:$B,'Reported IS - detailed'!$C32,TB!$G:$G,'Reported IS - detailed'!$E32,TB!$J:$J,'Reported IS - detailed'!$A$4,TB!$K:$K,"")</f>
        <v>0</v>
      </c>
      <c r="CJ32" s="220">
        <f>SUMIFS(TB!BC:BC,TB!$F:$F,'Reported IS - detailed'!$B32,TB!$B:$B,'Reported IS - detailed'!$C32,TB!$G:$G,'Reported IS - detailed'!$E32,TB!$J:$J,'Reported IS - detailed'!$A$4,TB!$K:$K,"")</f>
        <v>0</v>
      </c>
      <c r="CK32" s="220">
        <f>SUMIFS(TB!BD:BD,TB!$F:$F,'Reported IS - detailed'!$B32,TB!$B:$B,'Reported IS - detailed'!$C32,TB!$G:$G,'Reported IS - detailed'!$E32,TB!$J:$J,'Reported IS - detailed'!$A$4,TB!$K:$K,"")</f>
        <v>0</v>
      </c>
      <c r="CL32" s="220">
        <f>SUMIFS(TB!BE:BE,TB!$F:$F,'Reported IS - detailed'!$B32,TB!$B:$B,'Reported IS - detailed'!$C32,TB!$G:$G,'Reported IS - detailed'!$E32,TB!$J:$J,'Reported IS - detailed'!$A$4,TB!$K:$K,"")</f>
        <v>0</v>
      </c>
      <c r="CM32" s="220">
        <f>SUMIFS(TB!BF:BF,TB!$F:$F,'Reported IS - detailed'!$B32,TB!$B:$B,'Reported IS - detailed'!$C32,TB!$G:$G,'Reported IS - detailed'!$E32,TB!$J:$J,'Reported IS - detailed'!$A$4,TB!$K:$K,"")</f>
        <v>0</v>
      </c>
      <c r="CN32" s="220">
        <f>SUMIFS(TB!BG:BG,TB!$F:$F,'Reported IS - detailed'!$B32,TB!$B:$B,'Reported IS - detailed'!$C32,TB!$G:$G,'Reported IS - detailed'!$E32,TB!$J:$J,'Reported IS - detailed'!$A$4,TB!$K:$K,"")</f>
        <v>0</v>
      </c>
      <c r="CO32" s="220">
        <f>SUMIFS(TB!BH:BH,TB!$F:$F,'Reported IS - detailed'!$B32,TB!$B:$B,'Reported IS - detailed'!$C32,TB!$G:$G,'Reported IS - detailed'!$E32,TB!$J:$J,'Reported IS - detailed'!$A$4,TB!$K:$K,"")</f>
        <v>0</v>
      </c>
      <c r="CP32" s="220">
        <f>SUMIFS(TB!BI:BI,TB!$F:$F,'Reported IS - detailed'!$B32,TB!$B:$B,'Reported IS - detailed'!$C32,TB!$G:$G,'Reported IS - detailed'!$E32,TB!$J:$J,'Reported IS - detailed'!$A$4,TB!$K:$K,"")</f>
        <v>0</v>
      </c>
    </row>
    <row r="33" spans="2:94" ht="14.25" customHeight="1" collapsed="1" x14ac:dyDescent="0.45">
      <c r="B33" s="93" t="str">
        <f>Periods!$C$40</f>
        <v>Cost of goods sold</v>
      </c>
      <c r="C33" s="93"/>
      <c r="D33" s="93" t="str">
        <f>B33</f>
        <v>Cost of goods sold</v>
      </c>
      <c r="E33" s="93" t="str">
        <f>B33</f>
        <v>Cost of goods sold</v>
      </c>
      <c r="F33" s="92"/>
      <c r="G33" s="220">
        <f>SUM(G26:G32)</f>
        <v>85881.540850000005</v>
      </c>
      <c r="H33" s="220">
        <f t="shared" ref="H33:L33" si="106">SUM(H26:H32)</f>
        <v>45017.057929999995</v>
      </c>
      <c r="I33" s="220">
        <f t="shared" si="106"/>
        <v>71625.141969999997</v>
      </c>
      <c r="J33" s="220">
        <f t="shared" ca="1" si="106"/>
        <v>66181.384980000003</v>
      </c>
      <c r="K33" s="220">
        <f t="shared" ca="1" si="106"/>
        <v>8594.9775399999999</v>
      </c>
      <c r="L33" s="220">
        <f t="shared" ca="1" si="106"/>
        <v>3151.2205499999995</v>
      </c>
      <c r="N33" s="93"/>
      <c r="O33" s="315"/>
      <c r="P33" s="49">
        <f t="shared" si="2"/>
        <v>0.90236973561197975</v>
      </c>
      <c r="Q33" s="49">
        <f t="shared" si="3"/>
        <v>0.86208634233657333</v>
      </c>
      <c r="R33" s="49">
        <f t="shared" si="4"/>
        <v>0.85518203213856581</v>
      </c>
      <c r="S33" s="49">
        <f t="shared" ca="1" si="5"/>
        <v>0.86064415157842022</v>
      </c>
      <c r="T33" s="49">
        <f t="shared" ca="1" si="6"/>
        <v>0.82907425169913707</v>
      </c>
      <c r="U33" s="49">
        <f t="shared" ca="1" si="7"/>
        <v>0.89773382743355645</v>
      </c>
      <c r="V33" s="149"/>
      <c r="W33" s="465"/>
      <c r="X33" s="465"/>
      <c r="Y33" s="465"/>
      <c r="Z33" s="465"/>
      <c r="AA33" s="337"/>
      <c r="AB33" s="465"/>
      <c r="AC33" s="465"/>
      <c r="AD33" s="465"/>
      <c r="AE33" s="465"/>
      <c r="AF33" s="337"/>
      <c r="AG33" s="465"/>
      <c r="AH33" s="465"/>
      <c r="AI33" s="465"/>
      <c r="AJ33" s="465"/>
      <c r="AK33" s="337"/>
      <c r="AL33" s="220">
        <f t="shared" si="16"/>
        <v>-40864.482920000009</v>
      </c>
      <c r="AM33" s="83">
        <f t="shared" si="17"/>
        <v>-0.47582382099284387</v>
      </c>
      <c r="AN33" s="220">
        <f t="shared" si="18"/>
        <v>26608.084040000002</v>
      </c>
      <c r="AO33" s="83">
        <f t="shared" si="19"/>
        <v>0.59106670367874048</v>
      </c>
      <c r="AP33" s="220">
        <f t="shared" ca="1" si="20"/>
        <v>-5443.7569899999944</v>
      </c>
      <c r="AQ33" s="83">
        <f t="shared" ca="1" si="21"/>
        <v>-7.6003437344390856E-2</v>
      </c>
      <c r="AR33" s="220">
        <f t="shared" ca="1" si="78"/>
        <v>-5443.7569899999999</v>
      </c>
      <c r="AS33" s="49">
        <f t="shared" ca="1" si="79"/>
        <v>-0.63336488835083093</v>
      </c>
      <c r="AU33" s="220">
        <f t="shared" ref="AU33" si="107">SUM(AU26:AU32)</f>
        <v>710.14306999999997</v>
      </c>
      <c r="AV33" s="220">
        <f t="shared" ref="AV33" si="108">SUM(AV26:AV32)</f>
        <v>9273.4426000000003</v>
      </c>
      <c r="AW33" s="220">
        <f t="shared" ref="AW33" si="109">SUM(AW26:AW32)</f>
        <v>4981.609379999999</v>
      </c>
      <c r="AX33" s="220">
        <f t="shared" ref="AX33" si="110">SUM(AX26:AX32)</f>
        <v>7883.2838899999988</v>
      </c>
      <c r="AY33" s="220">
        <f t="shared" ref="AY33" si="111">SUM(AY26:AY32)</f>
        <v>9652.2874000000029</v>
      </c>
      <c r="AZ33" s="220">
        <f t="shared" ref="AZ33" si="112">SUM(AZ26:AZ32)</f>
        <v>3162.3860000000027</v>
      </c>
      <c r="BA33" s="220">
        <f t="shared" ref="BA33" si="113">SUM(BA26:BA32)</f>
        <v>3176.5129199999997</v>
      </c>
      <c r="BB33" s="220">
        <f t="shared" ref="BB33" si="114">SUM(BB26:BB32)</f>
        <v>18988.402269999999</v>
      </c>
      <c r="BC33" s="220">
        <f t="shared" ref="BC33" si="115">SUM(BC26:BC32)</f>
        <v>7236.0011199999935</v>
      </c>
      <c r="BD33" s="220">
        <f t="shared" ref="BD33" si="116">SUM(BD26:BD32)</f>
        <v>6930.2207300000064</v>
      </c>
      <c r="BE33" s="220">
        <f t="shared" ref="BE33" si="117">SUM(BE26:BE32)</f>
        <v>4260.7452299999968</v>
      </c>
      <c r="BF33" s="220">
        <f t="shared" ref="BF33" si="118">SUM(BF26:BF32)</f>
        <v>9626.5062399999933</v>
      </c>
      <c r="BG33" s="220">
        <f t="shared" ref="BG33" si="119">SUM(BG26:BG32)</f>
        <v>1374.9414700000002</v>
      </c>
      <c r="BH33" s="220">
        <f t="shared" ref="BH33" si="120">SUM(BH26:BH32)</f>
        <v>2448.8235599999998</v>
      </c>
      <c r="BI33" s="220">
        <f t="shared" ref="BI33" si="121">SUM(BI26:BI32)</f>
        <v>1597.3098000000007</v>
      </c>
      <c r="BJ33" s="220">
        <f t="shared" ref="BJ33" si="122">SUM(BJ26:BJ32)</f>
        <v>2689.1140100000002</v>
      </c>
      <c r="BK33" s="220">
        <f t="shared" ref="BK33" si="123">SUM(BK26:BK32)</f>
        <v>3411.2267099999995</v>
      </c>
      <c r="BL33" s="220">
        <f t="shared" ref="BL33" si="124">SUM(BL26:BL32)</f>
        <v>2931.1159700000003</v>
      </c>
      <c r="BM33" s="220">
        <f t="shared" ref="BM33" si="125">SUM(BM26:BM32)</f>
        <v>3633.7808700000005</v>
      </c>
      <c r="BN33" s="220">
        <f t="shared" ref="BN33" si="126">SUM(BN26:BN32)</f>
        <v>7502.8695199999984</v>
      </c>
      <c r="BO33" s="220">
        <f t="shared" ref="BO33" si="127">SUM(BO26:BO32)</f>
        <v>5775.7549199999976</v>
      </c>
      <c r="BP33" s="220">
        <f t="shared" ref="BP33" si="128">SUM(BP26:BP32)</f>
        <v>5999.4059200000038</v>
      </c>
      <c r="BQ33" s="220">
        <f t="shared" ref="BQ33" si="129">SUM(BQ26:BQ32)</f>
        <v>2149.4874799999993</v>
      </c>
      <c r="BR33" s="220">
        <f t="shared" ref="BR33" si="130">SUM(BR26:BR32)</f>
        <v>5503.2276999999995</v>
      </c>
      <c r="BS33" s="220">
        <f t="shared" ref="BS33" si="131">SUM(BS26:BS32)</f>
        <v>2817.7815699999992</v>
      </c>
      <c r="BT33" s="220">
        <f t="shared" ref="BT33" si="132">SUM(BT26:BT32)</f>
        <v>5777.1959700000007</v>
      </c>
      <c r="BU33" s="220">
        <f t="shared" ref="BU33" si="133">SUM(BU26:BU32)</f>
        <v>6075.2051699999975</v>
      </c>
      <c r="BV33" s="220">
        <f t="shared" ref="BV33" si="134">SUM(BV26:BV32)</f>
        <v>9358.9746900000009</v>
      </c>
      <c r="BW33" s="220">
        <f t="shared" ref="BW33" si="135">SUM(BW26:BW32)</f>
        <v>2738.8604499999979</v>
      </c>
      <c r="BX33" s="220">
        <f t="shared" ref="BX33" si="136">SUM(BX26:BX32)</f>
        <v>2157.3186200000018</v>
      </c>
      <c r="BY33" s="220">
        <f t="shared" ref="BY33" si="137">SUM(BY26:BY32)</f>
        <v>2560.5322100000049</v>
      </c>
      <c r="BZ33" s="220">
        <f t="shared" ref="BZ33" si="138">SUM(BZ26:BZ32)</f>
        <v>12941.698149999995</v>
      </c>
      <c r="CA33" s="220">
        <f t="shared" ref="CA33" si="139">SUM(CA26:CA32)</f>
        <v>3226.9976100000031</v>
      </c>
      <c r="CB33" s="220">
        <f t="shared" ref="CB33" si="140">SUM(CB26:CB32)</f>
        <v>9688.6653100000058</v>
      </c>
      <c r="CC33" s="220">
        <f t="shared" ref="CC33" si="141">SUM(CC26:CC32)</f>
        <v>6293.2914199999941</v>
      </c>
      <c r="CD33" s="220">
        <f t="shared" ref="CD33" si="142">SUM(CD26:CD32)</f>
        <v>7988.6208000000024</v>
      </c>
      <c r="CE33" s="220">
        <f t="shared" ref="CE33" si="143">SUM(CE26:CE32)</f>
        <v>1277.0631199999998</v>
      </c>
      <c r="CF33" s="220">
        <f t="shared" ref="CF33" si="144">SUM(CF26:CF32)</f>
        <v>1874.1574299999997</v>
      </c>
      <c r="CG33" s="220">
        <f t="shared" ref="CG33" si="145">SUM(CG26:CG32)</f>
        <v>0</v>
      </c>
      <c r="CH33" s="220">
        <f t="shared" ref="CH33" si="146">SUM(CH26:CH32)</f>
        <v>0</v>
      </c>
      <c r="CI33" s="220">
        <f t="shared" ref="CI33" si="147">SUM(CI26:CI32)</f>
        <v>0</v>
      </c>
      <c r="CJ33" s="220">
        <f t="shared" ref="CJ33" si="148">SUM(CJ26:CJ32)</f>
        <v>0</v>
      </c>
      <c r="CK33" s="220">
        <f t="shared" ref="CK33" si="149">SUM(CK26:CK32)</f>
        <v>0</v>
      </c>
      <c r="CL33" s="220">
        <f t="shared" ref="CL33" si="150">SUM(CL26:CL32)</f>
        <v>0</v>
      </c>
      <c r="CM33" s="220">
        <f t="shared" ref="CM33" si="151">SUM(CM26:CM32)</f>
        <v>0</v>
      </c>
      <c r="CN33" s="220">
        <f t="shared" ref="CN33" si="152">SUM(CN26:CN32)</f>
        <v>0</v>
      </c>
      <c r="CO33" s="220">
        <f t="shared" ref="CO33" si="153">SUM(CO26:CO32)</f>
        <v>0</v>
      </c>
      <c r="CP33" s="220">
        <f t="shared" ref="CP33" si="154">SUM(CP26:CP32)</f>
        <v>0</v>
      </c>
    </row>
    <row r="34" spans="2:94" s="164" customFormat="1" ht="14.25" customHeight="1" x14ac:dyDescent="0.45">
      <c r="B34" s="353" t="s">
        <v>9</v>
      </c>
      <c r="C34" s="353"/>
      <c r="D34" s="353" t="s">
        <v>9</v>
      </c>
      <c r="E34" s="353" t="str">
        <f>$D34</f>
        <v>Gross profit</v>
      </c>
      <c r="F34" s="353"/>
      <c r="G34" s="354">
        <f t="shared" ref="G34:L34" si="155">G25-G33</f>
        <v>9291.7982600000105</v>
      </c>
      <c r="H34" s="354">
        <f t="shared" si="155"/>
        <v>7201.6766900000075</v>
      </c>
      <c r="I34" s="354">
        <f t="shared" si="155"/>
        <v>12129.122360000008</v>
      </c>
      <c r="J34" s="354">
        <f t="shared" ca="1" si="155"/>
        <v>10716.116569999998</v>
      </c>
      <c r="K34" s="354">
        <f t="shared" ca="1" si="155"/>
        <v>1771.9799700000003</v>
      </c>
      <c r="L34" s="354">
        <f t="shared" ca="1" si="155"/>
        <v>358.97418000000062</v>
      </c>
      <c r="M34" s="348"/>
      <c r="N34" s="353"/>
      <c r="O34" s="521"/>
      <c r="P34" s="50">
        <f t="shared" si="2"/>
        <v>9.7630264388020263E-2</v>
      </c>
      <c r="Q34" s="50">
        <f t="shared" si="3"/>
        <v>0.13791365766342667</v>
      </c>
      <c r="R34" s="50">
        <f t="shared" si="4"/>
        <v>0.14481796786143422</v>
      </c>
      <c r="S34" s="50">
        <f t="shared" ca="1" si="5"/>
        <v>0.1393558484215798</v>
      </c>
      <c r="T34" s="50">
        <f t="shared" ca="1" si="6"/>
        <v>0.17092574830086288</v>
      </c>
      <c r="U34" s="50">
        <f t="shared" ca="1" si="7"/>
        <v>0.10226617256644352</v>
      </c>
      <c r="V34" s="349"/>
      <c r="W34" s="467"/>
      <c r="X34" s="467"/>
      <c r="Y34" s="467"/>
      <c r="Z34" s="467"/>
      <c r="AA34" s="362"/>
      <c r="AB34" s="467"/>
      <c r="AC34" s="467"/>
      <c r="AD34" s="467"/>
      <c r="AE34" s="467"/>
      <c r="AF34" s="362"/>
      <c r="AG34" s="467"/>
      <c r="AH34" s="467"/>
      <c r="AI34" s="467"/>
      <c r="AJ34" s="467"/>
      <c r="AK34" s="362"/>
      <c r="AL34" s="354">
        <f t="shared" si="16"/>
        <v>-2090.121570000003</v>
      </c>
      <c r="AM34" s="336">
        <f t="shared" si="17"/>
        <v>-0.22494263344025731</v>
      </c>
      <c r="AN34" s="354">
        <f t="shared" si="18"/>
        <v>4927.445670000001</v>
      </c>
      <c r="AO34" s="336">
        <f t="shared" si="19"/>
        <v>0.68420812015097499</v>
      </c>
      <c r="AP34" s="354">
        <f t="shared" ca="1" si="20"/>
        <v>-1413.0057900000102</v>
      </c>
      <c r="AQ34" s="336">
        <f t="shared" ca="1" si="21"/>
        <v>-0.11649695238131057</v>
      </c>
      <c r="AR34" s="354">
        <f t="shared" ca="1" si="78"/>
        <v>-1413.0057899999997</v>
      </c>
      <c r="AS34" s="50">
        <f t="shared" ca="1" si="79"/>
        <v>-0.79741634438452458</v>
      </c>
      <c r="AT34" s="350"/>
      <c r="AU34" s="354">
        <f t="shared" ref="AU34:CP34" si="156">AU25-AU33</f>
        <v>-4.5989300000001094</v>
      </c>
      <c r="AV34" s="354">
        <f t="shared" si="156"/>
        <v>942.45248999999967</v>
      </c>
      <c r="AW34" s="354">
        <f t="shared" si="156"/>
        <v>897.59501000000364</v>
      </c>
      <c r="AX34" s="354">
        <f t="shared" si="156"/>
        <v>1078.9645899999996</v>
      </c>
      <c r="AY34" s="354">
        <f t="shared" si="156"/>
        <v>1115.9181799999915</v>
      </c>
      <c r="AZ34" s="354">
        <f t="shared" si="156"/>
        <v>139.03660000000627</v>
      </c>
      <c r="BA34" s="354">
        <f t="shared" si="156"/>
        <v>422.16908999999077</v>
      </c>
      <c r="BB34" s="354">
        <f t="shared" si="156"/>
        <v>1290.8811400000013</v>
      </c>
      <c r="BC34" s="354">
        <f t="shared" si="156"/>
        <v>522.53168000000733</v>
      </c>
      <c r="BD34" s="354">
        <f t="shared" si="156"/>
        <v>863.7394699999968</v>
      </c>
      <c r="BE34" s="354">
        <f t="shared" si="156"/>
        <v>463.2185400000044</v>
      </c>
      <c r="BF34" s="354">
        <f t="shared" si="156"/>
        <v>1559.8904000000057</v>
      </c>
      <c r="BG34" s="354">
        <f t="shared" si="156"/>
        <v>250.37914999999975</v>
      </c>
      <c r="BH34" s="354">
        <f t="shared" si="156"/>
        <v>358.05027000000064</v>
      </c>
      <c r="BI34" s="354">
        <f t="shared" si="156"/>
        <v>707.25067999999897</v>
      </c>
      <c r="BJ34" s="354">
        <f t="shared" si="156"/>
        <v>386.36484999999993</v>
      </c>
      <c r="BK34" s="354">
        <f t="shared" si="156"/>
        <v>446.60476000000153</v>
      </c>
      <c r="BL34" s="354">
        <f t="shared" si="156"/>
        <v>332.44822999999815</v>
      </c>
      <c r="BM34" s="354">
        <f t="shared" si="156"/>
        <v>276.57606999999962</v>
      </c>
      <c r="BN34" s="354">
        <f t="shared" si="156"/>
        <v>756.3430100000005</v>
      </c>
      <c r="BO34" s="354">
        <f t="shared" si="156"/>
        <v>670.08827000000292</v>
      </c>
      <c r="BP34" s="354">
        <f t="shared" si="156"/>
        <v>922.55622000000312</v>
      </c>
      <c r="BQ34" s="354">
        <f t="shared" si="156"/>
        <v>668.23740999998972</v>
      </c>
      <c r="BR34" s="354">
        <f t="shared" si="156"/>
        <v>1426.7777700000079</v>
      </c>
      <c r="BS34" s="354">
        <f t="shared" si="156"/>
        <v>390.30019000000129</v>
      </c>
      <c r="BT34" s="354">
        <f t="shared" si="156"/>
        <v>1381.6797799999986</v>
      </c>
      <c r="BU34" s="354">
        <f t="shared" si="156"/>
        <v>507.17021000000204</v>
      </c>
      <c r="BV34" s="354">
        <f t="shared" si="156"/>
        <v>576.60549999999967</v>
      </c>
      <c r="BW34" s="354">
        <f t="shared" si="156"/>
        <v>994.88040000000228</v>
      </c>
      <c r="BX34" s="354">
        <f t="shared" si="156"/>
        <v>275.50545999999486</v>
      </c>
      <c r="BY34" s="354">
        <f t="shared" si="156"/>
        <v>277.74858999999606</v>
      </c>
      <c r="BZ34" s="354">
        <f t="shared" si="156"/>
        <v>1234.5201400000096</v>
      </c>
      <c r="CA34" s="354">
        <f t="shared" si="156"/>
        <v>980.40863999998965</v>
      </c>
      <c r="CB34" s="354">
        <f t="shared" si="156"/>
        <v>1149.5720099999962</v>
      </c>
      <c r="CC34" s="354">
        <f t="shared" si="156"/>
        <v>1508.6055200000083</v>
      </c>
      <c r="CD34" s="354">
        <f t="shared" si="156"/>
        <v>2852.1259200000004</v>
      </c>
      <c r="CE34" s="354">
        <f t="shared" si="156"/>
        <v>241.71382000000017</v>
      </c>
      <c r="CF34" s="354">
        <f t="shared" si="156"/>
        <v>117.26036000000022</v>
      </c>
      <c r="CG34" s="354">
        <f t="shared" si="156"/>
        <v>0</v>
      </c>
      <c r="CH34" s="354">
        <f t="shared" si="156"/>
        <v>0</v>
      </c>
      <c r="CI34" s="354">
        <f t="shared" si="156"/>
        <v>0</v>
      </c>
      <c r="CJ34" s="354">
        <f t="shared" si="156"/>
        <v>0</v>
      </c>
      <c r="CK34" s="354">
        <f t="shared" si="156"/>
        <v>0</v>
      </c>
      <c r="CL34" s="354">
        <f t="shared" si="156"/>
        <v>0</v>
      </c>
      <c r="CM34" s="354">
        <f t="shared" si="156"/>
        <v>0</v>
      </c>
      <c r="CN34" s="354">
        <f t="shared" si="156"/>
        <v>0</v>
      </c>
      <c r="CO34" s="354">
        <f t="shared" si="156"/>
        <v>0</v>
      </c>
      <c r="CP34" s="354">
        <f t="shared" si="156"/>
        <v>0</v>
      </c>
    </row>
    <row r="35" spans="2:94" ht="6" customHeight="1" x14ac:dyDescent="0.45">
      <c r="B35" s="38"/>
      <c r="C35" s="38"/>
      <c r="D35" s="38"/>
      <c r="E35" s="21"/>
      <c r="F35" s="38"/>
      <c r="G35" s="38"/>
      <c r="H35" s="38"/>
      <c r="I35" s="38"/>
      <c r="J35" s="38"/>
      <c r="K35" s="38"/>
      <c r="L35" s="38"/>
      <c r="N35" s="38"/>
      <c r="O35" s="192"/>
      <c r="P35" s="58"/>
      <c r="Q35" s="58"/>
      <c r="R35" s="58"/>
      <c r="S35" s="58"/>
      <c r="T35" s="58"/>
      <c r="U35" s="58"/>
      <c r="V35" s="50"/>
      <c r="W35" s="202"/>
      <c r="X35" s="202"/>
      <c r="Y35" s="202"/>
      <c r="Z35" s="202"/>
      <c r="AA35" s="416"/>
      <c r="AB35" s="202"/>
      <c r="AC35" s="202"/>
      <c r="AD35" s="202"/>
      <c r="AE35" s="202"/>
      <c r="AF35" s="416"/>
      <c r="AG35" s="202"/>
      <c r="AH35" s="202"/>
      <c r="AI35" s="202"/>
      <c r="AJ35" s="202"/>
      <c r="AK35" s="416"/>
      <c r="AL35" s="202"/>
      <c r="AM35" s="59"/>
      <c r="AN35" s="202"/>
      <c r="AO35" s="59"/>
      <c r="AP35" s="202"/>
      <c r="AQ35" s="59"/>
      <c r="AR35" s="202"/>
      <c r="AS35" s="5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I35" s="38"/>
      <c r="CJ35" s="38"/>
      <c r="CK35" s="38"/>
      <c r="CL35" s="38"/>
      <c r="CM35" s="38"/>
      <c r="CN35" s="38"/>
      <c r="CO35" s="38"/>
      <c r="CP35" s="38"/>
    </row>
    <row r="36" spans="2:94" ht="14.25" hidden="1" customHeight="1" outlineLevel="3" x14ac:dyDescent="0.45">
      <c r="B36" s="71" t="s">
        <v>10</v>
      </c>
      <c r="C36" s="197" t="s">
        <v>632</v>
      </c>
      <c r="D36" s="197" t="str">
        <f>IFERROR(VLOOKUP($C36,TB!$B:$H,2,FALSE),"-")</f>
        <v>Payroll Expenses:Employee Wages</v>
      </c>
      <c r="E36" s="197" t="str">
        <f>IFERROR(VLOOKUP($C36,TB!$B:$H,6,FALSE),"-")</f>
        <v>Payroll and related costs</v>
      </c>
      <c r="F36" s="71" t="str">
        <f>IFERROR(VLOOKUP($C36,TB!$B:$H,7,FALSE),"-")</f>
        <v>Salaries and wages</v>
      </c>
      <c r="G36" s="527">
        <f>SUM(AU36:BF36)</f>
        <v>710.03089</v>
      </c>
      <c r="H36" s="527">
        <f>SUM(BG36:BR36)</f>
        <v>810.76112000000001</v>
      </c>
      <c r="I36" s="219">
        <f>SUM(BS36:CD36)</f>
        <v>764.19911999999999</v>
      </c>
      <c r="J36" s="218">
        <f ca="1">_xlfn.IFNA(SUM(OFFSET($AU36,0,MATCH(Periods!$D$15,$AU$7:$CS$7)-1):OFFSET($AU36,0,MATCH(Periods!$D$15,$AU$7:$CS$7,0)-12)),0)</f>
        <v>764.21205999999995</v>
      </c>
      <c r="K36" s="218">
        <f ca="1">_xlfn.IFNA(SUM(OFFSET($AU36,0,MATCH(Periods!$D$17,$AU$7:$CS$7)-1):OFFSET($AU36,0,MATCH(Periods!$D$13,$AU$7:$CS$7,0))),0)</f>
        <v>126.48192</v>
      </c>
      <c r="L36" s="218">
        <f ca="1">_xlfn.IFNA(SUM(OFFSET($AU36,0,MATCH(Periods!$D$16,$AU$7:$CS$7)-1):OFFSET($AU36,0,MATCH(Periods!$D$14,$AU$7:$CS$7,0))),0)</f>
        <v>126.49486</v>
      </c>
      <c r="N36" s="71" t="s">
        <v>668</v>
      </c>
      <c r="O36" s="316"/>
      <c r="P36" s="58">
        <f t="shared" ref="P36:U41" si="157">IFERROR(G36/G$25,"n/a")</f>
        <v>7.4603969624240695E-3</v>
      </c>
      <c r="Q36" s="58">
        <f t="shared" si="157"/>
        <v>1.5526249839257402E-2</v>
      </c>
      <c r="R36" s="58">
        <f t="shared" si="157"/>
        <v>9.1243010265003414E-3</v>
      </c>
      <c r="S36" s="58">
        <f t="shared" ca="1" si="157"/>
        <v>9.9380609850255909E-3</v>
      </c>
      <c r="T36" s="58">
        <f t="shared" ca="1" si="157"/>
        <v>1.2200486003535285E-2</v>
      </c>
      <c r="U36" s="58">
        <f t="shared" ca="1" si="157"/>
        <v>3.6036422400987422E-2</v>
      </c>
      <c r="V36" s="149"/>
      <c r="W36" s="218">
        <f t="shared" ref="W36:W96" si="158">MIN(AU36:BF36)</f>
        <v>46.469560000000001</v>
      </c>
      <c r="X36" s="218">
        <f>MIN(BG36:BR36)</f>
        <v>61.875720000000001</v>
      </c>
      <c r="Y36" s="218">
        <f>MIN(BS36:CD36)</f>
        <v>62.084379999999996</v>
      </c>
      <c r="Z36" s="218">
        <f ca="1">_xlfn.IFNA(MIN(OFFSET($AU36,0,MATCH(Periods!$D$15,$AU$7:$CS$7)-1):OFFSET($AU36,0,MATCH(Periods!$D$15,$AU$7:$CS$7,0)-12)),0)</f>
        <v>62.33535999999998</v>
      </c>
      <c r="AA36" s="337"/>
      <c r="AB36" s="218">
        <f t="shared" ref="AB36:AB96" si="159">MAX(AU36:BF36)</f>
        <v>64.79239999999993</v>
      </c>
      <c r="AC36" s="218">
        <f>MAX(BG36:BR36)</f>
        <v>69.792400000000043</v>
      </c>
      <c r="AD36" s="218">
        <f>MAX(BS36:CD36)</f>
        <v>66.502039999999994</v>
      </c>
      <c r="AE36" s="218">
        <f ca="1">_xlfn.IFNA(MAX(OFFSET($AU36,0,MATCH(Periods!$D$15,$AU$7:$CS$7)-1):OFFSET($AU36,0,MATCH(Periods!$D$15,$AU$7:$CS$7,0)-12)),0)</f>
        <v>66.502039999999994</v>
      </c>
      <c r="AF36" s="337"/>
      <c r="AG36" s="218">
        <f t="shared" ref="AG36:AG96" si="160">AVERAGE(AU36:BF36)</f>
        <v>59.169240833333333</v>
      </c>
      <c r="AH36" s="218">
        <f>AVERAGE(BG36:BR36)</f>
        <v>67.563426666666672</v>
      </c>
      <c r="AI36" s="218">
        <f>AVERAGE(BS36:CD36)</f>
        <v>63.683259999999997</v>
      </c>
      <c r="AJ36" s="218">
        <f ca="1">_xlfn.IFNA(AVERAGE(OFFSET($AU36,0,MATCH(Periods!$D$15,$AU$7:$CS$7)-1):OFFSET($AU36,0,MATCH(Periods!$D$15,$AU$7:$CS$7,0)-12)),0)</f>
        <v>63.684338333333329</v>
      </c>
      <c r="AK36" s="337"/>
      <c r="AL36" s="218">
        <f t="shared" ref="AL36:AL41" si="161">H36-G36</f>
        <v>100.73023000000001</v>
      </c>
      <c r="AM36" s="59">
        <f t="shared" ref="AM36:AM41" si="162">IFERROR(AL36/G36,"n/a")</f>
        <v>0.14186739114970054</v>
      </c>
      <c r="AN36" s="218">
        <f t="shared" ref="AN36:AN41" si="163">I36-H36</f>
        <v>-46.562000000000012</v>
      </c>
      <c r="AO36" s="59">
        <f t="shared" ref="AO36:AO41" si="164">IFERROR(AN36/H36,"n/a")</f>
        <v>-5.7429986282519337E-2</v>
      </c>
      <c r="AP36" s="218">
        <f t="shared" ref="AP36:AP41" ca="1" si="165">J36-I36</f>
        <v>1.2939999999957763E-2</v>
      </c>
      <c r="AQ36" s="59">
        <f t="shared" ref="AQ36:AQ41" ca="1" si="166">IFERROR(AP36/I36,"n/a")</f>
        <v>1.6932759618929898E-5</v>
      </c>
      <c r="AR36" s="218">
        <f t="shared" ref="AR36:AR41" ca="1" si="167">L36-K36</f>
        <v>1.2940000000000396E-2</v>
      </c>
      <c r="AS36" s="58">
        <f t="shared" ref="AS36:AS41" ca="1" si="168">IFERROR(AR36/K36,"n/a")</f>
        <v>1.0230711235250379E-4</v>
      </c>
      <c r="AU36" s="219">
        <f>SUMIFS(TB!N:N,TB!$F:$F,'Reported IS - detailed'!$B36,TB!$B:$B,'Reported IS - detailed'!$C36,TB!$G:$G,'Reported IS - detailed'!$E36,TB!$J:$J,'Reported IS - detailed'!$A$4,TB!$K:$K,"")</f>
        <v>58.623699999999999</v>
      </c>
      <c r="AV36" s="219">
        <f>SUMIFS(TB!O:O,TB!$F:$F,'Reported IS - detailed'!$B36,TB!$B:$B,'Reported IS - detailed'!$C36,TB!$G:$G,'Reported IS - detailed'!$E36,TB!$J:$J,'Reported IS - detailed'!$A$4,TB!$K:$K,"")</f>
        <v>58.750699999999995</v>
      </c>
      <c r="AW36" s="219">
        <f>SUMIFS(TB!P:P,TB!$F:$F,'Reported IS - detailed'!$B36,TB!$B:$B,'Reported IS - detailed'!$C36,TB!$G:$G,'Reported IS - detailed'!$E36,TB!$J:$J,'Reported IS - detailed'!$A$4,TB!$K:$K,"")</f>
        <v>59.824969999999993</v>
      </c>
      <c r="AX36" s="219">
        <f>SUMIFS(TB!Q:Q,TB!$F:$F,'Reported IS - detailed'!$B36,TB!$B:$B,'Reported IS - detailed'!$C36,TB!$G:$G,'Reported IS - detailed'!$E36,TB!$J:$J,'Reported IS - detailed'!$A$4,TB!$K:$K,"")</f>
        <v>59.168040000000019</v>
      </c>
      <c r="AY36" s="219">
        <f>SUMIFS(TB!R:R,TB!$F:$F,'Reported IS - detailed'!$B36,TB!$B:$B,'Reported IS - detailed'!$C36,TB!$G:$G,'Reported IS - detailed'!$E36,TB!$J:$J,'Reported IS - detailed'!$A$4,TB!$K:$K,"")</f>
        <v>59.168040000000019</v>
      </c>
      <c r="AZ36" s="219">
        <f>SUMIFS(TB!S:S,TB!$F:$F,'Reported IS - detailed'!$B36,TB!$B:$B,'Reported IS - detailed'!$C36,TB!$G:$G,'Reported IS - detailed'!$E36,TB!$J:$J,'Reported IS - detailed'!$A$4,TB!$K:$K,"")</f>
        <v>59.585059999999999</v>
      </c>
      <c r="BA36" s="219">
        <f>SUMIFS(TB!T:T,TB!$F:$F,'Reported IS - detailed'!$B36,TB!$B:$B,'Reported IS - detailed'!$C36,TB!$G:$G,'Reported IS - detailed'!$E36,TB!$J:$J,'Reported IS - detailed'!$A$4,TB!$K:$K,"")</f>
        <v>59.585399999999936</v>
      </c>
      <c r="BB36" s="219">
        <f>SUMIFS(TB!U:U,TB!$F:$F,'Reported IS - detailed'!$B36,TB!$B:$B,'Reported IS - detailed'!$C36,TB!$G:$G,'Reported IS - detailed'!$E36,TB!$J:$J,'Reported IS - detailed'!$A$4,TB!$K:$K,"")</f>
        <v>59.58540000000005</v>
      </c>
      <c r="BC36" s="219">
        <f>SUMIFS(TB!V:V,TB!$F:$F,'Reported IS - detailed'!$B36,TB!$B:$B,'Reported IS - detailed'!$C36,TB!$G:$G,'Reported IS - detailed'!$E36,TB!$J:$J,'Reported IS - detailed'!$A$4,TB!$K:$K,"")</f>
        <v>61.438899999999933</v>
      </c>
      <c r="BD36" s="219">
        <f>SUMIFS(TB!W:W,TB!$F:$F,'Reported IS - detailed'!$B36,TB!$B:$B,'Reported IS - detailed'!$C36,TB!$G:$G,'Reported IS - detailed'!$E36,TB!$J:$J,'Reported IS - detailed'!$A$4,TB!$K:$K,"")</f>
        <v>63.038720000000126</v>
      </c>
      <c r="BE36" s="219">
        <f>SUMIFS(TB!X:X,TB!$F:$F,'Reported IS - detailed'!$B36,TB!$B:$B,'Reported IS - detailed'!$C36,TB!$G:$G,'Reported IS - detailed'!$E36,TB!$J:$J,'Reported IS - detailed'!$A$4,TB!$K:$K,"")</f>
        <v>64.79239999999993</v>
      </c>
      <c r="BF36" s="219">
        <f>SUMIFS(TB!Y:Y,TB!$F:$F,'Reported IS - detailed'!$B36,TB!$B:$B,'Reported IS - detailed'!$C36,TB!$G:$G,'Reported IS - detailed'!$E36,TB!$J:$J,'Reported IS - detailed'!$A$4,TB!$K:$K,"")</f>
        <v>46.469560000000001</v>
      </c>
      <c r="BG36" s="219">
        <f>SUMIFS(TB!Z:Z,TB!$F:$F,'Reported IS - detailed'!$B36,TB!$B:$B,'Reported IS - detailed'!$C36,TB!$G:$G,'Reported IS - detailed'!$E36,TB!$J:$J,'Reported IS - detailed'!$A$4,TB!$K:$K,"")</f>
        <v>64.959400000000002</v>
      </c>
      <c r="BH36" s="219">
        <f>SUMIFS(TB!AA:AA,TB!$F:$F,'Reported IS - detailed'!$B36,TB!$B:$B,'Reported IS - detailed'!$C36,TB!$G:$G,'Reported IS - detailed'!$E36,TB!$J:$J,'Reported IS - detailed'!$A$4,TB!$K:$K,"")</f>
        <v>65.126400000000004</v>
      </c>
      <c r="BI36" s="219">
        <f>SUMIFS(TB!AB:AB,TB!$F:$F,'Reported IS - detailed'!$B36,TB!$B:$B,'Reported IS - detailed'!$C36,TB!$G:$G,'Reported IS - detailed'!$E36,TB!$J:$J,'Reported IS - detailed'!$A$4,TB!$K:$K,"")</f>
        <v>65.126400000000018</v>
      </c>
      <c r="BJ36" s="219">
        <f>SUMIFS(TB!AC:AC,TB!$F:$F,'Reported IS - detailed'!$B36,TB!$B:$B,'Reported IS - detailed'!$C36,TB!$G:$G,'Reported IS - detailed'!$E36,TB!$J:$J,'Reported IS - detailed'!$A$4,TB!$K:$K,"")</f>
        <v>65.126399999999961</v>
      </c>
      <c r="BK36" s="219">
        <f>SUMIFS(TB!AD:AD,TB!$F:$F,'Reported IS - detailed'!$B36,TB!$B:$B,'Reported IS - detailed'!$C36,TB!$G:$G,'Reported IS - detailed'!$E36,TB!$J:$J,'Reported IS - detailed'!$A$4,TB!$K:$K,"")</f>
        <v>69.792399999999986</v>
      </c>
      <c r="BL36" s="219">
        <f>SUMIFS(TB!AE:AE,TB!$F:$F,'Reported IS - detailed'!$B36,TB!$B:$B,'Reported IS - detailed'!$C36,TB!$G:$G,'Reported IS - detailed'!$E36,TB!$J:$J,'Reported IS - detailed'!$A$4,TB!$K:$K,"")</f>
        <v>69.792400000000043</v>
      </c>
      <c r="BM36" s="219">
        <f>SUMIFS(TB!AF:AF,TB!$F:$F,'Reported IS - detailed'!$B36,TB!$B:$B,'Reported IS - detailed'!$C36,TB!$G:$G,'Reported IS - detailed'!$E36,TB!$J:$J,'Reported IS - detailed'!$A$4,TB!$K:$K,"")</f>
        <v>69.792399999999986</v>
      </c>
      <c r="BN36" s="219">
        <f>SUMIFS(TB!AG:AG,TB!$F:$F,'Reported IS - detailed'!$B36,TB!$B:$B,'Reported IS - detailed'!$C36,TB!$G:$G,'Reported IS - detailed'!$E36,TB!$J:$J,'Reported IS - detailed'!$A$4,TB!$K:$K,"")</f>
        <v>69.792399999999986</v>
      </c>
      <c r="BO36" s="219">
        <f>SUMIFS(TB!AH:AH,TB!$F:$F,'Reported IS - detailed'!$B36,TB!$B:$B,'Reported IS - detailed'!$C36,TB!$G:$G,'Reported IS - detailed'!$E36,TB!$J:$J,'Reported IS - detailed'!$A$4,TB!$K:$K,"")</f>
        <v>69.792400000000043</v>
      </c>
      <c r="BP36" s="219">
        <f>SUMIFS(TB!AI:AI,TB!$F:$F,'Reported IS - detailed'!$B36,TB!$B:$B,'Reported IS - detailed'!$C36,TB!$G:$G,'Reported IS - detailed'!$E36,TB!$J:$J,'Reported IS - detailed'!$A$4,TB!$K:$K,"")</f>
        <v>69.79239999999993</v>
      </c>
      <c r="BQ36" s="219">
        <f>SUMIFS(TB!AJ:AJ,TB!$F:$F,'Reported IS - detailed'!$B36,TB!$B:$B,'Reported IS - detailed'!$C36,TB!$G:$G,'Reported IS - detailed'!$E36,TB!$J:$J,'Reported IS - detailed'!$A$4,TB!$K:$K,"")</f>
        <v>69.792400000000043</v>
      </c>
      <c r="BR36" s="219">
        <f>SUMIFS(TB!AK:AK,TB!$F:$F,'Reported IS - detailed'!$B36,TB!$B:$B,'Reported IS - detailed'!$C36,TB!$G:$G,'Reported IS - detailed'!$E36,TB!$J:$J,'Reported IS - detailed'!$A$4,TB!$K:$K,"")</f>
        <v>61.875720000000001</v>
      </c>
      <c r="BS36" s="219">
        <f>SUMIFS(TB!AL:AL,TB!$F:$F,'Reported IS - detailed'!$B36,TB!$B:$B,'Reported IS - detailed'!$C36,TB!$G:$G,'Reported IS - detailed'!$E36,TB!$J:$J,'Reported IS - detailed'!$A$4,TB!$K:$K,"")</f>
        <v>62.084379999999996</v>
      </c>
      <c r="BT36" s="219">
        <f>SUMIFS(TB!AM:AM,TB!$F:$F,'Reported IS - detailed'!$B36,TB!$B:$B,'Reported IS - detailed'!$C36,TB!$G:$G,'Reported IS - detailed'!$E36,TB!$J:$J,'Reported IS - detailed'!$A$4,TB!$K:$K,"")</f>
        <v>64.397540000000006</v>
      </c>
      <c r="BU36" s="219">
        <f>SUMIFS(TB!AN:AN,TB!$F:$F,'Reported IS - detailed'!$B36,TB!$B:$B,'Reported IS - detailed'!$C36,TB!$G:$G,'Reported IS - detailed'!$E36,TB!$J:$J,'Reported IS - detailed'!$A$4,TB!$K:$K,"")</f>
        <v>66.502039999999994</v>
      </c>
      <c r="BV36" s="219">
        <f>SUMIFS(TB!AO:AO,TB!$F:$F,'Reported IS - detailed'!$B36,TB!$B:$B,'Reported IS - detailed'!$C36,TB!$G:$G,'Reported IS - detailed'!$E36,TB!$J:$J,'Reported IS - detailed'!$A$4,TB!$K:$K,"")</f>
        <v>66.502039999999994</v>
      </c>
      <c r="BW36" s="219">
        <f>SUMIFS(TB!AP:AP,TB!$F:$F,'Reported IS - detailed'!$B36,TB!$B:$B,'Reported IS - detailed'!$C36,TB!$G:$G,'Reported IS - detailed'!$E36,TB!$J:$J,'Reported IS - detailed'!$A$4,TB!$K:$K,"")</f>
        <v>63.376960000000054</v>
      </c>
      <c r="BX36" s="219">
        <f>SUMIFS(TB!AQ:AQ,TB!$F:$F,'Reported IS - detailed'!$B36,TB!$B:$B,'Reported IS - detailed'!$C36,TB!$G:$G,'Reported IS - detailed'!$E36,TB!$J:$J,'Reported IS - detailed'!$A$4,TB!$K:$K,"")</f>
        <v>62.33535999999998</v>
      </c>
      <c r="BY36" s="219">
        <f>SUMIFS(TB!AR:AR,TB!$F:$F,'Reported IS - detailed'!$B36,TB!$B:$B,'Reported IS - detailed'!$C36,TB!$G:$G,'Reported IS - detailed'!$E36,TB!$J:$J,'Reported IS - detailed'!$A$4,TB!$K:$K,"")</f>
        <v>62.33535999999998</v>
      </c>
      <c r="BZ36" s="219">
        <f>SUMIFS(TB!AS:AS,TB!$F:$F,'Reported IS - detailed'!$B36,TB!$B:$B,'Reported IS - detailed'!$C36,TB!$G:$G,'Reported IS - detailed'!$E36,TB!$J:$J,'Reported IS - detailed'!$A$4,TB!$K:$K,"")</f>
        <v>64.180359999999951</v>
      </c>
      <c r="CA36" s="219">
        <f>SUMIFS(TB!AT:AT,TB!$F:$F,'Reported IS - detailed'!$B36,TB!$B:$B,'Reported IS - detailed'!$C36,TB!$G:$G,'Reported IS - detailed'!$E36,TB!$J:$J,'Reported IS - detailed'!$A$4,TB!$K:$K,"")</f>
        <v>63.169360000000097</v>
      </c>
      <c r="CB36" s="219">
        <f>SUMIFS(TB!AU:AU,TB!$F:$F,'Reported IS - detailed'!$B36,TB!$B:$B,'Reported IS - detailed'!$C36,TB!$G:$G,'Reported IS - detailed'!$E36,TB!$J:$J,'Reported IS - detailed'!$A$4,TB!$K:$K,"")</f>
        <v>63.169359999999983</v>
      </c>
      <c r="CC36" s="219">
        <f>SUMIFS(TB!AV:AV,TB!$F:$F,'Reported IS - detailed'!$B36,TB!$B:$B,'Reported IS - detailed'!$C36,TB!$G:$G,'Reported IS - detailed'!$E36,TB!$J:$J,'Reported IS - detailed'!$A$4,TB!$K:$K,"")</f>
        <v>62.976999999999975</v>
      </c>
      <c r="CD36" s="218">
        <f>SUMIFS(TB!AW:AW,TB!$F:$F,'Reported IS - detailed'!$B36,TB!$B:$B,'Reported IS - detailed'!$C36,TB!$G:$G,'Reported IS - detailed'!$E36,TB!$J:$J,'Reported IS - detailed'!$A$4,TB!$K:$K,"")</f>
        <v>63.169359999999983</v>
      </c>
      <c r="CE36" s="219">
        <f>SUMIFS(TB!AX:AX,TB!$F:$F,'Reported IS - detailed'!$B36,TB!$B:$B,'Reported IS - detailed'!$C36,TB!$G:$G,'Reported IS - detailed'!$E36,TB!$J:$J,'Reported IS - detailed'!$A$4,TB!$K:$K,"")</f>
        <v>62.951900000000002</v>
      </c>
      <c r="CF36" s="219">
        <f>SUMIFS(TB!AY:AY,TB!$F:$F,'Reported IS - detailed'!$B36,TB!$B:$B,'Reported IS - detailed'!$C36,TB!$G:$G,'Reported IS - detailed'!$E36,TB!$J:$J,'Reported IS - detailed'!$A$4,TB!$K:$K,"")</f>
        <v>63.542960000000001</v>
      </c>
      <c r="CG36" s="219">
        <f>SUMIFS(TB!AZ:AZ,TB!$F:$F,'Reported IS - detailed'!$B36,TB!$B:$B,'Reported IS - detailed'!$C36,TB!$G:$G,'Reported IS - detailed'!$E36,TB!$J:$J,'Reported IS - detailed'!$A$4,TB!$K:$K,"")</f>
        <v>0</v>
      </c>
      <c r="CH36" s="219">
        <f>SUMIFS(TB!BA:BA,TB!$F:$F,'Reported IS - detailed'!$B36,TB!$B:$B,'Reported IS - detailed'!$C36,TB!$G:$G,'Reported IS - detailed'!$E36,TB!$J:$J,'Reported IS - detailed'!$A$4,TB!$K:$K,"")</f>
        <v>0</v>
      </c>
      <c r="CI36" s="219">
        <f>SUMIFS(TB!BB:BB,TB!$F:$F,'Reported IS - detailed'!$B36,TB!$B:$B,'Reported IS - detailed'!$C36,TB!$G:$G,'Reported IS - detailed'!$E36,TB!$J:$J,'Reported IS - detailed'!$A$4,TB!$K:$K,"")</f>
        <v>0</v>
      </c>
      <c r="CJ36" s="219">
        <f>SUMIFS(TB!BC:BC,TB!$F:$F,'Reported IS - detailed'!$B36,TB!$B:$B,'Reported IS - detailed'!$C36,TB!$G:$G,'Reported IS - detailed'!$E36,TB!$J:$J,'Reported IS - detailed'!$A$4,TB!$K:$K,"")</f>
        <v>0</v>
      </c>
      <c r="CK36" s="219">
        <f>SUMIFS(TB!BD:BD,TB!$F:$F,'Reported IS - detailed'!$B36,TB!$B:$B,'Reported IS - detailed'!$C36,TB!$G:$G,'Reported IS - detailed'!$E36,TB!$J:$J,'Reported IS - detailed'!$A$4,TB!$K:$K,"")</f>
        <v>0</v>
      </c>
      <c r="CL36" s="219">
        <f>SUMIFS(TB!BE:BE,TB!$F:$F,'Reported IS - detailed'!$B36,TB!$B:$B,'Reported IS - detailed'!$C36,TB!$G:$G,'Reported IS - detailed'!$E36,TB!$J:$J,'Reported IS - detailed'!$A$4,TB!$K:$K,"")</f>
        <v>0</v>
      </c>
      <c r="CM36" s="219">
        <f>SUMIFS(TB!BF:BF,TB!$F:$F,'Reported IS - detailed'!$B36,TB!$B:$B,'Reported IS - detailed'!$C36,TB!$G:$G,'Reported IS - detailed'!$E36,TB!$J:$J,'Reported IS - detailed'!$A$4,TB!$K:$K,"")</f>
        <v>0</v>
      </c>
      <c r="CN36" s="219">
        <f>SUMIFS(TB!BG:BG,TB!$F:$F,'Reported IS - detailed'!$B36,TB!$B:$B,'Reported IS - detailed'!$C36,TB!$G:$G,'Reported IS - detailed'!$E36,TB!$J:$J,'Reported IS - detailed'!$A$4,TB!$K:$K,"")</f>
        <v>0</v>
      </c>
      <c r="CO36" s="219">
        <f>SUMIFS(TB!BH:BH,TB!$F:$F,'Reported IS - detailed'!$B36,TB!$B:$B,'Reported IS - detailed'!$C36,TB!$G:$G,'Reported IS - detailed'!$E36,TB!$J:$J,'Reported IS - detailed'!$A$4,TB!$K:$K,"")</f>
        <v>0</v>
      </c>
      <c r="CP36" s="218">
        <f>SUMIFS(TB!BI:BI,TB!$F:$F,'Reported IS - detailed'!$B36,TB!$B:$B,'Reported IS - detailed'!$C36,TB!$G:$G,'Reported IS - detailed'!$E36,TB!$J:$J,'Reported IS - detailed'!$A$4,TB!$K:$K,"")</f>
        <v>0</v>
      </c>
    </row>
    <row r="37" spans="2:94" ht="14.25" hidden="1" customHeight="1" outlineLevel="3" x14ac:dyDescent="0.45">
      <c r="B37" s="71" t="s">
        <v>10</v>
      </c>
      <c r="C37" s="197" t="s">
        <v>634</v>
      </c>
      <c r="D37" s="197" t="str">
        <f>IFERROR(VLOOKUP($C37,TB!$B:$H,2,FALSE),"-")</f>
        <v>Payroll Expenses:Officer Wages</v>
      </c>
      <c r="E37" s="197" t="str">
        <f>IFERROR(VLOOKUP($C37,TB!$B:$H,6,FALSE),"-")</f>
        <v>Payroll and related costs</v>
      </c>
      <c r="F37" s="71" t="str">
        <f>IFERROR(VLOOKUP($C37,TB!$B:$H,7,FALSE),"-")</f>
        <v>Salaries and wages</v>
      </c>
      <c r="G37" s="219">
        <f>SUM(AU37:BF37)</f>
        <v>600</v>
      </c>
      <c r="H37" s="219">
        <f>SUM(BG37:BR37)</f>
        <v>600</v>
      </c>
      <c r="I37" s="219">
        <f>SUM(BS37:CD37)</f>
        <v>600</v>
      </c>
      <c r="J37" s="218">
        <f ca="1">_xlfn.IFNA(SUM(OFFSET($AU37,0,MATCH(Periods!$D$15,$AU$7:$CS$7)-1):OFFSET($AU37,0,MATCH(Periods!$D$15,$AU$7:$CS$7,0)-12)),0)</f>
        <v>600</v>
      </c>
      <c r="K37" s="218">
        <f ca="1">_xlfn.IFNA(SUM(OFFSET($AU37,0,MATCH(Periods!$D$17,$AU$7:$CS$7)-1):OFFSET($AU37,0,MATCH(Periods!$D$13,$AU$7:$CS$7,0))),0)</f>
        <v>100</v>
      </c>
      <c r="L37" s="218">
        <f ca="1">_xlfn.IFNA(SUM(OFFSET($AU37,0,MATCH(Periods!$D$16,$AU$7:$CS$7)-1):OFFSET($AU37,0,MATCH(Periods!$D$14,$AU$7:$CS$7,0))),0)</f>
        <v>100</v>
      </c>
      <c r="N37" s="71"/>
      <c r="O37" s="316"/>
      <c r="P37" s="58">
        <f t="shared" si="157"/>
        <v>6.3042865324555693E-3</v>
      </c>
      <c r="Q37" s="58">
        <f t="shared" si="157"/>
        <v>1.1490129057439806E-2</v>
      </c>
      <c r="R37" s="58">
        <f t="shared" si="157"/>
        <v>7.1638143418697011E-3</v>
      </c>
      <c r="S37" s="58">
        <f t="shared" ca="1" si="157"/>
        <v>7.8025942053510057E-3</v>
      </c>
      <c r="T37" s="58">
        <f t="shared" ca="1" si="157"/>
        <v>9.646031625338454E-3</v>
      </c>
      <c r="U37" s="58">
        <f t="shared" ca="1" si="157"/>
        <v>2.8488447989892571E-2</v>
      </c>
      <c r="V37" s="149"/>
      <c r="W37" s="218">
        <f t="shared" si="158"/>
        <v>45.833319999999958</v>
      </c>
      <c r="X37" s="218">
        <f>MIN(BG37:BR37)</f>
        <v>50</v>
      </c>
      <c r="Y37" s="218">
        <f>MIN(BS37:CD37)</f>
        <v>50</v>
      </c>
      <c r="Z37" s="218">
        <f ca="1">_xlfn.IFNA(MIN(OFFSET($AU37,0,MATCH(Periods!$D$15,$AU$7:$CS$7)-1):OFFSET($AU37,0,MATCH(Periods!$D$15,$AU$7:$CS$7,0)-12)),0)</f>
        <v>50</v>
      </c>
      <c r="AA37" s="337"/>
      <c r="AB37" s="218">
        <f t="shared" si="159"/>
        <v>95.833480000000009</v>
      </c>
      <c r="AC37" s="218">
        <f>MAX(BG37:BR37)</f>
        <v>50</v>
      </c>
      <c r="AD37" s="218">
        <f>MAX(BS37:CD37)</f>
        <v>50</v>
      </c>
      <c r="AE37" s="218">
        <f ca="1">_xlfn.IFNA(MAX(OFFSET($AU37,0,MATCH(Periods!$D$15,$AU$7:$CS$7)-1):OFFSET($AU37,0,MATCH(Periods!$D$15,$AU$7:$CS$7,0)-12)),0)</f>
        <v>50</v>
      </c>
      <c r="AF37" s="337"/>
      <c r="AG37" s="218">
        <f t="shared" si="160"/>
        <v>50</v>
      </c>
      <c r="AH37" s="218">
        <f>AVERAGE(BG37:BR37)</f>
        <v>50</v>
      </c>
      <c r="AI37" s="218">
        <f>AVERAGE(BS37:CD37)</f>
        <v>50</v>
      </c>
      <c r="AJ37" s="218">
        <f ca="1">_xlfn.IFNA(AVERAGE(OFFSET($AU37,0,MATCH(Periods!$D$15,$AU$7:$CS$7)-1):OFFSET($AU37,0,MATCH(Periods!$D$15,$AU$7:$CS$7,0)-12)),0)</f>
        <v>50</v>
      </c>
      <c r="AK37" s="337"/>
      <c r="AL37" s="218">
        <f t="shared" si="161"/>
        <v>0</v>
      </c>
      <c r="AM37" s="59">
        <f t="shared" si="162"/>
        <v>0</v>
      </c>
      <c r="AN37" s="218">
        <f t="shared" si="163"/>
        <v>0</v>
      </c>
      <c r="AO37" s="59">
        <f t="shared" si="164"/>
        <v>0</v>
      </c>
      <c r="AP37" s="218">
        <f t="shared" ca="1" si="165"/>
        <v>0</v>
      </c>
      <c r="AQ37" s="59">
        <f t="shared" ca="1" si="166"/>
        <v>0</v>
      </c>
      <c r="AR37" s="218">
        <f t="shared" ca="1" si="167"/>
        <v>0</v>
      </c>
      <c r="AS37" s="58">
        <f t="shared" ca="1" si="168"/>
        <v>0</v>
      </c>
      <c r="AU37" s="219">
        <f>SUMIFS(TB!N:N,TB!$F:$F,'Reported IS - detailed'!$B37,TB!$B:$B,'Reported IS - detailed'!$C37,TB!$G:$G,'Reported IS - detailed'!$E37,TB!$J:$J,'Reported IS - detailed'!$A$4,TB!$K:$K,"")</f>
        <v>45.833320000000001</v>
      </c>
      <c r="AV37" s="219">
        <f>SUMIFS(TB!O:O,TB!$F:$F,'Reported IS - detailed'!$B37,TB!$B:$B,'Reported IS - detailed'!$C37,TB!$G:$G,'Reported IS - detailed'!$E37,TB!$J:$J,'Reported IS - detailed'!$A$4,TB!$K:$K,"")</f>
        <v>45.833320000000001</v>
      </c>
      <c r="AW37" s="219">
        <f>SUMIFS(TB!P:P,TB!$F:$F,'Reported IS - detailed'!$B37,TB!$B:$B,'Reported IS - detailed'!$C37,TB!$G:$G,'Reported IS - detailed'!$E37,TB!$J:$J,'Reported IS - detailed'!$A$4,TB!$K:$K,"")</f>
        <v>45.833319999999986</v>
      </c>
      <c r="AX37" s="219">
        <f>SUMIFS(TB!Q:Q,TB!$F:$F,'Reported IS - detailed'!$B37,TB!$B:$B,'Reported IS - detailed'!$C37,TB!$G:$G,'Reported IS - detailed'!$E37,TB!$J:$J,'Reported IS - detailed'!$A$4,TB!$K:$K,"")</f>
        <v>45.833320000000015</v>
      </c>
      <c r="AY37" s="219">
        <f>SUMIFS(TB!R:R,TB!$F:$F,'Reported IS - detailed'!$B37,TB!$B:$B,'Reported IS - detailed'!$C37,TB!$G:$G,'Reported IS - detailed'!$E37,TB!$J:$J,'Reported IS - detailed'!$A$4,TB!$K:$K,"")</f>
        <v>45.833320000000015</v>
      </c>
      <c r="AZ37" s="219">
        <f>SUMIFS(TB!S:S,TB!$F:$F,'Reported IS - detailed'!$B37,TB!$B:$B,'Reported IS - detailed'!$C37,TB!$G:$G,'Reported IS - detailed'!$E37,TB!$J:$J,'Reported IS - detailed'!$A$4,TB!$K:$K,"")</f>
        <v>45.833319999999958</v>
      </c>
      <c r="BA37" s="219">
        <f>SUMIFS(TB!T:T,TB!$F:$F,'Reported IS - detailed'!$B37,TB!$B:$B,'Reported IS - detailed'!$C37,TB!$G:$G,'Reported IS - detailed'!$E37,TB!$J:$J,'Reported IS - detailed'!$A$4,TB!$K:$K,"")</f>
        <v>45.833320000000015</v>
      </c>
      <c r="BB37" s="219">
        <f>SUMIFS(TB!U:U,TB!$F:$F,'Reported IS - detailed'!$B37,TB!$B:$B,'Reported IS - detailed'!$C37,TB!$G:$G,'Reported IS - detailed'!$E37,TB!$J:$J,'Reported IS - detailed'!$A$4,TB!$K:$K,"")</f>
        <v>45.833320000000015</v>
      </c>
      <c r="BC37" s="219">
        <f>SUMIFS(TB!V:V,TB!$F:$F,'Reported IS - detailed'!$B37,TB!$B:$B,'Reported IS - detailed'!$C37,TB!$G:$G,'Reported IS - detailed'!$E37,TB!$J:$J,'Reported IS - detailed'!$A$4,TB!$K:$K,"")</f>
        <v>45.833320000000015</v>
      </c>
      <c r="BD37" s="219">
        <f>SUMIFS(TB!W:W,TB!$F:$F,'Reported IS - detailed'!$B37,TB!$B:$B,'Reported IS - detailed'!$C37,TB!$G:$G,'Reported IS - detailed'!$E37,TB!$J:$J,'Reported IS - detailed'!$A$4,TB!$K:$K,"")</f>
        <v>45.833320000000015</v>
      </c>
      <c r="BE37" s="219">
        <f>SUMIFS(TB!X:X,TB!$F:$F,'Reported IS - detailed'!$B37,TB!$B:$B,'Reported IS - detailed'!$C37,TB!$G:$G,'Reported IS - detailed'!$E37,TB!$J:$J,'Reported IS - detailed'!$A$4,TB!$K:$K,"")</f>
        <v>45.833319999999958</v>
      </c>
      <c r="BF37" s="219">
        <f>SUMIFS(TB!Y:Y,TB!$F:$F,'Reported IS - detailed'!$B37,TB!$B:$B,'Reported IS - detailed'!$C37,TB!$G:$G,'Reported IS - detailed'!$E37,TB!$J:$J,'Reported IS - detailed'!$A$4,TB!$K:$K,"")</f>
        <v>95.833480000000009</v>
      </c>
      <c r="BG37" s="219">
        <f>SUMIFS(TB!Z:Z,TB!$F:$F,'Reported IS - detailed'!$B37,TB!$B:$B,'Reported IS - detailed'!$C37,TB!$G:$G,'Reported IS - detailed'!$E37,TB!$J:$J,'Reported IS - detailed'!$A$4,TB!$K:$K,"")</f>
        <v>50</v>
      </c>
      <c r="BH37" s="219">
        <f>SUMIFS(TB!AA:AA,TB!$F:$F,'Reported IS - detailed'!$B37,TB!$B:$B,'Reported IS - detailed'!$C37,TB!$G:$G,'Reported IS - detailed'!$E37,TB!$J:$J,'Reported IS - detailed'!$A$4,TB!$K:$K,"")</f>
        <v>50</v>
      </c>
      <c r="BI37" s="219">
        <f>SUMIFS(TB!AB:AB,TB!$F:$F,'Reported IS - detailed'!$B37,TB!$B:$B,'Reported IS - detailed'!$C37,TB!$G:$G,'Reported IS - detailed'!$E37,TB!$J:$J,'Reported IS - detailed'!$A$4,TB!$K:$K,"")</f>
        <v>50</v>
      </c>
      <c r="BJ37" s="219">
        <f>SUMIFS(TB!AC:AC,TB!$F:$F,'Reported IS - detailed'!$B37,TB!$B:$B,'Reported IS - detailed'!$C37,TB!$G:$G,'Reported IS - detailed'!$E37,TB!$J:$J,'Reported IS - detailed'!$A$4,TB!$K:$K,"")</f>
        <v>50</v>
      </c>
      <c r="BK37" s="219">
        <f>SUMIFS(TB!AD:AD,TB!$F:$F,'Reported IS - detailed'!$B37,TB!$B:$B,'Reported IS - detailed'!$C37,TB!$G:$G,'Reported IS - detailed'!$E37,TB!$J:$J,'Reported IS - detailed'!$A$4,TB!$K:$K,"")</f>
        <v>50</v>
      </c>
      <c r="BL37" s="219">
        <f>SUMIFS(TB!AE:AE,TB!$F:$F,'Reported IS - detailed'!$B37,TB!$B:$B,'Reported IS - detailed'!$C37,TB!$G:$G,'Reported IS - detailed'!$E37,TB!$J:$J,'Reported IS - detailed'!$A$4,TB!$K:$K,"")</f>
        <v>50</v>
      </c>
      <c r="BM37" s="219">
        <f>SUMIFS(TB!AF:AF,TB!$F:$F,'Reported IS - detailed'!$B37,TB!$B:$B,'Reported IS - detailed'!$C37,TB!$G:$G,'Reported IS - detailed'!$E37,TB!$J:$J,'Reported IS - detailed'!$A$4,TB!$K:$K,"")</f>
        <v>50</v>
      </c>
      <c r="BN37" s="219">
        <f>SUMIFS(TB!AG:AG,TB!$F:$F,'Reported IS - detailed'!$B37,TB!$B:$B,'Reported IS - detailed'!$C37,TB!$G:$G,'Reported IS - detailed'!$E37,TB!$J:$J,'Reported IS - detailed'!$A$4,TB!$K:$K,"")</f>
        <v>50</v>
      </c>
      <c r="BO37" s="219">
        <f>SUMIFS(TB!AH:AH,TB!$F:$F,'Reported IS - detailed'!$B37,TB!$B:$B,'Reported IS - detailed'!$C37,TB!$G:$G,'Reported IS - detailed'!$E37,TB!$J:$J,'Reported IS - detailed'!$A$4,TB!$K:$K,"")</f>
        <v>50</v>
      </c>
      <c r="BP37" s="219">
        <f>SUMIFS(TB!AI:AI,TB!$F:$F,'Reported IS - detailed'!$B37,TB!$B:$B,'Reported IS - detailed'!$C37,TB!$G:$G,'Reported IS - detailed'!$E37,TB!$J:$J,'Reported IS - detailed'!$A$4,TB!$K:$K,"")</f>
        <v>50</v>
      </c>
      <c r="BQ37" s="219">
        <f>SUMIFS(TB!AJ:AJ,TB!$F:$F,'Reported IS - detailed'!$B37,TB!$B:$B,'Reported IS - detailed'!$C37,TB!$G:$G,'Reported IS - detailed'!$E37,TB!$J:$J,'Reported IS - detailed'!$A$4,TB!$K:$K,"")</f>
        <v>50</v>
      </c>
      <c r="BR37" s="219">
        <f>SUMIFS(TB!AK:AK,TB!$F:$F,'Reported IS - detailed'!$B37,TB!$B:$B,'Reported IS - detailed'!$C37,TB!$G:$G,'Reported IS - detailed'!$E37,TB!$J:$J,'Reported IS - detailed'!$A$4,TB!$K:$K,"")</f>
        <v>50</v>
      </c>
      <c r="BS37" s="219">
        <f>SUMIFS(TB!AL:AL,TB!$F:$F,'Reported IS - detailed'!$B37,TB!$B:$B,'Reported IS - detailed'!$C37,TB!$G:$G,'Reported IS - detailed'!$E37,TB!$J:$J,'Reported IS - detailed'!$A$4,TB!$K:$K,"")</f>
        <v>50</v>
      </c>
      <c r="BT37" s="219">
        <f>SUMIFS(TB!AM:AM,TB!$F:$F,'Reported IS - detailed'!$B37,TB!$B:$B,'Reported IS - detailed'!$C37,TB!$G:$G,'Reported IS - detailed'!$E37,TB!$J:$J,'Reported IS - detailed'!$A$4,TB!$K:$K,"")</f>
        <v>50</v>
      </c>
      <c r="BU37" s="219">
        <f>SUMIFS(TB!AN:AN,TB!$F:$F,'Reported IS - detailed'!$B37,TB!$B:$B,'Reported IS - detailed'!$C37,TB!$G:$G,'Reported IS - detailed'!$E37,TB!$J:$J,'Reported IS - detailed'!$A$4,TB!$K:$K,"")</f>
        <v>50</v>
      </c>
      <c r="BV37" s="219">
        <f>SUMIFS(TB!AO:AO,TB!$F:$F,'Reported IS - detailed'!$B37,TB!$B:$B,'Reported IS - detailed'!$C37,TB!$G:$G,'Reported IS - detailed'!$E37,TB!$J:$J,'Reported IS - detailed'!$A$4,TB!$K:$K,"")</f>
        <v>50</v>
      </c>
      <c r="BW37" s="219">
        <f>SUMIFS(TB!AP:AP,TB!$F:$F,'Reported IS - detailed'!$B37,TB!$B:$B,'Reported IS - detailed'!$C37,TB!$G:$G,'Reported IS - detailed'!$E37,TB!$J:$J,'Reported IS - detailed'!$A$4,TB!$K:$K,"")</f>
        <v>50</v>
      </c>
      <c r="BX37" s="219">
        <f>SUMIFS(TB!AQ:AQ,TB!$F:$F,'Reported IS - detailed'!$B37,TB!$B:$B,'Reported IS - detailed'!$C37,TB!$G:$G,'Reported IS - detailed'!$E37,TB!$J:$J,'Reported IS - detailed'!$A$4,TB!$K:$K,"")</f>
        <v>50</v>
      </c>
      <c r="BY37" s="219">
        <f>SUMIFS(TB!AR:AR,TB!$F:$F,'Reported IS - detailed'!$B37,TB!$B:$B,'Reported IS - detailed'!$C37,TB!$G:$G,'Reported IS - detailed'!$E37,TB!$J:$J,'Reported IS - detailed'!$A$4,TB!$K:$K,"")</f>
        <v>50</v>
      </c>
      <c r="BZ37" s="219">
        <f>SUMIFS(TB!AS:AS,TB!$F:$F,'Reported IS - detailed'!$B37,TB!$B:$B,'Reported IS - detailed'!$C37,TB!$G:$G,'Reported IS - detailed'!$E37,TB!$J:$J,'Reported IS - detailed'!$A$4,TB!$K:$K,"")</f>
        <v>50</v>
      </c>
      <c r="CA37" s="219">
        <f>SUMIFS(TB!AT:AT,TB!$F:$F,'Reported IS - detailed'!$B37,TB!$B:$B,'Reported IS - detailed'!$C37,TB!$G:$G,'Reported IS - detailed'!$E37,TB!$J:$J,'Reported IS - detailed'!$A$4,TB!$K:$K,"")</f>
        <v>50</v>
      </c>
      <c r="CB37" s="219">
        <f>SUMIFS(TB!AU:AU,TB!$F:$F,'Reported IS - detailed'!$B37,TB!$B:$B,'Reported IS - detailed'!$C37,TB!$G:$G,'Reported IS - detailed'!$E37,TB!$J:$J,'Reported IS - detailed'!$A$4,TB!$K:$K,"")</f>
        <v>50</v>
      </c>
      <c r="CC37" s="219">
        <f>SUMIFS(TB!AV:AV,TB!$F:$F,'Reported IS - detailed'!$B37,TB!$B:$B,'Reported IS - detailed'!$C37,TB!$G:$G,'Reported IS - detailed'!$E37,TB!$J:$J,'Reported IS - detailed'!$A$4,TB!$K:$K,"")</f>
        <v>50</v>
      </c>
      <c r="CD37" s="218">
        <f>SUMIFS(TB!AW:AW,TB!$F:$F,'Reported IS - detailed'!$B37,TB!$B:$B,'Reported IS - detailed'!$C37,TB!$G:$G,'Reported IS - detailed'!$E37,TB!$J:$J,'Reported IS - detailed'!$A$4,TB!$K:$K,"")</f>
        <v>50</v>
      </c>
      <c r="CE37" s="219">
        <f>SUMIFS(TB!AX:AX,TB!$F:$F,'Reported IS - detailed'!$B37,TB!$B:$B,'Reported IS - detailed'!$C37,TB!$G:$G,'Reported IS - detailed'!$E37,TB!$J:$J,'Reported IS - detailed'!$A$4,TB!$K:$K,"")</f>
        <v>50</v>
      </c>
      <c r="CF37" s="219">
        <f>SUMIFS(TB!AY:AY,TB!$F:$F,'Reported IS - detailed'!$B37,TB!$B:$B,'Reported IS - detailed'!$C37,TB!$G:$G,'Reported IS - detailed'!$E37,TB!$J:$J,'Reported IS - detailed'!$A$4,TB!$K:$K,"")</f>
        <v>50</v>
      </c>
      <c r="CG37" s="219">
        <f>SUMIFS(TB!AZ:AZ,TB!$F:$F,'Reported IS - detailed'!$B37,TB!$B:$B,'Reported IS - detailed'!$C37,TB!$G:$G,'Reported IS - detailed'!$E37,TB!$J:$J,'Reported IS - detailed'!$A$4,TB!$K:$K,"")</f>
        <v>0</v>
      </c>
      <c r="CH37" s="219">
        <f>SUMIFS(TB!BA:BA,TB!$F:$F,'Reported IS - detailed'!$B37,TB!$B:$B,'Reported IS - detailed'!$C37,TB!$G:$G,'Reported IS - detailed'!$E37,TB!$J:$J,'Reported IS - detailed'!$A$4,TB!$K:$K,"")</f>
        <v>0</v>
      </c>
      <c r="CI37" s="219">
        <f>SUMIFS(TB!BB:BB,TB!$F:$F,'Reported IS - detailed'!$B37,TB!$B:$B,'Reported IS - detailed'!$C37,TB!$G:$G,'Reported IS - detailed'!$E37,TB!$J:$J,'Reported IS - detailed'!$A$4,TB!$K:$K,"")</f>
        <v>0</v>
      </c>
      <c r="CJ37" s="219">
        <f>SUMIFS(TB!BC:BC,TB!$F:$F,'Reported IS - detailed'!$B37,TB!$B:$B,'Reported IS - detailed'!$C37,TB!$G:$G,'Reported IS - detailed'!$E37,TB!$J:$J,'Reported IS - detailed'!$A$4,TB!$K:$K,"")</f>
        <v>0</v>
      </c>
      <c r="CK37" s="219">
        <f>SUMIFS(TB!BD:BD,TB!$F:$F,'Reported IS - detailed'!$B37,TB!$B:$B,'Reported IS - detailed'!$C37,TB!$G:$G,'Reported IS - detailed'!$E37,TB!$J:$J,'Reported IS - detailed'!$A$4,TB!$K:$K,"")</f>
        <v>0</v>
      </c>
      <c r="CL37" s="219">
        <f>SUMIFS(TB!BE:BE,TB!$F:$F,'Reported IS - detailed'!$B37,TB!$B:$B,'Reported IS - detailed'!$C37,TB!$G:$G,'Reported IS - detailed'!$E37,TB!$J:$J,'Reported IS - detailed'!$A$4,TB!$K:$K,"")</f>
        <v>0</v>
      </c>
      <c r="CM37" s="219">
        <f>SUMIFS(TB!BF:BF,TB!$F:$F,'Reported IS - detailed'!$B37,TB!$B:$B,'Reported IS - detailed'!$C37,TB!$G:$G,'Reported IS - detailed'!$E37,TB!$J:$J,'Reported IS - detailed'!$A$4,TB!$K:$K,"")</f>
        <v>0</v>
      </c>
      <c r="CN37" s="219">
        <f>SUMIFS(TB!BG:BG,TB!$F:$F,'Reported IS - detailed'!$B37,TB!$B:$B,'Reported IS - detailed'!$C37,TB!$G:$G,'Reported IS - detailed'!$E37,TB!$J:$J,'Reported IS - detailed'!$A$4,TB!$K:$K,"")</f>
        <v>0</v>
      </c>
      <c r="CO37" s="219">
        <f>SUMIFS(TB!BH:BH,TB!$F:$F,'Reported IS - detailed'!$B37,TB!$B:$B,'Reported IS - detailed'!$C37,TB!$G:$G,'Reported IS - detailed'!$E37,TB!$J:$J,'Reported IS - detailed'!$A$4,TB!$K:$K,"")</f>
        <v>0</v>
      </c>
      <c r="CP37" s="218">
        <f>SUMIFS(TB!BI:BI,TB!$F:$F,'Reported IS - detailed'!$B37,TB!$B:$B,'Reported IS - detailed'!$C37,TB!$G:$G,'Reported IS - detailed'!$E37,TB!$J:$J,'Reported IS - detailed'!$A$4,TB!$K:$K,"")</f>
        <v>0</v>
      </c>
    </row>
    <row r="38" spans="2:94" ht="14.25" hidden="1" customHeight="1" outlineLevel="3" x14ac:dyDescent="0.45">
      <c r="B38" s="92" t="s">
        <v>10</v>
      </c>
      <c r="C38" s="93" t="s">
        <v>630</v>
      </c>
      <c r="D38" s="93" t="str">
        <f>IFERROR(VLOOKUP($C38,TB!$B:$H,2,FALSE),"-")</f>
        <v>Payroll Expenses</v>
      </c>
      <c r="E38" s="93" t="str">
        <f>IFERROR(VLOOKUP($C38,TB!$B:$H,6,FALSE),"-")</f>
        <v>Payroll and related costs</v>
      </c>
      <c r="F38" s="92" t="str">
        <f>IFERROR(VLOOKUP($C38,TB!$B:$H,7,FALSE),"-")</f>
        <v>Salaries and wages</v>
      </c>
      <c r="G38" s="220">
        <f>SUM(AU38:BF38)</f>
        <v>30.322839999999999</v>
      </c>
      <c r="H38" s="220">
        <f>SUM(BG38:BR38)</f>
        <v>0</v>
      </c>
      <c r="I38" s="220">
        <f>SUM(BS38:CD38)</f>
        <v>0</v>
      </c>
      <c r="J38" s="220">
        <f ca="1">_xlfn.IFNA(SUM(OFFSET($AU38,0,MATCH(Periods!$D$15,$AU$7:$CS$7)-1):OFFSET($AU38,0,MATCH(Periods!$D$15,$AU$7:$CS$7,0)-12)),0)</f>
        <v>0</v>
      </c>
      <c r="K38" s="220">
        <f ca="1">_xlfn.IFNA(SUM(OFFSET($AU38,0,MATCH(Periods!$D$17,$AU$7:$CS$7)-1):OFFSET($AU38,0,MATCH(Periods!$D$13,$AU$7:$CS$7,0))),0)</f>
        <v>0</v>
      </c>
      <c r="L38" s="220">
        <f ca="1">_xlfn.IFNA(SUM(OFFSET($AU38,0,MATCH(Periods!$D$16,$AU$7:$CS$7)-1):OFFSET($AU38,0,MATCH(Periods!$D$14,$AU$7:$CS$7,0))),0)</f>
        <v>0</v>
      </c>
      <c r="N38" s="92" t="s">
        <v>667</v>
      </c>
      <c r="O38" s="316"/>
      <c r="P38" s="49">
        <f t="shared" si="157"/>
        <v>3.1860645306300837E-4</v>
      </c>
      <c r="Q38" s="49">
        <f t="shared" si="157"/>
        <v>0</v>
      </c>
      <c r="R38" s="49">
        <f t="shared" si="157"/>
        <v>0</v>
      </c>
      <c r="S38" s="49">
        <f t="shared" ca="1" si="157"/>
        <v>0</v>
      </c>
      <c r="T38" s="49">
        <f t="shared" ca="1" si="157"/>
        <v>0</v>
      </c>
      <c r="U38" s="49">
        <f t="shared" ca="1" si="157"/>
        <v>0</v>
      </c>
      <c r="V38" s="149"/>
      <c r="W38" s="220">
        <f t="shared" si="158"/>
        <v>0</v>
      </c>
      <c r="X38" s="220">
        <f>MIN(BG38:BR38)</f>
        <v>0</v>
      </c>
      <c r="Y38" s="220">
        <f>MIN(BS38:CD38)</f>
        <v>0</v>
      </c>
      <c r="Z38" s="220">
        <f ca="1">_xlfn.IFNA(MIN(OFFSET($AU38,0,MATCH(Periods!$D$15,$AU$7:$CS$7)-1):OFFSET($AU38,0,MATCH(Periods!$D$15,$AU$7:$CS$7,0)-12)),0)</f>
        <v>0</v>
      </c>
      <c r="AA38" s="337"/>
      <c r="AB38" s="220">
        <f t="shared" si="159"/>
        <v>30.322839999999999</v>
      </c>
      <c r="AC38" s="220">
        <f>MAX(BG38:BR38)</f>
        <v>0</v>
      </c>
      <c r="AD38" s="220">
        <f>MAX(BS38:CD38)</f>
        <v>0</v>
      </c>
      <c r="AE38" s="220">
        <f ca="1">_xlfn.IFNA(MAX(OFFSET($AU38,0,MATCH(Periods!$D$15,$AU$7:$CS$7)-1):OFFSET($AU38,0,MATCH(Periods!$D$15,$AU$7:$CS$7,0)-12)),0)</f>
        <v>0</v>
      </c>
      <c r="AF38" s="337"/>
      <c r="AG38" s="220">
        <f t="shared" si="160"/>
        <v>2.5269033333333333</v>
      </c>
      <c r="AH38" s="220">
        <f>AVERAGE(BG38:BR38)</f>
        <v>0</v>
      </c>
      <c r="AI38" s="220">
        <f>AVERAGE(BS38:CD38)</f>
        <v>0</v>
      </c>
      <c r="AJ38" s="220">
        <f ca="1">_xlfn.IFNA(AVERAGE(OFFSET($AU38,0,MATCH(Periods!$D$15,$AU$7:$CS$7)-1):OFFSET($AU38,0,MATCH(Periods!$D$15,$AU$7:$CS$7,0)-12)),0)</f>
        <v>0</v>
      </c>
      <c r="AK38" s="337"/>
      <c r="AL38" s="220">
        <f t="shared" si="161"/>
        <v>-30.322839999999999</v>
      </c>
      <c r="AM38" s="83">
        <f t="shared" si="162"/>
        <v>-1</v>
      </c>
      <c r="AN38" s="220">
        <f t="shared" si="163"/>
        <v>0</v>
      </c>
      <c r="AO38" s="83" t="str">
        <f t="shared" si="164"/>
        <v>n/a</v>
      </c>
      <c r="AP38" s="220">
        <f t="shared" ca="1" si="165"/>
        <v>0</v>
      </c>
      <c r="AQ38" s="83" t="str">
        <f t="shared" ca="1" si="166"/>
        <v>n/a</v>
      </c>
      <c r="AR38" s="220">
        <f t="shared" ca="1" si="167"/>
        <v>0</v>
      </c>
      <c r="AS38" s="49" t="str">
        <f t="shared" ca="1" si="168"/>
        <v>n/a</v>
      </c>
      <c r="AU38" s="220">
        <f>SUMIFS(TB!N:N,TB!$F:$F,'Reported IS - detailed'!$B38,TB!$B:$B,'Reported IS - detailed'!$C38,TB!$G:$G,'Reported IS - detailed'!$E38,TB!$J:$J,'Reported IS - detailed'!$A$4,TB!$K:$K,"")</f>
        <v>0</v>
      </c>
      <c r="AV38" s="220">
        <f>SUMIFS(TB!O:O,TB!$F:$F,'Reported IS - detailed'!$B38,TB!$B:$B,'Reported IS - detailed'!$C38,TB!$G:$G,'Reported IS - detailed'!$E38,TB!$J:$J,'Reported IS - detailed'!$A$4,TB!$K:$K,"")</f>
        <v>0</v>
      </c>
      <c r="AW38" s="220">
        <f>SUMIFS(TB!P:P,TB!$F:$F,'Reported IS - detailed'!$B38,TB!$B:$B,'Reported IS - detailed'!$C38,TB!$G:$G,'Reported IS - detailed'!$E38,TB!$J:$J,'Reported IS - detailed'!$A$4,TB!$K:$K,"")</f>
        <v>0</v>
      </c>
      <c r="AX38" s="220">
        <f>SUMIFS(TB!Q:Q,TB!$F:$F,'Reported IS - detailed'!$B38,TB!$B:$B,'Reported IS - detailed'!$C38,TB!$G:$G,'Reported IS - detailed'!$E38,TB!$J:$J,'Reported IS - detailed'!$A$4,TB!$K:$K,"")</f>
        <v>0</v>
      </c>
      <c r="AY38" s="220">
        <f>SUMIFS(TB!R:R,TB!$F:$F,'Reported IS - detailed'!$B38,TB!$B:$B,'Reported IS - detailed'!$C38,TB!$G:$G,'Reported IS - detailed'!$E38,TB!$J:$J,'Reported IS - detailed'!$A$4,TB!$K:$K,"")</f>
        <v>0</v>
      </c>
      <c r="AZ38" s="220">
        <f>SUMIFS(TB!S:S,TB!$F:$F,'Reported IS - detailed'!$B38,TB!$B:$B,'Reported IS - detailed'!$C38,TB!$G:$G,'Reported IS - detailed'!$E38,TB!$J:$J,'Reported IS - detailed'!$A$4,TB!$K:$K,"")</f>
        <v>0</v>
      </c>
      <c r="BA38" s="220">
        <f>SUMIFS(TB!T:T,TB!$F:$F,'Reported IS - detailed'!$B38,TB!$B:$B,'Reported IS - detailed'!$C38,TB!$G:$G,'Reported IS - detailed'!$E38,TB!$J:$J,'Reported IS - detailed'!$A$4,TB!$K:$K,"")</f>
        <v>0</v>
      </c>
      <c r="BB38" s="220">
        <f>SUMIFS(TB!U:U,TB!$F:$F,'Reported IS - detailed'!$B38,TB!$B:$B,'Reported IS - detailed'!$C38,TB!$G:$G,'Reported IS - detailed'!$E38,TB!$J:$J,'Reported IS - detailed'!$A$4,TB!$K:$K,"")</f>
        <v>0</v>
      </c>
      <c r="BC38" s="220">
        <f>SUMIFS(TB!V:V,TB!$F:$F,'Reported IS - detailed'!$B38,TB!$B:$B,'Reported IS - detailed'!$C38,TB!$G:$G,'Reported IS - detailed'!$E38,TB!$J:$J,'Reported IS - detailed'!$A$4,TB!$K:$K,"")</f>
        <v>0</v>
      </c>
      <c r="BD38" s="220">
        <f>SUMIFS(TB!W:W,TB!$F:$F,'Reported IS - detailed'!$B38,TB!$B:$B,'Reported IS - detailed'!$C38,TB!$G:$G,'Reported IS - detailed'!$E38,TB!$J:$J,'Reported IS - detailed'!$A$4,TB!$K:$K,"")</f>
        <v>0</v>
      </c>
      <c r="BE38" s="220">
        <f>SUMIFS(TB!X:X,TB!$F:$F,'Reported IS - detailed'!$B38,TB!$B:$B,'Reported IS - detailed'!$C38,TB!$G:$G,'Reported IS - detailed'!$E38,TB!$J:$J,'Reported IS - detailed'!$A$4,TB!$K:$K,"")</f>
        <v>0</v>
      </c>
      <c r="BF38" s="528">
        <f>SUMIFS(TB!Y:Y,TB!$F:$F,'Reported IS - detailed'!$B38,TB!$B:$B,'Reported IS - detailed'!$C38,TB!$G:$G,'Reported IS - detailed'!$E38,TB!$J:$J,'Reported IS - detailed'!$A$4,TB!$K:$K,"")</f>
        <v>30.322839999999999</v>
      </c>
      <c r="BG38" s="220">
        <f>SUMIFS(TB!Z:Z,TB!$F:$F,'Reported IS - detailed'!$B38,TB!$B:$B,'Reported IS - detailed'!$C38,TB!$G:$G,'Reported IS - detailed'!$E38,TB!$J:$J,'Reported IS - detailed'!$A$4,TB!$K:$K,"")</f>
        <v>0</v>
      </c>
      <c r="BH38" s="220">
        <f>SUMIFS(TB!AA:AA,TB!$F:$F,'Reported IS - detailed'!$B38,TB!$B:$B,'Reported IS - detailed'!$C38,TB!$G:$G,'Reported IS - detailed'!$E38,TB!$J:$J,'Reported IS - detailed'!$A$4,TB!$K:$K,"")</f>
        <v>0</v>
      </c>
      <c r="BI38" s="220">
        <f>SUMIFS(TB!AB:AB,TB!$F:$F,'Reported IS - detailed'!$B38,TB!$B:$B,'Reported IS - detailed'!$C38,TB!$G:$G,'Reported IS - detailed'!$E38,TB!$J:$J,'Reported IS - detailed'!$A$4,TB!$K:$K,"")</f>
        <v>0</v>
      </c>
      <c r="BJ38" s="220">
        <f>SUMIFS(TB!AC:AC,TB!$F:$F,'Reported IS - detailed'!$B38,TB!$B:$B,'Reported IS - detailed'!$C38,TB!$G:$G,'Reported IS - detailed'!$E38,TB!$J:$J,'Reported IS - detailed'!$A$4,TB!$K:$K,"")</f>
        <v>0</v>
      </c>
      <c r="BK38" s="220">
        <f>SUMIFS(TB!AD:AD,TB!$F:$F,'Reported IS - detailed'!$B38,TB!$B:$B,'Reported IS - detailed'!$C38,TB!$G:$G,'Reported IS - detailed'!$E38,TB!$J:$J,'Reported IS - detailed'!$A$4,TB!$K:$K,"")</f>
        <v>0</v>
      </c>
      <c r="BL38" s="220">
        <f>SUMIFS(TB!AE:AE,TB!$F:$F,'Reported IS - detailed'!$B38,TB!$B:$B,'Reported IS - detailed'!$C38,TB!$G:$G,'Reported IS - detailed'!$E38,TB!$J:$J,'Reported IS - detailed'!$A$4,TB!$K:$K,"")</f>
        <v>0</v>
      </c>
      <c r="BM38" s="220">
        <f>SUMIFS(TB!AF:AF,TB!$F:$F,'Reported IS - detailed'!$B38,TB!$B:$B,'Reported IS - detailed'!$C38,TB!$G:$G,'Reported IS - detailed'!$E38,TB!$J:$J,'Reported IS - detailed'!$A$4,TB!$K:$K,"")</f>
        <v>0</v>
      </c>
      <c r="BN38" s="220">
        <f>SUMIFS(TB!AG:AG,TB!$F:$F,'Reported IS - detailed'!$B38,TB!$B:$B,'Reported IS - detailed'!$C38,TB!$G:$G,'Reported IS - detailed'!$E38,TB!$J:$J,'Reported IS - detailed'!$A$4,TB!$K:$K,"")</f>
        <v>0</v>
      </c>
      <c r="BO38" s="220">
        <f>SUMIFS(TB!AH:AH,TB!$F:$F,'Reported IS - detailed'!$B38,TB!$B:$B,'Reported IS - detailed'!$C38,TB!$G:$G,'Reported IS - detailed'!$E38,TB!$J:$J,'Reported IS - detailed'!$A$4,TB!$K:$K,"")</f>
        <v>0</v>
      </c>
      <c r="BP38" s="220">
        <f>SUMIFS(TB!AI:AI,TB!$F:$F,'Reported IS - detailed'!$B38,TB!$B:$B,'Reported IS - detailed'!$C38,TB!$G:$G,'Reported IS - detailed'!$E38,TB!$J:$J,'Reported IS - detailed'!$A$4,TB!$K:$K,"")</f>
        <v>0</v>
      </c>
      <c r="BQ38" s="220">
        <f>SUMIFS(TB!AJ:AJ,TB!$F:$F,'Reported IS - detailed'!$B38,TB!$B:$B,'Reported IS - detailed'!$C38,TB!$G:$G,'Reported IS - detailed'!$E38,TB!$J:$J,'Reported IS - detailed'!$A$4,TB!$K:$K,"")</f>
        <v>0</v>
      </c>
      <c r="BR38" s="220">
        <f>SUMIFS(TB!AK:AK,TB!$F:$F,'Reported IS - detailed'!$B38,TB!$B:$B,'Reported IS - detailed'!$C38,TB!$G:$G,'Reported IS - detailed'!$E38,TB!$J:$J,'Reported IS - detailed'!$A$4,TB!$K:$K,"")</f>
        <v>0</v>
      </c>
      <c r="BS38" s="220">
        <f>SUMIFS(TB!AL:AL,TB!$F:$F,'Reported IS - detailed'!$B38,TB!$B:$B,'Reported IS - detailed'!$C38,TB!$G:$G,'Reported IS - detailed'!$E38,TB!$J:$J,'Reported IS - detailed'!$A$4,TB!$K:$K,"")</f>
        <v>0</v>
      </c>
      <c r="BT38" s="220">
        <f>SUMIFS(TB!AM:AM,TB!$F:$F,'Reported IS - detailed'!$B38,TB!$B:$B,'Reported IS - detailed'!$C38,TB!$G:$G,'Reported IS - detailed'!$E38,TB!$J:$J,'Reported IS - detailed'!$A$4,TB!$K:$K,"")</f>
        <v>0</v>
      </c>
      <c r="BU38" s="220">
        <f>SUMIFS(TB!AN:AN,TB!$F:$F,'Reported IS - detailed'!$B38,TB!$B:$B,'Reported IS - detailed'!$C38,TB!$G:$G,'Reported IS - detailed'!$E38,TB!$J:$J,'Reported IS - detailed'!$A$4,TB!$K:$K,"")</f>
        <v>0</v>
      </c>
      <c r="BV38" s="220">
        <f>SUMIFS(TB!AO:AO,TB!$F:$F,'Reported IS - detailed'!$B38,TB!$B:$B,'Reported IS - detailed'!$C38,TB!$G:$G,'Reported IS - detailed'!$E38,TB!$J:$J,'Reported IS - detailed'!$A$4,TB!$K:$K,"")</f>
        <v>0</v>
      </c>
      <c r="BW38" s="220">
        <f>SUMIFS(TB!AP:AP,TB!$F:$F,'Reported IS - detailed'!$B38,TB!$B:$B,'Reported IS - detailed'!$C38,TB!$G:$G,'Reported IS - detailed'!$E38,TB!$J:$J,'Reported IS - detailed'!$A$4,TB!$K:$K,"")</f>
        <v>0</v>
      </c>
      <c r="BX38" s="220">
        <f>SUMIFS(TB!AQ:AQ,TB!$F:$F,'Reported IS - detailed'!$B38,TB!$B:$B,'Reported IS - detailed'!$C38,TB!$G:$G,'Reported IS - detailed'!$E38,TB!$J:$J,'Reported IS - detailed'!$A$4,TB!$K:$K,"")</f>
        <v>0</v>
      </c>
      <c r="BY38" s="220">
        <f>SUMIFS(TB!AR:AR,TB!$F:$F,'Reported IS - detailed'!$B38,TB!$B:$B,'Reported IS - detailed'!$C38,TB!$G:$G,'Reported IS - detailed'!$E38,TB!$J:$J,'Reported IS - detailed'!$A$4,TB!$K:$K,"")</f>
        <v>0</v>
      </c>
      <c r="BZ38" s="220">
        <f>SUMIFS(TB!AS:AS,TB!$F:$F,'Reported IS - detailed'!$B38,TB!$B:$B,'Reported IS - detailed'!$C38,TB!$G:$G,'Reported IS - detailed'!$E38,TB!$J:$J,'Reported IS - detailed'!$A$4,TB!$K:$K,"")</f>
        <v>0</v>
      </c>
      <c r="CA38" s="220">
        <f>SUMIFS(TB!AT:AT,TB!$F:$F,'Reported IS - detailed'!$B38,TB!$B:$B,'Reported IS - detailed'!$C38,TB!$G:$G,'Reported IS - detailed'!$E38,TB!$J:$J,'Reported IS - detailed'!$A$4,TB!$K:$K,"")</f>
        <v>0</v>
      </c>
      <c r="CB38" s="220">
        <f>SUMIFS(TB!AU:AU,TB!$F:$F,'Reported IS - detailed'!$B38,TB!$B:$B,'Reported IS - detailed'!$C38,TB!$G:$G,'Reported IS - detailed'!$E38,TB!$J:$J,'Reported IS - detailed'!$A$4,TB!$K:$K,"")</f>
        <v>0</v>
      </c>
      <c r="CC38" s="220">
        <f>SUMIFS(TB!AV:AV,TB!$F:$F,'Reported IS - detailed'!$B38,TB!$B:$B,'Reported IS - detailed'!$C38,TB!$G:$G,'Reported IS - detailed'!$E38,TB!$J:$J,'Reported IS - detailed'!$A$4,TB!$K:$K,"")</f>
        <v>0</v>
      </c>
      <c r="CD38" s="220">
        <f>SUMIFS(TB!AW:AW,TB!$F:$F,'Reported IS - detailed'!$B38,TB!$B:$B,'Reported IS - detailed'!$C38,TB!$G:$G,'Reported IS - detailed'!$E38,TB!$J:$J,'Reported IS - detailed'!$A$4,TB!$K:$K,"")</f>
        <v>0</v>
      </c>
      <c r="CE38" s="220">
        <f>SUMIFS(TB!AX:AX,TB!$F:$F,'Reported IS - detailed'!$B38,TB!$B:$B,'Reported IS - detailed'!$C38,TB!$G:$G,'Reported IS - detailed'!$E38,TB!$J:$J,'Reported IS - detailed'!$A$4,TB!$K:$K,"")</f>
        <v>0</v>
      </c>
      <c r="CF38" s="220">
        <f>SUMIFS(TB!AY:AY,TB!$F:$F,'Reported IS - detailed'!$B38,TB!$B:$B,'Reported IS - detailed'!$C38,TB!$G:$G,'Reported IS - detailed'!$E38,TB!$J:$J,'Reported IS - detailed'!$A$4,TB!$K:$K,"")</f>
        <v>0</v>
      </c>
      <c r="CG38" s="220">
        <f>SUMIFS(TB!AZ:AZ,TB!$F:$F,'Reported IS - detailed'!$B38,TB!$B:$B,'Reported IS - detailed'!$C38,TB!$G:$G,'Reported IS - detailed'!$E38,TB!$J:$J,'Reported IS - detailed'!$A$4,TB!$K:$K,"")</f>
        <v>0</v>
      </c>
      <c r="CH38" s="220">
        <f>SUMIFS(TB!BA:BA,TB!$F:$F,'Reported IS - detailed'!$B38,TB!$B:$B,'Reported IS - detailed'!$C38,TB!$G:$G,'Reported IS - detailed'!$E38,TB!$J:$J,'Reported IS - detailed'!$A$4,TB!$K:$K,"")</f>
        <v>0</v>
      </c>
      <c r="CI38" s="220">
        <f>SUMIFS(TB!BB:BB,TB!$F:$F,'Reported IS - detailed'!$B38,TB!$B:$B,'Reported IS - detailed'!$C38,TB!$G:$G,'Reported IS - detailed'!$E38,TB!$J:$J,'Reported IS - detailed'!$A$4,TB!$K:$K,"")</f>
        <v>0</v>
      </c>
      <c r="CJ38" s="220">
        <f>SUMIFS(TB!BC:BC,TB!$F:$F,'Reported IS - detailed'!$B38,TB!$B:$B,'Reported IS - detailed'!$C38,TB!$G:$G,'Reported IS - detailed'!$E38,TB!$J:$J,'Reported IS - detailed'!$A$4,TB!$K:$K,"")</f>
        <v>0</v>
      </c>
      <c r="CK38" s="220">
        <f>SUMIFS(TB!BD:BD,TB!$F:$F,'Reported IS - detailed'!$B38,TB!$B:$B,'Reported IS - detailed'!$C38,TB!$G:$G,'Reported IS - detailed'!$E38,TB!$J:$J,'Reported IS - detailed'!$A$4,TB!$K:$K,"")</f>
        <v>0</v>
      </c>
      <c r="CL38" s="220">
        <f>SUMIFS(TB!BE:BE,TB!$F:$F,'Reported IS - detailed'!$B38,TB!$B:$B,'Reported IS - detailed'!$C38,TB!$G:$G,'Reported IS - detailed'!$E38,TB!$J:$J,'Reported IS - detailed'!$A$4,TB!$K:$K,"")</f>
        <v>0</v>
      </c>
      <c r="CM38" s="220">
        <f>SUMIFS(TB!BF:BF,TB!$F:$F,'Reported IS - detailed'!$B38,TB!$B:$B,'Reported IS - detailed'!$C38,TB!$G:$G,'Reported IS - detailed'!$E38,TB!$J:$J,'Reported IS - detailed'!$A$4,TB!$K:$K,"")</f>
        <v>0</v>
      </c>
      <c r="CN38" s="220">
        <f>SUMIFS(TB!BG:BG,TB!$F:$F,'Reported IS - detailed'!$B38,TB!$B:$B,'Reported IS - detailed'!$C38,TB!$G:$G,'Reported IS - detailed'!$E38,TB!$J:$J,'Reported IS - detailed'!$A$4,TB!$K:$K,"")</f>
        <v>0</v>
      </c>
      <c r="CO38" s="220">
        <f>SUMIFS(TB!BH:BH,TB!$F:$F,'Reported IS - detailed'!$B38,TB!$B:$B,'Reported IS - detailed'!$C38,TB!$G:$G,'Reported IS - detailed'!$E38,TB!$J:$J,'Reported IS - detailed'!$A$4,TB!$K:$K,"")</f>
        <v>0</v>
      </c>
      <c r="CP38" s="220">
        <f>SUMIFS(TB!BI:BI,TB!$F:$F,'Reported IS - detailed'!$B38,TB!$B:$B,'Reported IS - detailed'!$C38,TB!$G:$G,'Reported IS - detailed'!$E38,TB!$J:$J,'Reported IS - detailed'!$A$4,TB!$K:$K,"")</f>
        <v>0</v>
      </c>
    </row>
    <row r="39" spans="2:94" ht="14.25" hidden="1" customHeight="1" outlineLevel="2" x14ac:dyDescent="0.45">
      <c r="B39" s="71" t="s">
        <v>10</v>
      </c>
      <c r="C39" s="197"/>
      <c r="D39" s="197" t="str">
        <f t="shared" ref="D39" si="169">$E38</f>
        <v>Payroll and related costs</v>
      </c>
      <c r="E39" s="85" t="str">
        <f>F38</f>
        <v>Salaries and wages</v>
      </c>
      <c r="F39" s="71"/>
      <c r="G39" s="218">
        <f t="shared" ref="G39:L39" si="170">SUM(G36:G38)</f>
        <v>1340.35373</v>
      </c>
      <c r="H39" s="218">
        <f t="shared" si="170"/>
        <v>1410.7611200000001</v>
      </c>
      <c r="I39" s="218">
        <f t="shared" si="170"/>
        <v>1364.19912</v>
      </c>
      <c r="J39" s="218">
        <f t="shared" ca="1" si="170"/>
        <v>1364.2120599999998</v>
      </c>
      <c r="K39" s="218">
        <f t="shared" ca="1" si="170"/>
        <v>226.48192</v>
      </c>
      <c r="L39" s="218">
        <f t="shared" ca="1" si="170"/>
        <v>226.49486000000002</v>
      </c>
      <c r="N39" s="71"/>
      <c r="O39" s="316"/>
      <c r="P39" s="58">
        <f t="shared" si="157"/>
        <v>1.4083289947942647E-2</v>
      </c>
      <c r="Q39" s="58">
        <f t="shared" si="157"/>
        <v>2.701637889669721E-2</v>
      </c>
      <c r="R39" s="58">
        <f t="shared" si="157"/>
        <v>1.6288115368370042E-2</v>
      </c>
      <c r="S39" s="58">
        <f t="shared" ca="1" si="157"/>
        <v>1.7740655190376597E-2</v>
      </c>
      <c r="T39" s="58">
        <f t="shared" ca="1" si="157"/>
        <v>2.1846517628873737E-2</v>
      </c>
      <c r="U39" s="58">
        <f t="shared" ca="1" si="157"/>
        <v>6.4524870390879993E-2</v>
      </c>
      <c r="V39" s="149"/>
      <c r="W39" s="446"/>
      <c r="X39" s="446"/>
      <c r="Y39" s="446"/>
      <c r="Z39" s="446"/>
      <c r="AA39" s="337"/>
      <c r="AB39" s="446"/>
      <c r="AC39" s="446"/>
      <c r="AD39" s="446"/>
      <c r="AE39" s="446"/>
      <c r="AF39" s="337"/>
      <c r="AG39" s="446"/>
      <c r="AH39" s="446"/>
      <c r="AI39" s="446"/>
      <c r="AJ39" s="446"/>
      <c r="AK39" s="337"/>
      <c r="AL39" s="218">
        <f t="shared" si="161"/>
        <v>70.407390000000078</v>
      </c>
      <c r="AM39" s="59">
        <f t="shared" si="162"/>
        <v>5.2528961888292036E-2</v>
      </c>
      <c r="AN39" s="218">
        <f t="shared" si="163"/>
        <v>-46.562000000000126</v>
      </c>
      <c r="AO39" s="59">
        <f t="shared" si="164"/>
        <v>-3.3004878954985745E-2</v>
      </c>
      <c r="AP39" s="218">
        <f t="shared" ca="1" si="165"/>
        <v>1.2939999999844076E-2</v>
      </c>
      <c r="AQ39" s="59">
        <f t="shared" ca="1" si="166"/>
        <v>9.485418814699189E-6</v>
      </c>
      <c r="AR39" s="218">
        <f t="shared" ca="1" si="167"/>
        <v>1.2940000000014606E-2</v>
      </c>
      <c r="AS39" s="58">
        <f t="shared" ca="1" si="168"/>
        <v>5.7134803519921619E-5</v>
      </c>
      <c r="AU39" s="218">
        <f t="shared" ref="AU39:CP39" si="171">SUM(AU36:AU38)</f>
        <v>104.45702</v>
      </c>
      <c r="AV39" s="218">
        <f t="shared" si="171"/>
        <v>104.58402</v>
      </c>
      <c r="AW39" s="218">
        <f t="shared" si="171"/>
        <v>105.65828999999998</v>
      </c>
      <c r="AX39" s="218">
        <f t="shared" si="171"/>
        <v>105.00136000000003</v>
      </c>
      <c r="AY39" s="218">
        <f t="shared" si="171"/>
        <v>105.00136000000003</v>
      </c>
      <c r="AZ39" s="218">
        <f t="shared" si="171"/>
        <v>105.41837999999996</v>
      </c>
      <c r="BA39" s="218">
        <f t="shared" si="171"/>
        <v>105.41871999999995</v>
      </c>
      <c r="BB39" s="218">
        <f t="shared" si="171"/>
        <v>105.41872000000006</v>
      </c>
      <c r="BC39" s="218">
        <f t="shared" si="171"/>
        <v>107.27221999999995</v>
      </c>
      <c r="BD39" s="218">
        <f t="shared" si="171"/>
        <v>108.87204000000014</v>
      </c>
      <c r="BE39" s="218">
        <f t="shared" si="171"/>
        <v>110.62571999999989</v>
      </c>
      <c r="BF39" s="218">
        <f t="shared" si="171"/>
        <v>172.62588</v>
      </c>
      <c r="BG39" s="218">
        <f t="shared" si="171"/>
        <v>114.9594</v>
      </c>
      <c r="BH39" s="218">
        <f t="shared" si="171"/>
        <v>115.1264</v>
      </c>
      <c r="BI39" s="218">
        <f t="shared" si="171"/>
        <v>115.12640000000002</v>
      </c>
      <c r="BJ39" s="218">
        <f t="shared" si="171"/>
        <v>115.12639999999996</v>
      </c>
      <c r="BK39" s="218">
        <f t="shared" si="171"/>
        <v>119.79239999999999</v>
      </c>
      <c r="BL39" s="218">
        <f t="shared" si="171"/>
        <v>119.79240000000004</v>
      </c>
      <c r="BM39" s="218">
        <f t="shared" si="171"/>
        <v>119.79239999999999</v>
      </c>
      <c r="BN39" s="218">
        <f t="shared" si="171"/>
        <v>119.79239999999999</v>
      </c>
      <c r="BO39" s="218">
        <f t="shared" si="171"/>
        <v>119.79240000000004</v>
      </c>
      <c r="BP39" s="218">
        <f t="shared" si="171"/>
        <v>119.79239999999993</v>
      </c>
      <c r="BQ39" s="218">
        <f t="shared" si="171"/>
        <v>119.79240000000004</v>
      </c>
      <c r="BR39" s="218">
        <f t="shared" si="171"/>
        <v>111.87572</v>
      </c>
      <c r="BS39" s="218">
        <f t="shared" si="171"/>
        <v>112.08438</v>
      </c>
      <c r="BT39" s="218">
        <f t="shared" si="171"/>
        <v>114.39754000000001</v>
      </c>
      <c r="BU39" s="218">
        <f t="shared" si="171"/>
        <v>116.50203999999999</v>
      </c>
      <c r="BV39" s="218">
        <f t="shared" si="171"/>
        <v>116.50203999999999</v>
      </c>
      <c r="BW39" s="218">
        <f t="shared" si="171"/>
        <v>113.37696000000005</v>
      </c>
      <c r="BX39" s="218">
        <f t="shared" si="171"/>
        <v>112.33535999999998</v>
      </c>
      <c r="BY39" s="218">
        <f t="shared" si="171"/>
        <v>112.33535999999998</v>
      </c>
      <c r="BZ39" s="218">
        <f t="shared" si="171"/>
        <v>114.18035999999995</v>
      </c>
      <c r="CA39" s="218">
        <f t="shared" si="171"/>
        <v>113.1693600000001</v>
      </c>
      <c r="CB39" s="218">
        <f t="shared" si="171"/>
        <v>113.16935999999998</v>
      </c>
      <c r="CC39" s="218">
        <f t="shared" si="171"/>
        <v>112.97699999999998</v>
      </c>
      <c r="CD39" s="218">
        <f t="shared" si="171"/>
        <v>113.16935999999998</v>
      </c>
      <c r="CE39" s="218">
        <f t="shared" si="171"/>
        <v>112.95189999999999</v>
      </c>
      <c r="CF39" s="218">
        <f t="shared" si="171"/>
        <v>113.54295999999999</v>
      </c>
      <c r="CG39" s="218">
        <f t="shared" si="171"/>
        <v>0</v>
      </c>
      <c r="CH39" s="218">
        <f t="shared" si="171"/>
        <v>0</v>
      </c>
      <c r="CI39" s="218">
        <f t="shared" si="171"/>
        <v>0</v>
      </c>
      <c r="CJ39" s="218">
        <f t="shared" si="171"/>
        <v>0</v>
      </c>
      <c r="CK39" s="218">
        <f t="shared" si="171"/>
        <v>0</v>
      </c>
      <c r="CL39" s="218">
        <f t="shared" si="171"/>
        <v>0</v>
      </c>
      <c r="CM39" s="218">
        <f t="shared" si="171"/>
        <v>0</v>
      </c>
      <c r="CN39" s="218">
        <f t="shared" si="171"/>
        <v>0</v>
      </c>
      <c r="CO39" s="218">
        <f t="shared" si="171"/>
        <v>0</v>
      </c>
      <c r="CP39" s="218">
        <f t="shared" si="171"/>
        <v>0</v>
      </c>
    </row>
    <row r="40" spans="2:94" ht="14.25" hidden="1" customHeight="1" outlineLevel="3" x14ac:dyDescent="0.45">
      <c r="B40" s="92" t="s">
        <v>10</v>
      </c>
      <c r="C40" s="93" t="s">
        <v>635</v>
      </c>
      <c r="D40" s="93" t="str">
        <f>IFERROR(VLOOKUP($C40,TB!$B:$H,2,FALSE),"-")</f>
        <v>Pension Plan/Profit Sharing</v>
      </c>
      <c r="E40" s="93" t="str">
        <f>IFERROR(VLOOKUP($C40,TB!$B:$H,6,FALSE),"-")</f>
        <v>Payroll and related costs</v>
      </c>
      <c r="F40" s="92" t="str">
        <f>IFERROR(VLOOKUP($C40,TB!$B:$H,7,FALSE),"-")</f>
        <v>Benefits</v>
      </c>
      <c r="G40" s="220">
        <f t="shared" ref="G40" si="172">SUM(AU40:BF40)</f>
        <v>144.01004999999998</v>
      </c>
      <c r="H40" s="220">
        <f>SUM(BG40:BR40)</f>
        <v>154.69560999999999</v>
      </c>
      <c r="I40" s="220">
        <f>SUM(BS40:CD40)</f>
        <v>194.46597</v>
      </c>
      <c r="J40" s="220">
        <f ca="1">_xlfn.IFNA(SUM(OFFSET($AU40,0,MATCH(Periods!$D$15,$AU$7:$CS$7)-1):OFFSET($AU40,0,MATCH(Periods!$D$15,$AU$7:$CS$7,0)-12)),0)</f>
        <v>194.46597</v>
      </c>
      <c r="K40" s="220">
        <f ca="1">_xlfn.IFNA(SUM(OFFSET($AU40,0,MATCH(Periods!$D$17,$AU$7:$CS$7)-1):OFFSET($AU40,0,MATCH(Periods!$D$13,$AU$7:$CS$7,0))),0)</f>
        <v>0</v>
      </c>
      <c r="L40" s="220">
        <f ca="1">_xlfn.IFNA(SUM(OFFSET($AU40,0,MATCH(Periods!$D$16,$AU$7:$CS$7)-1):OFFSET($AU40,0,MATCH(Periods!$D$14,$AU$7:$CS$7,0))),0)</f>
        <v>0</v>
      </c>
      <c r="N40" s="92" t="s">
        <v>677</v>
      </c>
      <c r="O40" s="316"/>
      <c r="P40" s="49">
        <f t="shared" si="157"/>
        <v>1.513134364588755E-3</v>
      </c>
      <c r="Q40" s="49">
        <f t="shared" si="157"/>
        <v>2.962454205865626E-3</v>
      </c>
      <c r="R40" s="49">
        <f t="shared" si="157"/>
        <v>2.3218635081526718E-3</v>
      </c>
      <c r="S40" s="49">
        <f t="shared" ca="1" si="157"/>
        <v>2.5288984177666042E-3</v>
      </c>
      <c r="T40" s="49">
        <f t="shared" ca="1" si="157"/>
        <v>0</v>
      </c>
      <c r="U40" s="49">
        <f t="shared" ca="1" si="157"/>
        <v>0</v>
      </c>
      <c r="V40" s="149"/>
      <c r="W40" s="220">
        <f t="shared" si="158"/>
        <v>0</v>
      </c>
      <c r="X40" s="220">
        <f>MIN(BG40:BR40)</f>
        <v>0</v>
      </c>
      <c r="Y40" s="220">
        <f>MIN(BS40:CD40)</f>
        <v>0</v>
      </c>
      <c r="Z40" s="220">
        <f ca="1">_xlfn.IFNA(MIN(OFFSET($AU40,0,MATCH(Periods!$D$15,$AU$7:$CS$7)-1):OFFSET($AU40,0,MATCH(Periods!$D$15,$AU$7:$CS$7,0)-12)),0)</f>
        <v>0</v>
      </c>
      <c r="AA40" s="337"/>
      <c r="AB40" s="220">
        <f t="shared" si="159"/>
        <v>115.56314999999998</v>
      </c>
      <c r="AC40" s="220">
        <f>MAX(BG40:BR40)</f>
        <v>120.46659</v>
      </c>
      <c r="AD40" s="220">
        <f>MAX(BS40:CD40)</f>
        <v>163.71947</v>
      </c>
      <c r="AE40" s="220">
        <f ca="1">_xlfn.IFNA(MAX(OFFSET($AU40,0,MATCH(Periods!$D$15,$AU$7:$CS$7)-1):OFFSET($AU40,0,MATCH(Periods!$D$15,$AU$7:$CS$7,0)-12)),0)</f>
        <v>163.71947</v>
      </c>
      <c r="AF40" s="337"/>
      <c r="AG40" s="220">
        <f t="shared" si="160"/>
        <v>12.000837499999998</v>
      </c>
      <c r="AH40" s="220">
        <f>AVERAGE(BG40:BR40)</f>
        <v>12.891300833333332</v>
      </c>
      <c r="AI40" s="220">
        <f>AVERAGE(BS40:CD40)</f>
        <v>16.2054975</v>
      </c>
      <c r="AJ40" s="220">
        <f ca="1">_xlfn.IFNA(AVERAGE(OFFSET($AU40,0,MATCH(Periods!$D$15,$AU$7:$CS$7)-1):OFFSET($AU40,0,MATCH(Periods!$D$15,$AU$7:$CS$7,0)-12)),0)</f>
        <v>16.2054975</v>
      </c>
      <c r="AK40" s="337"/>
      <c r="AL40" s="220">
        <f t="shared" si="161"/>
        <v>10.685560000000009</v>
      </c>
      <c r="AM40" s="83">
        <f t="shared" si="162"/>
        <v>7.4200099229185815E-2</v>
      </c>
      <c r="AN40" s="220">
        <f t="shared" si="163"/>
        <v>39.770360000000011</v>
      </c>
      <c r="AO40" s="83">
        <f t="shared" si="164"/>
        <v>0.25708783849780881</v>
      </c>
      <c r="AP40" s="220">
        <f t="shared" ca="1" si="165"/>
        <v>0</v>
      </c>
      <c r="AQ40" s="83">
        <f t="shared" ca="1" si="166"/>
        <v>0</v>
      </c>
      <c r="AR40" s="220">
        <f t="shared" ca="1" si="167"/>
        <v>0</v>
      </c>
      <c r="AS40" s="49" t="str">
        <f t="shared" ca="1" si="168"/>
        <v>n/a</v>
      </c>
      <c r="AU40" s="220">
        <f>SUMIFS(TB!N:N,TB!$F:$F,'Reported IS - detailed'!$B40,TB!$B:$B,'Reported IS - detailed'!$C40,TB!$G:$G,'Reported IS - detailed'!$E40,TB!$J:$J,'Reported IS - detailed'!$A$4,TB!$K:$K,"")</f>
        <v>0</v>
      </c>
      <c r="AV40" s="220">
        <f>SUMIFS(TB!O:O,TB!$F:$F,'Reported IS - detailed'!$B40,TB!$B:$B,'Reported IS - detailed'!$C40,TB!$G:$G,'Reported IS - detailed'!$E40,TB!$J:$J,'Reported IS - detailed'!$A$4,TB!$K:$K,"")</f>
        <v>0</v>
      </c>
      <c r="AW40" s="220">
        <f>SUMIFS(TB!P:P,TB!$F:$F,'Reported IS - detailed'!$B40,TB!$B:$B,'Reported IS - detailed'!$C40,TB!$G:$G,'Reported IS - detailed'!$E40,TB!$J:$J,'Reported IS - detailed'!$A$4,TB!$K:$K,"")</f>
        <v>9.4409799999999997</v>
      </c>
      <c r="AX40" s="220">
        <f>SUMIFS(TB!Q:Q,TB!$F:$F,'Reported IS - detailed'!$B40,TB!$B:$B,'Reported IS - detailed'!$C40,TB!$G:$G,'Reported IS - detailed'!$E40,TB!$J:$J,'Reported IS - detailed'!$A$4,TB!$K:$K,"")</f>
        <v>0</v>
      </c>
      <c r="AY40" s="220">
        <f>SUMIFS(TB!R:R,TB!$F:$F,'Reported IS - detailed'!$B40,TB!$B:$B,'Reported IS - detailed'!$C40,TB!$G:$G,'Reported IS - detailed'!$E40,TB!$J:$J,'Reported IS - detailed'!$A$4,TB!$K:$K,"")</f>
        <v>0</v>
      </c>
      <c r="AZ40" s="220">
        <f>SUMIFS(TB!S:S,TB!$F:$F,'Reported IS - detailed'!$B40,TB!$B:$B,'Reported IS - detailed'!$C40,TB!$G:$G,'Reported IS - detailed'!$E40,TB!$J:$J,'Reported IS - detailed'!$A$4,TB!$K:$K,"")</f>
        <v>9.4626400000000004</v>
      </c>
      <c r="BA40" s="220">
        <f>SUMIFS(TB!T:T,TB!$F:$F,'Reported IS - detailed'!$B40,TB!$B:$B,'Reported IS - detailed'!$C40,TB!$G:$G,'Reported IS - detailed'!$E40,TB!$J:$J,'Reported IS - detailed'!$A$4,TB!$K:$K,"")</f>
        <v>0</v>
      </c>
      <c r="BB40" s="220">
        <f>SUMIFS(TB!U:U,TB!$F:$F,'Reported IS - detailed'!$B40,TB!$B:$B,'Reported IS - detailed'!$C40,TB!$G:$G,'Reported IS - detailed'!$E40,TB!$J:$J,'Reported IS - detailed'!$A$4,TB!$K:$K,"")</f>
        <v>0</v>
      </c>
      <c r="BC40" s="220">
        <f>SUMIFS(TB!V:V,TB!$F:$F,'Reported IS - detailed'!$B40,TB!$B:$B,'Reported IS - detailed'!$C40,TB!$G:$G,'Reported IS - detailed'!$E40,TB!$J:$J,'Reported IS - detailed'!$A$4,TB!$K:$K,"")</f>
        <v>9.5432800000000029</v>
      </c>
      <c r="BD40" s="220">
        <f>SUMIFS(TB!W:W,TB!$F:$F,'Reported IS - detailed'!$B40,TB!$B:$B,'Reported IS - detailed'!$C40,TB!$G:$G,'Reported IS - detailed'!$E40,TB!$J:$J,'Reported IS - detailed'!$A$4,TB!$K:$K,"")</f>
        <v>0</v>
      </c>
      <c r="BE40" s="220">
        <f>SUMIFS(TB!X:X,TB!$F:$F,'Reported IS - detailed'!$B40,TB!$B:$B,'Reported IS - detailed'!$C40,TB!$G:$G,'Reported IS - detailed'!$E40,TB!$J:$J,'Reported IS - detailed'!$A$4,TB!$K:$K,"")</f>
        <v>0</v>
      </c>
      <c r="BF40" s="528">
        <f>SUMIFS(TB!Y:Y,TB!$F:$F,'Reported IS - detailed'!$B40,TB!$B:$B,'Reported IS - detailed'!$C40,TB!$G:$G,'Reported IS - detailed'!$E40,TB!$J:$J,'Reported IS - detailed'!$A$4,TB!$K:$K,"")</f>
        <v>115.56314999999998</v>
      </c>
      <c r="BG40" s="220">
        <f>SUMIFS(TB!Z:Z,TB!$F:$F,'Reported IS - detailed'!$B40,TB!$B:$B,'Reported IS - detailed'!$C40,TB!$G:$G,'Reported IS - detailed'!$E40,TB!$J:$J,'Reported IS - detailed'!$A$4,TB!$K:$K,"")</f>
        <v>0</v>
      </c>
      <c r="BH40" s="220">
        <f>SUMIFS(TB!AA:AA,TB!$F:$F,'Reported IS - detailed'!$B40,TB!$B:$B,'Reported IS - detailed'!$C40,TB!$G:$G,'Reported IS - detailed'!$E40,TB!$J:$J,'Reported IS - detailed'!$A$4,TB!$K:$K,"")</f>
        <v>0</v>
      </c>
      <c r="BI40" s="220">
        <f>SUMIFS(TB!AB:AB,TB!$F:$F,'Reported IS - detailed'!$B40,TB!$B:$B,'Reported IS - detailed'!$C40,TB!$G:$G,'Reported IS - detailed'!$E40,TB!$J:$J,'Reported IS - detailed'!$A$4,TB!$K:$K,"")</f>
        <v>10.85797</v>
      </c>
      <c r="BJ40" s="220">
        <f>SUMIFS(TB!AC:AC,TB!$F:$F,'Reported IS - detailed'!$B40,TB!$B:$B,'Reported IS - detailed'!$C40,TB!$G:$G,'Reported IS - detailed'!$E40,TB!$J:$J,'Reported IS - detailed'!$A$4,TB!$K:$K,"")</f>
        <v>0</v>
      </c>
      <c r="BK40" s="220">
        <f>SUMIFS(TB!AD:AD,TB!$F:$F,'Reported IS - detailed'!$B40,TB!$B:$B,'Reported IS - detailed'!$C40,TB!$G:$G,'Reported IS - detailed'!$E40,TB!$J:$J,'Reported IS - detailed'!$A$4,TB!$K:$K,"")</f>
        <v>0</v>
      </c>
      <c r="BL40" s="220">
        <f>SUMIFS(TB!AE:AE,TB!$F:$F,'Reported IS - detailed'!$B40,TB!$B:$B,'Reported IS - detailed'!$C40,TB!$G:$G,'Reported IS - detailed'!$E40,TB!$J:$J,'Reported IS - detailed'!$A$4,TB!$K:$K,"")</f>
        <v>12.589730000000001</v>
      </c>
      <c r="BM40" s="220">
        <f>SUMIFS(TB!AF:AF,TB!$F:$F,'Reported IS - detailed'!$B40,TB!$B:$B,'Reported IS - detailed'!$C40,TB!$G:$G,'Reported IS - detailed'!$E40,TB!$J:$J,'Reported IS - detailed'!$A$4,TB!$K:$K,"")</f>
        <v>0</v>
      </c>
      <c r="BN40" s="220">
        <f>SUMIFS(TB!AG:AG,TB!$F:$F,'Reported IS - detailed'!$B40,TB!$B:$B,'Reported IS - detailed'!$C40,TB!$G:$G,'Reported IS - detailed'!$E40,TB!$J:$J,'Reported IS - detailed'!$A$4,TB!$K:$K,"")</f>
        <v>0</v>
      </c>
      <c r="BO40" s="220">
        <f>SUMIFS(TB!AH:AH,TB!$F:$F,'Reported IS - detailed'!$B40,TB!$B:$B,'Reported IS - detailed'!$C40,TB!$G:$G,'Reported IS - detailed'!$E40,TB!$J:$J,'Reported IS - detailed'!$A$4,TB!$K:$K,"")</f>
        <v>10.781319999999997</v>
      </c>
      <c r="BP40" s="220">
        <f>SUMIFS(TB!AI:AI,TB!$F:$F,'Reported IS - detailed'!$B40,TB!$B:$B,'Reported IS - detailed'!$C40,TB!$G:$G,'Reported IS - detailed'!$E40,TB!$J:$J,'Reported IS - detailed'!$A$4,TB!$K:$K,"")</f>
        <v>0</v>
      </c>
      <c r="BQ40" s="220">
        <f>SUMIFS(TB!AJ:AJ,TB!$F:$F,'Reported IS - detailed'!$B40,TB!$B:$B,'Reported IS - detailed'!$C40,TB!$G:$G,'Reported IS - detailed'!$E40,TB!$J:$J,'Reported IS - detailed'!$A$4,TB!$K:$K,"")</f>
        <v>0</v>
      </c>
      <c r="BR40" s="528">
        <f>SUMIFS(TB!AK:AK,TB!$F:$F,'Reported IS - detailed'!$B40,TB!$B:$B,'Reported IS - detailed'!$C40,TB!$G:$G,'Reported IS - detailed'!$E40,TB!$J:$J,'Reported IS - detailed'!$A$4,TB!$K:$K,"")</f>
        <v>120.46659</v>
      </c>
      <c r="BS40" s="220">
        <f>SUMIFS(TB!AL:AL,TB!$F:$F,'Reported IS - detailed'!$B40,TB!$B:$B,'Reported IS - detailed'!$C40,TB!$G:$G,'Reported IS - detailed'!$E40,TB!$J:$J,'Reported IS - detailed'!$A$4,TB!$K:$K,"")</f>
        <v>0</v>
      </c>
      <c r="BT40" s="220">
        <f>SUMIFS(TB!AM:AM,TB!$F:$F,'Reported IS - detailed'!$B40,TB!$B:$B,'Reported IS - detailed'!$C40,TB!$G:$G,'Reported IS - detailed'!$E40,TB!$J:$J,'Reported IS - detailed'!$A$4,TB!$K:$K,"")</f>
        <v>0</v>
      </c>
      <c r="BU40" s="220">
        <f>SUMIFS(TB!AN:AN,TB!$F:$F,'Reported IS - detailed'!$B40,TB!$B:$B,'Reported IS - detailed'!$C40,TB!$G:$G,'Reported IS - detailed'!$E40,TB!$J:$J,'Reported IS - detailed'!$A$4,TB!$K:$K,"")</f>
        <v>10.28952</v>
      </c>
      <c r="BV40" s="220">
        <f>SUMIFS(TB!AO:AO,TB!$F:$F,'Reported IS - detailed'!$B40,TB!$B:$B,'Reported IS - detailed'!$C40,TB!$G:$G,'Reported IS - detailed'!$E40,TB!$J:$J,'Reported IS - detailed'!$A$4,TB!$K:$K,"")</f>
        <v>0</v>
      </c>
      <c r="BW40" s="220">
        <f>SUMIFS(TB!AP:AP,TB!$F:$F,'Reported IS - detailed'!$B40,TB!$B:$B,'Reported IS - detailed'!$C40,TB!$G:$G,'Reported IS - detailed'!$E40,TB!$J:$J,'Reported IS - detailed'!$A$4,TB!$K:$K,"")</f>
        <v>0</v>
      </c>
      <c r="BX40" s="220">
        <f>SUMIFS(TB!AQ:AQ,TB!$F:$F,'Reported IS - detailed'!$B40,TB!$B:$B,'Reported IS - detailed'!$C40,TB!$G:$G,'Reported IS - detailed'!$E40,TB!$J:$J,'Reported IS - detailed'!$A$4,TB!$K:$K,"")</f>
        <v>10.26643</v>
      </c>
      <c r="BY40" s="220">
        <f>SUMIFS(TB!AR:AR,TB!$F:$F,'Reported IS - detailed'!$B40,TB!$B:$B,'Reported IS - detailed'!$C40,TB!$G:$G,'Reported IS - detailed'!$E40,TB!$J:$J,'Reported IS - detailed'!$A$4,TB!$K:$K,"")</f>
        <v>0</v>
      </c>
      <c r="BZ40" s="220">
        <f>SUMIFS(TB!AS:AS,TB!$F:$F,'Reported IS - detailed'!$B40,TB!$B:$B,'Reported IS - detailed'!$C40,TB!$G:$G,'Reported IS - detailed'!$E40,TB!$J:$J,'Reported IS - detailed'!$A$4,TB!$K:$K,"")</f>
        <v>0</v>
      </c>
      <c r="CA40" s="220">
        <f>SUMIFS(TB!AT:AT,TB!$F:$F,'Reported IS - detailed'!$B40,TB!$B:$B,'Reported IS - detailed'!$C40,TB!$G:$G,'Reported IS - detailed'!$E40,TB!$J:$J,'Reported IS - detailed'!$A$4,TB!$K:$K,"")</f>
        <v>10.190550000000002</v>
      </c>
      <c r="CB40" s="220">
        <f>SUMIFS(TB!AU:AU,TB!$F:$F,'Reported IS - detailed'!$B40,TB!$B:$B,'Reported IS - detailed'!$C40,TB!$G:$G,'Reported IS - detailed'!$E40,TB!$J:$J,'Reported IS - detailed'!$A$4,TB!$K:$K,"")</f>
        <v>0</v>
      </c>
      <c r="CC40" s="220">
        <f>SUMIFS(TB!AV:AV,TB!$F:$F,'Reported IS - detailed'!$B40,TB!$B:$B,'Reported IS - detailed'!$C40,TB!$G:$G,'Reported IS - detailed'!$E40,TB!$J:$J,'Reported IS - detailed'!$A$4,TB!$K:$K,"")</f>
        <v>0</v>
      </c>
      <c r="CD40" s="528">
        <f>SUMIFS(TB!AW:AW,TB!$F:$F,'Reported IS - detailed'!$B40,TB!$B:$B,'Reported IS - detailed'!$C40,TB!$G:$G,'Reported IS - detailed'!$E40,TB!$J:$J,'Reported IS - detailed'!$A$4,TB!$K:$K,"")</f>
        <v>163.71947</v>
      </c>
      <c r="CE40" s="220">
        <f>SUMIFS(TB!AX:AX,TB!$F:$F,'Reported IS - detailed'!$B40,TB!$B:$B,'Reported IS - detailed'!$C40,TB!$G:$G,'Reported IS - detailed'!$E40,TB!$J:$J,'Reported IS - detailed'!$A$4,TB!$K:$K,"")</f>
        <v>0</v>
      </c>
      <c r="CF40" s="220">
        <f>SUMIFS(TB!AY:AY,TB!$F:$F,'Reported IS - detailed'!$B40,TB!$B:$B,'Reported IS - detailed'!$C40,TB!$G:$G,'Reported IS - detailed'!$E40,TB!$J:$J,'Reported IS - detailed'!$A$4,TB!$K:$K,"")</f>
        <v>0</v>
      </c>
      <c r="CG40" s="220">
        <f>SUMIFS(TB!AZ:AZ,TB!$F:$F,'Reported IS - detailed'!$B40,TB!$B:$B,'Reported IS - detailed'!$C40,TB!$G:$G,'Reported IS - detailed'!$E40,TB!$J:$J,'Reported IS - detailed'!$A$4,TB!$K:$K,"")</f>
        <v>0</v>
      </c>
      <c r="CH40" s="220">
        <f>SUMIFS(TB!BA:BA,TB!$F:$F,'Reported IS - detailed'!$B40,TB!$B:$B,'Reported IS - detailed'!$C40,TB!$G:$G,'Reported IS - detailed'!$E40,TB!$J:$J,'Reported IS - detailed'!$A$4,TB!$K:$K,"")</f>
        <v>0</v>
      </c>
      <c r="CI40" s="220">
        <f>SUMIFS(TB!BB:BB,TB!$F:$F,'Reported IS - detailed'!$B40,TB!$B:$B,'Reported IS - detailed'!$C40,TB!$G:$G,'Reported IS - detailed'!$E40,TB!$J:$J,'Reported IS - detailed'!$A$4,TB!$K:$K,"")</f>
        <v>0</v>
      </c>
      <c r="CJ40" s="220">
        <f>SUMIFS(TB!BC:BC,TB!$F:$F,'Reported IS - detailed'!$B40,TB!$B:$B,'Reported IS - detailed'!$C40,TB!$G:$G,'Reported IS - detailed'!$E40,TB!$J:$J,'Reported IS - detailed'!$A$4,TB!$K:$K,"")</f>
        <v>0</v>
      </c>
      <c r="CK40" s="220">
        <f>SUMIFS(TB!BD:BD,TB!$F:$F,'Reported IS - detailed'!$B40,TB!$B:$B,'Reported IS - detailed'!$C40,TB!$G:$G,'Reported IS - detailed'!$E40,TB!$J:$J,'Reported IS - detailed'!$A$4,TB!$K:$K,"")</f>
        <v>0</v>
      </c>
      <c r="CL40" s="220">
        <f>SUMIFS(TB!BE:BE,TB!$F:$F,'Reported IS - detailed'!$B40,TB!$B:$B,'Reported IS - detailed'!$C40,TB!$G:$G,'Reported IS - detailed'!$E40,TB!$J:$J,'Reported IS - detailed'!$A$4,TB!$K:$K,"")</f>
        <v>0</v>
      </c>
      <c r="CM40" s="220">
        <f>SUMIFS(TB!BF:BF,TB!$F:$F,'Reported IS - detailed'!$B40,TB!$B:$B,'Reported IS - detailed'!$C40,TB!$G:$G,'Reported IS - detailed'!$E40,TB!$J:$J,'Reported IS - detailed'!$A$4,TB!$K:$K,"")</f>
        <v>0</v>
      </c>
      <c r="CN40" s="220">
        <f>SUMIFS(TB!BG:BG,TB!$F:$F,'Reported IS - detailed'!$B40,TB!$B:$B,'Reported IS - detailed'!$C40,TB!$G:$G,'Reported IS - detailed'!$E40,TB!$J:$J,'Reported IS - detailed'!$A$4,TB!$K:$K,"")</f>
        <v>0</v>
      </c>
      <c r="CO40" s="220">
        <f>SUMIFS(TB!BH:BH,TB!$F:$F,'Reported IS - detailed'!$B40,TB!$B:$B,'Reported IS - detailed'!$C40,TB!$G:$G,'Reported IS - detailed'!$E40,TB!$J:$J,'Reported IS - detailed'!$A$4,TB!$K:$K,"")</f>
        <v>0</v>
      </c>
      <c r="CP40" s="220">
        <f>SUMIFS(TB!BI:BI,TB!$F:$F,'Reported IS - detailed'!$B40,TB!$B:$B,'Reported IS - detailed'!$C40,TB!$G:$G,'Reported IS - detailed'!$E40,TB!$J:$J,'Reported IS - detailed'!$A$4,TB!$K:$K,"")</f>
        <v>0</v>
      </c>
    </row>
    <row r="41" spans="2:94" ht="14.25" hidden="1" customHeight="1" outlineLevel="2" x14ac:dyDescent="0.45">
      <c r="B41" s="71" t="s">
        <v>10</v>
      </c>
      <c r="C41" s="197"/>
      <c r="D41" s="197" t="str">
        <f t="shared" ref="D41:D45" si="173">$E40</f>
        <v>Payroll and related costs</v>
      </c>
      <c r="E41" s="85" t="str">
        <f>F40</f>
        <v>Benefits</v>
      </c>
      <c r="F41" s="71"/>
      <c r="G41" s="218">
        <f t="shared" ref="G41:L41" si="174">SUM(G40:G40)</f>
        <v>144.01004999999998</v>
      </c>
      <c r="H41" s="218">
        <f t="shared" si="174"/>
        <v>154.69560999999999</v>
      </c>
      <c r="I41" s="218">
        <f t="shared" si="174"/>
        <v>194.46597</v>
      </c>
      <c r="J41" s="218">
        <f t="shared" ca="1" si="174"/>
        <v>194.46597</v>
      </c>
      <c r="K41" s="218">
        <f t="shared" ca="1" si="174"/>
        <v>0</v>
      </c>
      <c r="L41" s="218">
        <f t="shared" ca="1" si="174"/>
        <v>0</v>
      </c>
      <c r="N41" s="71"/>
      <c r="O41" s="316"/>
      <c r="P41" s="58">
        <f t="shared" si="157"/>
        <v>1.513134364588755E-3</v>
      </c>
      <c r="Q41" s="58">
        <f t="shared" si="157"/>
        <v>2.962454205865626E-3</v>
      </c>
      <c r="R41" s="58">
        <f t="shared" si="157"/>
        <v>2.3218635081526718E-3</v>
      </c>
      <c r="S41" s="58">
        <f t="shared" ca="1" si="157"/>
        <v>2.5288984177666042E-3</v>
      </c>
      <c r="T41" s="58">
        <f t="shared" ca="1" si="157"/>
        <v>0</v>
      </c>
      <c r="U41" s="58">
        <f t="shared" ca="1" si="157"/>
        <v>0</v>
      </c>
      <c r="V41" s="149"/>
      <c r="W41" s="446"/>
      <c r="X41" s="446"/>
      <c r="Y41" s="446"/>
      <c r="Z41" s="446"/>
      <c r="AA41" s="337"/>
      <c r="AB41" s="446"/>
      <c r="AC41" s="446"/>
      <c r="AD41" s="446"/>
      <c r="AE41" s="446"/>
      <c r="AF41" s="337"/>
      <c r="AG41" s="446"/>
      <c r="AH41" s="446"/>
      <c r="AI41" s="446"/>
      <c r="AJ41" s="446"/>
      <c r="AK41" s="337"/>
      <c r="AL41" s="218">
        <f t="shared" si="161"/>
        <v>10.685560000000009</v>
      </c>
      <c r="AM41" s="59">
        <f t="shared" si="162"/>
        <v>7.4200099229185815E-2</v>
      </c>
      <c r="AN41" s="218">
        <f t="shared" si="163"/>
        <v>39.770360000000011</v>
      </c>
      <c r="AO41" s="59">
        <f t="shared" si="164"/>
        <v>0.25708783849780881</v>
      </c>
      <c r="AP41" s="218">
        <f t="shared" ca="1" si="165"/>
        <v>0</v>
      </c>
      <c r="AQ41" s="59">
        <f t="shared" ca="1" si="166"/>
        <v>0</v>
      </c>
      <c r="AR41" s="218">
        <f t="shared" ca="1" si="167"/>
        <v>0</v>
      </c>
      <c r="AS41" s="58" t="str">
        <f t="shared" ca="1" si="168"/>
        <v>n/a</v>
      </c>
      <c r="AU41" s="218">
        <f t="shared" ref="AU41:CP41" si="175">SUM(AU40:AU40)</f>
        <v>0</v>
      </c>
      <c r="AV41" s="218">
        <f t="shared" si="175"/>
        <v>0</v>
      </c>
      <c r="AW41" s="218">
        <f t="shared" si="175"/>
        <v>9.4409799999999997</v>
      </c>
      <c r="AX41" s="218">
        <f t="shared" si="175"/>
        <v>0</v>
      </c>
      <c r="AY41" s="218">
        <f t="shared" si="175"/>
        <v>0</v>
      </c>
      <c r="AZ41" s="218">
        <f t="shared" si="175"/>
        <v>9.4626400000000004</v>
      </c>
      <c r="BA41" s="218">
        <f t="shared" si="175"/>
        <v>0</v>
      </c>
      <c r="BB41" s="218">
        <f t="shared" si="175"/>
        <v>0</v>
      </c>
      <c r="BC41" s="218">
        <f t="shared" si="175"/>
        <v>9.5432800000000029</v>
      </c>
      <c r="BD41" s="218">
        <f t="shared" si="175"/>
        <v>0</v>
      </c>
      <c r="BE41" s="218">
        <f t="shared" si="175"/>
        <v>0</v>
      </c>
      <c r="BF41" s="218">
        <f t="shared" si="175"/>
        <v>115.56314999999998</v>
      </c>
      <c r="BG41" s="218">
        <f t="shared" si="175"/>
        <v>0</v>
      </c>
      <c r="BH41" s="218">
        <f t="shared" si="175"/>
        <v>0</v>
      </c>
      <c r="BI41" s="218">
        <f t="shared" si="175"/>
        <v>10.85797</v>
      </c>
      <c r="BJ41" s="218">
        <f t="shared" si="175"/>
        <v>0</v>
      </c>
      <c r="BK41" s="218">
        <f t="shared" si="175"/>
        <v>0</v>
      </c>
      <c r="BL41" s="218">
        <f t="shared" si="175"/>
        <v>12.589730000000001</v>
      </c>
      <c r="BM41" s="218">
        <f t="shared" si="175"/>
        <v>0</v>
      </c>
      <c r="BN41" s="218">
        <f t="shared" si="175"/>
        <v>0</v>
      </c>
      <c r="BO41" s="218">
        <f t="shared" si="175"/>
        <v>10.781319999999997</v>
      </c>
      <c r="BP41" s="218">
        <f t="shared" si="175"/>
        <v>0</v>
      </c>
      <c r="BQ41" s="218">
        <f t="shared" si="175"/>
        <v>0</v>
      </c>
      <c r="BR41" s="218">
        <f t="shared" si="175"/>
        <v>120.46659</v>
      </c>
      <c r="BS41" s="218">
        <f t="shared" si="175"/>
        <v>0</v>
      </c>
      <c r="BT41" s="218">
        <f t="shared" si="175"/>
        <v>0</v>
      </c>
      <c r="BU41" s="218">
        <f t="shared" si="175"/>
        <v>10.28952</v>
      </c>
      <c r="BV41" s="218">
        <f t="shared" si="175"/>
        <v>0</v>
      </c>
      <c r="BW41" s="218">
        <f t="shared" si="175"/>
        <v>0</v>
      </c>
      <c r="BX41" s="218">
        <f t="shared" si="175"/>
        <v>10.26643</v>
      </c>
      <c r="BY41" s="218">
        <f t="shared" si="175"/>
        <v>0</v>
      </c>
      <c r="BZ41" s="218">
        <f t="shared" si="175"/>
        <v>0</v>
      </c>
      <c r="CA41" s="218">
        <f t="shared" si="175"/>
        <v>10.190550000000002</v>
      </c>
      <c r="CB41" s="218">
        <f t="shared" si="175"/>
        <v>0</v>
      </c>
      <c r="CC41" s="218">
        <f t="shared" si="175"/>
        <v>0</v>
      </c>
      <c r="CD41" s="218">
        <f t="shared" si="175"/>
        <v>163.71947</v>
      </c>
      <c r="CE41" s="218">
        <f t="shared" si="175"/>
        <v>0</v>
      </c>
      <c r="CF41" s="218">
        <f t="shared" si="175"/>
        <v>0</v>
      </c>
      <c r="CG41" s="218">
        <f t="shared" si="175"/>
        <v>0</v>
      </c>
      <c r="CH41" s="218">
        <f t="shared" si="175"/>
        <v>0</v>
      </c>
      <c r="CI41" s="218">
        <f t="shared" si="175"/>
        <v>0</v>
      </c>
      <c r="CJ41" s="218">
        <f t="shared" si="175"/>
        <v>0</v>
      </c>
      <c r="CK41" s="218">
        <f t="shared" si="175"/>
        <v>0</v>
      </c>
      <c r="CL41" s="218">
        <f t="shared" si="175"/>
        <v>0</v>
      </c>
      <c r="CM41" s="218">
        <f t="shared" si="175"/>
        <v>0</v>
      </c>
      <c r="CN41" s="218">
        <f t="shared" si="175"/>
        <v>0</v>
      </c>
      <c r="CO41" s="218">
        <f t="shared" si="175"/>
        <v>0</v>
      </c>
      <c r="CP41" s="218">
        <f t="shared" si="175"/>
        <v>0</v>
      </c>
    </row>
    <row r="42" spans="2:94" ht="14.25" hidden="1" customHeight="1" outlineLevel="3" x14ac:dyDescent="0.45">
      <c r="B42" s="92" t="s">
        <v>10</v>
      </c>
      <c r="C42" s="93" t="s">
        <v>631</v>
      </c>
      <c r="D42" s="93" t="str">
        <f>IFERROR(VLOOKUP($C42,TB!$B:$H,2,FALSE),"-")</f>
        <v>Payroll Expenses:Employee Bonuses</v>
      </c>
      <c r="E42" s="93" t="str">
        <f>IFERROR(VLOOKUP($C42,TB!$B:$H,6,FALSE),"-")</f>
        <v>Payroll and related costs</v>
      </c>
      <c r="F42" s="92" t="str">
        <f>IFERROR(VLOOKUP($C42,TB!$B:$H,7,FALSE),"-")</f>
        <v>Bonus</v>
      </c>
      <c r="G42" s="220">
        <f t="shared" ref="G42" si="176">SUM(AU42:BF42)</f>
        <v>7.5</v>
      </c>
      <c r="H42" s="528">
        <f>SUM(BG42:BR42)</f>
        <v>12</v>
      </c>
      <c r="I42" s="528">
        <f>SUM(BS42:CD42)</f>
        <v>118</v>
      </c>
      <c r="J42" s="220">
        <f ca="1">_xlfn.IFNA(SUM(OFFSET($AU42,0,MATCH(Periods!$D$15,$AU$7:$CS$7)-1):OFFSET($AU42,0,MATCH(Periods!$D$15,$AU$7:$CS$7,0)-12)),0)</f>
        <v>118</v>
      </c>
      <c r="K42" s="220">
        <f ca="1">_xlfn.IFNA(SUM(OFFSET($AU42,0,MATCH(Periods!$D$17,$AU$7:$CS$7)-1):OFFSET($AU42,0,MATCH(Periods!$D$13,$AU$7:$CS$7,0))),0)</f>
        <v>0</v>
      </c>
      <c r="L42" s="220">
        <f ca="1">_xlfn.IFNA(SUM(OFFSET($AU42,0,MATCH(Periods!$D$16,$AU$7:$CS$7)-1):OFFSET($AU42,0,MATCH(Periods!$D$14,$AU$7:$CS$7,0))),0)</f>
        <v>0</v>
      </c>
      <c r="N42" s="92" t="s">
        <v>678</v>
      </c>
      <c r="O42" s="316"/>
      <c r="P42" s="49">
        <f t="shared" ref="P42:P43" si="177">IFERROR(G42/G$25,"n/a")</f>
        <v>7.8803581655694608E-5</v>
      </c>
      <c r="Q42" s="49">
        <f t="shared" ref="Q42:Q43" si="178">IFERROR(H42/H$25,"n/a")</f>
        <v>2.2980258114879611E-4</v>
      </c>
      <c r="R42" s="49">
        <f t="shared" ref="R42:R43" si="179">IFERROR(I42/I$25,"n/a")</f>
        <v>1.4088834872343747E-3</v>
      </c>
      <c r="S42" s="49">
        <f t="shared" ref="S42:S55" ca="1" si="180">IFERROR(J42/J$25,"n/a")</f>
        <v>1.5345101937190313E-3</v>
      </c>
      <c r="T42" s="49">
        <f t="shared" ref="T42:T55" ca="1" si="181">IFERROR(K42/K$25,"n/a")</f>
        <v>0</v>
      </c>
      <c r="U42" s="49">
        <f t="shared" ref="U42:U55" ca="1" si="182">IFERROR(L42/L$25,"n/a")</f>
        <v>0</v>
      </c>
      <c r="V42" s="149"/>
      <c r="W42" s="220">
        <f t="shared" ref="W42" si="183">MIN(AU42:BF42)</f>
        <v>0</v>
      </c>
      <c r="X42" s="220">
        <f>MIN(BG42:BR42)</f>
        <v>0</v>
      </c>
      <c r="Y42" s="220">
        <f>MIN(BS42:CD42)</f>
        <v>0</v>
      </c>
      <c r="Z42" s="220">
        <f ca="1">_xlfn.IFNA(MIN(OFFSET($AU42,0,MATCH(Periods!$D$15,$AU$7:$CS$7)-1):OFFSET($AU42,0,MATCH(Periods!$D$15,$AU$7:$CS$7,0)-12)),0)</f>
        <v>0</v>
      </c>
      <c r="AA42" s="337"/>
      <c r="AB42" s="220">
        <f t="shared" ref="AB42" si="184">MAX(AU42:BF42)</f>
        <v>7.5</v>
      </c>
      <c r="AC42" s="220">
        <f>MAX(BG42:BR42)</f>
        <v>12</v>
      </c>
      <c r="AD42" s="220">
        <f>MAX(BS42:CD42)</f>
        <v>118</v>
      </c>
      <c r="AE42" s="220">
        <f ca="1">_xlfn.IFNA(MAX(OFFSET($AU42,0,MATCH(Periods!$D$15,$AU$7:$CS$7)-1):OFFSET($AU42,0,MATCH(Periods!$D$15,$AU$7:$CS$7,0)-12)),0)</f>
        <v>118</v>
      </c>
      <c r="AF42" s="337"/>
      <c r="AG42" s="220">
        <f t="shared" ref="AG42" si="185">AVERAGE(AU42:BF42)</f>
        <v>0.625</v>
      </c>
      <c r="AH42" s="220">
        <f>AVERAGE(BG42:BR42)</f>
        <v>1</v>
      </c>
      <c r="AI42" s="220">
        <f>AVERAGE(BS42:CD42)</f>
        <v>9.8333333333333339</v>
      </c>
      <c r="AJ42" s="220">
        <f ca="1">_xlfn.IFNA(AVERAGE(OFFSET($AU42,0,MATCH(Periods!$D$15,$AU$7:$CS$7)-1):OFFSET($AU42,0,MATCH(Periods!$D$15,$AU$7:$CS$7,0)-12)),0)</f>
        <v>9.8333333333333339</v>
      </c>
      <c r="AK42" s="337"/>
      <c r="AL42" s="220">
        <f t="shared" ref="AL42:AL43" si="186">H42-G42</f>
        <v>4.5</v>
      </c>
      <c r="AM42" s="83">
        <f t="shared" ref="AM42:AM43" si="187">IFERROR(AL42/G42,"n/a")</f>
        <v>0.6</v>
      </c>
      <c r="AN42" s="220">
        <f t="shared" ref="AN42:AN43" si="188">I42-H42</f>
        <v>106</v>
      </c>
      <c r="AO42" s="83">
        <f t="shared" ref="AO42:AO43" si="189">IFERROR(AN42/H42,"n/a")</f>
        <v>8.8333333333333339</v>
      </c>
      <c r="AP42" s="220">
        <f t="shared" ref="AP42:AP43" ca="1" si="190">J42-I42</f>
        <v>0</v>
      </c>
      <c r="AQ42" s="83">
        <f t="shared" ref="AQ42:AQ43" ca="1" si="191">IFERROR(AP42/I42,"n/a")</f>
        <v>0</v>
      </c>
      <c r="AR42" s="220">
        <f t="shared" ref="AR42:AR46" ca="1" si="192">L42-K42</f>
        <v>0</v>
      </c>
      <c r="AS42" s="49" t="str">
        <f t="shared" ref="AS42:AS46" ca="1" si="193">IFERROR(AR42/K42,"n/a")</f>
        <v>n/a</v>
      </c>
      <c r="AU42" s="220">
        <f>SUMIFS(TB!N:N,TB!$F:$F,'Reported IS - detailed'!$B42,TB!$B:$B,'Reported IS - detailed'!$C42,TB!$G:$G,'Reported IS - detailed'!$E42,TB!$J:$J,'Reported IS - detailed'!$A$4,TB!$K:$K,"")</f>
        <v>0</v>
      </c>
      <c r="AV42" s="220">
        <f>SUMIFS(TB!O:O,TB!$F:$F,'Reported IS - detailed'!$B42,TB!$B:$B,'Reported IS - detailed'!$C42,TB!$G:$G,'Reported IS - detailed'!$E42,TB!$J:$J,'Reported IS - detailed'!$A$4,TB!$K:$K,"")</f>
        <v>0</v>
      </c>
      <c r="AW42" s="220">
        <f>SUMIFS(TB!P:P,TB!$F:$F,'Reported IS - detailed'!$B42,TB!$B:$B,'Reported IS - detailed'!$C42,TB!$G:$G,'Reported IS - detailed'!$E42,TB!$J:$J,'Reported IS - detailed'!$A$4,TB!$K:$K,"")</f>
        <v>0</v>
      </c>
      <c r="AX42" s="220">
        <f>SUMIFS(TB!Q:Q,TB!$F:$F,'Reported IS - detailed'!$B42,TB!$B:$B,'Reported IS - detailed'!$C42,TB!$G:$G,'Reported IS - detailed'!$E42,TB!$J:$J,'Reported IS - detailed'!$A$4,TB!$K:$K,"")</f>
        <v>0</v>
      </c>
      <c r="AY42" s="220">
        <f>SUMIFS(TB!R:R,TB!$F:$F,'Reported IS - detailed'!$B42,TB!$B:$B,'Reported IS - detailed'!$C42,TB!$G:$G,'Reported IS - detailed'!$E42,TB!$J:$J,'Reported IS - detailed'!$A$4,TB!$K:$K,"")</f>
        <v>0</v>
      </c>
      <c r="AZ42" s="220">
        <f>SUMIFS(TB!S:S,TB!$F:$F,'Reported IS - detailed'!$B42,TB!$B:$B,'Reported IS - detailed'!$C42,TB!$G:$G,'Reported IS - detailed'!$E42,TB!$J:$J,'Reported IS - detailed'!$A$4,TB!$K:$K,"")</f>
        <v>0</v>
      </c>
      <c r="BA42" s="220">
        <f>SUMIFS(TB!T:T,TB!$F:$F,'Reported IS - detailed'!$B42,TB!$B:$B,'Reported IS - detailed'!$C42,TB!$G:$G,'Reported IS - detailed'!$E42,TB!$J:$J,'Reported IS - detailed'!$A$4,TB!$K:$K,"")</f>
        <v>7.5</v>
      </c>
      <c r="BB42" s="220">
        <f>SUMIFS(TB!U:U,TB!$F:$F,'Reported IS - detailed'!$B42,TB!$B:$B,'Reported IS - detailed'!$C42,TB!$G:$G,'Reported IS - detailed'!$E42,TB!$J:$J,'Reported IS - detailed'!$A$4,TB!$K:$K,"")</f>
        <v>0</v>
      </c>
      <c r="BC42" s="220">
        <f>SUMIFS(TB!V:V,TB!$F:$F,'Reported IS - detailed'!$B42,TB!$B:$B,'Reported IS - detailed'!$C42,TB!$G:$G,'Reported IS - detailed'!$E42,TB!$J:$J,'Reported IS - detailed'!$A$4,TB!$K:$K,"")</f>
        <v>0</v>
      </c>
      <c r="BD42" s="220">
        <f>SUMIFS(TB!W:W,TB!$F:$F,'Reported IS - detailed'!$B42,TB!$B:$B,'Reported IS - detailed'!$C42,TB!$G:$G,'Reported IS - detailed'!$E42,TB!$J:$J,'Reported IS - detailed'!$A$4,TB!$K:$K,"")</f>
        <v>0</v>
      </c>
      <c r="BE42" s="220">
        <f>SUMIFS(TB!X:X,TB!$F:$F,'Reported IS - detailed'!$B42,TB!$B:$B,'Reported IS - detailed'!$C42,TB!$G:$G,'Reported IS - detailed'!$E42,TB!$J:$J,'Reported IS - detailed'!$A$4,TB!$K:$K,"")</f>
        <v>0</v>
      </c>
      <c r="BF42" s="220">
        <f>SUMIFS(TB!Y:Y,TB!$F:$F,'Reported IS - detailed'!$B42,TB!$B:$B,'Reported IS - detailed'!$C42,TB!$G:$G,'Reported IS - detailed'!$E42,TB!$J:$J,'Reported IS - detailed'!$A$4,TB!$K:$K,"")</f>
        <v>0</v>
      </c>
      <c r="BG42" s="220">
        <f>SUMIFS(TB!Z:Z,TB!$F:$F,'Reported IS - detailed'!$B42,TB!$B:$B,'Reported IS - detailed'!$C42,TB!$G:$G,'Reported IS - detailed'!$E42,TB!$J:$J,'Reported IS - detailed'!$A$4,TB!$K:$K,"")</f>
        <v>0</v>
      </c>
      <c r="BH42" s="220">
        <f>SUMIFS(TB!AA:AA,TB!$F:$F,'Reported IS - detailed'!$B42,TB!$B:$B,'Reported IS - detailed'!$C42,TB!$G:$G,'Reported IS - detailed'!$E42,TB!$J:$J,'Reported IS - detailed'!$A$4,TB!$K:$K,"")</f>
        <v>0</v>
      </c>
      <c r="BI42" s="220">
        <f>SUMIFS(TB!AB:AB,TB!$F:$F,'Reported IS - detailed'!$B42,TB!$B:$B,'Reported IS - detailed'!$C42,TB!$G:$G,'Reported IS - detailed'!$E42,TB!$J:$J,'Reported IS - detailed'!$A$4,TB!$K:$K,"")</f>
        <v>0</v>
      </c>
      <c r="BJ42" s="220">
        <f>SUMIFS(TB!AC:AC,TB!$F:$F,'Reported IS - detailed'!$B42,TB!$B:$B,'Reported IS - detailed'!$C42,TB!$G:$G,'Reported IS - detailed'!$E42,TB!$J:$J,'Reported IS - detailed'!$A$4,TB!$K:$K,"")</f>
        <v>0</v>
      </c>
      <c r="BK42" s="220">
        <f>SUMIFS(TB!AD:AD,TB!$F:$F,'Reported IS - detailed'!$B42,TB!$B:$B,'Reported IS - detailed'!$C42,TB!$G:$G,'Reported IS - detailed'!$E42,TB!$J:$J,'Reported IS - detailed'!$A$4,TB!$K:$K,"")</f>
        <v>0</v>
      </c>
      <c r="BL42" s="220">
        <f>SUMIFS(TB!AE:AE,TB!$F:$F,'Reported IS - detailed'!$B42,TB!$B:$B,'Reported IS - detailed'!$C42,TB!$G:$G,'Reported IS - detailed'!$E42,TB!$J:$J,'Reported IS - detailed'!$A$4,TB!$K:$K,"")</f>
        <v>0</v>
      </c>
      <c r="BM42" s="220">
        <f>SUMIFS(TB!AF:AF,TB!$F:$F,'Reported IS - detailed'!$B42,TB!$B:$B,'Reported IS - detailed'!$C42,TB!$G:$G,'Reported IS - detailed'!$E42,TB!$J:$J,'Reported IS - detailed'!$A$4,TB!$K:$K,"")</f>
        <v>0</v>
      </c>
      <c r="BN42" s="220">
        <f>SUMIFS(TB!AG:AG,TB!$F:$F,'Reported IS - detailed'!$B42,TB!$B:$B,'Reported IS - detailed'!$C42,TB!$G:$G,'Reported IS - detailed'!$E42,TB!$J:$J,'Reported IS - detailed'!$A$4,TB!$K:$K,"")</f>
        <v>0</v>
      </c>
      <c r="BO42" s="220">
        <f>SUMIFS(TB!AH:AH,TB!$F:$F,'Reported IS - detailed'!$B42,TB!$B:$B,'Reported IS - detailed'!$C42,TB!$G:$G,'Reported IS - detailed'!$E42,TB!$J:$J,'Reported IS - detailed'!$A$4,TB!$K:$K,"")</f>
        <v>0</v>
      </c>
      <c r="BP42" s="220">
        <f>SUMIFS(TB!AI:AI,TB!$F:$F,'Reported IS - detailed'!$B42,TB!$B:$B,'Reported IS - detailed'!$C42,TB!$G:$G,'Reported IS - detailed'!$E42,TB!$J:$J,'Reported IS - detailed'!$A$4,TB!$K:$K,"")</f>
        <v>0</v>
      </c>
      <c r="BQ42" s="220">
        <f>SUMIFS(TB!AJ:AJ,TB!$F:$F,'Reported IS - detailed'!$B42,TB!$B:$B,'Reported IS - detailed'!$C42,TB!$G:$G,'Reported IS - detailed'!$E42,TB!$J:$J,'Reported IS - detailed'!$A$4,TB!$K:$K,"")</f>
        <v>0</v>
      </c>
      <c r="BR42" s="220">
        <f>SUMIFS(TB!AK:AK,TB!$F:$F,'Reported IS - detailed'!$B42,TB!$B:$B,'Reported IS - detailed'!$C42,TB!$G:$G,'Reported IS - detailed'!$E42,TB!$J:$J,'Reported IS - detailed'!$A$4,TB!$K:$K,"")</f>
        <v>12</v>
      </c>
      <c r="BS42" s="220">
        <f>SUMIFS(TB!AL:AL,TB!$F:$F,'Reported IS - detailed'!$B42,TB!$B:$B,'Reported IS - detailed'!$C42,TB!$G:$G,'Reported IS - detailed'!$E42,TB!$J:$J,'Reported IS - detailed'!$A$4,TB!$K:$K,"")</f>
        <v>0</v>
      </c>
      <c r="BT42" s="220">
        <f>SUMIFS(TB!AM:AM,TB!$F:$F,'Reported IS - detailed'!$B42,TB!$B:$B,'Reported IS - detailed'!$C42,TB!$G:$G,'Reported IS - detailed'!$E42,TB!$J:$J,'Reported IS - detailed'!$A$4,TB!$K:$K,"")</f>
        <v>0</v>
      </c>
      <c r="BU42" s="220">
        <f>SUMIFS(TB!AN:AN,TB!$F:$F,'Reported IS - detailed'!$B42,TB!$B:$B,'Reported IS - detailed'!$C42,TB!$G:$G,'Reported IS - detailed'!$E42,TB!$J:$J,'Reported IS - detailed'!$A$4,TB!$K:$K,"")</f>
        <v>0</v>
      </c>
      <c r="BV42" s="220">
        <f>SUMIFS(TB!AO:AO,TB!$F:$F,'Reported IS - detailed'!$B42,TB!$B:$B,'Reported IS - detailed'!$C42,TB!$G:$G,'Reported IS - detailed'!$E42,TB!$J:$J,'Reported IS - detailed'!$A$4,TB!$K:$K,"")</f>
        <v>0</v>
      </c>
      <c r="BW42" s="220">
        <f>SUMIFS(TB!AP:AP,TB!$F:$F,'Reported IS - detailed'!$B42,TB!$B:$B,'Reported IS - detailed'!$C42,TB!$G:$G,'Reported IS - detailed'!$E42,TB!$J:$J,'Reported IS - detailed'!$A$4,TB!$K:$K,"")</f>
        <v>0</v>
      </c>
      <c r="BX42" s="220">
        <f>SUMIFS(TB!AQ:AQ,TB!$F:$F,'Reported IS - detailed'!$B42,TB!$B:$B,'Reported IS - detailed'!$C42,TB!$G:$G,'Reported IS - detailed'!$E42,TB!$J:$J,'Reported IS - detailed'!$A$4,TB!$K:$K,"")</f>
        <v>0</v>
      </c>
      <c r="BY42" s="220">
        <f>SUMIFS(TB!AR:AR,TB!$F:$F,'Reported IS - detailed'!$B42,TB!$B:$B,'Reported IS - detailed'!$C42,TB!$G:$G,'Reported IS - detailed'!$E42,TB!$J:$J,'Reported IS - detailed'!$A$4,TB!$K:$K,"")</f>
        <v>0</v>
      </c>
      <c r="BZ42" s="220">
        <f>SUMIFS(TB!AS:AS,TB!$F:$F,'Reported IS - detailed'!$B42,TB!$B:$B,'Reported IS - detailed'!$C42,TB!$G:$G,'Reported IS - detailed'!$E42,TB!$J:$J,'Reported IS - detailed'!$A$4,TB!$K:$K,"")</f>
        <v>0</v>
      </c>
      <c r="CA42" s="220">
        <f>SUMIFS(TB!AT:AT,TB!$F:$F,'Reported IS - detailed'!$B42,TB!$B:$B,'Reported IS - detailed'!$C42,TB!$G:$G,'Reported IS - detailed'!$E42,TB!$J:$J,'Reported IS - detailed'!$A$4,TB!$K:$K,"")</f>
        <v>0</v>
      </c>
      <c r="CB42" s="220">
        <f>SUMIFS(TB!AU:AU,TB!$F:$F,'Reported IS - detailed'!$B42,TB!$B:$B,'Reported IS - detailed'!$C42,TB!$G:$G,'Reported IS - detailed'!$E42,TB!$J:$J,'Reported IS - detailed'!$A$4,TB!$K:$K,"")</f>
        <v>0</v>
      </c>
      <c r="CC42" s="220">
        <f>SUMIFS(TB!AV:AV,TB!$F:$F,'Reported IS - detailed'!$B42,TB!$B:$B,'Reported IS - detailed'!$C42,TB!$G:$G,'Reported IS - detailed'!$E42,TB!$J:$J,'Reported IS - detailed'!$A$4,TB!$K:$K,"")</f>
        <v>0</v>
      </c>
      <c r="CD42" s="528">
        <f>SUMIFS(TB!AW:AW,TB!$F:$F,'Reported IS - detailed'!$B42,TB!$B:$B,'Reported IS - detailed'!$C42,TB!$G:$G,'Reported IS - detailed'!$E42,TB!$J:$J,'Reported IS - detailed'!$A$4,TB!$K:$K,"")</f>
        <v>118</v>
      </c>
      <c r="CE42" s="220">
        <f>SUMIFS(TB!AX:AX,TB!$F:$F,'Reported IS - detailed'!$B42,TB!$B:$B,'Reported IS - detailed'!$C42,TB!$G:$G,'Reported IS - detailed'!$E42,TB!$J:$J,'Reported IS - detailed'!$A$4,TB!$K:$K,"")</f>
        <v>0</v>
      </c>
      <c r="CF42" s="220">
        <f>SUMIFS(TB!AY:AY,TB!$F:$F,'Reported IS - detailed'!$B42,TB!$B:$B,'Reported IS - detailed'!$C42,TB!$G:$G,'Reported IS - detailed'!$E42,TB!$J:$J,'Reported IS - detailed'!$A$4,TB!$K:$K,"")</f>
        <v>0</v>
      </c>
      <c r="CG42" s="220">
        <f>SUMIFS(TB!AZ:AZ,TB!$F:$F,'Reported IS - detailed'!$B42,TB!$B:$B,'Reported IS - detailed'!$C42,TB!$G:$G,'Reported IS - detailed'!$E42,TB!$J:$J,'Reported IS - detailed'!$A$4,TB!$K:$K,"")</f>
        <v>0</v>
      </c>
      <c r="CH42" s="220">
        <f>SUMIFS(TB!BA:BA,TB!$F:$F,'Reported IS - detailed'!$B42,TB!$B:$B,'Reported IS - detailed'!$C42,TB!$G:$G,'Reported IS - detailed'!$E42,TB!$J:$J,'Reported IS - detailed'!$A$4,TB!$K:$K,"")</f>
        <v>0</v>
      </c>
      <c r="CI42" s="220">
        <f>SUMIFS(TB!BB:BB,TB!$F:$F,'Reported IS - detailed'!$B42,TB!$B:$B,'Reported IS - detailed'!$C42,TB!$G:$G,'Reported IS - detailed'!$E42,TB!$J:$J,'Reported IS - detailed'!$A$4,TB!$K:$K,"")</f>
        <v>0</v>
      </c>
      <c r="CJ42" s="220">
        <f>SUMIFS(TB!BC:BC,TB!$F:$F,'Reported IS - detailed'!$B42,TB!$B:$B,'Reported IS - detailed'!$C42,TB!$G:$G,'Reported IS - detailed'!$E42,TB!$J:$J,'Reported IS - detailed'!$A$4,TB!$K:$K,"")</f>
        <v>0</v>
      </c>
      <c r="CK42" s="220">
        <f>SUMIFS(TB!BD:BD,TB!$F:$F,'Reported IS - detailed'!$B42,TB!$B:$B,'Reported IS - detailed'!$C42,TB!$G:$G,'Reported IS - detailed'!$E42,TB!$J:$J,'Reported IS - detailed'!$A$4,TB!$K:$K,"")</f>
        <v>0</v>
      </c>
      <c r="CL42" s="220">
        <f>SUMIFS(TB!BE:BE,TB!$F:$F,'Reported IS - detailed'!$B42,TB!$B:$B,'Reported IS - detailed'!$C42,TB!$G:$G,'Reported IS - detailed'!$E42,TB!$J:$J,'Reported IS - detailed'!$A$4,TB!$K:$K,"")</f>
        <v>0</v>
      </c>
      <c r="CM42" s="220">
        <f>SUMIFS(TB!BF:BF,TB!$F:$F,'Reported IS - detailed'!$B42,TB!$B:$B,'Reported IS - detailed'!$C42,TB!$G:$G,'Reported IS - detailed'!$E42,TB!$J:$J,'Reported IS - detailed'!$A$4,TB!$K:$K,"")</f>
        <v>0</v>
      </c>
      <c r="CN42" s="220">
        <f>SUMIFS(TB!BG:BG,TB!$F:$F,'Reported IS - detailed'!$B42,TB!$B:$B,'Reported IS - detailed'!$C42,TB!$G:$G,'Reported IS - detailed'!$E42,TB!$J:$J,'Reported IS - detailed'!$A$4,TB!$K:$K,"")</f>
        <v>0</v>
      </c>
      <c r="CO42" s="220">
        <f>SUMIFS(TB!BH:BH,TB!$F:$F,'Reported IS - detailed'!$B42,TB!$B:$B,'Reported IS - detailed'!$C42,TB!$G:$G,'Reported IS - detailed'!$E42,TB!$J:$J,'Reported IS - detailed'!$A$4,TB!$K:$K,"")</f>
        <v>0</v>
      </c>
      <c r="CP42" s="220">
        <f>SUMIFS(TB!BI:BI,TB!$F:$F,'Reported IS - detailed'!$B42,TB!$B:$B,'Reported IS - detailed'!$C42,TB!$G:$G,'Reported IS - detailed'!$E42,TB!$J:$J,'Reported IS - detailed'!$A$4,TB!$K:$K,"")</f>
        <v>0</v>
      </c>
    </row>
    <row r="43" spans="2:94" ht="14.25" hidden="1" customHeight="1" outlineLevel="2" x14ac:dyDescent="0.45">
      <c r="B43" s="80" t="s">
        <v>10</v>
      </c>
      <c r="C43" s="79"/>
      <c r="D43" s="79" t="str">
        <f t="shared" si="173"/>
        <v>Payroll and related costs</v>
      </c>
      <c r="E43" s="79" t="str">
        <f>F42</f>
        <v>Bonus</v>
      </c>
      <c r="F43" s="80"/>
      <c r="G43" s="218">
        <f t="shared" ref="G43:L43" si="194">SUM(G42:G42)</f>
        <v>7.5</v>
      </c>
      <c r="H43" s="218">
        <f t="shared" si="194"/>
        <v>12</v>
      </c>
      <c r="I43" s="218">
        <f t="shared" si="194"/>
        <v>118</v>
      </c>
      <c r="J43" s="218">
        <f t="shared" ca="1" si="194"/>
        <v>118</v>
      </c>
      <c r="K43" s="218">
        <f t="shared" ca="1" si="194"/>
        <v>0</v>
      </c>
      <c r="L43" s="218">
        <f t="shared" ca="1" si="194"/>
        <v>0</v>
      </c>
      <c r="N43" s="80"/>
      <c r="O43" s="316"/>
      <c r="P43" s="58">
        <f t="shared" si="177"/>
        <v>7.8803581655694608E-5</v>
      </c>
      <c r="Q43" s="58">
        <f t="shared" si="178"/>
        <v>2.2980258114879611E-4</v>
      </c>
      <c r="R43" s="58">
        <f t="shared" si="179"/>
        <v>1.4088834872343747E-3</v>
      </c>
      <c r="S43" s="58">
        <f t="shared" ca="1" si="180"/>
        <v>1.5345101937190313E-3</v>
      </c>
      <c r="T43" s="58">
        <f t="shared" ca="1" si="181"/>
        <v>0</v>
      </c>
      <c r="U43" s="58">
        <f t="shared" ca="1" si="182"/>
        <v>0</v>
      </c>
      <c r="V43" s="149"/>
      <c r="W43" s="218"/>
      <c r="X43" s="218"/>
      <c r="Y43" s="218"/>
      <c r="Z43" s="218"/>
      <c r="AA43" s="337"/>
      <c r="AB43" s="218"/>
      <c r="AC43" s="218"/>
      <c r="AD43" s="218"/>
      <c r="AE43" s="218"/>
      <c r="AF43" s="337"/>
      <c r="AG43" s="218"/>
      <c r="AH43" s="218"/>
      <c r="AI43" s="218"/>
      <c r="AJ43" s="218"/>
      <c r="AK43" s="337"/>
      <c r="AL43" s="218">
        <f t="shared" si="186"/>
        <v>4.5</v>
      </c>
      <c r="AM43" s="59">
        <f t="shared" si="187"/>
        <v>0.6</v>
      </c>
      <c r="AN43" s="218">
        <f t="shared" si="188"/>
        <v>106</v>
      </c>
      <c r="AO43" s="59">
        <f t="shared" si="189"/>
        <v>8.8333333333333339</v>
      </c>
      <c r="AP43" s="218">
        <f t="shared" ca="1" si="190"/>
        <v>0</v>
      </c>
      <c r="AQ43" s="59">
        <f t="shared" ca="1" si="191"/>
        <v>0</v>
      </c>
      <c r="AR43" s="218">
        <f t="shared" ca="1" si="192"/>
        <v>0</v>
      </c>
      <c r="AS43" s="58" t="str">
        <f t="shared" ca="1" si="193"/>
        <v>n/a</v>
      </c>
      <c r="AU43" s="218">
        <f t="shared" ref="AU43:CP43" si="195">SUM(AU42:AU42)</f>
        <v>0</v>
      </c>
      <c r="AV43" s="218">
        <f t="shared" si="195"/>
        <v>0</v>
      </c>
      <c r="AW43" s="218">
        <f t="shared" si="195"/>
        <v>0</v>
      </c>
      <c r="AX43" s="218">
        <f t="shared" si="195"/>
        <v>0</v>
      </c>
      <c r="AY43" s="218">
        <f t="shared" si="195"/>
        <v>0</v>
      </c>
      <c r="AZ43" s="218">
        <f t="shared" si="195"/>
        <v>0</v>
      </c>
      <c r="BA43" s="218">
        <f t="shared" si="195"/>
        <v>7.5</v>
      </c>
      <c r="BB43" s="218">
        <f t="shared" si="195"/>
        <v>0</v>
      </c>
      <c r="BC43" s="218">
        <f t="shared" si="195"/>
        <v>0</v>
      </c>
      <c r="BD43" s="218">
        <f t="shared" si="195"/>
        <v>0</v>
      </c>
      <c r="BE43" s="218">
        <f t="shared" si="195"/>
        <v>0</v>
      </c>
      <c r="BF43" s="218">
        <f t="shared" si="195"/>
        <v>0</v>
      </c>
      <c r="BG43" s="218">
        <f t="shared" si="195"/>
        <v>0</v>
      </c>
      <c r="BH43" s="218">
        <f t="shared" si="195"/>
        <v>0</v>
      </c>
      <c r="BI43" s="218">
        <f t="shared" si="195"/>
        <v>0</v>
      </c>
      <c r="BJ43" s="218">
        <f t="shared" si="195"/>
        <v>0</v>
      </c>
      <c r="BK43" s="218">
        <f t="shared" si="195"/>
        <v>0</v>
      </c>
      <c r="BL43" s="218">
        <f t="shared" si="195"/>
        <v>0</v>
      </c>
      <c r="BM43" s="218">
        <f t="shared" si="195"/>
        <v>0</v>
      </c>
      <c r="BN43" s="218">
        <f t="shared" si="195"/>
        <v>0</v>
      </c>
      <c r="BO43" s="218">
        <f t="shared" si="195"/>
        <v>0</v>
      </c>
      <c r="BP43" s="218">
        <f t="shared" si="195"/>
        <v>0</v>
      </c>
      <c r="BQ43" s="218">
        <f t="shared" si="195"/>
        <v>0</v>
      </c>
      <c r="BR43" s="218">
        <f t="shared" si="195"/>
        <v>12</v>
      </c>
      <c r="BS43" s="218">
        <f t="shared" si="195"/>
        <v>0</v>
      </c>
      <c r="BT43" s="218">
        <f t="shared" si="195"/>
        <v>0</v>
      </c>
      <c r="BU43" s="218">
        <f t="shared" si="195"/>
        <v>0</v>
      </c>
      <c r="BV43" s="218">
        <f t="shared" si="195"/>
        <v>0</v>
      </c>
      <c r="BW43" s="218">
        <f t="shared" si="195"/>
        <v>0</v>
      </c>
      <c r="BX43" s="218">
        <f t="shared" si="195"/>
        <v>0</v>
      </c>
      <c r="BY43" s="218">
        <f t="shared" si="195"/>
        <v>0</v>
      </c>
      <c r="BZ43" s="218">
        <f t="shared" si="195"/>
        <v>0</v>
      </c>
      <c r="CA43" s="218">
        <f t="shared" si="195"/>
        <v>0</v>
      </c>
      <c r="CB43" s="218">
        <f t="shared" si="195"/>
        <v>0</v>
      </c>
      <c r="CC43" s="218">
        <f t="shared" si="195"/>
        <v>0</v>
      </c>
      <c r="CD43" s="218">
        <f t="shared" si="195"/>
        <v>118</v>
      </c>
      <c r="CE43" s="218">
        <f t="shared" si="195"/>
        <v>0</v>
      </c>
      <c r="CF43" s="218">
        <f t="shared" si="195"/>
        <v>0</v>
      </c>
      <c r="CG43" s="218">
        <f t="shared" si="195"/>
        <v>0</v>
      </c>
      <c r="CH43" s="218">
        <f t="shared" si="195"/>
        <v>0</v>
      </c>
      <c r="CI43" s="218">
        <f t="shared" si="195"/>
        <v>0</v>
      </c>
      <c r="CJ43" s="218">
        <f t="shared" si="195"/>
        <v>0</v>
      </c>
      <c r="CK43" s="218">
        <f t="shared" si="195"/>
        <v>0</v>
      </c>
      <c r="CL43" s="218">
        <f t="shared" si="195"/>
        <v>0</v>
      </c>
      <c r="CM43" s="218">
        <f t="shared" si="195"/>
        <v>0</v>
      </c>
      <c r="CN43" s="218">
        <f t="shared" si="195"/>
        <v>0</v>
      </c>
      <c r="CO43" s="218">
        <f t="shared" si="195"/>
        <v>0</v>
      </c>
      <c r="CP43" s="218">
        <f t="shared" si="195"/>
        <v>0</v>
      </c>
    </row>
    <row r="44" spans="2:94" s="20" customFormat="1" ht="14.25" hidden="1" customHeight="1" outlineLevel="3" x14ac:dyDescent="0.45">
      <c r="B44" s="92" t="s">
        <v>10</v>
      </c>
      <c r="C44" s="93" t="s">
        <v>633</v>
      </c>
      <c r="D44" s="93" t="str">
        <f>IFERROR(VLOOKUP($C44,TB!$B:$H,2,FALSE),"-")</f>
        <v>Payroll Expenses:Employer Payroll Taxes</v>
      </c>
      <c r="E44" s="93" t="str">
        <f>IFERROR(VLOOKUP($C44,TB!$B:$H,6,FALSE),"-")</f>
        <v>Payroll and related costs</v>
      </c>
      <c r="F44" s="92" t="str">
        <f>IFERROR(VLOOKUP($C44,TB!$B:$H,7,FALSE),"-")</f>
        <v>Payroll taxes</v>
      </c>
      <c r="G44" s="220">
        <f t="shared" ref="G44" si="196">SUM(AU44:BF44)</f>
        <v>79.604259999999996</v>
      </c>
      <c r="H44" s="220">
        <f>SUM(BG44:BR44)</f>
        <v>92.443759999999997</v>
      </c>
      <c r="I44" s="220">
        <f>SUM(BS44:CD44)</f>
        <v>92.453240000000008</v>
      </c>
      <c r="J44" s="220">
        <f ca="1">_xlfn.IFNA(SUM(OFFSET($AU44,0,MATCH(Periods!$D$15,$AU$7:$CS$7)-1):OFFSET($AU44,0,MATCH(Periods!$D$15,$AU$7:$CS$7,0)-12)),0)</f>
        <v>95.022530000000017</v>
      </c>
      <c r="K44" s="220">
        <f ca="1">_xlfn.IFNA(SUM(OFFSET($AU44,0,MATCH(Periods!$D$17,$AU$7:$CS$7)-1):OFFSET($AU44,0,MATCH(Periods!$D$13,$AU$7:$CS$7,0))),0)</f>
        <v>19.524349999999998</v>
      </c>
      <c r="L44" s="220">
        <f ca="1">_xlfn.IFNA(SUM(OFFSET($AU44,0,MATCH(Periods!$D$16,$AU$7:$CS$7)-1):OFFSET($AU44,0,MATCH(Periods!$D$14,$AU$7:$CS$7,0))),0)</f>
        <v>22.093640000000001</v>
      </c>
      <c r="M44" s="277"/>
      <c r="N44" s="92"/>
      <c r="O44" s="316"/>
      <c r="P44" s="49">
        <f t="shared" ref="P44:P45" si="197">IFERROR(G44/G$25,"n/a")</f>
        <v>8.3641344040681924E-4</v>
      </c>
      <c r="Q44" s="49">
        <f t="shared" ref="Q44:Q45" si="198">IFERROR(H44/H$25,"n/a")</f>
        <v>1.7703178882583193E-3</v>
      </c>
      <c r="R44" s="49">
        <f t="shared" ref="R44:R45" si="199">IFERROR(I44/I$25,"n/a")</f>
        <v>1.1038630777738694E-3</v>
      </c>
      <c r="S44" s="49">
        <f t="shared" ca="1" si="180"/>
        <v>1.235703736592987E-3</v>
      </c>
      <c r="T44" s="49">
        <f t="shared" ca="1" si="181"/>
        <v>1.8833249756417684E-3</v>
      </c>
      <c r="U44" s="49">
        <f t="shared" ca="1" si="182"/>
        <v>6.2941351404741013E-3</v>
      </c>
      <c r="V44" s="149"/>
      <c r="W44" s="220">
        <f t="shared" ref="W44" si="200">MIN(AU44:BF44)</f>
        <v>-11.889040000000008</v>
      </c>
      <c r="X44" s="220">
        <f>MIN(BG44:BR44)</f>
        <v>-1.8110199999999992</v>
      </c>
      <c r="Y44" s="220">
        <f>MIN(BS44:CD44)</f>
        <v>5.2208399999999955</v>
      </c>
      <c r="Z44" s="220">
        <f ca="1">_xlfn.IFNA(MIN(OFFSET($AU44,0,MATCH(Periods!$D$15,$AU$7:$CS$7)-1):OFFSET($AU44,0,MATCH(Periods!$D$15,$AU$7:$CS$7,0)-12)),0)</f>
        <v>5.2208399999999955</v>
      </c>
      <c r="AA44" s="337"/>
      <c r="AB44" s="220">
        <f t="shared" ref="AB44" si="201">MAX(AU44:BF44)</f>
        <v>15.611049999999997</v>
      </c>
      <c r="AC44" s="220">
        <f>MAX(BG44:BR44)</f>
        <v>10.501220000000004</v>
      </c>
      <c r="AD44" s="220">
        <f>MAX(BS44:CD44)</f>
        <v>11.876709999999996</v>
      </c>
      <c r="AE44" s="220">
        <f ca="1">_xlfn.IFNA(MAX(OFFSET($AU44,0,MATCH(Periods!$D$15,$AU$7:$CS$7)-1):OFFSET($AU44,0,MATCH(Periods!$D$15,$AU$7:$CS$7,0)-12)),0)</f>
        <v>12.09041</v>
      </c>
      <c r="AF44" s="337"/>
      <c r="AG44" s="220">
        <f t="shared" ref="AG44" si="202">AVERAGE(AU44:BF44)</f>
        <v>6.6336883333333327</v>
      </c>
      <c r="AH44" s="220">
        <f>AVERAGE(BG44:BR44)</f>
        <v>7.7036466666666668</v>
      </c>
      <c r="AI44" s="220">
        <f>AVERAGE(BS44:CD44)</f>
        <v>7.704436666666667</v>
      </c>
      <c r="AJ44" s="220">
        <f ca="1">_xlfn.IFNA(AVERAGE(OFFSET($AU44,0,MATCH(Periods!$D$15,$AU$7:$CS$7)-1):OFFSET($AU44,0,MATCH(Periods!$D$15,$AU$7:$CS$7,0)-12)),0)</f>
        <v>7.9185441666666678</v>
      </c>
      <c r="AK44" s="337"/>
      <c r="AL44" s="220">
        <f t="shared" ref="AL44:AL45" si="203">H44-G44</f>
        <v>12.839500000000001</v>
      </c>
      <c r="AM44" s="83">
        <f t="shared" ref="AM44:AM45" si="204">IFERROR(AL44/G44,"n/a")</f>
        <v>0.16129161931786065</v>
      </c>
      <c r="AN44" s="220">
        <f t="shared" ref="AN44:AN45" si="205">I44-H44</f>
        <v>9.4800000000105911E-3</v>
      </c>
      <c r="AO44" s="83">
        <f t="shared" ref="AO44:AO45" si="206">IFERROR(AN44/H44,"n/a")</f>
        <v>1.0254883617899782E-4</v>
      </c>
      <c r="AP44" s="220">
        <f t="shared" ref="AP44:AP45" ca="1" si="207">J44-I44</f>
        <v>2.5692900000000094</v>
      </c>
      <c r="AQ44" s="83">
        <f t="shared" ref="AQ44:AQ45" ca="1" si="208">IFERROR(AP44/I44,"n/a")</f>
        <v>2.7790156407714962E-2</v>
      </c>
      <c r="AR44" s="220">
        <f t="shared" ca="1" si="192"/>
        <v>2.5692900000000023</v>
      </c>
      <c r="AS44" s="49">
        <f t="shared" ca="1" si="193"/>
        <v>0.13159413757692331</v>
      </c>
      <c r="AT44" s="269"/>
      <c r="AU44" s="220">
        <f>SUMIFS(TB!N:N,TB!$F:$F,'Reported IS - detailed'!$B44,TB!$B:$B,'Reported IS - detailed'!$C44,TB!$G:$G,'Reported IS - detailed'!$E44,TB!$J:$J,'Reported IS - detailed'!$A$4,TB!$K:$K,"")</f>
        <v>4.9943800000000005</v>
      </c>
      <c r="AV44" s="220">
        <f>SUMIFS(TB!O:O,TB!$F:$F,'Reported IS - detailed'!$B44,TB!$B:$B,'Reported IS - detailed'!$C44,TB!$G:$G,'Reported IS - detailed'!$E44,TB!$J:$J,'Reported IS - detailed'!$A$4,TB!$K:$K,"")</f>
        <v>3.6932300000000007</v>
      </c>
      <c r="AW44" s="528">
        <f>SUMIFS(TB!P:P,TB!$F:$F,'Reported IS - detailed'!$B44,TB!$B:$B,'Reported IS - detailed'!$C44,TB!$G:$G,'Reported IS - detailed'!$E44,TB!$J:$J,'Reported IS - detailed'!$A$4,TB!$K:$K,"")</f>
        <v>15.611049999999997</v>
      </c>
      <c r="AX44" s="220">
        <f>SUMIFS(TB!Q:Q,TB!$F:$F,'Reported IS - detailed'!$B44,TB!$B:$B,'Reported IS - detailed'!$C44,TB!$G:$G,'Reported IS - detailed'!$E44,TB!$J:$J,'Reported IS - detailed'!$A$4,TB!$K:$K,"")</f>
        <v>8.06006</v>
      </c>
      <c r="AY44" s="220">
        <f>SUMIFS(TB!R:R,TB!$F:$F,'Reported IS - detailed'!$B44,TB!$B:$B,'Reported IS - detailed'!$C44,TB!$G:$G,'Reported IS - detailed'!$E44,TB!$J:$J,'Reported IS - detailed'!$A$4,TB!$K:$K,"")</f>
        <v>8.3684300000000036</v>
      </c>
      <c r="AZ44" s="220">
        <f>SUMIFS(TB!S:S,TB!$F:$F,'Reported IS - detailed'!$B44,TB!$B:$B,'Reported IS - detailed'!$C44,TB!$G:$G,'Reported IS - detailed'!$E44,TB!$J:$J,'Reported IS - detailed'!$A$4,TB!$K:$K,"")</f>
        <v>8.2253199999999964</v>
      </c>
      <c r="BA44" s="220">
        <f>SUMIFS(TB!T:T,TB!$F:$F,'Reported IS - detailed'!$B44,TB!$B:$B,'Reported IS - detailed'!$C44,TB!$G:$G,'Reported IS - detailed'!$E44,TB!$J:$J,'Reported IS - detailed'!$A$4,TB!$K:$K,"")</f>
        <v>8.7985899999999972</v>
      </c>
      <c r="BB44" s="220">
        <f>SUMIFS(TB!U:U,TB!$F:$F,'Reported IS - detailed'!$B44,TB!$B:$B,'Reported IS - detailed'!$C44,TB!$G:$G,'Reported IS - detailed'!$E44,TB!$J:$J,'Reported IS - detailed'!$A$4,TB!$K:$K,"")</f>
        <v>8.2249300000000147</v>
      </c>
      <c r="BC44" s="220">
        <f>SUMIFS(TB!V:V,TB!$F:$F,'Reported IS - detailed'!$B44,TB!$B:$B,'Reported IS - detailed'!$C44,TB!$G:$G,'Reported IS - detailed'!$E44,TB!$J:$J,'Reported IS - detailed'!$A$4,TB!$K:$K,"")</f>
        <v>8.3667200000000008</v>
      </c>
      <c r="BD44" s="220">
        <f>SUMIFS(TB!W:W,TB!$F:$F,'Reported IS - detailed'!$B44,TB!$B:$B,'Reported IS - detailed'!$C44,TB!$G:$G,'Reported IS - detailed'!$E44,TB!$J:$J,'Reported IS - detailed'!$A$4,TB!$K:$K,"")</f>
        <v>8.5003299999999768</v>
      </c>
      <c r="BE44" s="220">
        <f>SUMIFS(TB!X:X,TB!$F:$F,'Reported IS - detailed'!$B44,TB!$B:$B,'Reported IS - detailed'!$C44,TB!$G:$G,'Reported IS - detailed'!$E44,TB!$J:$J,'Reported IS - detailed'!$A$4,TB!$K:$K,"")</f>
        <v>8.6502600000000172</v>
      </c>
      <c r="BF44" s="528">
        <f>SUMIFS(TB!Y:Y,TB!$F:$F,'Reported IS - detailed'!$B44,TB!$B:$B,'Reported IS - detailed'!$C44,TB!$G:$G,'Reported IS - detailed'!$E44,TB!$J:$J,'Reported IS - detailed'!$A$4,TB!$K:$K,"")</f>
        <v>-11.889040000000008</v>
      </c>
      <c r="BG44" s="220">
        <f>SUMIFS(TB!Z:Z,TB!$F:$F,'Reported IS - detailed'!$B44,TB!$B:$B,'Reported IS - detailed'!$C44,TB!$G:$G,'Reported IS - detailed'!$E44,TB!$J:$J,'Reported IS - detailed'!$A$4,TB!$K:$K,"")</f>
        <v>10.05128</v>
      </c>
      <c r="BH44" s="220">
        <f>SUMIFS(TB!AA:AA,TB!$F:$F,'Reported IS - detailed'!$B44,TB!$B:$B,'Reported IS - detailed'!$C44,TB!$G:$G,'Reported IS - detailed'!$E44,TB!$J:$J,'Reported IS - detailed'!$A$4,TB!$K:$K,"")</f>
        <v>10.021499999999998</v>
      </c>
      <c r="BI44" s="220">
        <f>SUMIFS(TB!AB:AB,TB!$F:$F,'Reported IS - detailed'!$B44,TB!$B:$B,'Reported IS - detailed'!$C44,TB!$G:$G,'Reported IS - detailed'!$E44,TB!$J:$J,'Reported IS - detailed'!$A$4,TB!$K:$K,"")</f>
        <v>10.501220000000004</v>
      </c>
      <c r="BJ44" s="220">
        <f>SUMIFS(TB!AC:AC,TB!$F:$F,'Reported IS - detailed'!$B44,TB!$B:$B,'Reported IS - detailed'!$C44,TB!$G:$G,'Reported IS - detailed'!$E44,TB!$J:$J,'Reported IS - detailed'!$A$4,TB!$K:$K,"")</f>
        <v>8.8071400000000004</v>
      </c>
      <c r="BK44" s="220">
        <f>SUMIFS(TB!AD:AD,TB!$F:$F,'Reported IS - detailed'!$B44,TB!$B:$B,'Reported IS - detailed'!$C44,TB!$G:$G,'Reported IS - detailed'!$E44,TB!$J:$J,'Reported IS - detailed'!$A$4,TB!$K:$K,"")</f>
        <v>9.1641199999999969</v>
      </c>
      <c r="BL44" s="220">
        <f>SUMIFS(TB!AE:AE,TB!$F:$F,'Reported IS - detailed'!$B44,TB!$B:$B,'Reported IS - detailed'!$C44,TB!$G:$G,'Reported IS - detailed'!$E44,TB!$J:$J,'Reported IS - detailed'!$A$4,TB!$K:$K,"")</f>
        <v>9.1641199999999969</v>
      </c>
      <c r="BM44" s="220">
        <f>SUMIFS(TB!AF:AF,TB!$F:$F,'Reported IS - detailed'!$B44,TB!$B:$B,'Reported IS - detailed'!$C44,TB!$G:$G,'Reported IS - detailed'!$E44,TB!$J:$J,'Reported IS - detailed'!$A$4,TB!$K:$K,"")</f>
        <v>9.1641200000000111</v>
      </c>
      <c r="BN44" s="220">
        <f>SUMIFS(TB!AG:AG,TB!$F:$F,'Reported IS - detailed'!$B44,TB!$B:$B,'Reported IS - detailed'!$C44,TB!$G:$G,'Reported IS - detailed'!$E44,TB!$J:$J,'Reported IS - detailed'!$A$4,TB!$K:$K,"")</f>
        <v>9.1641199999999827</v>
      </c>
      <c r="BO44" s="220">
        <f>SUMIFS(TB!AH:AH,TB!$F:$F,'Reported IS - detailed'!$B44,TB!$B:$B,'Reported IS - detailed'!$C44,TB!$G:$G,'Reported IS - detailed'!$E44,TB!$J:$J,'Reported IS - detailed'!$A$4,TB!$K:$K,"")</f>
        <v>6.0889200000000017</v>
      </c>
      <c r="BP44" s="220">
        <f>SUMIFS(TB!AI:AI,TB!$F:$F,'Reported IS - detailed'!$B44,TB!$B:$B,'Reported IS - detailed'!$C44,TB!$G:$G,'Reported IS - detailed'!$E44,TB!$J:$J,'Reported IS - detailed'!$A$4,TB!$K:$K,"")</f>
        <v>6.0641200000000168</v>
      </c>
      <c r="BQ44" s="220">
        <f>SUMIFS(TB!AJ:AJ,TB!$F:$F,'Reported IS - detailed'!$B44,TB!$B:$B,'Reported IS - detailed'!$C44,TB!$G:$G,'Reported IS - detailed'!$E44,TB!$J:$J,'Reported IS - detailed'!$A$4,TB!$K:$K,"")</f>
        <v>6.0641199999999884</v>
      </c>
      <c r="BR44" s="528">
        <f>SUMIFS(TB!AK:AK,TB!$F:$F,'Reported IS - detailed'!$B44,TB!$B:$B,'Reported IS - detailed'!$C44,TB!$G:$G,'Reported IS - detailed'!$E44,TB!$J:$J,'Reported IS - detailed'!$A$4,TB!$K:$K,"")</f>
        <v>-1.8110199999999992</v>
      </c>
      <c r="BS44" s="220">
        <f>SUMIFS(TB!AL:AL,TB!$F:$F,'Reported IS - detailed'!$B44,TB!$B:$B,'Reported IS - detailed'!$C44,TB!$G:$G,'Reported IS - detailed'!$E44,TB!$J:$J,'Reported IS - detailed'!$A$4,TB!$K:$K,"")</f>
        <v>10.124229999999999</v>
      </c>
      <c r="BT44" s="220">
        <f>SUMIFS(TB!AM:AM,TB!$F:$F,'Reported IS - detailed'!$B44,TB!$B:$B,'Reported IS - detailed'!$C44,TB!$G:$G,'Reported IS - detailed'!$E44,TB!$J:$J,'Reported IS - detailed'!$A$4,TB!$K:$K,"")</f>
        <v>9.4001199999999994</v>
      </c>
      <c r="BU44" s="220">
        <f>SUMIFS(TB!AN:AN,TB!$F:$F,'Reported IS - detailed'!$B44,TB!$B:$B,'Reported IS - detailed'!$C44,TB!$G:$G,'Reported IS - detailed'!$E44,TB!$J:$J,'Reported IS - detailed'!$A$4,TB!$K:$K,"")</f>
        <v>9.0433200000000014</v>
      </c>
      <c r="BV44" s="220">
        <f>SUMIFS(TB!AO:AO,TB!$F:$F,'Reported IS - detailed'!$B44,TB!$B:$B,'Reported IS - detailed'!$C44,TB!$G:$G,'Reported IS - detailed'!$E44,TB!$J:$J,'Reported IS - detailed'!$A$4,TB!$K:$K,"")</f>
        <v>11.876709999999996</v>
      </c>
      <c r="BW44" s="220">
        <f>SUMIFS(TB!AP:AP,TB!$F:$F,'Reported IS - detailed'!$B44,TB!$B:$B,'Reported IS - detailed'!$C44,TB!$G:$G,'Reported IS - detailed'!$E44,TB!$J:$J,'Reported IS - detailed'!$A$4,TB!$K:$K,"")</f>
        <v>8.7273800000000037</v>
      </c>
      <c r="BX44" s="220">
        <f>SUMIFS(TB!AQ:AQ,TB!$F:$F,'Reported IS - detailed'!$B44,TB!$B:$B,'Reported IS - detailed'!$C44,TB!$G:$G,'Reported IS - detailed'!$E44,TB!$J:$J,'Reported IS - detailed'!$A$4,TB!$K:$K,"")</f>
        <v>7.7007800000000017</v>
      </c>
      <c r="BY44" s="220">
        <f>SUMIFS(TB!AR:AR,TB!$F:$F,'Reported IS - detailed'!$B44,TB!$B:$B,'Reported IS - detailed'!$C44,TB!$G:$G,'Reported IS - detailed'!$E44,TB!$J:$J,'Reported IS - detailed'!$A$4,TB!$K:$K,"")</f>
        <v>5.4935800000000015</v>
      </c>
      <c r="BZ44" s="220">
        <f>SUMIFS(TB!AS:AS,TB!$F:$F,'Reported IS - detailed'!$B44,TB!$B:$B,'Reported IS - detailed'!$C44,TB!$G:$G,'Reported IS - detailed'!$E44,TB!$J:$J,'Reported IS - detailed'!$A$4,TB!$K:$K,"")</f>
        <v>5.7785199999999932</v>
      </c>
      <c r="CA44" s="220">
        <f>SUMIFS(TB!AT:AT,TB!$F:$F,'Reported IS - detailed'!$B44,TB!$B:$B,'Reported IS - detailed'!$C44,TB!$G:$G,'Reported IS - detailed'!$E44,TB!$J:$J,'Reported IS - detailed'!$A$4,TB!$K:$K,"")</f>
        <v>5.7473600000000005</v>
      </c>
      <c r="CB44" s="220">
        <f>SUMIFS(TB!AU:AU,TB!$F:$F,'Reported IS - detailed'!$B44,TB!$B:$B,'Reported IS - detailed'!$C44,TB!$G:$G,'Reported IS - detailed'!$E44,TB!$J:$J,'Reported IS - detailed'!$A$4,TB!$K:$K,"")</f>
        <v>5.2208399999999955</v>
      </c>
      <c r="CC44" s="220">
        <f>SUMIFS(TB!AV:AV,TB!$F:$F,'Reported IS - detailed'!$B44,TB!$B:$B,'Reported IS - detailed'!$C44,TB!$G:$G,'Reported IS - detailed'!$E44,TB!$J:$J,'Reported IS - detailed'!$A$4,TB!$K:$K,"")</f>
        <v>5.5574000000000154</v>
      </c>
      <c r="CD44" s="220">
        <f>SUMIFS(TB!AW:AW,TB!$F:$F,'Reported IS - detailed'!$B44,TB!$B:$B,'Reported IS - detailed'!$C44,TB!$G:$G,'Reported IS - detailed'!$E44,TB!$J:$J,'Reported IS - detailed'!$A$4,TB!$K:$K,"")</f>
        <v>7.7830000000000013</v>
      </c>
      <c r="CE44" s="220">
        <f>SUMIFS(TB!AX:AX,TB!$F:$F,'Reported IS - detailed'!$B44,TB!$B:$B,'Reported IS - detailed'!$C44,TB!$G:$G,'Reported IS - detailed'!$E44,TB!$J:$J,'Reported IS - detailed'!$A$4,TB!$K:$K,"")</f>
        <v>12.09041</v>
      </c>
      <c r="CF44" s="220">
        <f>SUMIFS(TB!AY:AY,TB!$F:$F,'Reported IS - detailed'!$B44,TB!$B:$B,'Reported IS - detailed'!$C44,TB!$G:$G,'Reported IS - detailed'!$E44,TB!$J:$J,'Reported IS - detailed'!$A$4,TB!$K:$K,"")</f>
        <v>10.00323</v>
      </c>
      <c r="CG44" s="220">
        <f>SUMIFS(TB!AZ:AZ,TB!$F:$F,'Reported IS - detailed'!$B44,TB!$B:$B,'Reported IS - detailed'!$C44,TB!$G:$G,'Reported IS - detailed'!$E44,TB!$J:$J,'Reported IS - detailed'!$A$4,TB!$K:$K,"")</f>
        <v>0</v>
      </c>
      <c r="CH44" s="220">
        <f>SUMIFS(TB!BA:BA,TB!$F:$F,'Reported IS - detailed'!$B44,TB!$B:$B,'Reported IS - detailed'!$C44,TB!$G:$G,'Reported IS - detailed'!$E44,TB!$J:$J,'Reported IS - detailed'!$A$4,TB!$K:$K,"")</f>
        <v>0</v>
      </c>
      <c r="CI44" s="220">
        <f>SUMIFS(TB!BB:BB,TB!$F:$F,'Reported IS - detailed'!$B44,TB!$B:$B,'Reported IS - detailed'!$C44,TB!$G:$G,'Reported IS - detailed'!$E44,TB!$J:$J,'Reported IS - detailed'!$A$4,TB!$K:$K,"")</f>
        <v>0</v>
      </c>
      <c r="CJ44" s="220">
        <f>SUMIFS(TB!BC:BC,TB!$F:$F,'Reported IS - detailed'!$B44,TB!$B:$B,'Reported IS - detailed'!$C44,TB!$G:$G,'Reported IS - detailed'!$E44,TB!$J:$J,'Reported IS - detailed'!$A$4,TB!$K:$K,"")</f>
        <v>0</v>
      </c>
      <c r="CK44" s="220">
        <f>SUMIFS(TB!BD:BD,TB!$F:$F,'Reported IS - detailed'!$B44,TB!$B:$B,'Reported IS - detailed'!$C44,TB!$G:$G,'Reported IS - detailed'!$E44,TB!$J:$J,'Reported IS - detailed'!$A$4,TB!$K:$K,"")</f>
        <v>0</v>
      </c>
      <c r="CL44" s="220">
        <f>SUMIFS(TB!BE:BE,TB!$F:$F,'Reported IS - detailed'!$B44,TB!$B:$B,'Reported IS - detailed'!$C44,TB!$G:$G,'Reported IS - detailed'!$E44,TB!$J:$J,'Reported IS - detailed'!$A$4,TB!$K:$K,"")</f>
        <v>0</v>
      </c>
      <c r="CM44" s="220">
        <f>SUMIFS(TB!BF:BF,TB!$F:$F,'Reported IS - detailed'!$B44,TB!$B:$B,'Reported IS - detailed'!$C44,TB!$G:$G,'Reported IS - detailed'!$E44,TB!$J:$J,'Reported IS - detailed'!$A$4,TB!$K:$K,"")</f>
        <v>0</v>
      </c>
      <c r="CN44" s="220">
        <f>SUMIFS(TB!BG:BG,TB!$F:$F,'Reported IS - detailed'!$B44,TB!$B:$B,'Reported IS - detailed'!$C44,TB!$G:$G,'Reported IS - detailed'!$E44,TB!$J:$J,'Reported IS - detailed'!$A$4,TB!$K:$K,"")</f>
        <v>0</v>
      </c>
      <c r="CO44" s="220">
        <f>SUMIFS(TB!BH:BH,TB!$F:$F,'Reported IS - detailed'!$B44,TB!$B:$B,'Reported IS - detailed'!$C44,TB!$G:$G,'Reported IS - detailed'!$E44,TB!$J:$J,'Reported IS - detailed'!$A$4,TB!$K:$K,"")</f>
        <v>0</v>
      </c>
      <c r="CP44" s="220">
        <f>SUMIFS(TB!BI:BI,TB!$F:$F,'Reported IS - detailed'!$B44,TB!$B:$B,'Reported IS - detailed'!$C44,TB!$G:$G,'Reported IS - detailed'!$E44,TB!$J:$J,'Reported IS - detailed'!$A$4,TB!$K:$K,"")</f>
        <v>0</v>
      </c>
    </row>
    <row r="45" spans="2:94" ht="14.25" hidden="1" customHeight="1" outlineLevel="2" x14ac:dyDescent="0.45">
      <c r="B45" s="92" t="s">
        <v>10</v>
      </c>
      <c r="C45" s="93"/>
      <c r="D45" s="93" t="str">
        <f t="shared" si="173"/>
        <v>Payroll and related costs</v>
      </c>
      <c r="E45" s="93" t="str">
        <f>F44</f>
        <v>Payroll taxes</v>
      </c>
      <c r="F45" s="92"/>
      <c r="G45" s="220">
        <f t="shared" ref="G45:L45" si="209">SUM(G44:G44)</f>
        <v>79.604259999999996</v>
      </c>
      <c r="H45" s="220">
        <f t="shared" si="209"/>
        <v>92.443759999999997</v>
      </c>
      <c r="I45" s="220">
        <f t="shared" si="209"/>
        <v>92.453240000000008</v>
      </c>
      <c r="J45" s="220">
        <f t="shared" ca="1" si="209"/>
        <v>95.022530000000017</v>
      </c>
      <c r="K45" s="220">
        <f t="shared" ca="1" si="209"/>
        <v>19.524349999999998</v>
      </c>
      <c r="L45" s="220">
        <f t="shared" ca="1" si="209"/>
        <v>22.093640000000001</v>
      </c>
      <c r="N45" s="92"/>
      <c r="O45" s="316"/>
      <c r="P45" s="49">
        <f t="shared" si="197"/>
        <v>8.3641344040681924E-4</v>
      </c>
      <c r="Q45" s="49">
        <f t="shared" si="198"/>
        <v>1.7703178882583193E-3</v>
      </c>
      <c r="R45" s="49">
        <f t="shared" si="199"/>
        <v>1.1038630777738694E-3</v>
      </c>
      <c r="S45" s="49">
        <f t="shared" ca="1" si="180"/>
        <v>1.235703736592987E-3</v>
      </c>
      <c r="T45" s="49">
        <f t="shared" ca="1" si="181"/>
        <v>1.8833249756417684E-3</v>
      </c>
      <c r="U45" s="49">
        <f t="shared" ca="1" si="182"/>
        <v>6.2941351404741013E-3</v>
      </c>
      <c r="V45" s="149"/>
      <c r="W45" s="220"/>
      <c r="X45" s="220"/>
      <c r="Y45" s="220"/>
      <c r="Z45" s="220"/>
      <c r="AA45" s="337"/>
      <c r="AB45" s="220"/>
      <c r="AC45" s="220"/>
      <c r="AD45" s="220"/>
      <c r="AE45" s="220"/>
      <c r="AF45" s="337"/>
      <c r="AG45" s="220"/>
      <c r="AH45" s="220"/>
      <c r="AI45" s="220"/>
      <c r="AJ45" s="220"/>
      <c r="AK45" s="337"/>
      <c r="AL45" s="220">
        <f t="shared" si="203"/>
        <v>12.839500000000001</v>
      </c>
      <c r="AM45" s="83">
        <f t="shared" si="204"/>
        <v>0.16129161931786065</v>
      </c>
      <c r="AN45" s="220">
        <f t="shared" si="205"/>
        <v>9.4800000000105911E-3</v>
      </c>
      <c r="AO45" s="83">
        <f t="shared" si="206"/>
        <v>1.0254883617899782E-4</v>
      </c>
      <c r="AP45" s="220">
        <f t="shared" ca="1" si="207"/>
        <v>2.5692900000000094</v>
      </c>
      <c r="AQ45" s="83">
        <f t="shared" ca="1" si="208"/>
        <v>2.7790156407714962E-2</v>
      </c>
      <c r="AR45" s="220">
        <f t="shared" ca="1" si="192"/>
        <v>2.5692900000000023</v>
      </c>
      <c r="AS45" s="49">
        <f t="shared" ca="1" si="193"/>
        <v>0.13159413757692331</v>
      </c>
      <c r="AU45" s="220">
        <f t="shared" ref="AU45:CP45" si="210">SUM(AU44:AU44)</f>
        <v>4.9943800000000005</v>
      </c>
      <c r="AV45" s="220">
        <f t="shared" si="210"/>
        <v>3.6932300000000007</v>
      </c>
      <c r="AW45" s="220">
        <f t="shared" si="210"/>
        <v>15.611049999999997</v>
      </c>
      <c r="AX45" s="220">
        <f t="shared" si="210"/>
        <v>8.06006</v>
      </c>
      <c r="AY45" s="220">
        <f t="shared" si="210"/>
        <v>8.3684300000000036</v>
      </c>
      <c r="AZ45" s="220">
        <f t="shared" si="210"/>
        <v>8.2253199999999964</v>
      </c>
      <c r="BA45" s="220">
        <f t="shared" si="210"/>
        <v>8.7985899999999972</v>
      </c>
      <c r="BB45" s="220">
        <f t="shared" si="210"/>
        <v>8.2249300000000147</v>
      </c>
      <c r="BC45" s="220">
        <f t="shared" si="210"/>
        <v>8.3667200000000008</v>
      </c>
      <c r="BD45" s="220">
        <f t="shared" si="210"/>
        <v>8.5003299999999768</v>
      </c>
      <c r="BE45" s="220">
        <f t="shared" si="210"/>
        <v>8.6502600000000172</v>
      </c>
      <c r="BF45" s="220">
        <f t="shared" si="210"/>
        <v>-11.889040000000008</v>
      </c>
      <c r="BG45" s="220">
        <f t="shared" si="210"/>
        <v>10.05128</v>
      </c>
      <c r="BH45" s="220">
        <f t="shared" si="210"/>
        <v>10.021499999999998</v>
      </c>
      <c r="BI45" s="220">
        <f t="shared" si="210"/>
        <v>10.501220000000004</v>
      </c>
      <c r="BJ45" s="220">
        <f t="shared" si="210"/>
        <v>8.8071400000000004</v>
      </c>
      <c r="BK45" s="220">
        <f t="shared" si="210"/>
        <v>9.1641199999999969</v>
      </c>
      <c r="BL45" s="220">
        <f t="shared" si="210"/>
        <v>9.1641199999999969</v>
      </c>
      <c r="BM45" s="220">
        <f t="shared" si="210"/>
        <v>9.1641200000000111</v>
      </c>
      <c r="BN45" s="220">
        <f t="shared" si="210"/>
        <v>9.1641199999999827</v>
      </c>
      <c r="BO45" s="220">
        <f t="shared" si="210"/>
        <v>6.0889200000000017</v>
      </c>
      <c r="BP45" s="220">
        <f t="shared" si="210"/>
        <v>6.0641200000000168</v>
      </c>
      <c r="BQ45" s="220">
        <f t="shared" si="210"/>
        <v>6.0641199999999884</v>
      </c>
      <c r="BR45" s="220">
        <f t="shared" si="210"/>
        <v>-1.8110199999999992</v>
      </c>
      <c r="BS45" s="220">
        <f t="shared" si="210"/>
        <v>10.124229999999999</v>
      </c>
      <c r="BT45" s="220">
        <f t="shared" si="210"/>
        <v>9.4001199999999994</v>
      </c>
      <c r="BU45" s="220">
        <f t="shared" si="210"/>
        <v>9.0433200000000014</v>
      </c>
      <c r="BV45" s="220">
        <f t="shared" si="210"/>
        <v>11.876709999999996</v>
      </c>
      <c r="BW45" s="220">
        <f t="shared" si="210"/>
        <v>8.7273800000000037</v>
      </c>
      <c r="BX45" s="220">
        <f t="shared" si="210"/>
        <v>7.7007800000000017</v>
      </c>
      <c r="BY45" s="220">
        <f t="shared" si="210"/>
        <v>5.4935800000000015</v>
      </c>
      <c r="BZ45" s="220">
        <f t="shared" si="210"/>
        <v>5.7785199999999932</v>
      </c>
      <c r="CA45" s="220">
        <f t="shared" si="210"/>
        <v>5.7473600000000005</v>
      </c>
      <c r="CB45" s="220">
        <f t="shared" si="210"/>
        <v>5.2208399999999955</v>
      </c>
      <c r="CC45" s="220">
        <f t="shared" si="210"/>
        <v>5.5574000000000154</v>
      </c>
      <c r="CD45" s="220">
        <f t="shared" si="210"/>
        <v>7.7830000000000013</v>
      </c>
      <c r="CE45" s="220">
        <f t="shared" si="210"/>
        <v>12.09041</v>
      </c>
      <c r="CF45" s="220">
        <f t="shared" si="210"/>
        <v>10.00323</v>
      </c>
      <c r="CG45" s="220">
        <f t="shared" si="210"/>
        <v>0</v>
      </c>
      <c r="CH45" s="220">
        <f t="shared" si="210"/>
        <v>0</v>
      </c>
      <c r="CI45" s="220">
        <f t="shared" si="210"/>
        <v>0</v>
      </c>
      <c r="CJ45" s="220">
        <f t="shared" si="210"/>
        <v>0</v>
      </c>
      <c r="CK45" s="220">
        <f t="shared" si="210"/>
        <v>0</v>
      </c>
      <c r="CL45" s="220">
        <f t="shared" si="210"/>
        <v>0</v>
      </c>
      <c r="CM45" s="220">
        <f t="shared" si="210"/>
        <v>0</v>
      </c>
      <c r="CN45" s="220">
        <f t="shared" si="210"/>
        <v>0</v>
      </c>
      <c r="CO45" s="220">
        <f t="shared" si="210"/>
        <v>0</v>
      </c>
      <c r="CP45" s="220">
        <f t="shared" si="210"/>
        <v>0</v>
      </c>
    </row>
    <row r="46" spans="2:94" ht="14.25" hidden="1" customHeight="1" outlineLevel="1" x14ac:dyDescent="0.45">
      <c r="B46" s="71" t="s">
        <v>10</v>
      </c>
      <c r="C46" s="197"/>
      <c r="D46" s="197" t="str">
        <f>$E43</f>
        <v>Bonus</v>
      </c>
      <c r="E46" s="85" t="str">
        <f>$E43</f>
        <v>Bonus</v>
      </c>
      <c r="F46" s="71"/>
      <c r="G46" s="218">
        <f>SUM(G39,G41,G43,G45)</f>
        <v>1571.4680400000002</v>
      </c>
      <c r="H46" s="218">
        <f t="shared" ref="H46:L46" si="211">SUM(H39,H41,H43,H45)</f>
        <v>1669.90049</v>
      </c>
      <c r="I46" s="218">
        <f t="shared" si="211"/>
        <v>1769.11833</v>
      </c>
      <c r="J46" s="218">
        <f t="shared" ca="1" si="211"/>
        <v>1771.7005599999998</v>
      </c>
      <c r="K46" s="218">
        <f t="shared" ca="1" si="211"/>
        <v>246.00627</v>
      </c>
      <c r="L46" s="218">
        <f t="shared" ca="1" si="211"/>
        <v>248.58850000000001</v>
      </c>
      <c r="N46" s="71"/>
      <c r="O46" s="316"/>
      <c r="P46" s="58">
        <f t="shared" ref="P46" si="212">IFERROR(G46/G$25,"n/a")</f>
        <v>1.6511641334593919E-2</v>
      </c>
      <c r="Q46" s="58">
        <f t="shared" ref="Q46" si="213">IFERROR(H46/H$25,"n/a")</f>
        <v>3.1978953571969948E-2</v>
      </c>
      <c r="R46" s="58">
        <f t="shared" ref="R46" si="214">IFERROR(I46/I$25,"n/a")</f>
        <v>2.112272544153096E-2</v>
      </c>
      <c r="S46" s="58">
        <f t="shared" ca="1" si="180"/>
        <v>2.3039767538455217E-2</v>
      </c>
      <c r="T46" s="58">
        <f t="shared" ca="1" si="181"/>
        <v>2.3729842604515508E-2</v>
      </c>
      <c r="U46" s="58">
        <f t="shared" ca="1" si="182"/>
        <v>7.081900553135409E-2</v>
      </c>
      <c r="V46" s="149"/>
      <c r="W46" s="446"/>
      <c r="X46" s="446"/>
      <c r="Y46" s="446"/>
      <c r="Z46" s="446"/>
      <c r="AA46" s="337"/>
      <c r="AB46" s="446"/>
      <c r="AC46" s="446"/>
      <c r="AD46" s="446"/>
      <c r="AE46" s="446"/>
      <c r="AF46" s="337"/>
      <c r="AG46" s="446"/>
      <c r="AH46" s="446"/>
      <c r="AI46" s="446"/>
      <c r="AJ46" s="446"/>
      <c r="AK46" s="337"/>
      <c r="AL46" s="218">
        <f t="shared" ref="AL46" si="215">H46-G46</f>
        <v>98.43244999999979</v>
      </c>
      <c r="AM46" s="59">
        <f t="shared" ref="AM46" si="216">IFERROR(AL46/G46,"n/a")</f>
        <v>6.2637258598017539E-2</v>
      </c>
      <c r="AN46" s="218">
        <f t="shared" ref="AN46" si="217">I46-H46</f>
        <v>99.217840000000024</v>
      </c>
      <c r="AO46" s="59">
        <f t="shared" ref="AO46" si="218">IFERROR(AN46/H46,"n/a")</f>
        <v>5.9415420615871566E-2</v>
      </c>
      <c r="AP46" s="218">
        <f t="shared" ref="AP46" ca="1" si="219">J46-I46</f>
        <v>2.582229999999754</v>
      </c>
      <c r="AQ46" s="59">
        <f t="shared" ref="AQ46" ca="1" si="220">IFERROR(AP46/I46,"n/a")</f>
        <v>1.4596140666293103E-3</v>
      </c>
      <c r="AR46" s="218">
        <f t="shared" ca="1" si="192"/>
        <v>2.5822300000000098</v>
      </c>
      <c r="AS46" s="58">
        <f t="shared" ca="1" si="193"/>
        <v>1.0496602383345797E-2</v>
      </c>
      <c r="AU46" s="218">
        <f t="shared" ref="AU46" si="221">SUM(AU39,AU41,AU43,AU45)</f>
        <v>109.45140000000001</v>
      </c>
      <c r="AV46" s="218">
        <f t="shared" ref="AV46" si="222">SUM(AV39,AV41,AV43,AV45)</f>
        <v>108.27725</v>
      </c>
      <c r="AW46" s="218">
        <f t="shared" ref="AW46" si="223">SUM(AW39,AW41,AW43,AW45)</f>
        <v>130.71031999999997</v>
      </c>
      <c r="AX46" s="218">
        <f t="shared" ref="AX46" si="224">SUM(AX39,AX41,AX43,AX45)</f>
        <v>113.06142000000003</v>
      </c>
      <c r="AY46" s="218">
        <f t="shared" ref="AY46" si="225">SUM(AY39,AY41,AY43,AY45)</f>
        <v>113.36979000000004</v>
      </c>
      <c r="AZ46" s="218">
        <f t="shared" ref="AZ46" si="226">SUM(AZ39,AZ41,AZ43,AZ45)</f>
        <v>123.10633999999995</v>
      </c>
      <c r="BA46" s="218">
        <f t="shared" ref="BA46" si="227">SUM(BA39,BA41,BA43,BA45)</f>
        <v>121.71730999999994</v>
      </c>
      <c r="BB46" s="218">
        <f t="shared" ref="BB46" si="228">SUM(BB39,BB41,BB43,BB45)</f>
        <v>113.64365000000008</v>
      </c>
      <c r="BC46" s="218">
        <f t="shared" ref="BC46" si="229">SUM(BC39,BC41,BC43,BC45)</f>
        <v>125.18221999999996</v>
      </c>
      <c r="BD46" s="218">
        <f t="shared" ref="BD46" si="230">SUM(BD39,BD41,BD43,BD45)</f>
        <v>117.37237000000012</v>
      </c>
      <c r="BE46" s="218">
        <f t="shared" ref="BE46" si="231">SUM(BE39,BE41,BE43,BE45)</f>
        <v>119.2759799999999</v>
      </c>
      <c r="BF46" s="218">
        <f t="shared" ref="BF46" si="232">SUM(BF39,BF41,BF43,BF45)</f>
        <v>276.29998999999998</v>
      </c>
      <c r="BG46" s="218">
        <f t="shared" ref="BG46" si="233">SUM(BG39,BG41,BG43,BG45)</f>
        <v>125.01068000000001</v>
      </c>
      <c r="BH46" s="218">
        <f t="shared" ref="BH46" si="234">SUM(BH39,BH41,BH43,BH45)</f>
        <v>125.14790000000001</v>
      </c>
      <c r="BI46" s="218">
        <f t="shared" ref="BI46" si="235">SUM(BI39,BI41,BI43,BI45)</f>
        <v>136.48559</v>
      </c>
      <c r="BJ46" s="218">
        <f t="shared" ref="BJ46" si="236">SUM(BJ39,BJ41,BJ43,BJ45)</f>
        <v>123.93353999999997</v>
      </c>
      <c r="BK46" s="218">
        <f t="shared" ref="BK46" si="237">SUM(BK39,BK41,BK43,BK45)</f>
        <v>128.95651999999998</v>
      </c>
      <c r="BL46" s="218">
        <f t="shared" ref="BL46" si="238">SUM(BL39,BL41,BL43,BL45)</f>
        <v>141.54625000000004</v>
      </c>
      <c r="BM46" s="218">
        <f t="shared" ref="BM46" si="239">SUM(BM39,BM41,BM43,BM45)</f>
        <v>128.95652000000001</v>
      </c>
      <c r="BN46" s="218">
        <f t="shared" ref="BN46" si="240">SUM(BN39,BN41,BN43,BN45)</f>
        <v>128.95651999999995</v>
      </c>
      <c r="BO46" s="218">
        <f t="shared" ref="BO46" si="241">SUM(BO39,BO41,BO43,BO45)</f>
        <v>136.66264000000004</v>
      </c>
      <c r="BP46" s="218">
        <f t="shared" ref="BP46" si="242">SUM(BP39,BP41,BP43,BP45)</f>
        <v>125.85651999999995</v>
      </c>
      <c r="BQ46" s="218">
        <f t="shared" ref="BQ46" si="243">SUM(BQ39,BQ41,BQ43,BQ45)</f>
        <v>125.85652000000003</v>
      </c>
      <c r="BR46" s="218">
        <f t="shared" ref="BR46" si="244">SUM(BR39,BR41,BR43,BR45)</f>
        <v>242.53129000000001</v>
      </c>
      <c r="BS46" s="218">
        <f t="shared" ref="BS46" si="245">SUM(BS39,BS41,BS43,BS45)</f>
        <v>122.20860999999999</v>
      </c>
      <c r="BT46" s="218">
        <f t="shared" ref="BT46" si="246">SUM(BT39,BT41,BT43,BT45)</f>
        <v>123.79766000000001</v>
      </c>
      <c r="BU46" s="218">
        <f t="shared" ref="BU46" si="247">SUM(BU39,BU41,BU43,BU45)</f>
        <v>135.83488</v>
      </c>
      <c r="BV46" s="218">
        <f t="shared" ref="BV46" si="248">SUM(BV39,BV41,BV43,BV45)</f>
        <v>128.37875</v>
      </c>
      <c r="BW46" s="218">
        <f t="shared" ref="BW46" si="249">SUM(BW39,BW41,BW43,BW45)</f>
        <v>122.10434000000006</v>
      </c>
      <c r="BX46" s="218">
        <f t="shared" ref="BX46" si="250">SUM(BX39,BX41,BX43,BX45)</f>
        <v>130.30256999999997</v>
      </c>
      <c r="BY46" s="218">
        <f t="shared" ref="BY46" si="251">SUM(BY39,BY41,BY43,BY45)</f>
        <v>117.82893999999999</v>
      </c>
      <c r="BZ46" s="218">
        <f t="shared" ref="BZ46" si="252">SUM(BZ39,BZ41,BZ43,BZ45)</f>
        <v>119.95887999999994</v>
      </c>
      <c r="CA46" s="218">
        <f t="shared" ref="CA46" si="253">SUM(CA39,CA41,CA43,CA45)</f>
        <v>129.10727000000009</v>
      </c>
      <c r="CB46" s="218">
        <f t="shared" ref="CB46" si="254">SUM(CB39,CB41,CB43,CB45)</f>
        <v>118.39019999999998</v>
      </c>
      <c r="CC46" s="218">
        <f t="shared" ref="CC46" si="255">SUM(CC39,CC41,CC43,CC45)</f>
        <v>118.53439999999999</v>
      </c>
      <c r="CD46" s="218">
        <f t="shared" ref="CD46" si="256">SUM(CD39,CD41,CD43,CD45)</f>
        <v>402.67183</v>
      </c>
      <c r="CE46" s="218">
        <f t="shared" ref="CE46" si="257">SUM(CE39,CE41,CE43,CE45)</f>
        <v>125.04231</v>
      </c>
      <c r="CF46" s="218">
        <f t="shared" ref="CF46" si="258">SUM(CF39,CF41,CF43,CF45)</f>
        <v>123.54619</v>
      </c>
      <c r="CG46" s="218">
        <f t="shared" ref="CG46" si="259">SUM(CG39,CG41,CG43,CG45)</f>
        <v>0</v>
      </c>
      <c r="CH46" s="218">
        <f t="shared" ref="CH46" si="260">SUM(CH39,CH41,CH43,CH45)</f>
        <v>0</v>
      </c>
      <c r="CI46" s="218">
        <f t="shared" ref="CI46" si="261">SUM(CI39,CI41,CI43,CI45)</f>
        <v>0</v>
      </c>
      <c r="CJ46" s="218">
        <f t="shared" ref="CJ46" si="262">SUM(CJ39,CJ41,CJ43,CJ45)</f>
        <v>0</v>
      </c>
      <c r="CK46" s="218">
        <f t="shared" ref="CK46" si="263">SUM(CK39,CK41,CK43,CK45)</f>
        <v>0</v>
      </c>
      <c r="CL46" s="218">
        <f t="shared" ref="CL46" si="264">SUM(CL39,CL41,CL43,CL45)</f>
        <v>0</v>
      </c>
      <c r="CM46" s="218">
        <f t="shared" ref="CM46" si="265">SUM(CM39,CM41,CM43,CM45)</f>
        <v>0</v>
      </c>
      <c r="CN46" s="218">
        <f t="shared" ref="CN46" si="266">SUM(CN39,CN41,CN43,CN45)</f>
        <v>0</v>
      </c>
      <c r="CO46" s="218">
        <f t="shared" ref="CO46" si="267">SUM(CO39,CO41,CO43,CO45)</f>
        <v>0</v>
      </c>
      <c r="CP46" s="218">
        <f t="shared" ref="CP46" si="268">SUM(CP39,CP41,CP43,CP45)</f>
        <v>0</v>
      </c>
    </row>
    <row r="47" spans="2:94" ht="14.25" hidden="1" customHeight="1" outlineLevel="2" x14ac:dyDescent="0.45">
      <c r="B47" s="71" t="s">
        <v>10</v>
      </c>
      <c r="C47" s="197" t="s">
        <v>620</v>
      </c>
      <c r="D47" s="197" t="str">
        <f>IFERROR(VLOOKUP($C47,TB!$B:$H,2,FALSE),"-")</f>
        <v>Contractor-Web Design</v>
      </c>
      <c r="E47" s="197" t="str">
        <f>IFERROR(VLOOKUP($C47,TB!$B:$H,6,FALSE),"-")</f>
        <v>Contract labor</v>
      </c>
      <c r="F47" s="71" t="str">
        <f>IFERROR(VLOOKUP($C47,TB!$B:$H,7,FALSE),"-")</f>
        <v>Web design</v>
      </c>
      <c r="G47" s="527">
        <f t="shared" ref="G47:G50" si="269">SUM(AU47:BF47)</f>
        <v>494</v>
      </c>
      <c r="H47" s="527">
        <f>SUM(BG47:BR47)</f>
        <v>552</v>
      </c>
      <c r="I47" s="219">
        <f>SUM(BS47:CD47)</f>
        <v>557.04999999999995</v>
      </c>
      <c r="J47" s="218">
        <f ca="1">_xlfn.IFNA(SUM(OFFSET($AU47,0,MATCH(Periods!$D$15,$AU$7:$CS$7)-1):OFFSET($AU47,0,MATCH(Periods!$D$15,$AU$7:$CS$7,0)-12)),0)</f>
        <v>557.04999999999995</v>
      </c>
      <c r="K47" s="218">
        <f ca="1">_xlfn.IFNA(SUM(OFFSET($AU47,0,MATCH(Periods!$D$17,$AU$7:$CS$7)-1):OFFSET($AU47,0,MATCH(Periods!$D$13,$AU$7:$CS$7,0))),0)</f>
        <v>92</v>
      </c>
      <c r="L47" s="218">
        <f ca="1">_xlfn.IFNA(SUM(OFFSET($AU47,0,MATCH(Periods!$D$16,$AU$7:$CS$7)-1):OFFSET($AU47,0,MATCH(Periods!$D$14,$AU$7:$CS$7,0))),0)</f>
        <v>92</v>
      </c>
      <c r="N47" s="71" t="s">
        <v>668</v>
      </c>
      <c r="O47" s="316"/>
      <c r="P47" s="58">
        <f t="shared" ref="P47:R51" si="270">IFERROR(G47/G$25,"n/a")</f>
        <v>5.1905292450550849E-3</v>
      </c>
      <c r="Q47" s="58">
        <f t="shared" si="270"/>
        <v>1.0570918732844622E-2</v>
      </c>
      <c r="R47" s="58">
        <f t="shared" si="270"/>
        <v>6.6510046318975285E-3</v>
      </c>
      <c r="S47" s="58">
        <f t="shared" ca="1" si="180"/>
        <v>7.2440585034846293E-3</v>
      </c>
      <c r="T47" s="58">
        <f t="shared" ca="1" si="181"/>
        <v>8.8743490953113787E-3</v>
      </c>
      <c r="U47" s="58">
        <f t="shared" ca="1" si="182"/>
        <v>2.6209372150701165E-2</v>
      </c>
      <c r="V47" s="149"/>
      <c r="W47" s="218">
        <f t="shared" si="158"/>
        <v>34</v>
      </c>
      <c r="X47" s="218">
        <f>MIN(BG47:BR47)</f>
        <v>46</v>
      </c>
      <c r="Y47" s="218">
        <f>MIN(BS47:CD47)</f>
        <v>45.999999999999943</v>
      </c>
      <c r="Z47" s="218">
        <f ca="1">_xlfn.IFNA(MIN(OFFSET($AU47,0,MATCH(Periods!$D$15,$AU$7:$CS$7)-1):OFFSET($AU47,0,MATCH(Periods!$D$15,$AU$7:$CS$7,0)-12)),0)</f>
        <v>45.999999999999943</v>
      </c>
      <c r="AA47" s="337"/>
      <c r="AB47" s="218">
        <f t="shared" si="159"/>
        <v>46</v>
      </c>
      <c r="AC47" s="218">
        <f>MAX(BG47:BR47)</f>
        <v>46</v>
      </c>
      <c r="AD47" s="218">
        <f>MAX(BS47:CD47)</f>
        <v>51.050000000000011</v>
      </c>
      <c r="AE47" s="218">
        <f ca="1">_xlfn.IFNA(MAX(OFFSET($AU47,0,MATCH(Periods!$D$15,$AU$7:$CS$7)-1):OFFSET($AU47,0,MATCH(Periods!$D$15,$AU$7:$CS$7,0)-12)),0)</f>
        <v>51.050000000000011</v>
      </c>
      <c r="AF47" s="337"/>
      <c r="AG47" s="218">
        <f t="shared" si="160"/>
        <v>41.166666666666664</v>
      </c>
      <c r="AH47" s="218">
        <f>AVERAGE(BG47:BR47)</f>
        <v>46</v>
      </c>
      <c r="AI47" s="218">
        <f>AVERAGE(BS47:CD47)</f>
        <v>46.420833333333327</v>
      </c>
      <c r="AJ47" s="218">
        <f ca="1">_xlfn.IFNA(AVERAGE(OFFSET($AU47,0,MATCH(Periods!$D$15,$AU$7:$CS$7)-1):OFFSET($AU47,0,MATCH(Periods!$D$15,$AU$7:$CS$7,0)-12)),0)</f>
        <v>46.420833333333327</v>
      </c>
      <c r="AK47" s="337"/>
      <c r="AL47" s="218">
        <f>H47-G47</f>
        <v>58</v>
      </c>
      <c r="AM47" s="59">
        <f>IFERROR(AL47/G47,"n/a")</f>
        <v>0.11740890688259109</v>
      </c>
      <c r="AN47" s="218">
        <f>I47-H47</f>
        <v>5.0499999999999545</v>
      </c>
      <c r="AO47" s="59">
        <f>IFERROR(AN47/H47,"n/a")</f>
        <v>9.1485507246375983E-3</v>
      </c>
      <c r="AP47" s="218">
        <f ca="1">J47-I47</f>
        <v>0</v>
      </c>
      <c r="AQ47" s="59">
        <f ca="1">IFERROR(AP47/I47,"n/a")</f>
        <v>0</v>
      </c>
      <c r="AR47" s="218">
        <f ca="1">L47-K47</f>
        <v>0</v>
      </c>
      <c r="AS47" s="58">
        <f ca="1">IFERROR(AR47/K47,"n/a")</f>
        <v>0</v>
      </c>
      <c r="AU47" s="219">
        <f>SUMIFS(TB!N:N,TB!$F:$F,'Reported IS - detailed'!$B47,TB!$B:$B,'Reported IS - detailed'!$C47,TB!$G:$G,'Reported IS - detailed'!$E47,TB!$J:$J,'Reported IS - detailed'!$A$4,TB!$K:$K,"")</f>
        <v>38</v>
      </c>
      <c r="AV47" s="219">
        <f>SUMIFS(TB!O:O,TB!$F:$F,'Reported IS - detailed'!$B47,TB!$B:$B,'Reported IS - detailed'!$C47,TB!$G:$G,'Reported IS - detailed'!$E47,TB!$J:$J,'Reported IS - detailed'!$A$4,TB!$K:$K,"")</f>
        <v>34</v>
      </c>
      <c r="AW47" s="219">
        <f>SUMIFS(TB!P:P,TB!$F:$F,'Reported IS - detailed'!$B47,TB!$B:$B,'Reported IS - detailed'!$C47,TB!$G:$G,'Reported IS - detailed'!$E47,TB!$J:$J,'Reported IS - detailed'!$A$4,TB!$K:$K,"")</f>
        <v>34</v>
      </c>
      <c r="AX47" s="219">
        <f>SUMIFS(TB!Q:Q,TB!$F:$F,'Reported IS - detailed'!$B47,TB!$B:$B,'Reported IS - detailed'!$C47,TB!$G:$G,'Reported IS - detailed'!$E47,TB!$J:$J,'Reported IS - detailed'!$A$4,TB!$K:$K,"")</f>
        <v>34</v>
      </c>
      <c r="AY47" s="527">
        <f>SUMIFS(TB!R:R,TB!$F:$F,'Reported IS - detailed'!$B47,TB!$B:$B,'Reported IS - detailed'!$C47,TB!$G:$G,'Reported IS - detailed'!$E47,TB!$J:$J,'Reported IS - detailed'!$A$4,TB!$K:$K,"")</f>
        <v>44</v>
      </c>
      <c r="AZ47" s="219">
        <f>SUMIFS(TB!S:S,TB!$F:$F,'Reported IS - detailed'!$B47,TB!$B:$B,'Reported IS - detailed'!$C47,TB!$G:$G,'Reported IS - detailed'!$E47,TB!$J:$J,'Reported IS - detailed'!$A$4,TB!$K:$K,"")</f>
        <v>44</v>
      </c>
      <c r="BA47" s="219">
        <f>SUMIFS(TB!T:T,TB!$F:$F,'Reported IS - detailed'!$B47,TB!$B:$B,'Reported IS - detailed'!$C47,TB!$G:$G,'Reported IS - detailed'!$E47,TB!$J:$J,'Reported IS - detailed'!$A$4,TB!$K:$K,"")</f>
        <v>44</v>
      </c>
      <c r="BB47" s="219">
        <f>SUMIFS(TB!U:U,TB!$F:$F,'Reported IS - detailed'!$B47,TB!$B:$B,'Reported IS - detailed'!$C47,TB!$G:$G,'Reported IS - detailed'!$E47,TB!$J:$J,'Reported IS - detailed'!$A$4,TB!$K:$K,"")</f>
        <v>44</v>
      </c>
      <c r="BC47" s="219">
        <f>SUMIFS(TB!V:V,TB!$F:$F,'Reported IS - detailed'!$B47,TB!$B:$B,'Reported IS - detailed'!$C47,TB!$G:$G,'Reported IS - detailed'!$E47,TB!$J:$J,'Reported IS - detailed'!$A$4,TB!$K:$K,"")</f>
        <v>44</v>
      </c>
      <c r="BD47" s="219">
        <f>SUMIFS(TB!W:W,TB!$F:$F,'Reported IS - detailed'!$B47,TB!$B:$B,'Reported IS - detailed'!$C47,TB!$G:$G,'Reported IS - detailed'!$E47,TB!$J:$J,'Reported IS - detailed'!$A$4,TB!$K:$K,"")</f>
        <v>44</v>
      </c>
      <c r="BE47" s="219">
        <f>SUMIFS(TB!X:X,TB!$F:$F,'Reported IS - detailed'!$B47,TB!$B:$B,'Reported IS - detailed'!$C47,TB!$G:$G,'Reported IS - detailed'!$E47,TB!$J:$J,'Reported IS - detailed'!$A$4,TB!$K:$K,"")</f>
        <v>44</v>
      </c>
      <c r="BF47" s="219">
        <f>SUMIFS(TB!Y:Y,TB!$F:$F,'Reported IS - detailed'!$B47,TB!$B:$B,'Reported IS - detailed'!$C47,TB!$G:$G,'Reported IS - detailed'!$E47,TB!$J:$J,'Reported IS - detailed'!$A$4,TB!$K:$K,"")</f>
        <v>46</v>
      </c>
      <c r="BG47" s="219">
        <f>SUMIFS(TB!Z:Z,TB!$F:$F,'Reported IS - detailed'!$B47,TB!$B:$B,'Reported IS - detailed'!$C47,TB!$G:$G,'Reported IS - detailed'!$E47,TB!$J:$J,'Reported IS - detailed'!$A$4,TB!$K:$K,"")</f>
        <v>46</v>
      </c>
      <c r="BH47" s="219">
        <f>SUMIFS(TB!AA:AA,TB!$F:$F,'Reported IS - detailed'!$B47,TB!$B:$B,'Reported IS - detailed'!$C47,TB!$G:$G,'Reported IS - detailed'!$E47,TB!$J:$J,'Reported IS - detailed'!$A$4,TB!$K:$K,"")</f>
        <v>46</v>
      </c>
      <c r="BI47" s="219">
        <f>SUMIFS(TB!AB:AB,TB!$F:$F,'Reported IS - detailed'!$B47,TB!$B:$B,'Reported IS - detailed'!$C47,TB!$G:$G,'Reported IS - detailed'!$E47,TB!$J:$J,'Reported IS - detailed'!$A$4,TB!$K:$K,"")</f>
        <v>46</v>
      </c>
      <c r="BJ47" s="219">
        <f>SUMIFS(TB!AC:AC,TB!$F:$F,'Reported IS - detailed'!$B47,TB!$B:$B,'Reported IS - detailed'!$C47,TB!$G:$G,'Reported IS - detailed'!$E47,TB!$J:$J,'Reported IS - detailed'!$A$4,TB!$K:$K,"")</f>
        <v>46</v>
      </c>
      <c r="BK47" s="219">
        <f>SUMIFS(TB!AD:AD,TB!$F:$F,'Reported IS - detailed'!$B47,TB!$B:$B,'Reported IS - detailed'!$C47,TB!$G:$G,'Reported IS - detailed'!$E47,TB!$J:$J,'Reported IS - detailed'!$A$4,TB!$K:$K,"")</f>
        <v>46</v>
      </c>
      <c r="BL47" s="219">
        <f>SUMIFS(TB!AE:AE,TB!$F:$F,'Reported IS - detailed'!$B47,TB!$B:$B,'Reported IS - detailed'!$C47,TB!$G:$G,'Reported IS - detailed'!$E47,TB!$J:$J,'Reported IS - detailed'!$A$4,TB!$K:$K,"")</f>
        <v>46</v>
      </c>
      <c r="BM47" s="219">
        <f>SUMIFS(TB!AF:AF,TB!$F:$F,'Reported IS - detailed'!$B47,TB!$B:$B,'Reported IS - detailed'!$C47,TB!$G:$G,'Reported IS - detailed'!$E47,TB!$J:$J,'Reported IS - detailed'!$A$4,TB!$K:$K,"")</f>
        <v>46</v>
      </c>
      <c r="BN47" s="219">
        <f>SUMIFS(TB!AG:AG,TB!$F:$F,'Reported IS - detailed'!$B47,TB!$B:$B,'Reported IS - detailed'!$C47,TB!$G:$G,'Reported IS - detailed'!$E47,TB!$J:$J,'Reported IS - detailed'!$A$4,TB!$K:$K,"")</f>
        <v>46</v>
      </c>
      <c r="BO47" s="219">
        <f>SUMIFS(TB!AH:AH,TB!$F:$F,'Reported IS - detailed'!$B47,TB!$B:$B,'Reported IS - detailed'!$C47,TB!$G:$G,'Reported IS - detailed'!$E47,TB!$J:$J,'Reported IS - detailed'!$A$4,TB!$K:$K,"")</f>
        <v>46</v>
      </c>
      <c r="BP47" s="219">
        <f>SUMIFS(TB!AI:AI,TB!$F:$F,'Reported IS - detailed'!$B47,TB!$B:$B,'Reported IS - detailed'!$C47,TB!$G:$G,'Reported IS - detailed'!$E47,TB!$J:$J,'Reported IS - detailed'!$A$4,TB!$K:$K,"")</f>
        <v>46</v>
      </c>
      <c r="BQ47" s="219">
        <f>SUMIFS(TB!AJ:AJ,TB!$F:$F,'Reported IS - detailed'!$B47,TB!$B:$B,'Reported IS - detailed'!$C47,TB!$G:$G,'Reported IS - detailed'!$E47,TB!$J:$J,'Reported IS - detailed'!$A$4,TB!$K:$K,"")</f>
        <v>46</v>
      </c>
      <c r="BR47" s="219">
        <f>SUMIFS(TB!AK:AK,TB!$F:$F,'Reported IS - detailed'!$B47,TB!$B:$B,'Reported IS - detailed'!$C47,TB!$G:$G,'Reported IS - detailed'!$E47,TB!$J:$J,'Reported IS - detailed'!$A$4,TB!$K:$K,"")</f>
        <v>46</v>
      </c>
      <c r="BS47" s="219">
        <f>SUMIFS(TB!AL:AL,TB!$F:$F,'Reported IS - detailed'!$B47,TB!$B:$B,'Reported IS - detailed'!$C47,TB!$G:$G,'Reported IS - detailed'!$E47,TB!$J:$J,'Reported IS - detailed'!$A$4,TB!$K:$K,"")</f>
        <v>46</v>
      </c>
      <c r="BT47" s="219">
        <f>SUMIFS(TB!AM:AM,TB!$F:$F,'Reported IS - detailed'!$B47,TB!$B:$B,'Reported IS - detailed'!$C47,TB!$G:$G,'Reported IS - detailed'!$E47,TB!$J:$J,'Reported IS - detailed'!$A$4,TB!$K:$K,"")</f>
        <v>46</v>
      </c>
      <c r="BU47" s="219">
        <f>SUMIFS(TB!AN:AN,TB!$F:$F,'Reported IS - detailed'!$B47,TB!$B:$B,'Reported IS - detailed'!$C47,TB!$G:$G,'Reported IS - detailed'!$E47,TB!$J:$J,'Reported IS - detailed'!$A$4,TB!$K:$K,"")</f>
        <v>46</v>
      </c>
      <c r="BV47" s="219">
        <f>SUMIFS(TB!AO:AO,TB!$F:$F,'Reported IS - detailed'!$B47,TB!$B:$B,'Reported IS - detailed'!$C47,TB!$G:$G,'Reported IS - detailed'!$E47,TB!$J:$J,'Reported IS - detailed'!$A$4,TB!$K:$K,"")</f>
        <v>46</v>
      </c>
      <c r="BW47" s="219">
        <f>SUMIFS(TB!AP:AP,TB!$F:$F,'Reported IS - detailed'!$B47,TB!$B:$B,'Reported IS - detailed'!$C47,TB!$G:$G,'Reported IS - detailed'!$E47,TB!$J:$J,'Reported IS - detailed'!$A$4,TB!$K:$K,"")</f>
        <v>46</v>
      </c>
      <c r="BX47" s="527">
        <f>SUMIFS(TB!AQ:AQ,TB!$F:$F,'Reported IS - detailed'!$B47,TB!$B:$B,'Reported IS - detailed'!$C47,TB!$G:$G,'Reported IS - detailed'!$E47,TB!$J:$J,'Reported IS - detailed'!$A$4,TB!$K:$K,"")</f>
        <v>51.050000000000011</v>
      </c>
      <c r="BY47" s="219">
        <f>SUMIFS(TB!AR:AR,TB!$F:$F,'Reported IS - detailed'!$B47,TB!$B:$B,'Reported IS - detailed'!$C47,TB!$G:$G,'Reported IS - detailed'!$E47,TB!$J:$J,'Reported IS - detailed'!$A$4,TB!$K:$K,"")</f>
        <v>46</v>
      </c>
      <c r="BZ47" s="219">
        <f>SUMIFS(TB!AS:AS,TB!$F:$F,'Reported IS - detailed'!$B47,TB!$B:$B,'Reported IS - detailed'!$C47,TB!$G:$G,'Reported IS - detailed'!$E47,TB!$J:$J,'Reported IS - detailed'!$A$4,TB!$K:$K,"")</f>
        <v>46</v>
      </c>
      <c r="CA47" s="219">
        <f>SUMIFS(TB!AT:AT,TB!$F:$F,'Reported IS - detailed'!$B47,TB!$B:$B,'Reported IS - detailed'!$C47,TB!$G:$G,'Reported IS - detailed'!$E47,TB!$J:$J,'Reported IS - detailed'!$A$4,TB!$K:$K,"")</f>
        <v>46</v>
      </c>
      <c r="CB47" s="219">
        <f>SUMIFS(TB!AU:AU,TB!$F:$F,'Reported IS - detailed'!$B47,TB!$B:$B,'Reported IS - detailed'!$C47,TB!$G:$G,'Reported IS - detailed'!$E47,TB!$J:$J,'Reported IS - detailed'!$A$4,TB!$K:$K,"")</f>
        <v>46</v>
      </c>
      <c r="CC47" s="219">
        <f>SUMIFS(TB!AV:AV,TB!$F:$F,'Reported IS - detailed'!$B47,TB!$B:$B,'Reported IS - detailed'!$C47,TB!$G:$G,'Reported IS - detailed'!$E47,TB!$J:$J,'Reported IS - detailed'!$A$4,TB!$K:$K,"")</f>
        <v>46</v>
      </c>
      <c r="CD47" s="218">
        <f>SUMIFS(TB!AW:AW,TB!$F:$F,'Reported IS - detailed'!$B47,TB!$B:$B,'Reported IS - detailed'!$C47,TB!$G:$G,'Reported IS - detailed'!$E47,TB!$J:$J,'Reported IS - detailed'!$A$4,TB!$K:$K,"")</f>
        <v>45.999999999999943</v>
      </c>
      <c r="CE47" s="219">
        <f>SUMIFS(TB!AX:AX,TB!$F:$F,'Reported IS - detailed'!$B47,TB!$B:$B,'Reported IS - detailed'!$C47,TB!$G:$G,'Reported IS - detailed'!$E47,TB!$J:$J,'Reported IS - detailed'!$A$4,TB!$K:$K,"")</f>
        <v>46</v>
      </c>
      <c r="CF47" s="219">
        <f>SUMIFS(TB!AY:AY,TB!$F:$F,'Reported IS - detailed'!$B47,TB!$B:$B,'Reported IS - detailed'!$C47,TB!$G:$G,'Reported IS - detailed'!$E47,TB!$J:$J,'Reported IS - detailed'!$A$4,TB!$K:$K,"")</f>
        <v>46</v>
      </c>
      <c r="CG47" s="219">
        <f>SUMIFS(TB!AZ:AZ,TB!$F:$F,'Reported IS - detailed'!$B47,TB!$B:$B,'Reported IS - detailed'!$C47,TB!$G:$G,'Reported IS - detailed'!$E47,TB!$J:$J,'Reported IS - detailed'!$A$4,TB!$K:$K,"")</f>
        <v>0</v>
      </c>
      <c r="CH47" s="219">
        <f>SUMIFS(TB!BA:BA,TB!$F:$F,'Reported IS - detailed'!$B47,TB!$B:$B,'Reported IS - detailed'!$C47,TB!$G:$G,'Reported IS - detailed'!$E47,TB!$J:$J,'Reported IS - detailed'!$A$4,TB!$K:$K,"")</f>
        <v>0</v>
      </c>
      <c r="CI47" s="219">
        <f>SUMIFS(TB!BB:BB,TB!$F:$F,'Reported IS - detailed'!$B47,TB!$B:$B,'Reported IS - detailed'!$C47,TB!$G:$G,'Reported IS - detailed'!$E47,TB!$J:$J,'Reported IS - detailed'!$A$4,TB!$K:$K,"")</f>
        <v>0</v>
      </c>
      <c r="CJ47" s="219">
        <f>SUMIFS(TB!BC:BC,TB!$F:$F,'Reported IS - detailed'!$B47,TB!$B:$B,'Reported IS - detailed'!$C47,TB!$G:$G,'Reported IS - detailed'!$E47,TB!$J:$J,'Reported IS - detailed'!$A$4,TB!$K:$K,"")</f>
        <v>0</v>
      </c>
      <c r="CK47" s="219">
        <f>SUMIFS(TB!BD:BD,TB!$F:$F,'Reported IS - detailed'!$B47,TB!$B:$B,'Reported IS - detailed'!$C47,TB!$G:$G,'Reported IS - detailed'!$E47,TB!$J:$J,'Reported IS - detailed'!$A$4,TB!$K:$K,"")</f>
        <v>0</v>
      </c>
      <c r="CL47" s="219">
        <f>SUMIFS(TB!BE:BE,TB!$F:$F,'Reported IS - detailed'!$B47,TB!$B:$B,'Reported IS - detailed'!$C47,TB!$G:$G,'Reported IS - detailed'!$E47,TB!$J:$J,'Reported IS - detailed'!$A$4,TB!$K:$K,"")</f>
        <v>0</v>
      </c>
      <c r="CM47" s="219">
        <f>SUMIFS(TB!BF:BF,TB!$F:$F,'Reported IS - detailed'!$B47,TB!$B:$B,'Reported IS - detailed'!$C47,TB!$G:$G,'Reported IS - detailed'!$E47,TB!$J:$J,'Reported IS - detailed'!$A$4,TB!$K:$K,"")</f>
        <v>0</v>
      </c>
      <c r="CN47" s="219">
        <f>SUMIFS(TB!BG:BG,TB!$F:$F,'Reported IS - detailed'!$B47,TB!$B:$B,'Reported IS - detailed'!$C47,TB!$G:$G,'Reported IS - detailed'!$E47,TB!$J:$J,'Reported IS - detailed'!$A$4,TB!$K:$K,"")</f>
        <v>0</v>
      </c>
      <c r="CO47" s="219">
        <f>SUMIFS(TB!BH:BH,TB!$F:$F,'Reported IS - detailed'!$B47,TB!$B:$B,'Reported IS - detailed'!$C47,TB!$G:$G,'Reported IS - detailed'!$E47,TB!$J:$J,'Reported IS - detailed'!$A$4,TB!$K:$K,"")</f>
        <v>0</v>
      </c>
      <c r="CP47" s="218">
        <f>SUMIFS(TB!BI:BI,TB!$F:$F,'Reported IS - detailed'!$B47,TB!$B:$B,'Reported IS - detailed'!$C47,TB!$G:$G,'Reported IS - detailed'!$E47,TB!$J:$J,'Reported IS - detailed'!$A$4,TB!$K:$K,"")</f>
        <v>0</v>
      </c>
    </row>
    <row r="48" spans="2:94" ht="14.25" hidden="1" customHeight="1" outlineLevel="2" x14ac:dyDescent="0.45">
      <c r="B48" s="71" t="s">
        <v>10</v>
      </c>
      <c r="C48" s="197" t="s">
        <v>619</v>
      </c>
      <c r="D48" s="197" t="str">
        <f>IFERROR(VLOOKUP($C48,TB!$B:$H,2,FALSE),"-")</f>
        <v>Contractor-Wages</v>
      </c>
      <c r="E48" s="197" t="str">
        <f>IFERROR(VLOOKUP($C48,TB!$B:$H,6,FALSE),"-")</f>
        <v>Contract labor</v>
      </c>
      <c r="F48" s="71" t="str">
        <f>IFERROR(VLOOKUP($C48,TB!$B:$H,7,FALSE),"-")</f>
        <v>Wages</v>
      </c>
      <c r="G48" s="219">
        <f t="shared" si="269"/>
        <v>197</v>
      </c>
      <c r="H48" s="219">
        <f>SUM(BG48:BR48)</f>
        <v>180</v>
      </c>
      <c r="I48" s="219">
        <f>SUM(BS48:CD48)</f>
        <v>193</v>
      </c>
      <c r="J48" s="218">
        <f ca="1">_xlfn.IFNA(SUM(OFFSET($AU48,0,MATCH(Periods!$D$15,$AU$7:$CS$7)-1):OFFSET($AU48,0,MATCH(Periods!$D$15,$AU$7:$CS$7,0)-12)),0)</f>
        <v>195</v>
      </c>
      <c r="K48" s="218">
        <f ca="1">_xlfn.IFNA(SUM(OFFSET($AU48,0,MATCH(Periods!$D$17,$AU$7:$CS$7)-1):OFFSET($AU48,0,MATCH(Periods!$D$13,$AU$7:$CS$7,0))),0)</f>
        <v>30</v>
      </c>
      <c r="L48" s="218">
        <f ca="1">_xlfn.IFNA(SUM(OFFSET($AU48,0,MATCH(Periods!$D$16,$AU$7:$CS$7)-1):OFFSET($AU48,0,MATCH(Periods!$D$14,$AU$7:$CS$7,0))),0)</f>
        <v>32</v>
      </c>
      <c r="N48" s="71"/>
      <c r="O48" s="316"/>
      <c r="P48" s="58">
        <f t="shared" si="270"/>
        <v>2.0699074114895787E-3</v>
      </c>
      <c r="Q48" s="58">
        <f t="shared" si="270"/>
        <v>3.4470387172319417E-3</v>
      </c>
      <c r="R48" s="58">
        <f t="shared" si="270"/>
        <v>2.3043602799680874E-3</v>
      </c>
      <c r="S48" s="58">
        <f t="shared" ca="1" si="180"/>
        <v>2.535843116739077E-3</v>
      </c>
      <c r="T48" s="58">
        <f t="shared" ca="1" si="181"/>
        <v>2.8938094876015362E-3</v>
      </c>
      <c r="U48" s="58">
        <f t="shared" ca="1" si="182"/>
        <v>9.1163033567656232E-3</v>
      </c>
      <c r="V48" s="149"/>
      <c r="W48" s="218">
        <f t="shared" si="158"/>
        <v>0</v>
      </c>
      <c r="X48" s="218">
        <f>MIN(BG48:BR48)</f>
        <v>15</v>
      </c>
      <c r="Y48" s="218">
        <f>MIN(BS48:CD48)</f>
        <v>15</v>
      </c>
      <c r="Z48" s="218">
        <f ca="1">_xlfn.IFNA(MIN(OFFSET($AU48,0,MATCH(Periods!$D$15,$AU$7:$CS$7)-1):OFFSET($AU48,0,MATCH(Periods!$D$15,$AU$7:$CS$7,0)-12)),0)</f>
        <v>15</v>
      </c>
      <c r="AA48" s="337"/>
      <c r="AB48" s="218">
        <f t="shared" si="159"/>
        <v>30</v>
      </c>
      <c r="AC48" s="218">
        <f>MAX(BG48:BR48)</f>
        <v>15</v>
      </c>
      <c r="AD48" s="218">
        <f>MAX(BS48:CD48)</f>
        <v>26</v>
      </c>
      <c r="AE48" s="218">
        <f ca="1">_xlfn.IFNA(MAX(OFFSET($AU48,0,MATCH(Periods!$D$15,$AU$7:$CS$7)-1):OFFSET($AU48,0,MATCH(Periods!$D$15,$AU$7:$CS$7,0)-12)),0)</f>
        <v>26</v>
      </c>
      <c r="AF48" s="337"/>
      <c r="AG48" s="218">
        <f t="shared" si="160"/>
        <v>16.416666666666668</v>
      </c>
      <c r="AH48" s="218">
        <f>AVERAGE(BG48:BR48)</f>
        <v>15</v>
      </c>
      <c r="AI48" s="218">
        <f>AVERAGE(BS48:CD48)</f>
        <v>16.083333333333332</v>
      </c>
      <c r="AJ48" s="218">
        <f ca="1">_xlfn.IFNA(AVERAGE(OFFSET($AU48,0,MATCH(Periods!$D$15,$AU$7:$CS$7)-1):OFFSET($AU48,0,MATCH(Periods!$D$15,$AU$7:$CS$7,0)-12)),0)</f>
        <v>16.25</v>
      </c>
      <c r="AK48" s="337"/>
      <c r="AL48" s="218">
        <f>H48-G48</f>
        <v>-17</v>
      </c>
      <c r="AM48" s="59">
        <f>IFERROR(AL48/G48,"n/a")</f>
        <v>-8.6294416243654817E-2</v>
      </c>
      <c r="AN48" s="218">
        <f>I48-H48</f>
        <v>13</v>
      </c>
      <c r="AO48" s="59">
        <f>IFERROR(AN48/H48,"n/a")</f>
        <v>7.2222222222222215E-2</v>
      </c>
      <c r="AP48" s="218">
        <f ca="1">J48-I48</f>
        <v>2</v>
      </c>
      <c r="AQ48" s="59">
        <f ca="1">IFERROR(AP48/I48,"n/a")</f>
        <v>1.0362694300518135E-2</v>
      </c>
      <c r="AR48" s="218">
        <f ca="1">L48-K48</f>
        <v>2</v>
      </c>
      <c r="AS48" s="58">
        <f ca="1">IFERROR(AR48/K48,"n/a")</f>
        <v>6.6666666666666666E-2</v>
      </c>
      <c r="AU48" s="219">
        <f>SUMIFS(TB!N:N,TB!$F:$F,'Reported IS - detailed'!$B48,TB!$B:$B,'Reported IS - detailed'!$C48,TB!$G:$G,'Reported IS - detailed'!$E48,TB!$J:$J,'Reported IS - detailed'!$A$4,TB!$K:$K,"")</f>
        <v>15</v>
      </c>
      <c r="AV48" s="219">
        <f>SUMIFS(TB!O:O,TB!$F:$F,'Reported IS - detailed'!$B48,TB!$B:$B,'Reported IS - detailed'!$C48,TB!$G:$G,'Reported IS - detailed'!$E48,TB!$J:$J,'Reported IS - detailed'!$A$4,TB!$K:$K,"")</f>
        <v>15</v>
      </c>
      <c r="AW48" s="219">
        <f>SUMIFS(TB!P:P,TB!$F:$F,'Reported IS - detailed'!$B48,TB!$B:$B,'Reported IS - detailed'!$C48,TB!$G:$G,'Reported IS - detailed'!$E48,TB!$J:$J,'Reported IS - detailed'!$A$4,TB!$K:$K,"")</f>
        <v>15</v>
      </c>
      <c r="AX48" s="219">
        <f>SUMIFS(TB!Q:Q,TB!$F:$F,'Reported IS - detailed'!$B48,TB!$B:$B,'Reported IS - detailed'!$C48,TB!$G:$G,'Reported IS - detailed'!$E48,TB!$J:$J,'Reported IS - detailed'!$A$4,TB!$K:$K,"")</f>
        <v>15</v>
      </c>
      <c r="AY48" s="219">
        <f>SUMIFS(TB!R:R,TB!$F:$F,'Reported IS - detailed'!$B48,TB!$B:$B,'Reported IS - detailed'!$C48,TB!$G:$G,'Reported IS - detailed'!$E48,TB!$J:$J,'Reported IS - detailed'!$A$4,TB!$K:$K,"")</f>
        <v>30</v>
      </c>
      <c r="AZ48" s="219">
        <f>SUMIFS(TB!S:S,TB!$F:$F,'Reported IS - detailed'!$B48,TB!$B:$B,'Reported IS - detailed'!$C48,TB!$G:$G,'Reported IS - detailed'!$E48,TB!$J:$J,'Reported IS - detailed'!$A$4,TB!$K:$K,"")</f>
        <v>0</v>
      </c>
      <c r="BA48" s="219">
        <f>SUMIFS(TB!T:T,TB!$F:$F,'Reported IS - detailed'!$B48,TB!$B:$B,'Reported IS - detailed'!$C48,TB!$G:$G,'Reported IS - detailed'!$E48,TB!$J:$J,'Reported IS - detailed'!$A$4,TB!$K:$K,"")</f>
        <v>15</v>
      </c>
      <c r="BB48" s="219">
        <f>SUMIFS(TB!U:U,TB!$F:$F,'Reported IS - detailed'!$B48,TB!$B:$B,'Reported IS - detailed'!$C48,TB!$G:$G,'Reported IS - detailed'!$E48,TB!$J:$J,'Reported IS - detailed'!$A$4,TB!$K:$K,"")</f>
        <v>15</v>
      </c>
      <c r="BC48" s="219">
        <f>SUMIFS(TB!V:V,TB!$F:$F,'Reported IS - detailed'!$B48,TB!$B:$B,'Reported IS - detailed'!$C48,TB!$G:$G,'Reported IS - detailed'!$E48,TB!$J:$J,'Reported IS - detailed'!$A$4,TB!$K:$K,"")</f>
        <v>16</v>
      </c>
      <c r="BD48" s="219">
        <f>SUMIFS(TB!W:W,TB!$F:$F,'Reported IS - detailed'!$B48,TB!$B:$B,'Reported IS - detailed'!$C48,TB!$G:$G,'Reported IS - detailed'!$E48,TB!$J:$J,'Reported IS - detailed'!$A$4,TB!$K:$K,"")</f>
        <v>15</v>
      </c>
      <c r="BE48" s="219">
        <f>SUMIFS(TB!X:X,TB!$F:$F,'Reported IS - detailed'!$B48,TB!$B:$B,'Reported IS - detailed'!$C48,TB!$G:$G,'Reported IS - detailed'!$E48,TB!$J:$J,'Reported IS - detailed'!$A$4,TB!$K:$K,"")</f>
        <v>16</v>
      </c>
      <c r="BF48" s="219">
        <f>SUMIFS(TB!Y:Y,TB!$F:$F,'Reported IS - detailed'!$B48,TB!$B:$B,'Reported IS - detailed'!$C48,TB!$G:$G,'Reported IS - detailed'!$E48,TB!$J:$J,'Reported IS - detailed'!$A$4,TB!$K:$K,"")</f>
        <v>30</v>
      </c>
      <c r="BG48" s="219">
        <f>SUMIFS(TB!Z:Z,TB!$F:$F,'Reported IS - detailed'!$B48,TB!$B:$B,'Reported IS - detailed'!$C48,TB!$G:$G,'Reported IS - detailed'!$E48,TB!$J:$J,'Reported IS - detailed'!$A$4,TB!$K:$K,"")</f>
        <v>15</v>
      </c>
      <c r="BH48" s="219">
        <f>SUMIFS(TB!AA:AA,TB!$F:$F,'Reported IS - detailed'!$B48,TB!$B:$B,'Reported IS - detailed'!$C48,TB!$G:$G,'Reported IS - detailed'!$E48,TB!$J:$J,'Reported IS - detailed'!$A$4,TB!$K:$K,"")</f>
        <v>15</v>
      </c>
      <c r="BI48" s="219">
        <f>SUMIFS(TB!AB:AB,TB!$F:$F,'Reported IS - detailed'!$B48,TB!$B:$B,'Reported IS - detailed'!$C48,TB!$G:$G,'Reported IS - detailed'!$E48,TB!$J:$J,'Reported IS - detailed'!$A$4,TB!$K:$K,"")</f>
        <v>15</v>
      </c>
      <c r="BJ48" s="219">
        <f>SUMIFS(TB!AC:AC,TB!$F:$F,'Reported IS - detailed'!$B48,TB!$B:$B,'Reported IS - detailed'!$C48,TB!$G:$G,'Reported IS - detailed'!$E48,TB!$J:$J,'Reported IS - detailed'!$A$4,TB!$K:$K,"")</f>
        <v>15</v>
      </c>
      <c r="BK48" s="219">
        <f>SUMIFS(TB!AD:AD,TB!$F:$F,'Reported IS - detailed'!$B48,TB!$B:$B,'Reported IS - detailed'!$C48,TB!$G:$G,'Reported IS - detailed'!$E48,TB!$J:$J,'Reported IS - detailed'!$A$4,TB!$K:$K,"")</f>
        <v>15</v>
      </c>
      <c r="BL48" s="219">
        <f>SUMIFS(TB!AE:AE,TB!$F:$F,'Reported IS - detailed'!$B48,TB!$B:$B,'Reported IS - detailed'!$C48,TB!$G:$G,'Reported IS - detailed'!$E48,TB!$J:$J,'Reported IS - detailed'!$A$4,TB!$K:$K,"")</f>
        <v>15</v>
      </c>
      <c r="BM48" s="219">
        <f>SUMIFS(TB!AF:AF,TB!$F:$F,'Reported IS - detailed'!$B48,TB!$B:$B,'Reported IS - detailed'!$C48,TB!$G:$G,'Reported IS - detailed'!$E48,TB!$J:$J,'Reported IS - detailed'!$A$4,TB!$K:$K,"")</f>
        <v>15</v>
      </c>
      <c r="BN48" s="219">
        <f>SUMIFS(TB!AG:AG,TB!$F:$F,'Reported IS - detailed'!$B48,TB!$B:$B,'Reported IS - detailed'!$C48,TB!$G:$G,'Reported IS - detailed'!$E48,TB!$J:$J,'Reported IS - detailed'!$A$4,TB!$K:$K,"")</f>
        <v>15</v>
      </c>
      <c r="BO48" s="219">
        <f>SUMIFS(TB!AH:AH,TB!$F:$F,'Reported IS - detailed'!$B48,TB!$B:$B,'Reported IS - detailed'!$C48,TB!$G:$G,'Reported IS - detailed'!$E48,TB!$J:$J,'Reported IS - detailed'!$A$4,TB!$K:$K,"")</f>
        <v>15</v>
      </c>
      <c r="BP48" s="219">
        <f>SUMIFS(TB!AI:AI,TB!$F:$F,'Reported IS - detailed'!$B48,TB!$B:$B,'Reported IS - detailed'!$C48,TB!$G:$G,'Reported IS - detailed'!$E48,TB!$J:$J,'Reported IS - detailed'!$A$4,TB!$K:$K,"")</f>
        <v>15</v>
      </c>
      <c r="BQ48" s="219">
        <f>SUMIFS(TB!AJ:AJ,TB!$F:$F,'Reported IS - detailed'!$B48,TB!$B:$B,'Reported IS - detailed'!$C48,TB!$G:$G,'Reported IS - detailed'!$E48,TB!$J:$J,'Reported IS - detailed'!$A$4,TB!$K:$K,"")</f>
        <v>15</v>
      </c>
      <c r="BR48" s="219">
        <f>SUMIFS(TB!AK:AK,TB!$F:$F,'Reported IS - detailed'!$B48,TB!$B:$B,'Reported IS - detailed'!$C48,TB!$G:$G,'Reported IS - detailed'!$E48,TB!$J:$J,'Reported IS - detailed'!$A$4,TB!$K:$K,"")</f>
        <v>15</v>
      </c>
      <c r="BS48" s="219">
        <f>SUMIFS(TB!AL:AL,TB!$F:$F,'Reported IS - detailed'!$B48,TB!$B:$B,'Reported IS - detailed'!$C48,TB!$G:$G,'Reported IS - detailed'!$E48,TB!$J:$J,'Reported IS - detailed'!$A$4,TB!$K:$K,"")</f>
        <v>15</v>
      </c>
      <c r="BT48" s="219">
        <f>SUMIFS(TB!AM:AM,TB!$F:$F,'Reported IS - detailed'!$B48,TB!$B:$B,'Reported IS - detailed'!$C48,TB!$G:$G,'Reported IS - detailed'!$E48,TB!$J:$J,'Reported IS - detailed'!$A$4,TB!$K:$K,"")</f>
        <v>15</v>
      </c>
      <c r="BU48" s="219">
        <f>SUMIFS(TB!AN:AN,TB!$F:$F,'Reported IS - detailed'!$B48,TB!$B:$B,'Reported IS - detailed'!$C48,TB!$G:$G,'Reported IS - detailed'!$E48,TB!$J:$J,'Reported IS - detailed'!$A$4,TB!$K:$K,"")</f>
        <v>15</v>
      </c>
      <c r="BV48" s="219">
        <f>SUMIFS(TB!AO:AO,TB!$F:$F,'Reported IS - detailed'!$B48,TB!$B:$B,'Reported IS - detailed'!$C48,TB!$G:$G,'Reported IS - detailed'!$E48,TB!$J:$J,'Reported IS - detailed'!$A$4,TB!$K:$K,"")</f>
        <v>15</v>
      </c>
      <c r="BW48" s="219">
        <f>SUMIFS(TB!AP:AP,TB!$F:$F,'Reported IS - detailed'!$B48,TB!$B:$B,'Reported IS - detailed'!$C48,TB!$G:$G,'Reported IS - detailed'!$E48,TB!$J:$J,'Reported IS - detailed'!$A$4,TB!$K:$K,"")</f>
        <v>15</v>
      </c>
      <c r="BX48" s="219">
        <f>SUMIFS(TB!AQ:AQ,TB!$F:$F,'Reported IS - detailed'!$B48,TB!$B:$B,'Reported IS - detailed'!$C48,TB!$G:$G,'Reported IS - detailed'!$E48,TB!$J:$J,'Reported IS - detailed'!$A$4,TB!$K:$K,"")</f>
        <v>15</v>
      </c>
      <c r="BY48" s="219">
        <f>SUMIFS(TB!AR:AR,TB!$F:$F,'Reported IS - detailed'!$B48,TB!$B:$B,'Reported IS - detailed'!$C48,TB!$G:$G,'Reported IS - detailed'!$E48,TB!$J:$J,'Reported IS - detailed'!$A$4,TB!$K:$K,"")</f>
        <v>15</v>
      </c>
      <c r="BZ48" s="219">
        <f>SUMIFS(TB!AS:AS,TB!$F:$F,'Reported IS - detailed'!$B48,TB!$B:$B,'Reported IS - detailed'!$C48,TB!$G:$G,'Reported IS - detailed'!$E48,TB!$J:$J,'Reported IS - detailed'!$A$4,TB!$K:$K,"")</f>
        <v>15</v>
      </c>
      <c r="CA48" s="219">
        <f>SUMIFS(TB!AT:AT,TB!$F:$F,'Reported IS - detailed'!$B48,TB!$B:$B,'Reported IS - detailed'!$C48,TB!$G:$G,'Reported IS - detailed'!$E48,TB!$J:$J,'Reported IS - detailed'!$A$4,TB!$K:$K,"")</f>
        <v>15</v>
      </c>
      <c r="CB48" s="219">
        <f>SUMIFS(TB!AU:AU,TB!$F:$F,'Reported IS - detailed'!$B48,TB!$B:$B,'Reported IS - detailed'!$C48,TB!$G:$G,'Reported IS - detailed'!$E48,TB!$J:$J,'Reported IS - detailed'!$A$4,TB!$K:$K,"")</f>
        <v>16</v>
      </c>
      <c r="CC48" s="219">
        <f>SUMIFS(TB!AV:AV,TB!$F:$F,'Reported IS - detailed'!$B48,TB!$B:$B,'Reported IS - detailed'!$C48,TB!$G:$G,'Reported IS - detailed'!$E48,TB!$J:$J,'Reported IS - detailed'!$A$4,TB!$K:$K,"")</f>
        <v>16</v>
      </c>
      <c r="CD48" s="218">
        <f>SUMIFS(TB!AW:AW,TB!$F:$F,'Reported IS - detailed'!$B48,TB!$B:$B,'Reported IS - detailed'!$C48,TB!$G:$G,'Reported IS - detailed'!$E48,TB!$J:$J,'Reported IS - detailed'!$A$4,TB!$K:$K,"")</f>
        <v>26</v>
      </c>
      <c r="CE48" s="219">
        <f>SUMIFS(TB!AX:AX,TB!$F:$F,'Reported IS - detailed'!$B48,TB!$B:$B,'Reported IS - detailed'!$C48,TB!$G:$G,'Reported IS - detailed'!$E48,TB!$J:$J,'Reported IS - detailed'!$A$4,TB!$K:$K,"")</f>
        <v>16</v>
      </c>
      <c r="CF48" s="219">
        <f>SUMIFS(TB!AY:AY,TB!$F:$F,'Reported IS - detailed'!$B48,TB!$B:$B,'Reported IS - detailed'!$C48,TB!$G:$G,'Reported IS - detailed'!$E48,TB!$J:$J,'Reported IS - detailed'!$A$4,TB!$K:$K,"")</f>
        <v>16</v>
      </c>
      <c r="CG48" s="219">
        <f>SUMIFS(TB!AZ:AZ,TB!$F:$F,'Reported IS - detailed'!$B48,TB!$B:$B,'Reported IS - detailed'!$C48,TB!$G:$G,'Reported IS - detailed'!$E48,TB!$J:$J,'Reported IS - detailed'!$A$4,TB!$K:$K,"")</f>
        <v>0</v>
      </c>
      <c r="CH48" s="219">
        <f>SUMIFS(TB!BA:BA,TB!$F:$F,'Reported IS - detailed'!$B48,TB!$B:$B,'Reported IS - detailed'!$C48,TB!$G:$G,'Reported IS - detailed'!$E48,TB!$J:$J,'Reported IS - detailed'!$A$4,TB!$K:$K,"")</f>
        <v>0</v>
      </c>
      <c r="CI48" s="219">
        <f>SUMIFS(TB!BB:BB,TB!$F:$F,'Reported IS - detailed'!$B48,TB!$B:$B,'Reported IS - detailed'!$C48,TB!$G:$G,'Reported IS - detailed'!$E48,TB!$J:$J,'Reported IS - detailed'!$A$4,TB!$K:$K,"")</f>
        <v>0</v>
      </c>
      <c r="CJ48" s="219">
        <f>SUMIFS(TB!BC:BC,TB!$F:$F,'Reported IS - detailed'!$B48,TB!$B:$B,'Reported IS - detailed'!$C48,TB!$G:$G,'Reported IS - detailed'!$E48,TB!$J:$J,'Reported IS - detailed'!$A$4,TB!$K:$K,"")</f>
        <v>0</v>
      </c>
      <c r="CK48" s="219">
        <f>SUMIFS(TB!BD:BD,TB!$F:$F,'Reported IS - detailed'!$B48,TB!$B:$B,'Reported IS - detailed'!$C48,TB!$G:$G,'Reported IS - detailed'!$E48,TB!$J:$J,'Reported IS - detailed'!$A$4,TB!$K:$K,"")</f>
        <v>0</v>
      </c>
      <c r="CL48" s="219">
        <f>SUMIFS(TB!BE:BE,TB!$F:$F,'Reported IS - detailed'!$B48,TB!$B:$B,'Reported IS - detailed'!$C48,TB!$G:$G,'Reported IS - detailed'!$E48,TB!$J:$J,'Reported IS - detailed'!$A$4,TB!$K:$K,"")</f>
        <v>0</v>
      </c>
      <c r="CM48" s="219">
        <f>SUMIFS(TB!BF:BF,TB!$F:$F,'Reported IS - detailed'!$B48,TB!$B:$B,'Reported IS - detailed'!$C48,TB!$G:$G,'Reported IS - detailed'!$E48,TB!$J:$J,'Reported IS - detailed'!$A$4,TB!$K:$K,"")</f>
        <v>0</v>
      </c>
      <c r="CN48" s="219">
        <f>SUMIFS(TB!BG:BG,TB!$F:$F,'Reported IS - detailed'!$B48,TB!$B:$B,'Reported IS - detailed'!$C48,TB!$G:$G,'Reported IS - detailed'!$E48,TB!$J:$J,'Reported IS - detailed'!$A$4,TB!$K:$K,"")</f>
        <v>0</v>
      </c>
      <c r="CO48" s="219">
        <f>SUMIFS(TB!BH:BH,TB!$F:$F,'Reported IS - detailed'!$B48,TB!$B:$B,'Reported IS - detailed'!$C48,TB!$G:$G,'Reported IS - detailed'!$E48,TB!$J:$J,'Reported IS - detailed'!$A$4,TB!$K:$K,"")</f>
        <v>0</v>
      </c>
      <c r="CP48" s="218">
        <f>SUMIFS(TB!BI:BI,TB!$F:$F,'Reported IS - detailed'!$B48,TB!$B:$B,'Reported IS - detailed'!$C48,TB!$G:$G,'Reported IS - detailed'!$E48,TB!$J:$J,'Reported IS - detailed'!$A$4,TB!$K:$K,"")</f>
        <v>0</v>
      </c>
    </row>
    <row r="49" spans="2:94" ht="14.25" hidden="1" customHeight="1" outlineLevel="2" x14ac:dyDescent="0.45">
      <c r="B49" s="71" t="s">
        <v>10</v>
      </c>
      <c r="C49" s="197" t="s">
        <v>644</v>
      </c>
      <c r="D49" s="197" t="str">
        <f>IFERROR(VLOOKUP($C49,TB!$B:$H,2,FALSE),"-")</f>
        <v>TEMPORARY HELP</v>
      </c>
      <c r="E49" s="197" t="str">
        <f>IFERROR(VLOOKUP($C49,TB!$B:$H,6,FALSE),"-")</f>
        <v>Contract labor</v>
      </c>
      <c r="F49" s="71" t="str">
        <f>IFERROR(VLOOKUP($C49,TB!$B:$H,7,FALSE),"-")</f>
        <v>Temporary help</v>
      </c>
      <c r="G49" s="527">
        <f t="shared" si="269"/>
        <v>43.78736</v>
      </c>
      <c r="H49" s="527">
        <f>SUM(BG49:BR49)</f>
        <v>25.128409999999999</v>
      </c>
      <c r="I49" s="527">
        <f>SUM(BS49:CD49)</f>
        <v>50.52487</v>
      </c>
      <c r="J49" s="218">
        <f ca="1">_xlfn.IFNA(SUM(OFFSET($AU49,0,MATCH(Periods!$D$15,$AU$7:$CS$7)-1):OFFSET($AU49,0,MATCH(Periods!$D$15,$AU$7:$CS$7,0)-12)),0)</f>
        <v>40.685449999999996</v>
      </c>
      <c r="K49" s="218">
        <f ca="1">_xlfn.IFNA(SUM(OFFSET($AU49,0,MATCH(Periods!$D$17,$AU$7:$CS$7)-1):OFFSET($AU49,0,MATCH(Periods!$D$13,$AU$7:$CS$7,0))),0)</f>
        <v>17.791889999999999</v>
      </c>
      <c r="L49" s="218">
        <f ca="1">_xlfn.IFNA(SUM(OFFSET($AU49,0,MATCH(Periods!$D$16,$AU$7:$CS$7)-1):OFFSET($AU49,0,MATCH(Periods!$D$14,$AU$7:$CS$7,0))),0)</f>
        <v>7.9524699999999999</v>
      </c>
      <c r="N49" s="71" t="s">
        <v>679</v>
      </c>
      <c r="O49" s="316"/>
      <c r="P49" s="58">
        <f t="shared" si="270"/>
        <v>4.6008010656630615E-4</v>
      </c>
      <c r="Q49" s="58">
        <f t="shared" si="270"/>
        <v>4.8121445651376829E-4</v>
      </c>
      <c r="R49" s="58">
        <f t="shared" si="270"/>
        <v>6.0325131387850366E-4</v>
      </c>
      <c r="S49" s="58">
        <f t="shared" ca="1" si="180"/>
        <v>5.2908676068683005E-4</v>
      </c>
      <c r="T49" s="58">
        <f t="shared" ca="1" si="181"/>
        <v>1.7162113361454299E-3</v>
      </c>
      <c r="U49" s="58">
        <f t="shared" ca="1" si="182"/>
        <v>2.2655352798618099E-3</v>
      </c>
      <c r="V49" s="149"/>
      <c r="W49" s="218">
        <f t="shared" si="158"/>
        <v>0</v>
      </c>
      <c r="X49" s="218">
        <f>MIN(BG49:BR49)</f>
        <v>0</v>
      </c>
      <c r="Y49" s="218">
        <f>MIN(BS49:CD49)</f>
        <v>0</v>
      </c>
      <c r="Z49" s="218">
        <f ca="1">_xlfn.IFNA(MIN(OFFSET($AU49,0,MATCH(Periods!$D$15,$AU$7:$CS$7)-1):OFFSET($AU49,0,MATCH(Periods!$D$15,$AU$7:$CS$7,0)-12)),0)</f>
        <v>0</v>
      </c>
      <c r="AA49" s="337"/>
      <c r="AB49" s="218">
        <f t="shared" si="159"/>
        <v>18.1858</v>
      </c>
      <c r="AC49" s="218">
        <f>MAX(BG49:BR49)</f>
        <v>11.115899999999998</v>
      </c>
      <c r="AD49" s="218">
        <f>MAX(BS49:CD49)</f>
        <v>18.640349999999998</v>
      </c>
      <c r="AE49" s="218">
        <f ca="1">_xlfn.IFNA(MAX(OFFSET($AU49,0,MATCH(Periods!$D$15,$AU$7:$CS$7)-1):OFFSET($AU49,0,MATCH(Periods!$D$15,$AU$7:$CS$7,0)-12)),0)</f>
        <v>18.640349999999998</v>
      </c>
      <c r="AF49" s="337"/>
      <c r="AG49" s="218">
        <f t="shared" si="160"/>
        <v>3.6489466666666668</v>
      </c>
      <c r="AH49" s="218">
        <f>AVERAGE(BG49:BR49)</f>
        <v>2.0940341666666664</v>
      </c>
      <c r="AI49" s="218">
        <f>AVERAGE(BS49:CD49)</f>
        <v>4.2104058333333336</v>
      </c>
      <c r="AJ49" s="218">
        <f ca="1">_xlfn.IFNA(AVERAGE(OFFSET($AU49,0,MATCH(Periods!$D$15,$AU$7:$CS$7)-1):OFFSET($AU49,0,MATCH(Periods!$D$15,$AU$7:$CS$7,0)-12)),0)</f>
        <v>3.3904541666666663</v>
      </c>
      <c r="AK49" s="337"/>
      <c r="AL49" s="218">
        <f>H49-G49</f>
        <v>-18.658950000000001</v>
      </c>
      <c r="AM49" s="59">
        <f>IFERROR(AL49/G49,"n/a")</f>
        <v>-0.42612639812037084</v>
      </c>
      <c r="AN49" s="218">
        <f>I49-H49</f>
        <v>25.396460000000001</v>
      </c>
      <c r="AO49" s="59">
        <f>IFERROR(AN49/H49,"n/a")</f>
        <v>1.0106672089479598</v>
      </c>
      <c r="AP49" s="218">
        <f ca="1">J49-I49</f>
        <v>-9.8394200000000041</v>
      </c>
      <c r="AQ49" s="59">
        <f ca="1">IFERROR(AP49/I49,"n/a")</f>
        <v>-0.19474409335442139</v>
      </c>
      <c r="AR49" s="218">
        <f ca="1">L49-K49</f>
        <v>-9.8394199999999987</v>
      </c>
      <c r="AS49" s="58">
        <f ca="1">IFERROR(AR49/K49,"n/a")</f>
        <v>-0.55302837416373407</v>
      </c>
      <c r="AU49" s="219">
        <f>SUMIFS(TB!N:N,TB!$F:$F,'Reported IS - detailed'!$B49,TB!$B:$B,'Reported IS - detailed'!$C49,TB!$G:$G,'Reported IS - detailed'!$E49,TB!$J:$J,'Reported IS - detailed'!$A$4,TB!$K:$K,"")</f>
        <v>18.1858</v>
      </c>
      <c r="AV49" s="219">
        <f>SUMIFS(TB!O:O,TB!$F:$F,'Reported IS - detailed'!$B49,TB!$B:$B,'Reported IS - detailed'!$C49,TB!$G:$G,'Reported IS - detailed'!$E49,TB!$J:$J,'Reported IS - detailed'!$A$4,TB!$K:$K,"")</f>
        <v>0</v>
      </c>
      <c r="AW49" s="219">
        <f>SUMIFS(TB!P:P,TB!$F:$F,'Reported IS - detailed'!$B49,TB!$B:$B,'Reported IS - detailed'!$C49,TB!$G:$G,'Reported IS - detailed'!$E49,TB!$J:$J,'Reported IS - detailed'!$A$4,TB!$K:$K,"")</f>
        <v>0</v>
      </c>
      <c r="AX49" s="219">
        <f>SUMIFS(TB!Q:Q,TB!$F:$F,'Reported IS - detailed'!$B49,TB!$B:$B,'Reported IS - detailed'!$C49,TB!$G:$G,'Reported IS - detailed'!$E49,TB!$J:$J,'Reported IS - detailed'!$A$4,TB!$K:$K,"")</f>
        <v>14.480199999999996</v>
      </c>
      <c r="AY49" s="219">
        <f>SUMIFS(TB!R:R,TB!$F:$F,'Reported IS - detailed'!$B49,TB!$B:$B,'Reported IS - detailed'!$C49,TB!$G:$G,'Reported IS - detailed'!$E49,TB!$J:$J,'Reported IS - detailed'!$A$4,TB!$K:$K,"")</f>
        <v>0</v>
      </c>
      <c r="AZ49" s="219">
        <f>SUMIFS(TB!S:S,TB!$F:$F,'Reported IS - detailed'!$B49,TB!$B:$B,'Reported IS - detailed'!$C49,TB!$G:$G,'Reported IS - detailed'!$E49,TB!$J:$J,'Reported IS - detailed'!$A$4,TB!$K:$K,"")</f>
        <v>0</v>
      </c>
      <c r="BA49" s="219">
        <f>SUMIFS(TB!T:T,TB!$F:$F,'Reported IS - detailed'!$B49,TB!$B:$B,'Reported IS - detailed'!$C49,TB!$G:$G,'Reported IS - detailed'!$E49,TB!$J:$J,'Reported IS - detailed'!$A$4,TB!$K:$K,"")</f>
        <v>0</v>
      </c>
      <c r="BB49" s="219">
        <f>SUMIFS(TB!U:U,TB!$F:$F,'Reported IS - detailed'!$B49,TB!$B:$B,'Reported IS - detailed'!$C49,TB!$G:$G,'Reported IS - detailed'!$E49,TB!$J:$J,'Reported IS - detailed'!$A$4,TB!$K:$K,"")</f>
        <v>0</v>
      </c>
      <c r="BC49" s="219">
        <f>SUMIFS(TB!V:V,TB!$F:$F,'Reported IS - detailed'!$B49,TB!$B:$B,'Reported IS - detailed'!$C49,TB!$G:$G,'Reported IS - detailed'!$E49,TB!$J:$J,'Reported IS - detailed'!$A$4,TB!$K:$K,"")</f>
        <v>0</v>
      </c>
      <c r="BD49" s="219">
        <f>SUMIFS(TB!W:W,TB!$F:$F,'Reported IS - detailed'!$B49,TB!$B:$B,'Reported IS - detailed'!$C49,TB!$G:$G,'Reported IS - detailed'!$E49,TB!$J:$J,'Reported IS - detailed'!$A$4,TB!$K:$K,"")</f>
        <v>0</v>
      </c>
      <c r="BE49" s="219">
        <f>SUMIFS(TB!X:X,TB!$F:$F,'Reported IS - detailed'!$B49,TB!$B:$B,'Reported IS - detailed'!$C49,TB!$G:$G,'Reported IS - detailed'!$E49,TB!$J:$J,'Reported IS - detailed'!$A$4,TB!$K:$K,"")</f>
        <v>0</v>
      </c>
      <c r="BF49" s="219">
        <f>SUMIFS(TB!Y:Y,TB!$F:$F,'Reported IS - detailed'!$B49,TB!$B:$B,'Reported IS - detailed'!$C49,TB!$G:$G,'Reported IS - detailed'!$E49,TB!$J:$J,'Reported IS - detailed'!$A$4,TB!$K:$K,"")</f>
        <v>11.121360000000003</v>
      </c>
      <c r="BG49" s="219">
        <f>SUMIFS(TB!Z:Z,TB!$F:$F,'Reported IS - detailed'!$B49,TB!$B:$B,'Reported IS - detailed'!$C49,TB!$G:$G,'Reported IS - detailed'!$E49,TB!$J:$J,'Reported IS - detailed'!$A$4,TB!$K:$K,"")</f>
        <v>0</v>
      </c>
      <c r="BH49" s="219">
        <f>SUMIFS(TB!AA:AA,TB!$F:$F,'Reported IS - detailed'!$B49,TB!$B:$B,'Reported IS - detailed'!$C49,TB!$G:$G,'Reported IS - detailed'!$E49,TB!$J:$J,'Reported IS - detailed'!$A$4,TB!$K:$K,"")</f>
        <v>0</v>
      </c>
      <c r="BI49" s="219">
        <f>SUMIFS(TB!AB:AB,TB!$F:$F,'Reported IS - detailed'!$B49,TB!$B:$B,'Reported IS - detailed'!$C49,TB!$G:$G,'Reported IS - detailed'!$E49,TB!$J:$J,'Reported IS - detailed'!$A$4,TB!$K:$K,"")</f>
        <v>0</v>
      </c>
      <c r="BJ49" s="219">
        <f>SUMIFS(TB!AC:AC,TB!$F:$F,'Reported IS - detailed'!$B49,TB!$B:$B,'Reported IS - detailed'!$C49,TB!$G:$G,'Reported IS - detailed'!$E49,TB!$J:$J,'Reported IS - detailed'!$A$4,TB!$K:$K,"")</f>
        <v>8.4998400000000007</v>
      </c>
      <c r="BK49" s="219">
        <f>SUMIFS(TB!AD:AD,TB!$F:$F,'Reported IS - detailed'!$B49,TB!$B:$B,'Reported IS - detailed'!$C49,TB!$G:$G,'Reported IS - detailed'!$E49,TB!$J:$J,'Reported IS - detailed'!$A$4,TB!$K:$K,"")</f>
        <v>0</v>
      </c>
      <c r="BL49" s="219">
        <f>SUMIFS(TB!AE:AE,TB!$F:$F,'Reported IS - detailed'!$B49,TB!$B:$B,'Reported IS - detailed'!$C49,TB!$G:$G,'Reported IS - detailed'!$E49,TB!$J:$J,'Reported IS - detailed'!$A$4,TB!$K:$K,"")</f>
        <v>0</v>
      </c>
      <c r="BM49" s="219">
        <f>SUMIFS(TB!AF:AF,TB!$F:$F,'Reported IS - detailed'!$B49,TB!$B:$B,'Reported IS - detailed'!$C49,TB!$G:$G,'Reported IS - detailed'!$E49,TB!$J:$J,'Reported IS - detailed'!$A$4,TB!$K:$K,"")</f>
        <v>0</v>
      </c>
      <c r="BN49" s="219">
        <f>SUMIFS(TB!AG:AG,TB!$F:$F,'Reported IS - detailed'!$B49,TB!$B:$B,'Reported IS - detailed'!$C49,TB!$G:$G,'Reported IS - detailed'!$E49,TB!$J:$J,'Reported IS - detailed'!$A$4,TB!$K:$K,"")</f>
        <v>0</v>
      </c>
      <c r="BO49" s="219">
        <f>SUMIFS(TB!AH:AH,TB!$F:$F,'Reported IS - detailed'!$B49,TB!$B:$B,'Reported IS - detailed'!$C49,TB!$G:$G,'Reported IS - detailed'!$E49,TB!$J:$J,'Reported IS - detailed'!$A$4,TB!$K:$K,"")</f>
        <v>0</v>
      </c>
      <c r="BP49" s="219">
        <f>SUMIFS(TB!AI:AI,TB!$F:$F,'Reported IS - detailed'!$B49,TB!$B:$B,'Reported IS - detailed'!$C49,TB!$G:$G,'Reported IS - detailed'!$E49,TB!$J:$J,'Reported IS - detailed'!$A$4,TB!$K:$K,"")</f>
        <v>5.51267</v>
      </c>
      <c r="BQ49" s="219">
        <f>SUMIFS(TB!AJ:AJ,TB!$F:$F,'Reported IS - detailed'!$B49,TB!$B:$B,'Reported IS - detailed'!$C49,TB!$G:$G,'Reported IS - detailed'!$E49,TB!$J:$J,'Reported IS - detailed'!$A$4,TB!$K:$K,"")</f>
        <v>11.115899999999998</v>
      </c>
      <c r="BR49" s="219">
        <f>SUMIFS(TB!AK:AK,TB!$F:$F,'Reported IS - detailed'!$B49,TB!$B:$B,'Reported IS - detailed'!$C49,TB!$G:$G,'Reported IS - detailed'!$E49,TB!$J:$J,'Reported IS - detailed'!$A$4,TB!$K:$K,"")</f>
        <v>0</v>
      </c>
      <c r="BS49" s="219">
        <f>SUMIFS(TB!AL:AL,TB!$F:$F,'Reported IS - detailed'!$B49,TB!$B:$B,'Reported IS - detailed'!$C49,TB!$G:$G,'Reported IS - detailed'!$E49,TB!$J:$J,'Reported IS - detailed'!$A$4,TB!$K:$K,"")</f>
        <v>9.1425999999999998</v>
      </c>
      <c r="BT49" s="219">
        <f>SUMIFS(TB!AM:AM,TB!$F:$F,'Reported IS - detailed'!$B49,TB!$B:$B,'Reported IS - detailed'!$C49,TB!$G:$G,'Reported IS - detailed'!$E49,TB!$J:$J,'Reported IS - detailed'!$A$4,TB!$K:$K,"")</f>
        <v>8.6492899999999988</v>
      </c>
      <c r="BU49" s="219">
        <f>SUMIFS(TB!AN:AN,TB!$F:$F,'Reported IS - detailed'!$B49,TB!$B:$B,'Reported IS - detailed'!$C49,TB!$G:$G,'Reported IS - detailed'!$E49,TB!$J:$J,'Reported IS - detailed'!$A$4,TB!$K:$K,"")</f>
        <v>0</v>
      </c>
      <c r="BV49" s="219">
        <f>SUMIFS(TB!AO:AO,TB!$F:$F,'Reported IS - detailed'!$B49,TB!$B:$B,'Reported IS - detailed'!$C49,TB!$G:$G,'Reported IS - detailed'!$E49,TB!$J:$J,'Reported IS - detailed'!$A$4,TB!$K:$K,"")</f>
        <v>2.0182500000000019</v>
      </c>
      <c r="BW49" s="219">
        <f>SUMIFS(TB!AP:AP,TB!$F:$F,'Reported IS - detailed'!$B49,TB!$B:$B,'Reported IS - detailed'!$C49,TB!$G:$G,'Reported IS - detailed'!$E49,TB!$J:$J,'Reported IS - detailed'!$A$4,TB!$K:$K,"")</f>
        <v>0</v>
      </c>
      <c r="BX49" s="219">
        <f>SUMIFS(TB!AQ:AQ,TB!$F:$F,'Reported IS - detailed'!$B49,TB!$B:$B,'Reported IS - detailed'!$C49,TB!$G:$G,'Reported IS - detailed'!$E49,TB!$J:$J,'Reported IS - detailed'!$A$4,TB!$K:$K,"")</f>
        <v>0</v>
      </c>
      <c r="BY49" s="219">
        <f>SUMIFS(TB!AR:AR,TB!$F:$F,'Reported IS - detailed'!$B49,TB!$B:$B,'Reported IS - detailed'!$C49,TB!$G:$G,'Reported IS - detailed'!$E49,TB!$J:$J,'Reported IS - detailed'!$A$4,TB!$K:$K,"")</f>
        <v>0</v>
      </c>
      <c r="BZ49" s="219">
        <f>SUMIFS(TB!AS:AS,TB!$F:$F,'Reported IS - detailed'!$B49,TB!$B:$B,'Reported IS - detailed'!$C49,TB!$G:$G,'Reported IS - detailed'!$E49,TB!$J:$J,'Reported IS - detailed'!$A$4,TB!$K:$K,"")</f>
        <v>5.3724699999999999</v>
      </c>
      <c r="CA49" s="219">
        <f>SUMIFS(TB!AT:AT,TB!$F:$F,'Reported IS - detailed'!$B49,TB!$B:$B,'Reported IS - detailed'!$C49,TB!$G:$G,'Reported IS - detailed'!$E49,TB!$J:$J,'Reported IS - detailed'!$A$4,TB!$K:$K,"")</f>
        <v>0</v>
      </c>
      <c r="CB49" s="219">
        <f>SUMIFS(TB!AU:AU,TB!$F:$F,'Reported IS - detailed'!$B49,TB!$B:$B,'Reported IS - detailed'!$C49,TB!$G:$G,'Reported IS - detailed'!$E49,TB!$J:$J,'Reported IS - detailed'!$A$4,TB!$K:$K,"")</f>
        <v>6.7019100000000016</v>
      </c>
      <c r="CC49" s="219">
        <f>SUMIFS(TB!AV:AV,TB!$F:$F,'Reported IS - detailed'!$B49,TB!$B:$B,'Reported IS - detailed'!$C49,TB!$G:$G,'Reported IS - detailed'!$E49,TB!$J:$J,'Reported IS - detailed'!$A$4,TB!$K:$K,"")</f>
        <v>18.640349999999998</v>
      </c>
      <c r="CD49" s="218">
        <f>SUMIFS(TB!AW:AW,TB!$F:$F,'Reported IS - detailed'!$B49,TB!$B:$B,'Reported IS - detailed'!$C49,TB!$G:$G,'Reported IS - detailed'!$E49,TB!$J:$J,'Reported IS - detailed'!$A$4,TB!$K:$K,"")</f>
        <v>0</v>
      </c>
      <c r="CE49" s="219">
        <f>SUMIFS(TB!AX:AX,TB!$F:$F,'Reported IS - detailed'!$B49,TB!$B:$B,'Reported IS - detailed'!$C49,TB!$G:$G,'Reported IS - detailed'!$E49,TB!$J:$J,'Reported IS - detailed'!$A$4,TB!$K:$K,"")</f>
        <v>0</v>
      </c>
      <c r="CF49" s="219">
        <f>SUMIFS(TB!AY:AY,TB!$F:$F,'Reported IS - detailed'!$B49,TB!$B:$B,'Reported IS - detailed'!$C49,TB!$G:$G,'Reported IS - detailed'!$E49,TB!$J:$J,'Reported IS - detailed'!$A$4,TB!$K:$K,"")</f>
        <v>7.9524699999999999</v>
      </c>
      <c r="CG49" s="219">
        <f>SUMIFS(TB!AZ:AZ,TB!$F:$F,'Reported IS - detailed'!$B49,TB!$B:$B,'Reported IS - detailed'!$C49,TB!$G:$G,'Reported IS - detailed'!$E49,TB!$J:$J,'Reported IS - detailed'!$A$4,TB!$K:$K,"")</f>
        <v>0</v>
      </c>
      <c r="CH49" s="219">
        <f>SUMIFS(TB!BA:BA,TB!$F:$F,'Reported IS - detailed'!$B49,TB!$B:$B,'Reported IS - detailed'!$C49,TB!$G:$G,'Reported IS - detailed'!$E49,TB!$J:$J,'Reported IS - detailed'!$A$4,TB!$K:$K,"")</f>
        <v>0</v>
      </c>
      <c r="CI49" s="219">
        <f>SUMIFS(TB!BB:BB,TB!$F:$F,'Reported IS - detailed'!$B49,TB!$B:$B,'Reported IS - detailed'!$C49,TB!$G:$G,'Reported IS - detailed'!$E49,TB!$J:$J,'Reported IS - detailed'!$A$4,TB!$K:$K,"")</f>
        <v>0</v>
      </c>
      <c r="CJ49" s="219">
        <f>SUMIFS(TB!BC:BC,TB!$F:$F,'Reported IS - detailed'!$B49,TB!$B:$B,'Reported IS - detailed'!$C49,TB!$G:$G,'Reported IS - detailed'!$E49,TB!$J:$J,'Reported IS - detailed'!$A$4,TB!$K:$K,"")</f>
        <v>0</v>
      </c>
      <c r="CK49" s="219">
        <f>SUMIFS(TB!BD:BD,TB!$F:$F,'Reported IS - detailed'!$B49,TB!$B:$B,'Reported IS - detailed'!$C49,TB!$G:$G,'Reported IS - detailed'!$E49,TB!$J:$J,'Reported IS - detailed'!$A$4,TB!$K:$K,"")</f>
        <v>0</v>
      </c>
      <c r="CL49" s="219">
        <f>SUMIFS(TB!BE:BE,TB!$F:$F,'Reported IS - detailed'!$B49,TB!$B:$B,'Reported IS - detailed'!$C49,TB!$G:$G,'Reported IS - detailed'!$E49,TB!$J:$J,'Reported IS - detailed'!$A$4,TB!$K:$K,"")</f>
        <v>0</v>
      </c>
      <c r="CM49" s="219">
        <f>SUMIFS(TB!BF:BF,TB!$F:$F,'Reported IS - detailed'!$B49,TB!$B:$B,'Reported IS - detailed'!$C49,TB!$G:$G,'Reported IS - detailed'!$E49,TB!$J:$J,'Reported IS - detailed'!$A$4,TB!$K:$K,"")</f>
        <v>0</v>
      </c>
      <c r="CN49" s="219">
        <f>SUMIFS(TB!BG:BG,TB!$F:$F,'Reported IS - detailed'!$B49,TB!$B:$B,'Reported IS - detailed'!$C49,TB!$G:$G,'Reported IS - detailed'!$E49,TB!$J:$J,'Reported IS - detailed'!$A$4,TB!$K:$K,"")</f>
        <v>0</v>
      </c>
      <c r="CO49" s="219">
        <f>SUMIFS(TB!BH:BH,TB!$F:$F,'Reported IS - detailed'!$B49,TB!$B:$B,'Reported IS - detailed'!$C49,TB!$G:$G,'Reported IS - detailed'!$E49,TB!$J:$J,'Reported IS - detailed'!$A$4,TB!$K:$K,"")</f>
        <v>0</v>
      </c>
      <c r="CP49" s="218">
        <f>SUMIFS(TB!BI:BI,TB!$F:$F,'Reported IS - detailed'!$B49,TB!$B:$B,'Reported IS - detailed'!$C49,TB!$G:$G,'Reported IS - detailed'!$E49,TB!$J:$J,'Reported IS - detailed'!$A$4,TB!$K:$K,"")</f>
        <v>0</v>
      </c>
    </row>
    <row r="50" spans="2:94" ht="14.25" hidden="1" customHeight="1" outlineLevel="2" x14ac:dyDescent="0.45">
      <c r="B50" s="92" t="s">
        <v>10</v>
      </c>
      <c r="C50" s="93" t="s">
        <v>618</v>
      </c>
      <c r="D50" s="93" t="str">
        <f>IFERROR(VLOOKUP($C50,TB!$B:$H,2,FALSE),"-")</f>
        <v>Contractor - PROPOSAL WRITER CI</v>
      </c>
      <c r="E50" s="93" t="str">
        <f>IFERROR(VLOOKUP($C50,TB!$B:$H,6,FALSE),"-")</f>
        <v>Contract labor</v>
      </c>
      <c r="F50" s="92" t="str">
        <f>IFERROR(VLOOKUP($C50,TB!$B:$H,7,FALSE),"-")</f>
        <v>Proposal writer CI</v>
      </c>
      <c r="G50" s="220">
        <f t="shared" si="269"/>
        <v>1.92</v>
      </c>
      <c r="H50" s="220">
        <f>SUM(BG50:BR50)</f>
        <v>9.42</v>
      </c>
      <c r="I50" s="220">
        <f>SUM(BS50:CD50)</f>
        <v>7.86</v>
      </c>
      <c r="J50" s="220">
        <f ca="1">_xlfn.IFNA(SUM(OFFSET($AU50,0,MATCH(Periods!$D$15,$AU$7:$CS$7)-1):OFFSET($AU50,0,MATCH(Periods!$D$15,$AU$7:$CS$7,0)-12)),0)</f>
        <v>4.3925000000000001</v>
      </c>
      <c r="K50" s="220">
        <f ca="1">_xlfn.IFNA(SUM(OFFSET($AU50,0,MATCH(Periods!$D$17,$AU$7:$CS$7)-1):OFFSET($AU50,0,MATCH(Periods!$D$13,$AU$7:$CS$7,0))),0)</f>
        <v>5.28</v>
      </c>
      <c r="L50" s="220">
        <f ca="1">_xlfn.IFNA(SUM(OFFSET($AU50,0,MATCH(Periods!$D$16,$AU$7:$CS$7)-1):OFFSET($AU50,0,MATCH(Periods!$D$14,$AU$7:$CS$7,0))),0)</f>
        <v>1.8125</v>
      </c>
      <c r="N50" s="92"/>
      <c r="O50" s="316"/>
      <c r="P50" s="49">
        <f t="shared" si="270"/>
        <v>2.017371690385782E-5</v>
      </c>
      <c r="Q50" s="49">
        <f t="shared" si="270"/>
        <v>1.8039502620180496E-4</v>
      </c>
      <c r="R50" s="49">
        <f t="shared" si="270"/>
        <v>9.3845967878493098E-5</v>
      </c>
      <c r="S50" s="49">
        <f t="shared" ca="1" si="180"/>
        <v>5.7121491745007158E-5</v>
      </c>
      <c r="T50" s="49">
        <f t="shared" ca="1" si="181"/>
        <v>5.0931046981787039E-4</v>
      </c>
      <c r="U50" s="49">
        <f t="shared" ca="1" si="182"/>
        <v>5.1635311981680285E-4</v>
      </c>
      <c r="V50" s="149"/>
      <c r="W50" s="220">
        <f t="shared" si="158"/>
        <v>0</v>
      </c>
      <c r="X50" s="220">
        <f>MIN(BG50:BR50)</f>
        <v>0</v>
      </c>
      <c r="Y50" s="220">
        <f>MIN(BS50:CD50)</f>
        <v>0</v>
      </c>
      <c r="Z50" s="220">
        <f ca="1">_xlfn.IFNA(MIN(OFFSET($AU50,0,MATCH(Periods!$D$15,$AU$7:$CS$7)-1):OFFSET($AU50,0,MATCH(Periods!$D$15,$AU$7:$CS$7,0)-12)),0)</f>
        <v>0</v>
      </c>
      <c r="AA50" s="337"/>
      <c r="AB50" s="220">
        <f t="shared" si="159"/>
        <v>1.2</v>
      </c>
      <c r="AC50" s="220">
        <f>MAX(BG50:BR50)</f>
        <v>3.3599999999999994</v>
      </c>
      <c r="AD50" s="220">
        <f>MAX(BS50:CD50)</f>
        <v>2.64</v>
      </c>
      <c r="AE50" s="220">
        <f ca="1">_xlfn.IFNA(MAX(OFFSET($AU50,0,MATCH(Periods!$D$15,$AU$7:$CS$7)-1):OFFSET($AU50,0,MATCH(Periods!$D$15,$AU$7:$CS$7,0)-12)),0)</f>
        <v>1.92</v>
      </c>
      <c r="AF50" s="337"/>
      <c r="AG50" s="220">
        <f t="shared" si="160"/>
        <v>0.16</v>
      </c>
      <c r="AH50" s="220">
        <f>AVERAGE(BG50:BR50)</f>
        <v>0.78500000000000003</v>
      </c>
      <c r="AI50" s="220">
        <f>AVERAGE(BS50:CD50)</f>
        <v>0.65500000000000003</v>
      </c>
      <c r="AJ50" s="220">
        <f ca="1">_xlfn.IFNA(AVERAGE(OFFSET($AU50,0,MATCH(Periods!$D$15,$AU$7:$CS$7)-1):OFFSET($AU50,0,MATCH(Periods!$D$15,$AU$7:$CS$7,0)-12)),0)</f>
        <v>0.36604166666666665</v>
      </c>
      <c r="AK50" s="337"/>
      <c r="AL50" s="220">
        <f>H50-G50</f>
        <v>7.5</v>
      </c>
      <c r="AM50" s="83">
        <f>IFERROR(AL50/G50,"n/a")</f>
        <v>3.90625</v>
      </c>
      <c r="AN50" s="220">
        <f>I50-H50</f>
        <v>-1.5599999999999996</v>
      </c>
      <c r="AO50" s="83">
        <f>IFERROR(AN50/H50,"n/a")</f>
        <v>-0.16560509554140124</v>
      </c>
      <c r="AP50" s="220">
        <f ca="1">J50-I50</f>
        <v>-3.4675000000000002</v>
      </c>
      <c r="AQ50" s="83">
        <f ca="1">IFERROR(AP50/I50,"n/a")</f>
        <v>-0.4411577608142494</v>
      </c>
      <c r="AR50" s="220">
        <f ca="1">L50-K50</f>
        <v>-3.4675000000000002</v>
      </c>
      <c r="AS50" s="49">
        <f ca="1">IFERROR(AR50/K50,"n/a")</f>
        <v>-0.65672348484848486</v>
      </c>
      <c r="AU50" s="220">
        <f>SUMIFS(TB!N:N,TB!$F:$F,'Reported IS - detailed'!$B50,TB!$B:$B,'Reported IS - detailed'!$C50,TB!$G:$G,'Reported IS - detailed'!$E50,TB!$J:$J,'Reported IS - detailed'!$A$4,TB!$K:$K,"")</f>
        <v>0</v>
      </c>
      <c r="AV50" s="220">
        <f>SUMIFS(TB!O:O,TB!$F:$F,'Reported IS - detailed'!$B50,TB!$B:$B,'Reported IS - detailed'!$C50,TB!$G:$G,'Reported IS - detailed'!$E50,TB!$J:$J,'Reported IS - detailed'!$A$4,TB!$K:$K,"")</f>
        <v>0</v>
      </c>
      <c r="AW50" s="220">
        <f>SUMIFS(TB!P:P,TB!$F:$F,'Reported IS - detailed'!$B50,TB!$B:$B,'Reported IS - detailed'!$C50,TB!$G:$G,'Reported IS - detailed'!$E50,TB!$J:$J,'Reported IS - detailed'!$A$4,TB!$K:$K,"")</f>
        <v>0</v>
      </c>
      <c r="AX50" s="220">
        <f>SUMIFS(TB!Q:Q,TB!$F:$F,'Reported IS - detailed'!$B50,TB!$B:$B,'Reported IS - detailed'!$C50,TB!$G:$G,'Reported IS - detailed'!$E50,TB!$J:$J,'Reported IS - detailed'!$A$4,TB!$K:$K,"")</f>
        <v>0</v>
      </c>
      <c r="AY50" s="220">
        <f>SUMIFS(TB!R:R,TB!$F:$F,'Reported IS - detailed'!$B50,TB!$B:$B,'Reported IS - detailed'!$C50,TB!$G:$G,'Reported IS - detailed'!$E50,TB!$J:$J,'Reported IS - detailed'!$A$4,TB!$K:$K,"")</f>
        <v>0</v>
      </c>
      <c r="AZ50" s="220">
        <f>SUMIFS(TB!S:S,TB!$F:$F,'Reported IS - detailed'!$B50,TB!$B:$B,'Reported IS - detailed'!$C50,TB!$G:$G,'Reported IS - detailed'!$E50,TB!$J:$J,'Reported IS - detailed'!$A$4,TB!$K:$K,"")</f>
        <v>0</v>
      </c>
      <c r="BA50" s="220">
        <f>SUMIFS(TB!T:T,TB!$F:$F,'Reported IS - detailed'!$B50,TB!$B:$B,'Reported IS - detailed'!$C50,TB!$G:$G,'Reported IS - detailed'!$E50,TB!$J:$J,'Reported IS - detailed'!$A$4,TB!$K:$K,"")</f>
        <v>1.2</v>
      </c>
      <c r="BB50" s="220">
        <f>SUMIFS(TB!U:U,TB!$F:$F,'Reported IS - detailed'!$B50,TB!$B:$B,'Reported IS - detailed'!$C50,TB!$G:$G,'Reported IS - detailed'!$E50,TB!$J:$J,'Reported IS - detailed'!$A$4,TB!$K:$K,"")</f>
        <v>0</v>
      </c>
      <c r="BC50" s="220">
        <f>SUMIFS(TB!V:V,TB!$F:$F,'Reported IS - detailed'!$B50,TB!$B:$B,'Reported IS - detailed'!$C50,TB!$G:$G,'Reported IS - detailed'!$E50,TB!$J:$J,'Reported IS - detailed'!$A$4,TB!$K:$K,"")</f>
        <v>0</v>
      </c>
      <c r="BD50" s="220">
        <f>SUMIFS(TB!W:W,TB!$F:$F,'Reported IS - detailed'!$B50,TB!$B:$B,'Reported IS - detailed'!$C50,TB!$G:$G,'Reported IS - detailed'!$E50,TB!$J:$J,'Reported IS - detailed'!$A$4,TB!$K:$K,"")</f>
        <v>0</v>
      </c>
      <c r="BE50" s="220">
        <f>SUMIFS(TB!X:X,TB!$F:$F,'Reported IS - detailed'!$B50,TB!$B:$B,'Reported IS - detailed'!$C50,TB!$G:$G,'Reported IS - detailed'!$E50,TB!$J:$J,'Reported IS - detailed'!$A$4,TB!$K:$K,"")</f>
        <v>0</v>
      </c>
      <c r="BF50" s="220">
        <f>SUMIFS(TB!Y:Y,TB!$F:$F,'Reported IS - detailed'!$B50,TB!$B:$B,'Reported IS - detailed'!$C50,TB!$G:$G,'Reported IS - detailed'!$E50,TB!$J:$J,'Reported IS - detailed'!$A$4,TB!$K:$K,"")</f>
        <v>0.72</v>
      </c>
      <c r="BG50" s="220">
        <f>SUMIFS(TB!Z:Z,TB!$F:$F,'Reported IS - detailed'!$B50,TB!$B:$B,'Reported IS - detailed'!$C50,TB!$G:$G,'Reported IS - detailed'!$E50,TB!$J:$J,'Reported IS - detailed'!$A$4,TB!$K:$K,"")</f>
        <v>0.48</v>
      </c>
      <c r="BH50" s="220">
        <f>SUMIFS(TB!AA:AA,TB!$F:$F,'Reported IS - detailed'!$B50,TB!$B:$B,'Reported IS - detailed'!$C50,TB!$G:$G,'Reported IS - detailed'!$E50,TB!$J:$J,'Reported IS - detailed'!$A$4,TB!$K:$K,"")</f>
        <v>0.72</v>
      </c>
      <c r="BI50" s="220">
        <f>SUMIFS(TB!AB:AB,TB!$F:$F,'Reported IS - detailed'!$B50,TB!$B:$B,'Reported IS - detailed'!$C50,TB!$G:$G,'Reported IS - detailed'!$E50,TB!$J:$J,'Reported IS - detailed'!$A$4,TB!$K:$K,"")</f>
        <v>0</v>
      </c>
      <c r="BJ50" s="220">
        <f>SUMIFS(TB!AC:AC,TB!$F:$F,'Reported IS - detailed'!$B50,TB!$B:$B,'Reported IS - detailed'!$C50,TB!$G:$G,'Reported IS - detailed'!$E50,TB!$J:$J,'Reported IS - detailed'!$A$4,TB!$K:$K,"")</f>
        <v>3.3599999999999994</v>
      </c>
      <c r="BK50" s="220">
        <f>SUMIFS(TB!AD:AD,TB!$F:$F,'Reported IS - detailed'!$B50,TB!$B:$B,'Reported IS - detailed'!$C50,TB!$G:$G,'Reported IS - detailed'!$E50,TB!$J:$J,'Reported IS - detailed'!$A$4,TB!$K:$K,"")</f>
        <v>0</v>
      </c>
      <c r="BL50" s="220">
        <f>SUMIFS(TB!AE:AE,TB!$F:$F,'Reported IS - detailed'!$B50,TB!$B:$B,'Reported IS - detailed'!$C50,TB!$G:$G,'Reported IS - detailed'!$E50,TB!$J:$J,'Reported IS - detailed'!$A$4,TB!$K:$K,"")</f>
        <v>0</v>
      </c>
      <c r="BM50" s="220">
        <f>SUMIFS(TB!AF:AF,TB!$F:$F,'Reported IS - detailed'!$B50,TB!$B:$B,'Reported IS - detailed'!$C50,TB!$G:$G,'Reported IS - detailed'!$E50,TB!$J:$J,'Reported IS - detailed'!$A$4,TB!$K:$K,"")</f>
        <v>0</v>
      </c>
      <c r="BN50" s="220">
        <f>SUMIFS(TB!AG:AG,TB!$F:$F,'Reported IS - detailed'!$B50,TB!$B:$B,'Reported IS - detailed'!$C50,TB!$G:$G,'Reported IS - detailed'!$E50,TB!$J:$J,'Reported IS - detailed'!$A$4,TB!$K:$K,"")</f>
        <v>0</v>
      </c>
      <c r="BO50" s="220">
        <f>SUMIFS(TB!AH:AH,TB!$F:$F,'Reported IS - detailed'!$B50,TB!$B:$B,'Reported IS - detailed'!$C50,TB!$G:$G,'Reported IS - detailed'!$E50,TB!$J:$J,'Reported IS - detailed'!$A$4,TB!$K:$K,"")</f>
        <v>1.8600000000000003</v>
      </c>
      <c r="BP50" s="220">
        <f>SUMIFS(TB!AI:AI,TB!$F:$F,'Reported IS - detailed'!$B50,TB!$B:$B,'Reported IS - detailed'!$C50,TB!$G:$G,'Reported IS - detailed'!$E50,TB!$J:$J,'Reported IS - detailed'!$A$4,TB!$K:$K,"")</f>
        <v>0</v>
      </c>
      <c r="BQ50" s="220">
        <f>SUMIFS(TB!AJ:AJ,TB!$F:$F,'Reported IS - detailed'!$B50,TB!$B:$B,'Reported IS - detailed'!$C50,TB!$G:$G,'Reported IS - detailed'!$E50,TB!$J:$J,'Reported IS - detailed'!$A$4,TB!$K:$K,"")</f>
        <v>3</v>
      </c>
      <c r="BR50" s="220">
        <f>SUMIFS(TB!AK:AK,TB!$F:$F,'Reported IS - detailed'!$B50,TB!$B:$B,'Reported IS - detailed'!$C50,TB!$G:$G,'Reported IS - detailed'!$E50,TB!$J:$J,'Reported IS - detailed'!$A$4,TB!$K:$K,"")</f>
        <v>0</v>
      </c>
      <c r="BS50" s="220">
        <f>SUMIFS(TB!AL:AL,TB!$F:$F,'Reported IS - detailed'!$B50,TB!$B:$B,'Reported IS - detailed'!$C50,TB!$G:$G,'Reported IS - detailed'!$E50,TB!$J:$J,'Reported IS - detailed'!$A$4,TB!$K:$K,"")</f>
        <v>2.64</v>
      </c>
      <c r="BT50" s="220">
        <f>SUMIFS(TB!AM:AM,TB!$F:$F,'Reported IS - detailed'!$B50,TB!$B:$B,'Reported IS - detailed'!$C50,TB!$G:$G,'Reported IS - detailed'!$E50,TB!$J:$J,'Reported IS - detailed'!$A$4,TB!$K:$K,"")</f>
        <v>2.64</v>
      </c>
      <c r="BU50" s="220">
        <f>SUMIFS(TB!AN:AN,TB!$F:$F,'Reported IS - detailed'!$B50,TB!$B:$B,'Reported IS - detailed'!$C50,TB!$G:$G,'Reported IS - detailed'!$E50,TB!$J:$J,'Reported IS - detailed'!$A$4,TB!$K:$K,"")</f>
        <v>0</v>
      </c>
      <c r="BV50" s="220">
        <f>SUMIFS(TB!AO:AO,TB!$F:$F,'Reported IS - detailed'!$B50,TB!$B:$B,'Reported IS - detailed'!$C50,TB!$G:$G,'Reported IS - detailed'!$E50,TB!$J:$J,'Reported IS - detailed'!$A$4,TB!$K:$K,"")</f>
        <v>1.92</v>
      </c>
      <c r="BW50" s="220">
        <f>SUMIFS(TB!AP:AP,TB!$F:$F,'Reported IS - detailed'!$B50,TB!$B:$B,'Reported IS - detailed'!$C50,TB!$G:$G,'Reported IS - detailed'!$E50,TB!$J:$J,'Reported IS - detailed'!$A$4,TB!$K:$K,"")</f>
        <v>0</v>
      </c>
      <c r="BX50" s="220">
        <f>SUMIFS(TB!AQ:AQ,TB!$F:$F,'Reported IS - detailed'!$B50,TB!$B:$B,'Reported IS - detailed'!$C50,TB!$G:$G,'Reported IS - detailed'!$E50,TB!$J:$J,'Reported IS - detailed'!$A$4,TB!$K:$K,"")</f>
        <v>0.66000000000000014</v>
      </c>
      <c r="BY50" s="220">
        <f>SUMIFS(TB!AR:AR,TB!$F:$F,'Reported IS - detailed'!$B50,TB!$B:$B,'Reported IS - detailed'!$C50,TB!$G:$G,'Reported IS - detailed'!$E50,TB!$J:$J,'Reported IS - detailed'!$A$4,TB!$K:$K,"")</f>
        <v>0</v>
      </c>
      <c r="BZ50" s="220">
        <f>SUMIFS(TB!AS:AS,TB!$F:$F,'Reported IS - detailed'!$B50,TB!$B:$B,'Reported IS - detailed'!$C50,TB!$G:$G,'Reported IS - detailed'!$E50,TB!$J:$J,'Reported IS - detailed'!$A$4,TB!$K:$K,"")</f>
        <v>0</v>
      </c>
      <c r="CA50" s="220">
        <f>SUMIFS(TB!AT:AT,TB!$F:$F,'Reported IS - detailed'!$B50,TB!$B:$B,'Reported IS - detailed'!$C50,TB!$G:$G,'Reported IS - detailed'!$E50,TB!$J:$J,'Reported IS - detailed'!$A$4,TB!$K:$K,"")</f>
        <v>0</v>
      </c>
      <c r="CB50" s="220">
        <f>SUMIFS(TB!AU:AU,TB!$F:$F,'Reported IS - detailed'!$B50,TB!$B:$B,'Reported IS - detailed'!$C50,TB!$G:$G,'Reported IS - detailed'!$E50,TB!$J:$J,'Reported IS - detailed'!$A$4,TB!$K:$K,"")</f>
        <v>0</v>
      </c>
      <c r="CC50" s="220">
        <f>SUMIFS(TB!AV:AV,TB!$F:$F,'Reported IS - detailed'!$B50,TB!$B:$B,'Reported IS - detailed'!$C50,TB!$G:$G,'Reported IS - detailed'!$E50,TB!$J:$J,'Reported IS - detailed'!$A$4,TB!$K:$K,"")</f>
        <v>0</v>
      </c>
      <c r="CD50" s="220">
        <f>SUMIFS(TB!AW:AW,TB!$F:$F,'Reported IS - detailed'!$B50,TB!$B:$B,'Reported IS - detailed'!$C50,TB!$G:$G,'Reported IS - detailed'!$E50,TB!$J:$J,'Reported IS - detailed'!$A$4,TB!$K:$K,"")</f>
        <v>0</v>
      </c>
      <c r="CE50" s="220">
        <f>SUMIFS(TB!AX:AX,TB!$F:$F,'Reported IS - detailed'!$B50,TB!$B:$B,'Reported IS - detailed'!$C50,TB!$G:$G,'Reported IS - detailed'!$E50,TB!$J:$J,'Reported IS - detailed'!$A$4,TB!$K:$K,"")</f>
        <v>1.8125</v>
      </c>
      <c r="CF50" s="220">
        <f>SUMIFS(TB!AY:AY,TB!$F:$F,'Reported IS - detailed'!$B50,TB!$B:$B,'Reported IS - detailed'!$C50,TB!$G:$G,'Reported IS - detailed'!$E50,TB!$J:$J,'Reported IS - detailed'!$A$4,TB!$K:$K,"")</f>
        <v>0</v>
      </c>
      <c r="CG50" s="220">
        <f>SUMIFS(TB!AZ:AZ,TB!$F:$F,'Reported IS - detailed'!$B50,TB!$B:$B,'Reported IS - detailed'!$C50,TB!$G:$G,'Reported IS - detailed'!$E50,TB!$J:$J,'Reported IS - detailed'!$A$4,TB!$K:$K,"")</f>
        <v>0</v>
      </c>
      <c r="CH50" s="220">
        <f>SUMIFS(TB!BA:BA,TB!$F:$F,'Reported IS - detailed'!$B50,TB!$B:$B,'Reported IS - detailed'!$C50,TB!$G:$G,'Reported IS - detailed'!$E50,TB!$J:$J,'Reported IS - detailed'!$A$4,TB!$K:$K,"")</f>
        <v>0</v>
      </c>
      <c r="CI50" s="220">
        <f>SUMIFS(TB!BB:BB,TB!$F:$F,'Reported IS - detailed'!$B50,TB!$B:$B,'Reported IS - detailed'!$C50,TB!$G:$G,'Reported IS - detailed'!$E50,TB!$J:$J,'Reported IS - detailed'!$A$4,TB!$K:$K,"")</f>
        <v>0</v>
      </c>
      <c r="CJ50" s="220">
        <f>SUMIFS(TB!BC:BC,TB!$F:$F,'Reported IS - detailed'!$B50,TB!$B:$B,'Reported IS - detailed'!$C50,TB!$G:$G,'Reported IS - detailed'!$E50,TB!$J:$J,'Reported IS - detailed'!$A$4,TB!$K:$K,"")</f>
        <v>0</v>
      </c>
      <c r="CK50" s="220">
        <f>SUMIFS(TB!BD:BD,TB!$F:$F,'Reported IS - detailed'!$B50,TB!$B:$B,'Reported IS - detailed'!$C50,TB!$G:$G,'Reported IS - detailed'!$E50,TB!$J:$J,'Reported IS - detailed'!$A$4,TB!$K:$K,"")</f>
        <v>0</v>
      </c>
      <c r="CL50" s="220">
        <f>SUMIFS(TB!BE:BE,TB!$F:$F,'Reported IS - detailed'!$B50,TB!$B:$B,'Reported IS - detailed'!$C50,TB!$G:$G,'Reported IS - detailed'!$E50,TB!$J:$J,'Reported IS - detailed'!$A$4,TB!$K:$K,"")</f>
        <v>0</v>
      </c>
      <c r="CM50" s="220">
        <f>SUMIFS(TB!BF:BF,TB!$F:$F,'Reported IS - detailed'!$B50,TB!$B:$B,'Reported IS - detailed'!$C50,TB!$G:$G,'Reported IS - detailed'!$E50,TB!$J:$J,'Reported IS - detailed'!$A$4,TB!$K:$K,"")</f>
        <v>0</v>
      </c>
      <c r="CN50" s="220">
        <f>SUMIFS(TB!BG:BG,TB!$F:$F,'Reported IS - detailed'!$B50,TB!$B:$B,'Reported IS - detailed'!$C50,TB!$G:$G,'Reported IS - detailed'!$E50,TB!$J:$J,'Reported IS - detailed'!$A$4,TB!$K:$K,"")</f>
        <v>0</v>
      </c>
      <c r="CO50" s="220">
        <f>SUMIFS(TB!BH:BH,TB!$F:$F,'Reported IS - detailed'!$B50,TB!$B:$B,'Reported IS - detailed'!$C50,TB!$G:$G,'Reported IS - detailed'!$E50,TB!$J:$J,'Reported IS - detailed'!$A$4,TB!$K:$K,"")</f>
        <v>0</v>
      </c>
      <c r="CP50" s="220">
        <f>SUMIFS(TB!BI:BI,TB!$F:$F,'Reported IS - detailed'!$B50,TB!$B:$B,'Reported IS - detailed'!$C50,TB!$G:$G,'Reported IS - detailed'!$E50,TB!$J:$J,'Reported IS - detailed'!$A$4,TB!$K:$K,"")</f>
        <v>0</v>
      </c>
    </row>
    <row r="51" spans="2:94" ht="14.25" hidden="1" customHeight="1" outlineLevel="1" x14ac:dyDescent="0.45">
      <c r="B51" s="71" t="s">
        <v>10</v>
      </c>
      <c r="C51" s="197"/>
      <c r="D51" s="197" t="str">
        <f t="shared" ref="D51" si="271">$E50</f>
        <v>Contract labor</v>
      </c>
      <c r="E51" s="85" t="str">
        <f t="shared" ref="E51" si="272">$E50</f>
        <v>Contract labor</v>
      </c>
      <c r="F51" s="71"/>
      <c r="G51" s="218">
        <f t="shared" ref="G51:L51" si="273">SUM(G47:G50)</f>
        <v>736.70735999999999</v>
      </c>
      <c r="H51" s="218">
        <f t="shared" si="273"/>
        <v>766.54840999999999</v>
      </c>
      <c r="I51" s="218">
        <f t="shared" si="273"/>
        <v>808.43486999999993</v>
      </c>
      <c r="J51" s="218">
        <f t="shared" ca="1" si="273"/>
        <v>797.12794999999994</v>
      </c>
      <c r="K51" s="218">
        <f t="shared" ca="1" si="273"/>
        <v>145.07189</v>
      </c>
      <c r="L51" s="218">
        <f t="shared" ca="1" si="273"/>
        <v>133.76497000000001</v>
      </c>
      <c r="N51" s="71"/>
      <c r="O51" s="316"/>
      <c r="P51" s="58">
        <f t="shared" si="270"/>
        <v>7.740690480014828E-3</v>
      </c>
      <c r="Q51" s="58">
        <f t="shared" si="270"/>
        <v>1.4679566932792137E-2</v>
      </c>
      <c r="R51" s="58">
        <f t="shared" si="270"/>
        <v>9.6524621936226115E-3</v>
      </c>
      <c r="S51" s="58">
        <f t="shared" ca="1" si="180"/>
        <v>1.0366109872655543E-2</v>
      </c>
      <c r="T51" s="58">
        <f t="shared" ca="1" si="181"/>
        <v>1.3993680388876214E-2</v>
      </c>
      <c r="U51" s="58">
        <f t="shared" ca="1" si="182"/>
        <v>3.8107563907145404E-2</v>
      </c>
      <c r="V51" s="149"/>
      <c r="W51" s="446"/>
      <c r="X51" s="446"/>
      <c r="Y51" s="446"/>
      <c r="Z51" s="446"/>
      <c r="AA51" s="337"/>
      <c r="AB51" s="446"/>
      <c r="AC51" s="446"/>
      <c r="AD51" s="446"/>
      <c r="AE51" s="446"/>
      <c r="AF51" s="337"/>
      <c r="AG51" s="446"/>
      <c r="AH51" s="446"/>
      <c r="AI51" s="446"/>
      <c r="AJ51" s="446"/>
      <c r="AK51" s="337"/>
      <c r="AL51" s="218">
        <f>H51-G51</f>
        <v>29.841049999999996</v>
      </c>
      <c r="AM51" s="59">
        <f>IFERROR(AL51/G51,"n/a")</f>
        <v>4.0505975126948639E-2</v>
      </c>
      <c r="AN51" s="218">
        <f>I51-H51</f>
        <v>41.886459999999943</v>
      </c>
      <c r="AO51" s="59">
        <f>IFERROR(AN51/H51,"n/a")</f>
        <v>5.4642941598430743E-2</v>
      </c>
      <c r="AP51" s="218">
        <f ca="1">J51-I51</f>
        <v>-11.306919999999991</v>
      </c>
      <c r="AQ51" s="59">
        <f ca="1">IFERROR(AP51/I51,"n/a")</f>
        <v>-1.398618543012623E-2</v>
      </c>
      <c r="AR51" s="218">
        <f ca="1">L51-K51</f>
        <v>-11.306919999999991</v>
      </c>
      <c r="AS51" s="58">
        <f ca="1">IFERROR(AR51/K51,"n/a")</f>
        <v>-7.7940116448472485E-2</v>
      </c>
      <c r="AU51" s="218">
        <f t="shared" ref="AU51:CP51" si="274">SUM(AU47:AU50)</f>
        <v>71.1858</v>
      </c>
      <c r="AV51" s="218">
        <f t="shared" si="274"/>
        <v>49</v>
      </c>
      <c r="AW51" s="218">
        <f t="shared" si="274"/>
        <v>49</v>
      </c>
      <c r="AX51" s="218">
        <f t="shared" si="274"/>
        <v>63.480199999999996</v>
      </c>
      <c r="AY51" s="218">
        <f t="shared" si="274"/>
        <v>74</v>
      </c>
      <c r="AZ51" s="218">
        <f t="shared" si="274"/>
        <v>44</v>
      </c>
      <c r="BA51" s="218">
        <f t="shared" si="274"/>
        <v>60.2</v>
      </c>
      <c r="BB51" s="218">
        <f t="shared" si="274"/>
        <v>59</v>
      </c>
      <c r="BC51" s="218">
        <f t="shared" si="274"/>
        <v>60</v>
      </c>
      <c r="BD51" s="218">
        <f t="shared" si="274"/>
        <v>59</v>
      </c>
      <c r="BE51" s="218">
        <f t="shared" si="274"/>
        <v>60</v>
      </c>
      <c r="BF51" s="218">
        <f t="shared" si="274"/>
        <v>87.841360000000009</v>
      </c>
      <c r="BG51" s="218">
        <f t="shared" si="274"/>
        <v>61.48</v>
      </c>
      <c r="BH51" s="218">
        <f t="shared" si="274"/>
        <v>61.72</v>
      </c>
      <c r="BI51" s="218">
        <f t="shared" si="274"/>
        <v>61</v>
      </c>
      <c r="BJ51" s="218">
        <f t="shared" si="274"/>
        <v>72.859840000000005</v>
      </c>
      <c r="BK51" s="218">
        <f t="shared" si="274"/>
        <v>61</v>
      </c>
      <c r="BL51" s="218">
        <f t="shared" si="274"/>
        <v>61</v>
      </c>
      <c r="BM51" s="218">
        <f t="shared" si="274"/>
        <v>61</v>
      </c>
      <c r="BN51" s="218">
        <f t="shared" si="274"/>
        <v>61</v>
      </c>
      <c r="BO51" s="218">
        <f t="shared" si="274"/>
        <v>62.86</v>
      </c>
      <c r="BP51" s="218">
        <f t="shared" si="274"/>
        <v>66.51267</v>
      </c>
      <c r="BQ51" s="218">
        <f t="shared" si="274"/>
        <v>75.115899999999996</v>
      </c>
      <c r="BR51" s="218">
        <f t="shared" si="274"/>
        <v>61</v>
      </c>
      <c r="BS51" s="218">
        <f t="shared" si="274"/>
        <v>72.782600000000002</v>
      </c>
      <c r="BT51" s="218">
        <f t="shared" si="274"/>
        <v>72.289289999999994</v>
      </c>
      <c r="BU51" s="218">
        <f t="shared" si="274"/>
        <v>61</v>
      </c>
      <c r="BV51" s="218">
        <f t="shared" si="274"/>
        <v>64.938249999999996</v>
      </c>
      <c r="BW51" s="218">
        <f t="shared" si="274"/>
        <v>61</v>
      </c>
      <c r="BX51" s="218">
        <f t="shared" si="274"/>
        <v>66.710000000000008</v>
      </c>
      <c r="BY51" s="218">
        <f t="shared" si="274"/>
        <v>61</v>
      </c>
      <c r="BZ51" s="218">
        <f t="shared" si="274"/>
        <v>66.372469999999993</v>
      </c>
      <c r="CA51" s="218">
        <f t="shared" si="274"/>
        <v>61</v>
      </c>
      <c r="CB51" s="218">
        <f t="shared" si="274"/>
        <v>68.701909999999998</v>
      </c>
      <c r="CC51" s="218">
        <f t="shared" si="274"/>
        <v>80.640349999999998</v>
      </c>
      <c r="CD51" s="218">
        <f t="shared" si="274"/>
        <v>71.999999999999943</v>
      </c>
      <c r="CE51" s="218">
        <f t="shared" si="274"/>
        <v>63.8125</v>
      </c>
      <c r="CF51" s="218">
        <f t="shared" si="274"/>
        <v>69.952470000000005</v>
      </c>
      <c r="CG51" s="218">
        <f t="shared" si="274"/>
        <v>0</v>
      </c>
      <c r="CH51" s="218">
        <f t="shared" si="274"/>
        <v>0</v>
      </c>
      <c r="CI51" s="218">
        <f t="shared" si="274"/>
        <v>0</v>
      </c>
      <c r="CJ51" s="218">
        <f t="shared" si="274"/>
        <v>0</v>
      </c>
      <c r="CK51" s="218">
        <f t="shared" si="274"/>
        <v>0</v>
      </c>
      <c r="CL51" s="218">
        <f t="shared" si="274"/>
        <v>0</v>
      </c>
      <c r="CM51" s="218">
        <f t="shared" si="274"/>
        <v>0</v>
      </c>
      <c r="CN51" s="218">
        <f t="shared" si="274"/>
        <v>0</v>
      </c>
      <c r="CO51" s="218">
        <f t="shared" si="274"/>
        <v>0</v>
      </c>
      <c r="CP51" s="218">
        <f t="shared" si="274"/>
        <v>0</v>
      </c>
    </row>
    <row r="52" spans="2:94" ht="14.25" hidden="1" customHeight="1" outlineLevel="2" x14ac:dyDescent="0.45">
      <c r="B52" s="92" t="s">
        <v>10</v>
      </c>
      <c r="C52" s="93" t="s">
        <v>639</v>
      </c>
      <c r="D52" s="93" t="str">
        <f>IFERROR(VLOOKUP($C52,TB!$B:$H,2,FALSE),"-")</f>
        <v>Rent Expense</v>
      </c>
      <c r="E52" s="93" t="str">
        <f>IFERROR(VLOOKUP($C52,TB!$B:$H,6,FALSE),"-")</f>
        <v>Rent expense</v>
      </c>
      <c r="F52" s="92">
        <f>IFERROR(VLOOKUP($C52,TB!$B:$H,7,FALSE),"-")</f>
        <v>0</v>
      </c>
      <c r="G52" s="220">
        <f t="shared" ref="G52" si="275">SUM(AU52:BF52)</f>
        <v>243.33744000000002</v>
      </c>
      <c r="H52" s="220">
        <f>SUM(BG52:BR52)</f>
        <v>243.33744000000002</v>
      </c>
      <c r="I52" s="220">
        <f>SUM(BS52:CD52)</f>
        <v>243.33741000000001</v>
      </c>
      <c r="J52" s="220">
        <f ca="1">_xlfn.IFNA(SUM(OFFSET($AU52,0,MATCH(Periods!$D$15,$AU$7:$CS$7)-1):OFFSET($AU52,0,MATCH(Periods!$D$15,$AU$7:$CS$7,0)-12)),0)</f>
        <v>243.33741000000001</v>
      </c>
      <c r="K52" s="220">
        <f ca="1">_xlfn.IFNA(SUM(OFFSET($AU52,0,MATCH(Periods!$D$17,$AU$7:$CS$7)-1):OFFSET($AU52,0,MATCH(Periods!$D$13,$AU$7:$CS$7,0))),0)</f>
        <v>40.556239999999995</v>
      </c>
      <c r="L52" s="220">
        <f ca="1">_xlfn.IFNA(SUM(OFFSET($AU52,0,MATCH(Periods!$D$16,$AU$7:$CS$7)-1):OFFSET($AU52,0,MATCH(Periods!$D$14,$AU$7:$CS$7,0))),0)</f>
        <v>40.556239999999995</v>
      </c>
      <c r="N52" s="92"/>
      <c r="O52" s="316"/>
      <c r="P52" s="49">
        <f t="shared" ref="P52:P53" si="276">IFERROR(G52/G$25,"n/a")</f>
        <v>2.5567815763903588E-3</v>
      </c>
      <c r="Q52" s="49">
        <f t="shared" ref="Q52:Q53" si="277">IFERROR(H52/H$25,"n/a")</f>
        <v>4.6599643168450259E-3</v>
      </c>
      <c r="R52" s="49">
        <f t="shared" ref="R52:R53" si="278">IFERROR(I52/I$25,"n/a")</f>
        <v>2.9053733794523794E-3</v>
      </c>
      <c r="S52" s="49">
        <f t="shared" ca="1" si="180"/>
        <v>3.1644384420185367E-3</v>
      </c>
      <c r="T52" s="49">
        <f t="shared" ca="1" si="181"/>
        <v>3.9120677364481637E-3</v>
      </c>
      <c r="U52" s="49">
        <f t="shared" ca="1" si="182"/>
        <v>1.1553843339056005E-2</v>
      </c>
      <c r="V52" s="149"/>
      <c r="W52" s="220">
        <f t="shared" ref="W52" si="279">MIN(AU52:BF52)</f>
        <v>20.278119999999973</v>
      </c>
      <c r="X52" s="220">
        <f>MIN(BG52:BR52)</f>
        <v>20.278119999999973</v>
      </c>
      <c r="Y52" s="220">
        <f>MIN(BS52:CD52)</f>
        <v>20.278089999999992</v>
      </c>
      <c r="Z52" s="220">
        <f ca="1">_xlfn.IFNA(MIN(OFFSET($AU52,0,MATCH(Periods!$D$15,$AU$7:$CS$7)-1):OFFSET($AU52,0,MATCH(Periods!$D$15,$AU$7:$CS$7,0)-12)),0)</f>
        <v>20.278089999999992</v>
      </c>
      <c r="AA52" s="337"/>
      <c r="AB52" s="220">
        <f t="shared" ref="AB52" si="280">MAX(AU52:BF52)</f>
        <v>20.27812000000003</v>
      </c>
      <c r="AC52" s="220">
        <f>MAX(BG52:BR52)</f>
        <v>20.27812000000003</v>
      </c>
      <c r="AD52" s="220">
        <f>MAX(BS52:CD52)</f>
        <v>20.27812000000003</v>
      </c>
      <c r="AE52" s="220">
        <f ca="1">_xlfn.IFNA(MAX(OFFSET($AU52,0,MATCH(Periods!$D$15,$AU$7:$CS$7)-1):OFFSET($AU52,0,MATCH(Periods!$D$15,$AU$7:$CS$7,0)-12)),0)</f>
        <v>20.27812000000003</v>
      </c>
      <c r="AF52" s="337"/>
      <c r="AG52" s="220">
        <f t="shared" ref="AG52" si="281">AVERAGE(AU52:BF52)</f>
        <v>20.278120000000001</v>
      </c>
      <c r="AH52" s="220">
        <f>AVERAGE(BG52:BR52)</f>
        <v>20.278120000000001</v>
      </c>
      <c r="AI52" s="220">
        <f>AVERAGE(BS52:CD52)</f>
        <v>20.2781175</v>
      </c>
      <c r="AJ52" s="220">
        <f ca="1">_xlfn.IFNA(AVERAGE(OFFSET($AU52,0,MATCH(Periods!$D$15,$AU$7:$CS$7)-1):OFFSET($AU52,0,MATCH(Periods!$D$15,$AU$7:$CS$7,0)-12)),0)</f>
        <v>20.2781175</v>
      </c>
      <c r="AK52" s="337"/>
      <c r="AL52" s="220">
        <f t="shared" ref="AL52:AL53" si="282">H52-G52</f>
        <v>0</v>
      </c>
      <c r="AM52" s="83">
        <f t="shared" ref="AM52:AM53" si="283">IFERROR(AL52/G52,"n/a")</f>
        <v>0</v>
      </c>
      <c r="AN52" s="220">
        <f t="shared" ref="AN52:AN53" si="284">I52-H52</f>
        <v>-3.000000000952241E-5</v>
      </c>
      <c r="AO52" s="83">
        <f t="shared" ref="AO52:AO53" si="285">IFERROR(AN52/H52,"n/a")</f>
        <v>-1.2328559061656278E-7</v>
      </c>
      <c r="AP52" s="220">
        <f t="shared" ref="AP52:AP53" ca="1" si="286">J52-I52</f>
        <v>0</v>
      </c>
      <c r="AQ52" s="83">
        <f t="shared" ref="AQ52:AQ53" ca="1" si="287">IFERROR(AP52/I52,"n/a")</f>
        <v>0</v>
      </c>
      <c r="AR52" s="220">
        <f t="shared" ref="AR52:AR55" ca="1" si="288">L52-K52</f>
        <v>0</v>
      </c>
      <c r="AS52" s="49">
        <f t="shared" ref="AS52:AS55" ca="1" si="289">IFERROR(AR52/K52,"n/a")</f>
        <v>0</v>
      </c>
      <c r="AU52" s="220">
        <f>SUMIFS(TB!N:N,TB!$F:$F,'Reported IS - detailed'!$B52,TB!$B:$B,'Reported IS - detailed'!$C52,TB!$G:$G,'Reported IS - detailed'!$E52,TB!$J:$J,'Reported IS - detailed'!$A$4,TB!$K:$K,"")</f>
        <v>20.278119999999998</v>
      </c>
      <c r="AV52" s="220">
        <f>SUMIFS(TB!O:O,TB!$F:$F,'Reported IS - detailed'!$B52,TB!$B:$B,'Reported IS - detailed'!$C52,TB!$G:$G,'Reported IS - detailed'!$E52,TB!$J:$J,'Reported IS - detailed'!$A$4,TB!$K:$K,"")</f>
        <v>20.278119999999998</v>
      </c>
      <c r="AW52" s="220">
        <f>SUMIFS(TB!P:P,TB!$F:$F,'Reported IS - detailed'!$B52,TB!$B:$B,'Reported IS - detailed'!$C52,TB!$G:$G,'Reported IS - detailed'!$E52,TB!$J:$J,'Reported IS - detailed'!$A$4,TB!$K:$K,"")</f>
        <v>20.278120000000008</v>
      </c>
      <c r="AX52" s="220">
        <f>SUMIFS(TB!Q:Q,TB!$F:$F,'Reported IS - detailed'!$B52,TB!$B:$B,'Reported IS - detailed'!$C52,TB!$G:$G,'Reported IS - detailed'!$E52,TB!$J:$J,'Reported IS - detailed'!$A$4,TB!$K:$K,"")</f>
        <v>20.278119999999987</v>
      </c>
      <c r="AY52" s="220">
        <f>SUMIFS(TB!R:R,TB!$F:$F,'Reported IS - detailed'!$B52,TB!$B:$B,'Reported IS - detailed'!$C52,TB!$G:$G,'Reported IS - detailed'!$E52,TB!$J:$J,'Reported IS - detailed'!$A$4,TB!$K:$K,"")</f>
        <v>20.278120000000015</v>
      </c>
      <c r="AZ52" s="220">
        <f>SUMIFS(TB!S:S,TB!$F:$F,'Reported IS - detailed'!$B52,TB!$B:$B,'Reported IS - detailed'!$C52,TB!$G:$G,'Reported IS - detailed'!$E52,TB!$J:$J,'Reported IS - detailed'!$A$4,TB!$K:$K,"")</f>
        <v>20.278120000000001</v>
      </c>
      <c r="BA52" s="220">
        <f>SUMIFS(TB!T:T,TB!$F:$F,'Reported IS - detailed'!$B52,TB!$B:$B,'Reported IS - detailed'!$C52,TB!$G:$G,'Reported IS - detailed'!$E52,TB!$J:$J,'Reported IS - detailed'!$A$4,TB!$K:$K,"")</f>
        <v>20.278120000000001</v>
      </c>
      <c r="BB52" s="220">
        <f>SUMIFS(TB!U:U,TB!$F:$F,'Reported IS - detailed'!$B52,TB!$B:$B,'Reported IS - detailed'!$C52,TB!$G:$G,'Reported IS - detailed'!$E52,TB!$J:$J,'Reported IS - detailed'!$A$4,TB!$K:$K,"")</f>
        <v>20.278119999999973</v>
      </c>
      <c r="BC52" s="220">
        <f>SUMIFS(TB!V:V,TB!$F:$F,'Reported IS - detailed'!$B52,TB!$B:$B,'Reported IS - detailed'!$C52,TB!$G:$G,'Reported IS - detailed'!$E52,TB!$J:$J,'Reported IS - detailed'!$A$4,TB!$K:$K,"")</f>
        <v>20.278120000000001</v>
      </c>
      <c r="BD52" s="220">
        <f>SUMIFS(TB!W:W,TB!$F:$F,'Reported IS - detailed'!$B52,TB!$B:$B,'Reported IS - detailed'!$C52,TB!$G:$G,'Reported IS - detailed'!$E52,TB!$J:$J,'Reported IS - detailed'!$A$4,TB!$K:$K,"")</f>
        <v>20.27812000000003</v>
      </c>
      <c r="BE52" s="220">
        <f>SUMIFS(TB!X:X,TB!$F:$F,'Reported IS - detailed'!$B52,TB!$B:$B,'Reported IS - detailed'!$C52,TB!$G:$G,'Reported IS - detailed'!$E52,TB!$J:$J,'Reported IS - detailed'!$A$4,TB!$K:$K,"")</f>
        <v>20.278120000000001</v>
      </c>
      <c r="BF52" s="220">
        <f>SUMIFS(TB!Y:Y,TB!$F:$F,'Reported IS - detailed'!$B52,TB!$B:$B,'Reported IS - detailed'!$C52,TB!$G:$G,'Reported IS - detailed'!$E52,TB!$J:$J,'Reported IS - detailed'!$A$4,TB!$K:$K,"")</f>
        <v>20.278120000000001</v>
      </c>
      <c r="BG52" s="220">
        <f>SUMIFS(TB!Z:Z,TB!$F:$F,'Reported IS - detailed'!$B52,TB!$B:$B,'Reported IS - detailed'!$C52,TB!$G:$G,'Reported IS - detailed'!$E52,TB!$J:$J,'Reported IS - detailed'!$A$4,TB!$K:$K,"")</f>
        <v>20.278119999999998</v>
      </c>
      <c r="BH52" s="220">
        <f>SUMIFS(TB!AA:AA,TB!$F:$F,'Reported IS - detailed'!$B52,TB!$B:$B,'Reported IS - detailed'!$C52,TB!$G:$G,'Reported IS - detailed'!$E52,TB!$J:$J,'Reported IS - detailed'!$A$4,TB!$K:$K,"")</f>
        <v>20.278119999999998</v>
      </c>
      <c r="BI52" s="220">
        <f>SUMIFS(TB!AB:AB,TB!$F:$F,'Reported IS - detailed'!$B52,TB!$B:$B,'Reported IS - detailed'!$C52,TB!$G:$G,'Reported IS - detailed'!$E52,TB!$J:$J,'Reported IS - detailed'!$A$4,TB!$K:$K,"")</f>
        <v>20.278120000000008</v>
      </c>
      <c r="BJ52" s="220">
        <f>SUMIFS(TB!AC:AC,TB!$F:$F,'Reported IS - detailed'!$B52,TB!$B:$B,'Reported IS - detailed'!$C52,TB!$G:$G,'Reported IS - detailed'!$E52,TB!$J:$J,'Reported IS - detailed'!$A$4,TB!$K:$K,"")</f>
        <v>20.278119999999987</v>
      </c>
      <c r="BK52" s="220">
        <f>SUMIFS(TB!AD:AD,TB!$F:$F,'Reported IS - detailed'!$B52,TB!$B:$B,'Reported IS - detailed'!$C52,TB!$G:$G,'Reported IS - detailed'!$E52,TB!$J:$J,'Reported IS - detailed'!$A$4,TB!$K:$K,"")</f>
        <v>20.278120000000015</v>
      </c>
      <c r="BL52" s="220">
        <f>SUMIFS(TB!AE:AE,TB!$F:$F,'Reported IS - detailed'!$B52,TB!$B:$B,'Reported IS - detailed'!$C52,TB!$G:$G,'Reported IS - detailed'!$E52,TB!$J:$J,'Reported IS - detailed'!$A$4,TB!$K:$K,"")</f>
        <v>20.278120000000001</v>
      </c>
      <c r="BM52" s="220">
        <f>SUMIFS(TB!AF:AF,TB!$F:$F,'Reported IS - detailed'!$B52,TB!$B:$B,'Reported IS - detailed'!$C52,TB!$G:$G,'Reported IS - detailed'!$E52,TB!$J:$J,'Reported IS - detailed'!$A$4,TB!$K:$K,"")</f>
        <v>20.278120000000001</v>
      </c>
      <c r="BN52" s="220">
        <f>SUMIFS(TB!AG:AG,TB!$F:$F,'Reported IS - detailed'!$B52,TB!$B:$B,'Reported IS - detailed'!$C52,TB!$G:$G,'Reported IS - detailed'!$E52,TB!$J:$J,'Reported IS - detailed'!$A$4,TB!$K:$K,"")</f>
        <v>20.278119999999973</v>
      </c>
      <c r="BO52" s="220">
        <f>SUMIFS(TB!AH:AH,TB!$F:$F,'Reported IS - detailed'!$B52,TB!$B:$B,'Reported IS - detailed'!$C52,TB!$G:$G,'Reported IS - detailed'!$E52,TB!$J:$J,'Reported IS - detailed'!$A$4,TB!$K:$K,"")</f>
        <v>20.278120000000001</v>
      </c>
      <c r="BP52" s="220">
        <f>SUMIFS(TB!AI:AI,TB!$F:$F,'Reported IS - detailed'!$B52,TB!$B:$B,'Reported IS - detailed'!$C52,TB!$G:$G,'Reported IS - detailed'!$E52,TB!$J:$J,'Reported IS - detailed'!$A$4,TB!$K:$K,"")</f>
        <v>20.27812000000003</v>
      </c>
      <c r="BQ52" s="220">
        <f>SUMIFS(TB!AJ:AJ,TB!$F:$F,'Reported IS - detailed'!$B52,TB!$B:$B,'Reported IS - detailed'!$C52,TB!$G:$G,'Reported IS - detailed'!$E52,TB!$J:$J,'Reported IS - detailed'!$A$4,TB!$K:$K,"")</f>
        <v>20.278120000000001</v>
      </c>
      <c r="BR52" s="220">
        <f>SUMIFS(TB!AK:AK,TB!$F:$F,'Reported IS - detailed'!$B52,TB!$B:$B,'Reported IS - detailed'!$C52,TB!$G:$G,'Reported IS - detailed'!$E52,TB!$J:$J,'Reported IS - detailed'!$A$4,TB!$K:$K,"")</f>
        <v>20.278120000000001</v>
      </c>
      <c r="BS52" s="220">
        <f>SUMIFS(TB!AL:AL,TB!$F:$F,'Reported IS - detailed'!$B52,TB!$B:$B,'Reported IS - detailed'!$C52,TB!$G:$G,'Reported IS - detailed'!$E52,TB!$J:$J,'Reported IS - detailed'!$A$4,TB!$K:$K,"")</f>
        <v>20.278119999999998</v>
      </c>
      <c r="BT52" s="220">
        <f>SUMIFS(TB!AM:AM,TB!$F:$F,'Reported IS - detailed'!$B52,TB!$B:$B,'Reported IS - detailed'!$C52,TB!$G:$G,'Reported IS - detailed'!$E52,TB!$J:$J,'Reported IS - detailed'!$A$4,TB!$K:$K,"")</f>
        <v>20.278119999999998</v>
      </c>
      <c r="BU52" s="220">
        <f>SUMIFS(TB!AN:AN,TB!$F:$F,'Reported IS - detailed'!$B52,TB!$B:$B,'Reported IS - detailed'!$C52,TB!$G:$G,'Reported IS - detailed'!$E52,TB!$J:$J,'Reported IS - detailed'!$A$4,TB!$K:$K,"")</f>
        <v>20.278120000000008</v>
      </c>
      <c r="BV52" s="220">
        <f>SUMIFS(TB!AO:AO,TB!$F:$F,'Reported IS - detailed'!$B52,TB!$B:$B,'Reported IS - detailed'!$C52,TB!$G:$G,'Reported IS - detailed'!$E52,TB!$J:$J,'Reported IS - detailed'!$A$4,TB!$K:$K,"")</f>
        <v>20.278119999999987</v>
      </c>
      <c r="BW52" s="220">
        <f>SUMIFS(TB!AP:AP,TB!$F:$F,'Reported IS - detailed'!$B52,TB!$B:$B,'Reported IS - detailed'!$C52,TB!$G:$G,'Reported IS - detailed'!$E52,TB!$J:$J,'Reported IS - detailed'!$A$4,TB!$K:$K,"")</f>
        <v>20.278120000000015</v>
      </c>
      <c r="BX52" s="220">
        <f>SUMIFS(TB!AQ:AQ,TB!$F:$F,'Reported IS - detailed'!$B52,TB!$B:$B,'Reported IS - detailed'!$C52,TB!$G:$G,'Reported IS - detailed'!$E52,TB!$J:$J,'Reported IS - detailed'!$A$4,TB!$K:$K,"")</f>
        <v>20.278120000000001</v>
      </c>
      <c r="BY52" s="220">
        <f>SUMIFS(TB!AR:AR,TB!$F:$F,'Reported IS - detailed'!$B52,TB!$B:$B,'Reported IS - detailed'!$C52,TB!$G:$G,'Reported IS - detailed'!$E52,TB!$J:$J,'Reported IS - detailed'!$A$4,TB!$K:$K,"")</f>
        <v>20.278120000000001</v>
      </c>
      <c r="BZ52" s="220">
        <f>SUMIFS(TB!AS:AS,TB!$F:$F,'Reported IS - detailed'!$B52,TB!$B:$B,'Reported IS - detailed'!$C52,TB!$G:$G,'Reported IS - detailed'!$E52,TB!$J:$J,'Reported IS - detailed'!$A$4,TB!$K:$K,"")</f>
        <v>20.278119999999973</v>
      </c>
      <c r="CA52" s="220">
        <f>SUMIFS(TB!AT:AT,TB!$F:$F,'Reported IS - detailed'!$B52,TB!$B:$B,'Reported IS - detailed'!$C52,TB!$G:$G,'Reported IS - detailed'!$E52,TB!$J:$J,'Reported IS - detailed'!$A$4,TB!$K:$K,"")</f>
        <v>20.278120000000001</v>
      </c>
      <c r="CB52" s="220">
        <f>SUMIFS(TB!AU:AU,TB!$F:$F,'Reported IS - detailed'!$B52,TB!$B:$B,'Reported IS - detailed'!$C52,TB!$G:$G,'Reported IS - detailed'!$E52,TB!$J:$J,'Reported IS - detailed'!$A$4,TB!$K:$K,"")</f>
        <v>20.27812000000003</v>
      </c>
      <c r="CC52" s="220">
        <f>SUMIFS(TB!AV:AV,TB!$F:$F,'Reported IS - detailed'!$B52,TB!$B:$B,'Reported IS - detailed'!$C52,TB!$G:$G,'Reported IS - detailed'!$E52,TB!$J:$J,'Reported IS - detailed'!$A$4,TB!$K:$K,"")</f>
        <v>20.278089999999992</v>
      </c>
      <c r="CD52" s="220">
        <f>SUMIFS(TB!AW:AW,TB!$F:$F,'Reported IS - detailed'!$B52,TB!$B:$B,'Reported IS - detailed'!$C52,TB!$G:$G,'Reported IS - detailed'!$E52,TB!$J:$J,'Reported IS - detailed'!$A$4,TB!$K:$K,"")</f>
        <v>20.278120000000001</v>
      </c>
      <c r="CE52" s="220">
        <f>SUMIFS(TB!AX:AX,TB!$F:$F,'Reported IS - detailed'!$B52,TB!$B:$B,'Reported IS - detailed'!$C52,TB!$G:$G,'Reported IS - detailed'!$E52,TB!$J:$J,'Reported IS - detailed'!$A$4,TB!$K:$K,"")</f>
        <v>20.278119999999998</v>
      </c>
      <c r="CF52" s="220">
        <f>SUMIFS(TB!AY:AY,TB!$F:$F,'Reported IS - detailed'!$B52,TB!$B:$B,'Reported IS - detailed'!$C52,TB!$G:$G,'Reported IS - detailed'!$E52,TB!$J:$J,'Reported IS - detailed'!$A$4,TB!$K:$K,"")</f>
        <v>20.278119999999998</v>
      </c>
      <c r="CG52" s="220">
        <f>SUMIFS(TB!AZ:AZ,TB!$F:$F,'Reported IS - detailed'!$B52,TB!$B:$B,'Reported IS - detailed'!$C52,TB!$G:$G,'Reported IS - detailed'!$E52,TB!$J:$J,'Reported IS - detailed'!$A$4,TB!$K:$K,"")</f>
        <v>0</v>
      </c>
      <c r="CH52" s="220">
        <f>SUMIFS(TB!BA:BA,TB!$F:$F,'Reported IS - detailed'!$B52,TB!$B:$B,'Reported IS - detailed'!$C52,TB!$G:$G,'Reported IS - detailed'!$E52,TB!$J:$J,'Reported IS - detailed'!$A$4,TB!$K:$K,"")</f>
        <v>0</v>
      </c>
      <c r="CI52" s="220">
        <f>SUMIFS(TB!BB:BB,TB!$F:$F,'Reported IS - detailed'!$B52,TB!$B:$B,'Reported IS - detailed'!$C52,TB!$G:$G,'Reported IS - detailed'!$E52,TB!$J:$J,'Reported IS - detailed'!$A$4,TB!$K:$K,"")</f>
        <v>0</v>
      </c>
      <c r="CJ52" s="220">
        <f>SUMIFS(TB!BC:BC,TB!$F:$F,'Reported IS - detailed'!$B52,TB!$B:$B,'Reported IS - detailed'!$C52,TB!$G:$G,'Reported IS - detailed'!$E52,TB!$J:$J,'Reported IS - detailed'!$A$4,TB!$K:$K,"")</f>
        <v>0</v>
      </c>
      <c r="CK52" s="220">
        <f>SUMIFS(TB!BD:BD,TB!$F:$F,'Reported IS - detailed'!$B52,TB!$B:$B,'Reported IS - detailed'!$C52,TB!$G:$G,'Reported IS - detailed'!$E52,TB!$J:$J,'Reported IS - detailed'!$A$4,TB!$K:$K,"")</f>
        <v>0</v>
      </c>
      <c r="CL52" s="220">
        <f>SUMIFS(TB!BE:BE,TB!$F:$F,'Reported IS - detailed'!$B52,TB!$B:$B,'Reported IS - detailed'!$C52,TB!$G:$G,'Reported IS - detailed'!$E52,TB!$J:$J,'Reported IS - detailed'!$A$4,TB!$K:$K,"")</f>
        <v>0</v>
      </c>
      <c r="CM52" s="220">
        <f>SUMIFS(TB!BF:BF,TB!$F:$F,'Reported IS - detailed'!$B52,TB!$B:$B,'Reported IS - detailed'!$C52,TB!$G:$G,'Reported IS - detailed'!$E52,TB!$J:$J,'Reported IS - detailed'!$A$4,TB!$K:$K,"")</f>
        <v>0</v>
      </c>
      <c r="CN52" s="220">
        <f>SUMIFS(TB!BG:BG,TB!$F:$F,'Reported IS - detailed'!$B52,TB!$B:$B,'Reported IS - detailed'!$C52,TB!$G:$G,'Reported IS - detailed'!$E52,TB!$J:$J,'Reported IS - detailed'!$A$4,TB!$K:$K,"")</f>
        <v>0</v>
      </c>
      <c r="CO52" s="220">
        <f>SUMIFS(TB!BH:BH,TB!$F:$F,'Reported IS - detailed'!$B52,TB!$B:$B,'Reported IS - detailed'!$C52,TB!$G:$G,'Reported IS - detailed'!$E52,TB!$J:$J,'Reported IS - detailed'!$A$4,TB!$K:$K,"")</f>
        <v>0</v>
      </c>
      <c r="CP52" s="220">
        <f>SUMIFS(TB!BI:BI,TB!$F:$F,'Reported IS - detailed'!$B52,TB!$B:$B,'Reported IS - detailed'!$C52,TB!$G:$G,'Reported IS - detailed'!$E52,TB!$J:$J,'Reported IS - detailed'!$A$4,TB!$K:$K,"")</f>
        <v>0</v>
      </c>
    </row>
    <row r="53" spans="2:94" ht="14.25" hidden="1" customHeight="1" outlineLevel="1" x14ac:dyDescent="0.45">
      <c r="B53" s="71" t="s">
        <v>10</v>
      </c>
      <c r="C53" s="197"/>
      <c r="D53" s="197" t="str">
        <f t="shared" ref="D53:E53" si="290">$E52</f>
        <v>Rent expense</v>
      </c>
      <c r="E53" s="85" t="str">
        <f t="shared" si="290"/>
        <v>Rent expense</v>
      </c>
      <c r="F53" s="71"/>
      <c r="G53" s="218">
        <f t="shared" ref="G53:L53" si="291">SUM(G52:G52)</f>
        <v>243.33744000000002</v>
      </c>
      <c r="H53" s="218">
        <f t="shared" si="291"/>
        <v>243.33744000000002</v>
      </c>
      <c r="I53" s="218">
        <f t="shared" si="291"/>
        <v>243.33741000000001</v>
      </c>
      <c r="J53" s="218">
        <f t="shared" ca="1" si="291"/>
        <v>243.33741000000001</v>
      </c>
      <c r="K53" s="218">
        <f t="shared" ca="1" si="291"/>
        <v>40.556239999999995</v>
      </c>
      <c r="L53" s="218">
        <f t="shared" ca="1" si="291"/>
        <v>40.556239999999995</v>
      </c>
      <c r="N53" s="71"/>
      <c r="O53" s="316"/>
      <c r="P53" s="58">
        <f t="shared" si="276"/>
        <v>2.5567815763903588E-3</v>
      </c>
      <c r="Q53" s="58">
        <f t="shared" si="277"/>
        <v>4.6599643168450259E-3</v>
      </c>
      <c r="R53" s="58">
        <f t="shared" si="278"/>
        <v>2.9053733794523794E-3</v>
      </c>
      <c r="S53" s="58">
        <f t="shared" ca="1" si="180"/>
        <v>3.1644384420185367E-3</v>
      </c>
      <c r="T53" s="58">
        <f t="shared" ca="1" si="181"/>
        <v>3.9120677364481637E-3</v>
      </c>
      <c r="U53" s="58">
        <f t="shared" ca="1" si="182"/>
        <v>1.1553843339056005E-2</v>
      </c>
      <c r="V53" s="149"/>
      <c r="W53" s="446"/>
      <c r="X53" s="446"/>
      <c r="Y53" s="446"/>
      <c r="Z53" s="446"/>
      <c r="AA53" s="337"/>
      <c r="AB53" s="446"/>
      <c r="AC53" s="446"/>
      <c r="AD53" s="446"/>
      <c r="AE53" s="446"/>
      <c r="AF53" s="337"/>
      <c r="AG53" s="446"/>
      <c r="AH53" s="446"/>
      <c r="AI53" s="446"/>
      <c r="AJ53" s="446"/>
      <c r="AK53" s="337"/>
      <c r="AL53" s="218">
        <f t="shared" si="282"/>
        <v>0</v>
      </c>
      <c r="AM53" s="59">
        <f t="shared" si="283"/>
        <v>0</v>
      </c>
      <c r="AN53" s="218">
        <f t="shared" si="284"/>
        <v>-3.000000000952241E-5</v>
      </c>
      <c r="AO53" s="59">
        <f t="shared" si="285"/>
        <v>-1.2328559061656278E-7</v>
      </c>
      <c r="AP53" s="218">
        <f t="shared" ca="1" si="286"/>
        <v>0</v>
      </c>
      <c r="AQ53" s="59">
        <f t="shared" ca="1" si="287"/>
        <v>0</v>
      </c>
      <c r="AR53" s="218">
        <f t="shared" ca="1" si="288"/>
        <v>0</v>
      </c>
      <c r="AS53" s="58">
        <f t="shared" ca="1" si="289"/>
        <v>0</v>
      </c>
      <c r="AU53" s="218">
        <f t="shared" ref="AU53:CP53" si="292">SUM(AU52:AU52)</f>
        <v>20.278119999999998</v>
      </c>
      <c r="AV53" s="218">
        <f t="shared" si="292"/>
        <v>20.278119999999998</v>
      </c>
      <c r="AW53" s="218">
        <f t="shared" si="292"/>
        <v>20.278120000000008</v>
      </c>
      <c r="AX53" s="218">
        <f t="shared" si="292"/>
        <v>20.278119999999987</v>
      </c>
      <c r="AY53" s="218">
        <f t="shared" si="292"/>
        <v>20.278120000000015</v>
      </c>
      <c r="AZ53" s="218">
        <f t="shared" si="292"/>
        <v>20.278120000000001</v>
      </c>
      <c r="BA53" s="218">
        <f t="shared" si="292"/>
        <v>20.278120000000001</v>
      </c>
      <c r="BB53" s="218">
        <f t="shared" si="292"/>
        <v>20.278119999999973</v>
      </c>
      <c r="BC53" s="218">
        <f t="shared" si="292"/>
        <v>20.278120000000001</v>
      </c>
      <c r="BD53" s="218">
        <f t="shared" si="292"/>
        <v>20.27812000000003</v>
      </c>
      <c r="BE53" s="218">
        <f t="shared" si="292"/>
        <v>20.278120000000001</v>
      </c>
      <c r="BF53" s="218">
        <f t="shared" si="292"/>
        <v>20.278120000000001</v>
      </c>
      <c r="BG53" s="218">
        <f t="shared" si="292"/>
        <v>20.278119999999998</v>
      </c>
      <c r="BH53" s="218">
        <f t="shared" si="292"/>
        <v>20.278119999999998</v>
      </c>
      <c r="BI53" s="218">
        <f t="shared" si="292"/>
        <v>20.278120000000008</v>
      </c>
      <c r="BJ53" s="218">
        <f t="shared" si="292"/>
        <v>20.278119999999987</v>
      </c>
      <c r="BK53" s="218">
        <f t="shared" si="292"/>
        <v>20.278120000000015</v>
      </c>
      <c r="BL53" s="218">
        <f t="shared" si="292"/>
        <v>20.278120000000001</v>
      </c>
      <c r="BM53" s="218">
        <f t="shared" si="292"/>
        <v>20.278120000000001</v>
      </c>
      <c r="BN53" s="218">
        <f t="shared" si="292"/>
        <v>20.278119999999973</v>
      </c>
      <c r="BO53" s="218">
        <f t="shared" si="292"/>
        <v>20.278120000000001</v>
      </c>
      <c r="BP53" s="218">
        <f t="shared" si="292"/>
        <v>20.27812000000003</v>
      </c>
      <c r="BQ53" s="218">
        <f t="shared" si="292"/>
        <v>20.278120000000001</v>
      </c>
      <c r="BR53" s="218">
        <f t="shared" si="292"/>
        <v>20.278120000000001</v>
      </c>
      <c r="BS53" s="218">
        <f t="shared" si="292"/>
        <v>20.278119999999998</v>
      </c>
      <c r="BT53" s="218">
        <f t="shared" si="292"/>
        <v>20.278119999999998</v>
      </c>
      <c r="BU53" s="218">
        <f t="shared" si="292"/>
        <v>20.278120000000008</v>
      </c>
      <c r="BV53" s="218">
        <f t="shared" si="292"/>
        <v>20.278119999999987</v>
      </c>
      <c r="BW53" s="218">
        <f t="shared" si="292"/>
        <v>20.278120000000015</v>
      </c>
      <c r="BX53" s="218">
        <f t="shared" si="292"/>
        <v>20.278120000000001</v>
      </c>
      <c r="BY53" s="218">
        <f t="shared" si="292"/>
        <v>20.278120000000001</v>
      </c>
      <c r="BZ53" s="218">
        <f t="shared" si="292"/>
        <v>20.278119999999973</v>
      </c>
      <c r="CA53" s="218">
        <f t="shared" si="292"/>
        <v>20.278120000000001</v>
      </c>
      <c r="CB53" s="218">
        <f t="shared" si="292"/>
        <v>20.27812000000003</v>
      </c>
      <c r="CC53" s="218">
        <f t="shared" si="292"/>
        <v>20.278089999999992</v>
      </c>
      <c r="CD53" s="218">
        <f t="shared" si="292"/>
        <v>20.278120000000001</v>
      </c>
      <c r="CE53" s="218">
        <f t="shared" si="292"/>
        <v>20.278119999999998</v>
      </c>
      <c r="CF53" s="218">
        <f t="shared" si="292"/>
        <v>20.278119999999998</v>
      </c>
      <c r="CG53" s="218">
        <f t="shared" si="292"/>
        <v>0</v>
      </c>
      <c r="CH53" s="218">
        <f t="shared" si="292"/>
        <v>0</v>
      </c>
      <c r="CI53" s="218">
        <f t="shared" si="292"/>
        <v>0</v>
      </c>
      <c r="CJ53" s="218">
        <f t="shared" si="292"/>
        <v>0</v>
      </c>
      <c r="CK53" s="218">
        <f t="shared" si="292"/>
        <v>0</v>
      </c>
      <c r="CL53" s="218">
        <f t="shared" si="292"/>
        <v>0</v>
      </c>
      <c r="CM53" s="218">
        <f t="shared" si="292"/>
        <v>0</v>
      </c>
      <c r="CN53" s="218">
        <f t="shared" si="292"/>
        <v>0</v>
      </c>
      <c r="CO53" s="218">
        <f t="shared" si="292"/>
        <v>0</v>
      </c>
      <c r="CP53" s="218">
        <f t="shared" si="292"/>
        <v>0</v>
      </c>
    </row>
    <row r="54" spans="2:94" ht="14.25" hidden="1" customHeight="1" outlineLevel="2" x14ac:dyDescent="0.45">
      <c r="B54" s="92" t="s">
        <v>10</v>
      </c>
      <c r="C54" s="93" t="s">
        <v>627</v>
      </c>
      <c r="D54" s="93" t="str">
        <f>IFERROR(VLOOKUP($C54,TB!$B:$H,2,FALSE),"-")</f>
        <v>Merchant Account Fees</v>
      </c>
      <c r="E54" s="93" t="str">
        <f>IFERROR(VLOOKUP($C54,TB!$B:$H,6,FALSE),"-")</f>
        <v>Merchant account fees</v>
      </c>
      <c r="F54" s="92">
        <f>IFERROR(VLOOKUP($C54,TB!$B:$H,7,FALSE),"-")</f>
        <v>0</v>
      </c>
      <c r="G54" s="220">
        <f t="shared" ref="G54" si="293">SUM(AU54:BF54)</f>
        <v>254.90798000000001</v>
      </c>
      <c r="H54" s="528">
        <f>SUM(BG54:BR54)</f>
        <v>252.86942999999999</v>
      </c>
      <c r="I54" s="528">
        <f>SUM(BS54:CD54)</f>
        <v>198.15132</v>
      </c>
      <c r="J54" s="220">
        <f ca="1">_xlfn.IFNA(SUM(OFFSET($AU54,0,MATCH(Periods!$D$15,$AU$7:$CS$7)-1):OFFSET($AU54,0,MATCH(Periods!$D$15,$AU$7:$CS$7,0)-12)),0)</f>
        <v>198.52273</v>
      </c>
      <c r="K54" s="220">
        <f ca="1">_xlfn.IFNA(SUM(OFFSET($AU54,0,MATCH(Periods!$D$17,$AU$7:$CS$7)-1):OFFSET($AU54,0,MATCH(Periods!$D$13,$AU$7:$CS$7,0))),0)</f>
        <v>28.278220000000001</v>
      </c>
      <c r="L54" s="220">
        <f ca="1">_xlfn.IFNA(SUM(OFFSET($AU54,0,MATCH(Periods!$D$16,$AU$7:$CS$7)-1):OFFSET($AU54,0,MATCH(Periods!$D$14,$AU$7:$CS$7,0))),0)</f>
        <v>28.649630000000002</v>
      </c>
      <c r="N54" s="92" t="s">
        <v>680</v>
      </c>
      <c r="O54" s="316"/>
      <c r="P54" s="49">
        <f t="shared" ref="P54:P55" si="294">IFERROR(G54/G$25,"n/a")</f>
        <v>2.6783549088824229E-3</v>
      </c>
      <c r="Q54" s="49">
        <f t="shared" ref="Q54:Q55" si="295">IFERROR(H54/H$25,"n/a")</f>
        <v>4.8425039756354012E-3</v>
      </c>
      <c r="R54" s="49">
        <f t="shared" ref="R54:R55" si="296">IFERROR(I54/I$25,"n/a")</f>
        <v>2.365865446794021E-3</v>
      </c>
      <c r="S54" s="49">
        <f t="shared" ca="1" si="180"/>
        <v>2.5816538378807706E-3</v>
      </c>
      <c r="T54" s="49">
        <f t="shared" ca="1" si="181"/>
        <v>2.7277260442827842E-3</v>
      </c>
      <c r="U54" s="49">
        <f t="shared" ca="1" si="182"/>
        <v>8.1618349418466594E-3</v>
      </c>
      <c r="V54" s="149"/>
      <c r="W54" s="220">
        <f t="shared" ref="W54" si="297">MIN(AU54:BF54)</f>
        <v>1.0293399999999995</v>
      </c>
      <c r="X54" s="220">
        <f>MIN(BG54:BR54)</f>
        <v>9.5116199999999935</v>
      </c>
      <c r="Y54" s="220">
        <f>MIN(BS54:CD54)</f>
        <v>2.1955299999999909</v>
      </c>
      <c r="Z54" s="220">
        <f ca="1">_xlfn.IFNA(MIN(OFFSET($AU54,0,MATCH(Periods!$D$15,$AU$7:$CS$7)-1):OFFSET($AU54,0,MATCH(Periods!$D$15,$AU$7:$CS$7,0)-12)),0)</f>
        <v>2.1955299999999909</v>
      </c>
      <c r="AA54" s="337"/>
      <c r="AB54" s="220">
        <f t="shared" ref="AB54" si="298">MAX(AU54:BF54)</f>
        <v>64.227860000000021</v>
      </c>
      <c r="AC54" s="220">
        <f>MAX(BG54:BR54)</f>
        <v>59.131270000000001</v>
      </c>
      <c r="AD54" s="220">
        <f>MAX(BS54:CD54)</f>
        <v>37.579020000000028</v>
      </c>
      <c r="AE54" s="220">
        <f ca="1">_xlfn.IFNA(MAX(OFFSET($AU54,0,MATCH(Periods!$D$15,$AU$7:$CS$7)-1):OFFSET($AU54,0,MATCH(Periods!$D$15,$AU$7:$CS$7,0)-12)),0)</f>
        <v>37.579020000000028</v>
      </c>
      <c r="AF54" s="337"/>
      <c r="AG54" s="220">
        <f t="shared" ref="AG54" si="299">AVERAGE(AU54:BF54)</f>
        <v>21.242331666666669</v>
      </c>
      <c r="AH54" s="220">
        <f>AVERAGE(BG54:BR54)</f>
        <v>21.072452500000001</v>
      </c>
      <c r="AI54" s="220">
        <f>AVERAGE(BS54:CD54)</f>
        <v>16.512609999999999</v>
      </c>
      <c r="AJ54" s="220">
        <f ca="1">_xlfn.IFNA(AVERAGE(OFFSET($AU54,0,MATCH(Periods!$D$15,$AU$7:$CS$7)-1):OFFSET($AU54,0,MATCH(Periods!$D$15,$AU$7:$CS$7,0)-12)),0)</f>
        <v>16.543560833333334</v>
      </c>
      <c r="AK54" s="337"/>
      <c r="AL54" s="220">
        <f t="shared" ref="AL54:AL55" si="300">H54-G54</f>
        <v>-2.038550000000015</v>
      </c>
      <c r="AM54" s="83">
        <f t="shared" ref="AM54:AM55" si="301">IFERROR(AL54/G54,"n/a")</f>
        <v>-7.9971996168971046E-3</v>
      </c>
      <c r="AN54" s="220">
        <f t="shared" ref="AN54:AN55" si="302">I54-H54</f>
        <v>-54.718109999999996</v>
      </c>
      <c r="AO54" s="83">
        <f t="shared" ref="AO54:AO55" si="303">IFERROR(AN54/H54,"n/a")</f>
        <v>-0.21638879005659165</v>
      </c>
      <c r="AP54" s="220">
        <f t="shared" ref="AP54:AP55" ca="1" si="304">J54-I54</f>
        <v>0.37140999999999735</v>
      </c>
      <c r="AQ54" s="83">
        <f t="shared" ref="AQ54:AQ55" ca="1" si="305">IFERROR(AP54/I54,"n/a")</f>
        <v>1.8743756034529438E-3</v>
      </c>
      <c r="AR54" s="220">
        <f t="shared" ca="1" si="288"/>
        <v>0.37141000000000091</v>
      </c>
      <c r="AS54" s="49">
        <f t="shared" ca="1" si="289"/>
        <v>1.3134136448475218E-2</v>
      </c>
      <c r="AU54" s="220">
        <f>SUMIFS(TB!N:N,TB!$F:$F,'Reported IS - detailed'!$B54,TB!$B:$B,'Reported IS - detailed'!$C54,TB!$G:$G,'Reported IS - detailed'!$E54,TB!$J:$J,'Reported IS - detailed'!$A$4,TB!$K:$K,"")</f>
        <v>7.3528900000000004</v>
      </c>
      <c r="AV54" s="220">
        <f>SUMIFS(TB!O:O,TB!$F:$F,'Reported IS - detailed'!$B54,TB!$B:$B,'Reported IS - detailed'!$C54,TB!$G:$G,'Reported IS - detailed'!$E54,TB!$J:$J,'Reported IS - detailed'!$A$4,TB!$K:$K,"")</f>
        <v>1.0293399999999995</v>
      </c>
      <c r="AW54" s="220">
        <f>SUMIFS(TB!P:P,TB!$F:$F,'Reported IS - detailed'!$B54,TB!$B:$B,'Reported IS - detailed'!$C54,TB!$G:$G,'Reported IS - detailed'!$E54,TB!$J:$J,'Reported IS - detailed'!$A$4,TB!$K:$K,"")</f>
        <v>6.8279800000000002</v>
      </c>
      <c r="AX54" s="220">
        <f>SUMIFS(TB!Q:Q,TB!$F:$F,'Reported IS - detailed'!$B54,TB!$B:$B,'Reported IS - detailed'!$C54,TB!$G:$G,'Reported IS - detailed'!$E54,TB!$J:$J,'Reported IS - detailed'!$A$4,TB!$K:$K,"")</f>
        <v>9.8407699999999991</v>
      </c>
      <c r="AY54" s="220">
        <f>SUMIFS(TB!R:R,TB!$F:$F,'Reported IS - detailed'!$B54,TB!$B:$B,'Reported IS - detailed'!$C54,TB!$G:$G,'Reported IS - detailed'!$E54,TB!$J:$J,'Reported IS - detailed'!$A$4,TB!$K:$K,"")</f>
        <v>21.127869999999998</v>
      </c>
      <c r="AZ54" s="220">
        <f>SUMIFS(TB!S:S,TB!$F:$F,'Reported IS - detailed'!$B54,TB!$B:$B,'Reported IS - detailed'!$C54,TB!$G:$G,'Reported IS - detailed'!$E54,TB!$J:$J,'Reported IS - detailed'!$A$4,TB!$K:$K,"")</f>
        <v>27.019000000000005</v>
      </c>
      <c r="BA54" s="220">
        <f>SUMIFS(TB!T:T,TB!$F:$F,'Reported IS - detailed'!$B54,TB!$B:$B,'Reported IS - detailed'!$C54,TB!$G:$G,'Reported IS - detailed'!$E54,TB!$J:$J,'Reported IS - detailed'!$A$4,TB!$K:$K,"")</f>
        <v>29.680799999999991</v>
      </c>
      <c r="BB54" s="220">
        <f>SUMIFS(TB!U:U,TB!$F:$F,'Reported IS - detailed'!$B54,TB!$B:$B,'Reported IS - detailed'!$C54,TB!$G:$G,'Reported IS - detailed'!$E54,TB!$J:$J,'Reported IS - detailed'!$A$4,TB!$K:$K,"")</f>
        <v>31.66422</v>
      </c>
      <c r="BC54" s="528">
        <f>SUMIFS(TB!V:V,TB!$F:$F,'Reported IS - detailed'!$B54,TB!$B:$B,'Reported IS - detailed'!$C54,TB!$G:$G,'Reported IS - detailed'!$E54,TB!$J:$J,'Reported IS - detailed'!$A$4,TB!$K:$K,"")</f>
        <v>64.227860000000021</v>
      </c>
      <c r="BD54" s="220">
        <f>SUMIFS(TB!W:W,TB!$F:$F,'Reported IS - detailed'!$B54,TB!$B:$B,'Reported IS - detailed'!$C54,TB!$G:$G,'Reported IS - detailed'!$E54,TB!$J:$J,'Reported IS - detailed'!$A$4,TB!$K:$K,"")</f>
        <v>32.812799999999982</v>
      </c>
      <c r="BE54" s="220">
        <f>SUMIFS(TB!X:X,TB!$F:$F,'Reported IS - detailed'!$B54,TB!$B:$B,'Reported IS - detailed'!$C54,TB!$G:$G,'Reported IS - detailed'!$E54,TB!$J:$J,'Reported IS - detailed'!$A$4,TB!$K:$K,"")</f>
        <v>11.496989999999983</v>
      </c>
      <c r="BF54" s="220">
        <f>SUMIFS(TB!Y:Y,TB!$F:$F,'Reported IS - detailed'!$B54,TB!$B:$B,'Reported IS - detailed'!$C54,TB!$G:$G,'Reported IS - detailed'!$E54,TB!$J:$J,'Reported IS - detailed'!$A$4,TB!$K:$K,"")</f>
        <v>11.827460000000031</v>
      </c>
      <c r="BG54" s="220">
        <f>SUMIFS(TB!Z:Z,TB!$F:$F,'Reported IS - detailed'!$B54,TB!$B:$B,'Reported IS - detailed'!$C54,TB!$G:$G,'Reported IS - detailed'!$E54,TB!$J:$J,'Reported IS - detailed'!$A$4,TB!$K:$K,"")</f>
        <v>11.749379999999999</v>
      </c>
      <c r="BH54" s="220">
        <f>SUMIFS(TB!AA:AA,TB!$F:$F,'Reported IS - detailed'!$B54,TB!$B:$B,'Reported IS - detailed'!$C54,TB!$G:$G,'Reported IS - detailed'!$E54,TB!$J:$J,'Reported IS - detailed'!$A$4,TB!$K:$K,"")</f>
        <v>18.374829999999999</v>
      </c>
      <c r="BI54" s="220">
        <f>SUMIFS(TB!AB:AB,TB!$F:$F,'Reported IS - detailed'!$B54,TB!$B:$B,'Reported IS - detailed'!$C54,TB!$G:$G,'Reported IS - detailed'!$E54,TB!$J:$J,'Reported IS - detailed'!$A$4,TB!$K:$K,"")</f>
        <v>23.883910000000007</v>
      </c>
      <c r="BJ54" s="220">
        <f>SUMIFS(TB!AC:AC,TB!$F:$F,'Reported IS - detailed'!$B54,TB!$B:$B,'Reported IS - detailed'!$C54,TB!$G:$G,'Reported IS - detailed'!$E54,TB!$J:$J,'Reported IS - detailed'!$A$4,TB!$K:$K,"")</f>
        <v>15.448650000000001</v>
      </c>
      <c r="BK54" s="220">
        <f>SUMIFS(TB!AD:AD,TB!$F:$F,'Reported IS - detailed'!$B54,TB!$B:$B,'Reported IS - detailed'!$C54,TB!$G:$G,'Reported IS - detailed'!$E54,TB!$J:$J,'Reported IS - detailed'!$A$4,TB!$K:$K,"")</f>
        <v>9.5116199999999935</v>
      </c>
      <c r="BL54" s="220">
        <f>SUMIFS(TB!AE:AE,TB!$F:$F,'Reported IS - detailed'!$B54,TB!$B:$B,'Reported IS - detailed'!$C54,TB!$G:$G,'Reported IS - detailed'!$E54,TB!$J:$J,'Reported IS - detailed'!$A$4,TB!$K:$K,"")</f>
        <v>11.450919999999996</v>
      </c>
      <c r="BM54" s="220">
        <f>SUMIFS(TB!AF:AF,TB!$F:$F,'Reported IS - detailed'!$B54,TB!$B:$B,'Reported IS - detailed'!$C54,TB!$G:$G,'Reported IS - detailed'!$E54,TB!$J:$J,'Reported IS - detailed'!$A$4,TB!$K:$K,"")</f>
        <v>21.845359999999999</v>
      </c>
      <c r="BN54" s="220">
        <f>SUMIFS(TB!AG:AG,TB!$F:$F,'Reported IS - detailed'!$B54,TB!$B:$B,'Reported IS - detailed'!$C54,TB!$G:$G,'Reported IS - detailed'!$E54,TB!$J:$J,'Reported IS - detailed'!$A$4,TB!$K:$K,"")</f>
        <v>24.806579999999997</v>
      </c>
      <c r="BO54" s="528">
        <f>SUMIFS(TB!AH:AH,TB!$F:$F,'Reported IS - detailed'!$B54,TB!$B:$B,'Reported IS - detailed'!$C54,TB!$G:$G,'Reported IS - detailed'!$E54,TB!$J:$J,'Reported IS - detailed'!$A$4,TB!$K:$K,"")</f>
        <v>59.131270000000001</v>
      </c>
      <c r="BP54" s="528">
        <f>SUMIFS(TB!AI:AI,TB!$F:$F,'Reported IS - detailed'!$B54,TB!$B:$B,'Reported IS - detailed'!$C54,TB!$G:$G,'Reported IS - detailed'!$E54,TB!$J:$J,'Reported IS - detailed'!$A$4,TB!$K:$K,"")</f>
        <v>30.821110000000004</v>
      </c>
      <c r="BQ54" s="220">
        <f>SUMIFS(TB!AJ:AJ,TB!$F:$F,'Reported IS - detailed'!$B54,TB!$B:$B,'Reported IS - detailed'!$C54,TB!$G:$G,'Reported IS - detailed'!$E54,TB!$J:$J,'Reported IS - detailed'!$A$4,TB!$K:$K,"")</f>
        <v>14.904989999999998</v>
      </c>
      <c r="BR54" s="220">
        <f>SUMIFS(TB!AK:AK,TB!$F:$F,'Reported IS - detailed'!$B54,TB!$B:$B,'Reported IS - detailed'!$C54,TB!$G:$G,'Reported IS - detailed'!$E54,TB!$J:$J,'Reported IS - detailed'!$A$4,TB!$K:$K,"")</f>
        <v>10.940809999999999</v>
      </c>
      <c r="BS54" s="220">
        <f>SUMIFS(TB!AL:AL,TB!$F:$F,'Reported IS - detailed'!$B54,TB!$B:$B,'Reported IS - detailed'!$C54,TB!$G:$G,'Reported IS - detailed'!$E54,TB!$J:$J,'Reported IS - detailed'!$A$4,TB!$K:$K,"")</f>
        <v>11.228770000000001</v>
      </c>
      <c r="BT54" s="220">
        <f>SUMIFS(TB!AM:AM,TB!$F:$F,'Reported IS - detailed'!$B54,TB!$B:$B,'Reported IS - detailed'!$C54,TB!$G:$G,'Reported IS - detailed'!$E54,TB!$J:$J,'Reported IS - detailed'!$A$4,TB!$K:$K,"")</f>
        <v>17.04945</v>
      </c>
      <c r="BU54" s="220">
        <f>SUMIFS(TB!AN:AN,TB!$F:$F,'Reported IS - detailed'!$B54,TB!$B:$B,'Reported IS - detailed'!$C54,TB!$G:$G,'Reported IS - detailed'!$E54,TB!$J:$J,'Reported IS - detailed'!$A$4,TB!$K:$K,"")</f>
        <v>22.939799999999995</v>
      </c>
      <c r="BV54" s="220">
        <f>SUMIFS(TB!AO:AO,TB!$F:$F,'Reported IS - detailed'!$B54,TB!$B:$B,'Reported IS - detailed'!$C54,TB!$G:$G,'Reported IS - detailed'!$E54,TB!$J:$J,'Reported IS - detailed'!$A$4,TB!$K:$K,"")</f>
        <v>14.06147</v>
      </c>
      <c r="BW54" s="220">
        <f>SUMIFS(TB!AP:AP,TB!$F:$F,'Reported IS - detailed'!$B54,TB!$B:$B,'Reported IS - detailed'!$C54,TB!$G:$G,'Reported IS - detailed'!$E54,TB!$J:$J,'Reported IS - detailed'!$A$4,TB!$K:$K,"")</f>
        <v>17.265860000000004</v>
      </c>
      <c r="BX54" s="220">
        <f>SUMIFS(TB!AQ:AQ,TB!$F:$F,'Reported IS - detailed'!$B54,TB!$B:$B,'Reported IS - detailed'!$C54,TB!$G:$G,'Reported IS - detailed'!$E54,TB!$J:$J,'Reported IS - detailed'!$A$4,TB!$K:$K,"")</f>
        <v>12.78416</v>
      </c>
      <c r="BY54" s="220">
        <f>SUMIFS(TB!AR:AR,TB!$F:$F,'Reported IS - detailed'!$B54,TB!$B:$B,'Reported IS - detailed'!$C54,TB!$G:$G,'Reported IS - detailed'!$E54,TB!$J:$J,'Reported IS - detailed'!$A$4,TB!$K:$K,"")</f>
        <v>2.1955299999999909</v>
      </c>
      <c r="BZ54" s="528">
        <f>SUMIFS(TB!AS:AS,TB!$F:$F,'Reported IS - detailed'!$B54,TB!$B:$B,'Reported IS - detailed'!$C54,TB!$G:$G,'Reported IS - detailed'!$E54,TB!$J:$J,'Reported IS - detailed'!$A$4,TB!$K:$K,"")</f>
        <v>22.426640000000006</v>
      </c>
      <c r="CA54" s="528">
        <f>SUMIFS(TB!AT:AT,TB!$F:$F,'Reported IS - detailed'!$B54,TB!$B:$B,'Reported IS - detailed'!$C54,TB!$G:$G,'Reported IS - detailed'!$E54,TB!$J:$J,'Reported IS - detailed'!$A$4,TB!$K:$K,"")</f>
        <v>37.579020000000028</v>
      </c>
      <c r="CB54" s="220">
        <f>SUMIFS(TB!AU:AU,TB!$F:$F,'Reported IS - detailed'!$B54,TB!$B:$B,'Reported IS - detailed'!$C54,TB!$G:$G,'Reported IS - detailed'!$E54,TB!$J:$J,'Reported IS - detailed'!$A$4,TB!$K:$K,"")</f>
        <v>19.056909999999959</v>
      </c>
      <c r="CC54" s="220">
        <f>SUMIFS(TB!AV:AV,TB!$F:$F,'Reported IS - detailed'!$B54,TB!$B:$B,'Reported IS - detailed'!$C54,TB!$G:$G,'Reported IS - detailed'!$E54,TB!$J:$J,'Reported IS - detailed'!$A$4,TB!$K:$K,"")</f>
        <v>12.600020000000029</v>
      </c>
      <c r="CD54" s="220">
        <f>SUMIFS(TB!AW:AW,TB!$F:$F,'Reported IS - detailed'!$B54,TB!$B:$B,'Reported IS - detailed'!$C54,TB!$G:$G,'Reported IS - detailed'!$E54,TB!$J:$J,'Reported IS - detailed'!$A$4,TB!$K:$K,"")</f>
        <v>8.9636899999999855</v>
      </c>
      <c r="CE54" s="220">
        <f>SUMIFS(TB!AX:AX,TB!$F:$F,'Reported IS - detailed'!$B54,TB!$B:$B,'Reported IS - detailed'!$C54,TB!$G:$G,'Reported IS - detailed'!$E54,TB!$J:$J,'Reported IS - detailed'!$A$4,TB!$K:$K,"")</f>
        <v>18.634679999999999</v>
      </c>
      <c r="CF54" s="220">
        <f>SUMIFS(TB!AY:AY,TB!$F:$F,'Reported IS - detailed'!$B54,TB!$B:$B,'Reported IS - detailed'!$C54,TB!$G:$G,'Reported IS - detailed'!$E54,TB!$J:$J,'Reported IS - detailed'!$A$4,TB!$K:$K,"")</f>
        <v>10.014950000000002</v>
      </c>
      <c r="CG54" s="220">
        <f>SUMIFS(TB!AZ:AZ,TB!$F:$F,'Reported IS - detailed'!$B54,TB!$B:$B,'Reported IS - detailed'!$C54,TB!$G:$G,'Reported IS - detailed'!$E54,TB!$J:$J,'Reported IS - detailed'!$A$4,TB!$K:$K,"")</f>
        <v>0</v>
      </c>
      <c r="CH54" s="220">
        <f>SUMIFS(TB!BA:BA,TB!$F:$F,'Reported IS - detailed'!$B54,TB!$B:$B,'Reported IS - detailed'!$C54,TB!$G:$G,'Reported IS - detailed'!$E54,TB!$J:$J,'Reported IS - detailed'!$A$4,TB!$K:$K,"")</f>
        <v>0</v>
      </c>
      <c r="CI54" s="220">
        <f>SUMIFS(TB!BB:BB,TB!$F:$F,'Reported IS - detailed'!$B54,TB!$B:$B,'Reported IS - detailed'!$C54,TB!$G:$G,'Reported IS - detailed'!$E54,TB!$J:$J,'Reported IS - detailed'!$A$4,TB!$K:$K,"")</f>
        <v>0</v>
      </c>
      <c r="CJ54" s="220">
        <f>SUMIFS(TB!BC:BC,TB!$F:$F,'Reported IS - detailed'!$B54,TB!$B:$B,'Reported IS - detailed'!$C54,TB!$G:$G,'Reported IS - detailed'!$E54,TB!$J:$J,'Reported IS - detailed'!$A$4,TB!$K:$K,"")</f>
        <v>0</v>
      </c>
      <c r="CK54" s="220">
        <f>SUMIFS(TB!BD:BD,TB!$F:$F,'Reported IS - detailed'!$B54,TB!$B:$B,'Reported IS - detailed'!$C54,TB!$G:$G,'Reported IS - detailed'!$E54,TB!$J:$J,'Reported IS - detailed'!$A$4,TB!$K:$K,"")</f>
        <v>0</v>
      </c>
      <c r="CL54" s="220">
        <f>SUMIFS(TB!BE:BE,TB!$F:$F,'Reported IS - detailed'!$B54,TB!$B:$B,'Reported IS - detailed'!$C54,TB!$G:$G,'Reported IS - detailed'!$E54,TB!$J:$J,'Reported IS - detailed'!$A$4,TB!$K:$K,"")</f>
        <v>0</v>
      </c>
      <c r="CM54" s="220">
        <f>SUMIFS(TB!BF:BF,TB!$F:$F,'Reported IS - detailed'!$B54,TB!$B:$B,'Reported IS - detailed'!$C54,TB!$G:$G,'Reported IS - detailed'!$E54,TB!$J:$J,'Reported IS - detailed'!$A$4,TB!$K:$K,"")</f>
        <v>0</v>
      </c>
      <c r="CN54" s="220">
        <f>SUMIFS(TB!BG:BG,TB!$F:$F,'Reported IS - detailed'!$B54,TB!$B:$B,'Reported IS - detailed'!$C54,TB!$G:$G,'Reported IS - detailed'!$E54,TB!$J:$J,'Reported IS - detailed'!$A$4,TB!$K:$K,"")</f>
        <v>0</v>
      </c>
      <c r="CO54" s="220">
        <f>SUMIFS(TB!BH:BH,TB!$F:$F,'Reported IS - detailed'!$B54,TB!$B:$B,'Reported IS - detailed'!$C54,TB!$G:$G,'Reported IS - detailed'!$E54,TB!$J:$J,'Reported IS - detailed'!$A$4,TB!$K:$K,"")</f>
        <v>0</v>
      </c>
      <c r="CP54" s="220">
        <f>SUMIFS(TB!BI:BI,TB!$F:$F,'Reported IS - detailed'!$B54,TB!$B:$B,'Reported IS - detailed'!$C54,TB!$G:$G,'Reported IS - detailed'!$E54,TB!$J:$J,'Reported IS - detailed'!$A$4,TB!$K:$K,"")</f>
        <v>0</v>
      </c>
    </row>
    <row r="55" spans="2:94" ht="14.25" hidden="1" customHeight="1" outlineLevel="1" x14ac:dyDescent="0.45">
      <c r="B55" s="71" t="s">
        <v>10</v>
      </c>
      <c r="C55" s="197"/>
      <c r="D55" s="197" t="str">
        <f t="shared" ref="D55:E55" si="306">$E54</f>
        <v>Merchant account fees</v>
      </c>
      <c r="E55" s="85" t="str">
        <f t="shared" si="306"/>
        <v>Merchant account fees</v>
      </c>
      <c r="F55" s="71"/>
      <c r="G55" s="218">
        <f t="shared" ref="G55:L55" si="307">SUM(G54:G54)</f>
        <v>254.90798000000001</v>
      </c>
      <c r="H55" s="218">
        <f t="shared" si="307"/>
        <v>252.86942999999999</v>
      </c>
      <c r="I55" s="218">
        <f t="shared" si="307"/>
        <v>198.15132</v>
      </c>
      <c r="J55" s="218">
        <f t="shared" ca="1" si="307"/>
        <v>198.52273</v>
      </c>
      <c r="K55" s="218">
        <f t="shared" ca="1" si="307"/>
        <v>28.278220000000001</v>
      </c>
      <c r="L55" s="218">
        <f t="shared" ca="1" si="307"/>
        <v>28.649630000000002</v>
      </c>
      <c r="N55" s="71"/>
      <c r="O55" s="316"/>
      <c r="P55" s="58">
        <f t="shared" si="294"/>
        <v>2.6783549088824229E-3</v>
      </c>
      <c r="Q55" s="58">
        <f t="shared" si="295"/>
        <v>4.8425039756354012E-3</v>
      </c>
      <c r="R55" s="58">
        <f t="shared" si="296"/>
        <v>2.365865446794021E-3</v>
      </c>
      <c r="S55" s="58">
        <f t="shared" ca="1" si="180"/>
        <v>2.5816538378807706E-3</v>
      </c>
      <c r="T55" s="58">
        <f t="shared" ca="1" si="181"/>
        <v>2.7277260442827842E-3</v>
      </c>
      <c r="U55" s="58">
        <f t="shared" ca="1" si="182"/>
        <v>8.1618349418466594E-3</v>
      </c>
      <c r="V55" s="149"/>
      <c r="W55" s="446"/>
      <c r="X55" s="446"/>
      <c r="Y55" s="446"/>
      <c r="Z55" s="446"/>
      <c r="AA55" s="337"/>
      <c r="AB55" s="446"/>
      <c r="AC55" s="446"/>
      <c r="AD55" s="446"/>
      <c r="AE55" s="446"/>
      <c r="AF55" s="337"/>
      <c r="AG55" s="446"/>
      <c r="AH55" s="446"/>
      <c r="AI55" s="446"/>
      <c r="AJ55" s="446"/>
      <c r="AK55" s="337"/>
      <c r="AL55" s="218">
        <f t="shared" si="300"/>
        <v>-2.038550000000015</v>
      </c>
      <c r="AM55" s="59">
        <f t="shared" si="301"/>
        <v>-7.9971996168971046E-3</v>
      </c>
      <c r="AN55" s="218">
        <f t="shared" si="302"/>
        <v>-54.718109999999996</v>
      </c>
      <c r="AO55" s="59">
        <f t="shared" si="303"/>
        <v>-0.21638879005659165</v>
      </c>
      <c r="AP55" s="218">
        <f t="shared" ca="1" si="304"/>
        <v>0.37140999999999735</v>
      </c>
      <c r="AQ55" s="59">
        <f t="shared" ca="1" si="305"/>
        <v>1.8743756034529438E-3</v>
      </c>
      <c r="AR55" s="218">
        <f t="shared" ca="1" si="288"/>
        <v>0.37141000000000091</v>
      </c>
      <c r="AS55" s="58">
        <f t="shared" ca="1" si="289"/>
        <v>1.3134136448475218E-2</v>
      </c>
      <c r="AU55" s="218">
        <f t="shared" ref="AU55:CP55" si="308">SUM(AU54:AU54)</f>
        <v>7.3528900000000004</v>
      </c>
      <c r="AV55" s="218">
        <f t="shared" si="308"/>
        <v>1.0293399999999995</v>
      </c>
      <c r="AW55" s="218">
        <f t="shared" si="308"/>
        <v>6.8279800000000002</v>
      </c>
      <c r="AX55" s="218">
        <f t="shared" si="308"/>
        <v>9.8407699999999991</v>
      </c>
      <c r="AY55" s="218">
        <f t="shared" si="308"/>
        <v>21.127869999999998</v>
      </c>
      <c r="AZ55" s="218">
        <f t="shared" si="308"/>
        <v>27.019000000000005</v>
      </c>
      <c r="BA55" s="218">
        <f t="shared" si="308"/>
        <v>29.680799999999991</v>
      </c>
      <c r="BB55" s="218">
        <f t="shared" si="308"/>
        <v>31.66422</v>
      </c>
      <c r="BC55" s="218">
        <f t="shared" si="308"/>
        <v>64.227860000000021</v>
      </c>
      <c r="BD55" s="218">
        <f t="shared" si="308"/>
        <v>32.812799999999982</v>
      </c>
      <c r="BE55" s="218">
        <f t="shared" si="308"/>
        <v>11.496989999999983</v>
      </c>
      <c r="BF55" s="218">
        <f t="shared" si="308"/>
        <v>11.827460000000031</v>
      </c>
      <c r="BG55" s="218">
        <f t="shared" si="308"/>
        <v>11.749379999999999</v>
      </c>
      <c r="BH55" s="218">
        <f t="shared" si="308"/>
        <v>18.374829999999999</v>
      </c>
      <c r="BI55" s="218">
        <f t="shared" si="308"/>
        <v>23.883910000000007</v>
      </c>
      <c r="BJ55" s="218">
        <f t="shared" si="308"/>
        <v>15.448650000000001</v>
      </c>
      <c r="BK55" s="218">
        <f t="shared" si="308"/>
        <v>9.5116199999999935</v>
      </c>
      <c r="BL55" s="218">
        <f t="shared" si="308"/>
        <v>11.450919999999996</v>
      </c>
      <c r="BM55" s="218">
        <f t="shared" si="308"/>
        <v>21.845359999999999</v>
      </c>
      <c r="BN55" s="218">
        <f t="shared" si="308"/>
        <v>24.806579999999997</v>
      </c>
      <c r="BO55" s="218">
        <f t="shared" si="308"/>
        <v>59.131270000000001</v>
      </c>
      <c r="BP55" s="218">
        <f t="shared" si="308"/>
        <v>30.821110000000004</v>
      </c>
      <c r="BQ55" s="218">
        <f t="shared" si="308"/>
        <v>14.904989999999998</v>
      </c>
      <c r="BR55" s="218">
        <f t="shared" si="308"/>
        <v>10.940809999999999</v>
      </c>
      <c r="BS55" s="218">
        <f t="shared" si="308"/>
        <v>11.228770000000001</v>
      </c>
      <c r="BT55" s="218">
        <f t="shared" si="308"/>
        <v>17.04945</v>
      </c>
      <c r="BU55" s="218">
        <f t="shared" si="308"/>
        <v>22.939799999999995</v>
      </c>
      <c r="BV55" s="218">
        <f t="shared" si="308"/>
        <v>14.06147</v>
      </c>
      <c r="BW55" s="218">
        <f t="shared" si="308"/>
        <v>17.265860000000004</v>
      </c>
      <c r="BX55" s="218">
        <f t="shared" si="308"/>
        <v>12.78416</v>
      </c>
      <c r="BY55" s="218">
        <f t="shared" si="308"/>
        <v>2.1955299999999909</v>
      </c>
      <c r="BZ55" s="218">
        <f t="shared" si="308"/>
        <v>22.426640000000006</v>
      </c>
      <c r="CA55" s="218">
        <f t="shared" si="308"/>
        <v>37.579020000000028</v>
      </c>
      <c r="CB55" s="218">
        <f t="shared" si="308"/>
        <v>19.056909999999959</v>
      </c>
      <c r="CC55" s="218">
        <f t="shared" si="308"/>
        <v>12.600020000000029</v>
      </c>
      <c r="CD55" s="218">
        <f t="shared" si="308"/>
        <v>8.9636899999999855</v>
      </c>
      <c r="CE55" s="218">
        <f t="shared" si="308"/>
        <v>18.634679999999999</v>
      </c>
      <c r="CF55" s="218">
        <f t="shared" si="308"/>
        <v>10.014950000000002</v>
      </c>
      <c r="CG55" s="218">
        <f t="shared" si="308"/>
        <v>0</v>
      </c>
      <c r="CH55" s="218">
        <f t="shared" si="308"/>
        <v>0</v>
      </c>
      <c r="CI55" s="218">
        <f t="shared" si="308"/>
        <v>0</v>
      </c>
      <c r="CJ55" s="218">
        <f t="shared" si="308"/>
        <v>0</v>
      </c>
      <c r="CK55" s="218">
        <f t="shared" si="308"/>
        <v>0</v>
      </c>
      <c r="CL55" s="218">
        <f t="shared" si="308"/>
        <v>0</v>
      </c>
      <c r="CM55" s="218">
        <f t="shared" si="308"/>
        <v>0</v>
      </c>
      <c r="CN55" s="218">
        <f t="shared" si="308"/>
        <v>0</v>
      </c>
      <c r="CO55" s="218">
        <f t="shared" si="308"/>
        <v>0</v>
      </c>
      <c r="CP55" s="218">
        <f t="shared" si="308"/>
        <v>0</v>
      </c>
    </row>
    <row r="56" spans="2:94" ht="14.25" hidden="1" customHeight="1" outlineLevel="2" x14ac:dyDescent="0.45">
      <c r="B56" s="71" t="s">
        <v>10</v>
      </c>
      <c r="C56" s="197" t="s">
        <v>609</v>
      </c>
      <c r="D56" s="197" t="str">
        <f>IFERROR(VLOOKUP($C56,TB!$B:$H,2,FALSE),"-")</f>
        <v>ACCOUNTANT</v>
      </c>
      <c r="E56" s="197" t="str">
        <f>IFERROR(VLOOKUP($C56,TB!$B:$H,6,FALSE),"-")</f>
        <v>Professional fees</v>
      </c>
      <c r="F56" s="71" t="str">
        <f>IFERROR(VLOOKUP($C56,TB!$B:$H,7,FALSE),"-")</f>
        <v>Accountant</v>
      </c>
      <c r="G56" s="219">
        <f t="shared" ref="G56:G58" si="309">SUM(AU56:BF56)</f>
        <v>112.35607</v>
      </c>
      <c r="H56" s="219">
        <f>SUM(BG56:BR56)</f>
        <v>156.03870999999998</v>
      </c>
      <c r="I56" s="219">
        <f>SUM(BS56:CD56)</f>
        <v>130.59810999999999</v>
      </c>
      <c r="J56" s="218">
        <f ca="1">_xlfn.IFNA(SUM(OFFSET($AU56,0,MATCH(Periods!$D$15,$AU$7:$CS$7)-1):OFFSET($AU56,0,MATCH(Periods!$D$15,$AU$7:$CS$7,0)-12)),0)</f>
        <v>121.70831</v>
      </c>
      <c r="K56" s="218">
        <f ca="1">_xlfn.IFNA(SUM(OFFSET($AU56,0,MATCH(Periods!$D$17,$AU$7:$CS$7)-1):OFFSET($AU56,0,MATCH(Periods!$D$13,$AU$7:$CS$7,0))),0)</f>
        <v>24.731020000000001</v>
      </c>
      <c r="L56" s="218">
        <f ca="1">_xlfn.IFNA(SUM(OFFSET($AU56,0,MATCH(Periods!$D$16,$AU$7:$CS$7)-1):OFFSET($AU56,0,MATCH(Periods!$D$14,$AU$7:$CS$7,0))),0)</f>
        <v>15.84122</v>
      </c>
      <c r="N56" s="553" t="s">
        <v>669</v>
      </c>
      <c r="O56" s="316"/>
      <c r="P56" s="58">
        <f t="shared" ref="P56:P67" si="310">IFERROR(G56/G$25,"n/a")</f>
        <v>1.1805414315677254E-3</v>
      </c>
      <c r="Q56" s="58">
        <f t="shared" ref="Q56:Q67" si="311">IFERROR(H56/H$25,"n/a")</f>
        <v>2.988174859760705E-3</v>
      </c>
      <c r="R56" s="58">
        <f t="shared" ref="R56:R67" si="312">IFERROR(I56/I$25,"n/a")</f>
        <v>1.5593010223984613E-3</v>
      </c>
      <c r="S56" s="58">
        <f t="shared" ref="S56:S67" ca="1" si="313">IFERROR(J56/J$25,"n/a")</f>
        <v>1.5827342572484397E-3</v>
      </c>
      <c r="T56" s="58">
        <f t="shared" ref="T56:T67" ca="1" si="314">IFERROR(K56/K$25,"n/a")</f>
        <v>2.3855620104687785E-3</v>
      </c>
      <c r="U56" s="58">
        <f t="shared" ref="U56:U67" ca="1" si="315">IFERROR(L56/L$25,"n/a")</f>
        <v>4.5129177206644595E-3</v>
      </c>
      <c r="V56" s="149"/>
      <c r="W56" s="218">
        <f t="shared" si="158"/>
        <v>0.12722999999999995</v>
      </c>
      <c r="X56" s="218">
        <f>MIN(BG56:BR56)</f>
        <v>0.25246000000000002</v>
      </c>
      <c r="Y56" s="218">
        <f>MIN(BS56:CD56)</f>
        <v>3.0334399999999988</v>
      </c>
      <c r="Z56" s="218">
        <f ca="1">_xlfn.IFNA(MIN(OFFSET($AU56,0,MATCH(Periods!$D$15,$AU$7:$CS$7)-1):OFFSET($AU56,0,MATCH(Periods!$D$15,$AU$7:$CS$7,0)-12)),0)</f>
        <v>3.0334399999999988</v>
      </c>
      <c r="AA56" s="337"/>
      <c r="AB56" s="218">
        <f t="shared" si="159"/>
        <v>59.715060000000001</v>
      </c>
      <c r="AC56" s="218">
        <f>MAX(BG56:BR56)</f>
        <v>60.001080000000002</v>
      </c>
      <c r="AD56" s="218">
        <f>MAX(BS56:CD56)</f>
        <v>38.804490000000001</v>
      </c>
      <c r="AE56" s="218">
        <f ca="1">_xlfn.IFNA(MAX(OFFSET($AU56,0,MATCH(Periods!$D$15,$AU$7:$CS$7)-1):OFFSET($AU56,0,MATCH(Periods!$D$15,$AU$7:$CS$7,0)-12)),0)</f>
        <v>38.804490000000001</v>
      </c>
      <c r="AF56" s="337"/>
      <c r="AG56" s="218">
        <f t="shared" si="160"/>
        <v>9.3630058333333341</v>
      </c>
      <c r="AH56" s="218">
        <f>AVERAGE(BG56:BR56)</f>
        <v>13.003225833333332</v>
      </c>
      <c r="AI56" s="218">
        <f>AVERAGE(BS56:CD56)</f>
        <v>10.883175833333333</v>
      </c>
      <c r="AJ56" s="218">
        <f ca="1">_xlfn.IFNA(AVERAGE(OFFSET($AU56,0,MATCH(Periods!$D$15,$AU$7:$CS$7)-1):OFFSET($AU56,0,MATCH(Periods!$D$15,$AU$7:$CS$7,0)-12)),0)</f>
        <v>10.142359166666667</v>
      </c>
      <c r="AK56" s="337"/>
      <c r="AL56" s="218">
        <f t="shared" ref="AL56:AL67" si="316">H56-G56</f>
        <v>43.682639999999978</v>
      </c>
      <c r="AM56" s="59">
        <f t="shared" ref="AM56:AM67" si="317">IFERROR(AL56/G56,"n/a")</f>
        <v>0.38878753947160999</v>
      </c>
      <c r="AN56" s="218">
        <f t="shared" ref="AN56:AN67" si="318">I56-H56</f>
        <v>-25.440599999999989</v>
      </c>
      <c r="AO56" s="59">
        <f t="shared" ref="AO56:AO67" si="319">IFERROR(AN56/H56,"n/a")</f>
        <v>-0.163040312240469</v>
      </c>
      <c r="AP56" s="218">
        <f t="shared" ref="AP56:AP67" ca="1" si="320">J56-I56</f>
        <v>-8.8897999999999939</v>
      </c>
      <c r="AQ56" s="59">
        <f t="shared" ref="AQ56:AQ67" ca="1" si="321">IFERROR(AP56/I56,"n/a")</f>
        <v>-6.8069897795611248E-2</v>
      </c>
      <c r="AR56" s="218">
        <f t="shared" ref="AR56:AR67" ca="1" si="322">L56-K56</f>
        <v>-8.889800000000001</v>
      </c>
      <c r="AS56" s="58">
        <f t="shared" ref="AS56:AS67" ca="1" si="323">IFERROR(AR56/K56,"n/a")</f>
        <v>-0.3594594966159908</v>
      </c>
      <c r="AU56" s="219">
        <f>SUMIFS(TB!N:N,TB!$F:$F,'Reported IS - detailed'!$B56,TB!$B:$B,'Reported IS - detailed'!$C56,TB!$G:$G,'Reported IS - detailed'!$E56,TB!$J:$J,'Reported IS - detailed'!$A$4,TB!$K:$K,"")</f>
        <v>0.42093000000000003</v>
      </c>
      <c r="AV56" s="219">
        <f>SUMIFS(TB!O:O,TB!$F:$F,'Reported IS - detailed'!$B56,TB!$B:$B,'Reported IS - detailed'!$C56,TB!$G:$G,'Reported IS - detailed'!$E56,TB!$J:$J,'Reported IS - detailed'!$A$4,TB!$K:$K,"")</f>
        <v>0.12722999999999995</v>
      </c>
      <c r="AW56" s="219">
        <f>SUMIFS(TB!P:P,TB!$F:$F,'Reported IS - detailed'!$B56,TB!$B:$B,'Reported IS - detailed'!$C56,TB!$G:$G,'Reported IS - detailed'!$E56,TB!$J:$J,'Reported IS - detailed'!$A$4,TB!$K:$K,"")</f>
        <v>14.215290000000001</v>
      </c>
      <c r="AX56" s="219">
        <f>SUMIFS(TB!Q:Q,TB!$F:$F,'Reported IS - detailed'!$B56,TB!$B:$B,'Reported IS - detailed'!$C56,TB!$G:$G,'Reported IS - detailed'!$E56,TB!$J:$J,'Reported IS - detailed'!$A$4,TB!$K:$K,"")</f>
        <v>0.24745999999999846</v>
      </c>
      <c r="AY56" s="219">
        <f>SUMIFS(TB!R:R,TB!$F:$F,'Reported IS - detailed'!$B56,TB!$B:$B,'Reported IS - detailed'!$C56,TB!$G:$G,'Reported IS - detailed'!$E56,TB!$J:$J,'Reported IS - detailed'!$A$4,TB!$K:$K,"")</f>
        <v>0.24746000000000201</v>
      </c>
      <c r="AZ56" s="219">
        <f>SUMIFS(TB!S:S,TB!$F:$F,'Reported IS - detailed'!$B56,TB!$B:$B,'Reported IS - detailed'!$C56,TB!$G:$G,'Reported IS - detailed'!$E56,TB!$J:$J,'Reported IS - detailed'!$A$4,TB!$K:$K,"")</f>
        <v>12.367459999999999</v>
      </c>
      <c r="BA56" s="219">
        <f>SUMIFS(TB!T:T,TB!$F:$F,'Reported IS - detailed'!$B56,TB!$B:$B,'Reported IS - detailed'!$C56,TB!$G:$G,'Reported IS - detailed'!$E56,TB!$J:$J,'Reported IS - detailed'!$A$4,TB!$K:$K,"")</f>
        <v>14.644460000000002</v>
      </c>
      <c r="BB56" s="219">
        <f>SUMIFS(TB!U:U,TB!$F:$F,'Reported IS - detailed'!$B56,TB!$B:$B,'Reported IS - detailed'!$C56,TB!$G:$G,'Reported IS - detailed'!$E56,TB!$J:$J,'Reported IS - detailed'!$A$4,TB!$K:$K,"")</f>
        <v>0.3553099999999958</v>
      </c>
      <c r="BC56" s="219">
        <f>SUMIFS(TB!V:V,TB!$F:$F,'Reported IS - detailed'!$B56,TB!$B:$B,'Reported IS - detailed'!$C56,TB!$G:$G,'Reported IS - detailed'!$E56,TB!$J:$J,'Reported IS - detailed'!$A$4,TB!$K:$K,"")</f>
        <v>0.25945999999999714</v>
      </c>
      <c r="BD56" s="219">
        <f>SUMIFS(TB!W:W,TB!$F:$F,'Reported IS - detailed'!$B56,TB!$B:$B,'Reported IS - detailed'!$C56,TB!$G:$G,'Reported IS - detailed'!$E56,TB!$J:$J,'Reported IS - detailed'!$A$4,TB!$K:$K,"")</f>
        <v>0.25649000000000655</v>
      </c>
      <c r="BE56" s="219">
        <f>SUMIFS(TB!X:X,TB!$F:$F,'Reported IS - detailed'!$B56,TB!$B:$B,'Reported IS - detailed'!$C56,TB!$G:$G,'Reported IS - detailed'!$E56,TB!$J:$J,'Reported IS - detailed'!$A$4,TB!$K:$K,"")</f>
        <v>9.4994599999999991</v>
      </c>
      <c r="BF56" s="527">
        <f>SUMIFS(TB!Y:Y,TB!$F:$F,'Reported IS - detailed'!$B56,TB!$B:$B,'Reported IS - detailed'!$C56,TB!$G:$G,'Reported IS - detailed'!$E56,TB!$J:$J,'Reported IS - detailed'!$A$4,TB!$K:$K,"")</f>
        <v>59.715060000000001</v>
      </c>
      <c r="BG56" s="219">
        <f>SUMIFS(TB!Z:Z,TB!$F:$F,'Reported IS - detailed'!$B56,TB!$B:$B,'Reported IS - detailed'!$C56,TB!$G:$G,'Reported IS - detailed'!$E56,TB!$J:$J,'Reported IS - detailed'!$A$4,TB!$K:$K,"")</f>
        <v>0.39112999999999998</v>
      </c>
      <c r="BH56" s="219">
        <f>SUMIFS(TB!AA:AA,TB!$F:$F,'Reported IS - detailed'!$B56,TB!$B:$B,'Reported IS - detailed'!$C56,TB!$G:$G,'Reported IS - detailed'!$E56,TB!$J:$J,'Reported IS - detailed'!$A$4,TB!$K:$K,"")</f>
        <v>0.25246000000000002</v>
      </c>
      <c r="BI56" s="219">
        <f>SUMIFS(TB!AB:AB,TB!$F:$F,'Reported IS - detailed'!$B56,TB!$B:$B,'Reported IS - detailed'!$C56,TB!$G:$G,'Reported IS - detailed'!$E56,TB!$J:$J,'Reported IS - detailed'!$A$4,TB!$K:$K,"")</f>
        <v>21.259460000000001</v>
      </c>
      <c r="BJ56" s="219">
        <f>SUMIFS(TB!AC:AC,TB!$F:$F,'Reported IS - detailed'!$B56,TB!$B:$B,'Reported IS - detailed'!$C56,TB!$G:$G,'Reported IS - detailed'!$E56,TB!$J:$J,'Reported IS - detailed'!$A$4,TB!$K:$K,"")</f>
        <v>20.561340000000001</v>
      </c>
      <c r="BK56" s="219">
        <f>SUMIFS(TB!AD:AD,TB!$F:$F,'Reported IS - detailed'!$B56,TB!$B:$B,'Reported IS - detailed'!$C56,TB!$G:$G,'Reported IS - detailed'!$E56,TB!$J:$J,'Reported IS - detailed'!$A$4,TB!$K:$K,"")</f>
        <v>7.2713400000000021</v>
      </c>
      <c r="BL56" s="219">
        <f>SUMIFS(TB!AE:AE,TB!$F:$F,'Reported IS - detailed'!$B56,TB!$B:$B,'Reported IS - detailed'!$C56,TB!$G:$G,'Reported IS - detailed'!$E56,TB!$J:$J,'Reported IS - detailed'!$A$4,TB!$K:$K,"")</f>
        <v>7.271339999999995</v>
      </c>
      <c r="BM56" s="219">
        <f>SUMIFS(TB!AF:AF,TB!$F:$F,'Reported IS - detailed'!$B56,TB!$B:$B,'Reported IS - detailed'!$C56,TB!$G:$G,'Reported IS - detailed'!$E56,TB!$J:$J,'Reported IS - detailed'!$A$4,TB!$K:$K,"")</f>
        <v>7.2713400000000092</v>
      </c>
      <c r="BN56" s="219">
        <f>SUMIFS(TB!AG:AG,TB!$F:$F,'Reported IS - detailed'!$B56,TB!$B:$B,'Reported IS - detailed'!$C56,TB!$G:$G,'Reported IS - detailed'!$E56,TB!$J:$J,'Reported IS - detailed'!$A$4,TB!$K:$K,"")</f>
        <v>7.497959999999992</v>
      </c>
      <c r="BO56" s="219">
        <f>SUMIFS(TB!AH:AH,TB!$F:$F,'Reported IS - detailed'!$B56,TB!$B:$B,'Reported IS - detailed'!$C56,TB!$G:$G,'Reported IS - detailed'!$E56,TB!$J:$J,'Reported IS - detailed'!$A$4,TB!$K:$K,"")</f>
        <v>10.784579999999991</v>
      </c>
      <c r="BP56" s="219">
        <f>SUMIFS(TB!AI:AI,TB!$F:$F,'Reported IS - detailed'!$B56,TB!$B:$B,'Reported IS - detailed'!$C56,TB!$G:$G,'Reported IS - detailed'!$E56,TB!$J:$J,'Reported IS - detailed'!$A$4,TB!$K:$K,"")</f>
        <v>7.7845800000000054</v>
      </c>
      <c r="BQ56" s="527">
        <f>SUMIFS(TB!AJ:AJ,TB!$F:$F,'Reported IS - detailed'!$B56,TB!$B:$B,'Reported IS - detailed'!$C56,TB!$G:$G,'Reported IS - detailed'!$E56,TB!$J:$J,'Reported IS - detailed'!$A$4,TB!$K:$K,"")</f>
        <v>60.001080000000002</v>
      </c>
      <c r="BR56" s="219">
        <f>SUMIFS(TB!AK:AK,TB!$F:$F,'Reported IS - detailed'!$B56,TB!$B:$B,'Reported IS - detailed'!$C56,TB!$G:$G,'Reported IS - detailed'!$E56,TB!$J:$J,'Reported IS - detailed'!$A$4,TB!$K:$K,"")</f>
        <v>5.6920999999999822</v>
      </c>
      <c r="BS56" s="219">
        <f>SUMIFS(TB!AL:AL,TB!$F:$F,'Reported IS - detailed'!$B56,TB!$B:$B,'Reported IS - detailed'!$C56,TB!$G:$G,'Reported IS - detailed'!$E56,TB!$J:$J,'Reported IS - detailed'!$A$4,TB!$K:$K,"")</f>
        <v>8.0301799999999997</v>
      </c>
      <c r="BT56" s="219">
        <f>SUMIFS(TB!AM:AM,TB!$F:$F,'Reported IS - detailed'!$B56,TB!$B:$B,'Reported IS - detailed'!$C56,TB!$G:$G,'Reported IS - detailed'!$E56,TB!$J:$J,'Reported IS - detailed'!$A$4,TB!$K:$K,"")</f>
        <v>16.700839999999999</v>
      </c>
      <c r="BU56" s="219">
        <f>SUMIFS(TB!AN:AN,TB!$F:$F,'Reported IS - detailed'!$B56,TB!$B:$B,'Reported IS - detailed'!$C56,TB!$G:$G,'Reported IS - detailed'!$E56,TB!$J:$J,'Reported IS - detailed'!$A$4,TB!$K:$K,"")</f>
        <v>7.7845799999999983</v>
      </c>
      <c r="BV56" s="219">
        <f>SUMIFS(TB!AO:AO,TB!$F:$F,'Reported IS - detailed'!$B56,TB!$B:$B,'Reported IS - detailed'!$C56,TB!$G:$G,'Reported IS - detailed'!$E56,TB!$J:$J,'Reported IS - detailed'!$A$4,TB!$K:$K,"")</f>
        <v>9.0445800000000034</v>
      </c>
      <c r="BW56" s="219">
        <f>SUMIFS(TB!AP:AP,TB!$F:$F,'Reported IS - detailed'!$B56,TB!$B:$B,'Reported IS - detailed'!$C56,TB!$G:$G,'Reported IS - detailed'!$E56,TB!$J:$J,'Reported IS - detailed'!$A$4,TB!$K:$K,"")</f>
        <v>7.7845799999999983</v>
      </c>
      <c r="BX56" s="219">
        <f>SUMIFS(TB!AQ:AQ,TB!$F:$F,'Reported IS - detailed'!$B56,TB!$B:$B,'Reported IS - detailed'!$C56,TB!$G:$G,'Reported IS - detailed'!$E56,TB!$J:$J,'Reported IS - detailed'!$A$4,TB!$K:$K,"")</f>
        <v>7.77834</v>
      </c>
      <c r="BY56" s="219">
        <f>SUMIFS(TB!AR:AR,TB!$F:$F,'Reported IS - detailed'!$B56,TB!$B:$B,'Reported IS - detailed'!$C56,TB!$G:$G,'Reported IS - detailed'!$E56,TB!$J:$J,'Reported IS - detailed'!$A$4,TB!$K:$K,"")</f>
        <v>7.7783400000000071</v>
      </c>
      <c r="BZ56" s="219">
        <f>SUMIFS(TB!AS:AS,TB!$F:$F,'Reported IS - detailed'!$B56,TB!$B:$B,'Reported IS - detailed'!$C56,TB!$G:$G,'Reported IS - detailed'!$E56,TB!$J:$J,'Reported IS - detailed'!$A$4,TB!$K:$K,"")</f>
        <v>3.0334399999999988</v>
      </c>
      <c r="CA56" s="219">
        <f>SUMIFS(TB!AT:AT,TB!$F:$F,'Reported IS - detailed'!$B56,TB!$B:$B,'Reported IS - detailed'!$C56,TB!$G:$G,'Reported IS - detailed'!$E56,TB!$J:$J,'Reported IS - detailed'!$A$4,TB!$K:$K,"")</f>
        <v>7.795259999999999</v>
      </c>
      <c r="CB56" s="219">
        <f>SUMIFS(TB!AU:AU,TB!$F:$F,'Reported IS - detailed'!$B56,TB!$B:$B,'Reported IS - detailed'!$C56,TB!$G:$G,'Reported IS - detailed'!$E56,TB!$J:$J,'Reported IS - detailed'!$A$4,TB!$K:$K,"")</f>
        <v>8.271499999999989</v>
      </c>
      <c r="CC56" s="219">
        <f>SUMIFS(TB!AV:AV,TB!$F:$F,'Reported IS - detailed'!$B56,TB!$B:$B,'Reported IS - detailed'!$C56,TB!$G:$G,'Reported IS - detailed'!$E56,TB!$J:$J,'Reported IS - detailed'!$A$4,TB!$K:$K,"")</f>
        <v>7.7919799999999952</v>
      </c>
      <c r="CD56" s="519">
        <f>SUMIFS(TB!AW:AW,TB!$F:$F,'Reported IS - detailed'!$B56,TB!$B:$B,'Reported IS - detailed'!$C56,TB!$G:$G,'Reported IS - detailed'!$E56,TB!$J:$J,'Reported IS - detailed'!$A$4,TB!$K:$K,"")</f>
        <v>38.804490000000001</v>
      </c>
      <c r="CE56" s="219">
        <f>SUMIFS(TB!AX:AX,TB!$F:$F,'Reported IS - detailed'!$B56,TB!$B:$B,'Reported IS - detailed'!$C56,TB!$G:$G,'Reported IS - detailed'!$E56,TB!$J:$J,'Reported IS - detailed'!$A$4,TB!$K:$K,"")</f>
        <v>8.0557999999999996</v>
      </c>
      <c r="CF56" s="219">
        <f>SUMIFS(TB!AY:AY,TB!$F:$F,'Reported IS - detailed'!$B56,TB!$B:$B,'Reported IS - detailed'!$C56,TB!$G:$G,'Reported IS - detailed'!$E56,TB!$J:$J,'Reported IS - detailed'!$A$4,TB!$K:$K,"")</f>
        <v>7.7854200000000002</v>
      </c>
      <c r="CG56" s="219">
        <f>SUMIFS(TB!AZ:AZ,TB!$F:$F,'Reported IS - detailed'!$B56,TB!$B:$B,'Reported IS - detailed'!$C56,TB!$G:$G,'Reported IS - detailed'!$E56,TB!$J:$J,'Reported IS - detailed'!$A$4,TB!$K:$K,"")</f>
        <v>0</v>
      </c>
      <c r="CH56" s="219">
        <f>SUMIFS(TB!BA:BA,TB!$F:$F,'Reported IS - detailed'!$B56,TB!$B:$B,'Reported IS - detailed'!$C56,TB!$G:$G,'Reported IS - detailed'!$E56,TB!$J:$J,'Reported IS - detailed'!$A$4,TB!$K:$K,"")</f>
        <v>0</v>
      </c>
      <c r="CI56" s="219">
        <f>SUMIFS(TB!BB:BB,TB!$F:$F,'Reported IS - detailed'!$B56,TB!$B:$B,'Reported IS - detailed'!$C56,TB!$G:$G,'Reported IS - detailed'!$E56,TB!$J:$J,'Reported IS - detailed'!$A$4,TB!$K:$K,"")</f>
        <v>0</v>
      </c>
      <c r="CJ56" s="219">
        <f>SUMIFS(TB!BC:BC,TB!$F:$F,'Reported IS - detailed'!$B56,TB!$B:$B,'Reported IS - detailed'!$C56,TB!$G:$G,'Reported IS - detailed'!$E56,TB!$J:$J,'Reported IS - detailed'!$A$4,TB!$K:$K,"")</f>
        <v>0</v>
      </c>
      <c r="CK56" s="219">
        <f>SUMIFS(TB!BD:BD,TB!$F:$F,'Reported IS - detailed'!$B56,TB!$B:$B,'Reported IS - detailed'!$C56,TB!$G:$G,'Reported IS - detailed'!$E56,TB!$J:$J,'Reported IS - detailed'!$A$4,TB!$K:$K,"")</f>
        <v>0</v>
      </c>
      <c r="CL56" s="219">
        <f>SUMIFS(TB!BE:BE,TB!$F:$F,'Reported IS - detailed'!$B56,TB!$B:$B,'Reported IS - detailed'!$C56,TB!$G:$G,'Reported IS - detailed'!$E56,TB!$J:$J,'Reported IS - detailed'!$A$4,TB!$K:$K,"")</f>
        <v>0</v>
      </c>
      <c r="CM56" s="219">
        <f>SUMIFS(TB!BF:BF,TB!$F:$F,'Reported IS - detailed'!$B56,TB!$B:$B,'Reported IS - detailed'!$C56,TB!$G:$G,'Reported IS - detailed'!$E56,TB!$J:$J,'Reported IS - detailed'!$A$4,TB!$K:$K,"")</f>
        <v>0</v>
      </c>
      <c r="CN56" s="219">
        <f>SUMIFS(TB!BG:BG,TB!$F:$F,'Reported IS - detailed'!$B56,TB!$B:$B,'Reported IS - detailed'!$C56,TB!$G:$G,'Reported IS - detailed'!$E56,TB!$J:$J,'Reported IS - detailed'!$A$4,TB!$K:$K,"")</f>
        <v>0</v>
      </c>
      <c r="CO56" s="219">
        <f>SUMIFS(TB!BH:BH,TB!$F:$F,'Reported IS - detailed'!$B56,TB!$B:$B,'Reported IS - detailed'!$C56,TB!$G:$G,'Reported IS - detailed'!$E56,TB!$J:$J,'Reported IS - detailed'!$A$4,TB!$K:$K,"")</f>
        <v>0</v>
      </c>
      <c r="CP56" s="218">
        <f>SUMIFS(TB!BI:BI,TB!$F:$F,'Reported IS - detailed'!$B56,TB!$B:$B,'Reported IS - detailed'!$C56,TB!$G:$G,'Reported IS - detailed'!$E56,TB!$J:$J,'Reported IS - detailed'!$A$4,TB!$K:$K,"")</f>
        <v>0</v>
      </c>
    </row>
    <row r="57" spans="2:94" ht="14.25" hidden="1" customHeight="1" outlineLevel="2" x14ac:dyDescent="0.45">
      <c r="B57" s="71" t="s">
        <v>10</v>
      </c>
      <c r="C57" s="197" t="s">
        <v>611</v>
      </c>
      <c r="D57" s="197" t="str">
        <f>IFERROR(VLOOKUP($C57,TB!$B:$H,2,FALSE),"-")</f>
        <v>Attorney Fees</v>
      </c>
      <c r="E57" s="197" t="str">
        <f>IFERROR(VLOOKUP($C57,TB!$B:$H,6,FALSE),"-")</f>
        <v>Professional fees</v>
      </c>
      <c r="F57" s="71" t="str">
        <f>IFERROR(VLOOKUP($C57,TB!$B:$H,7,FALSE),"-")</f>
        <v>Attorney fees</v>
      </c>
      <c r="G57" s="219">
        <f t="shared" si="309"/>
        <v>0</v>
      </c>
      <c r="H57" s="527">
        <f>SUM(BG57:BR57)</f>
        <v>7.3119499999999995</v>
      </c>
      <c r="I57" s="527">
        <f>SUM(BS57:CD57)</f>
        <v>73.724990000000005</v>
      </c>
      <c r="J57" s="218">
        <f ca="1">_xlfn.IFNA(SUM(OFFSET($AU57,0,MATCH(Periods!$D$15,$AU$7:$CS$7)-1):OFFSET($AU57,0,MATCH(Periods!$D$15,$AU$7:$CS$7,0)-12)),0)</f>
        <v>38.529890000000009</v>
      </c>
      <c r="K57" s="218">
        <f ca="1">_xlfn.IFNA(SUM(OFFSET($AU57,0,MATCH(Periods!$D$17,$AU$7:$CS$7)-1):OFFSET($AU57,0,MATCH(Periods!$D$13,$AU$7:$CS$7,0))),0)</f>
        <v>35.195099999999996</v>
      </c>
      <c r="L57" s="218">
        <f ca="1">_xlfn.IFNA(SUM(OFFSET($AU57,0,MATCH(Periods!$D$16,$AU$7:$CS$7)-1):OFFSET($AU57,0,MATCH(Periods!$D$14,$AU$7:$CS$7,0))),0)</f>
        <v>0</v>
      </c>
      <c r="N57" s="553"/>
      <c r="O57" s="316"/>
      <c r="P57" s="58">
        <f t="shared" si="310"/>
        <v>0</v>
      </c>
      <c r="Q57" s="58">
        <f t="shared" si="311"/>
        <v>1.4002541526924496E-4</v>
      </c>
      <c r="R57" s="58">
        <f t="shared" si="312"/>
        <v>8.8025356786033395E-4</v>
      </c>
      <c r="S57" s="58">
        <f t="shared" ca="1" si="313"/>
        <v>5.0105516074468626E-4</v>
      </c>
      <c r="T57" s="58">
        <f t="shared" ca="1" si="314"/>
        <v>3.3949304765694939E-3</v>
      </c>
      <c r="U57" s="58">
        <f t="shared" ca="1" si="315"/>
        <v>0</v>
      </c>
      <c r="V57" s="149"/>
      <c r="W57" s="218">
        <f t="shared" si="158"/>
        <v>0</v>
      </c>
      <c r="X57" s="218">
        <f>MIN(BG57:BR57)</f>
        <v>0</v>
      </c>
      <c r="Y57" s="218">
        <f>MIN(BS57:CD57)</f>
        <v>0</v>
      </c>
      <c r="Z57" s="218">
        <f ca="1">_xlfn.IFNA(MIN(OFFSET($AU57,0,MATCH(Periods!$D$15,$AU$7:$CS$7)-1):OFFSET($AU57,0,MATCH(Periods!$D$15,$AU$7:$CS$7,0)-12)),0)</f>
        <v>0</v>
      </c>
      <c r="AA57" s="337"/>
      <c r="AB57" s="218">
        <f t="shared" si="159"/>
        <v>0</v>
      </c>
      <c r="AC57" s="218">
        <f>MAX(BG57:BR57)</f>
        <v>5</v>
      </c>
      <c r="AD57" s="218">
        <f>MAX(BS57:CD57)</f>
        <v>25.218519999999998</v>
      </c>
      <c r="AE57" s="218">
        <f ca="1">_xlfn.IFNA(MAX(OFFSET($AU57,0,MATCH(Periods!$D$15,$AU$7:$CS$7)-1):OFFSET($AU57,0,MATCH(Periods!$D$15,$AU$7:$CS$7,0)-12)),0)</f>
        <v>18.072360000000003</v>
      </c>
      <c r="AF57" s="337"/>
      <c r="AG57" s="218">
        <f t="shared" si="160"/>
        <v>0</v>
      </c>
      <c r="AH57" s="218">
        <f>AVERAGE(BG57:BR57)</f>
        <v>0.60932916666666659</v>
      </c>
      <c r="AI57" s="218">
        <f>AVERAGE(BS57:CD57)</f>
        <v>6.1437491666666668</v>
      </c>
      <c r="AJ57" s="218">
        <f ca="1">_xlfn.IFNA(AVERAGE(OFFSET($AU57,0,MATCH(Periods!$D$15,$AU$7:$CS$7)-1):OFFSET($AU57,0,MATCH(Periods!$D$15,$AU$7:$CS$7,0)-12)),0)</f>
        <v>3.2108241666666673</v>
      </c>
      <c r="AK57" s="337"/>
      <c r="AL57" s="218">
        <f t="shared" si="316"/>
        <v>7.3119499999999995</v>
      </c>
      <c r="AM57" s="59" t="str">
        <f t="shared" si="317"/>
        <v>n/a</v>
      </c>
      <c r="AN57" s="218">
        <f t="shared" si="318"/>
        <v>66.413040000000009</v>
      </c>
      <c r="AO57" s="59">
        <f t="shared" si="319"/>
        <v>9.0828082795970992</v>
      </c>
      <c r="AP57" s="218">
        <f t="shared" ca="1" si="320"/>
        <v>-35.195099999999996</v>
      </c>
      <c r="AQ57" s="59">
        <f t="shared" ca="1" si="321"/>
        <v>-0.47738358458916025</v>
      </c>
      <c r="AR57" s="218">
        <f t="shared" ca="1" si="322"/>
        <v>-35.195099999999996</v>
      </c>
      <c r="AS57" s="58">
        <f t="shared" ca="1" si="323"/>
        <v>-1</v>
      </c>
      <c r="AU57" s="219">
        <f>SUMIFS(TB!N:N,TB!$F:$F,'Reported IS - detailed'!$B57,TB!$B:$B,'Reported IS - detailed'!$C57,TB!$G:$G,'Reported IS - detailed'!$E57,TB!$J:$J,'Reported IS - detailed'!$A$4,TB!$K:$K,"")</f>
        <v>0</v>
      </c>
      <c r="AV57" s="219">
        <f>SUMIFS(TB!O:O,TB!$F:$F,'Reported IS - detailed'!$B57,TB!$B:$B,'Reported IS - detailed'!$C57,TB!$G:$G,'Reported IS - detailed'!$E57,TB!$J:$J,'Reported IS - detailed'!$A$4,TB!$K:$K,"")</f>
        <v>0</v>
      </c>
      <c r="AW57" s="219">
        <f>SUMIFS(TB!P:P,TB!$F:$F,'Reported IS - detailed'!$B57,TB!$B:$B,'Reported IS - detailed'!$C57,TB!$G:$G,'Reported IS - detailed'!$E57,TB!$J:$J,'Reported IS - detailed'!$A$4,TB!$K:$K,"")</f>
        <v>0</v>
      </c>
      <c r="AX57" s="219">
        <f>SUMIFS(TB!Q:Q,TB!$F:$F,'Reported IS - detailed'!$B57,TB!$B:$B,'Reported IS - detailed'!$C57,TB!$G:$G,'Reported IS - detailed'!$E57,TB!$J:$J,'Reported IS - detailed'!$A$4,TB!$K:$K,"")</f>
        <v>0</v>
      </c>
      <c r="AY57" s="219">
        <f>SUMIFS(TB!R:R,TB!$F:$F,'Reported IS - detailed'!$B57,TB!$B:$B,'Reported IS - detailed'!$C57,TB!$G:$G,'Reported IS - detailed'!$E57,TB!$J:$J,'Reported IS - detailed'!$A$4,TB!$K:$K,"")</f>
        <v>0</v>
      </c>
      <c r="AZ57" s="219">
        <f>SUMIFS(TB!S:S,TB!$F:$F,'Reported IS - detailed'!$B57,TB!$B:$B,'Reported IS - detailed'!$C57,TB!$G:$G,'Reported IS - detailed'!$E57,TB!$J:$J,'Reported IS - detailed'!$A$4,TB!$K:$K,"")</f>
        <v>0</v>
      </c>
      <c r="BA57" s="219">
        <f>SUMIFS(TB!T:T,TB!$F:$F,'Reported IS - detailed'!$B57,TB!$B:$B,'Reported IS - detailed'!$C57,TB!$G:$G,'Reported IS - detailed'!$E57,TB!$J:$J,'Reported IS - detailed'!$A$4,TB!$K:$K,"")</f>
        <v>0</v>
      </c>
      <c r="BB57" s="219">
        <f>SUMIFS(TB!U:U,TB!$F:$F,'Reported IS - detailed'!$B57,TB!$B:$B,'Reported IS - detailed'!$C57,TB!$G:$G,'Reported IS - detailed'!$E57,TB!$J:$J,'Reported IS - detailed'!$A$4,TB!$K:$K,"")</f>
        <v>0</v>
      </c>
      <c r="BC57" s="219">
        <f>SUMIFS(TB!V:V,TB!$F:$F,'Reported IS - detailed'!$B57,TB!$B:$B,'Reported IS - detailed'!$C57,TB!$G:$G,'Reported IS - detailed'!$E57,TB!$J:$J,'Reported IS - detailed'!$A$4,TB!$K:$K,"")</f>
        <v>0</v>
      </c>
      <c r="BD57" s="219">
        <f>SUMIFS(TB!W:W,TB!$F:$F,'Reported IS - detailed'!$B57,TB!$B:$B,'Reported IS - detailed'!$C57,TB!$G:$G,'Reported IS - detailed'!$E57,TB!$J:$J,'Reported IS - detailed'!$A$4,TB!$K:$K,"")</f>
        <v>0</v>
      </c>
      <c r="BE57" s="219">
        <f>SUMIFS(TB!X:X,TB!$F:$F,'Reported IS - detailed'!$B57,TB!$B:$B,'Reported IS - detailed'!$C57,TB!$G:$G,'Reported IS - detailed'!$E57,TB!$J:$J,'Reported IS - detailed'!$A$4,TB!$K:$K,"")</f>
        <v>0</v>
      </c>
      <c r="BF57" s="219">
        <f>SUMIFS(TB!Y:Y,TB!$F:$F,'Reported IS - detailed'!$B57,TB!$B:$B,'Reported IS - detailed'!$C57,TB!$G:$G,'Reported IS - detailed'!$E57,TB!$J:$J,'Reported IS - detailed'!$A$4,TB!$K:$K,"")</f>
        <v>0</v>
      </c>
      <c r="BG57" s="219">
        <f>SUMIFS(TB!Z:Z,TB!$F:$F,'Reported IS - detailed'!$B57,TB!$B:$B,'Reported IS - detailed'!$C57,TB!$G:$G,'Reported IS - detailed'!$E57,TB!$J:$J,'Reported IS - detailed'!$A$4,TB!$K:$K,"")</f>
        <v>0</v>
      </c>
      <c r="BH57" s="219">
        <f>SUMIFS(TB!AA:AA,TB!$F:$F,'Reported IS - detailed'!$B57,TB!$B:$B,'Reported IS - detailed'!$C57,TB!$G:$G,'Reported IS - detailed'!$E57,TB!$J:$J,'Reported IS - detailed'!$A$4,TB!$K:$K,"")</f>
        <v>0</v>
      </c>
      <c r="BI57" s="219">
        <f>SUMIFS(TB!AB:AB,TB!$F:$F,'Reported IS - detailed'!$B57,TB!$B:$B,'Reported IS - detailed'!$C57,TB!$G:$G,'Reported IS - detailed'!$E57,TB!$J:$J,'Reported IS - detailed'!$A$4,TB!$K:$K,"")</f>
        <v>0</v>
      </c>
      <c r="BJ57" s="219">
        <f>SUMIFS(TB!AC:AC,TB!$F:$F,'Reported IS - detailed'!$B57,TB!$B:$B,'Reported IS - detailed'!$C57,TB!$G:$G,'Reported IS - detailed'!$E57,TB!$J:$J,'Reported IS - detailed'!$A$4,TB!$K:$K,"")</f>
        <v>0</v>
      </c>
      <c r="BK57" s="219">
        <f>SUMIFS(TB!AD:AD,TB!$F:$F,'Reported IS - detailed'!$B57,TB!$B:$B,'Reported IS - detailed'!$C57,TB!$G:$G,'Reported IS - detailed'!$E57,TB!$J:$J,'Reported IS - detailed'!$A$4,TB!$K:$K,"")</f>
        <v>0</v>
      </c>
      <c r="BL57" s="219">
        <f>SUMIFS(TB!AE:AE,TB!$F:$F,'Reported IS - detailed'!$B57,TB!$B:$B,'Reported IS - detailed'!$C57,TB!$G:$G,'Reported IS - detailed'!$E57,TB!$J:$J,'Reported IS - detailed'!$A$4,TB!$K:$K,"")</f>
        <v>0</v>
      </c>
      <c r="BM57" s="219">
        <f>SUMIFS(TB!AF:AF,TB!$F:$F,'Reported IS - detailed'!$B57,TB!$B:$B,'Reported IS - detailed'!$C57,TB!$G:$G,'Reported IS - detailed'!$E57,TB!$J:$J,'Reported IS - detailed'!$A$4,TB!$K:$K,"")</f>
        <v>0</v>
      </c>
      <c r="BN57" s="219">
        <f>SUMIFS(TB!AG:AG,TB!$F:$F,'Reported IS - detailed'!$B57,TB!$B:$B,'Reported IS - detailed'!$C57,TB!$G:$G,'Reported IS - detailed'!$E57,TB!$J:$J,'Reported IS - detailed'!$A$4,TB!$K:$K,"")</f>
        <v>2.3119499999999999</v>
      </c>
      <c r="BO57" s="219">
        <f>SUMIFS(TB!AH:AH,TB!$F:$F,'Reported IS - detailed'!$B57,TB!$B:$B,'Reported IS - detailed'!$C57,TB!$G:$G,'Reported IS - detailed'!$E57,TB!$J:$J,'Reported IS - detailed'!$A$4,TB!$K:$K,"")</f>
        <v>0</v>
      </c>
      <c r="BP57" s="219">
        <f>SUMIFS(TB!AI:AI,TB!$F:$F,'Reported IS - detailed'!$B57,TB!$B:$B,'Reported IS - detailed'!$C57,TB!$G:$G,'Reported IS - detailed'!$E57,TB!$J:$J,'Reported IS - detailed'!$A$4,TB!$K:$K,"")</f>
        <v>0</v>
      </c>
      <c r="BQ57" s="219">
        <f>SUMIFS(TB!AJ:AJ,TB!$F:$F,'Reported IS - detailed'!$B57,TB!$B:$B,'Reported IS - detailed'!$C57,TB!$G:$G,'Reported IS - detailed'!$E57,TB!$J:$J,'Reported IS - detailed'!$A$4,TB!$K:$K,"")</f>
        <v>5</v>
      </c>
      <c r="BR57" s="219">
        <f>SUMIFS(TB!AK:AK,TB!$F:$F,'Reported IS - detailed'!$B57,TB!$B:$B,'Reported IS - detailed'!$C57,TB!$G:$G,'Reported IS - detailed'!$E57,TB!$J:$J,'Reported IS - detailed'!$A$4,TB!$K:$K,"")</f>
        <v>0</v>
      </c>
      <c r="BS57" s="219">
        <f>SUMIFS(TB!AL:AL,TB!$F:$F,'Reported IS - detailed'!$B57,TB!$B:$B,'Reported IS - detailed'!$C57,TB!$G:$G,'Reported IS - detailed'!$E57,TB!$J:$J,'Reported IS - detailed'!$A$4,TB!$K:$K,"")</f>
        <v>9.9765800000000002</v>
      </c>
      <c r="BT57" s="527">
        <f>SUMIFS(TB!AM:AM,TB!$F:$F,'Reported IS - detailed'!$B57,TB!$B:$B,'Reported IS - detailed'!$C57,TB!$G:$G,'Reported IS - detailed'!$E57,TB!$J:$J,'Reported IS - detailed'!$A$4,TB!$K:$K,"")</f>
        <v>25.218519999999998</v>
      </c>
      <c r="BU57" s="219">
        <f>SUMIFS(TB!AN:AN,TB!$F:$F,'Reported IS - detailed'!$B57,TB!$B:$B,'Reported IS - detailed'!$C57,TB!$G:$G,'Reported IS - detailed'!$E57,TB!$J:$J,'Reported IS - detailed'!$A$4,TB!$K:$K,"")</f>
        <v>0</v>
      </c>
      <c r="BV57" s="219">
        <f>SUMIFS(TB!AO:AO,TB!$F:$F,'Reported IS - detailed'!$B57,TB!$B:$B,'Reported IS - detailed'!$C57,TB!$G:$G,'Reported IS - detailed'!$E57,TB!$J:$J,'Reported IS - detailed'!$A$4,TB!$K:$K,"")</f>
        <v>18.072360000000003</v>
      </c>
      <c r="BW57" s="219">
        <f>SUMIFS(TB!AP:AP,TB!$F:$F,'Reported IS - detailed'!$B57,TB!$B:$B,'Reported IS - detailed'!$C57,TB!$G:$G,'Reported IS - detailed'!$E57,TB!$J:$J,'Reported IS - detailed'!$A$4,TB!$K:$K,"")</f>
        <v>0</v>
      </c>
      <c r="BX57" s="219">
        <f>SUMIFS(TB!AQ:AQ,TB!$F:$F,'Reported IS - detailed'!$B57,TB!$B:$B,'Reported IS - detailed'!$C57,TB!$G:$G,'Reported IS - detailed'!$E57,TB!$J:$J,'Reported IS - detailed'!$A$4,TB!$K:$K,"")</f>
        <v>0</v>
      </c>
      <c r="BY57" s="219">
        <f>SUMIFS(TB!AR:AR,TB!$F:$F,'Reported IS - detailed'!$B57,TB!$B:$B,'Reported IS - detailed'!$C57,TB!$G:$G,'Reported IS - detailed'!$E57,TB!$J:$J,'Reported IS - detailed'!$A$4,TB!$K:$K,"")</f>
        <v>11.473830000000007</v>
      </c>
      <c r="BZ57" s="219">
        <f>SUMIFS(TB!AS:AS,TB!$F:$F,'Reported IS - detailed'!$B57,TB!$B:$B,'Reported IS - detailed'!$C57,TB!$G:$G,'Reported IS - detailed'!$E57,TB!$J:$J,'Reported IS - detailed'!$A$4,TB!$K:$K,"")</f>
        <v>0</v>
      </c>
      <c r="CA57" s="219">
        <f>SUMIFS(TB!AT:AT,TB!$F:$F,'Reported IS - detailed'!$B57,TB!$B:$B,'Reported IS - detailed'!$C57,TB!$G:$G,'Reported IS - detailed'!$E57,TB!$J:$J,'Reported IS - detailed'!$A$4,TB!$K:$K,"")</f>
        <v>0</v>
      </c>
      <c r="CB57" s="219">
        <f>SUMIFS(TB!AU:AU,TB!$F:$F,'Reported IS - detailed'!$B57,TB!$B:$B,'Reported IS - detailed'!$C57,TB!$G:$G,'Reported IS - detailed'!$E57,TB!$J:$J,'Reported IS - detailed'!$A$4,TB!$K:$K,"")</f>
        <v>0</v>
      </c>
      <c r="CC57" s="219">
        <f>SUMIFS(TB!AV:AV,TB!$F:$F,'Reported IS - detailed'!$B57,TB!$B:$B,'Reported IS - detailed'!$C57,TB!$G:$G,'Reported IS - detailed'!$E57,TB!$J:$J,'Reported IS - detailed'!$A$4,TB!$K:$K,"")</f>
        <v>8.9836999999999989</v>
      </c>
      <c r="CD57" s="218">
        <f>SUMIFS(TB!AW:AW,TB!$F:$F,'Reported IS - detailed'!$B57,TB!$B:$B,'Reported IS - detailed'!$C57,TB!$G:$G,'Reported IS - detailed'!$E57,TB!$J:$J,'Reported IS - detailed'!$A$4,TB!$K:$K,"")</f>
        <v>0</v>
      </c>
      <c r="CE57" s="219">
        <f>SUMIFS(TB!AX:AX,TB!$F:$F,'Reported IS - detailed'!$B57,TB!$B:$B,'Reported IS - detailed'!$C57,TB!$G:$G,'Reported IS - detailed'!$E57,TB!$J:$J,'Reported IS - detailed'!$A$4,TB!$K:$K,"")</f>
        <v>0</v>
      </c>
      <c r="CF57" s="219">
        <f>SUMIFS(TB!AY:AY,TB!$F:$F,'Reported IS - detailed'!$B57,TB!$B:$B,'Reported IS - detailed'!$C57,TB!$G:$G,'Reported IS - detailed'!$E57,TB!$J:$J,'Reported IS - detailed'!$A$4,TB!$K:$K,"")</f>
        <v>0</v>
      </c>
      <c r="CG57" s="219">
        <f>SUMIFS(TB!AZ:AZ,TB!$F:$F,'Reported IS - detailed'!$B57,TB!$B:$B,'Reported IS - detailed'!$C57,TB!$G:$G,'Reported IS - detailed'!$E57,TB!$J:$J,'Reported IS - detailed'!$A$4,TB!$K:$K,"")</f>
        <v>0</v>
      </c>
      <c r="CH57" s="219">
        <f>SUMIFS(TB!BA:BA,TB!$F:$F,'Reported IS - detailed'!$B57,TB!$B:$B,'Reported IS - detailed'!$C57,TB!$G:$G,'Reported IS - detailed'!$E57,TB!$J:$J,'Reported IS - detailed'!$A$4,TB!$K:$K,"")</f>
        <v>0</v>
      </c>
      <c r="CI57" s="219">
        <f>SUMIFS(TB!BB:BB,TB!$F:$F,'Reported IS - detailed'!$B57,TB!$B:$B,'Reported IS - detailed'!$C57,TB!$G:$G,'Reported IS - detailed'!$E57,TB!$J:$J,'Reported IS - detailed'!$A$4,TB!$K:$K,"")</f>
        <v>0</v>
      </c>
      <c r="CJ57" s="219">
        <f>SUMIFS(TB!BC:BC,TB!$F:$F,'Reported IS - detailed'!$B57,TB!$B:$B,'Reported IS - detailed'!$C57,TB!$G:$G,'Reported IS - detailed'!$E57,TB!$J:$J,'Reported IS - detailed'!$A$4,TB!$K:$K,"")</f>
        <v>0</v>
      </c>
      <c r="CK57" s="219">
        <f>SUMIFS(TB!BD:BD,TB!$F:$F,'Reported IS - detailed'!$B57,TB!$B:$B,'Reported IS - detailed'!$C57,TB!$G:$G,'Reported IS - detailed'!$E57,TB!$J:$J,'Reported IS - detailed'!$A$4,TB!$K:$K,"")</f>
        <v>0</v>
      </c>
      <c r="CL57" s="219">
        <f>SUMIFS(TB!BE:BE,TB!$F:$F,'Reported IS - detailed'!$B57,TB!$B:$B,'Reported IS - detailed'!$C57,TB!$G:$G,'Reported IS - detailed'!$E57,TB!$J:$J,'Reported IS - detailed'!$A$4,TB!$K:$K,"")</f>
        <v>0</v>
      </c>
      <c r="CM57" s="219">
        <f>SUMIFS(TB!BF:BF,TB!$F:$F,'Reported IS - detailed'!$B57,TB!$B:$B,'Reported IS - detailed'!$C57,TB!$G:$G,'Reported IS - detailed'!$E57,TB!$J:$J,'Reported IS - detailed'!$A$4,TB!$K:$K,"")</f>
        <v>0</v>
      </c>
      <c r="CN57" s="219">
        <f>SUMIFS(TB!BG:BG,TB!$F:$F,'Reported IS - detailed'!$B57,TB!$B:$B,'Reported IS - detailed'!$C57,TB!$G:$G,'Reported IS - detailed'!$E57,TB!$J:$J,'Reported IS - detailed'!$A$4,TB!$K:$K,"")</f>
        <v>0</v>
      </c>
      <c r="CO57" s="219">
        <f>SUMIFS(TB!BH:BH,TB!$F:$F,'Reported IS - detailed'!$B57,TB!$B:$B,'Reported IS - detailed'!$C57,TB!$G:$G,'Reported IS - detailed'!$E57,TB!$J:$J,'Reported IS - detailed'!$A$4,TB!$K:$K,"")</f>
        <v>0</v>
      </c>
      <c r="CP57" s="218">
        <f>SUMIFS(TB!BI:BI,TB!$F:$F,'Reported IS - detailed'!$B57,TB!$B:$B,'Reported IS - detailed'!$C57,TB!$G:$G,'Reported IS - detailed'!$E57,TB!$J:$J,'Reported IS - detailed'!$A$4,TB!$K:$K,"")</f>
        <v>0</v>
      </c>
    </row>
    <row r="58" spans="2:94" ht="14.25" hidden="1" customHeight="1" outlineLevel="2" x14ac:dyDescent="0.45">
      <c r="B58" s="92" t="s">
        <v>10</v>
      </c>
      <c r="C58" s="93" t="s">
        <v>637</v>
      </c>
      <c r="D58" s="93" t="str">
        <f>IFERROR(VLOOKUP($C58,TB!$B:$H,2,FALSE),"-")</f>
        <v>Professional Fees</v>
      </c>
      <c r="E58" s="93" t="str">
        <f>IFERROR(VLOOKUP($C58,TB!$B:$H,6,FALSE),"-")</f>
        <v>Professional fees</v>
      </c>
      <c r="F58" s="92">
        <f>IFERROR(VLOOKUP($C58,TB!$B:$H,7,FALSE),"-")</f>
        <v>0</v>
      </c>
      <c r="G58" s="220">
        <f t="shared" si="309"/>
        <v>105.05</v>
      </c>
      <c r="H58" s="528">
        <f>SUM(BG58:BR58)</f>
        <v>99.45</v>
      </c>
      <c r="I58" s="528">
        <f>SUM(BS58:CD58)</f>
        <v>16.048999999999999</v>
      </c>
      <c r="J58" s="220">
        <f ca="1">_xlfn.IFNA(SUM(OFFSET($AU58,0,MATCH(Periods!$D$15,$AU$7:$CS$7)-1):OFFSET($AU58,0,MATCH(Periods!$D$15,$AU$7:$CS$7,0)-12)),0)</f>
        <v>4.8999999999999488E-2</v>
      </c>
      <c r="K58" s="220">
        <f ca="1">_xlfn.IFNA(SUM(OFFSET($AU58,0,MATCH(Periods!$D$17,$AU$7:$CS$7)-1):OFFSET($AU58,0,MATCH(Periods!$D$13,$AU$7:$CS$7,0))),0)</f>
        <v>16</v>
      </c>
      <c r="L58" s="220">
        <f ca="1">_xlfn.IFNA(SUM(OFFSET($AU58,0,MATCH(Periods!$D$16,$AU$7:$CS$7)-1):OFFSET($AU58,0,MATCH(Periods!$D$14,$AU$7:$CS$7,0))),0)</f>
        <v>0</v>
      </c>
      <c r="N58" s="554"/>
      <c r="O58" s="316"/>
      <c r="P58" s="49">
        <f t="shared" si="310"/>
        <v>1.1037755003907624E-3</v>
      </c>
      <c r="Q58" s="49">
        <f t="shared" si="311"/>
        <v>1.904488891270648E-3</v>
      </c>
      <c r="R58" s="49">
        <f t="shared" si="312"/>
        <v>1.9162009395444471E-4</v>
      </c>
      <c r="S58" s="49">
        <f t="shared" ca="1" si="313"/>
        <v>6.3721186010365878E-7</v>
      </c>
      <c r="T58" s="49">
        <f t="shared" ca="1" si="314"/>
        <v>1.5433650600541527E-3</v>
      </c>
      <c r="U58" s="49">
        <f t="shared" ca="1" si="315"/>
        <v>0</v>
      </c>
      <c r="V58" s="149"/>
      <c r="W58" s="220">
        <f t="shared" si="158"/>
        <v>0</v>
      </c>
      <c r="X58" s="220">
        <f>MIN(BG58:BR58)</f>
        <v>7.625</v>
      </c>
      <c r="Y58" s="220">
        <f>MIN(BS58:CD58)</f>
        <v>0</v>
      </c>
      <c r="Z58" s="220">
        <f ca="1">_xlfn.IFNA(MIN(OFFSET($AU58,0,MATCH(Periods!$D$15,$AU$7:$CS$7)-1):OFFSET($AU58,0,MATCH(Periods!$D$15,$AU$7:$CS$7,0)-12)),0)</f>
        <v>0</v>
      </c>
      <c r="AA58" s="337"/>
      <c r="AB58" s="220">
        <f t="shared" si="159"/>
        <v>20</v>
      </c>
      <c r="AC58" s="220">
        <f>MAX(BG58:BR58)</f>
        <v>9.2250000000000014</v>
      </c>
      <c r="AD58" s="220">
        <f>MAX(BS58:CD58)</f>
        <v>8</v>
      </c>
      <c r="AE58" s="220">
        <f ca="1">_xlfn.IFNA(MAX(OFFSET($AU58,0,MATCH(Periods!$D$15,$AU$7:$CS$7)-1):OFFSET($AU58,0,MATCH(Periods!$D$15,$AU$7:$CS$7,0)-12)),0)</f>
        <v>4.8999999999999488E-2</v>
      </c>
      <c r="AF58" s="337"/>
      <c r="AG58" s="220">
        <f t="shared" si="160"/>
        <v>8.7541666666666664</v>
      </c>
      <c r="AH58" s="220">
        <f>AVERAGE(BG58:BR58)</f>
        <v>8.2874999999999996</v>
      </c>
      <c r="AI58" s="220">
        <f>AVERAGE(BS58:CD58)</f>
        <v>1.3374166666666667</v>
      </c>
      <c r="AJ58" s="220">
        <f ca="1">_xlfn.IFNA(AVERAGE(OFFSET($AU58,0,MATCH(Periods!$D$15,$AU$7:$CS$7)-1):OFFSET($AU58,0,MATCH(Periods!$D$15,$AU$7:$CS$7,0)-12)),0)</f>
        <v>4.0833333333332904E-3</v>
      </c>
      <c r="AK58" s="337"/>
      <c r="AL58" s="220">
        <f t="shared" si="316"/>
        <v>-5.5999999999999943</v>
      </c>
      <c r="AM58" s="83">
        <f t="shared" si="317"/>
        <v>-5.3307948595906658E-2</v>
      </c>
      <c r="AN58" s="220">
        <f t="shared" si="318"/>
        <v>-83.40100000000001</v>
      </c>
      <c r="AO58" s="83">
        <f t="shared" si="319"/>
        <v>-0.83862242332830572</v>
      </c>
      <c r="AP58" s="220">
        <f t="shared" ca="1" si="320"/>
        <v>-16</v>
      </c>
      <c r="AQ58" s="83">
        <f t="shared" ca="1" si="321"/>
        <v>-0.9969468502710449</v>
      </c>
      <c r="AR58" s="220">
        <f t="shared" ca="1" si="322"/>
        <v>-16</v>
      </c>
      <c r="AS58" s="49">
        <f t="shared" ca="1" si="323"/>
        <v>-1</v>
      </c>
      <c r="AU58" s="220">
        <f>SUMIFS(TB!N:N,TB!$F:$F,'Reported IS - detailed'!$B58,TB!$B:$B,'Reported IS - detailed'!$C58,TB!$G:$G,'Reported IS - detailed'!$E58,TB!$J:$J,'Reported IS - detailed'!$A$4,TB!$K:$K,"")</f>
        <v>20</v>
      </c>
      <c r="AV58" s="220">
        <f>SUMIFS(TB!O:O,TB!$F:$F,'Reported IS - detailed'!$B58,TB!$B:$B,'Reported IS - detailed'!$C58,TB!$G:$G,'Reported IS - detailed'!$E58,TB!$J:$J,'Reported IS - detailed'!$A$4,TB!$K:$K,"")</f>
        <v>0</v>
      </c>
      <c r="AW58" s="220">
        <f>SUMIFS(TB!P:P,TB!$F:$F,'Reported IS - detailed'!$B58,TB!$B:$B,'Reported IS - detailed'!$C58,TB!$G:$G,'Reported IS - detailed'!$E58,TB!$J:$J,'Reported IS - detailed'!$A$4,TB!$K:$K,"")</f>
        <v>10</v>
      </c>
      <c r="AX58" s="220">
        <f>SUMIFS(TB!Q:Q,TB!$F:$F,'Reported IS - detailed'!$B58,TB!$B:$B,'Reported IS - detailed'!$C58,TB!$G:$G,'Reported IS - detailed'!$E58,TB!$J:$J,'Reported IS - detailed'!$A$4,TB!$K:$K,"")</f>
        <v>20</v>
      </c>
      <c r="AY58" s="220">
        <f>SUMIFS(TB!R:R,TB!$F:$F,'Reported IS - detailed'!$B58,TB!$B:$B,'Reported IS - detailed'!$C58,TB!$G:$G,'Reported IS - detailed'!$E58,TB!$J:$J,'Reported IS - detailed'!$A$4,TB!$K:$K,"")</f>
        <v>4</v>
      </c>
      <c r="AZ58" s="220">
        <f>SUMIFS(TB!S:S,TB!$F:$F,'Reported IS - detailed'!$B58,TB!$B:$B,'Reported IS - detailed'!$C58,TB!$G:$G,'Reported IS - detailed'!$E58,TB!$J:$J,'Reported IS - detailed'!$A$4,TB!$K:$K,"")</f>
        <v>0</v>
      </c>
      <c r="BA58" s="220">
        <f>SUMIFS(TB!T:T,TB!$F:$F,'Reported IS - detailed'!$B58,TB!$B:$B,'Reported IS - detailed'!$C58,TB!$G:$G,'Reported IS - detailed'!$E58,TB!$J:$J,'Reported IS - detailed'!$A$4,TB!$K:$K,"")</f>
        <v>11</v>
      </c>
      <c r="BB58" s="220">
        <f>SUMIFS(TB!U:U,TB!$F:$F,'Reported IS - detailed'!$B58,TB!$B:$B,'Reported IS - detailed'!$C58,TB!$G:$G,'Reported IS - detailed'!$E58,TB!$J:$J,'Reported IS - detailed'!$A$4,TB!$K:$K,"")</f>
        <v>0</v>
      </c>
      <c r="BC58" s="220">
        <f>SUMIFS(TB!V:V,TB!$F:$F,'Reported IS - detailed'!$B58,TB!$B:$B,'Reported IS - detailed'!$C58,TB!$G:$G,'Reported IS - detailed'!$E58,TB!$J:$J,'Reported IS - detailed'!$A$4,TB!$K:$K,"")</f>
        <v>16</v>
      </c>
      <c r="BD58" s="220">
        <f>SUMIFS(TB!W:W,TB!$F:$F,'Reported IS - detailed'!$B58,TB!$B:$B,'Reported IS - detailed'!$C58,TB!$G:$G,'Reported IS - detailed'!$E58,TB!$J:$J,'Reported IS - detailed'!$A$4,TB!$K:$K,"")</f>
        <v>8.0499999999999972</v>
      </c>
      <c r="BE58" s="220">
        <f>SUMIFS(TB!X:X,TB!$F:$F,'Reported IS - detailed'!$B58,TB!$B:$B,'Reported IS - detailed'!$C58,TB!$G:$G,'Reported IS - detailed'!$E58,TB!$J:$J,'Reported IS - detailed'!$A$4,TB!$K:$K,"")</f>
        <v>8</v>
      </c>
      <c r="BF58" s="220">
        <f>SUMIFS(TB!Y:Y,TB!$F:$F,'Reported IS - detailed'!$B58,TB!$B:$B,'Reported IS - detailed'!$C58,TB!$G:$G,'Reported IS - detailed'!$E58,TB!$J:$J,'Reported IS - detailed'!$A$4,TB!$K:$K,"")</f>
        <v>8</v>
      </c>
      <c r="BG58" s="220">
        <f>SUMIFS(TB!Z:Z,TB!$F:$F,'Reported IS - detailed'!$B58,TB!$B:$B,'Reported IS - detailed'!$C58,TB!$G:$G,'Reported IS - detailed'!$E58,TB!$J:$J,'Reported IS - detailed'!$A$4,TB!$K:$K,"")</f>
        <v>8</v>
      </c>
      <c r="BH58" s="220">
        <f>SUMIFS(TB!AA:AA,TB!$F:$F,'Reported IS - detailed'!$B58,TB!$B:$B,'Reported IS - detailed'!$C58,TB!$G:$G,'Reported IS - detailed'!$E58,TB!$J:$J,'Reported IS - detailed'!$A$4,TB!$K:$K,"")</f>
        <v>8</v>
      </c>
      <c r="BI58" s="220">
        <f>SUMIFS(TB!AB:AB,TB!$F:$F,'Reported IS - detailed'!$B58,TB!$B:$B,'Reported IS - detailed'!$C58,TB!$G:$G,'Reported IS - detailed'!$E58,TB!$J:$J,'Reported IS - detailed'!$A$4,TB!$K:$K,"")</f>
        <v>8</v>
      </c>
      <c r="BJ58" s="220">
        <f>SUMIFS(TB!AC:AC,TB!$F:$F,'Reported IS - detailed'!$B58,TB!$B:$B,'Reported IS - detailed'!$C58,TB!$G:$G,'Reported IS - detailed'!$E58,TB!$J:$J,'Reported IS - detailed'!$A$4,TB!$K:$K,"")</f>
        <v>9.2250000000000014</v>
      </c>
      <c r="BK58" s="220">
        <f>SUMIFS(TB!AD:AD,TB!$F:$F,'Reported IS - detailed'!$B58,TB!$B:$B,'Reported IS - detailed'!$C58,TB!$G:$G,'Reported IS - detailed'!$E58,TB!$J:$J,'Reported IS - detailed'!$A$4,TB!$K:$K,"")</f>
        <v>8.375</v>
      </c>
      <c r="BL58" s="220">
        <f>SUMIFS(TB!AE:AE,TB!$F:$F,'Reported IS - detailed'!$B58,TB!$B:$B,'Reported IS - detailed'!$C58,TB!$G:$G,'Reported IS - detailed'!$E58,TB!$J:$J,'Reported IS - detailed'!$A$4,TB!$K:$K,"")</f>
        <v>8.3500000000000014</v>
      </c>
      <c r="BM58" s="220">
        <f>SUMIFS(TB!AF:AF,TB!$F:$F,'Reported IS - detailed'!$B58,TB!$B:$B,'Reported IS - detailed'!$C58,TB!$G:$G,'Reported IS - detailed'!$E58,TB!$J:$J,'Reported IS - detailed'!$A$4,TB!$K:$K,"")</f>
        <v>8.375</v>
      </c>
      <c r="BN58" s="220">
        <f>SUMIFS(TB!AG:AG,TB!$F:$F,'Reported IS - detailed'!$B58,TB!$B:$B,'Reported IS - detailed'!$C58,TB!$G:$G,'Reported IS - detailed'!$E58,TB!$J:$J,'Reported IS - detailed'!$A$4,TB!$K:$K,"")</f>
        <v>8.375</v>
      </c>
      <c r="BO58" s="220">
        <f>SUMIFS(TB!AH:AH,TB!$F:$F,'Reported IS - detailed'!$B58,TB!$B:$B,'Reported IS - detailed'!$C58,TB!$G:$G,'Reported IS - detailed'!$E58,TB!$J:$J,'Reported IS - detailed'!$A$4,TB!$K:$K,"")</f>
        <v>8.375</v>
      </c>
      <c r="BP58" s="220">
        <f>SUMIFS(TB!AI:AI,TB!$F:$F,'Reported IS - detailed'!$B58,TB!$B:$B,'Reported IS - detailed'!$C58,TB!$G:$G,'Reported IS - detailed'!$E58,TB!$J:$J,'Reported IS - detailed'!$A$4,TB!$K:$K,"")</f>
        <v>8.375</v>
      </c>
      <c r="BQ58" s="220">
        <f>SUMIFS(TB!AJ:AJ,TB!$F:$F,'Reported IS - detailed'!$B58,TB!$B:$B,'Reported IS - detailed'!$C58,TB!$G:$G,'Reported IS - detailed'!$E58,TB!$J:$J,'Reported IS - detailed'!$A$4,TB!$K:$K,"")</f>
        <v>8.375</v>
      </c>
      <c r="BR58" s="220">
        <f>SUMIFS(TB!AK:AK,TB!$F:$F,'Reported IS - detailed'!$B58,TB!$B:$B,'Reported IS - detailed'!$C58,TB!$G:$G,'Reported IS - detailed'!$E58,TB!$J:$J,'Reported IS - detailed'!$A$4,TB!$K:$K,"")</f>
        <v>7.625</v>
      </c>
      <c r="BS58" s="220">
        <f>SUMIFS(TB!AL:AL,TB!$F:$F,'Reported IS - detailed'!$B58,TB!$B:$B,'Reported IS - detailed'!$C58,TB!$G:$G,'Reported IS - detailed'!$E58,TB!$J:$J,'Reported IS - detailed'!$A$4,TB!$K:$K,"")</f>
        <v>8</v>
      </c>
      <c r="BT58" s="220">
        <f>SUMIFS(TB!AM:AM,TB!$F:$F,'Reported IS - detailed'!$B58,TB!$B:$B,'Reported IS - detailed'!$C58,TB!$G:$G,'Reported IS - detailed'!$E58,TB!$J:$J,'Reported IS - detailed'!$A$4,TB!$K:$K,"")</f>
        <v>8</v>
      </c>
      <c r="BU58" s="220">
        <f>SUMIFS(TB!AN:AN,TB!$F:$F,'Reported IS - detailed'!$B58,TB!$B:$B,'Reported IS - detailed'!$C58,TB!$G:$G,'Reported IS - detailed'!$E58,TB!$J:$J,'Reported IS - detailed'!$A$4,TB!$K:$K,"")</f>
        <v>0</v>
      </c>
      <c r="BV58" s="220">
        <f>SUMIFS(TB!AO:AO,TB!$F:$F,'Reported IS - detailed'!$B58,TB!$B:$B,'Reported IS - detailed'!$C58,TB!$G:$G,'Reported IS - detailed'!$E58,TB!$J:$J,'Reported IS - detailed'!$A$4,TB!$K:$K,"")</f>
        <v>0</v>
      </c>
      <c r="BW58" s="220">
        <f>SUMIFS(TB!AP:AP,TB!$F:$F,'Reported IS - detailed'!$B58,TB!$B:$B,'Reported IS - detailed'!$C58,TB!$G:$G,'Reported IS - detailed'!$E58,TB!$J:$J,'Reported IS - detailed'!$A$4,TB!$K:$K,"")</f>
        <v>0</v>
      </c>
      <c r="BX58" s="220">
        <f>SUMIFS(TB!AQ:AQ,TB!$F:$F,'Reported IS - detailed'!$B58,TB!$B:$B,'Reported IS - detailed'!$C58,TB!$G:$G,'Reported IS - detailed'!$E58,TB!$J:$J,'Reported IS - detailed'!$A$4,TB!$K:$K,"")</f>
        <v>0</v>
      </c>
      <c r="BY58" s="220">
        <f>SUMIFS(TB!AR:AR,TB!$F:$F,'Reported IS - detailed'!$B58,TB!$B:$B,'Reported IS - detailed'!$C58,TB!$G:$G,'Reported IS - detailed'!$E58,TB!$J:$J,'Reported IS - detailed'!$A$4,TB!$K:$K,"")</f>
        <v>0</v>
      </c>
      <c r="BZ58" s="220">
        <f>SUMIFS(TB!AS:AS,TB!$F:$F,'Reported IS - detailed'!$B58,TB!$B:$B,'Reported IS - detailed'!$C58,TB!$G:$G,'Reported IS - detailed'!$E58,TB!$J:$J,'Reported IS - detailed'!$A$4,TB!$K:$K,"")</f>
        <v>4.8999999999999488E-2</v>
      </c>
      <c r="CA58" s="220">
        <f>SUMIFS(TB!AT:AT,TB!$F:$F,'Reported IS - detailed'!$B58,TB!$B:$B,'Reported IS - detailed'!$C58,TB!$G:$G,'Reported IS - detailed'!$E58,TB!$J:$J,'Reported IS - detailed'!$A$4,TB!$K:$K,"")</f>
        <v>0</v>
      </c>
      <c r="CB58" s="220">
        <f>SUMIFS(TB!AU:AU,TB!$F:$F,'Reported IS - detailed'!$B58,TB!$B:$B,'Reported IS - detailed'!$C58,TB!$G:$G,'Reported IS - detailed'!$E58,TB!$J:$J,'Reported IS - detailed'!$A$4,TB!$K:$K,"")</f>
        <v>0</v>
      </c>
      <c r="CC58" s="220">
        <f>SUMIFS(TB!AV:AV,TB!$F:$F,'Reported IS - detailed'!$B58,TB!$B:$B,'Reported IS - detailed'!$C58,TB!$G:$G,'Reported IS - detailed'!$E58,TB!$J:$J,'Reported IS - detailed'!$A$4,TB!$K:$K,"")</f>
        <v>0</v>
      </c>
      <c r="CD58" s="220">
        <f>SUMIFS(TB!AW:AW,TB!$F:$F,'Reported IS - detailed'!$B58,TB!$B:$B,'Reported IS - detailed'!$C58,TB!$G:$G,'Reported IS - detailed'!$E58,TB!$J:$J,'Reported IS - detailed'!$A$4,TB!$K:$K,"")</f>
        <v>0</v>
      </c>
      <c r="CE58" s="220">
        <f>SUMIFS(TB!AX:AX,TB!$F:$F,'Reported IS - detailed'!$B58,TB!$B:$B,'Reported IS - detailed'!$C58,TB!$G:$G,'Reported IS - detailed'!$E58,TB!$J:$J,'Reported IS - detailed'!$A$4,TB!$K:$K,"")</f>
        <v>0</v>
      </c>
      <c r="CF58" s="220">
        <f>SUMIFS(TB!AY:AY,TB!$F:$F,'Reported IS - detailed'!$B58,TB!$B:$B,'Reported IS - detailed'!$C58,TB!$G:$G,'Reported IS - detailed'!$E58,TB!$J:$J,'Reported IS - detailed'!$A$4,TB!$K:$K,"")</f>
        <v>0</v>
      </c>
      <c r="CG58" s="220">
        <f>SUMIFS(TB!AZ:AZ,TB!$F:$F,'Reported IS - detailed'!$B58,TB!$B:$B,'Reported IS - detailed'!$C58,TB!$G:$G,'Reported IS - detailed'!$E58,TB!$J:$J,'Reported IS - detailed'!$A$4,TB!$K:$K,"")</f>
        <v>0</v>
      </c>
      <c r="CH58" s="220">
        <f>SUMIFS(TB!BA:BA,TB!$F:$F,'Reported IS - detailed'!$B58,TB!$B:$B,'Reported IS - detailed'!$C58,TB!$G:$G,'Reported IS - detailed'!$E58,TB!$J:$J,'Reported IS - detailed'!$A$4,TB!$K:$K,"")</f>
        <v>0</v>
      </c>
      <c r="CI58" s="220">
        <f>SUMIFS(TB!BB:BB,TB!$F:$F,'Reported IS - detailed'!$B58,TB!$B:$B,'Reported IS - detailed'!$C58,TB!$G:$G,'Reported IS - detailed'!$E58,TB!$J:$J,'Reported IS - detailed'!$A$4,TB!$K:$K,"")</f>
        <v>0</v>
      </c>
      <c r="CJ58" s="220">
        <f>SUMIFS(TB!BC:BC,TB!$F:$F,'Reported IS - detailed'!$B58,TB!$B:$B,'Reported IS - detailed'!$C58,TB!$G:$G,'Reported IS - detailed'!$E58,TB!$J:$J,'Reported IS - detailed'!$A$4,TB!$K:$K,"")</f>
        <v>0</v>
      </c>
      <c r="CK58" s="220">
        <f>SUMIFS(TB!BD:BD,TB!$F:$F,'Reported IS - detailed'!$B58,TB!$B:$B,'Reported IS - detailed'!$C58,TB!$G:$G,'Reported IS - detailed'!$E58,TB!$J:$J,'Reported IS - detailed'!$A$4,TB!$K:$K,"")</f>
        <v>0</v>
      </c>
      <c r="CL58" s="220">
        <f>SUMIFS(TB!BE:BE,TB!$F:$F,'Reported IS - detailed'!$B58,TB!$B:$B,'Reported IS - detailed'!$C58,TB!$G:$G,'Reported IS - detailed'!$E58,TB!$J:$J,'Reported IS - detailed'!$A$4,TB!$K:$K,"")</f>
        <v>0</v>
      </c>
      <c r="CM58" s="220">
        <f>SUMIFS(TB!BF:BF,TB!$F:$F,'Reported IS - detailed'!$B58,TB!$B:$B,'Reported IS - detailed'!$C58,TB!$G:$G,'Reported IS - detailed'!$E58,TB!$J:$J,'Reported IS - detailed'!$A$4,TB!$K:$K,"")</f>
        <v>0</v>
      </c>
      <c r="CN58" s="220">
        <f>SUMIFS(TB!BG:BG,TB!$F:$F,'Reported IS - detailed'!$B58,TB!$B:$B,'Reported IS - detailed'!$C58,TB!$G:$G,'Reported IS - detailed'!$E58,TB!$J:$J,'Reported IS - detailed'!$A$4,TB!$K:$K,"")</f>
        <v>0</v>
      </c>
      <c r="CO58" s="220">
        <f>SUMIFS(TB!BH:BH,TB!$F:$F,'Reported IS - detailed'!$B58,TB!$B:$B,'Reported IS - detailed'!$C58,TB!$G:$G,'Reported IS - detailed'!$E58,TB!$J:$J,'Reported IS - detailed'!$A$4,TB!$K:$K,"")</f>
        <v>0</v>
      </c>
      <c r="CP58" s="220">
        <f>SUMIFS(TB!BI:BI,TB!$F:$F,'Reported IS - detailed'!$B58,TB!$B:$B,'Reported IS - detailed'!$C58,TB!$G:$G,'Reported IS - detailed'!$E58,TB!$J:$J,'Reported IS - detailed'!$A$4,TB!$K:$K,"")</f>
        <v>0</v>
      </c>
    </row>
    <row r="59" spans="2:94" ht="14.25" hidden="1" customHeight="1" outlineLevel="1" x14ac:dyDescent="0.45">
      <c r="B59" s="71" t="s">
        <v>10</v>
      </c>
      <c r="C59" s="197"/>
      <c r="D59" s="197" t="str">
        <f t="shared" ref="D59" si="324">$E58</f>
        <v>Professional fees</v>
      </c>
      <c r="E59" s="85" t="str">
        <f t="shared" ref="E59" si="325">$E58</f>
        <v>Professional fees</v>
      </c>
      <c r="F59" s="71"/>
      <c r="G59" s="218">
        <f t="shared" ref="G59:L59" si="326">SUM(G56:G58)</f>
        <v>217.40607</v>
      </c>
      <c r="H59" s="218">
        <f t="shared" si="326"/>
        <v>262.80065999999999</v>
      </c>
      <c r="I59" s="218">
        <f t="shared" si="326"/>
        <v>220.37210000000002</v>
      </c>
      <c r="J59" s="218">
        <f t="shared" ca="1" si="326"/>
        <v>160.28720000000001</v>
      </c>
      <c r="K59" s="218">
        <f t="shared" ca="1" si="326"/>
        <v>75.926119999999997</v>
      </c>
      <c r="L59" s="218">
        <f t="shared" ca="1" si="326"/>
        <v>15.84122</v>
      </c>
      <c r="N59" s="71"/>
      <c r="O59" s="316"/>
      <c r="P59" s="58">
        <f t="shared" si="310"/>
        <v>2.284316931958488E-3</v>
      </c>
      <c r="Q59" s="58">
        <f t="shared" si="311"/>
        <v>5.0326891663005982E-3</v>
      </c>
      <c r="R59" s="58">
        <f t="shared" si="312"/>
        <v>2.6311746842132403E-3</v>
      </c>
      <c r="S59" s="58">
        <f t="shared" ca="1" si="313"/>
        <v>2.0844266298532298E-3</v>
      </c>
      <c r="T59" s="58">
        <f t="shared" ca="1" si="314"/>
        <v>7.3238575470924248E-3</v>
      </c>
      <c r="U59" s="58">
        <f t="shared" ca="1" si="315"/>
        <v>4.5129177206644595E-3</v>
      </c>
      <c r="V59" s="149"/>
      <c r="W59" s="446"/>
      <c r="X59" s="446"/>
      <c r="Y59" s="446"/>
      <c r="Z59" s="446"/>
      <c r="AA59" s="337"/>
      <c r="AB59" s="446"/>
      <c r="AC59" s="446"/>
      <c r="AD59" s="446"/>
      <c r="AE59" s="446"/>
      <c r="AF59" s="337"/>
      <c r="AG59" s="446"/>
      <c r="AH59" s="446"/>
      <c r="AI59" s="446"/>
      <c r="AJ59" s="446"/>
      <c r="AK59" s="337"/>
      <c r="AL59" s="218">
        <f t="shared" si="316"/>
        <v>45.394589999999994</v>
      </c>
      <c r="AM59" s="59">
        <f t="shared" si="317"/>
        <v>0.20880093182310869</v>
      </c>
      <c r="AN59" s="218">
        <f t="shared" si="318"/>
        <v>-42.428559999999976</v>
      </c>
      <c r="AO59" s="59">
        <f t="shared" si="319"/>
        <v>-0.16144769195024083</v>
      </c>
      <c r="AP59" s="218">
        <f t="shared" ca="1" si="320"/>
        <v>-60.084900000000005</v>
      </c>
      <c r="AQ59" s="59">
        <f t="shared" ca="1" si="321"/>
        <v>-0.2726520280924854</v>
      </c>
      <c r="AR59" s="218">
        <f t="shared" ca="1" si="322"/>
        <v>-60.084899999999998</v>
      </c>
      <c r="AS59" s="58">
        <f t="shared" ca="1" si="323"/>
        <v>-0.79136007476741865</v>
      </c>
      <c r="AU59" s="218">
        <f t="shared" ref="AU59:CP59" si="327">SUM(AU56:AU58)</f>
        <v>20.420929999999998</v>
      </c>
      <c r="AV59" s="218">
        <f t="shared" si="327"/>
        <v>0.12722999999999995</v>
      </c>
      <c r="AW59" s="218">
        <f t="shared" si="327"/>
        <v>24.215290000000003</v>
      </c>
      <c r="AX59" s="218">
        <f t="shared" si="327"/>
        <v>20.247459999999997</v>
      </c>
      <c r="AY59" s="218">
        <f t="shared" si="327"/>
        <v>4.247460000000002</v>
      </c>
      <c r="AZ59" s="218">
        <f t="shared" si="327"/>
        <v>12.367459999999999</v>
      </c>
      <c r="BA59" s="218">
        <f t="shared" si="327"/>
        <v>25.644460000000002</v>
      </c>
      <c r="BB59" s="218">
        <f t="shared" si="327"/>
        <v>0.3553099999999958</v>
      </c>
      <c r="BC59" s="218">
        <f t="shared" si="327"/>
        <v>16.259459999999997</v>
      </c>
      <c r="BD59" s="218">
        <f t="shared" si="327"/>
        <v>8.3064900000000037</v>
      </c>
      <c r="BE59" s="218">
        <f t="shared" si="327"/>
        <v>17.499459999999999</v>
      </c>
      <c r="BF59" s="218">
        <f t="shared" si="327"/>
        <v>67.715059999999994</v>
      </c>
      <c r="BG59" s="218">
        <f t="shared" si="327"/>
        <v>8.3911300000000004</v>
      </c>
      <c r="BH59" s="218">
        <f t="shared" si="327"/>
        <v>8.2524599999999992</v>
      </c>
      <c r="BI59" s="218">
        <f t="shared" si="327"/>
        <v>29.259460000000001</v>
      </c>
      <c r="BJ59" s="218">
        <f t="shared" si="327"/>
        <v>29.786340000000003</v>
      </c>
      <c r="BK59" s="218">
        <f t="shared" si="327"/>
        <v>15.646340000000002</v>
      </c>
      <c r="BL59" s="218">
        <f t="shared" si="327"/>
        <v>15.621339999999996</v>
      </c>
      <c r="BM59" s="218">
        <f t="shared" si="327"/>
        <v>15.646340000000009</v>
      </c>
      <c r="BN59" s="218">
        <f t="shared" si="327"/>
        <v>18.184909999999991</v>
      </c>
      <c r="BO59" s="218">
        <f t="shared" si="327"/>
        <v>19.159579999999991</v>
      </c>
      <c r="BP59" s="218">
        <f t="shared" si="327"/>
        <v>16.159580000000005</v>
      </c>
      <c r="BQ59" s="218">
        <f t="shared" si="327"/>
        <v>73.376080000000002</v>
      </c>
      <c r="BR59" s="218">
        <f t="shared" si="327"/>
        <v>13.317099999999982</v>
      </c>
      <c r="BS59" s="218">
        <f t="shared" si="327"/>
        <v>26.00676</v>
      </c>
      <c r="BT59" s="218">
        <f t="shared" si="327"/>
        <v>49.919359999999998</v>
      </c>
      <c r="BU59" s="218">
        <f t="shared" si="327"/>
        <v>7.7845799999999983</v>
      </c>
      <c r="BV59" s="218">
        <f t="shared" si="327"/>
        <v>27.116940000000007</v>
      </c>
      <c r="BW59" s="218">
        <f t="shared" si="327"/>
        <v>7.7845799999999983</v>
      </c>
      <c r="BX59" s="218">
        <f t="shared" si="327"/>
        <v>7.77834</v>
      </c>
      <c r="BY59" s="218">
        <f t="shared" si="327"/>
        <v>19.252170000000014</v>
      </c>
      <c r="BZ59" s="218">
        <f t="shared" si="327"/>
        <v>3.0824399999999983</v>
      </c>
      <c r="CA59" s="218">
        <f t="shared" si="327"/>
        <v>7.795259999999999</v>
      </c>
      <c r="CB59" s="218">
        <f t="shared" si="327"/>
        <v>8.271499999999989</v>
      </c>
      <c r="CC59" s="218">
        <f t="shared" si="327"/>
        <v>16.775679999999994</v>
      </c>
      <c r="CD59" s="218">
        <f t="shared" si="327"/>
        <v>38.804490000000001</v>
      </c>
      <c r="CE59" s="218">
        <f t="shared" si="327"/>
        <v>8.0557999999999996</v>
      </c>
      <c r="CF59" s="218">
        <f t="shared" si="327"/>
        <v>7.7854200000000002</v>
      </c>
      <c r="CG59" s="218">
        <f t="shared" si="327"/>
        <v>0</v>
      </c>
      <c r="CH59" s="218">
        <f t="shared" si="327"/>
        <v>0</v>
      </c>
      <c r="CI59" s="218">
        <f t="shared" si="327"/>
        <v>0</v>
      </c>
      <c r="CJ59" s="218">
        <f t="shared" si="327"/>
        <v>0</v>
      </c>
      <c r="CK59" s="218">
        <f t="shared" si="327"/>
        <v>0</v>
      </c>
      <c r="CL59" s="218">
        <f t="shared" si="327"/>
        <v>0</v>
      </c>
      <c r="CM59" s="218">
        <f t="shared" si="327"/>
        <v>0</v>
      </c>
      <c r="CN59" s="218">
        <f t="shared" si="327"/>
        <v>0</v>
      </c>
      <c r="CO59" s="218">
        <f t="shared" si="327"/>
        <v>0</v>
      </c>
      <c r="CP59" s="218">
        <f t="shared" si="327"/>
        <v>0</v>
      </c>
    </row>
    <row r="60" spans="2:94" ht="14.25" hidden="1" customHeight="1" outlineLevel="2" x14ac:dyDescent="0.45">
      <c r="B60" s="92" t="s">
        <v>10</v>
      </c>
      <c r="C60" s="93" t="s">
        <v>615</v>
      </c>
      <c r="D60" s="93" t="str">
        <f>IFERROR(VLOOKUP($C60,TB!$B:$H,2,FALSE),"-")</f>
        <v>Bank Charges and Fees</v>
      </c>
      <c r="E60" s="93" t="str">
        <f>IFERROR(VLOOKUP($C60,TB!$B:$H,6,FALSE),"-")</f>
        <v>Bank charges and fees</v>
      </c>
      <c r="F60" s="92">
        <f>IFERROR(VLOOKUP($C60,TB!$B:$H,7,FALSE),"-")</f>
        <v>0</v>
      </c>
      <c r="G60" s="220">
        <f t="shared" ref="G60" si="328">SUM(AU60:BF60)</f>
        <v>0.40331</v>
      </c>
      <c r="H60" s="528">
        <f>SUM(BG60:BR60)</f>
        <v>0.65361000000000002</v>
      </c>
      <c r="I60" s="528">
        <f>SUM(BS60:CD60)</f>
        <v>95.609940000000009</v>
      </c>
      <c r="J60" s="220">
        <f ca="1">_xlfn.IFNA(SUM(OFFSET($AU60,0,MATCH(Periods!$D$15,$AU$7:$CS$7)-1):OFFSET($AU60,0,MATCH(Periods!$D$15,$AU$7:$CS$7,0)-12)),0)</f>
        <v>98.451140000000009</v>
      </c>
      <c r="K60" s="220">
        <f ca="1">_xlfn.IFNA(SUM(OFFSET($AU60,0,MATCH(Periods!$D$17,$AU$7:$CS$7)-1):OFFSET($AU60,0,MATCH(Periods!$D$13,$AU$7:$CS$7,0))),0)</f>
        <v>0.16512000000000002</v>
      </c>
      <c r="L60" s="220">
        <f ca="1">_xlfn.IFNA(SUM(OFFSET($AU60,0,MATCH(Periods!$D$16,$AU$7:$CS$7)-1):OFFSET($AU60,0,MATCH(Periods!$D$14,$AU$7:$CS$7,0))),0)</f>
        <v>3.0063200000000001</v>
      </c>
      <c r="N60" s="92" t="s">
        <v>681</v>
      </c>
      <c r="O60" s="316"/>
      <c r="P60" s="49">
        <f t="shared" si="310"/>
        <v>4.2376363356744263E-6</v>
      </c>
      <c r="Q60" s="49">
        <f t="shared" si="311"/>
        <v>1.2516772088722053E-5</v>
      </c>
      <c r="R60" s="49">
        <f t="shared" si="312"/>
        <v>1.1415530989955028E-3</v>
      </c>
      <c r="S60" s="49">
        <f t="shared" ca="1" si="313"/>
        <v>1.2802904907903345E-3</v>
      </c>
      <c r="T60" s="49">
        <f t="shared" ca="1" si="314"/>
        <v>1.5927527419758859E-5</v>
      </c>
      <c r="U60" s="49">
        <f t="shared" ca="1" si="315"/>
        <v>8.5645390960973841E-4</v>
      </c>
      <c r="V60" s="149"/>
      <c r="W60" s="220">
        <f t="shared" ref="W60" si="329">MIN(AU60:BF60)</f>
        <v>0</v>
      </c>
      <c r="X60" s="220">
        <f>MIN(BG60:BR60)</f>
        <v>0</v>
      </c>
      <c r="Y60" s="220">
        <f>MIN(BS60:CD60)</f>
        <v>4.331999999999997E-2</v>
      </c>
      <c r="Z60" s="220">
        <f ca="1">_xlfn.IFNA(MIN(OFFSET($AU60,0,MATCH(Periods!$D$15,$AU$7:$CS$7)-1):OFFSET($AU60,0,MATCH(Periods!$D$15,$AU$7:$CS$7,0)-12)),0)</f>
        <v>4.331999999999997E-2</v>
      </c>
      <c r="AA60" s="337"/>
      <c r="AB60" s="220">
        <f t="shared" ref="AB60" si="330">MAX(AU60:BF60)</f>
        <v>0.12562000000000001</v>
      </c>
      <c r="AC60" s="220">
        <f>MAX(BG60:BR60)</f>
        <v>0.27052999999999999</v>
      </c>
      <c r="AD60" s="220">
        <f>MAX(BS60:CD60)</f>
        <v>54.500210000000003</v>
      </c>
      <c r="AE60" s="220">
        <f ca="1">_xlfn.IFNA(MAX(OFFSET($AU60,0,MATCH(Periods!$D$15,$AU$7:$CS$7)-1):OFFSET($AU60,0,MATCH(Periods!$D$15,$AU$7:$CS$7,0)-12)),0)</f>
        <v>54.500210000000003</v>
      </c>
      <c r="AF60" s="337"/>
      <c r="AG60" s="220">
        <f t="shared" ref="AG60" si="331">AVERAGE(AU60:BF60)</f>
        <v>3.3609166666666669E-2</v>
      </c>
      <c r="AH60" s="220">
        <f>AVERAGE(BG60:BR60)</f>
        <v>5.4467500000000002E-2</v>
      </c>
      <c r="AI60" s="220">
        <f>AVERAGE(BS60:CD60)</f>
        <v>7.9674950000000004</v>
      </c>
      <c r="AJ60" s="220">
        <f ca="1">_xlfn.IFNA(AVERAGE(OFFSET($AU60,0,MATCH(Periods!$D$15,$AU$7:$CS$7)-1):OFFSET($AU60,0,MATCH(Periods!$D$15,$AU$7:$CS$7,0)-12)),0)</f>
        <v>8.2042616666666675</v>
      </c>
      <c r="AK60" s="337"/>
      <c r="AL60" s="220">
        <f t="shared" si="316"/>
        <v>0.25030000000000002</v>
      </c>
      <c r="AM60" s="83">
        <f t="shared" si="317"/>
        <v>0.62061441570999976</v>
      </c>
      <c r="AN60" s="220">
        <f t="shared" si="318"/>
        <v>94.956330000000008</v>
      </c>
      <c r="AO60" s="83">
        <f t="shared" si="319"/>
        <v>145.27979988066278</v>
      </c>
      <c r="AP60" s="220">
        <f t="shared" ca="1" si="320"/>
        <v>2.8412000000000006</v>
      </c>
      <c r="AQ60" s="83">
        <f t="shared" ca="1" si="321"/>
        <v>2.9716575494137955E-2</v>
      </c>
      <c r="AR60" s="220">
        <f t="shared" ca="1" si="322"/>
        <v>2.8412000000000002</v>
      </c>
      <c r="AS60" s="49">
        <f t="shared" ca="1" si="323"/>
        <v>17.206879844961239</v>
      </c>
      <c r="AU60" s="220">
        <f>SUMIFS(TB!N:N,TB!$F:$F,'Reported IS - detailed'!$B60,TB!$B:$B,'Reported IS - detailed'!$C60,TB!$G:$G,'Reported IS - detailed'!$E60,TB!$J:$J,'Reported IS - detailed'!$A$4,TB!$K:$K,"")</f>
        <v>4.0780000000000004E-2</v>
      </c>
      <c r="AV60" s="220">
        <f>SUMIFS(TB!O:O,TB!$F:$F,'Reported IS - detailed'!$B60,TB!$B:$B,'Reported IS - detailed'!$C60,TB!$G:$G,'Reported IS - detailed'!$E60,TB!$J:$J,'Reported IS - detailed'!$A$4,TB!$K:$K,"")</f>
        <v>6.0559999999999996E-2</v>
      </c>
      <c r="AW60" s="220">
        <f>SUMIFS(TB!P:P,TB!$F:$F,'Reported IS - detailed'!$B60,TB!$B:$B,'Reported IS - detailed'!$C60,TB!$G:$G,'Reported IS - detailed'!$E60,TB!$J:$J,'Reported IS - detailed'!$A$4,TB!$K:$K,"")</f>
        <v>0.12562000000000001</v>
      </c>
      <c r="AX60" s="220">
        <f>SUMIFS(TB!Q:Q,TB!$F:$F,'Reported IS - detailed'!$B60,TB!$B:$B,'Reported IS - detailed'!$C60,TB!$G:$G,'Reported IS - detailed'!$E60,TB!$J:$J,'Reported IS - detailed'!$A$4,TB!$K:$K,"")</f>
        <v>6.4329999999999998E-2</v>
      </c>
      <c r="AY60" s="220">
        <f>SUMIFS(TB!R:R,TB!$F:$F,'Reported IS - detailed'!$B60,TB!$B:$B,'Reported IS - detailed'!$C60,TB!$G:$G,'Reported IS - detailed'!$E60,TB!$J:$J,'Reported IS - detailed'!$A$4,TB!$K:$K,"")</f>
        <v>4.6659999999999979E-2</v>
      </c>
      <c r="AZ60" s="220">
        <f>SUMIFS(TB!S:S,TB!$F:$F,'Reported IS - detailed'!$B60,TB!$B:$B,'Reported IS - detailed'!$C60,TB!$G:$G,'Reported IS - detailed'!$E60,TB!$J:$J,'Reported IS - detailed'!$A$4,TB!$K:$K,"")</f>
        <v>2.0000000000000018E-2</v>
      </c>
      <c r="BA60" s="220">
        <f>SUMIFS(TB!T:T,TB!$F:$F,'Reported IS - detailed'!$B60,TB!$B:$B,'Reported IS - detailed'!$C60,TB!$G:$G,'Reported IS - detailed'!$E60,TB!$J:$J,'Reported IS - detailed'!$A$4,TB!$K:$K,"")</f>
        <v>5.3600000000000314E-3</v>
      </c>
      <c r="BB60" s="220">
        <f>SUMIFS(TB!U:U,TB!$F:$F,'Reported IS - detailed'!$B60,TB!$B:$B,'Reported IS - detailed'!$C60,TB!$G:$G,'Reported IS - detailed'!$E60,TB!$J:$J,'Reported IS - detailed'!$A$4,TB!$K:$K,"")</f>
        <v>3.999999999999998E-2</v>
      </c>
      <c r="BC60" s="220">
        <f>SUMIFS(TB!V:V,TB!$F:$F,'Reported IS - detailed'!$B60,TB!$B:$B,'Reported IS - detailed'!$C60,TB!$G:$G,'Reported IS - detailed'!$E60,TB!$J:$J,'Reported IS - detailed'!$A$4,TB!$K:$K,"")</f>
        <v>0</v>
      </c>
      <c r="BD60" s="220">
        <f>SUMIFS(TB!W:W,TB!$F:$F,'Reported IS - detailed'!$B60,TB!$B:$B,'Reported IS - detailed'!$C60,TB!$G:$G,'Reported IS - detailed'!$E60,TB!$J:$J,'Reported IS - detailed'!$A$4,TB!$K:$K,"")</f>
        <v>0</v>
      </c>
      <c r="BE60" s="220">
        <f>SUMIFS(TB!X:X,TB!$F:$F,'Reported IS - detailed'!$B60,TB!$B:$B,'Reported IS - detailed'!$C60,TB!$G:$G,'Reported IS - detailed'!$E60,TB!$J:$J,'Reported IS - detailed'!$A$4,TB!$K:$K,"")</f>
        <v>0</v>
      </c>
      <c r="BF60" s="220">
        <f>SUMIFS(TB!Y:Y,TB!$F:$F,'Reported IS - detailed'!$B60,TB!$B:$B,'Reported IS - detailed'!$C60,TB!$G:$G,'Reported IS - detailed'!$E60,TB!$J:$J,'Reported IS - detailed'!$A$4,TB!$K:$K,"")</f>
        <v>0</v>
      </c>
      <c r="BG60" s="220">
        <f>SUMIFS(TB!Z:Z,TB!$F:$F,'Reported IS - detailed'!$B60,TB!$B:$B,'Reported IS - detailed'!$C60,TB!$G:$G,'Reported IS - detailed'!$E60,TB!$J:$J,'Reported IS - detailed'!$A$4,TB!$K:$K,"")</f>
        <v>0</v>
      </c>
      <c r="BH60" s="220">
        <f>SUMIFS(TB!AA:AA,TB!$F:$F,'Reported IS - detailed'!$B60,TB!$B:$B,'Reported IS - detailed'!$C60,TB!$G:$G,'Reported IS - detailed'!$E60,TB!$J:$J,'Reported IS - detailed'!$A$4,TB!$K:$K,"")</f>
        <v>0</v>
      </c>
      <c r="BI60" s="220">
        <f>SUMIFS(TB!AB:AB,TB!$F:$F,'Reported IS - detailed'!$B60,TB!$B:$B,'Reported IS - detailed'!$C60,TB!$G:$G,'Reported IS - detailed'!$E60,TB!$J:$J,'Reported IS - detailed'!$A$4,TB!$K:$K,"")</f>
        <v>1.017E-2</v>
      </c>
      <c r="BJ60" s="220">
        <f>SUMIFS(TB!AC:AC,TB!$F:$F,'Reported IS - detailed'!$B60,TB!$B:$B,'Reported IS - detailed'!$C60,TB!$G:$G,'Reported IS - detailed'!$E60,TB!$J:$J,'Reported IS - detailed'!$A$4,TB!$K:$K,"")</f>
        <v>2.8299999999999999E-2</v>
      </c>
      <c r="BK60" s="220">
        <f>SUMIFS(TB!AD:AD,TB!$F:$F,'Reported IS - detailed'!$B60,TB!$B:$B,'Reported IS - detailed'!$C60,TB!$G:$G,'Reported IS - detailed'!$E60,TB!$J:$J,'Reported IS - detailed'!$A$4,TB!$K:$K,"")</f>
        <v>0</v>
      </c>
      <c r="BL60" s="220">
        <f>SUMIFS(TB!AE:AE,TB!$F:$F,'Reported IS - detailed'!$B60,TB!$B:$B,'Reported IS - detailed'!$C60,TB!$G:$G,'Reported IS - detailed'!$E60,TB!$J:$J,'Reported IS - detailed'!$A$4,TB!$K:$K,"")</f>
        <v>3.4999999999999996E-2</v>
      </c>
      <c r="BM60" s="220">
        <f>SUMIFS(TB!AF:AF,TB!$F:$F,'Reported IS - detailed'!$B60,TB!$B:$B,'Reported IS - detailed'!$C60,TB!$G:$G,'Reported IS - detailed'!$E60,TB!$J:$J,'Reported IS - detailed'!$A$4,TB!$K:$K,"")</f>
        <v>0</v>
      </c>
      <c r="BN60" s="220">
        <f>SUMIFS(TB!AG:AG,TB!$F:$F,'Reported IS - detailed'!$B60,TB!$B:$B,'Reported IS - detailed'!$C60,TB!$G:$G,'Reported IS - detailed'!$E60,TB!$J:$J,'Reported IS - detailed'!$A$4,TB!$K:$K,"")</f>
        <v>0.27052999999999999</v>
      </c>
      <c r="BO60" s="220">
        <f>SUMIFS(TB!AH:AH,TB!$F:$F,'Reported IS - detailed'!$B60,TB!$B:$B,'Reported IS - detailed'!$C60,TB!$G:$G,'Reported IS - detailed'!$E60,TB!$J:$J,'Reported IS - detailed'!$A$4,TB!$K:$K,"")</f>
        <v>3.671000000000002E-2</v>
      </c>
      <c r="BP60" s="220">
        <f>SUMIFS(TB!AI:AI,TB!$F:$F,'Reported IS - detailed'!$B60,TB!$B:$B,'Reported IS - detailed'!$C60,TB!$G:$G,'Reported IS - detailed'!$E60,TB!$J:$J,'Reported IS - detailed'!$A$4,TB!$K:$K,"")</f>
        <v>5.8939999999999992E-2</v>
      </c>
      <c r="BQ60" s="220">
        <f>SUMIFS(TB!AJ:AJ,TB!$F:$F,'Reported IS - detailed'!$B60,TB!$B:$B,'Reported IS - detailed'!$C60,TB!$G:$G,'Reported IS - detailed'!$E60,TB!$J:$J,'Reported IS - detailed'!$A$4,TB!$K:$K,"")</f>
        <v>0.11424999999999996</v>
      </c>
      <c r="BR60" s="220">
        <f>SUMIFS(TB!AK:AK,TB!$F:$F,'Reported IS - detailed'!$B60,TB!$B:$B,'Reported IS - detailed'!$C60,TB!$G:$G,'Reported IS - detailed'!$E60,TB!$J:$J,'Reported IS - detailed'!$A$4,TB!$K:$K,"")</f>
        <v>9.9710000000000076E-2</v>
      </c>
      <c r="BS60" s="220">
        <f>SUMIFS(TB!AL:AL,TB!$F:$F,'Reported IS - detailed'!$B60,TB!$B:$B,'Reported IS - detailed'!$C60,TB!$G:$G,'Reported IS - detailed'!$E60,TB!$J:$J,'Reported IS - detailed'!$A$4,TB!$K:$K,"")</f>
        <v>9.8560000000000009E-2</v>
      </c>
      <c r="BT60" s="220">
        <f>SUMIFS(TB!AM:AM,TB!$F:$F,'Reported IS - detailed'!$B60,TB!$B:$B,'Reported IS - detailed'!$C60,TB!$G:$G,'Reported IS - detailed'!$E60,TB!$J:$J,'Reported IS - detailed'!$A$4,TB!$K:$K,"")</f>
        <v>6.6560000000000008E-2</v>
      </c>
      <c r="BU60" s="220">
        <f>SUMIFS(TB!AN:AN,TB!$F:$F,'Reported IS - detailed'!$B60,TB!$B:$B,'Reported IS - detailed'!$C60,TB!$G:$G,'Reported IS - detailed'!$E60,TB!$J:$J,'Reported IS - detailed'!$A$4,TB!$K:$K,"")</f>
        <v>0.10401999999999997</v>
      </c>
      <c r="BV60" s="220">
        <f>SUMIFS(TB!AO:AO,TB!$F:$F,'Reported IS - detailed'!$B60,TB!$B:$B,'Reported IS - detailed'!$C60,TB!$G:$G,'Reported IS - detailed'!$E60,TB!$J:$J,'Reported IS - detailed'!$A$4,TB!$K:$K,"")</f>
        <v>6.0980000000000034E-2</v>
      </c>
      <c r="BW60" s="220">
        <f>SUMIFS(TB!AP:AP,TB!$F:$F,'Reported IS - detailed'!$B60,TB!$B:$B,'Reported IS - detailed'!$C60,TB!$G:$G,'Reported IS - detailed'!$E60,TB!$J:$J,'Reported IS - detailed'!$A$4,TB!$K:$K,"")</f>
        <v>8.2670000000000021E-2</v>
      </c>
      <c r="BX60" s="220">
        <f>SUMIFS(TB!AQ:AQ,TB!$F:$F,'Reported IS - detailed'!$B60,TB!$B:$B,'Reported IS - detailed'!$C60,TB!$G:$G,'Reported IS - detailed'!$E60,TB!$J:$J,'Reported IS - detailed'!$A$4,TB!$K:$K,"")</f>
        <v>4.331999999999997E-2</v>
      </c>
      <c r="BY60" s="528">
        <f>SUMIFS(TB!AR:AR,TB!$F:$F,'Reported IS - detailed'!$B60,TB!$B:$B,'Reported IS - detailed'!$C60,TB!$G:$G,'Reported IS - detailed'!$E60,TB!$J:$J,'Reported IS - detailed'!$A$4,TB!$K:$K,"")</f>
        <v>40.064839999999997</v>
      </c>
      <c r="BZ60" s="220">
        <f>SUMIFS(TB!AS:AS,TB!$F:$F,'Reported IS - detailed'!$B60,TB!$B:$B,'Reported IS - detailed'!$C60,TB!$G:$G,'Reported IS - detailed'!$E60,TB!$J:$J,'Reported IS - detailed'!$A$4,TB!$K:$K,"")</f>
        <v>0.1286399999999972</v>
      </c>
      <c r="CA60" s="220">
        <f>SUMIFS(TB!AT:AT,TB!$F:$F,'Reported IS - detailed'!$B60,TB!$B:$B,'Reported IS - detailed'!$C60,TB!$G:$G,'Reported IS - detailed'!$E60,TB!$J:$J,'Reported IS - detailed'!$A$4,TB!$K:$K,"")</f>
        <v>9.233000000000402E-2</v>
      </c>
      <c r="CB60" s="220">
        <f>SUMIFS(TB!AU:AU,TB!$F:$F,'Reported IS - detailed'!$B60,TB!$B:$B,'Reported IS - detailed'!$C60,TB!$G:$G,'Reported IS - detailed'!$E60,TB!$J:$J,'Reported IS - detailed'!$A$4,TB!$K:$K,"")</f>
        <v>0.2654500000000013</v>
      </c>
      <c r="CC60" s="220">
        <f>SUMIFS(TB!AV:AV,TB!$F:$F,'Reported IS - detailed'!$B60,TB!$B:$B,'Reported IS - detailed'!$C60,TB!$G:$G,'Reported IS - detailed'!$E60,TB!$J:$J,'Reported IS - detailed'!$A$4,TB!$K:$K,"")</f>
        <v>0.10236000000000445</v>
      </c>
      <c r="CD60" s="528">
        <f>SUMIFS(TB!AW:AW,TB!$F:$F,'Reported IS - detailed'!$B60,TB!$B:$B,'Reported IS - detailed'!$C60,TB!$G:$G,'Reported IS - detailed'!$E60,TB!$J:$J,'Reported IS - detailed'!$A$4,TB!$K:$K,"")</f>
        <v>54.500210000000003</v>
      </c>
      <c r="CE60" s="220">
        <f>SUMIFS(TB!AX:AX,TB!$F:$F,'Reported IS - detailed'!$B60,TB!$B:$B,'Reported IS - detailed'!$C60,TB!$G:$G,'Reported IS - detailed'!$E60,TB!$J:$J,'Reported IS - detailed'!$A$4,TB!$K:$K,"")</f>
        <v>1.6153299999999999</v>
      </c>
      <c r="CF60" s="220">
        <f>SUMIFS(TB!AY:AY,TB!$F:$F,'Reported IS - detailed'!$B60,TB!$B:$B,'Reported IS - detailed'!$C60,TB!$G:$G,'Reported IS - detailed'!$E60,TB!$J:$J,'Reported IS - detailed'!$A$4,TB!$K:$K,"")</f>
        <v>1.3909900000000002</v>
      </c>
      <c r="CG60" s="220">
        <f>SUMIFS(TB!AZ:AZ,TB!$F:$F,'Reported IS - detailed'!$B60,TB!$B:$B,'Reported IS - detailed'!$C60,TB!$G:$G,'Reported IS - detailed'!$E60,TB!$J:$J,'Reported IS - detailed'!$A$4,TB!$K:$K,"")</f>
        <v>0</v>
      </c>
      <c r="CH60" s="220">
        <f>SUMIFS(TB!BA:BA,TB!$F:$F,'Reported IS - detailed'!$B60,TB!$B:$B,'Reported IS - detailed'!$C60,TB!$G:$G,'Reported IS - detailed'!$E60,TB!$J:$J,'Reported IS - detailed'!$A$4,TB!$K:$K,"")</f>
        <v>0</v>
      </c>
      <c r="CI60" s="220">
        <f>SUMIFS(TB!BB:BB,TB!$F:$F,'Reported IS - detailed'!$B60,TB!$B:$B,'Reported IS - detailed'!$C60,TB!$G:$G,'Reported IS - detailed'!$E60,TB!$J:$J,'Reported IS - detailed'!$A$4,TB!$K:$K,"")</f>
        <v>0</v>
      </c>
      <c r="CJ60" s="220">
        <f>SUMIFS(TB!BC:BC,TB!$F:$F,'Reported IS - detailed'!$B60,TB!$B:$B,'Reported IS - detailed'!$C60,TB!$G:$G,'Reported IS - detailed'!$E60,TB!$J:$J,'Reported IS - detailed'!$A$4,TB!$K:$K,"")</f>
        <v>0</v>
      </c>
      <c r="CK60" s="220">
        <f>SUMIFS(TB!BD:BD,TB!$F:$F,'Reported IS - detailed'!$B60,TB!$B:$B,'Reported IS - detailed'!$C60,TB!$G:$G,'Reported IS - detailed'!$E60,TB!$J:$J,'Reported IS - detailed'!$A$4,TB!$K:$K,"")</f>
        <v>0</v>
      </c>
      <c r="CL60" s="220">
        <f>SUMIFS(TB!BE:BE,TB!$F:$F,'Reported IS - detailed'!$B60,TB!$B:$B,'Reported IS - detailed'!$C60,TB!$G:$G,'Reported IS - detailed'!$E60,TB!$J:$J,'Reported IS - detailed'!$A$4,TB!$K:$K,"")</f>
        <v>0</v>
      </c>
      <c r="CM60" s="220">
        <f>SUMIFS(TB!BF:BF,TB!$F:$F,'Reported IS - detailed'!$B60,TB!$B:$B,'Reported IS - detailed'!$C60,TB!$G:$G,'Reported IS - detailed'!$E60,TB!$J:$J,'Reported IS - detailed'!$A$4,TB!$K:$K,"")</f>
        <v>0</v>
      </c>
      <c r="CN60" s="220">
        <f>SUMIFS(TB!BG:BG,TB!$F:$F,'Reported IS - detailed'!$B60,TB!$B:$B,'Reported IS - detailed'!$C60,TB!$G:$G,'Reported IS - detailed'!$E60,TB!$J:$J,'Reported IS - detailed'!$A$4,TB!$K:$K,"")</f>
        <v>0</v>
      </c>
      <c r="CO60" s="220">
        <f>SUMIFS(TB!BH:BH,TB!$F:$F,'Reported IS - detailed'!$B60,TB!$B:$B,'Reported IS - detailed'!$C60,TB!$G:$G,'Reported IS - detailed'!$E60,TB!$J:$J,'Reported IS - detailed'!$A$4,TB!$K:$K,"")</f>
        <v>0</v>
      </c>
      <c r="CP60" s="220">
        <f>SUMIFS(TB!BI:BI,TB!$F:$F,'Reported IS - detailed'!$B60,TB!$B:$B,'Reported IS - detailed'!$C60,TB!$G:$G,'Reported IS - detailed'!$E60,TB!$J:$J,'Reported IS - detailed'!$A$4,TB!$K:$K,"")</f>
        <v>0</v>
      </c>
    </row>
    <row r="61" spans="2:94" ht="14.25" hidden="1" customHeight="1" outlineLevel="1" x14ac:dyDescent="0.45">
      <c r="B61" s="71" t="s">
        <v>10</v>
      </c>
      <c r="C61" s="197"/>
      <c r="D61" s="197" t="str">
        <f t="shared" ref="D61:E61" si="332">$E60</f>
        <v>Bank charges and fees</v>
      </c>
      <c r="E61" s="85" t="str">
        <f t="shared" si="332"/>
        <v>Bank charges and fees</v>
      </c>
      <c r="F61" s="71"/>
      <c r="G61" s="218">
        <f t="shared" ref="G61:L61" si="333">SUM(G60:G60)</f>
        <v>0.40331</v>
      </c>
      <c r="H61" s="218">
        <f t="shared" si="333"/>
        <v>0.65361000000000002</v>
      </c>
      <c r="I61" s="218">
        <f t="shared" si="333"/>
        <v>95.609940000000009</v>
      </c>
      <c r="J61" s="218">
        <f t="shared" ca="1" si="333"/>
        <v>98.451140000000009</v>
      </c>
      <c r="K61" s="218">
        <f t="shared" ca="1" si="333"/>
        <v>0.16512000000000002</v>
      </c>
      <c r="L61" s="218">
        <f t="shared" ca="1" si="333"/>
        <v>3.0063200000000001</v>
      </c>
      <c r="N61" s="71"/>
      <c r="O61" s="316"/>
      <c r="P61" s="58">
        <f t="shared" si="310"/>
        <v>4.2376363356744263E-6</v>
      </c>
      <c r="Q61" s="58">
        <f t="shared" si="311"/>
        <v>1.2516772088722053E-5</v>
      </c>
      <c r="R61" s="58">
        <f t="shared" si="312"/>
        <v>1.1415530989955028E-3</v>
      </c>
      <c r="S61" s="58">
        <f t="shared" ca="1" si="313"/>
        <v>1.2802904907903345E-3</v>
      </c>
      <c r="T61" s="58">
        <f t="shared" ca="1" si="314"/>
        <v>1.5927527419758859E-5</v>
      </c>
      <c r="U61" s="58">
        <f t="shared" ca="1" si="315"/>
        <v>8.5645390960973841E-4</v>
      </c>
      <c r="V61" s="149"/>
      <c r="W61" s="446"/>
      <c r="X61" s="446"/>
      <c r="Y61" s="446"/>
      <c r="Z61" s="446"/>
      <c r="AA61" s="337"/>
      <c r="AB61" s="446"/>
      <c r="AC61" s="446"/>
      <c r="AD61" s="446"/>
      <c r="AE61" s="446"/>
      <c r="AF61" s="337"/>
      <c r="AG61" s="446"/>
      <c r="AH61" s="446"/>
      <c r="AI61" s="446"/>
      <c r="AJ61" s="446"/>
      <c r="AK61" s="337"/>
      <c r="AL61" s="218">
        <f t="shared" si="316"/>
        <v>0.25030000000000002</v>
      </c>
      <c r="AM61" s="59">
        <f t="shared" si="317"/>
        <v>0.62061441570999976</v>
      </c>
      <c r="AN61" s="218">
        <f t="shared" si="318"/>
        <v>94.956330000000008</v>
      </c>
      <c r="AO61" s="59">
        <f t="shared" si="319"/>
        <v>145.27979988066278</v>
      </c>
      <c r="AP61" s="218">
        <f t="shared" ca="1" si="320"/>
        <v>2.8412000000000006</v>
      </c>
      <c r="AQ61" s="59">
        <f t="shared" ca="1" si="321"/>
        <v>2.9716575494137955E-2</v>
      </c>
      <c r="AR61" s="218">
        <f t="shared" ca="1" si="322"/>
        <v>2.8412000000000002</v>
      </c>
      <c r="AS61" s="58">
        <f t="shared" ca="1" si="323"/>
        <v>17.206879844961239</v>
      </c>
      <c r="AU61" s="218">
        <f t="shared" ref="AU61:CP61" si="334">SUM(AU60:AU60)</f>
        <v>4.0780000000000004E-2</v>
      </c>
      <c r="AV61" s="218">
        <f t="shared" si="334"/>
        <v>6.0559999999999996E-2</v>
      </c>
      <c r="AW61" s="218">
        <f t="shared" si="334"/>
        <v>0.12562000000000001</v>
      </c>
      <c r="AX61" s="218">
        <f t="shared" si="334"/>
        <v>6.4329999999999998E-2</v>
      </c>
      <c r="AY61" s="218">
        <f t="shared" si="334"/>
        <v>4.6659999999999979E-2</v>
      </c>
      <c r="AZ61" s="218">
        <f t="shared" si="334"/>
        <v>2.0000000000000018E-2</v>
      </c>
      <c r="BA61" s="218">
        <f t="shared" si="334"/>
        <v>5.3600000000000314E-3</v>
      </c>
      <c r="BB61" s="218">
        <f t="shared" si="334"/>
        <v>3.999999999999998E-2</v>
      </c>
      <c r="BC61" s="218">
        <f t="shared" si="334"/>
        <v>0</v>
      </c>
      <c r="BD61" s="218">
        <f t="shared" si="334"/>
        <v>0</v>
      </c>
      <c r="BE61" s="218">
        <f t="shared" si="334"/>
        <v>0</v>
      </c>
      <c r="BF61" s="218">
        <f t="shared" si="334"/>
        <v>0</v>
      </c>
      <c r="BG61" s="218">
        <f t="shared" si="334"/>
        <v>0</v>
      </c>
      <c r="BH61" s="218">
        <f t="shared" si="334"/>
        <v>0</v>
      </c>
      <c r="BI61" s="218">
        <f t="shared" si="334"/>
        <v>1.017E-2</v>
      </c>
      <c r="BJ61" s="218">
        <f t="shared" si="334"/>
        <v>2.8299999999999999E-2</v>
      </c>
      <c r="BK61" s="218">
        <f t="shared" si="334"/>
        <v>0</v>
      </c>
      <c r="BL61" s="218">
        <f t="shared" si="334"/>
        <v>3.4999999999999996E-2</v>
      </c>
      <c r="BM61" s="218">
        <f t="shared" si="334"/>
        <v>0</v>
      </c>
      <c r="BN61" s="218">
        <f t="shared" si="334"/>
        <v>0.27052999999999999</v>
      </c>
      <c r="BO61" s="218">
        <f t="shared" si="334"/>
        <v>3.671000000000002E-2</v>
      </c>
      <c r="BP61" s="218">
        <f t="shared" si="334"/>
        <v>5.8939999999999992E-2</v>
      </c>
      <c r="BQ61" s="218">
        <f t="shared" si="334"/>
        <v>0.11424999999999996</v>
      </c>
      <c r="BR61" s="218">
        <f t="shared" si="334"/>
        <v>9.9710000000000076E-2</v>
      </c>
      <c r="BS61" s="218">
        <f t="shared" si="334"/>
        <v>9.8560000000000009E-2</v>
      </c>
      <c r="BT61" s="218">
        <f t="shared" si="334"/>
        <v>6.6560000000000008E-2</v>
      </c>
      <c r="BU61" s="218">
        <f t="shared" si="334"/>
        <v>0.10401999999999997</v>
      </c>
      <c r="BV61" s="218">
        <f t="shared" si="334"/>
        <v>6.0980000000000034E-2</v>
      </c>
      <c r="BW61" s="218">
        <f t="shared" si="334"/>
        <v>8.2670000000000021E-2</v>
      </c>
      <c r="BX61" s="218">
        <f t="shared" si="334"/>
        <v>4.331999999999997E-2</v>
      </c>
      <c r="BY61" s="218">
        <f t="shared" si="334"/>
        <v>40.064839999999997</v>
      </c>
      <c r="BZ61" s="218">
        <f t="shared" si="334"/>
        <v>0.1286399999999972</v>
      </c>
      <c r="CA61" s="218">
        <f t="shared" si="334"/>
        <v>9.233000000000402E-2</v>
      </c>
      <c r="CB61" s="218">
        <f t="shared" si="334"/>
        <v>0.2654500000000013</v>
      </c>
      <c r="CC61" s="218">
        <f t="shared" si="334"/>
        <v>0.10236000000000445</v>
      </c>
      <c r="CD61" s="218">
        <f t="shared" si="334"/>
        <v>54.500210000000003</v>
      </c>
      <c r="CE61" s="218">
        <f t="shared" si="334"/>
        <v>1.6153299999999999</v>
      </c>
      <c r="CF61" s="218">
        <f t="shared" si="334"/>
        <v>1.3909900000000002</v>
      </c>
      <c r="CG61" s="218">
        <f t="shared" si="334"/>
        <v>0</v>
      </c>
      <c r="CH61" s="218">
        <f t="shared" si="334"/>
        <v>0</v>
      </c>
      <c r="CI61" s="218">
        <f t="shared" si="334"/>
        <v>0</v>
      </c>
      <c r="CJ61" s="218">
        <f t="shared" si="334"/>
        <v>0</v>
      </c>
      <c r="CK61" s="218">
        <f t="shared" si="334"/>
        <v>0</v>
      </c>
      <c r="CL61" s="218">
        <f t="shared" si="334"/>
        <v>0</v>
      </c>
      <c r="CM61" s="218">
        <f t="shared" si="334"/>
        <v>0</v>
      </c>
      <c r="CN61" s="218">
        <f t="shared" si="334"/>
        <v>0</v>
      </c>
      <c r="CO61" s="218">
        <f t="shared" si="334"/>
        <v>0</v>
      </c>
      <c r="CP61" s="218">
        <f t="shared" si="334"/>
        <v>0</v>
      </c>
    </row>
    <row r="62" spans="2:94" ht="14.25" hidden="1" customHeight="1" outlineLevel="2" x14ac:dyDescent="0.45">
      <c r="B62" s="92" t="s">
        <v>10</v>
      </c>
      <c r="C62" s="93" t="s">
        <v>624</v>
      </c>
      <c r="D62" s="93" t="str">
        <f>IFERROR(VLOOKUP($C62,TB!$B:$H,2,FALSE),"-")</f>
        <v>Freight and Shipping Costs</v>
      </c>
      <c r="E62" s="93" t="str">
        <f>IFERROR(VLOOKUP($C62,TB!$B:$H,6,FALSE),"-")</f>
        <v>Freight and shipping costs</v>
      </c>
      <c r="F62" s="92">
        <f>IFERROR(VLOOKUP($C62,TB!$B:$H,7,FALSE),"-")</f>
        <v>0</v>
      </c>
      <c r="G62" s="528">
        <f t="shared" ref="G62" si="335">SUM(AU62:BF62)</f>
        <v>119.87792</v>
      </c>
      <c r="H62" s="528">
        <f>SUM(BG62:BR62)</f>
        <v>283.50309999999996</v>
      </c>
      <c r="I62" s="220">
        <f>SUM(BS62:CD62)</f>
        <v>119.61417999999999</v>
      </c>
      <c r="J62" s="220">
        <f ca="1">_xlfn.IFNA(SUM(OFFSET($AU62,0,MATCH(Periods!$D$15,$AU$7:$CS$7)-1):OFFSET($AU62,0,MATCH(Periods!$D$15,$AU$7:$CS$7,0)-12)),0)</f>
        <v>112.12742999999999</v>
      </c>
      <c r="K62" s="220">
        <f ca="1">_xlfn.IFNA(SUM(OFFSET($AU62,0,MATCH(Periods!$D$17,$AU$7:$CS$7)-1):OFFSET($AU62,0,MATCH(Periods!$D$13,$AU$7:$CS$7,0))),0)</f>
        <v>18.88372</v>
      </c>
      <c r="L62" s="220">
        <f ca="1">_xlfn.IFNA(SUM(OFFSET($AU62,0,MATCH(Periods!$D$16,$AU$7:$CS$7)-1):OFFSET($AU62,0,MATCH(Periods!$D$14,$AU$7:$CS$7,0))),0)</f>
        <v>11.39697</v>
      </c>
      <c r="N62" s="92" t="s">
        <v>668</v>
      </c>
      <c r="O62" s="316"/>
      <c r="P62" s="49">
        <f t="shared" si="310"/>
        <v>1.2595745943246436E-3</v>
      </c>
      <c r="Q62" s="49">
        <f t="shared" si="311"/>
        <v>5.4291453453071048E-3</v>
      </c>
      <c r="R62" s="49">
        <f t="shared" si="312"/>
        <v>1.4281562969583066E-3</v>
      </c>
      <c r="S62" s="49">
        <f t="shared" ca="1" si="313"/>
        <v>1.4581413926315007E-3</v>
      </c>
      <c r="T62" s="49">
        <f t="shared" ca="1" si="314"/>
        <v>1.8215296032403629E-3</v>
      </c>
      <c r="U62" s="49">
        <f t="shared" ca="1" si="315"/>
        <v>3.2468198708736594E-3</v>
      </c>
      <c r="V62" s="149"/>
      <c r="W62" s="220">
        <f t="shared" ref="W62" si="336">MIN(AU62:BF62)</f>
        <v>0</v>
      </c>
      <c r="X62" s="220">
        <f>MIN(BG62:BR62)</f>
        <v>0</v>
      </c>
      <c r="Y62" s="220">
        <f>MIN(BS62:CD62)</f>
        <v>5.8137299999999996</v>
      </c>
      <c r="Z62" s="220">
        <f ca="1">_xlfn.IFNA(MIN(OFFSET($AU62,0,MATCH(Periods!$D$15,$AU$7:$CS$7)-1):OFFSET($AU62,0,MATCH(Periods!$D$15,$AU$7:$CS$7,0)-12)),0)</f>
        <v>2.83683</v>
      </c>
      <c r="AA62" s="337"/>
      <c r="AB62" s="220">
        <f t="shared" ref="AB62" si="337">MAX(AU62:BF62)</f>
        <v>24.938380000000009</v>
      </c>
      <c r="AC62" s="220">
        <f>MAX(BG62:BR62)</f>
        <v>69.427980000000005</v>
      </c>
      <c r="AD62" s="220">
        <f>MAX(BS62:CD62)</f>
        <v>18.627309999999998</v>
      </c>
      <c r="AE62" s="220">
        <f ca="1">_xlfn.IFNA(MAX(OFFSET($AU62,0,MATCH(Periods!$D$15,$AU$7:$CS$7)-1):OFFSET($AU62,0,MATCH(Periods!$D$15,$AU$7:$CS$7,0)-12)),0)</f>
        <v>18.627309999999998</v>
      </c>
      <c r="AF62" s="337"/>
      <c r="AG62" s="220">
        <f t="shared" ref="AG62" si="338">AVERAGE(AU62:BF62)</f>
        <v>9.9898266666666675</v>
      </c>
      <c r="AH62" s="220">
        <f>AVERAGE(BG62:BR62)</f>
        <v>23.625258333333331</v>
      </c>
      <c r="AI62" s="220">
        <f>AVERAGE(BS62:CD62)</f>
        <v>9.9678483333333325</v>
      </c>
      <c r="AJ62" s="220">
        <f ca="1">_xlfn.IFNA(AVERAGE(OFFSET($AU62,0,MATCH(Periods!$D$15,$AU$7:$CS$7)-1):OFFSET($AU62,0,MATCH(Periods!$D$15,$AU$7:$CS$7,0)-12)),0)</f>
        <v>9.3439524999999986</v>
      </c>
      <c r="AK62" s="337"/>
      <c r="AL62" s="220">
        <f t="shared" si="316"/>
        <v>163.62517999999994</v>
      </c>
      <c r="AM62" s="83">
        <f t="shared" si="317"/>
        <v>1.3649317572410327</v>
      </c>
      <c r="AN62" s="220">
        <f t="shared" si="318"/>
        <v>-163.88891999999998</v>
      </c>
      <c r="AO62" s="83">
        <f t="shared" si="319"/>
        <v>-0.5780851073586144</v>
      </c>
      <c r="AP62" s="220">
        <f t="shared" ca="1" si="320"/>
        <v>-7.4867500000000007</v>
      </c>
      <c r="AQ62" s="83">
        <f t="shared" ca="1" si="321"/>
        <v>-6.2590823261924305E-2</v>
      </c>
      <c r="AR62" s="220">
        <f t="shared" ca="1" si="322"/>
        <v>-7.4867500000000007</v>
      </c>
      <c r="AS62" s="49">
        <f t="shared" ca="1" si="323"/>
        <v>-0.39646584465348994</v>
      </c>
      <c r="AU62" s="220">
        <f>SUMIFS(TB!N:N,TB!$F:$F,'Reported IS - detailed'!$B62,TB!$B:$B,'Reported IS - detailed'!$C62,TB!$G:$G,'Reported IS - detailed'!$E62,TB!$J:$J,'Reported IS - detailed'!$A$4,TB!$K:$K,"")</f>
        <v>0</v>
      </c>
      <c r="AV62" s="220">
        <f>SUMIFS(TB!O:O,TB!$F:$F,'Reported IS - detailed'!$B62,TB!$B:$B,'Reported IS - detailed'!$C62,TB!$G:$G,'Reported IS - detailed'!$E62,TB!$J:$J,'Reported IS - detailed'!$A$4,TB!$K:$K,"")</f>
        <v>4.8259099999999995</v>
      </c>
      <c r="AW62" s="220">
        <f>SUMIFS(TB!P:P,TB!$F:$F,'Reported IS - detailed'!$B62,TB!$B:$B,'Reported IS - detailed'!$C62,TB!$G:$G,'Reported IS - detailed'!$E62,TB!$J:$J,'Reported IS - detailed'!$A$4,TB!$K:$K,"")</f>
        <v>2.0403000000000002</v>
      </c>
      <c r="AX62" s="220">
        <f>SUMIFS(TB!Q:Q,TB!$F:$F,'Reported IS - detailed'!$B62,TB!$B:$B,'Reported IS - detailed'!$C62,TB!$G:$G,'Reported IS - detailed'!$E62,TB!$J:$J,'Reported IS - detailed'!$A$4,TB!$K:$K,"")</f>
        <v>10.131889999999999</v>
      </c>
      <c r="AY62" s="220">
        <f>SUMIFS(TB!R:R,TB!$F:$F,'Reported IS - detailed'!$B62,TB!$B:$B,'Reported IS - detailed'!$C62,TB!$G:$G,'Reported IS - detailed'!$E62,TB!$J:$J,'Reported IS - detailed'!$A$4,TB!$K:$K,"")</f>
        <v>10.592690000000005</v>
      </c>
      <c r="AZ62" s="220">
        <f>SUMIFS(TB!S:S,TB!$F:$F,'Reported IS - detailed'!$B62,TB!$B:$B,'Reported IS - detailed'!$C62,TB!$G:$G,'Reported IS - detailed'!$E62,TB!$J:$J,'Reported IS - detailed'!$A$4,TB!$K:$K,"")</f>
        <v>9.6732499999999995</v>
      </c>
      <c r="BA62" s="220">
        <f>SUMIFS(TB!T:T,TB!$F:$F,'Reported IS - detailed'!$B62,TB!$B:$B,'Reported IS - detailed'!$C62,TB!$G:$G,'Reported IS - detailed'!$E62,TB!$J:$J,'Reported IS - detailed'!$A$4,TB!$K:$K,"")</f>
        <v>6.8972999999999942</v>
      </c>
      <c r="BB62" s="220">
        <f>SUMIFS(TB!U:U,TB!$F:$F,'Reported IS - detailed'!$B62,TB!$B:$B,'Reported IS - detailed'!$C62,TB!$G:$G,'Reported IS - detailed'!$E62,TB!$J:$J,'Reported IS - detailed'!$A$4,TB!$K:$K,"")</f>
        <v>24.938380000000009</v>
      </c>
      <c r="BC62" s="220">
        <f>SUMIFS(TB!V:V,TB!$F:$F,'Reported IS - detailed'!$B62,TB!$B:$B,'Reported IS - detailed'!$C62,TB!$G:$G,'Reported IS - detailed'!$E62,TB!$J:$J,'Reported IS - detailed'!$A$4,TB!$K:$K,"")</f>
        <v>22.478569999999991</v>
      </c>
      <c r="BD62" s="220">
        <f>SUMIFS(TB!W:W,TB!$F:$F,'Reported IS - detailed'!$B62,TB!$B:$B,'Reported IS - detailed'!$C62,TB!$G:$G,'Reported IS - detailed'!$E62,TB!$J:$J,'Reported IS - detailed'!$A$4,TB!$K:$K,"")</f>
        <v>7.8153000000000077</v>
      </c>
      <c r="BE62" s="220">
        <f>SUMIFS(TB!X:X,TB!$F:$F,'Reported IS - detailed'!$B62,TB!$B:$B,'Reported IS - detailed'!$C62,TB!$G:$G,'Reported IS - detailed'!$E62,TB!$J:$J,'Reported IS - detailed'!$A$4,TB!$K:$K,"")</f>
        <v>13.333569999999995</v>
      </c>
      <c r="BF62" s="220">
        <f>SUMIFS(TB!Y:Y,TB!$F:$F,'Reported IS - detailed'!$B62,TB!$B:$B,'Reported IS - detailed'!$C62,TB!$G:$G,'Reported IS - detailed'!$E62,TB!$J:$J,'Reported IS - detailed'!$A$4,TB!$K:$K,"")</f>
        <v>7.1507600000000053</v>
      </c>
      <c r="BG62" s="220">
        <f>SUMIFS(TB!Z:Z,TB!$F:$F,'Reported IS - detailed'!$B62,TB!$B:$B,'Reported IS - detailed'!$C62,TB!$G:$G,'Reported IS - detailed'!$E62,TB!$J:$J,'Reported IS - detailed'!$A$4,TB!$K:$K,"")</f>
        <v>0</v>
      </c>
      <c r="BH62" s="220">
        <f>SUMIFS(TB!AA:AA,TB!$F:$F,'Reported IS - detailed'!$B62,TB!$B:$B,'Reported IS - detailed'!$C62,TB!$G:$G,'Reported IS - detailed'!$E62,TB!$J:$J,'Reported IS - detailed'!$A$4,TB!$K:$K,"")</f>
        <v>12.691139999999999</v>
      </c>
      <c r="BI62" s="220">
        <f>SUMIFS(TB!AB:AB,TB!$F:$F,'Reported IS - detailed'!$B62,TB!$B:$B,'Reported IS - detailed'!$C62,TB!$G:$G,'Reported IS - detailed'!$E62,TB!$J:$J,'Reported IS - detailed'!$A$4,TB!$K:$K,"")</f>
        <v>6.8646500000000028</v>
      </c>
      <c r="BJ62" s="220">
        <f>SUMIFS(TB!AC:AC,TB!$F:$F,'Reported IS - detailed'!$B62,TB!$B:$B,'Reported IS - detailed'!$C62,TB!$G:$G,'Reported IS - detailed'!$E62,TB!$J:$J,'Reported IS - detailed'!$A$4,TB!$K:$K,"")</f>
        <v>10.822509999999998</v>
      </c>
      <c r="BK62" s="528">
        <f>SUMIFS(TB!AD:AD,TB!$F:$F,'Reported IS - detailed'!$B62,TB!$B:$B,'Reported IS - detailed'!$C62,TB!$G:$G,'Reported IS - detailed'!$E62,TB!$J:$J,'Reported IS - detailed'!$A$4,TB!$K:$K,"")</f>
        <v>69.427980000000005</v>
      </c>
      <c r="BL62" s="220">
        <f>SUMIFS(TB!AE:AE,TB!$F:$F,'Reported IS - detailed'!$B62,TB!$B:$B,'Reported IS - detailed'!$C62,TB!$G:$G,'Reported IS - detailed'!$E62,TB!$J:$J,'Reported IS - detailed'!$A$4,TB!$K:$K,"")</f>
        <v>33.418559999999999</v>
      </c>
      <c r="BM62" s="220">
        <f>SUMIFS(TB!AF:AF,TB!$F:$F,'Reported IS - detailed'!$B62,TB!$B:$B,'Reported IS - detailed'!$C62,TB!$G:$G,'Reported IS - detailed'!$E62,TB!$J:$J,'Reported IS - detailed'!$A$4,TB!$K:$K,"")</f>
        <v>26.797460000000001</v>
      </c>
      <c r="BN62" s="220">
        <f>SUMIFS(TB!AG:AG,TB!$F:$F,'Reported IS - detailed'!$B62,TB!$B:$B,'Reported IS - detailed'!$C62,TB!$G:$G,'Reported IS - detailed'!$E62,TB!$J:$J,'Reported IS - detailed'!$A$4,TB!$K:$K,"")</f>
        <v>30.692939999999993</v>
      </c>
      <c r="BO62" s="220">
        <f>SUMIFS(TB!AH:AH,TB!$F:$F,'Reported IS - detailed'!$B62,TB!$B:$B,'Reported IS - detailed'!$C62,TB!$G:$G,'Reported IS - detailed'!$E62,TB!$J:$J,'Reported IS - detailed'!$A$4,TB!$K:$K,"")</f>
        <v>19.59169</v>
      </c>
      <c r="BP62" s="528">
        <f>SUMIFS(TB!AI:AI,TB!$F:$F,'Reported IS - detailed'!$B62,TB!$B:$B,'Reported IS - detailed'!$C62,TB!$G:$G,'Reported IS - detailed'!$E62,TB!$J:$J,'Reported IS - detailed'!$A$4,TB!$K:$K,"")</f>
        <v>50.300109999999989</v>
      </c>
      <c r="BQ62" s="220">
        <f>SUMIFS(TB!AJ:AJ,TB!$F:$F,'Reported IS - detailed'!$B62,TB!$B:$B,'Reported IS - detailed'!$C62,TB!$G:$G,'Reported IS - detailed'!$E62,TB!$J:$J,'Reported IS - detailed'!$A$4,TB!$K:$K,"")</f>
        <v>0</v>
      </c>
      <c r="BR62" s="220">
        <f>SUMIFS(TB!AK:AK,TB!$F:$F,'Reported IS - detailed'!$B62,TB!$B:$B,'Reported IS - detailed'!$C62,TB!$G:$G,'Reported IS - detailed'!$E62,TB!$J:$J,'Reported IS - detailed'!$A$4,TB!$K:$K,"")</f>
        <v>22.896059999999977</v>
      </c>
      <c r="BS62" s="220">
        <f>SUMIFS(TB!AL:AL,TB!$F:$F,'Reported IS - detailed'!$B62,TB!$B:$B,'Reported IS - detailed'!$C62,TB!$G:$G,'Reported IS - detailed'!$E62,TB!$J:$J,'Reported IS - detailed'!$A$4,TB!$K:$K,"")</f>
        <v>8.3954400000000007</v>
      </c>
      <c r="BT62" s="220">
        <f>SUMIFS(TB!AM:AM,TB!$F:$F,'Reported IS - detailed'!$B62,TB!$B:$B,'Reported IS - detailed'!$C62,TB!$G:$G,'Reported IS - detailed'!$E62,TB!$J:$J,'Reported IS - detailed'!$A$4,TB!$K:$K,"")</f>
        <v>10.48828</v>
      </c>
      <c r="BU62" s="220">
        <f>SUMIFS(TB!AN:AN,TB!$F:$F,'Reported IS - detailed'!$B62,TB!$B:$B,'Reported IS - detailed'!$C62,TB!$G:$G,'Reported IS - detailed'!$E62,TB!$J:$J,'Reported IS - detailed'!$A$4,TB!$K:$K,"")</f>
        <v>18.627309999999998</v>
      </c>
      <c r="BV62" s="220">
        <f>SUMIFS(TB!AO:AO,TB!$F:$F,'Reported IS - detailed'!$B62,TB!$B:$B,'Reported IS - detailed'!$C62,TB!$G:$G,'Reported IS - detailed'!$E62,TB!$J:$J,'Reported IS - detailed'!$A$4,TB!$K:$K,"")</f>
        <v>6.1974000000000018</v>
      </c>
      <c r="BW62" s="220">
        <f>SUMIFS(TB!AP:AP,TB!$F:$F,'Reported IS - detailed'!$B62,TB!$B:$B,'Reported IS - detailed'!$C62,TB!$G:$G,'Reported IS - detailed'!$E62,TB!$J:$J,'Reported IS - detailed'!$A$4,TB!$K:$K,"")</f>
        <v>8.6331500000000005</v>
      </c>
      <c r="BX62" s="220">
        <f>SUMIFS(TB!AQ:AQ,TB!$F:$F,'Reported IS - detailed'!$B62,TB!$B:$B,'Reported IS - detailed'!$C62,TB!$G:$G,'Reported IS - detailed'!$E62,TB!$J:$J,'Reported IS - detailed'!$A$4,TB!$K:$K,"")</f>
        <v>5.8137299999999996</v>
      </c>
      <c r="BY62" s="220">
        <f>SUMIFS(TB!AR:AR,TB!$F:$F,'Reported IS - detailed'!$B62,TB!$B:$B,'Reported IS - detailed'!$C62,TB!$G:$G,'Reported IS - detailed'!$E62,TB!$J:$J,'Reported IS - detailed'!$A$4,TB!$K:$K,"")</f>
        <v>6.4102499999999907</v>
      </c>
      <c r="BZ62" s="220">
        <f>SUMIFS(TB!AS:AS,TB!$F:$F,'Reported IS - detailed'!$B62,TB!$B:$B,'Reported IS - detailed'!$C62,TB!$G:$G,'Reported IS - detailed'!$E62,TB!$J:$J,'Reported IS - detailed'!$A$4,TB!$K:$K,"")</f>
        <v>12.639540000000011</v>
      </c>
      <c r="CA62" s="220">
        <f>SUMIFS(TB!AT:AT,TB!$F:$F,'Reported IS - detailed'!$B62,TB!$B:$B,'Reported IS - detailed'!$C62,TB!$G:$G,'Reported IS - detailed'!$E62,TB!$J:$J,'Reported IS - detailed'!$A$4,TB!$K:$K,"")</f>
        <v>14.241159999999994</v>
      </c>
      <c r="CB62" s="220">
        <f>SUMIFS(TB!AU:AU,TB!$F:$F,'Reported IS - detailed'!$B62,TB!$B:$B,'Reported IS - detailed'!$C62,TB!$G:$G,'Reported IS - detailed'!$E62,TB!$J:$J,'Reported IS - detailed'!$A$4,TB!$K:$K,"")</f>
        <v>7.9901500000000141</v>
      </c>
      <c r="CC62" s="220">
        <f>SUMIFS(TB!AV:AV,TB!$F:$F,'Reported IS - detailed'!$B62,TB!$B:$B,'Reported IS - detailed'!$C62,TB!$G:$G,'Reported IS - detailed'!$E62,TB!$J:$J,'Reported IS - detailed'!$A$4,TB!$K:$K,"")</f>
        <v>9.3920599999999865</v>
      </c>
      <c r="CD62" s="220">
        <f>SUMIFS(TB!AW:AW,TB!$F:$F,'Reported IS - detailed'!$B62,TB!$B:$B,'Reported IS - detailed'!$C62,TB!$G:$G,'Reported IS - detailed'!$E62,TB!$J:$J,'Reported IS - detailed'!$A$4,TB!$K:$K,"")</f>
        <v>10.785709999999995</v>
      </c>
      <c r="CE62" s="220">
        <f>SUMIFS(TB!AX:AX,TB!$F:$F,'Reported IS - detailed'!$B62,TB!$B:$B,'Reported IS - detailed'!$C62,TB!$G:$G,'Reported IS - detailed'!$E62,TB!$J:$J,'Reported IS - detailed'!$A$4,TB!$K:$K,"")</f>
        <v>2.83683</v>
      </c>
      <c r="CF62" s="220">
        <f>SUMIFS(TB!AY:AY,TB!$F:$F,'Reported IS - detailed'!$B62,TB!$B:$B,'Reported IS - detailed'!$C62,TB!$G:$G,'Reported IS - detailed'!$E62,TB!$J:$J,'Reported IS - detailed'!$A$4,TB!$K:$K,"")</f>
        <v>8.5601400000000005</v>
      </c>
      <c r="CG62" s="220">
        <f>SUMIFS(TB!AZ:AZ,TB!$F:$F,'Reported IS - detailed'!$B62,TB!$B:$B,'Reported IS - detailed'!$C62,TB!$G:$G,'Reported IS - detailed'!$E62,TB!$J:$J,'Reported IS - detailed'!$A$4,TB!$K:$K,"")</f>
        <v>0</v>
      </c>
      <c r="CH62" s="220">
        <f>SUMIFS(TB!BA:BA,TB!$F:$F,'Reported IS - detailed'!$B62,TB!$B:$B,'Reported IS - detailed'!$C62,TB!$G:$G,'Reported IS - detailed'!$E62,TB!$J:$J,'Reported IS - detailed'!$A$4,TB!$K:$K,"")</f>
        <v>0</v>
      </c>
      <c r="CI62" s="220">
        <f>SUMIFS(TB!BB:BB,TB!$F:$F,'Reported IS - detailed'!$B62,TB!$B:$B,'Reported IS - detailed'!$C62,TB!$G:$G,'Reported IS - detailed'!$E62,TB!$J:$J,'Reported IS - detailed'!$A$4,TB!$K:$K,"")</f>
        <v>0</v>
      </c>
      <c r="CJ62" s="220">
        <f>SUMIFS(TB!BC:BC,TB!$F:$F,'Reported IS - detailed'!$B62,TB!$B:$B,'Reported IS - detailed'!$C62,TB!$G:$G,'Reported IS - detailed'!$E62,TB!$J:$J,'Reported IS - detailed'!$A$4,TB!$K:$K,"")</f>
        <v>0</v>
      </c>
      <c r="CK62" s="220">
        <f>SUMIFS(TB!BD:BD,TB!$F:$F,'Reported IS - detailed'!$B62,TB!$B:$B,'Reported IS - detailed'!$C62,TB!$G:$G,'Reported IS - detailed'!$E62,TB!$J:$J,'Reported IS - detailed'!$A$4,TB!$K:$K,"")</f>
        <v>0</v>
      </c>
      <c r="CL62" s="220">
        <f>SUMIFS(TB!BE:BE,TB!$F:$F,'Reported IS - detailed'!$B62,TB!$B:$B,'Reported IS - detailed'!$C62,TB!$G:$G,'Reported IS - detailed'!$E62,TB!$J:$J,'Reported IS - detailed'!$A$4,TB!$K:$K,"")</f>
        <v>0</v>
      </c>
      <c r="CM62" s="220">
        <f>SUMIFS(TB!BF:BF,TB!$F:$F,'Reported IS - detailed'!$B62,TB!$B:$B,'Reported IS - detailed'!$C62,TB!$G:$G,'Reported IS - detailed'!$E62,TB!$J:$J,'Reported IS - detailed'!$A$4,TB!$K:$K,"")</f>
        <v>0</v>
      </c>
      <c r="CN62" s="220">
        <f>SUMIFS(TB!BG:BG,TB!$F:$F,'Reported IS - detailed'!$B62,TB!$B:$B,'Reported IS - detailed'!$C62,TB!$G:$G,'Reported IS - detailed'!$E62,TB!$J:$J,'Reported IS - detailed'!$A$4,TB!$K:$K,"")</f>
        <v>0</v>
      </c>
      <c r="CO62" s="220">
        <f>SUMIFS(TB!BH:BH,TB!$F:$F,'Reported IS - detailed'!$B62,TB!$B:$B,'Reported IS - detailed'!$C62,TB!$G:$G,'Reported IS - detailed'!$E62,TB!$J:$J,'Reported IS - detailed'!$A$4,TB!$K:$K,"")</f>
        <v>0</v>
      </c>
      <c r="CP62" s="220">
        <f>SUMIFS(TB!BI:BI,TB!$F:$F,'Reported IS - detailed'!$B62,TB!$B:$B,'Reported IS - detailed'!$C62,TB!$G:$G,'Reported IS - detailed'!$E62,TB!$J:$J,'Reported IS - detailed'!$A$4,TB!$K:$K,"")</f>
        <v>0</v>
      </c>
    </row>
    <row r="63" spans="2:94" ht="14.25" hidden="1" customHeight="1" outlineLevel="1" x14ac:dyDescent="0.45">
      <c r="B63" s="71" t="s">
        <v>10</v>
      </c>
      <c r="C63" s="197"/>
      <c r="D63" s="197" t="str">
        <f t="shared" ref="D63:E63" si="339">$E62</f>
        <v>Freight and shipping costs</v>
      </c>
      <c r="E63" s="85" t="str">
        <f t="shared" si="339"/>
        <v>Freight and shipping costs</v>
      </c>
      <c r="F63" s="71"/>
      <c r="G63" s="218">
        <f t="shared" ref="G63:L63" si="340">SUM(G62:G62)</f>
        <v>119.87792</v>
      </c>
      <c r="H63" s="218">
        <f t="shared" si="340"/>
        <v>283.50309999999996</v>
      </c>
      <c r="I63" s="218">
        <f t="shared" si="340"/>
        <v>119.61417999999999</v>
      </c>
      <c r="J63" s="218">
        <f t="shared" ca="1" si="340"/>
        <v>112.12742999999999</v>
      </c>
      <c r="K63" s="218">
        <f t="shared" ca="1" si="340"/>
        <v>18.88372</v>
      </c>
      <c r="L63" s="218">
        <f t="shared" ca="1" si="340"/>
        <v>11.39697</v>
      </c>
      <c r="N63" s="71"/>
      <c r="O63" s="316"/>
      <c r="P63" s="58">
        <f t="shared" si="310"/>
        <v>1.2595745943246436E-3</v>
      </c>
      <c r="Q63" s="58">
        <f t="shared" si="311"/>
        <v>5.4291453453071048E-3</v>
      </c>
      <c r="R63" s="58">
        <f t="shared" si="312"/>
        <v>1.4281562969583066E-3</v>
      </c>
      <c r="S63" s="58">
        <f t="shared" ca="1" si="313"/>
        <v>1.4581413926315007E-3</v>
      </c>
      <c r="T63" s="58">
        <f t="shared" ca="1" si="314"/>
        <v>1.8215296032403629E-3</v>
      </c>
      <c r="U63" s="58">
        <f t="shared" ca="1" si="315"/>
        <v>3.2468198708736594E-3</v>
      </c>
      <c r="V63" s="149"/>
      <c r="W63" s="446"/>
      <c r="X63" s="446"/>
      <c r="Y63" s="446"/>
      <c r="Z63" s="446"/>
      <c r="AA63" s="337"/>
      <c r="AB63" s="446"/>
      <c r="AC63" s="446"/>
      <c r="AD63" s="446"/>
      <c r="AE63" s="446"/>
      <c r="AF63" s="337"/>
      <c r="AG63" s="446"/>
      <c r="AH63" s="446"/>
      <c r="AI63" s="446"/>
      <c r="AJ63" s="446"/>
      <c r="AK63" s="337"/>
      <c r="AL63" s="218">
        <f t="shared" si="316"/>
        <v>163.62517999999994</v>
      </c>
      <c r="AM63" s="59">
        <f t="shared" si="317"/>
        <v>1.3649317572410327</v>
      </c>
      <c r="AN63" s="218">
        <f t="shared" si="318"/>
        <v>-163.88891999999998</v>
      </c>
      <c r="AO63" s="59">
        <f t="shared" si="319"/>
        <v>-0.5780851073586144</v>
      </c>
      <c r="AP63" s="218">
        <f t="shared" ca="1" si="320"/>
        <v>-7.4867500000000007</v>
      </c>
      <c r="AQ63" s="59">
        <f t="shared" ca="1" si="321"/>
        <v>-6.2590823261924305E-2</v>
      </c>
      <c r="AR63" s="218">
        <f t="shared" ca="1" si="322"/>
        <v>-7.4867500000000007</v>
      </c>
      <c r="AS63" s="58">
        <f t="shared" ca="1" si="323"/>
        <v>-0.39646584465348994</v>
      </c>
      <c r="AU63" s="218">
        <f t="shared" ref="AU63:CP63" si="341">SUM(AU62:AU62)</f>
        <v>0</v>
      </c>
      <c r="AV63" s="218">
        <f t="shared" si="341"/>
        <v>4.8259099999999995</v>
      </c>
      <c r="AW63" s="218">
        <f t="shared" si="341"/>
        <v>2.0403000000000002</v>
      </c>
      <c r="AX63" s="218">
        <f t="shared" si="341"/>
        <v>10.131889999999999</v>
      </c>
      <c r="AY63" s="218">
        <f t="shared" si="341"/>
        <v>10.592690000000005</v>
      </c>
      <c r="AZ63" s="218">
        <f t="shared" si="341"/>
        <v>9.6732499999999995</v>
      </c>
      <c r="BA63" s="218">
        <f t="shared" si="341"/>
        <v>6.8972999999999942</v>
      </c>
      <c r="BB63" s="218">
        <f t="shared" si="341"/>
        <v>24.938380000000009</v>
      </c>
      <c r="BC63" s="218">
        <f t="shared" si="341"/>
        <v>22.478569999999991</v>
      </c>
      <c r="BD63" s="218">
        <f t="shared" si="341"/>
        <v>7.8153000000000077</v>
      </c>
      <c r="BE63" s="218">
        <f t="shared" si="341"/>
        <v>13.333569999999995</v>
      </c>
      <c r="BF63" s="218">
        <f t="shared" si="341"/>
        <v>7.1507600000000053</v>
      </c>
      <c r="BG63" s="218">
        <f t="shared" si="341"/>
        <v>0</v>
      </c>
      <c r="BH63" s="218">
        <f t="shared" si="341"/>
        <v>12.691139999999999</v>
      </c>
      <c r="BI63" s="218">
        <f t="shared" si="341"/>
        <v>6.8646500000000028</v>
      </c>
      <c r="BJ63" s="218">
        <f t="shared" si="341"/>
        <v>10.822509999999998</v>
      </c>
      <c r="BK63" s="218">
        <f t="shared" si="341"/>
        <v>69.427980000000005</v>
      </c>
      <c r="BL63" s="218">
        <f t="shared" si="341"/>
        <v>33.418559999999999</v>
      </c>
      <c r="BM63" s="218">
        <f t="shared" si="341"/>
        <v>26.797460000000001</v>
      </c>
      <c r="BN63" s="218">
        <f t="shared" si="341"/>
        <v>30.692939999999993</v>
      </c>
      <c r="BO63" s="218">
        <f t="shared" si="341"/>
        <v>19.59169</v>
      </c>
      <c r="BP63" s="218">
        <f t="shared" si="341"/>
        <v>50.300109999999989</v>
      </c>
      <c r="BQ63" s="218">
        <f t="shared" si="341"/>
        <v>0</v>
      </c>
      <c r="BR63" s="218">
        <f t="shared" si="341"/>
        <v>22.896059999999977</v>
      </c>
      <c r="BS63" s="218">
        <f t="shared" si="341"/>
        <v>8.3954400000000007</v>
      </c>
      <c r="BT63" s="218">
        <f t="shared" si="341"/>
        <v>10.48828</v>
      </c>
      <c r="BU63" s="218">
        <f t="shared" si="341"/>
        <v>18.627309999999998</v>
      </c>
      <c r="BV63" s="218">
        <f t="shared" si="341"/>
        <v>6.1974000000000018</v>
      </c>
      <c r="BW63" s="218">
        <f t="shared" si="341"/>
        <v>8.6331500000000005</v>
      </c>
      <c r="BX63" s="218">
        <f t="shared" si="341"/>
        <v>5.8137299999999996</v>
      </c>
      <c r="BY63" s="218">
        <f t="shared" si="341"/>
        <v>6.4102499999999907</v>
      </c>
      <c r="BZ63" s="218">
        <f t="shared" si="341"/>
        <v>12.639540000000011</v>
      </c>
      <c r="CA63" s="218">
        <f t="shared" si="341"/>
        <v>14.241159999999994</v>
      </c>
      <c r="CB63" s="218">
        <f t="shared" si="341"/>
        <v>7.9901500000000141</v>
      </c>
      <c r="CC63" s="218">
        <f t="shared" si="341"/>
        <v>9.3920599999999865</v>
      </c>
      <c r="CD63" s="218">
        <f t="shared" si="341"/>
        <v>10.785709999999995</v>
      </c>
      <c r="CE63" s="218">
        <f t="shared" si="341"/>
        <v>2.83683</v>
      </c>
      <c r="CF63" s="218">
        <f t="shared" si="341"/>
        <v>8.5601400000000005</v>
      </c>
      <c r="CG63" s="218">
        <f t="shared" si="341"/>
        <v>0</v>
      </c>
      <c r="CH63" s="218">
        <f t="shared" si="341"/>
        <v>0</v>
      </c>
      <c r="CI63" s="218">
        <f t="shared" si="341"/>
        <v>0</v>
      </c>
      <c r="CJ63" s="218">
        <f t="shared" si="341"/>
        <v>0</v>
      </c>
      <c r="CK63" s="218">
        <f t="shared" si="341"/>
        <v>0</v>
      </c>
      <c r="CL63" s="218">
        <f t="shared" si="341"/>
        <v>0</v>
      </c>
      <c r="CM63" s="218">
        <f t="shared" si="341"/>
        <v>0</v>
      </c>
      <c r="CN63" s="218">
        <f t="shared" si="341"/>
        <v>0</v>
      </c>
      <c r="CO63" s="218">
        <f t="shared" si="341"/>
        <v>0</v>
      </c>
      <c r="CP63" s="218">
        <f t="shared" si="341"/>
        <v>0</v>
      </c>
    </row>
    <row r="64" spans="2:94" ht="14.25" hidden="1" customHeight="1" outlineLevel="2" x14ac:dyDescent="0.45">
      <c r="B64" s="71" t="s">
        <v>10</v>
      </c>
      <c r="C64" s="197" t="s">
        <v>625</v>
      </c>
      <c r="D64" s="197" t="str">
        <f>IFERROR(VLOOKUP($C64,TB!$B:$H,2,FALSE),"-")</f>
        <v>Insurance - Business</v>
      </c>
      <c r="E64" s="197" t="str">
        <f>IFERROR(VLOOKUP($C64,TB!$B:$H,6,FALSE),"-")</f>
        <v>Insurance expenses</v>
      </c>
      <c r="F64" s="71" t="str">
        <f>IFERROR(VLOOKUP($C64,TB!$B:$H,7,FALSE),"-")</f>
        <v>Business</v>
      </c>
      <c r="G64" s="527">
        <f>SUM(AU64:BF64)</f>
        <v>27.7</v>
      </c>
      <c r="H64" s="527">
        <f>SUM(BG64:BR64)</f>
        <v>53.353010000000005</v>
      </c>
      <c r="I64" s="219">
        <f>SUM(BS64:CD64)</f>
        <v>55.604699999999994</v>
      </c>
      <c r="J64" s="218">
        <f ca="1">_xlfn.IFNA(SUM(OFFSET($AU64,0,MATCH(Periods!$D$15,$AU$7:$CS$7)-1):OFFSET($AU64,0,MATCH(Periods!$D$15,$AU$7:$CS$7,0)-12)),0)</f>
        <v>62.442360000000001</v>
      </c>
      <c r="K64" s="218">
        <f ca="1">_xlfn.IFNA(SUM(OFFSET($AU64,0,MATCH(Periods!$D$17,$AU$7:$CS$7)-1):OFFSET($AU64,0,MATCH(Periods!$D$13,$AU$7:$CS$7,0))),0)</f>
        <v>9.5440000000000005</v>
      </c>
      <c r="L64" s="218">
        <f ca="1">_xlfn.IFNA(SUM(OFFSET($AU64,0,MATCH(Periods!$D$16,$AU$7:$CS$7)-1):OFFSET($AU64,0,MATCH(Periods!$D$14,$AU$7:$CS$7,0))),0)</f>
        <v>16.38166</v>
      </c>
      <c r="N64" s="71" t="s">
        <v>682</v>
      </c>
      <c r="O64" s="316"/>
      <c r="P64" s="58">
        <f t="shared" si="310"/>
        <v>2.9104789491503211E-4</v>
      </c>
      <c r="Q64" s="58">
        <f t="shared" si="311"/>
        <v>1.0217216175047944E-3</v>
      </c>
      <c r="R64" s="58">
        <f t="shared" si="312"/>
        <v>6.6390291222560361E-4</v>
      </c>
      <c r="S64" s="58">
        <f t="shared" ca="1" si="313"/>
        <v>8.1202066050740246E-4</v>
      </c>
      <c r="T64" s="58">
        <f t="shared" ca="1" si="314"/>
        <v>9.2061725832230212E-4</v>
      </c>
      <c r="U64" s="58">
        <f t="shared" ca="1" si="315"/>
        <v>4.6668806889810354E-3</v>
      </c>
      <c r="V64" s="149"/>
      <c r="W64" s="218">
        <f t="shared" si="158"/>
        <v>0</v>
      </c>
      <c r="X64" s="218">
        <f>MIN(BG64:BR64)</f>
        <v>4.0940100000000044</v>
      </c>
      <c r="Y64" s="218">
        <f>MIN(BS64:CD64)</f>
        <v>4.4999999999999964</v>
      </c>
      <c r="Z64" s="218">
        <f ca="1">_xlfn.IFNA(MIN(OFFSET($AU64,0,MATCH(Periods!$D$15,$AU$7:$CS$7)-1):OFFSET($AU64,0,MATCH(Periods!$D$15,$AU$7:$CS$7,0)-12)),0)</f>
        <v>4.4999999999999964</v>
      </c>
      <c r="AA64" s="337"/>
      <c r="AB64" s="218">
        <f t="shared" si="159"/>
        <v>19.015000000000001</v>
      </c>
      <c r="AC64" s="218">
        <f>MAX(BG64:BR64)</f>
        <v>5.5129999999999999</v>
      </c>
      <c r="AD64" s="218">
        <f>MAX(BS64:CD64)</f>
        <v>5.0440000000000005</v>
      </c>
      <c r="AE64" s="218">
        <f ca="1">_xlfn.IFNA(MAX(OFFSET($AU64,0,MATCH(Periods!$D$15,$AU$7:$CS$7)-1):OFFSET($AU64,0,MATCH(Periods!$D$15,$AU$7:$CS$7,0)-12)),0)</f>
        <v>11.351330000000001</v>
      </c>
      <c r="AF64" s="337"/>
      <c r="AG64" s="218">
        <f t="shared" si="160"/>
        <v>2.3083333333333331</v>
      </c>
      <c r="AH64" s="218">
        <f>AVERAGE(BG64:BR64)</f>
        <v>4.4460841666666671</v>
      </c>
      <c r="AI64" s="218">
        <f>AVERAGE(BS64:CD64)</f>
        <v>4.6337249999999992</v>
      </c>
      <c r="AJ64" s="218">
        <f ca="1">_xlfn.IFNA(AVERAGE(OFFSET($AU64,0,MATCH(Periods!$D$15,$AU$7:$CS$7)-1):OFFSET($AU64,0,MATCH(Periods!$D$15,$AU$7:$CS$7,0)-12)),0)</f>
        <v>5.2035299999999998</v>
      </c>
      <c r="AK64" s="337"/>
      <c r="AL64" s="218">
        <f t="shared" si="316"/>
        <v>25.653010000000005</v>
      </c>
      <c r="AM64" s="59">
        <f t="shared" si="317"/>
        <v>0.92610144404332151</v>
      </c>
      <c r="AN64" s="218">
        <f t="shared" si="318"/>
        <v>2.2516899999999893</v>
      </c>
      <c r="AO64" s="59">
        <f t="shared" si="319"/>
        <v>4.2203617003051731E-2</v>
      </c>
      <c r="AP64" s="218">
        <f t="shared" ca="1" si="320"/>
        <v>6.8376600000000067</v>
      </c>
      <c r="AQ64" s="59">
        <f t="shared" ca="1" si="321"/>
        <v>0.12296910153278423</v>
      </c>
      <c r="AR64" s="218">
        <f t="shared" ca="1" si="322"/>
        <v>6.8376599999999996</v>
      </c>
      <c r="AS64" s="58">
        <f t="shared" ca="1" si="323"/>
        <v>0.7164354568315171</v>
      </c>
      <c r="AU64" s="219">
        <f>SUMIFS(TB!N:N,TB!$F:$F,'Reported IS - detailed'!$B64,TB!$B:$B,'Reported IS - detailed'!$C64,TB!$G:$G,'Reported IS - detailed'!$E64,TB!$J:$J,'Reported IS - detailed'!$A$4,TB!$K:$K,"")</f>
        <v>0</v>
      </c>
      <c r="AV64" s="219">
        <f>SUMIFS(TB!O:O,TB!$F:$F,'Reported IS - detailed'!$B64,TB!$B:$B,'Reported IS - detailed'!$C64,TB!$G:$G,'Reported IS - detailed'!$E64,TB!$J:$J,'Reported IS - detailed'!$A$4,TB!$K:$K,"")</f>
        <v>19.015000000000001</v>
      </c>
      <c r="AW64" s="219">
        <f>SUMIFS(TB!P:P,TB!$F:$F,'Reported IS - detailed'!$B64,TB!$B:$B,'Reported IS - detailed'!$C64,TB!$G:$G,'Reported IS - detailed'!$E64,TB!$J:$J,'Reported IS - detailed'!$A$4,TB!$K:$K,"")</f>
        <v>0</v>
      </c>
      <c r="AX64" s="219">
        <f>SUMIFS(TB!Q:Q,TB!$F:$F,'Reported IS - detailed'!$B64,TB!$B:$B,'Reported IS - detailed'!$C64,TB!$G:$G,'Reported IS - detailed'!$E64,TB!$J:$J,'Reported IS - detailed'!$A$4,TB!$K:$K,"")</f>
        <v>0</v>
      </c>
      <c r="AY64" s="219">
        <f>SUMIFS(TB!R:R,TB!$F:$F,'Reported IS - detailed'!$B64,TB!$B:$B,'Reported IS - detailed'!$C64,TB!$G:$G,'Reported IS - detailed'!$E64,TB!$J:$J,'Reported IS - detailed'!$A$4,TB!$K:$K,"")</f>
        <v>0</v>
      </c>
      <c r="AZ64" s="219">
        <f>SUMIFS(TB!S:S,TB!$F:$F,'Reported IS - detailed'!$B64,TB!$B:$B,'Reported IS - detailed'!$C64,TB!$G:$G,'Reported IS - detailed'!$E64,TB!$J:$J,'Reported IS - detailed'!$A$4,TB!$K:$K,"")</f>
        <v>0</v>
      </c>
      <c r="BA64" s="219">
        <f>SUMIFS(TB!T:T,TB!$F:$F,'Reported IS - detailed'!$B64,TB!$B:$B,'Reported IS - detailed'!$C64,TB!$G:$G,'Reported IS - detailed'!$E64,TB!$J:$J,'Reported IS - detailed'!$A$4,TB!$K:$K,"")</f>
        <v>0</v>
      </c>
      <c r="BB64" s="219">
        <f>SUMIFS(TB!U:U,TB!$F:$F,'Reported IS - detailed'!$B64,TB!$B:$B,'Reported IS - detailed'!$C64,TB!$G:$G,'Reported IS - detailed'!$E64,TB!$J:$J,'Reported IS - detailed'!$A$4,TB!$K:$K,"")</f>
        <v>0</v>
      </c>
      <c r="BC64" s="219">
        <f>SUMIFS(TB!V:V,TB!$F:$F,'Reported IS - detailed'!$B64,TB!$B:$B,'Reported IS - detailed'!$C64,TB!$G:$G,'Reported IS - detailed'!$E64,TB!$J:$J,'Reported IS - detailed'!$A$4,TB!$K:$K,"")</f>
        <v>0</v>
      </c>
      <c r="BD64" s="219">
        <f>SUMIFS(TB!W:W,TB!$F:$F,'Reported IS - detailed'!$B64,TB!$B:$B,'Reported IS - detailed'!$C64,TB!$G:$G,'Reported IS - detailed'!$E64,TB!$J:$J,'Reported IS - detailed'!$A$4,TB!$K:$K,"")</f>
        <v>0</v>
      </c>
      <c r="BE64" s="219">
        <f>SUMIFS(TB!X:X,TB!$F:$F,'Reported IS - detailed'!$B64,TB!$B:$B,'Reported IS - detailed'!$C64,TB!$G:$G,'Reported IS - detailed'!$E64,TB!$J:$J,'Reported IS - detailed'!$A$4,TB!$K:$K,"")</f>
        <v>4.343</v>
      </c>
      <c r="BF64" s="219">
        <f>SUMIFS(TB!Y:Y,TB!$F:$F,'Reported IS - detailed'!$B64,TB!$B:$B,'Reported IS - detailed'!$C64,TB!$G:$G,'Reported IS - detailed'!$E64,TB!$J:$J,'Reported IS - detailed'!$A$4,TB!$K:$K,"")</f>
        <v>4.3419999999999987</v>
      </c>
      <c r="BG64" s="219">
        <f>SUMIFS(TB!Z:Z,TB!$F:$F,'Reported IS - detailed'!$B64,TB!$B:$B,'Reported IS - detailed'!$C64,TB!$G:$G,'Reported IS - detailed'!$E64,TB!$J:$J,'Reported IS - detailed'!$A$4,TB!$K:$K,"")</f>
        <v>4.3520000000000003</v>
      </c>
      <c r="BH64" s="219">
        <f>SUMIFS(TB!AA:AA,TB!$F:$F,'Reported IS - detailed'!$B64,TB!$B:$B,'Reported IS - detailed'!$C64,TB!$G:$G,'Reported IS - detailed'!$E64,TB!$J:$J,'Reported IS - detailed'!$A$4,TB!$K:$K,"")</f>
        <v>4.3420000000000005</v>
      </c>
      <c r="BI64" s="219">
        <f>SUMIFS(TB!AB:AB,TB!$F:$F,'Reported IS - detailed'!$B64,TB!$B:$B,'Reported IS - detailed'!$C64,TB!$G:$G,'Reported IS - detailed'!$E64,TB!$J:$J,'Reported IS - detailed'!$A$4,TB!$K:$K,"")</f>
        <v>5.5129999999999999</v>
      </c>
      <c r="BJ64" s="219">
        <f>SUMIFS(TB!AC:AC,TB!$F:$F,'Reported IS - detailed'!$B64,TB!$B:$B,'Reported IS - detailed'!$C64,TB!$G:$G,'Reported IS - detailed'!$E64,TB!$J:$J,'Reported IS - detailed'!$A$4,TB!$K:$K,"")</f>
        <v>4.3419999999999987</v>
      </c>
      <c r="BK64" s="219">
        <f>SUMIFS(TB!AD:AD,TB!$F:$F,'Reported IS - detailed'!$B64,TB!$B:$B,'Reported IS - detailed'!$C64,TB!$G:$G,'Reported IS - detailed'!$E64,TB!$J:$J,'Reported IS - detailed'!$A$4,TB!$K:$K,"")</f>
        <v>4.3419999999999987</v>
      </c>
      <c r="BL64" s="219">
        <f>SUMIFS(TB!AE:AE,TB!$F:$F,'Reported IS - detailed'!$B64,TB!$B:$B,'Reported IS - detailed'!$C64,TB!$G:$G,'Reported IS - detailed'!$E64,TB!$J:$J,'Reported IS - detailed'!$A$4,TB!$K:$K,"")</f>
        <v>4.3420000000000023</v>
      </c>
      <c r="BM64" s="219">
        <f>SUMIFS(TB!AF:AF,TB!$F:$F,'Reported IS - detailed'!$B64,TB!$B:$B,'Reported IS - detailed'!$C64,TB!$G:$G,'Reported IS - detailed'!$E64,TB!$J:$J,'Reported IS - detailed'!$A$4,TB!$K:$K,"")</f>
        <v>4.3419999999999987</v>
      </c>
      <c r="BN64" s="219">
        <f>SUMIFS(TB!AG:AG,TB!$F:$F,'Reported IS - detailed'!$B64,TB!$B:$B,'Reported IS - detailed'!$C64,TB!$G:$G,'Reported IS - detailed'!$E64,TB!$J:$J,'Reported IS - detailed'!$A$4,TB!$K:$K,"")</f>
        <v>4.3420000000000023</v>
      </c>
      <c r="BO64" s="219">
        <f>SUMIFS(TB!AH:AH,TB!$F:$F,'Reported IS - detailed'!$B64,TB!$B:$B,'Reported IS - detailed'!$C64,TB!$G:$G,'Reported IS - detailed'!$E64,TB!$J:$J,'Reported IS - detailed'!$A$4,TB!$K:$K,"")</f>
        <v>4.3419999999999987</v>
      </c>
      <c r="BP64" s="219">
        <f>SUMIFS(TB!AI:AI,TB!$F:$F,'Reported IS - detailed'!$B64,TB!$B:$B,'Reported IS - detailed'!$C64,TB!$G:$G,'Reported IS - detailed'!$E64,TB!$J:$J,'Reported IS - detailed'!$A$4,TB!$K:$K,"")</f>
        <v>4.0940100000000044</v>
      </c>
      <c r="BQ64" s="219">
        <f>SUMIFS(TB!AJ:AJ,TB!$F:$F,'Reported IS - detailed'!$B64,TB!$B:$B,'Reported IS - detailed'!$C64,TB!$G:$G,'Reported IS - detailed'!$E64,TB!$J:$J,'Reported IS - detailed'!$A$4,TB!$K:$K,"")</f>
        <v>4.5</v>
      </c>
      <c r="BR64" s="219">
        <f>SUMIFS(TB!AK:AK,TB!$F:$F,'Reported IS - detailed'!$B64,TB!$B:$B,'Reported IS - detailed'!$C64,TB!$G:$G,'Reported IS - detailed'!$E64,TB!$J:$J,'Reported IS - detailed'!$A$4,TB!$K:$K,"")</f>
        <v>4.5</v>
      </c>
      <c r="BS64" s="219">
        <f>SUMIFS(TB!AL:AL,TB!$F:$F,'Reported IS - detailed'!$B64,TB!$B:$B,'Reported IS - detailed'!$C64,TB!$G:$G,'Reported IS - detailed'!$E64,TB!$J:$J,'Reported IS - detailed'!$A$4,TB!$K:$K,"")</f>
        <v>4.5</v>
      </c>
      <c r="BT64" s="219">
        <f>SUMIFS(TB!AM:AM,TB!$F:$F,'Reported IS - detailed'!$B64,TB!$B:$B,'Reported IS - detailed'!$C64,TB!$G:$G,'Reported IS - detailed'!$E64,TB!$J:$J,'Reported IS - detailed'!$A$4,TB!$K:$K,"")</f>
        <v>5.0440000000000005</v>
      </c>
      <c r="BU64" s="219">
        <f>SUMIFS(TB!AN:AN,TB!$F:$F,'Reported IS - detailed'!$B64,TB!$B:$B,'Reported IS - detailed'!$C64,TB!$G:$G,'Reported IS - detailed'!$E64,TB!$J:$J,'Reported IS - detailed'!$A$4,TB!$K:$K,"")</f>
        <v>4.5</v>
      </c>
      <c r="BV64" s="219">
        <f>SUMIFS(TB!AO:AO,TB!$F:$F,'Reported IS - detailed'!$B64,TB!$B:$B,'Reported IS - detailed'!$C64,TB!$G:$G,'Reported IS - detailed'!$E64,TB!$J:$J,'Reported IS - detailed'!$A$4,TB!$K:$K,"")</f>
        <v>4.5</v>
      </c>
      <c r="BW64" s="219">
        <f>SUMIFS(TB!AP:AP,TB!$F:$F,'Reported IS - detailed'!$B64,TB!$B:$B,'Reported IS - detailed'!$C64,TB!$G:$G,'Reported IS - detailed'!$E64,TB!$J:$J,'Reported IS - detailed'!$A$4,TB!$K:$K,"")</f>
        <v>4.5</v>
      </c>
      <c r="BX64" s="219">
        <f>SUMIFS(TB!AQ:AQ,TB!$F:$F,'Reported IS - detailed'!$B64,TB!$B:$B,'Reported IS - detailed'!$C64,TB!$G:$G,'Reported IS - detailed'!$E64,TB!$J:$J,'Reported IS - detailed'!$A$4,TB!$K:$K,"")</f>
        <v>4.5</v>
      </c>
      <c r="BY64" s="219">
        <f>SUMIFS(TB!AR:AR,TB!$F:$F,'Reported IS - detailed'!$B64,TB!$B:$B,'Reported IS - detailed'!$C64,TB!$G:$G,'Reported IS - detailed'!$E64,TB!$J:$J,'Reported IS - detailed'!$A$4,TB!$K:$K,"")</f>
        <v>4.4999999999999964</v>
      </c>
      <c r="BZ64" s="219">
        <f>SUMIFS(TB!AS:AS,TB!$F:$F,'Reported IS - detailed'!$B64,TB!$B:$B,'Reported IS - detailed'!$C64,TB!$G:$G,'Reported IS - detailed'!$E64,TB!$J:$J,'Reported IS - detailed'!$A$4,TB!$K:$K,"")</f>
        <v>4.5</v>
      </c>
      <c r="CA64" s="219">
        <f>SUMIFS(TB!AT:AT,TB!$F:$F,'Reported IS - detailed'!$B64,TB!$B:$B,'Reported IS - detailed'!$C64,TB!$G:$G,'Reported IS - detailed'!$E64,TB!$J:$J,'Reported IS - detailed'!$A$4,TB!$K:$K,"")</f>
        <v>4.5</v>
      </c>
      <c r="CB64" s="219">
        <f>SUMIFS(TB!AU:AU,TB!$F:$F,'Reported IS - detailed'!$B64,TB!$B:$B,'Reported IS - detailed'!$C64,TB!$G:$G,'Reported IS - detailed'!$E64,TB!$J:$J,'Reported IS - detailed'!$A$4,TB!$K:$K,"")</f>
        <v>4.5</v>
      </c>
      <c r="CC64" s="219">
        <f>SUMIFS(TB!AV:AV,TB!$F:$F,'Reported IS - detailed'!$B64,TB!$B:$B,'Reported IS - detailed'!$C64,TB!$G:$G,'Reported IS - detailed'!$E64,TB!$J:$J,'Reported IS - detailed'!$A$4,TB!$K:$K,"")</f>
        <v>5.0303700000000049</v>
      </c>
      <c r="CD64" s="218">
        <f>SUMIFS(TB!AW:AW,TB!$F:$F,'Reported IS - detailed'!$B64,TB!$B:$B,'Reported IS - detailed'!$C64,TB!$G:$G,'Reported IS - detailed'!$E64,TB!$J:$J,'Reported IS - detailed'!$A$4,TB!$K:$K,"")</f>
        <v>5.0303299999999922</v>
      </c>
      <c r="CE64" s="527">
        <f>SUMIFS(TB!AX:AX,TB!$F:$F,'Reported IS - detailed'!$B64,TB!$B:$B,'Reported IS - detailed'!$C64,TB!$G:$G,'Reported IS - detailed'!$E64,TB!$J:$J,'Reported IS - detailed'!$A$4,TB!$K:$K,"")</f>
        <v>11.351330000000001</v>
      </c>
      <c r="CF64" s="219">
        <f>SUMIFS(TB!AY:AY,TB!$F:$F,'Reported IS - detailed'!$B64,TB!$B:$B,'Reported IS - detailed'!$C64,TB!$G:$G,'Reported IS - detailed'!$E64,TB!$J:$J,'Reported IS - detailed'!$A$4,TB!$K:$K,"")</f>
        <v>5.0303299999999993</v>
      </c>
      <c r="CG64" s="219">
        <f>SUMIFS(TB!AZ:AZ,TB!$F:$F,'Reported IS - detailed'!$B64,TB!$B:$B,'Reported IS - detailed'!$C64,TB!$G:$G,'Reported IS - detailed'!$E64,TB!$J:$J,'Reported IS - detailed'!$A$4,TB!$K:$K,"")</f>
        <v>0</v>
      </c>
      <c r="CH64" s="219">
        <f>SUMIFS(TB!BA:BA,TB!$F:$F,'Reported IS - detailed'!$B64,TB!$B:$B,'Reported IS - detailed'!$C64,TB!$G:$G,'Reported IS - detailed'!$E64,TB!$J:$J,'Reported IS - detailed'!$A$4,TB!$K:$K,"")</f>
        <v>0</v>
      </c>
      <c r="CI64" s="219">
        <f>SUMIFS(TB!BB:BB,TB!$F:$F,'Reported IS - detailed'!$B64,TB!$B:$B,'Reported IS - detailed'!$C64,TB!$G:$G,'Reported IS - detailed'!$E64,TB!$J:$J,'Reported IS - detailed'!$A$4,TB!$K:$K,"")</f>
        <v>0</v>
      </c>
      <c r="CJ64" s="219">
        <f>SUMIFS(TB!BC:BC,TB!$F:$F,'Reported IS - detailed'!$B64,TB!$B:$B,'Reported IS - detailed'!$C64,TB!$G:$G,'Reported IS - detailed'!$E64,TB!$J:$J,'Reported IS - detailed'!$A$4,TB!$K:$K,"")</f>
        <v>0</v>
      </c>
      <c r="CK64" s="219">
        <f>SUMIFS(TB!BD:BD,TB!$F:$F,'Reported IS - detailed'!$B64,TB!$B:$B,'Reported IS - detailed'!$C64,TB!$G:$G,'Reported IS - detailed'!$E64,TB!$J:$J,'Reported IS - detailed'!$A$4,TB!$K:$K,"")</f>
        <v>0</v>
      </c>
      <c r="CL64" s="219">
        <f>SUMIFS(TB!BE:BE,TB!$F:$F,'Reported IS - detailed'!$B64,TB!$B:$B,'Reported IS - detailed'!$C64,TB!$G:$G,'Reported IS - detailed'!$E64,TB!$J:$J,'Reported IS - detailed'!$A$4,TB!$K:$K,"")</f>
        <v>0</v>
      </c>
      <c r="CM64" s="219">
        <f>SUMIFS(TB!BF:BF,TB!$F:$F,'Reported IS - detailed'!$B64,TB!$B:$B,'Reported IS - detailed'!$C64,TB!$G:$G,'Reported IS - detailed'!$E64,TB!$J:$J,'Reported IS - detailed'!$A$4,TB!$K:$K,"")</f>
        <v>0</v>
      </c>
      <c r="CN64" s="219">
        <f>SUMIFS(TB!BG:BG,TB!$F:$F,'Reported IS - detailed'!$B64,TB!$B:$B,'Reported IS - detailed'!$C64,TB!$G:$G,'Reported IS - detailed'!$E64,TB!$J:$J,'Reported IS - detailed'!$A$4,TB!$K:$K,"")</f>
        <v>0</v>
      </c>
      <c r="CO64" s="219">
        <f>SUMIFS(TB!BH:BH,TB!$F:$F,'Reported IS - detailed'!$B64,TB!$B:$B,'Reported IS - detailed'!$C64,TB!$G:$G,'Reported IS - detailed'!$E64,TB!$J:$J,'Reported IS - detailed'!$A$4,TB!$K:$K,"")</f>
        <v>0</v>
      </c>
      <c r="CP64" s="218">
        <f>SUMIFS(TB!BI:BI,TB!$F:$F,'Reported IS - detailed'!$B64,TB!$B:$B,'Reported IS - detailed'!$C64,TB!$G:$G,'Reported IS - detailed'!$E64,TB!$J:$J,'Reported IS - detailed'!$A$4,TB!$K:$K,"")</f>
        <v>0</v>
      </c>
    </row>
    <row r="65" spans="2:94" ht="14.25" hidden="1" customHeight="1" outlineLevel="2" x14ac:dyDescent="0.45">
      <c r="B65" s="92" t="s">
        <v>10</v>
      </c>
      <c r="C65" s="93" t="s">
        <v>626</v>
      </c>
      <c r="D65" s="93" t="str">
        <f>IFERROR(VLOOKUP($C65,TB!$B:$H,2,FALSE),"-")</f>
        <v>Insurance Expense</v>
      </c>
      <c r="E65" s="93" t="str">
        <f>IFERROR(VLOOKUP($C65,TB!$B:$H,6,FALSE),"-")</f>
        <v>Insurance expenses</v>
      </c>
      <c r="F65" s="92" t="str">
        <f>IFERROR(VLOOKUP($C65,TB!$B:$H,7,FALSE),"-")</f>
        <v>Other</v>
      </c>
      <c r="G65" s="220">
        <f>SUM(AU65:BF65)</f>
        <v>0.72328999999999999</v>
      </c>
      <c r="H65" s="220">
        <f>SUM(BG65:BR65)</f>
        <v>0</v>
      </c>
      <c r="I65" s="220">
        <f>SUM(BS65:CD65)</f>
        <v>0</v>
      </c>
      <c r="J65" s="220">
        <f ca="1">_xlfn.IFNA(SUM(OFFSET($AU65,0,MATCH(Periods!$D$15,$AU$7:$CS$7)-1):OFFSET($AU65,0,MATCH(Periods!$D$15,$AU$7:$CS$7,0)-12)),0)</f>
        <v>0</v>
      </c>
      <c r="K65" s="220">
        <f ca="1">_xlfn.IFNA(SUM(OFFSET($AU65,0,MATCH(Periods!$D$17,$AU$7:$CS$7)-1):OFFSET($AU65,0,MATCH(Periods!$D$13,$AU$7:$CS$7,0))),0)</f>
        <v>0</v>
      </c>
      <c r="L65" s="220">
        <f ca="1">_xlfn.IFNA(SUM(OFFSET($AU65,0,MATCH(Periods!$D$16,$AU$7:$CS$7)-1):OFFSET($AU65,0,MATCH(Periods!$D$14,$AU$7:$CS$7,0))),0)</f>
        <v>0</v>
      </c>
      <c r="N65" s="92"/>
      <c r="O65" s="316"/>
      <c r="P65" s="49">
        <f t="shared" si="310"/>
        <v>7.5997123434329811E-6</v>
      </c>
      <c r="Q65" s="49">
        <f t="shared" si="311"/>
        <v>0</v>
      </c>
      <c r="R65" s="49">
        <f t="shared" si="312"/>
        <v>0</v>
      </c>
      <c r="S65" s="49">
        <f t="shared" ca="1" si="313"/>
        <v>0</v>
      </c>
      <c r="T65" s="49">
        <f t="shared" ca="1" si="314"/>
        <v>0</v>
      </c>
      <c r="U65" s="49">
        <f t="shared" ca="1" si="315"/>
        <v>0</v>
      </c>
      <c r="V65" s="149"/>
      <c r="W65" s="220">
        <f t="shared" si="158"/>
        <v>0</v>
      </c>
      <c r="X65" s="220">
        <f>MIN(BG65:BR65)</f>
        <v>0</v>
      </c>
      <c r="Y65" s="220">
        <f>MIN(BS65:CD65)</f>
        <v>0</v>
      </c>
      <c r="Z65" s="220">
        <f ca="1">_xlfn.IFNA(MIN(OFFSET($AU65,0,MATCH(Periods!$D$15,$AU$7:$CS$7)-1):OFFSET($AU65,0,MATCH(Periods!$D$15,$AU$7:$CS$7,0)-12)),0)</f>
        <v>0</v>
      </c>
      <c r="AA65" s="337"/>
      <c r="AB65" s="220">
        <f t="shared" si="159"/>
        <v>0.72328999999999999</v>
      </c>
      <c r="AC65" s="220">
        <f>MAX(BG65:BR65)</f>
        <v>0</v>
      </c>
      <c r="AD65" s="220">
        <f>MAX(BS65:CD65)</f>
        <v>0</v>
      </c>
      <c r="AE65" s="220">
        <f ca="1">_xlfn.IFNA(MAX(OFFSET($AU65,0,MATCH(Periods!$D$15,$AU$7:$CS$7)-1):OFFSET($AU65,0,MATCH(Periods!$D$15,$AU$7:$CS$7,0)-12)),0)</f>
        <v>0</v>
      </c>
      <c r="AF65" s="337"/>
      <c r="AG65" s="220">
        <f t="shared" si="160"/>
        <v>6.0274166666666663E-2</v>
      </c>
      <c r="AH65" s="220">
        <f>AVERAGE(BG65:BR65)</f>
        <v>0</v>
      </c>
      <c r="AI65" s="220">
        <f>AVERAGE(BS65:CD65)</f>
        <v>0</v>
      </c>
      <c r="AJ65" s="220">
        <f ca="1">_xlfn.IFNA(AVERAGE(OFFSET($AU65,0,MATCH(Periods!$D$15,$AU$7:$CS$7)-1):OFFSET($AU65,0,MATCH(Periods!$D$15,$AU$7:$CS$7,0)-12)),0)</f>
        <v>0</v>
      </c>
      <c r="AK65" s="337"/>
      <c r="AL65" s="220">
        <f t="shared" si="316"/>
        <v>-0.72328999999999999</v>
      </c>
      <c r="AM65" s="83">
        <f t="shared" si="317"/>
        <v>-1</v>
      </c>
      <c r="AN65" s="220">
        <f t="shared" si="318"/>
        <v>0</v>
      </c>
      <c r="AO65" s="83" t="str">
        <f t="shared" si="319"/>
        <v>n/a</v>
      </c>
      <c r="AP65" s="220">
        <f t="shared" ca="1" si="320"/>
        <v>0</v>
      </c>
      <c r="AQ65" s="83" t="str">
        <f t="shared" ca="1" si="321"/>
        <v>n/a</v>
      </c>
      <c r="AR65" s="220">
        <f t="shared" ca="1" si="322"/>
        <v>0</v>
      </c>
      <c r="AS65" s="49" t="str">
        <f t="shared" ca="1" si="323"/>
        <v>n/a</v>
      </c>
      <c r="AU65" s="220">
        <f>SUMIFS(TB!N:N,TB!$F:$F,'Reported IS - detailed'!$B65,TB!$B:$B,'Reported IS - detailed'!$C65,TB!$G:$G,'Reported IS - detailed'!$E65,TB!$J:$J,'Reported IS - detailed'!$A$4,TB!$K:$K,"")</f>
        <v>0</v>
      </c>
      <c r="AV65" s="220">
        <f>SUMIFS(TB!O:O,TB!$F:$F,'Reported IS - detailed'!$B65,TB!$B:$B,'Reported IS - detailed'!$C65,TB!$G:$G,'Reported IS - detailed'!$E65,TB!$J:$J,'Reported IS - detailed'!$A$4,TB!$K:$K,"")</f>
        <v>0</v>
      </c>
      <c r="AW65" s="220">
        <f>SUMIFS(TB!P:P,TB!$F:$F,'Reported IS - detailed'!$B65,TB!$B:$B,'Reported IS - detailed'!$C65,TB!$G:$G,'Reported IS - detailed'!$E65,TB!$J:$J,'Reported IS - detailed'!$A$4,TB!$K:$K,"")</f>
        <v>0</v>
      </c>
      <c r="AX65" s="220">
        <f>SUMIFS(TB!Q:Q,TB!$F:$F,'Reported IS - detailed'!$B65,TB!$B:$B,'Reported IS - detailed'!$C65,TB!$G:$G,'Reported IS - detailed'!$E65,TB!$J:$J,'Reported IS - detailed'!$A$4,TB!$K:$K,"")</f>
        <v>0</v>
      </c>
      <c r="AY65" s="220">
        <f>SUMIFS(TB!R:R,TB!$F:$F,'Reported IS - detailed'!$B65,TB!$B:$B,'Reported IS - detailed'!$C65,TB!$G:$G,'Reported IS - detailed'!$E65,TB!$J:$J,'Reported IS - detailed'!$A$4,TB!$K:$K,"")</f>
        <v>0</v>
      </c>
      <c r="AZ65" s="220">
        <f>SUMIFS(TB!S:S,TB!$F:$F,'Reported IS - detailed'!$B65,TB!$B:$B,'Reported IS - detailed'!$C65,TB!$G:$G,'Reported IS - detailed'!$E65,TB!$J:$J,'Reported IS - detailed'!$A$4,TB!$K:$K,"")</f>
        <v>0</v>
      </c>
      <c r="BA65" s="220">
        <f>SUMIFS(TB!T:T,TB!$F:$F,'Reported IS - detailed'!$B65,TB!$B:$B,'Reported IS - detailed'!$C65,TB!$G:$G,'Reported IS - detailed'!$E65,TB!$J:$J,'Reported IS - detailed'!$A$4,TB!$K:$K,"")</f>
        <v>0</v>
      </c>
      <c r="BB65" s="220">
        <f>SUMIFS(TB!U:U,TB!$F:$F,'Reported IS - detailed'!$B65,TB!$B:$B,'Reported IS - detailed'!$C65,TB!$G:$G,'Reported IS - detailed'!$E65,TB!$J:$J,'Reported IS - detailed'!$A$4,TB!$K:$K,"")</f>
        <v>0</v>
      </c>
      <c r="BC65" s="220">
        <f>SUMIFS(TB!V:V,TB!$F:$F,'Reported IS - detailed'!$B65,TB!$B:$B,'Reported IS - detailed'!$C65,TB!$G:$G,'Reported IS - detailed'!$E65,TB!$J:$J,'Reported IS - detailed'!$A$4,TB!$K:$K,"")</f>
        <v>0</v>
      </c>
      <c r="BD65" s="220">
        <f>SUMIFS(TB!W:W,TB!$F:$F,'Reported IS - detailed'!$B65,TB!$B:$B,'Reported IS - detailed'!$C65,TB!$G:$G,'Reported IS - detailed'!$E65,TB!$J:$J,'Reported IS - detailed'!$A$4,TB!$K:$K,"")</f>
        <v>0</v>
      </c>
      <c r="BE65" s="220">
        <f>SUMIFS(TB!X:X,TB!$F:$F,'Reported IS - detailed'!$B65,TB!$B:$B,'Reported IS - detailed'!$C65,TB!$G:$G,'Reported IS - detailed'!$E65,TB!$J:$J,'Reported IS - detailed'!$A$4,TB!$K:$K,"")</f>
        <v>0</v>
      </c>
      <c r="BF65" s="220">
        <f>SUMIFS(TB!Y:Y,TB!$F:$F,'Reported IS - detailed'!$B65,TB!$B:$B,'Reported IS - detailed'!$C65,TB!$G:$G,'Reported IS - detailed'!$E65,TB!$J:$J,'Reported IS - detailed'!$A$4,TB!$K:$K,"")</f>
        <v>0.72328999999999999</v>
      </c>
      <c r="BG65" s="220">
        <f>SUMIFS(TB!Z:Z,TB!$F:$F,'Reported IS - detailed'!$B65,TB!$B:$B,'Reported IS - detailed'!$C65,TB!$G:$G,'Reported IS - detailed'!$E65,TB!$J:$J,'Reported IS - detailed'!$A$4,TB!$K:$K,"")</f>
        <v>0</v>
      </c>
      <c r="BH65" s="220">
        <f>SUMIFS(TB!AA:AA,TB!$F:$F,'Reported IS - detailed'!$B65,TB!$B:$B,'Reported IS - detailed'!$C65,TB!$G:$G,'Reported IS - detailed'!$E65,TB!$J:$J,'Reported IS - detailed'!$A$4,TB!$K:$K,"")</f>
        <v>0</v>
      </c>
      <c r="BI65" s="220">
        <f>SUMIFS(TB!AB:AB,TB!$F:$F,'Reported IS - detailed'!$B65,TB!$B:$B,'Reported IS - detailed'!$C65,TB!$G:$G,'Reported IS - detailed'!$E65,TB!$J:$J,'Reported IS - detailed'!$A$4,TB!$K:$K,"")</f>
        <v>0</v>
      </c>
      <c r="BJ65" s="220">
        <f>SUMIFS(TB!AC:AC,TB!$F:$F,'Reported IS - detailed'!$B65,TB!$B:$B,'Reported IS - detailed'!$C65,TB!$G:$G,'Reported IS - detailed'!$E65,TB!$J:$J,'Reported IS - detailed'!$A$4,TB!$K:$K,"")</f>
        <v>0</v>
      </c>
      <c r="BK65" s="220">
        <f>SUMIFS(TB!AD:AD,TB!$F:$F,'Reported IS - detailed'!$B65,TB!$B:$B,'Reported IS - detailed'!$C65,TB!$G:$G,'Reported IS - detailed'!$E65,TB!$J:$J,'Reported IS - detailed'!$A$4,TB!$K:$K,"")</f>
        <v>0</v>
      </c>
      <c r="BL65" s="220">
        <f>SUMIFS(TB!AE:AE,TB!$F:$F,'Reported IS - detailed'!$B65,TB!$B:$B,'Reported IS - detailed'!$C65,TB!$G:$G,'Reported IS - detailed'!$E65,TB!$J:$J,'Reported IS - detailed'!$A$4,TB!$K:$K,"")</f>
        <v>0</v>
      </c>
      <c r="BM65" s="220">
        <f>SUMIFS(TB!AF:AF,TB!$F:$F,'Reported IS - detailed'!$B65,TB!$B:$B,'Reported IS - detailed'!$C65,TB!$G:$G,'Reported IS - detailed'!$E65,TB!$J:$J,'Reported IS - detailed'!$A$4,TB!$K:$K,"")</f>
        <v>0</v>
      </c>
      <c r="BN65" s="220">
        <f>SUMIFS(TB!AG:AG,TB!$F:$F,'Reported IS - detailed'!$B65,TB!$B:$B,'Reported IS - detailed'!$C65,TB!$G:$G,'Reported IS - detailed'!$E65,TB!$J:$J,'Reported IS - detailed'!$A$4,TB!$K:$K,"")</f>
        <v>0</v>
      </c>
      <c r="BO65" s="220">
        <f>SUMIFS(TB!AH:AH,TB!$F:$F,'Reported IS - detailed'!$B65,TB!$B:$B,'Reported IS - detailed'!$C65,TB!$G:$G,'Reported IS - detailed'!$E65,TB!$J:$J,'Reported IS - detailed'!$A$4,TB!$K:$K,"")</f>
        <v>0</v>
      </c>
      <c r="BP65" s="220">
        <f>SUMIFS(TB!AI:AI,TB!$F:$F,'Reported IS - detailed'!$B65,TB!$B:$B,'Reported IS - detailed'!$C65,TB!$G:$G,'Reported IS - detailed'!$E65,TB!$J:$J,'Reported IS - detailed'!$A$4,TB!$K:$K,"")</f>
        <v>0</v>
      </c>
      <c r="BQ65" s="220">
        <f>SUMIFS(TB!AJ:AJ,TB!$F:$F,'Reported IS - detailed'!$B65,TB!$B:$B,'Reported IS - detailed'!$C65,TB!$G:$G,'Reported IS - detailed'!$E65,TB!$J:$J,'Reported IS - detailed'!$A$4,TB!$K:$K,"")</f>
        <v>0</v>
      </c>
      <c r="BR65" s="220">
        <f>SUMIFS(TB!AK:AK,TB!$F:$F,'Reported IS - detailed'!$B65,TB!$B:$B,'Reported IS - detailed'!$C65,TB!$G:$G,'Reported IS - detailed'!$E65,TB!$J:$J,'Reported IS - detailed'!$A$4,TB!$K:$K,"")</f>
        <v>0</v>
      </c>
      <c r="BS65" s="220">
        <f>SUMIFS(TB!AL:AL,TB!$F:$F,'Reported IS - detailed'!$B65,TB!$B:$B,'Reported IS - detailed'!$C65,TB!$G:$G,'Reported IS - detailed'!$E65,TB!$J:$J,'Reported IS - detailed'!$A$4,TB!$K:$K,"")</f>
        <v>0</v>
      </c>
      <c r="BT65" s="220">
        <f>SUMIFS(TB!AM:AM,TB!$F:$F,'Reported IS - detailed'!$B65,TB!$B:$B,'Reported IS - detailed'!$C65,TB!$G:$G,'Reported IS - detailed'!$E65,TB!$J:$J,'Reported IS - detailed'!$A$4,TB!$K:$K,"")</f>
        <v>0</v>
      </c>
      <c r="BU65" s="220">
        <f>SUMIFS(TB!AN:AN,TB!$F:$F,'Reported IS - detailed'!$B65,TB!$B:$B,'Reported IS - detailed'!$C65,TB!$G:$G,'Reported IS - detailed'!$E65,TB!$J:$J,'Reported IS - detailed'!$A$4,TB!$K:$K,"")</f>
        <v>0</v>
      </c>
      <c r="BV65" s="220">
        <f>SUMIFS(TB!AO:AO,TB!$F:$F,'Reported IS - detailed'!$B65,TB!$B:$B,'Reported IS - detailed'!$C65,TB!$G:$G,'Reported IS - detailed'!$E65,TB!$J:$J,'Reported IS - detailed'!$A$4,TB!$K:$K,"")</f>
        <v>0</v>
      </c>
      <c r="BW65" s="220">
        <f>SUMIFS(TB!AP:AP,TB!$F:$F,'Reported IS - detailed'!$B65,TB!$B:$B,'Reported IS - detailed'!$C65,TB!$G:$G,'Reported IS - detailed'!$E65,TB!$J:$J,'Reported IS - detailed'!$A$4,TB!$K:$K,"")</f>
        <v>0</v>
      </c>
      <c r="BX65" s="220">
        <f>SUMIFS(TB!AQ:AQ,TB!$F:$F,'Reported IS - detailed'!$B65,TB!$B:$B,'Reported IS - detailed'!$C65,TB!$G:$G,'Reported IS - detailed'!$E65,TB!$J:$J,'Reported IS - detailed'!$A$4,TB!$K:$K,"")</f>
        <v>0</v>
      </c>
      <c r="BY65" s="220">
        <f>SUMIFS(TB!AR:AR,TB!$F:$F,'Reported IS - detailed'!$B65,TB!$B:$B,'Reported IS - detailed'!$C65,TB!$G:$G,'Reported IS - detailed'!$E65,TB!$J:$J,'Reported IS - detailed'!$A$4,TB!$K:$K,"")</f>
        <v>0</v>
      </c>
      <c r="BZ65" s="220">
        <f>SUMIFS(TB!AS:AS,TB!$F:$F,'Reported IS - detailed'!$B65,TB!$B:$B,'Reported IS - detailed'!$C65,TB!$G:$G,'Reported IS - detailed'!$E65,TB!$J:$J,'Reported IS - detailed'!$A$4,TB!$K:$K,"")</f>
        <v>0</v>
      </c>
      <c r="CA65" s="220">
        <f>SUMIFS(TB!AT:AT,TB!$F:$F,'Reported IS - detailed'!$B65,TB!$B:$B,'Reported IS - detailed'!$C65,TB!$G:$G,'Reported IS - detailed'!$E65,TB!$J:$J,'Reported IS - detailed'!$A$4,TB!$K:$K,"")</f>
        <v>0</v>
      </c>
      <c r="CB65" s="220">
        <f>SUMIFS(TB!AU:AU,TB!$F:$F,'Reported IS - detailed'!$B65,TB!$B:$B,'Reported IS - detailed'!$C65,TB!$G:$G,'Reported IS - detailed'!$E65,TB!$J:$J,'Reported IS - detailed'!$A$4,TB!$K:$K,"")</f>
        <v>0</v>
      </c>
      <c r="CC65" s="220">
        <f>SUMIFS(TB!AV:AV,TB!$F:$F,'Reported IS - detailed'!$B65,TB!$B:$B,'Reported IS - detailed'!$C65,TB!$G:$G,'Reported IS - detailed'!$E65,TB!$J:$J,'Reported IS - detailed'!$A$4,TB!$K:$K,"")</f>
        <v>0</v>
      </c>
      <c r="CD65" s="220">
        <f>SUMIFS(TB!AW:AW,TB!$F:$F,'Reported IS - detailed'!$B65,TB!$B:$B,'Reported IS - detailed'!$C65,TB!$G:$G,'Reported IS - detailed'!$E65,TB!$J:$J,'Reported IS - detailed'!$A$4,TB!$K:$K,"")</f>
        <v>0</v>
      </c>
      <c r="CE65" s="220">
        <f>SUMIFS(TB!AX:AX,TB!$F:$F,'Reported IS - detailed'!$B65,TB!$B:$B,'Reported IS - detailed'!$C65,TB!$G:$G,'Reported IS - detailed'!$E65,TB!$J:$J,'Reported IS - detailed'!$A$4,TB!$K:$K,"")</f>
        <v>0</v>
      </c>
      <c r="CF65" s="220">
        <f>SUMIFS(TB!AY:AY,TB!$F:$F,'Reported IS - detailed'!$B65,TB!$B:$B,'Reported IS - detailed'!$C65,TB!$G:$G,'Reported IS - detailed'!$E65,TB!$J:$J,'Reported IS - detailed'!$A$4,TB!$K:$K,"")</f>
        <v>0</v>
      </c>
      <c r="CG65" s="220">
        <f>SUMIFS(TB!AZ:AZ,TB!$F:$F,'Reported IS - detailed'!$B65,TB!$B:$B,'Reported IS - detailed'!$C65,TB!$G:$G,'Reported IS - detailed'!$E65,TB!$J:$J,'Reported IS - detailed'!$A$4,TB!$K:$K,"")</f>
        <v>0</v>
      </c>
      <c r="CH65" s="220">
        <f>SUMIFS(TB!BA:BA,TB!$F:$F,'Reported IS - detailed'!$B65,TB!$B:$B,'Reported IS - detailed'!$C65,TB!$G:$G,'Reported IS - detailed'!$E65,TB!$J:$J,'Reported IS - detailed'!$A$4,TB!$K:$K,"")</f>
        <v>0</v>
      </c>
      <c r="CI65" s="220">
        <f>SUMIFS(TB!BB:BB,TB!$F:$F,'Reported IS - detailed'!$B65,TB!$B:$B,'Reported IS - detailed'!$C65,TB!$G:$G,'Reported IS - detailed'!$E65,TB!$J:$J,'Reported IS - detailed'!$A$4,TB!$K:$K,"")</f>
        <v>0</v>
      </c>
      <c r="CJ65" s="220">
        <f>SUMIFS(TB!BC:BC,TB!$F:$F,'Reported IS - detailed'!$B65,TB!$B:$B,'Reported IS - detailed'!$C65,TB!$G:$G,'Reported IS - detailed'!$E65,TB!$J:$J,'Reported IS - detailed'!$A$4,TB!$K:$K,"")</f>
        <v>0</v>
      </c>
      <c r="CK65" s="220">
        <f>SUMIFS(TB!BD:BD,TB!$F:$F,'Reported IS - detailed'!$B65,TB!$B:$B,'Reported IS - detailed'!$C65,TB!$G:$G,'Reported IS - detailed'!$E65,TB!$J:$J,'Reported IS - detailed'!$A$4,TB!$K:$K,"")</f>
        <v>0</v>
      </c>
      <c r="CL65" s="220">
        <f>SUMIFS(TB!BE:BE,TB!$F:$F,'Reported IS - detailed'!$B65,TB!$B:$B,'Reported IS - detailed'!$C65,TB!$G:$G,'Reported IS - detailed'!$E65,TB!$J:$J,'Reported IS - detailed'!$A$4,TB!$K:$K,"")</f>
        <v>0</v>
      </c>
      <c r="CM65" s="220">
        <f>SUMIFS(TB!BF:BF,TB!$F:$F,'Reported IS - detailed'!$B65,TB!$B:$B,'Reported IS - detailed'!$C65,TB!$G:$G,'Reported IS - detailed'!$E65,TB!$J:$J,'Reported IS - detailed'!$A$4,TB!$K:$K,"")</f>
        <v>0</v>
      </c>
      <c r="CN65" s="220">
        <f>SUMIFS(TB!BG:BG,TB!$F:$F,'Reported IS - detailed'!$B65,TB!$B:$B,'Reported IS - detailed'!$C65,TB!$G:$G,'Reported IS - detailed'!$E65,TB!$J:$J,'Reported IS - detailed'!$A$4,TB!$K:$K,"")</f>
        <v>0</v>
      </c>
      <c r="CO65" s="220">
        <f>SUMIFS(TB!BH:BH,TB!$F:$F,'Reported IS - detailed'!$B65,TB!$B:$B,'Reported IS - detailed'!$C65,TB!$G:$G,'Reported IS - detailed'!$E65,TB!$J:$J,'Reported IS - detailed'!$A$4,TB!$K:$K,"")</f>
        <v>0</v>
      </c>
      <c r="CP65" s="220">
        <f>SUMIFS(TB!BI:BI,TB!$F:$F,'Reported IS - detailed'!$B65,TB!$B:$B,'Reported IS - detailed'!$C65,TB!$G:$G,'Reported IS - detailed'!$E65,TB!$J:$J,'Reported IS - detailed'!$A$4,TB!$K:$K,"")</f>
        <v>0</v>
      </c>
    </row>
    <row r="66" spans="2:94" ht="14.25" hidden="1" customHeight="1" outlineLevel="1" x14ac:dyDescent="0.45">
      <c r="B66" s="71" t="s">
        <v>10</v>
      </c>
      <c r="C66" s="197"/>
      <c r="D66" s="197" t="str">
        <f t="shared" ref="D66" si="342">$E65</f>
        <v>Insurance expenses</v>
      </c>
      <c r="E66" s="85" t="str">
        <f t="shared" ref="E66" si="343">$E65</f>
        <v>Insurance expenses</v>
      </c>
      <c r="F66" s="71"/>
      <c r="G66" s="218">
        <f t="shared" ref="G66:L66" si="344">SUM(G64:G65)</f>
        <v>28.423289999999998</v>
      </c>
      <c r="H66" s="218">
        <f t="shared" si="344"/>
        <v>53.353010000000005</v>
      </c>
      <c r="I66" s="218">
        <f t="shared" si="344"/>
        <v>55.604699999999994</v>
      </c>
      <c r="J66" s="218">
        <f t="shared" ca="1" si="344"/>
        <v>62.442360000000001</v>
      </c>
      <c r="K66" s="218">
        <f t="shared" ca="1" si="344"/>
        <v>9.5440000000000005</v>
      </c>
      <c r="L66" s="218">
        <f t="shared" ca="1" si="344"/>
        <v>16.38166</v>
      </c>
      <c r="N66" s="71"/>
      <c r="O66" s="316"/>
      <c r="P66" s="58">
        <f t="shared" si="310"/>
        <v>2.9864760725846506E-4</v>
      </c>
      <c r="Q66" s="58">
        <f t="shared" si="311"/>
        <v>1.0217216175047944E-3</v>
      </c>
      <c r="R66" s="58">
        <f t="shared" si="312"/>
        <v>6.6390291222560361E-4</v>
      </c>
      <c r="S66" s="58">
        <f t="shared" ca="1" si="313"/>
        <v>8.1202066050740246E-4</v>
      </c>
      <c r="T66" s="58">
        <f t="shared" ca="1" si="314"/>
        <v>9.2061725832230212E-4</v>
      </c>
      <c r="U66" s="58">
        <f t="shared" ca="1" si="315"/>
        <v>4.6668806889810354E-3</v>
      </c>
      <c r="V66" s="149"/>
      <c r="W66" s="446"/>
      <c r="X66" s="446"/>
      <c r="Y66" s="446"/>
      <c r="Z66" s="446"/>
      <c r="AA66" s="337"/>
      <c r="AB66" s="446"/>
      <c r="AC66" s="446"/>
      <c r="AD66" s="446"/>
      <c r="AE66" s="446"/>
      <c r="AF66" s="337"/>
      <c r="AG66" s="446"/>
      <c r="AH66" s="446"/>
      <c r="AI66" s="446"/>
      <c r="AJ66" s="446"/>
      <c r="AK66" s="337"/>
      <c r="AL66" s="218">
        <f t="shared" si="316"/>
        <v>24.929720000000007</v>
      </c>
      <c r="AM66" s="59">
        <f t="shared" si="317"/>
        <v>0.87708776851659354</v>
      </c>
      <c r="AN66" s="218">
        <f t="shared" si="318"/>
        <v>2.2516899999999893</v>
      </c>
      <c r="AO66" s="59">
        <f t="shared" si="319"/>
        <v>4.2203617003051731E-2</v>
      </c>
      <c r="AP66" s="218">
        <f t="shared" ca="1" si="320"/>
        <v>6.8376600000000067</v>
      </c>
      <c r="AQ66" s="59">
        <f t="shared" ca="1" si="321"/>
        <v>0.12296910153278423</v>
      </c>
      <c r="AR66" s="218">
        <f t="shared" ca="1" si="322"/>
        <v>6.8376599999999996</v>
      </c>
      <c r="AS66" s="58">
        <f t="shared" ca="1" si="323"/>
        <v>0.7164354568315171</v>
      </c>
      <c r="AU66" s="218">
        <f t="shared" ref="AU66:CP66" si="345">SUM(AU64:AU65)</f>
        <v>0</v>
      </c>
      <c r="AV66" s="218">
        <f t="shared" si="345"/>
        <v>19.015000000000001</v>
      </c>
      <c r="AW66" s="218">
        <f t="shared" si="345"/>
        <v>0</v>
      </c>
      <c r="AX66" s="218">
        <f t="shared" si="345"/>
        <v>0</v>
      </c>
      <c r="AY66" s="218">
        <f t="shared" si="345"/>
        <v>0</v>
      </c>
      <c r="AZ66" s="218">
        <f t="shared" si="345"/>
        <v>0</v>
      </c>
      <c r="BA66" s="218">
        <f t="shared" si="345"/>
        <v>0</v>
      </c>
      <c r="BB66" s="218">
        <f t="shared" si="345"/>
        <v>0</v>
      </c>
      <c r="BC66" s="218">
        <f t="shared" si="345"/>
        <v>0</v>
      </c>
      <c r="BD66" s="218">
        <f t="shared" si="345"/>
        <v>0</v>
      </c>
      <c r="BE66" s="218">
        <f t="shared" si="345"/>
        <v>4.343</v>
      </c>
      <c r="BF66" s="218">
        <f t="shared" si="345"/>
        <v>5.0652899999999992</v>
      </c>
      <c r="BG66" s="218">
        <f t="shared" si="345"/>
        <v>4.3520000000000003</v>
      </c>
      <c r="BH66" s="218">
        <f t="shared" si="345"/>
        <v>4.3420000000000005</v>
      </c>
      <c r="BI66" s="218">
        <f t="shared" si="345"/>
        <v>5.5129999999999999</v>
      </c>
      <c r="BJ66" s="218">
        <f t="shared" si="345"/>
        <v>4.3419999999999987</v>
      </c>
      <c r="BK66" s="218">
        <f t="shared" si="345"/>
        <v>4.3419999999999987</v>
      </c>
      <c r="BL66" s="218">
        <f t="shared" si="345"/>
        <v>4.3420000000000023</v>
      </c>
      <c r="BM66" s="218">
        <f t="shared" si="345"/>
        <v>4.3419999999999987</v>
      </c>
      <c r="BN66" s="218">
        <f t="shared" si="345"/>
        <v>4.3420000000000023</v>
      </c>
      <c r="BO66" s="218">
        <f t="shared" si="345"/>
        <v>4.3419999999999987</v>
      </c>
      <c r="BP66" s="218">
        <f t="shared" si="345"/>
        <v>4.0940100000000044</v>
      </c>
      <c r="BQ66" s="218">
        <f t="shared" si="345"/>
        <v>4.5</v>
      </c>
      <c r="BR66" s="218">
        <f t="shared" si="345"/>
        <v>4.5</v>
      </c>
      <c r="BS66" s="218">
        <f t="shared" si="345"/>
        <v>4.5</v>
      </c>
      <c r="BT66" s="218">
        <f t="shared" si="345"/>
        <v>5.0440000000000005</v>
      </c>
      <c r="BU66" s="218">
        <f t="shared" si="345"/>
        <v>4.5</v>
      </c>
      <c r="BV66" s="218">
        <f t="shared" si="345"/>
        <v>4.5</v>
      </c>
      <c r="BW66" s="218">
        <f t="shared" si="345"/>
        <v>4.5</v>
      </c>
      <c r="BX66" s="218">
        <f t="shared" si="345"/>
        <v>4.5</v>
      </c>
      <c r="BY66" s="218">
        <f t="shared" si="345"/>
        <v>4.4999999999999964</v>
      </c>
      <c r="BZ66" s="218">
        <f t="shared" si="345"/>
        <v>4.5</v>
      </c>
      <c r="CA66" s="218">
        <f t="shared" si="345"/>
        <v>4.5</v>
      </c>
      <c r="CB66" s="218">
        <f t="shared" si="345"/>
        <v>4.5</v>
      </c>
      <c r="CC66" s="218">
        <f t="shared" si="345"/>
        <v>5.0303700000000049</v>
      </c>
      <c r="CD66" s="218">
        <f t="shared" si="345"/>
        <v>5.0303299999999922</v>
      </c>
      <c r="CE66" s="218">
        <f t="shared" si="345"/>
        <v>11.351330000000001</v>
      </c>
      <c r="CF66" s="218">
        <f t="shared" si="345"/>
        <v>5.0303299999999993</v>
      </c>
      <c r="CG66" s="218">
        <f t="shared" si="345"/>
        <v>0</v>
      </c>
      <c r="CH66" s="218">
        <f t="shared" si="345"/>
        <v>0</v>
      </c>
      <c r="CI66" s="218">
        <f t="shared" si="345"/>
        <v>0</v>
      </c>
      <c r="CJ66" s="218">
        <f t="shared" si="345"/>
        <v>0</v>
      </c>
      <c r="CK66" s="218">
        <f t="shared" si="345"/>
        <v>0</v>
      </c>
      <c r="CL66" s="218">
        <f t="shared" si="345"/>
        <v>0</v>
      </c>
      <c r="CM66" s="218">
        <f t="shared" si="345"/>
        <v>0</v>
      </c>
      <c r="CN66" s="218">
        <f t="shared" si="345"/>
        <v>0</v>
      </c>
      <c r="CO66" s="218">
        <f t="shared" si="345"/>
        <v>0</v>
      </c>
      <c r="CP66" s="218">
        <f t="shared" si="345"/>
        <v>0</v>
      </c>
    </row>
    <row r="67" spans="2:94" ht="14.25" hidden="1" customHeight="1" outlineLevel="2" x14ac:dyDescent="0.45">
      <c r="B67" s="71" t="s">
        <v>10</v>
      </c>
      <c r="C67" s="197" t="s">
        <v>650</v>
      </c>
      <c r="D67" s="197" t="str">
        <f>IFERROR(VLOOKUP($C67,TB!$B:$H,2,FALSE),"-")</f>
        <v>Utilities:Utilities - VOIP-INTERNET TILCO</v>
      </c>
      <c r="E67" s="197" t="str">
        <f>IFERROR(VLOOKUP($C67,TB!$B:$H,6,FALSE),"-")</f>
        <v>Utilities</v>
      </c>
      <c r="F67" s="71" t="str">
        <f>IFERROR(VLOOKUP($C67,TB!$B:$H,7,FALSE),"-")</f>
        <v>VOIP</v>
      </c>
      <c r="G67" s="527">
        <f t="shared" ref="G67:G73" si="346">SUM(AU67:BF67)</f>
        <v>7.4351199999999995</v>
      </c>
      <c r="H67" s="527">
        <f t="shared" ref="H67:H73" si="347">SUM(BG67:BR67)</f>
        <v>14.80406</v>
      </c>
      <c r="I67" s="219">
        <f t="shared" ref="I67:I73" si="348">SUM(BS67:CD67)</f>
        <v>21.350750000000001</v>
      </c>
      <c r="J67" s="218">
        <f ca="1">_xlfn.IFNA(SUM(OFFSET($AU67,0,MATCH(Periods!$D$15,$AU$7:$CS$7)-1):OFFSET($AU67,0,MATCH(Periods!$D$15,$AU$7:$CS$7,0)-12)),0)</f>
        <v>21.416370000000001</v>
      </c>
      <c r="K67" s="218">
        <f ca="1">_xlfn.IFNA(SUM(OFFSET($AU67,0,MATCH(Periods!$D$17,$AU$7:$CS$7)-1):OFFSET($AU67,0,MATCH(Periods!$D$13,$AU$7:$CS$7,0))),0)</f>
        <v>3.0434699999999997</v>
      </c>
      <c r="L67" s="218">
        <f ca="1">_xlfn.IFNA(SUM(OFFSET($AU67,0,MATCH(Periods!$D$16,$AU$7:$CS$7)-1):OFFSET($AU67,0,MATCH(Periods!$D$14,$AU$7:$CS$7,0))),0)</f>
        <v>3.1090900000000001</v>
      </c>
      <c r="N67" s="71"/>
      <c r="O67" s="316"/>
      <c r="P67" s="58">
        <f t="shared" si="310"/>
        <v>7.8121878138651753E-5</v>
      </c>
      <c r="Q67" s="58">
        <f t="shared" si="311"/>
        <v>2.8350093329013724E-4</v>
      </c>
      <c r="R67" s="58">
        <f t="shared" si="312"/>
        <v>2.5492134843279089E-4</v>
      </c>
      <c r="S67" s="58">
        <f t="shared" ca="1" si="313"/>
        <v>2.7850540743608852E-4</v>
      </c>
      <c r="T67" s="58">
        <f t="shared" ca="1" si="314"/>
        <v>2.9357407870768821E-4</v>
      </c>
      <c r="U67" s="58">
        <f t="shared" ca="1" si="315"/>
        <v>8.85731487608951E-4</v>
      </c>
      <c r="V67" s="149"/>
      <c r="W67" s="218">
        <f t="shared" si="158"/>
        <v>0</v>
      </c>
      <c r="X67" s="218">
        <f t="shared" ref="X67:X73" si="349">MIN(BG67:BR67)</f>
        <v>0</v>
      </c>
      <c r="Y67" s="218">
        <f t="shared" ref="Y67:Y73" si="350">MIN(BS67:CD67)</f>
        <v>0.68332000000000193</v>
      </c>
      <c r="Z67" s="218">
        <f ca="1">_xlfn.IFNA(MIN(OFFSET($AU67,0,MATCH(Periods!$D$15,$AU$7:$CS$7)-1):OFFSET($AU67,0,MATCH(Periods!$D$15,$AU$7:$CS$7,0)-12)),0)</f>
        <v>0</v>
      </c>
      <c r="AA67" s="337"/>
      <c r="AB67" s="218">
        <f t="shared" si="159"/>
        <v>1.1896999999999993</v>
      </c>
      <c r="AC67" s="218">
        <f t="shared" ref="AC67:AC73" si="351">MAX(BG67:BR67)</f>
        <v>3.1537200000000016</v>
      </c>
      <c r="AD67" s="218">
        <f t="shared" ref="AD67:AD73" si="352">MAX(BS67:CD67)</f>
        <v>2.5385400000000007</v>
      </c>
      <c r="AE67" s="218">
        <f ca="1">_xlfn.IFNA(MAX(OFFSET($AU67,0,MATCH(Periods!$D$15,$AU$7:$CS$7)-1):OFFSET($AU67,0,MATCH(Periods!$D$15,$AU$7:$CS$7,0)-12)),0)</f>
        <v>3.1090900000000001</v>
      </c>
      <c r="AF67" s="337"/>
      <c r="AG67" s="218">
        <f t="shared" si="160"/>
        <v>0.61959333333333333</v>
      </c>
      <c r="AH67" s="218">
        <f t="shared" ref="AH67:AH73" si="353">AVERAGE(BG67:BR67)</f>
        <v>1.2336716666666667</v>
      </c>
      <c r="AI67" s="218">
        <f t="shared" ref="AI67:AI73" si="354">AVERAGE(BS67:CD67)</f>
        <v>1.7792291666666669</v>
      </c>
      <c r="AJ67" s="218">
        <f ca="1">_xlfn.IFNA(AVERAGE(OFFSET($AU67,0,MATCH(Periods!$D$15,$AU$7:$CS$7)-1):OFFSET($AU67,0,MATCH(Periods!$D$15,$AU$7:$CS$7,0)-12)),0)</f>
        <v>1.7846975</v>
      </c>
      <c r="AK67" s="337"/>
      <c r="AL67" s="218">
        <f t="shared" si="316"/>
        <v>7.3689400000000003</v>
      </c>
      <c r="AM67" s="59">
        <f t="shared" si="317"/>
        <v>0.99109900041963017</v>
      </c>
      <c r="AN67" s="218">
        <f t="shared" si="318"/>
        <v>6.5466900000000017</v>
      </c>
      <c r="AO67" s="59">
        <f t="shared" si="319"/>
        <v>0.44222260650118966</v>
      </c>
      <c r="AP67" s="218">
        <f t="shared" ca="1" si="320"/>
        <v>6.5619999999999123E-2</v>
      </c>
      <c r="AQ67" s="59">
        <f t="shared" ca="1" si="321"/>
        <v>3.0734283338992364E-3</v>
      </c>
      <c r="AR67" s="218">
        <f t="shared" ca="1" si="322"/>
        <v>6.5620000000000456E-2</v>
      </c>
      <c r="AS67" s="58">
        <f t="shared" ca="1" si="323"/>
        <v>2.1560915665342673E-2</v>
      </c>
      <c r="AU67" s="219">
        <f>SUMIFS(TB!N:N,TB!$F:$F,'Reported IS - detailed'!$B67,TB!$B:$B,'Reported IS - detailed'!$C67,TB!$G:$G,'Reported IS - detailed'!$E67,TB!$J:$J,'Reported IS - detailed'!$A$4,TB!$K:$K,"")</f>
        <v>0</v>
      </c>
      <c r="AV67" s="219">
        <f>SUMIFS(TB!O:O,TB!$F:$F,'Reported IS - detailed'!$B67,TB!$B:$B,'Reported IS - detailed'!$C67,TB!$G:$G,'Reported IS - detailed'!$E67,TB!$J:$J,'Reported IS - detailed'!$A$4,TB!$K:$K,"")</f>
        <v>1.1725999999999999</v>
      </c>
      <c r="AW67" s="219">
        <f>SUMIFS(TB!P:P,TB!$F:$F,'Reported IS - detailed'!$B67,TB!$B:$B,'Reported IS - detailed'!$C67,TB!$G:$G,'Reported IS - detailed'!$E67,TB!$J:$J,'Reported IS - detailed'!$A$4,TB!$K:$K,"")</f>
        <v>0.30000000000000004</v>
      </c>
      <c r="AX67" s="219">
        <f>SUMIFS(TB!Q:Q,TB!$F:$F,'Reported IS - detailed'!$B67,TB!$B:$B,'Reported IS - detailed'!$C67,TB!$G:$G,'Reported IS - detailed'!$E67,TB!$J:$J,'Reported IS - detailed'!$A$4,TB!$K:$K,"")</f>
        <v>1.1740699999999999</v>
      </c>
      <c r="AY67" s="219">
        <f>SUMIFS(TB!R:R,TB!$F:$F,'Reported IS - detailed'!$B67,TB!$B:$B,'Reported IS - detailed'!$C67,TB!$G:$G,'Reported IS - detailed'!$E67,TB!$J:$J,'Reported IS - detailed'!$A$4,TB!$K:$K,"")</f>
        <v>0</v>
      </c>
      <c r="AZ67" s="219">
        <f>SUMIFS(TB!S:S,TB!$F:$F,'Reported IS - detailed'!$B67,TB!$B:$B,'Reported IS - detailed'!$C67,TB!$G:$G,'Reported IS - detailed'!$E67,TB!$J:$J,'Reported IS - detailed'!$A$4,TB!$K:$K,"")</f>
        <v>0.78778000000000015</v>
      </c>
      <c r="BA67" s="219">
        <f>SUMIFS(TB!T:T,TB!$F:$F,'Reported IS - detailed'!$B67,TB!$B:$B,'Reported IS - detailed'!$C67,TB!$G:$G,'Reported IS - detailed'!$E67,TB!$J:$J,'Reported IS - detailed'!$A$4,TB!$K:$K,"")</f>
        <v>1.1896999999999993</v>
      </c>
      <c r="BB67" s="219">
        <f>SUMIFS(TB!U:U,TB!$F:$F,'Reported IS - detailed'!$B67,TB!$B:$B,'Reported IS - detailed'!$C67,TB!$G:$G,'Reported IS - detailed'!$E67,TB!$J:$J,'Reported IS - detailed'!$A$4,TB!$K:$K,"")</f>
        <v>0.88399000000000072</v>
      </c>
      <c r="BC67" s="219">
        <f>SUMIFS(TB!V:V,TB!$F:$F,'Reported IS - detailed'!$B67,TB!$B:$B,'Reported IS - detailed'!$C67,TB!$G:$G,'Reported IS - detailed'!$E67,TB!$J:$J,'Reported IS - detailed'!$A$4,TB!$K:$K,"")</f>
        <v>0</v>
      </c>
      <c r="BD67" s="219">
        <f>SUMIFS(TB!W:W,TB!$F:$F,'Reported IS - detailed'!$B67,TB!$B:$B,'Reported IS - detailed'!$C67,TB!$G:$G,'Reported IS - detailed'!$E67,TB!$J:$J,'Reported IS - detailed'!$A$4,TB!$K:$K,"")</f>
        <v>1.08528</v>
      </c>
      <c r="BE67" s="219">
        <f>SUMIFS(TB!X:X,TB!$F:$F,'Reported IS - detailed'!$B67,TB!$B:$B,'Reported IS - detailed'!$C67,TB!$G:$G,'Reported IS - detailed'!$E67,TB!$J:$J,'Reported IS - detailed'!$A$4,TB!$K:$K,"")</f>
        <v>0.84169999999999945</v>
      </c>
      <c r="BF67" s="219">
        <f>SUMIFS(TB!Y:Y,TB!$F:$F,'Reported IS - detailed'!$B67,TB!$B:$B,'Reported IS - detailed'!$C67,TB!$G:$G,'Reported IS - detailed'!$E67,TB!$J:$J,'Reported IS - detailed'!$A$4,TB!$K:$K,"")</f>
        <v>0</v>
      </c>
      <c r="BG67" s="219">
        <f>SUMIFS(TB!Z:Z,TB!$F:$F,'Reported IS - detailed'!$B67,TB!$B:$B,'Reported IS - detailed'!$C67,TB!$G:$G,'Reported IS - detailed'!$E67,TB!$J:$J,'Reported IS - detailed'!$A$4,TB!$K:$K,"")</f>
        <v>1.69028</v>
      </c>
      <c r="BH67" s="219">
        <f>SUMIFS(TB!AA:AA,TB!$F:$F,'Reported IS - detailed'!$B67,TB!$B:$B,'Reported IS - detailed'!$C67,TB!$G:$G,'Reported IS - detailed'!$E67,TB!$J:$J,'Reported IS - detailed'!$A$4,TB!$K:$K,"")</f>
        <v>1.2699099999999999</v>
      </c>
      <c r="BI67" s="219">
        <f>SUMIFS(TB!AB:AB,TB!$F:$F,'Reported IS - detailed'!$B67,TB!$B:$B,'Reported IS - detailed'!$C67,TB!$G:$G,'Reported IS - detailed'!$E67,TB!$J:$J,'Reported IS - detailed'!$A$4,TB!$K:$K,"")</f>
        <v>1.4669299999999996</v>
      </c>
      <c r="BJ67" s="219">
        <f>SUMIFS(TB!AC:AC,TB!$F:$F,'Reported IS - detailed'!$B67,TB!$B:$B,'Reported IS - detailed'!$C67,TB!$G:$G,'Reported IS - detailed'!$E67,TB!$J:$J,'Reported IS - detailed'!$A$4,TB!$K:$K,"")</f>
        <v>0</v>
      </c>
      <c r="BK67" s="219">
        <f>SUMIFS(TB!AD:AD,TB!$F:$F,'Reported IS - detailed'!$B67,TB!$B:$B,'Reported IS - detailed'!$C67,TB!$G:$G,'Reported IS - detailed'!$E67,TB!$J:$J,'Reported IS - detailed'!$A$4,TB!$K:$K,"")</f>
        <v>1.7117399999999998</v>
      </c>
      <c r="BL67" s="219">
        <f>SUMIFS(TB!AE:AE,TB!$F:$F,'Reported IS - detailed'!$B67,TB!$B:$B,'Reported IS - detailed'!$C67,TB!$G:$G,'Reported IS - detailed'!$E67,TB!$J:$J,'Reported IS - detailed'!$A$4,TB!$K:$K,"")</f>
        <v>1.4669300000000005</v>
      </c>
      <c r="BM67" s="219">
        <f>SUMIFS(TB!AF:AF,TB!$F:$F,'Reported IS - detailed'!$B67,TB!$B:$B,'Reported IS - detailed'!$C67,TB!$G:$G,'Reported IS - detailed'!$E67,TB!$J:$J,'Reported IS - detailed'!$A$4,TB!$K:$K,"")</f>
        <v>0.29648000000000074</v>
      </c>
      <c r="BN67" s="219">
        <f>SUMIFS(TB!AG:AG,TB!$F:$F,'Reported IS - detailed'!$B67,TB!$B:$B,'Reported IS - detailed'!$C67,TB!$G:$G,'Reported IS - detailed'!$E67,TB!$J:$J,'Reported IS - detailed'!$A$4,TB!$K:$K,"")</f>
        <v>0</v>
      </c>
      <c r="BO67" s="219">
        <f>SUMIFS(TB!AH:AH,TB!$F:$F,'Reported IS - detailed'!$B67,TB!$B:$B,'Reported IS - detailed'!$C67,TB!$G:$G,'Reported IS - detailed'!$E67,TB!$J:$J,'Reported IS - detailed'!$A$4,TB!$K:$K,"")</f>
        <v>2.0591299999999988</v>
      </c>
      <c r="BP67" s="219">
        <f>SUMIFS(TB!AI:AI,TB!$F:$F,'Reported IS - detailed'!$B67,TB!$B:$B,'Reported IS - detailed'!$C67,TB!$G:$G,'Reported IS - detailed'!$E67,TB!$J:$J,'Reported IS - detailed'!$A$4,TB!$K:$K,"")</f>
        <v>1.0250000000000004</v>
      </c>
      <c r="BQ67" s="219">
        <f>SUMIFS(TB!AJ:AJ,TB!$F:$F,'Reported IS - detailed'!$B67,TB!$B:$B,'Reported IS - detailed'!$C67,TB!$G:$G,'Reported IS - detailed'!$E67,TB!$J:$J,'Reported IS - detailed'!$A$4,TB!$K:$K,"")</f>
        <v>3.1537200000000016</v>
      </c>
      <c r="BR67" s="219">
        <f>SUMIFS(TB!AK:AK,TB!$F:$F,'Reported IS - detailed'!$B67,TB!$B:$B,'Reported IS - detailed'!$C67,TB!$G:$G,'Reported IS - detailed'!$E67,TB!$J:$J,'Reported IS - detailed'!$A$4,TB!$K:$K,"")</f>
        <v>0.66393999999999842</v>
      </c>
      <c r="BS67" s="219">
        <f>SUMIFS(TB!AL:AL,TB!$F:$F,'Reported IS - detailed'!$B67,TB!$B:$B,'Reported IS - detailed'!$C67,TB!$G:$G,'Reported IS - detailed'!$E67,TB!$J:$J,'Reported IS - detailed'!$A$4,TB!$K:$K,"")</f>
        <v>2.3591299999999999</v>
      </c>
      <c r="BT67" s="219">
        <f>SUMIFS(TB!AM:AM,TB!$F:$F,'Reported IS - detailed'!$B67,TB!$B:$B,'Reported IS - detailed'!$C67,TB!$G:$G,'Reported IS - detailed'!$E67,TB!$J:$J,'Reported IS - detailed'!$A$4,TB!$K:$K,"")</f>
        <v>0.68433999999999973</v>
      </c>
      <c r="BU67" s="219">
        <f>SUMIFS(TB!AN:AN,TB!$F:$F,'Reported IS - detailed'!$B67,TB!$B:$B,'Reported IS - detailed'!$C67,TB!$G:$G,'Reported IS - detailed'!$E67,TB!$J:$J,'Reported IS - detailed'!$A$4,TB!$K:$K,"")</f>
        <v>2.5385400000000007</v>
      </c>
      <c r="BV67" s="219">
        <f>SUMIFS(TB!AO:AO,TB!$F:$F,'Reported IS - detailed'!$B67,TB!$B:$B,'Reported IS - detailed'!$C67,TB!$G:$G,'Reported IS - detailed'!$E67,TB!$J:$J,'Reported IS - detailed'!$A$4,TB!$K:$K,"")</f>
        <v>1.03111</v>
      </c>
      <c r="BW67" s="219">
        <f>SUMIFS(TB!AP:AP,TB!$F:$F,'Reported IS - detailed'!$B67,TB!$B:$B,'Reported IS - detailed'!$C67,TB!$G:$G,'Reported IS - detailed'!$E67,TB!$J:$J,'Reported IS - detailed'!$A$4,TB!$K:$K,"")</f>
        <v>1.7144200000000005</v>
      </c>
      <c r="BX67" s="219">
        <f>SUMIFS(TB!AQ:AQ,TB!$F:$F,'Reported IS - detailed'!$B67,TB!$B:$B,'Reported IS - detailed'!$C67,TB!$G:$G,'Reported IS - detailed'!$E67,TB!$J:$J,'Reported IS - detailed'!$A$4,TB!$K:$K,"")</f>
        <v>1.9679000000000002</v>
      </c>
      <c r="BY67" s="219">
        <f>SUMIFS(TB!AR:AR,TB!$F:$F,'Reported IS - detailed'!$B67,TB!$B:$B,'Reported IS - detailed'!$C67,TB!$G:$G,'Reported IS - detailed'!$E67,TB!$J:$J,'Reported IS - detailed'!$A$4,TB!$K:$K,"")</f>
        <v>2.4000299999999974</v>
      </c>
      <c r="BZ67" s="219">
        <f>SUMIFS(TB!AS:AS,TB!$F:$F,'Reported IS - detailed'!$B67,TB!$B:$B,'Reported IS - detailed'!$C67,TB!$G:$G,'Reported IS - detailed'!$E67,TB!$J:$J,'Reported IS - detailed'!$A$4,TB!$K:$K,"")</f>
        <v>0.68332000000000193</v>
      </c>
      <c r="CA67" s="219">
        <f>SUMIFS(TB!AT:AT,TB!$F:$F,'Reported IS - detailed'!$B67,TB!$B:$B,'Reported IS - detailed'!$C67,TB!$G:$G,'Reported IS - detailed'!$E67,TB!$J:$J,'Reported IS - detailed'!$A$4,TB!$K:$K,"")</f>
        <v>2.1122800000000002</v>
      </c>
      <c r="CB67" s="219">
        <f>SUMIFS(TB!AU:AU,TB!$F:$F,'Reported IS - detailed'!$B67,TB!$B:$B,'Reported IS - detailed'!$C67,TB!$G:$G,'Reported IS - detailed'!$E67,TB!$J:$J,'Reported IS - detailed'!$A$4,TB!$K:$K,"")</f>
        <v>1.7143199999999972</v>
      </c>
      <c r="CC67" s="219">
        <f>SUMIFS(TB!AV:AV,TB!$F:$F,'Reported IS - detailed'!$B67,TB!$B:$B,'Reported IS - detailed'!$C67,TB!$G:$G,'Reported IS - detailed'!$E67,TB!$J:$J,'Reported IS - detailed'!$A$4,TB!$K:$K,"")</f>
        <v>1.7178900000000006</v>
      </c>
      <c r="CD67" s="218">
        <f>SUMIFS(TB!AW:AW,TB!$F:$F,'Reported IS - detailed'!$B67,TB!$B:$B,'Reported IS - detailed'!$C67,TB!$G:$G,'Reported IS - detailed'!$E67,TB!$J:$J,'Reported IS - detailed'!$A$4,TB!$K:$K,"")</f>
        <v>2.4274700000000031</v>
      </c>
      <c r="CE67" s="219">
        <f>SUMIFS(TB!AX:AX,TB!$F:$F,'Reported IS - detailed'!$B67,TB!$B:$B,'Reported IS - detailed'!$C67,TB!$G:$G,'Reported IS - detailed'!$E67,TB!$J:$J,'Reported IS - detailed'!$A$4,TB!$K:$K,"")</f>
        <v>0</v>
      </c>
      <c r="CF67" s="219">
        <f>SUMIFS(TB!AY:AY,TB!$F:$F,'Reported IS - detailed'!$B67,TB!$B:$B,'Reported IS - detailed'!$C67,TB!$G:$G,'Reported IS - detailed'!$E67,TB!$J:$J,'Reported IS - detailed'!$A$4,TB!$K:$K,"")</f>
        <v>3.1090900000000001</v>
      </c>
      <c r="CG67" s="219">
        <f>SUMIFS(TB!AZ:AZ,TB!$F:$F,'Reported IS - detailed'!$B67,TB!$B:$B,'Reported IS - detailed'!$C67,TB!$G:$G,'Reported IS - detailed'!$E67,TB!$J:$J,'Reported IS - detailed'!$A$4,TB!$K:$K,"")</f>
        <v>0</v>
      </c>
      <c r="CH67" s="219">
        <f>SUMIFS(TB!BA:BA,TB!$F:$F,'Reported IS - detailed'!$B67,TB!$B:$B,'Reported IS - detailed'!$C67,TB!$G:$G,'Reported IS - detailed'!$E67,TB!$J:$J,'Reported IS - detailed'!$A$4,TB!$K:$K,"")</f>
        <v>0</v>
      </c>
      <c r="CI67" s="219">
        <f>SUMIFS(TB!BB:BB,TB!$F:$F,'Reported IS - detailed'!$B67,TB!$B:$B,'Reported IS - detailed'!$C67,TB!$G:$G,'Reported IS - detailed'!$E67,TB!$J:$J,'Reported IS - detailed'!$A$4,TB!$K:$K,"")</f>
        <v>0</v>
      </c>
      <c r="CJ67" s="219">
        <f>SUMIFS(TB!BC:BC,TB!$F:$F,'Reported IS - detailed'!$B67,TB!$B:$B,'Reported IS - detailed'!$C67,TB!$G:$G,'Reported IS - detailed'!$E67,TB!$J:$J,'Reported IS - detailed'!$A$4,TB!$K:$K,"")</f>
        <v>0</v>
      </c>
      <c r="CK67" s="219">
        <f>SUMIFS(TB!BD:BD,TB!$F:$F,'Reported IS - detailed'!$B67,TB!$B:$B,'Reported IS - detailed'!$C67,TB!$G:$G,'Reported IS - detailed'!$E67,TB!$J:$J,'Reported IS - detailed'!$A$4,TB!$K:$K,"")</f>
        <v>0</v>
      </c>
      <c r="CL67" s="219">
        <f>SUMIFS(TB!BE:BE,TB!$F:$F,'Reported IS - detailed'!$B67,TB!$B:$B,'Reported IS - detailed'!$C67,TB!$G:$G,'Reported IS - detailed'!$E67,TB!$J:$J,'Reported IS - detailed'!$A$4,TB!$K:$K,"")</f>
        <v>0</v>
      </c>
      <c r="CM67" s="219">
        <f>SUMIFS(TB!BF:BF,TB!$F:$F,'Reported IS - detailed'!$B67,TB!$B:$B,'Reported IS - detailed'!$C67,TB!$G:$G,'Reported IS - detailed'!$E67,TB!$J:$J,'Reported IS - detailed'!$A$4,TB!$K:$K,"")</f>
        <v>0</v>
      </c>
      <c r="CN67" s="219">
        <f>SUMIFS(TB!BG:BG,TB!$F:$F,'Reported IS - detailed'!$B67,TB!$B:$B,'Reported IS - detailed'!$C67,TB!$G:$G,'Reported IS - detailed'!$E67,TB!$J:$J,'Reported IS - detailed'!$A$4,TB!$K:$K,"")</f>
        <v>0</v>
      </c>
      <c r="CO67" s="219">
        <f>SUMIFS(TB!BH:BH,TB!$F:$F,'Reported IS - detailed'!$B67,TB!$B:$B,'Reported IS - detailed'!$C67,TB!$G:$G,'Reported IS - detailed'!$E67,TB!$J:$J,'Reported IS - detailed'!$A$4,TB!$K:$K,"")</f>
        <v>0</v>
      </c>
      <c r="CP67" s="218">
        <f>SUMIFS(TB!BI:BI,TB!$F:$F,'Reported IS - detailed'!$B67,TB!$B:$B,'Reported IS - detailed'!$C67,TB!$G:$G,'Reported IS - detailed'!$E67,TB!$J:$J,'Reported IS - detailed'!$A$4,TB!$K:$K,"")</f>
        <v>0</v>
      </c>
    </row>
    <row r="68" spans="2:94" ht="14.25" hidden="1" customHeight="1" outlineLevel="2" x14ac:dyDescent="0.45">
      <c r="B68" s="71" t="s">
        <v>10</v>
      </c>
      <c r="C68" s="197" t="s">
        <v>648</v>
      </c>
      <c r="D68" s="197" t="str">
        <f>IFERROR(VLOOKUP($C68,TB!$B:$H,2,FALSE),"-")</f>
        <v>Utilities:Utilities - ELECTRIC TILCO</v>
      </c>
      <c r="E68" s="197" t="str">
        <f>IFERROR(VLOOKUP($C68,TB!$B:$H,6,FALSE),"-")</f>
        <v>Utilities</v>
      </c>
      <c r="F68" s="71" t="str">
        <f>IFERROR(VLOOKUP($C68,TB!$B:$H,7,FALSE),"-")</f>
        <v>Electric TILCO</v>
      </c>
      <c r="G68" s="219">
        <f t="shared" ref="G68:G69" si="355">SUM(AU68:BF68)</f>
        <v>11.847059999999999</v>
      </c>
      <c r="H68" s="219">
        <f t="shared" si="347"/>
        <v>10.361649999999999</v>
      </c>
      <c r="I68" s="219">
        <f t="shared" si="348"/>
        <v>12.13214</v>
      </c>
      <c r="J68" s="218">
        <f ca="1">_xlfn.IFNA(SUM(OFFSET($AU68,0,MATCH(Periods!$D$15,$AU$7:$CS$7)-1):OFFSET($AU68,0,MATCH(Periods!$D$15,$AU$7:$CS$7,0)-12)),0)</f>
        <v>12.513170000000001</v>
      </c>
      <c r="K68" s="218">
        <f ca="1">_xlfn.IFNA(SUM(OFFSET($AU68,0,MATCH(Periods!$D$17,$AU$7:$CS$7)-1):OFFSET($AU68,0,MATCH(Periods!$D$13,$AU$7:$CS$7,0))),0)</f>
        <v>1.4409799999999999</v>
      </c>
      <c r="L68" s="218">
        <f ca="1">_xlfn.IFNA(SUM(OFFSET($AU68,0,MATCH(Periods!$D$16,$AU$7:$CS$7)-1):OFFSET($AU68,0,MATCH(Periods!$D$14,$AU$7:$CS$7,0))),0)</f>
        <v>1.8220099999999999</v>
      </c>
      <c r="N68" s="71"/>
      <c r="O68" s="316"/>
      <c r="P68" s="58">
        <f t="shared" ref="P68:P69" si="356">IFERROR(G68/G$25,"n/a")</f>
        <v>1.2447876801198845E-4</v>
      </c>
      <c r="Q68" s="58">
        <f t="shared" ref="Q68:Q69" si="357">IFERROR(H68/H$25,"n/a")</f>
        <v>1.9842782624670193E-4</v>
      </c>
      <c r="R68" s="58">
        <f t="shared" ref="R68:R69" si="358">IFERROR(I68/I$25,"n/a")</f>
        <v>1.4485399754928514E-4</v>
      </c>
      <c r="S68" s="58">
        <f t="shared" ref="S68:U69" ca="1" si="359">IFERROR(J68/J$25,"n/a")</f>
        <v>1.6272531288762009E-4</v>
      </c>
      <c r="T68" s="58">
        <f t="shared" ca="1" si="359"/>
        <v>1.3899738651480207E-4</v>
      </c>
      <c r="U68" s="58">
        <f t="shared" ca="1" si="359"/>
        <v>5.1906237122064161E-4</v>
      </c>
      <c r="V68" s="149"/>
      <c r="W68" s="218">
        <f t="shared" ref="W68:W69" si="360">MIN(AU68:BF68)</f>
        <v>0</v>
      </c>
      <c r="X68" s="218">
        <f t="shared" si="349"/>
        <v>-1.122539999999999</v>
      </c>
      <c r="Y68" s="218">
        <f t="shared" si="350"/>
        <v>0</v>
      </c>
      <c r="Z68" s="218">
        <f ca="1">_xlfn.IFNA(MIN(OFFSET($AU68,0,MATCH(Periods!$D$15,$AU$7:$CS$7)-1):OFFSET($AU68,0,MATCH(Periods!$D$15,$AU$7:$CS$7,0)-12)),0)</f>
        <v>0</v>
      </c>
      <c r="AA68" s="337"/>
      <c r="AB68" s="218">
        <f t="shared" ref="AB68:AB69" si="361">MAX(AU68:BF68)</f>
        <v>2.6493499999999992</v>
      </c>
      <c r="AC68" s="218">
        <f t="shared" si="351"/>
        <v>2.5387399999999998</v>
      </c>
      <c r="AD68" s="218">
        <f t="shared" si="352"/>
        <v>2.9797299999999991</v>
      </c>
      <c r="AE68" s="218">
        <f ca="1">_xlfn.IFNA(MAX(OFFSET($AU68,0,MATCH(Periods!$D$15,$AU$7:$CS$7)-1):OFFSET($AU68,0,MATCH(Periods!$D$15,$AU$7:$CS$7,0)-12)),0)</f>
        <v>2.9797299999999991</v>
      </c>
      <c r="AF68" s="337"/>
      <c r="AG68" s="218">
        <f t="shared" ref="AG68:AG69" si="362">AVERAGE(AU68:BF68)</f>
        <v>0.98725499999999988</v>
      </c>
      <c r="AH68" s="218">
        <f t="shared" si="353"/>
        <v>0.8634708333333333</v>
      </c>
      <c r="AI68" s="218">
        <f t="shared" si="354"/>
        <v>1.0110116666666666</v>
      </c>
      <c r="AJ68" s="218">
        <f ca="1">_xlfn.IFNA(AVERAGE(OFFSET($AU68,0,MATCH(Periods!$D$15,$AU$7:$CS$7)-1):OFFSET($AU68,0,MATCH(Periods!$D$15,$AU$7:$CS$7,0)-12)),0)</f>
        <v>1.0427641666666667</v>
      </c>
      <c r="AK68" s="337"/>
      <c r="AL68" s="218">
        <f t="shared" ref="AL68:AL69" si="363">H68-G68</f>
        <v>-1.4854099999999999</v>
      </c>
      <c r="AM68" s="59">
        <f t="shared" ref="AM68:AM69" si="364">IFERROR(AL68/G68,"n/a")</f>
        <v>-0.12538216232550523</v>
      </c>
      <c r="AN68" s="218">
        <f t="shared" ref="AN68:AN69" si="365">I68-H68</f>
        <v>1.7704900000000006</v>
      </c>
      <c r="AO68" s="59">
        <f t="shared" ref="AO68:AO69" si="366">IFERROR(AN68/H68,"n/a")</f>
        <v>0.1708695043743034</v>
      </c>
      <c r="AP68" s="218">
        <f t="shared" ref="AP68:AP69" ca="1" si="367">J68-I68</f>
        <v>0.38103000000000087</v>
      </c>
      <c r="AQ68" s="59">
        <f t="shared" ref="AQ68:AQ69" ca="1" si="368">IFERROR(AP68/I68,"n/a")</f>
        <v>3.1406660325383723E-2</v>
      </c>
      <c r="AR68" s="218">
        <f t="shared" ref="AR68:AR69" ca="1" si="369">L68-K68</f>
        <v>0.38102999999999998</v>
      </c>
      <c r="AS68" s="58">
        <f t="shared" ref="AS68:AS69" ca="1" si="370">IFERROR(AR68/K68,"n/a")</f>
        <v>0.26442421130064264</v>
      </c>
      <c r="AU68" s="219">
        <f>SUMIFS(TB!N:N,TB!$F:$F,'Reported IS - detailed'!$B68,TB!$B:$B,'Reported IS - detailed'!$C68,TB!$G:$G,'Reported IS - detailed'!$E68,TB!$J:$J,'Reported IS - detailed'!$A$4,TB!$K:$K,"")</f>
        <v>0.73972000000000004</v>
      </c>
      <c r="AV68" s="219">
        <f>SUMIFS(TB!O:O,TB!$F:$F,'Reported IS - detailed'!$B68,TB!$B:$B,'Reported IS - detailed'!$C68,TB!$G:$G,'Reported IS - detailed'!$E68,TB!$J:$J,'Reported IS - detailed'!$A$4,TB!$K:$K,"")</f>
        <v>1.6645400000000001</v>
      </c>
      <c r="AW68" s="219">
        <f>SUMIFS(TB!P:P,TB!$F:$F,'Reported IS - detailed'!$B68,TB!$B:$B,'Reported IS - detailed'!$C68,TB!$G:$G,'Reported IS - detailed'!$E68,TB!$J:$J,'Reported IS - detailed'!$A$4,TB!$K:$K,"")</f>
        <v>0</v>
      </c>
      <c r="AX68" s="219">
        <f>SUMIFS(TB!Q:Q,TB!$F:$F,'Reported IS - detailed'!$B68,TB!$B:$B,'Reported IS - detailed'!$C68,TB!$G:$G,'Reported IS - detailed'!$E68,TB!$J:$J,'Reported IS - detailed'!$A$4,TB!$K:$K,"")</f>
        <v>1.4870199999999998</v>
      </c>
      <c r="AY68" s="219">
        <f>SUMIFS(TB!R:R,TB!$F:$F,'Reported IS - detailed'!$B68,TB!$B:$B,'Reported IS - detailed'!$C68,TB!$G:$G,'Reported IS - detailed'!$E68,TB!$J:$J,'Reported IS - detailed'!$A$4,TB!$K:$K,"")</f>
        <v>0</v>
      </c>
      <c r="AZ68" s="219">
        <f>SUMIFS(TB!S:S,TB!$F:$F,'Reported IS - detailed'!$B68,TB!$B:$B,'Reported IS - detailed'!$C68,TB!$G:$G,'Reported IS - detailed'!$E68,TB!$J:$J,'Reported IS - detailed'!$A$4,TB!$K:$K,"")</f>
        <v>0.96803999999999935</v>
      </c>
      <c r="BA68" s="219">
        <f>SUMIFS(TB!T:T,TB!$F:$F,'Reported IS - detailed'!$B68,TB!$B:$B,'Reported IS - detailed'!$C68,TB!$G:$G,'Reported IS - detailed'!$E68,TB!$J:$J,'Reported IS - detailed'!$A$4,TB!$K:$K,"")</f>
        <v>1.1140600000000003</v>
      </c>
      <c r="BB68" s="219">
        <f>SUMIFS(TB!U:U,TB!$F:$F,'Reported IS - detailed'!$B68,TB!$B:$B,'Reported IS - detailed'!$C68,TB!$G:$G,'Reported IS - detailed'!$E68,TB!$J:$J,'Reported IS - detailed'!$A$4,TB!$K:$K,"")</f>
        <v>1.7436600000000002</v>
      </c>
      <c r="BC68" s="219">
        <f>SUMIFS(TB!V:V,TB!$F:$F,'Reported IS - detailed'!$B68,TB!$B:$B,'Reported IS - detailed'!$C68,TB!$G:$G,'Reported IS - detailed'!$E68,TB!$J:$J,'Reported IS - detailed'!$A$4,TB!$K:$K,"")</f>
        <v>0</v>
      </c>
      <c r="BD68" s="219">
        <f>SUMIFS(TB!W:W,TB!$F:$F,'Reported IS - detailed'!$B68,TB!$B:$B,'Reported IS - detailed'!$C68,TB!$G:$G,'Reported IS - detailed'!$E68,TB!$J:$J,'Reported IS - detailed'!$A$4,TB!$K:$K,"")</f>
        <v>2.6493499999999992</v>
      </c>
      <c r="BE68" s="219">
        <f>SUMIFS(TB!X:X,TB!$F:$F,'Reported IS - detailed'!$B68,TB!$B:$B,'Reported IS - detailed'!$C68,TB!$G:$G,'Reported IS - detailed'!$E68,TB!$J:$J,'Reported IS - detailed'!$A$4,TB!$K:$K,"")</f>
        <v>1.4806699999999999</v>
      </c>
      <c r="BF68" s="219">
        <f>SUMIFS(TB!Y:Y,TB!$F:$F,'Reported IS - detailed'!$B68,TB!$B:$B,'Reported IS - detailed'!$C68,TB!$G:$G,'Reported IS - detailed'!$E68,TB!$J:$J,'Reported IS - detailed'!$A$4,TB!$K:$K,"")</f>
        <v>0</v>
      </c>
      <c r="BG68" s="219">
        <f>SUMIFS(TB!Z:Z,TB!$F:$F,'Reported IS - detailed'!$B68,TB!$B:$B,'Reported IS - detailed'!$C68,TB!$G:$G,'Reported IS - detailed'!$E68,TB!$J:$J,'Reported IS - detailed'!$A$4,TB!$K:$K,"")</f>
        <v>0.77297000000000005</v>
      </c>
      <c r="BH68" s="219">
        <f>SUMIFS(TB!AA:AA,TB!$F:$F,'Reported IS - detailed'!$B68,TB!$B:$B,'Reported IS - detailed'!$C68,TB!$G:$G,'Reported IS - detailed'!$E68,TB!$J:$J,'Reported IS - detailed'!$A$4,TB!$K:$K,"")</f>
        <v>1.7680199999999999</v>
      </c>
      <c r="BI68" s="219">
        <f>SUMIFS(TB!AB:AB,TB!$F:$F,'Reported IS - detailed'!$B68,TB!$B:$B,'Reported IS - detailed'!$C68,TB!$G:$G,'Reported IS - detailed'!$E68,TB!$J:$J,'Reported IS - detailed'!$A$4,TB!$K:$K,"")</f>
        <v>0</v>
      </c>
      <c r="BJ68" s="219">
        <f>SUMIFS(TB!AC:AC,TB!$F:$F,'Reported IS - detailed'!$B68,TB!$B:$B,'Reported IS - detailed'!$C68,TB!$G:$G,'Reported IS - detailed'!$E68,TB!$J:$J,'Reported IS - detailed'!$A$4,TB!$K:$K,"")</f>
        <v>0.78708000000000045</v>
      </c>
      <c r="BK68" s="219">
        <f>SUMIFS(TB!AD:AD,TB!$F:$F,'Reported IS - detailed'!$B68,TB!$B:$B,'Reported IS - detailed'!$C68,TB!$G:$G,'Reported IS - detailed'!$E68,TB!$J:$J,'Reported IS - detailed'!$A$4,TB!$K:$K,"")</f>
        <v>1.3382000000000005</v>
      </c>
      <c r="BL68" s="219">
        <f>SUMIFS(TB!AE:AE,TB!$F:$F,'Reported IS - detailed'!$B68,TB!$B:$B,'Reported IS - detailed'!$C68,TB!$G:$G,'Reported IS - detailed'!$E68,TB!$J:$J,'Reported IS - detailed'!$A$4,TB!$K:$K,"")</f>
        <v>1.3381999999999996</v>
      </c>
      <c r="BM68" s="219">
        <f>SUMIFS(TB!AF:AF,TB!$F:$F,'Reported IS - detailed'!$B68,TB!$B:$B,'Reported IS - detailed'!$C68,TB!$G:$G,'Reported IS - detailed'!$E68,TB!$J:$J,'Reported IS - detailed'!$A$4,TB!$K:$K,"")</f>
        <v>1.2750299999999992</v>
      </c>
      <c r="BN68" s="219">
        <f>SUMIFS(TB!AG:AG,TB!$F:$F,'Reported IS - detailed'!$B68,TB!$B:$B,'Reported IS - detailed'!$C68,TB!$G:$G,'Reported IS - detailed'!$E68,TB!$J:$J,'Reported IS - detailed'!$A$4,TB!$K:$K,"")</f>
        <v>0</v>
      </c>
      <c r="BO68" s="219">
        <f>SUMIFS(TB!AH:AH,TB!$F:$F,'Reported IS - detailed'!$B68,TB!$B:$B,'Reported IS - detailed'!$C68,TB!$G:$G,'Reported IS - detailed'!$E68,TB!$J:$J,'Reported IS - detailed'!$A$4,TB!$K:$K,"")</f>
        <v>2.5387399999999998</v>
      </c>
      <c r="BP68" s="219">
        <f>SUMIFS(TB!AI:AI,TB!$F:$F,'Reported IS - detailed'!$B68,TB!$B:$B,'Reported IS - detailed'!$C68,TB!$G:$G,'Reported IS - detailed'!$E68,TB!$J:$J,'Reported IS - detailed'!$A$4,TB!$K:$K,"")</f>
        <v>1.2750000000000004</v>
      </c>
      <c r="BQ68" s="219">
        <f>SUMIFS(TB!AJ:AJ,TB!$F:$F,'Reported IS - detailed'!$B68,TB!$B:$B,'Reported IS - detailed'!$C68,TB!$G:$G,'Reported IS - detailed'!$E68,TB!$J:$J,'Reported IS - detailed'!$A$4,TB!$K:$K,"")</f>
        <v>-1.122539999999999</v>
      </c>
      <c r="BR68" s="219">
        <f>SUMIFS(TB!AK:AK,TB!$F:$F,'Reported IS - detailed'!$B68,TB!$B:$B,'Reported IS - detailed'!$C68,TB!$G:$G,'Reported IS - detailed'!$E68,TB!$J:$J,'Reported IS - detailed'!$A$4,TB!$K:$K,"")</f>
        <v>0.39094999999999835</v>
      </c>
      <c r="BS68" s="219">
        <f>SUMIFS(TB!AL:AL,TB!$F:$F,'Reported IS - detailed'!$B68,TB!$B:$B,'Reported IS - detailed'!$C68,TB!$G:$G,'Reported IS - detailed'!$E68,TB!$J:$J,'Reported IS - detailed'!$A$4,TB!$K:$K,"")</f>
        <v>0.68720000000000003</v>
      </c>
      <c r="BT68" s="219">
        <f>SUMIFS(TB!AM:AM,TB!$F:$F,'Reported IS - detailed'!$B68,TB!$B:$B,'Reported IS - detailed'!$C68,TB!$G:$G,'Reported IS - detailed'!$E68,TB!$J:$J,'Reported IS - detailed'!$A$4,TB!$K:$K,"")</f>
        <v>0.75377999999999989</v>
      </c>
      <c r="BU68" s="219">
        <f>SUMIFS(TB!AN:AN,TB!$F:$F,'Reported IS - detailed'!$B68,TB!$B:$B,'Reported IS - detailed'!$C68,TB!$G:$G,'Reported IS - detailed'!$E68,TB!$J:$J,'Reported IS - detailed'!$A$4,TB!$K:$K,"")</f>
        <v>0.74517000000000011</v>
      </c>
      <c r="BV68" s="219">
        <f>SUMIFS(TB!AO:AO,TB!$F:$F,'Reported IS - detailed'!$B68,TB!$B:$B,'Reported IS - detailed'!$C68,TB!$G:$G,'Reported IS - detailed'!$E68,TB!$J:$J,'Reported IS - detailed'!$A$4,TB!$K:$K,"")</f>
        <v>0.56956999999999969</v>
      </c>
      <c r="BW68" s="219">
        <f>SUMIFS(TB!AP:AP,TB!$F:$F,'Reported IS - detailed'!$B68,TB!$B:$B,'Reported IS - detailed'!$C68,TB!$G:$G,'Reported IS - detailed'!$E68,TB!$J:$J,'Reported IS - detailed'!$A$4,TB!$K:$K,"")</f>
        <v>0.53994000000000009</v>
      </c>
      <c r="BX68" s="219">
        <f>SUMIFS(TB!AQ:AQ,TB!$F:$F,'Reported IS - detailed'!$B68,TB!$B:$B,'Reported IS - detailed'!$C68,TB!$G:$G,'Reported IS - detailed'!$E68,TB!$J:$J,'Reported IS - detailed'!$A$4,TB!$K:$K,"")</f>
        <v>0.79982000000000042</v>
      </c>
      <c r="BY68" s="219">
        <f>SUMIFS(TB!AR:AR,TB!$F:$F,'Reported IS - detailed'!$B68,TB!$B:$B,'Reported IS - detailed'!$C68,TB!$G:$G,'Reported IS - detailed'!$E68,TB!$J:$J,'Reported IS - detailed'!$A$4,TB!$K:$K,"")</f>
        <v>1.2011099999999999</v>
      </c>
      <c r="BZ68" s="219">
        <f>SUMIFS(TB!AS:AS,TB!$F:$F,'Reported IS - detailed'!$B68,TB!$B:$B,'Reported IS - detailed'!$C68,TB!$G:$G,'Reported IS - detailed'!$E68,TB!$J:$J,'Reported IS - detailed'!$A$4,TB!$K:$K,"")</f>
        <v>1.5896800000000004</v>
      </c>
      <c r="CA68" s="219">
        <f>SUMIFS(TB!AT:AT,TB!$F:$F,'Reported IS - detailed'!$B68,TB!$B:$B,'Reported IS - detailed'!$C68,TB!$G:$G,'Reported IS - detailed'!$E68,TB!$J:$J,'Reported IS - detailed'!$A$4,TB!$K:$K,"")</f>
        <v>0</v>
      </c>
      <c r="CB68" s="219">
        <f>SUMIFS(TB!AU:AU,TB!$F:$F,'Reported IS - detailed'!$B68,TB!$B:$B,'Reported IS - detailed'!$C68,TB!$G:$G,'Reported IS - detailed'!$E68,TB!$J:$J,'Reported IS - detailed'!$A$4,TB!$K:$K,"")</f>
        <v>2.9797299999999991</v>
      </c>
      <c r="CC68" s="219">
        <f>SUMIFS(TB!AV:AV,TB!$F:$F,'Reported IS - detailed'!$B68,TB!$B:$B,'Reported IS - detailed'!$C68,TB!$G:$G,'Reported IS - detailed'!$E68,TB!$J:$J,'Reported IS - detailed'!$A$4,TB!$K:$K,"")</f>
        <v>0.85932999999999993</v>
      </c>
      <c r="CD68" s="218">
        <f>SUMIFS(TB!AW:AW,TB!$F:$F,'Reported IS - detailed'!$B68,TB!$B:$B,'Reported IS - detailed'!$C68,TB!$G:$G,'Reported IS - detailed'!$E68,TB!$J:$J,'Reported IS - detailed'!$A$4,TB!$K:$K,"")</f>
        <v>1.4068100000000001</v>
      </c>
      <c r="CE68" s="219">
        <f>SUMIFS(TB!AX:AX,TB!$F:$F,'Reported IS - detailed'!$B68,TB!$B:$B,'Reported IS - detailed'!$C68,TB!$G:$G,'Reported IS - detailed'!$E68,TB!$J:$J,'Reported IS - detailed'!$A$4,TB!$K:$K,"")</f>
        <v>0</v>
      </c>
      <c r="CF68" s="219">
        <f>SUMIFS(TB!AY:AY,TB!$F:$F,'Reported IS - detailed'!$B68,TB!$B:$B,'Reported IS - detailed'!$C68,TB!$G:$G,'Reported IS - detailed'!$E68,TB!$J:$J,'Reported IS - detailed'!$A$4,TB!$K:$K,"")</f>
        <v>1.8220099999999999</v>
      </c>
      <c r="CG68" s="219">
        <f>SUMIFS(TB!AZ:AZ,TB!$F:$F,'Reported IS - detailed'!$B68,TB!$B:$B,'Reported IS - detailed'!$C68,TB!$G:$G,'Reported IS - detailed'!$E68,TB!$J:$J,'Reported IS - detailed'!$A$4,TB!$K:$K,"")</f>
        <v>0</v>
      </c>
      <c r="CH68" s="219">
        <f>SUMIFS(TB!BA:BA,TB!$F:$F,'Reported IS - detailed'!$B68,TB!$B:$B,'Reported IS - detailed'!$C68,TB!$G:$G,'Reported IS - detailed'!$E68,TB!$J:$J,'Reported IS - detailed'!$A$4,TB!$K:$K,"")</f>
        <v>0</v>
      </c>
      <c r="CI68" s="219">
        <f>SUMIFS(TB!BB:BB,TB!$F:$F,'Reported IS - detailed'!$B68,TB!$B:$B,'Reported IS - detailed'!$C68,TB!$G:$G,'Reported IS - detailed'!$E68,TB!$J:$J,'Reported IS - detailed'!$A$4,TB!$K:$K,"")</f>
        <v>0</v>
      </c>
      <c r="CJ68" s="219">
        <f>SUMIFS(TB!BC:BC,TB!$F:$F,'Reported IS - detailed'!$B68,TB!$B:$B,'Reported IS - detailed'!$C68,TB!$G:$G,'Reported IS - detailed'!$E68,TB!$J:$J,'Reported IS - detailed'!$A$4,TB!$K:$K,"")</f>
        <v>0</v>
      </c>
      <c r="CK68" s="219">
        <f>SUMIFS(TB!BD:BD,TB!$F:$F,'Reported IS - detailed'!$B68,TB!$B:$B,'Reported IS - detailed'!$C68,TB!$G:$G,'Reported IS - detailed'!$E68,TB!$J:$J,'Reported IS - detailed'!$A$4,TB!$K:$K,"")</f>
        <v>0</v>
      </c>
      <c r="CL68" s="219">
        <f>SUMIFS(TB!BE:BE,TB!$F:$F,'Reported IS - detailed'!$B68,TB!$B:$B,'Reported IS - detailed'!$C68,TB!$G:$G,'Reported IS - detailed'!$E68,TB!$J:$J,'Reported IS - detailed'!$A$4,TB!$K:$K,"")</f>
        <v>0</v>
      </c>
      <c r="CM68" s="219">
        <f>SUMIFS(TB!BF:BF,TB!$F:$F,'Reported IS - detailed'!$B68,TB!$B:$B,'Reported IS - detailed'!$C68,TB!$G:$G,'Reported IS - detailed'!$E68,TB!$J:$J,'Reported IS - detailed'!$A$4,TB!$K:$K,"")</f>
        <v>0</v>
      </c>
      <c r="CN68" s="219">
        <f>SUMIFS(TB!BG:BG,TB!$F:$F,'Reported IS - detailed'!$B68,TB!$B:$B,'Reported IS - detailed'!$C68,TB!$G:$G,'Reported IS - detailed'!$E68,TB!$J:$J,'Reported IS - detailed'!$A$4,TB!$K:$K,"")</f>
        <v>0</v>
      </c>
      <c r="CO68" s="219">
        <f>SUMIFS(TB!BH:BH,TB!$F:$F,'Reported IS - detailed'!$B68,TB!$B:$B,'Reported IS - detailed'!$C68,TB!$G:$G,'Reported IS - detailed'!$E68,TB!$J:$J,'Reported IS - detailed'!$A$4,TB!$K:$K,"")</f>
        <v>0</v>
      </c>
      <c r="CP68" s="218">
        <f>SUMIFS(TB!BI:BI,TB!$F:$F,'Reported IS - detailed'!$B68,TB!$B:$B,'Reported IS - detailed'!$C68,TB!$G:$G,'Reported IS - detailed'!$E68,TB!$J:$J,'Reported IS - detailed'!$A$4,TB!$K:$K,"")</f>
        <v>0</v>
      </c>
    </row>
    <row r="69" spans="2:94" ht="14.25" hidden="1" customHeight="1" outlineLevel="2" x14ac:dyDescent="0.45">
      <c r="B69" s="71" t="s">
        <v>10</v>
      </c>
      <c r="C69" s="197" t="s">
        <v>646</v>
      </c>
      <c r="D69" s="197" t="str">
        <f>IFERROR(VLOOKUP($C69,TB!$B:$H,2,FALSE),"-")</f>
        <v>Utilities:Garbage &amp; Recycling</v>
      </c>
      <c r="E69" s="197" t="str">
        <f>IFERROR(VLOOKUP($C69,TB!$B:$H,6,FALSE),"-")</f>
        <v>Utilities</v>
      </c>
      <c r="F69" s="71" t="str">
        <f>IFERROR(VLOOKUP($C69,TB!$B:$H,7,FALSE),"-")</f>
        <v>Garbage and recycling</v>
      </c>
      <c r="G69" s="219">
        <f t="shared" si="355"/>
        <v>9.9331200000000006</v>
      </c>
      <c r="H69" s="219">
        <f t="shared" si="347"/>
        <v>12.639659999999999</v>
      </c>
      <c r="I69" s="219">
        <f t="shared" si="348"/>
        <v>9.9343199999999996</v>
      </c>
      <c r="J69" s="218">
        <f ca="1">_xlfn.IFNA(SUM(OFFSET($AU69,0,MATCH(Periods!$D$15,$AU$7:$CS$7)-1):OFFSET($AU69,0,MATCH(Periods!$D$15,$AU$7:$CS$7,0)-12)),0)</f>
        <v>8.3417199999999987</v>
      </c>
      <c r="K69" s="218">
        <f ca="1">_xlfn.IFNA(SUM(OFFSET($AU69,0,MATCH(Periods!$D$17,$AU$7:$CS$7)-1):OFFSET($AU69,0,MATCH(Periods!$D$13,$AU$7:$CS$7,0))),0)</f>
        <v>2.23814</v>
      </c>
      <c r="L69" s="218">
        <f ca="1">_xlfn.IFNA(SUM(OFFSET($AU69,0,MATCH(Periods!$D$16,$AU$7:$CS$7)-1):OFFSET($AU69,0,MATCH(Periods!$D$14,$AU$7:$CS$7,0))),0)</f>
        <v>0.64554</v>
      </c>
      <c r="N69" s="71"/>
      <c r="O69" s="316"/>
      <c r="P69" s="58">
        <f t="shared" si="356"/>
        <v>1.0436872440210845E-4</v>
      </c>
      <c r="Q69" s="58">
        <f t="shared" si="357"/>
        <v>2.4205220773693267E-4</v>
      </c>
      <c r="R69" s="58">
        <f t="shared" si="358"/>
        <v>1.1861270682120502E-4</v>
      </c>
      <c r="S69" s="58">
        <f t="shared" ca="1" si="359"/>
        <v>1.0847842689110097E-4</v>
      </c>
      <c r="T69" s="58">
        <f t="shared" ca="1" si="359"/>
        <v>2.158916922193501E-4</v>
      </c>
      <c r="U69" s="58">
        <f t="shared" ca="1" si="359"/>
        <v>1.8390432715395251E-4</v>
      </c>
      <c r="V69" s="149"/>
      <c r="W69" s="218">
        <f t="shared" si="360"/>
        <v>0</v>
      </c>
      <c r="X69" s="218">
        <f t="shared" si="349"/>
        <v>0</v>
      </c>
      <c r="Y69" s="218">
        <f t="shared" si="350"/>
        <v>0</v>
      </c>
      <c r="Z69" s="218">
        <f ca="1">_xlfn.IFNA(MIN(OFFSET($AU69,0,MATCH(Periods!$D$15,$AU$7:$CS$7)-1):OFFSET($AU69,0,MATCH(Periods!$D$15,$AU$7:$CS$7,0)-12)),0)</f>
        <v>0</v>
      </c>
      <c r="AA69" s="337"/>
      <c r="AB69" s="218">
        <f t="shared" si="361"/>
        <v>1.8267600000000002</v>
      </c>
      <c r="AC69" s="218">
        <f t="shared" si="351"/>
        <v>2.2549299999999999</v>
      </c>
      <c r="AD69" s="218">
        <f t="shared" si="352"/>
        <v>2.23814</v>
      </c>
      <c r="AE69" s="218">
        <f ca="1">_xlfn.IFNA(MAX(OFFSET($AU69,0,MATCH(Periods!$D$15,$AU$7:$CS$7)-1):OFFSET($AU69,0,MATCH(Periods!$D$15,$AU$7:$CS$7,0)-12)),0)</f>
        <v>1.37208</v>
      </c>
      <c r="AF69" s="337"/>
      <c r="AG69" s="218">
        <f t="shared" si="362"/>
        <v>0.82776000000000005</v>
      </c>
      <c r="AH69" s="218">
        <f t="shared" si="353"/>
        <v>1.0533049999999999</v>
      </c>
      <c r="AI69" s="218">
        <f t="shared" si="354"/>
        <v>0.82785999999999993</v>
      </c>
      <c r="AJ69" s="218">
        <f ca="1">_xlfn.IFNA(AVERAGE(OFFSET($AU69,0,MATCH(Periods!$D$15,$AU$7:$CS$7)-1):OFFSET($AU69,0,MATCH(Periods!$D$15,$AU$7:$CS$7,0)-12)),0)</f>
        <v>0.69514333333333322</v>
      </c>
      <c r="AK69" s="337"/>
      <c r="AL69" s="218">
        <f t="shared" si="363"/>
        <v>2.7065399999999986</v>
      </c>
      <c r="AM69" s="59">
        <f t="shared" si="364"/>
        <v>0.27247632163912228</v>
      </c>
      <c r="AN69" s="218">
        <f t="shared" si="365"/>
        <v>-2.7053399999999996</v>
      </c>
      <c r="AO69" s="59">
        <f t="shared" si="366"/>
        <v>-0.21403582058378151</v>
      </c>
      <c r="AP69" s="218">
        <f t="shared" ca="1" si="367"/>
        <v>-1.5926000000000009</v>
      </c>
      <c r="AQ69" s="59">
        <f t="shared" ca="1" si="368"/>
        <v>-0.16031293535944091</v>
      </c>
      <c r="AR69" s="218">
        <f t="shared" ca="1" si="369"/>
        <v>-1.5926</v>
      </c>
      <c r="AS69" s="58">
        <f t="shared" ca="1" si="370"/>
        <v>-0.71157300258250156</v>
      </c>
      <c r="AU69" s="219">
        <f>SUMIFS(TB!N:N,TB!$F:$F,'Reported IS - detailed'!$B69,TB!$B:$B,'Reported IS - detailed'!$C69,TB!$G:$G,'Reported IS - detailed'!$E69,TB!$J:$J,'Reported IS - detailed'!$A$4,TB!$K:$K,"")</f>
        <v>0.74029</v>
      </c>
      <c r="AV69" s="219">
        <f>SUMIFS(TB!O:O,TB!$F:$F,'Reported IS - detailed'!$B69,TB!$B:$B,'Reported IS - detailed'!$C69,TB!$G:$G,'Reported IS - detailed'!$E69,TB!$J:$J,'Reported IS - detailed'!$A$4,TB!$K:$K,"")</f>
        <v>0.74029</v>
      </c>
      <c r="AW69" s="219">
        <f>SUMIFS(TB!P:P,TB!$F:$F,'Reported IS - detailed'!$B69,TB!$B:$B,'Reported IS - detailed'!$C69,TB!$G:$G,'Reported IS - detailed'!$E69,TB!$J:$J,'Reported IS - detailed'!$A$4,TB!$K:$K,"")</f>
        <v>0.74028999999999967</v>
      </c>
      <c r="AX69" s="219">
        <f>SUMIFS(TB!Q:Q,TB!$F:$F,'Reported IS - detailed'!$B69,TB!$B:$B,'Reported IS - detailed'!$C69,TB!$G:$G,'Reported IS - detailed'!$E69,TB!$J:$J,'Reported IS - detailed'!$A$4,TB!$K:$K,"")</f>
        <v>0.74029000000000034</v>
      </c>
      <c r="AY69" s="219">
        <f>SUMIFS(TB!R:R,TB!$F:$F,'Reported IS - detailed'!$B69,TB!$B:$B,'Reported IS - detailed'!$C69,TB!$G:$G,'Reported IS - detailed'!$E69,TB!$J:$J,'Reported IS - detailed'!$A$4,TB!$K:$K,"")</f>
        <v>0</v>
      </c>
      <c r="AZ69" s="219">
        <f>SUMIFS(TB!S:S,TB!$F:$F,'Reported IS - detailed'!$B69,TB!$B:$B,'Reported IS - detailed'!$C69,TB!$G:$G,'Reported IS - detailed'!$E69,TB!$J:$J,'Reported IS - detailed'!$A$4,TB!$K:$K,"")</f>
        <v>1.4916800000000001</v>
      </c>
      <c r="BA69" s="219">
        <f>SUMIFS(TB!T:T,TB!$F:$F,'Reported IS - detailed'!$B69,TB!$B:$B,'Reported IS - detailed'!$C69,TB!$G:$G,'Reported IS - detailed'!$E69,TB!$J:$J,'Reported IS - detailed'!$A$4,TB!$K:$K,"")</f>
        <v>0.91338000000000008</v>
      </c>
      <c r="BB69" s="219">
        <f>SUMIFS(TB!U:U,TB!$F:$F,'Reported IS - detailed'!$B69,TB!$B:$B,'Reported IS - detailed'!$C69,TB!$G:$G,'Reported IS - detailed'!$E69,TB!$J:$J,'Reported IS - detailed'!$A$4,TB!$K:$K,"")</f>
        <v>0.91338000000000008</v>
      </c>
      <c r="BC69" s="219">
        <f>SUMIFS(TB!V:V,TB!$F:$F,'Reported IS - detailed'!$B69,TB!$B:$B,'Reported IS - detailed'!$C69,TB!$G:$G,'Reported IS - detailed'!$E69,TB!$J:$J,'Reported IS - detailed'!$A$4,TB!$K:$K,"")</f>
        <v>1.8267600000000002</v>
      </c>
      <c r="BD69" s="219">
        <f>SUMIFS(TB!W:W,TB!$F:$F,'Reported IS - detailed'!$B69,TB!$B:$B,'Reported IS - detailed'!$C69,TB!$G:$G,'Reported IS - detailed'!$E69,TB!$J:$J,'Reported IS - detailed'!$A$4,TB!$K:$K,"")</f>
        <v>0</v>
      </c>
      <c r="BE69" s="219">
        <f>SUMIFS(TB!X:X,TB!$F:$F,'Reported IS - detailed'!$B69,TB!$B:$B,'Reported IS - detailed'!$C69,TB!$G:$G,'Reported IS - detailed'!$E69,TB!$J:$J,'Reported IS - detailed'!$A$4,TB!$K:$K,"")</f>
        <v>0.91338000000000008</v>
      </c>
      <c r="BF69" s="219">
        <f>SUMIFS(TB!Y:Y,TB!$F:$F,'Reported IS - detailed'!$B69,TB!$B:$B,'Reported IS - detailed'!$C69,TB!$G:$G,'Reported IS - detailed'!$E69,TB!$J:$J,'Reported IS - detailed'!$A$4,TB!$K:$K,"")</f>
        <v>0.91338000000000008</v>
      </c>
      <c r="BG69" s="219">
        <f>SUMIFS(TB!Z:Z,TB!$F:$F,'Reported IS - detailed'!$B69,TB!$B:$B,'Reported IS - detailed'!$C69,TB!$G:$G,'Reported IS - detailed'!$E69,TB!$J:$J,'Reported IS - detailed'!$A$4,TB!$K:$K,"")</f>
        <v>0.91337999999999997</v>
      </c>
      <c r="BH69" s="219">
        <f>SUMIFS(TB!AA:AA,TB!$F:$F,'Reported IS - detailed'!$B69,TB!$B:$B,'Reported IS - detailed'!$C69,TB!$G:$G,'Reported IS - detailed'!$E69,TB!$J:$J,'Reported IS - detailed'!$A$4,TB!$K:$K,"")</f>
        <v>0.91337999999999997</v>
      </c>
      <c r="BI69" s="219">
        <f>SUMIFS(TB!AB:AB,TB!$F:$F,'Reported IS - detailed'!$B69,TB!$B:$B,'Reported IS - detailed'!$C69,TB!$G:$G,'Reported IS - detailed'!$E69,TB!$J:$J,'Reported IS - detailed'!$A$4,TB!$K:$K,"")</f>
        <v>1.8267599999999999</v>
      </c>
      <c r="BJ69" s="219">
        <f>SUMIFS(TB!AC:AC,TB!$F:$F,'Reported IS - detailed'!$B69,TB!$B:$B,'Reported IS - detailed'!$C69,TB!$G:$G,'Reported IS - detailed'!$E69,TB!$J:$J,'Reported IS - detailed'!$A$4,TB!$K:$K,"")</f>
        <v>0</v>
      </c>
      <c r="BK69" s="219">
        <f>SUMIFS(TB!AD:AD,TB!$F:$F,'Reported IS - detailed'!$B69,TB!$B:$B,'Reported IS - detailed'!$C69,TB!$G:$G,'Reported IS - detailed'!$E69,TB!$J:$J,'Reported IS - detailed'!$A$4,TB!$K:$K,"")</f>
        <v>1.1190700000000002</v>
      </c>
      <c r="BL69" s="219">
        <f>SUMIFS(TB!AE:AE,TB!$F:$F,'Reported IS - detailed'!$B69,TB!$B:$B,'Reported IS - detailed'!$C69,TB!$G:$G,'Reported IS - detailed'!$E69,TB!$J:$J,'Reported IS - detailed'!$A$4,TB!$K:$K,"")</f>
        <v>0.91338000000000008</v>
      </c>
      <c r="BM69" s="219">
        <f>SUMIFS(TB!AF:AF,TB!$F:$F,'Reported IS - detailed'!$B69,TB!$B:$B,'Reported IS - detailed'!$C69,TB!$G:$G,'Reported IS - detailed'!$E69,TB!$J:$J,'Reported IS - detailed'!$A$4,TB!$K:$K,"")</f>
        <v>1.3415500000000007</v>
      </c>
      <c r="BN69" s="219">
        <f>SUMIFS(TB!AG:AG,TB!$F:$F,'Reported IS - detailed'!$B69,TB!$B:$B,'Reported IS - detailed'!$C69,TB!$G:$G,'Reported IS - detailed'!$E69,TB!$J:$J,'Reported IS - detailed'!$A$4,TB!$K:$K,"")</f>
        <v>2.2549299999999999</v>
      </c>
      <c r="BO69" s="219">
        <f>SUMIFS(TB!AH:AH,TB!$F:$F,'Reported IS - detailed'!$B69,TB!$B:$B,'Reported IS - detailed'!$C69,TB!$G:$G,'Reported IS - detailed'!$E69,TB!$J:$J,'Reported IS - detailed'!$A$4,TB!$K:$K,"")</f>
        <v>1.1190699999999989</v>
      </c>
      <c r="BP69" s="219">
        <f>SUMIFS(TB!AI:AI,TB!$F:$F,'Reported IS - detailed'!$B69,TB!$B:$B,'Reported IS - detailed'!$C69,TB!$G:$G,'Reported IS - detailed'!$E69,TB!$J:$J,'Reported IS - detailed'!$A$4,TB!$K:$K,"")</f>
        <v>1.1190000000000015</v>
      </c>
      <c r="BQ69" s="219">
        <f>SUMIFS(TB!AJ:AJ,TB!$F:$F,'Reported IS - detailed'!$B69,TB!$B:$B,'Reported IS - detailed'!$C69,TB!$G:$G,'Reported IS - detailed'!$E69,TB!$J:$J,'Reported IS - detailed'!$A$4,TB!$K:$K,"")</f>
        <v>6.9999999999126317E-5</v>
      </c>
      <c r="BR69" s="219">
        <f>SUMIFS(TB!AK:AK,TB!$F:$F,'Reported IS - detailed'!$B69,TB!$B:$B,'Reported IS - detailed'!$C69,TB!$G:$G,'Reported IS - detailed'!$E69,TB!$J:$J,'Reported IS - detailed'!$A$4,TB!$K:$K,"")</f>
        <v>1.1190699999999989</v>
      </c>
      <c r="BS69" s="219">
        <f>SUMIFS(TB!AL:AL,TB!$F:$F,'Reported IS - detailed'!$B69,TB!$B:$B,'Reported IS - detailed'!$C69,TB!$G:$G,'Reported IS - detailed'!$E69,TB!$J:$J,'Reported IS - detailed'!$A$4,TB!$K:$K,"")</f>
        <v>2.23814</v>
      </c>
      <c r="BT69" s="219">
        <f>SUMIFS(TB!AM:AM,TB!$F:$F,'Reported IS - detailed'!$B69,TB!$B:$B,'Reported IS - detailed'!$C69,TB!$G:$G,'Reported IS - detailed'!$E69,TB!$J:$J,'Reported IS - detailed'!$A$4,TB!$K:$K,"")</f>
        <v>0</v>
      </c>
      <c r="BU69" s="219">
        <f>SUMIFS(TB!AN:AN,TB!$F:$F,'Reported IS - detailed'!$B69,TB!$B:$B,'Reported IS - detailed'!$C69,TB!$G:$G,'Reported IS - detailed'!$E69,TB!$J:$J,'Reported IS - detailed'!$A$4,TB!$K:$K,"")</f>
        <v>1.37208</v>
      </c>
      <c r="BV69" s="219">
        <f>SUMIFS(TB!AO:AO,TB!$F:$F,'Reported IS - detailed'!$B69,TB!$B:$B,'Reported IS - detailed'!$C69,TB!$G:$G,'Reported IS - detailed'!$E69,TB!$J:$J,'Reported IS - detailed'!$A$4,TB!$K:$K,"")</f>
        <v>0.6009600000000006</v>
      </c>
      <c r="BW69" s="219">
        <f>SUMIFS(TB!AP:AP,TB!$F:$F,'Reported IS - detailed'!$B69,TB!$B:$B,'Reported IS - detailed'!$C69,TB!$G:$G,'Reported IS - detailed'!$E69,TB!$J:$J,'Reported IS - detailed'!$A$4,TB!$K:$K,"")</f>
        <v>0.6346999999999996</v>
      </c>
      <c r="BX69" s="219">
        <f>SUMIFS(TB!AQ:AQ,TB!$F:$F,'Reported IS - detailed'!$B69,TB!$B:$B,'Reported IS - detailed'!$C69,TB!$G:$G,'Reported IS - detailed'!$E69,TB!$J:$J,'Reported IS - detailed'!$A$4,TB!$K:$K,"")</f>
        <v>0.6346999999999996</v>
      </c>
      <c r="BY69" s="219">
        <f>SUMIFS(TB!AR:AR,TB!$F:$F,'Reported IS - detailed'!$B69,TB!$B:$B,'Reported IS - detailed'!$C69,TB!$G:$G,'Reported IS - detailed'!$E69,TB!$J:$J,'Reported IS - detailed'!$A$4,TB!$K:$K,"")</f>
        <v>0.6346999999999996</v>
      </c>
      <c r="BZ69" s="219">
        <f>SUMIFS(TB!AS:AS,TB!$F:$F,'Reported IS - detailed'!$B69,TB!$B:$B,'Reported IS - detailed'!$C69,TB!$G:$G,'Reported IS - detailed'!$E69,TB!$J:$J,'Reported IS - detailed'!$A$4,TB!$K:$K,"")</f>
        <v>0.63470000000000049</v>
      </c>
      <c r="CA69" s="219">
        <f>SUMIFS(TB!AT:AT,TB!$F:$F,'Reported IS - detailed'!$B69,TB!$B:$B,'Reported IS - detailed'!$C69,TB!$G:$G,'Reported IS - detailed'!$E69,TB!$J:$J,'Reported IS - detailed'!$A$4,TB!$K:$K,"")</f>
        <v>0.63470000000000049</v>
      </c>
      <c r="CB69" s="219">
        <f>SUMIFS(TB!AU:AU,TB!$F:$F,'Reported IS - detailed'!$B69,TB!$B:$B,'Reported IS - detailed'!$C69,TB!$G:$G,'Reported IS - detailed'!$E69,TB!$J:$J,'Reported IS - detailed'!$A$4,TB!$K:$K,"")</f>
        <v>0.6346999999999996</v>
      </c>
      <c r="CC69" s="219">
        <f>SUMIFS(TB!AV:AV,TB!$F:$F,'Reported IS - detailed'!$B69,TB!$B:$B,'Reported IS - detailed'!$C69,TB!$G:$G,'Reported IS - detailed'!$E69,TB!$J:$J,'Reported IS - detailed'!$A$4,TB!$K:$K,"")</f>
        <v>0.63470000000000049</v>
      </c>
      <c r="CD69" s="218">
        <f>SUMIFS(TB!AW:AW,TB!$F:$F,'Reported IS - detailed'!$B69,TB!$B:$B,'Reported IS - detailed'!$C69,TB!$G:$G,'Reported IS - detailed'!$E69,TB!$J:$J,'Reported IS - detailed'!$A$4,TB!$K:$K,"")</f>
        <v>1.2802399999999992</v>
      </c>
      <c r="CE69" s="219">
        <f>SUMIFS(TB!AX:AX,TB!$F:$F,'Reported IS - detailed'!$B69,TB!$B:$B,'Reported IS - detailed'!$C69,TB!$G:$G,'Reported IS - detailed'!$E69,TB!$J:$J,'Reported IS - detailed'!$A$4,TB!$K:$K,"")</f>
        <v>0</v>
      </c>
      <c r="CF69" s="219">
        <f>SUMIFS(TB!AY:AY,TB!$F:$F,'Reported IS - detailed'!$B69,TB!$B:$B,'Reported IS - detailed'!$C69,TB!$G:$G,'Reported IS - detailed'!$E69,TB!$J:$J,'Reported IS - detailed'!$A$4,TB!$K:$K,"")</f>
        <v>0.64554</v>
      </c>
      <c r="CG69" s="219">
        <f>SUMIFS(TB!AZ:AZ,TB!$F:$F,'Reported IS - detailed'!$B69,TB!$B:$B,'Reported IS - detailed'!$C69,TB!$G:$G,'Reported IS - detailed'!$E69,TB!$J:$J,'Reported IS - detailed'!$A$4,TB!$K:$K,"")</f>
        <v>0</v>
      </c>
      <c r="CH69" s="219">
        <f>SUMIFS(TB!BA:BA,TB!$F:$F,'Reported IS - detailed'!$B69,TB!$B:$B,'Reported IS - detailed'!$C69,TB!$G:$G,'Reported IS - detailed'!$E69,TB!$J:$J,'Reported IS - detailed'!$A$4,TB!$K:$K,"")</f>
        <v>0</v>
      </c>
      <c r="CI69" s="219">
        <f>SUMIFS(TB!BB:BB,TB!$F:$F,'Reported IS - detailed'!$B69,TB!$B:$B,'Reported IS - detailed'!$C69,TB!$G:$G,'Reported IS - detailed'!$E69,TB!$J:$J,'Reported IS - detailed'!$A$4,TB!$K:$K,"")</f>
        <v>0</v>
      </c>
      <c r="CJ69" s="219">
        <f>SUMIFS(TB!BC:BC,TB!$F:$F,'Reported IS - detailed'!$B69,TB!$B:$B,'Reported IS - detailed'!$C69,TB!$G:$G,'Reported IS - detailed'!$E69,TB!$J:$J,'Reported IS - detailed'!$A$4,TB!$K:$K,"")</f>
        <v>0</v>
      </c>
      <c r="CK69" s="219">
        <f>SUMIFS(TB!BD:BD,TB!$F:$F,'Reported IS - detailed'!$B69,TB!$B:$B,'Reported IS - detailed'!$C69,TB!$G:$G,'Reported IS - detailed'!$E69,TB!$J:$J,'Reported IS - detailed'!$A$4,TB!$K:$K,"")</f>
        <v>0</v>
      </c>
      <c r="CL69" s="219">
        <f>SUMIFS(TB!BE:BE,TB!$F:$F,'Reported IS - detailed'!$B69,TB!$B:$B,'Reported IS - detailed'!$C69,TB!$G:$G,'Reported IS - detailed'!$E69,TB!$J:$J,'Reported IS - detailed'!$A$4,TB!$K:$K,"")</f>
        <v>0</v>
      </c>
      <c r="CM69" s="219">
        <f>SUMIFS(TB!BF:BF,TB!$F:$F,'Reported IS - detailed'!$B69,TB!$B:$B,'Reported IS - detailed'!$C69,TB!$G:$G,'Reported IS - detailed'!$E69,TB!$J:$J,'Reported IS - detailed'!$A$4,TB!$K:$K,"")</f>
        <v>0</v>
      </c>
      <c r="CN69" s="219">
        <f>SUMIFS(TB!BG:BG,TB!$F:$F,'Reported IS - detailed'!$B69,TB!$B:$B,'Reported IS - detailed'!$C69,TB!$G:$G,'Reported IS - detailed'!$E69,TB!$J:$J,'Reported IS - detailed'!$A$4,TB!$K:$K,"")</f>
        <v>0</v>
      </c>
      <c r="CO69" s="219">
        <f>SUMIFS(TB!BH:BH,TB!$F:$F,'Reported IS - detailed'!$B69,TB!$B:$B,'Reported IS - detailed'!$C69,TB!$G:$G,'Reported IS - detailed'!$E69,TB!$J:$J,'Reported IS - detailed'!$A$4,TB!$K:$K,"")</f>
        <v>0</v>
      </c>
      <c r="CP69" s="218">
        <f>SUMIFS(TB!BI:BI,TB!$F:$F,'Reported IS - detailed'!$B69,TB!$B:$B,'Reported IS - detailed'!$C69,TB!$G:$G,'Reported IS - detailed'!$E69,TB!$J:$J,'Reported IS - detailed'!$A$4,TB!$K:$K,"")</f>
        <v>0</v>
      </c>
    </row>
    <row r="70" spans="2:94" ht="14.25" hidden="1" customHeight="1" outlineLevel="2" x14ac:dyDescent="0.45">
      <c r="B70" s="71" t="s">
        <v>10</v>
      </c>
      <c r="C70" s="197" t="s">
        <v>651</v>
      </c>
      <c r="D70" s="197" t="str">
        <f>IFERROR(VLOOKUP($C70,TB!$B:$H,2,FALSE),"-")</f>
        <v>Utilities:UTILITIES-CELL PHONE</v>
      </c>
      <c r="E70" s="197" t="str">
        <f>IFERROR(VLOOKUP($C70,TB!$B:$H,6,FALSE),"-")</f>
        <v>Utilities</v>
      </c>
      <c r="F70" s="71" t="str">
        <f>IFERROR(VLOOKUP($C70,TB!$B:$H,7,FALSE),"-")</f>
        <v>Cellphone</v>
      </c>
      <c r="G70" s="219">
        <f t="shared" si="346"/>
        <v>5.8614300000000004</v>
      </c>
      <c r="H70" s="219">
        <f t="shared" si="347"/>
        <v>3.6293200000000003</v>
      </c>
      <c r="I70" s="219">
        <f t="shared" si="348"/>
        <v>5.4297899999999997</v>
      </c>
      <c r="J70" s="218">
        <f ca="1">_xlfn.IFNA(SUM(OFFSET($AU70,0,MATCH(Periods!$D$15,$AU$7:$CS$7)-1):OFFSET($AU70,0,MATCH(Periods!$D$15,$AU$7:$CS$7,0)-12)),0)</f>
        <v>5.448389999999999</v>
      </c>
      <c r="K70" s="218">
        <f ca="1">_xlfn.IFNA(SUM(OFFSET($AU70,0,MATCH(Periods!$D$17,$AU$7:$CS$7)-1):OFFSET($AU70,0,MATCH(Periods!$D$13,$AU$7:$CS$7,0))),0)</f>
        <v>0.89429999999999998</v>
      </c>
      <c r="L70" s="218">
        <f ca="1">_xlfn.IFNA(SUM(OFFSET($AU70,0,MATCH(Periods!$D$16,$AU$7:$CS$7)-1):OFFSET($AU70,0,MATCH(Periods!$D$14,$AU$7:$CS$7,0))),0)</f>
        <v>0.91289999999999993</v>
      </c>
      <c r="N70" s="71"/>
      <c r="O70" s="316"/>
      <c r="P70" s="58">
        <f t="shared" ref="P70:P100" si="371">IFERROR(G70/G$25,"n/a")</f>
        <v>6.1586890349885076E-5</v>
      </c>
      <c r="Q70" s="58">
        <f t="shared" ref="Q70:Q100" si="372">IFERROR(H70/H$25,"n/a")</f>
        <v>6.9502258651245739E-5</v>
      </c>
      <c r="R70" s="58">
        <f t="shared" ref="R70:R100" si="373">IFERROR(I70/I$25,"n/a")</f>
        <v>6.483001245890114E-5</v>
      </c>
      <c r="S70" s="58">
        <f t="shared" ref="S70:S100" ca="1" si="374">IFERROR(J70/J$25,"n/a")</f>
        <v>7.0852627070820595E-5</v>
      </c>
      <c r="T70" s="58">
        <f t="shared" ref="T70:T100" ca="1" si="375">IFERROR(K70/K$25,"n/a")</f>
        <v>8.6264460825401804E-5</v>
      </c>
      <c r="U70" s="58">
        <f t="shared" ref="U70:U100" ca="1" si="376">IFERROR(L70/L$25,"n/a")</f>
        <v>2.6007104169972924E-4</v>
      </c>
      <c r="V70" s="149"/>
      <c r="W70" s="218">
        <f t="shared" si="158"/>
        <v>0</v>
      </c>
      <c r="X70" s="218">
        <f t="shared" si="349"/>
        <v>-0.33099999999999996</v>
      </c>
      <c r="Y70" s="218">
        <f t="shared" si="350"/>
        <v>0</v>
      </c>
      <c r="Z70" s="218">
        <f ca="1">_xlfn.IFNA(MIN(OFFSET($AU70,0,MATCH(Periods!$D$15,$AU$7:$CS$7)-1):OFFSET($AU70,0,MATCH(Periods!$D$15,$AU$7:$CS$7,0)-12)),0)</f>
        <v>0</v>
      </c>
      <c r="AA70" s="337"/>
      <c r="AB70" s="218">
        <f t="shared" si="159"/>
        <v>1.21898</v>
      </c>
      <c r="AC70" s="218">
        <f t="shared" si="351"/>
        <v>0.97364000000000051</v>
      </c>
      <c r="AD70" s="218">
        <f t="shared" si="352"/>
        <v>0.91365999999999925</v>
      </c>
      <c r="AE70" s="218">
        <f ca="1">_xlfn.IFNA(MAX(OFFSET($AU70,0,MATCH(Periods!$D$15,$AU$7:$CS$7)-1):OFFSET($AU70,0,MATCH(Periods!$D$15,$AU$7:$CS$7,0)-12)),0)</f>
        <v>0.91365999999999925</v>
      </c>
      <c r="AF70" s="337"/>
      <c r="AG70" s="218">
        <f t="shared" si="160"/>
        <v>0.48845250000000001</v>
      </c>
      <c r="AH70" s="218">
        <f t="shared" si="353"/>
        <v>0.30244333333333334</v>
      </c>
      <c r="AI70" s="218">
        <f t="shared" si="354"/>
        <v>0.45248249999999995</v>
      </c>
      <c r="AJ70" s="218">
        <f ca="1">_xlfn.IFNA(AVERAGE(OFFSET($AU70,0,MATCH(Periods!$D$15,$AU$7:$CS$7)-1):OFFSET($AU70,0,MATCH(Periods!$D$15,$AU$7:$CS$7,0)-12)),0)</f>
        <v>0.45403249999999989</v>
      </c>
      <c r="AK70" s="337"/>
      <c r="AL70" s="218">
        <f t="shared" ref="AL70:AL78" si="377">H70-G70</f>
        <v>-2.23211</v>
      </c>
      <c r="AM70" s="59">
        <f t="shared" ref="AM70:AM78" si="378">IFERROR(AL70/G70,"n/a")</f>
        <v>-0.38081321452273592</v>
      </c>
      <c r="AN70" s="218">
        <f t="shared" ref="AN70:AN78" si="379">I70-H70</f>
        <v>1.8004699999999993</v>
      </c>
      <c r="AO70" s="59">
        <f t="shared" ref="AO70:AO78" si="380">IFERROR(AN70/H70,"n/a")</f>
        <v>0.49609017667221383</v>
      </c>
      <c r="AP70" s="218">
        <f t="shared" ref="AP70:AP78" ca="1" si="381">J70-I70</f>
        <v>1.8599999999999284E-2</v>
      </c>
      <c r="AQ70" s="59">
        <f t="shared" ref="AQ70:AQ78" ca="1" si="382">IFERROR(AP70/I70,"n/a")</f>
        <v>3.4255468443529649E-3</v>
      </c>
      <c r="AR70" s="218">
        <f t="shared" ref="AR70:AR78" ca="1" si="383">L70-K70</f>
        <v>1.859999999999995E-2</v>
      </c>
      <c r="AS70" s="58">
        <f t="shared" ref="AS70:AS78" ca="1" si="384">IFERROR(AR70/K70,"n/a")</f>
        <v>2.0798389802079785E-2</v>
      </c>
      <c r="AU70" s="219">
        <f>SUMIFS(TB!N:N,TB!$F:$F,'Reported IS - detailed'!$B70,TB!$B:$B,'Reported IS - detailed'!$C70,TB!$G:$G,'Reported IS - detailed'!$E70,TB!$J:$J,'Reported IS - detailed'!$A$4,TB!$K:$K,"")</f>
        <v>1.21898</v>
      </c>
      <c r="AV70" s="219">
        <f>SUMIFS(TB!O:O,TB!$F:$F,'Reported IS - detailed'!$B70,TB!$B:$B,'Reported IS - detailed'!$C70,TB!$G:$G,'Reported IS - detailed'!$E70,TB!$J:$J,'Reported IS - detailed'!$A$4,TB!$K:$K,"")</f>
        <v>0.41324000000000005</v>
      </c>
      <c r="AW70" s="219">
        <f>SUMIFS(TB!P:P,TB!$F:$F,'Reported IS - detailed'!$B70,TB!$B:$B,'Reported IS - detailed'!$C70,TB!$G:$G,'Reported IS - detailed'!$E70,TB!$J:$J,'Reported IS - detailed'!$A$4,TB!$K:$K,"")</f>
        <v>0</v>
      </c>
      <c r="AX70" s="219">
        <f>SUMIFS(TB!Q:Q,TB!$F:$F,'Reported IS - detailed'!$B70,TB!$B:$B,'Reported IS - detailed'!$C70,TB!$G:$G,'Reported IS - detailed'!$E70,TB!$J:$J,'Reported IS - detailed'!$A$4,TB!$K:$K,"")</f>
        <v>0.8316800000000002</v>
      </c>
      <c r="AY70" s="219">
        <f>SUMIFS(TB!R:R,TB!$F:$F,'Reported IS - detailed'!$B70,TB!$B:$B,'Reported IS - detailed'!$C70,TB!$G:$G,'Reported IS - detailed'!$E70,TB!$J:$J,'Reported IS - detailed'!$A$4,TB!$K:$K,"")</f>
        <v>0</v>
      </c>
      <c r="AZ70" s="219">
        <f>SUMIFS(TB!S:S,TB!$F:$F,'Reported IS - detailed'!$B70,TB!$B:$B,'Reported IS - detailed'!$C70,TB!$G:$G,'Reported IS - detailed'!$E70,TB!$J:$J,'Reported IS - detailed'!$A$4,TB!$K:$K,"")</f>
        <v>0.81955999999999962</v>
      </c>
      <c r="BA70" s="219">
        <f>SUMIFS(TB!T:T,TB!$F:$F,'Reported IS - detailed'!$B70,TB!$B:$B,'Reported IS - detailed'!$C70,TB!$G:$G,'Reported IS - detailed'!$E70,TB!$J:$J,'Reported IS - detailed'!$A$4,TB!$K:$K,"")</f>
        <v>0.40359000000000034</v>
      </c>
      <c r="BB70" s="219">
        <f>SUMIFS(TB!U:U,TB!$F:$F,'Reported IS - detailed'!$B70,TB!$B:$B,'Reported IS - detailed'!$C70,TB!$G:$G,'Reported IS - detailed'!$E70,TB!$J:$J,'Reported IS - detailed'!$A$4,TB!$K:$K,"")</f>
        <v>0.3604699999999994</v>
      </c>
      <c r="BC70" s="219">
        <f>SUMIFS(TB!V:V,TB!$F:$F,'Reported IS - detailed'!$B70,TB!$B:$B,'Reported IS - detailed'!$C70,TB!$G:$G,'Reported IS - detailed'!$E70,TB!$J:$J,'Reported IS - detailed'!$A$4,TB!$K:$K,"")</f>
        <v>0.36047000000000029</v>
      </c>
      <c r="BD70" s="219">
        <f>SUMIFS(TB!W:W,TB!$F:$F,'Reported IS - detailed'!$B70,TB!$B:$B,'Reported IS - detailed'!$C70,TB!$G:$G,'Reported IS - detailed'!$E70,TB!$J:$J,'Reported IS - detailed'!$A$4,TB!$K:$K,"")</f>
        <v>0.72670999999999975</v>
      </c>
      <c r="BE70" s="219">
        <f>SUMIFS(TB!X:X,TB!$F:$F,'Reported IS - detailed'!$B70,TB!$B:$B,'Reported IS - detailed'!$C70,TB!$G:$G,'Reported IS - detailed'!$E70,TB!$J:$J,'Reported IS - detailed'!$A$4,TB!$K:$K,"")</f>
        <v>0.36624000000000034</v>
      </c>
      <c r="BF70" s="219">
        <f>SUMIFS(TB!Y:Y,TB!$F:$F,'Reported IS - detailed'!$B70,TB!$B:$B,'Reported IS - detailed'!$C70,TB!$G:$G,'Reported IS - detailed'!$E70,TB!$J:$J,'Reported IS - detailed'!$A$4,TB!$K:$K,"")</f>
        <v>0.36049000000000042</v>
      </c>
      <c r="BG70" s="219">
        <f>SUMIFS(TB!Z:Z,TB!$F:$F,'Reported IS - detailed'!$B70,TB!$B:$B,'Reported IS - detailed'!$C70,TB!$G:$G,'Reported IS - detailed'!$E70,TB!$J:$J,'Reported IS - detailed'!$A$4,TB!$K:$K,"")</f>
        <v>0</v>
      </c>
      <c r="BH70" s="219">
        <f>SUMIFS(TB!AA:AA,TB!$F:$F,'Reported IS - detailed'!$B70,TB!$B:$B,'Reported IS - detailed'!$C70,TB!$G:$G,'Reported IS - detailed'!$E70,TB!$J:$J,'Reported IS - detailed'!$A$4,TB!$K:$K,"")</f>
        <v>0.33688999999999997</v>
      </c>
      <c r="BI70" s="219">
        <f>SUMIFS(TB!AB:AB,TB!$F:$F,'Reported IS - detailed'!$B70,TB!$B:$B,'Reported IS - detailed'!$C70,TB!$G:$G,'Reported IS - detailed'!$E70,TB!$J:$J,'Reported IS - detailed'!$A$4,TB!$K:$K,"")</f>
        <v>0.33114000000000005</v>
      </c>
      <c r="BJ70" s="219">
        <f>SUMIFS(TB!AC:AC,TB!$F:$F,'Reported IS - detailed'!$B70,TB!$B:$B,'Reported IS - detailed'!$C70,TB!$G:$G,'Reported IS - detailed'!$E70,TB!$J:$J,'Reported IS - detailed'!$A$4,TB!$K:$K,"")</f>
        <v>0</v>
      </c>
      <c r="BK70" s="219">
        <f>SUMIFS(TB!AD:AD,TB!$F:$F,'Reported IS - detailed'!$B70,TB!$B:$B,'Reported IS - detailed'!$C70,TB!$G:$G,'Reported IS - detailed'!$E70,TB!$J:$J,'Reported IS - detailed'!$A$4,TB!$K:$K,"")</f>
        <v>0.66179999999999983</v>
      </c>
      <c r="BL70" s="219">
        <f>SUMIFS(TB!AE:AE,TB!$F:$F,'Reported IS - detailed'!$B70,TB!$B:$B,'Reported IS - detailed'!$C70,TB!$G:$G,'Reported IS - detailed'!$E70,TB!$J:$J,'Reported IS - detailed'!$A$4,TB!$K:$K,"")</f>
        <v>0.33114000000000021</v>
      </c>
      <c r="BM70" s="219">
        <f>SUMIFS(TB!AF:AF,TB!$F:$F,'Reported IS - detailed'!$B70,TB!$B:$B,'Reported IS - detailed'!$C70,TB!$G:$G,'Reported IS - detailed'!$E70,TB!$J:$J,'Reported IS - detailed'!$A$4,TB!$K:$K,"")</f>
        <v>-2.4000000000001798E-4</v>
      </c>
      <c r="BN70" s="219">
        <f>SUMIFS(TB!AG:AG,TB!$F:$F,'Reported IS - detailed'!$B70,TB!$B:$B,'Reported IS - detailed'!$C70,TB!$G:$G,'Reported IS - detailed'!$E70,TB!$J:$J,'Reported IS - detailed'!$A$4,TB!$K:$K,"")</f>
        <v>0.33165</v>
      </c>
      <c r="BO70" s="219">
        <f>SUMIFS(TB!AH:AH,TB!$F:$F,'Reported IS - detailed'!$B70,TB!$B:$B,'Reported IS - detailed'!$C70,TB!$G:$G,'Reported IS - detailed'!$E70,TB!$J:$J,'Reported IS - detailed'!$A$4,TB!$K:$K,"")</f>
        <v>0.66329999999999978</v>
      </c>
      <c r="BP70" s="219">
        <f>SUMIFS(TB!AI:AI,TB!$F:$F,'Reported IS - detailed'!$B70,TB!$B:$B,'Reported IS - detailed'!$C70,TB!$G:$G,'Reported IS - detailed'!$E70,TB!$J:$J,'Reported IS - detailed'!$A$4,TB!$K:$K,"")</f>
        <v>0.33099999999999996</v>
      </c>
      <c r="BQ70" s="219">
        <f>SUMIFS(TB!AJ:AJ,TB!$F:$F,'Reported IS - detailed'!$B70,TB!$B:$B,'Reported IS - detailed'!$C70,TB!$G:$G,'Reported IS - detailed'!$E70,TB!$J:$J,'Reported IS - detailed'!$A$4,TB!$K:$K,"")</f>
        <v>-0.33099999999999996</v>
      </c>
      <c r="BR70" s="219">
        <f>SUMIFS(TB!AK:AK,TB!$F:$F,'Reported IS - detailed'!$B70,TB!$B:$B,'Reported IS - detailed'!$C70,TB!$G:$G,'Reported IS - detailed'!$E70,TB!$J:$J,'Reported IS - detailed'!$A$4,TB!$K:$K,"")</f>
        <v>0.97364000000000051</v>
      </c>
      <c r="BS70" s="219">
        <f>SUMIFS(TB!AL:AL,TB!$F:$F,'Reported IS - detailed'!$B70,TB!$B:$B,'Reported IS - detailed'!$C70,TB!$G:$G,'Reported IS - detailed'!$E70,TB!$J:$J,'Reported IS - detailed'!$A$4,TB!$K:$K,"")</f>
        <v>0.44717000000000001</v>
      </c>
      <c r="BT70" s="219">
        <f>SUMIFS(TB!AM:AM,TB!$F:$F,'Reported IS - detailed'!$B70,TB!$B:$B,'Reported IS - detailed'!$C70,TB!$G:$G,'Reported IS - detailed'!$E70,TB!$J:$J,'Reported IS - detailed'!$A$4,TB!$K:$K,"")</f>
        <v>0.44712999999999997</v>
      </c>
      <c r="BU70" s="219">
        <f>SUMIFS(TB!AN:AN,TB!$F:$F,'Reported IS - detailed'!$B70,TB!$B:$B,'Reported IS - detailed'!$C70,TB!$G:$G,'Reported IS - detailed'!$E70,TB!$J:$J,'Reported IS - detailed'!$A$4,TB!$K:$K,"")</f>
        <v>0.44713000000000014</v>
      </c>
      <c r="BV70" s="219">
        <f>SUMIFS(TB!AO:AO,TB!$F:$F,'Reported IS - detailed'!$B70,TB!$B:$B,'Reported IS - detailed'!$C70,TB!$G:$G,'Reported IS - detailed'!$E70,TB!$J:$J,'Reported IS - detailed'!$A$4,TB!$K:$K,"")</f>
        <v>0.44720999999999989</v>
      </c>
      <c r="BW70" s="219">
        <f>SUMIFS(TB!AP:AP,TB!$F:$F,'Reported IS - detailed'!$B70,TB!$B:$B,'Reported IS - detailed'!$C70,TB!$G:$G,'Reported IS - detailed'!$E70,TB!$J:$J,'Reported IS - detailed'!$A$4,TB!$K:$K,"")</f>
        <v>0</v>
      </c>
      <c r="BX70" s="219">
        <f>SUMIFS(TB!AQ:AQ,TB!$F:$F,'Reported IS - detailed'!$B70,TB!$B:$B,'Reported IS - detailed'!$C70,TB!$G:$G,'Reported IS - detailed'!$E70,TB!$J:$J,'Reported IS - detailed'!$A$4,TB!$K:$K,"")</f>
        <v>0.9094199999999999</v>
      </c>
      <c r="BY70" s="219">
        <f>SUMIFS(TB!AR:AR,TB!$F:$F,'Reported IS - detailed'!$B70,TB!$B:$B,'Reported IS - detailed'!$C70,TB!$G:$G,'Reported IS - detailed'!$E70,TB!$J:$J,'Reported IS - detailed'!$A$4,TB!$K:$K,"")</f>
        <v>0</v>
      </c>
      <c r="BZ70" s="219">
        <f>SUMIFS(TB!AS:AS,TB!$F:$F,'Reported IS - detailed'!$B70,TB!$B:$B,'Reported IS - detailed'!$C70,TB!$G:$G,'Reported IS - detailed'!$E70,TB!$J:$J,'Reported IS - detailed'!$A$4,TB!$K:$K,"")</f>
        <v>0.90915999999999997</v>
      </c>
      <c r="CA70" s="219">
        <f>SUMIFS(TB!AT:AT,TB!$F:$F,'Reported IS - detailed'!$B70,TB!$B:$B,'Reported IS - detailed'!$C70,TB!$G:$G,'Reported IS - detailed'!$E70,TB!$J:$J,'Reported IS - detailed'!$A$4,TB!$K:$K,"")</f>
        <v>0</v>
      </c>
      <c r="CB70" s="219">
        <f>SUMIFS(TB!AU:AU,TB!$F:$F,'Reported IS - detailed'!$B70,TB!$B:$B,'Reported IS - detailed'!$C70,TB!$G:$G,'Reported IS - detailed'!$E70,TB!$J:$J,'Reported IS - detailed'!$A$4,TB!$K:$K,"")</f>
        <v>0.45208000000000048</v>
      </c>
      <c r="CC70" s="219">
        <f>SUMIFS(TB!AV:AV,TB!$F:$F,'Reported IS - detailed'!$B70,TB!$B:$B,'Reported IS - detailed'!$C70,TB!$G:$G,'Reported IS - detailed'!$E70,TB!$J:$J,'Reported IS - detailed'!$A$4,TB!$K:$K,"")</f>
        <v>0.45683000000000007</v>
      </c>
      <c r="CD70" s="218">
        <f>SUMIFS(TB!AW:AW,TB!$F:$F,'Reported IS - detailed'!$B70,TB!$B:$B,'Reported IS - detailed'!$C70,TB!$G:$G,'Reported IS - detailed'!$E70,TB!$J:$J,'Reported IS - detailed'!$A$4,TB!$K:$K,"")</f>
        <v>0.91365999999999925</v>
      </c>
      <c r="CE70" s="219">
        <f>SUMIFS(TB!AX:AX,TB!$F:$F,'Reported IS - detailed'!$B70,TB!$B:$B,'Reported IS - detailed'!$C70,TB!$G:$G,'Reported IS - detailed'!$E70,TB!$J:$J,'Reported IS - detailed'!$A$4,TB!$K:$K,"")</f>
        <v>0</v>
      </c>
      <c r="CF70" s="219">
        <f>SUMIFS(TB!AY:AY,TB!$F:$F,'Reported IS - detailed'!$B70,TB!$B:$B,'Reported IS - detailed'!$C70,TB!$G:$G,'Reported IS - detailed'!$E70,TB!$J:$J,'Reported IS - detailed'!$A$4,TB!$K:$K,"")</f>
        <v>0.91289999999999993</v>
      </c>
      <c r="CG70" s="219">
        <f>SUMIFS(TB!AZ:AZ,TB!$F:$F,'Reported IS - detailed'!$B70,TB!$B:$B,'Reported IS - detailed'!$C70,TB!$G:$G,'Reported IS - detailed'!$E70,TB!$J:$J,'Reported IS - detailed'!$A$4,TB!$K:$K,"")</f>
        <v>0</v>
      </c>
      <c r="CH70" s="219">
        <f>SUMIFS(TB!BA:BA,TB!$F:$F,'Reported IS - detailed'!$B70,TB!$B:$B,'Reported IS - detailed'!$C70,TB!$G:$G,'Reported IS - detailed'!$E70,TB!$J:$J,'Reported IS - detailed'!$A$4,TB!$K:$K,"")</f>
        <v>0</v>
      </c>
      <c r="CI70" s="219">
        <f>SUMIFS(TB!BB:BB,TB!$F:$F,'Reported IS - detailed'!$B70,TB!$B:$B,'Reported IS - detailed'!$C70,TB!$G:$G,'Reported IS - detailed'!$E70,TB!$J:$J,'Reported IS - detailed'!$A$4,TB!$K:$K,"")</f>
        <v>0</v>
      </c>
      <c r="CJ70" s="219">
        <f>SUMIFS(TB!BC:BC,TB!$F:$F,'Reported IS - detailed'!$B70,TB!$B:$B,'Reported IS - detailed'!$C70,TB!$G:$G,'Reported IS - detailed'!$E70,TB!$J:$J,'Reported IS - detailed'!$A$4,TB!$K:$K,"")</f>
        <v>0</v>
      </c>
      <c r="CK70" s="219">
        <f>SUMIFS(TB!BD:BD,TB!$F:$F,'Reported IS - detailed'!$B70,TB!$B:$B,'Reported IS - detailed'!$C70,TB!$G:$G,'Reported IS - detailed'!$E70,TB!$J:$J,'Reported IS - detailed'!$A$4,TB!$K:$K,"")</f>
        <v>0</v>
      </c>
      <c r="CL70" s="219">
        <f>SUMIFS(TB!BE:BE,TB!$F:$F,'Reported IS - detailed'!$B70,TB!$B:$B,'Reported IS - detailed'!$C70,TB!$G:$G,'Reported IS - detailed'!$E70,TB!$J:$J,'Reported IS - detailed'!$A$4,TB!$K:$K,"")</f>
        <v>0</v>
      </c>
      <c r="CM70" s="219">
        <f>SUMIFS(TB!BF:BF,TB!$F:$F,'Reported IS - detailed'!$B70,TB!$B:$B,'Reported IS - detailed'!$C70,TB!$G:$G,'Reported IS - detailed'!$E70,TB!$J:$J,'Reported IS - detailed'!$A$4,TB!$K:$K,"")</f>
        <v>0</v>
      </c>
      <c r="CN70" s="219">
        <f>SUMIFS(TB!BG:BG,TB!$F:$F,'Reported IS - detailed'!$B70,TB!$B:$B,'Reported IS - detailed'!$C70,TB!$G:$G,'Reported IS - detailed'!$E70,TB!$J:$J,'Reported IS - detailed'!$A$4,TB!$K:$K,"")</f>
        <v>0</v>
      </c>
      <c r="CO70" s="219">
        <f>SUMIFS(TB!BH:BH,TB!$F:$F,'Reported IS - detailed'!$B70,TB!$B:$B,'Reported IS - detailed'!$C70,TB!$G:$G,'Reported IS - detailed'!$E70,TB!$J:$J,'Reported IS - detailed'!$A$4,TB!$K:$K,"")</f>
        <v>0</v>
      </c>
      <c r="CP70" s="218">
        <f>SUMIFS(TB!BI:BI,TB!$F:$F,'Reported IS - detailed'!$B70,TB!$B:$B,'Reported IS - detailed'!$C70,TB!$G:$G,'Reported IS - detailed'!$E70,TB!$J:$J,'Reported IS - detailed'!$A$4,TB!$K:$K,"")</f>
        <v>0</v>
      </c>
    </row>
    <row r="71" spans="2:94" ht="14.25" hidden="1" customHeight="1" outlineLevel="2" x14ac:dyDescent="0.45">
      <c r="B71" s="71" t="s">
        <v>10</v>
      </c>
      <c r="C71" s="197" t="s">
        <v>649</v>
      </c>
      <c r="D71" s="197" t="str">
        <f>IFERROR(VLOOKUP($C71,TB!$B:$H,2,FALSE),"-")</f>
        <v>Utilities:UTILITIES - GAS TILCO PROPERTY</v>
      </c>
      <c r="E71" s="197" t="str">
        <f>IFERROR(VLOOKUP($C71,TB!$B:$H,6,FALSE),"-")</f>
        <v>Utilities</v>
      </c>
      <c r="F71" s="71" t="str">
        <f>IFERROR(VLOOKUP($C71,TB!$B:$H,7,FALSE),"-")</f>
        <v>Gas TILCO property</v>
      </c>
      <c r="G71" s="219">
        <f t="shared" si="346"/>
        <v>6.5961600000000002</v>
      </c>
      <c r="H71" s="219">
        <f t="shared" si="347"/>
        <v>3.8152199999999996</v>
      </c>
      <c r="I71" s="219">
        <f t="shared" si="348"/>
        <v>7.1739899999999999</v>
      </c>
      <c r="J71" s="218">
        <f ca="1">_xlfn.IFNA(SUM(OFFSET($AU71,0,MATCH(Periods!$D$15,$AU$7:$CS$7)-1):OFFSET($AU71,0,MATCH(Periods!$D$15,$AU$7:$CS$7,0)-12)),0)</f>
        <v>5.2164599999999997</v>
      </c>
      <c r="K71" s="218">
        <f ca="1">_xlfn.IFNA(SUM(OFFSET($AU71,0,MATCH(Periods!$D$17,$AU$7:$CS$7)-1):OFFSET($AU71,0,MATCH(Periods!$D$13,$AU$7:$CS$7,0))),0)</f>
        <v>1.9575299999999998</v>
      </c>
      <c r="L71" s="218">
        <f ca="1">_xlfn.IFNA(SUM(OFFSET($AU71,0,MATCH(Periods!$D$16,$AU$7:$CS$7)-1):OFFSET($AU71,0,MATCH(Periods!$D$14,$AU$7:$CS$7,0))),0)</f>
        <v>0</v>
      </c>
      <c r="N71" s="71"/>
      <c r="O71" s="316"/>
      <c r="P71" s="58">
        <f t="shared" si="371"/>
        <v>6.9306804423203549E-5</v>
      </c>
      <c r="Q71" s="58">
        <f t="shared" si="372"/>
        <v>7.3062283637542489E-5</v>
      </c>
      <c r="R71" s="58">
        <f t="shared" si="373"/>
        <v>8.5655220750716364E-5</v>
      </c>
      <c r="S71" s="58">
        <f t="shared" ca="1" si="374"/>
        <v>6.7836534280742172E-5</v>
      </c>
      <c r="T71" s="58">
        <f t="shared" ca="1" si="375"/>
        <v>1.8882396287548783E-4</v>
      </c>
      <c r="U71" s="58">
        <f t="shared" ca="1" si="376"/>
        <v>0</v>
      </c>
      <c r="V71" s="149"/>
      <c r="W71" s="218">
        <f t="shared" si="158"/>
        <v>0</v>
      </c>
      <c r="X71" s="218">
        <f t="shared" si="349"/>
        <v>-0.78698000000000023</v>
      </c>
      <c r="Y71" s="218">
        <f t="shared" si="350"/>
        <v>0</v>
      </c>
      <c r="Z71" s="218">
        <f ca="1">_xlfn.IFNA(MIN(OFFSET($AU71,0,MATCH(Periods!$D$15,$AU$7:$CS$7)-1):OFFSET($AU71,0,MATCH(Periods!$D$15,$AU$7:$CS$7,0)-12)),0)</f>
        <v>0</v>
      </c>
      <c r="AA71" s="337"/>
      <c r="AB71" s="218">
        <f t="shared" si="159"/>
        <v>1.4715999999999996</v>
      </c>
      <c r="AC71" s="218">
        <f t="shared" si="351"/>
        <v>1.3515900000000003</v>
      </c>
      <c r="AD71" s="218">
        <f t="shared" si="352"/>
        <v>1.8915100000000002</v>
      </c>
      <c r="AE71" s="218">
        <f ca="1">_xlfn.IFNA(MAX(OFFSET($AU71,0,MATCH(Periods!$D$15,$AU$7:$CS$7)-1):OFFSET($AU71,0,MATCH(Periods!$D$15,$AU$7:$CS$7,0)-12)),0)</f>
        <v>1.8915100000000002</v>
      </c>
      <c r="AF71" s="337"/>
      <c r="AG71" s="218">
        <f t="shared" si="160"/>
        <v>0.54968000000000006</v>
      </c>
      <c r="AH71" s="218">
        <f t="shared" si="353"/>
        <v>0.31793499999999997</v>
      </c>
      <c r="AI71" s="218">
        <f t="shared" si="354"/>
        <v>0.59783249999999999</v>
      </c>
      <c r="AJ71" s="218">
        <f ca="1">_xlfn.IFNA(AVERAGE(OFFSET($AU71,0,MATCH(Periods!$D$15,$AU$7:$CS$7)-1):OFFSET($AU71,0,MATCH(Periods!$D$15,$AU$7:$CS$7,0)-12)),0)</f>
        <v>0.43470499999999995</v>
      </c>
      <c r="AK71" s="337"/>
      <c r="AL71" s="218">
        <f t="shared" si="377"/>
        <v>-2.7809400000000006</v>
      </c>
      <c r="AM71" s="59">
        <f t="shared" si="378"/>
        <v>-0.42159983990685496</v>
      </c>
      <c r="AN71" s="218">
        <f t="shared" si="379"/>
        <v>3.3587700000000003</v>
      </c>
      <c r="AO71" s="59">
        <f t="shared" si="380"/>
        <v>0.88036076556528864</v>
      </c>
      <c r="AP71" s="218">
        <f t="shared" ca="1" si="381"/>
        <v>-1.9575300000000002</v>
      </c>
      <c r="AQ71" s="59">
        <f t="shared" ca="1" si="382"/>
        <v>-0.27286489108571382</v>
      </c>
      <c r="AR71" s="218">
        <f t="shared" ca="1" si="383"/>
        <v>-1.9575299999999998</v>
      </c>
      <c r="AS71" s="58">
        <f t="shared" ca="1" si="384"/>
        <v>-1</v>
      </c>
      <c r="AU71" s="219">
        <f>SUMIFS(TB!N:N,TB!$F:$F,'Reported IS - detailed'!$B71,TB!$B:$B,'Reported IS - detailed'!$C71,TB!$G:$G,'Reported IS - detailed'!$E71,TB!$J:$J,'Reported IS - detailed'!$A$4,TB!$K:$K,"")</f>
        <v>0.97390999999999994</v>
      </c>
      <c r="AV71" s="219">
        <f>SUMIFS(TB!O:O,TB!$F:$F,'Reported IS - detailed'!$B71,TB!$B:$B,'Reported IS - detailed'!$C71,TB!$G:$G,'Reported IS - detailed'!$E71,TB!$J:$J,'Reported IS - detailed'!$A$4,TB!$K:$K,"")</f>
        <v>1.0346899999999999</v>
      </c>
      <c r="AW71" s="219">
        <f>SUMIFS(TB!P:P,TB!$F:$F,'Reported IS - detailed'!$B71,TB!$B:$B,'Reported IS - detailed'!$C71,TB!$G:$G,'Reported IS - detailed'!$E71,TB!$J:$J,'Reported IS - detailed'!$A$4,TB!$K:$K,"")</f>
        <v>1.4136299999999999</v>
      </c>
      <c r="AX71" s="219">
        <f>SUMIFS(TB!Q:Q,TB!$F:$F,'Reported IS - detailed'!$B71,TB!$B:$B,'Reported IS - detailed'!$C71,TB!$G:$G,'Reported IS - detailed'!$E71,TB!$J:$J,'Reported IS - detailed'!$A$4,TB!$K:$K,"")</f>
        <v>0.96944000000000052</v>
      </c>
      <c r="AY71" s="219">
        <f>SUMIFS(TB!R:R,TB!$F:$F,'Reported IS - detailed'!$B71,TB!$B:$B,'Reported IS - detailed'!$C71,TB!$G:$G,'Reported IS - detailed'!$E71,TB!$J:$J,'Reported IS - detailed'!$A$4,TB!$K:$K,"")</f>
        <v>0</v>
      </c>
      <c r="AZ71" s="219">
        <f>SUMIFS(TB!S:S,TB!$F:$F,'Reported IS - detailed'!$B71,TB!$B:$B,'Reported IS - detailed'!$C71,TB!$G:$G,'Reported IS - detailed'!$E71,TB!$J:$J,'Reported IS - detailed'!$A$4,TB!$K:$K,"")</f>
        <v>0.51857999999999915</v>
      </c>
      <c r="BA71" s="219">
        <f>SUMIFS(TB!T:T,TB!$F:$F,'Reported IS - detailed'!$B71,TB!$B:$B,'Reported IS - detailed'!$C71,TB!$G:$G,'Reported IS - detailed'!$E71,TB!$J:$J,'Reported IS - detailed'!$A$4,TB!$K:$K,"")</f>
        <v>7.9069999999999752E-2</v>
      </c>
      <c r="BB71" s="219">
        <f>SUMIFS(TB!U:U,TB!$F:$F,'Reported IS - detailed'!$B71,TB!$B:$B,'Reported IS - detailed'!$C71,TB!$G:$G,'Reported IS - detailed'!$E71,TB!$J:$J,'Reported IS - detailed'!$A$4,TB!$K:$K,"")</f>
        <v>2.3030000000001216E-2</v>
      </c>
      <c r="BC71" s="219">
        <f>SUMIFS(TB!V:V,TB!$F:$F,'Reported IS - detailed'!$B71,TB!$B:$B,'Reported IS - detailed'!$C71,TB!$G:$G,'Reported IS - detailed'!$E71,TB!$J:$J,'Reported IS - detailed'!$A$4,TB!$K:$K,"")</f>
        <v>2.3789999999999978E-2</v>
      </c>
      <c r="BD71" s="219">
        <f>SUMIFS(TB!W:W,TB!$F:$F,'Reported IS - detailed'!$B71,TB!$B:$B,'Reported IS - detailed'!$C71,TB!$G:$G,'Reported IS - detailed'!$E71,TB!$J:$J,'Reported IS - detailed'!$A$4,TB!$K:$K,"")</f>
        <v>2.3789999999999978E-2</v>
      </c>
      <c r="BE71" s="219">
        <f>SUMIFS(TB!X:X,TB!$F:$F,'Reported IS - detailed'!$B71,TB!$B:$B,'Reported IS - detailed'!$C71,TB!$G:$G,'Reported IS - detailed'!$E71,TB!$J:$J,'Reported IS - detailed'!$A$4,TB!$K:$K,"")</f>
        <v>6.4630000000000187E-2</v>
      </c>
      <c r="BF71" s="219">
        <f>SUMIFS(TB!Y:Y,TB!$F:$F,'Reported IS - detailed'!$B71,TB!$B:$B,'Reported IS - detailed'!$C71,TB!$G:$G,'Reported IS - detailed'!$E71,TB!$J:$J,'Reported IS - detailed'!$A$4,TB!$K:$K,"")</f>
        <v>1.4715999999999996</v>
      </c>
      <c r="BG71" s="219">
        <f>SUMIFS(TB!Z:Z,TB!$F:$F,'Reported IS - detailed'!$B71,TB!$B:$B,'Reported IS - detailed'!$C71,TB!$G:$G,'Reported IS - detailed'!$E71,TB!$J:$J,'Reported IS - detailed'!$A$4,TB!$K:$K,"")</f>
        <v>0</v>
      </c>
      <c r="BH71" s="219">
        <f>SUMIFS(TB!AA:AA,TB!$F:$F,'Reported IS - detailed'!$B71,TB!$B:$B,'Reported IS - detailed'!$C71,TB!$G:$G,'Reported IS - detailed'!$E71,TB!$J:$J,'Reported IS - detailed'!$A$4,TB!$K:$K,"")</f>
        <v>1.0717699999999999</v>
      </c>
      <c r="BI71" s="219">
        <f>SUMIFS(TB!AB:AB,TB!$F:$F,'Reported IS - detailed'!$B71,TB!$B:$B,'Reported IS - detailed'!$C71,TB!$G:$G,'Reported IS - detailed'!$E71,TB!$J:$J,'Reported IS - detailed'!$A$4,TB!$K:$K,"")</f>
        <v>1.3515900000000003</v>
      </c>
      <c r="BJ71" s="219">
        <f>SUMIFS(TB!AC:AC,TB!$F:$F,'Reported IS - detailed'!$B71,TB!$B:$B,'Reported IS - detailed'!$C71,TB!$G:$G,'Reported IS - detailed'!$E71,TB!$J:$J,'Reported IS - detailed'!$A$4,TB!$K:$K,"")</f>
        <v>0</v>
      </c>
      <c r="BK71" s="219">
        <f>SUMIFS(TB!AD:AD,TB!$F:$F,'Reported IS - detailed'!$B71,TB!$B:$B,'Reported IS - detailed'!$C71,TB!$G:$G,'Reported IS - detailed'!$E71,TB!$J:$J,'Reported IS - detailed'!$A$4,TB!$K:$K,"")</f>
        <v>0.78697999999999979</v>
      </c>
      <c r="BL71" s="219">
        <f>SUMIFS(TB!AE:AE,TB!$F:$F,'Reported IS - detailed'!$B71,TB!$B:$B,'Reported IS - detailed'!$C71,TB!$G:$G,'Reported IS - detailed'!$E71,TB!$J:$J,'Reported IS - detailed'!$A$4,TB!$K:$K,"")</f>
        <v>0.78698000000000023</v>
      </c>
      <c r="BM71" s="219">
        <f>SUMIFS(TB!AF:AF,TB!$F:$F,'Reported IS - detailed'!$B71,TB!$B:$B,'Reported IS - detailed'!$C71,TB!$G:$G,'Reported IS - detailed'!$E71,TB!$J:$J,'Reported IS - detailed'!$A$4,TB!$K:$K,"")</f>
        <v>-0.78698000000000023</v>
      </c>
      <c r="BN71" s="219">
        <f>SUMIFS(TB!AG:AG,TB!$F:$F,'Reported IS - detailed'!$B71,TB!$B:$B,'Reported IS - detailed'!$C71,TB!$G:$G,'Reported IS - detailed'!$E71,TB!$J:$J,'Reported IS - detailed'!$A$4,TB!$K:$K,"")</f>
        <v>0</v>
      </c>
      <c r="BO71" s="219">
        <f>SUMIFS(TB!AH:AH,TB!$F:$F,'Reported IS - detailed'!$B71,TB!$B:$B,'Reported IS - detailed'!$C71,TB!$G:$G,'Reported IS - detailed'!$E71,TB!$J:$J,'Reported IS - detailed'!$A$4,TB!$K:$K,"")</f>
        <v>0.10692000000000013</v>
      </c>
      <c r="BP71" s="219">
        <f>SUMIFS(TB!AI:AI,TB!$F:$F,'Reported IS - detailed'!$B71,TB!$B:$B,'Reported IS - detailed'!$C71,TB!$G:$G,'Reported IS - detailed'!$E71,TB!$J:$J,'Reported IS - detailed'!$A$4,TB!$K:$K,"")</f>
        <v>0</v>
      </c>
      <c r="BQ71" s="219">
        <f>SUMIFS(TB!AJ:AJ,TB!$F:$F,'Reported IS - detailed'!$B71,TB!$B:$B,'Reported IS - detailed'!$C71,TB!$G:$G,'Reported IS - detailed'!$E71,TB!$J:$J,'Reported IS - detailed'!$A$4,TB!$K:$K,"")</f>
        <v>0.10304000000000002</v>
      </c>
      <c r="BR71" s="219">
        <f>SUMIFS(TB!AK:AK,TB!$F:$F,'Reported IS - detailed'!$B71,TB!$B:$B,'Reported IS - detailed'!$C71,TB!$G:$G,'Reported IS - detailed'!$E71,TB!$J:$J,'Reported IS - detailed'!$A$4,TB!$K:$K,"")</f>
        <v>0.39491999999999949</v>
      </c>
      <c r="BS71" s="219">
        <f>SUMIFS(TB!AL:AL,TB!$F:$F,'Reported IS - detailed'!$B71,TB!$B:$B,'Reported IS - detailed'!$C71,TB!$G:$G,'Reported IS - detailed'!$E71,TB!$J:$J,'Reported IS - detailed'!$A$4,TB!$K:$K,"")</f>
        <v>0.7799299999999999</v>
      </c>
      <c r="BT71" s="219">
        <f>SUMIFS(TB!AM:AM,TB!$F:$F,'Reported IS - detailed'!$B71,TB!$B:$B,'Reported IS - detailed'!$C71,TB!$G:$G,'Reported IS - detailed'!$E71,TB!$J:$J,'Reported IS - detailed'!$A$4,TB!$K:$K,"")</f>
        <v>1.1776</v>
      </c>
      <c r="BU71" s="219">
        <f>SUMIFS(TB!AN:AN,TB!$F:$F,'Reported IS - detailed'!$B71,TB!$B:$B,'Reported IS - detailed'!$C71,TB!$G:$G,'Reported IS - detailed'!$E71,TB!$J:$J,'Reported IS - detailed'!$A$4,TB!$K:$K,"")</f>
        <v>1.2009599999999996</v>
      </c>
      <c r="BV71" s="219">
        <f>SUMIFS(TB!AO:AO,TB!$F:$F,'Reported IS - detailed'!$B71,TB!$B:$B,'Reported IS - detailed'!$C71,TB!$G:$G,'Reported IS - detailed'!$E71,TB!$J:$J,'Reported IS - detailed'!$A$4,TB!$K:$K,"")</f>
        <v>1.1064100000000003</v>
      </c>
      <c r="BW71" s="219">
        <f>SUMIFS(TB!AP:AP,TB!$F:$F,'Reported IS - detailed'!$B71,TB!$B:$B,'Reported IS - detailed'!$C71,TB!$G:$G,'Reported IS - detailed'!$E71,TB!$J:$J,'Reported IS - detailed'!$A$4,TB!$K:$K,"")</f>
        <v>0</v>
      </c>
      <c r="BX71" s="219">
        <f>SUMIFS(TB!AQ:AQ,TB!$F:$F,'Reported IS - detailed'!$B71,TB!$B:$B,'Reported IS - detailed'!$C71,TB!$G:$G,'Reported IS - detailed'!$E71,TB!$J:$J,'Reported IS - detailed'!$A$4,TB!$K:$K,"")</f>
        <v>0.75159999999999982</v>
      </c>
      <c r="BY71" s="219">
        <f>SUMIFS(TB!AR:AR,TB!$F:$F,'Reported IS - detailed'!$B71,TB!$B:$B,'Reported IS - detailed'!$C71,TB!$G:$G,'Reported IS - detailed'!$E71,TB!$J:$J,'Reported IS - detailed'!$A$4,TB!$K:$K,"")</f>
        <v>7.2000000000000064E-2</v>
      </c>
      <c r="BZ71" s="219">
        <f>SUMIFS(TB!AS:AS,TB!$F:$F,'Reported IS - detailed'!$B71,TB!$B:$B,'Reported IS - detailed'!$C71,TB!$G:$G,'Reported IS - detailed'!$E71,TB!$J:$J,'Reported IS - detailed'!$A$4,TB!$K:$K,"")</f>
        <v>4.858000000000029E-2</v>
      </c>
      <c r="CA71" s="219">
        <f>SUMIFS(TB!AT:AT,TB!$F:$F,'Reported IS - detailed'!$B71,TB!$B:$B,'Reported IS - detailed'!$C71,TB!$G:$G,'Reported IS - detailed'!$E71,TB!$J:$J,'Reported IS - detailed'!$A$4,TB!$K:$K,"")</f>
        <v>0</v>
      </c>
      <c r="CB71" s="219">
        <f>SUMIFS(TB!AU:AU,TB!$F:$F,'Reported IS - detailed'!$B71,TB!$B:$B,'Reported IS - detailed'!$C71,TB!$G:$G,'Reported IS - detailed'!$E71,TB!$J:$J,'Reported IS - detailed'!$A$4,TB!$K:$K,"")</f>
        <v>2.7499999999999858E-2</v>
      </c>
      <c r="CC71" s="219">
        <f>SUMIFS(TB!AV:AV,TB!$F:$F,'Reported IS - detailed'!$B71,TB!$B:$B,'Reported IS - detailed'!$C71,TB!$G:$G,'Reported IS - detailed'!$E71,TB!$J:$J,'Reported IS - detailed'!$A$4,TB!$K:$K,"")</f>
        <v>0.11789999999999967</v>
      </c>
      <c r="CD71" s="218">
        <f>SUMIFS(TB!AW:AW,TB!$F:$F,'Reported IS - detailed'!$B71,TB!$B:$B,'Reported IS - detailed'!$C71,TB!$G:$G,'Reported IS - detailed'!$E71,TB!$J:$J,'Reported IS - detailed'!$A$4,TB!$K:$K,"")</f>
        <v>1.8915100000000002</v>
      </c>
      <c r="CE71" s="219">
        <f>SUMIFS(TB!AX:AX,TB!$F:$F,'Reported IS - detailed'!$B71,TB!$B:$B,'Reported IS - detailed'!$C71,TB!$G:$G,'Reported IS - detailed'!$E71,TB!$J:$J,'Reported IS - detailed'!$A$4,TB!$K:$K,"")</f>
        <v>0</v>
      </c>
      <c r="CF71" s="219">
        <f>SUMIFS(TB!AY:AY,TB!$F:$F,'Reported IS - detailed'!$B71,TB!$B:$B,'Reported IS - detailed'!$C71,TB!$G:$G,'Reported IS - detailed'!$E71,TB!$J:$J,'Reported IS - detailed'!$A$4,TB!$K:$K,"")</f>
        <v>0</v>
      </c>
      <c r="CG71" s="219">
        <f>SUMIFS(TB!AZ:AZ,TB!$F:$F,'Reported IS - detailed'!$B71,TB!$B:$B,'Reported IS - detailed'!$C71,TB!$G:$G,'Reported IS - detailed'!$E71,TB!$J:$J,'Reported IS - detailed'!$A$4,TB!$K:$K,"")</f>
        <v>0</v>
      </c>
      <c r="CH71" s="219">
        <f>SUMIFS(TB!BA:BA,TB!$F:$F,'Reported IS - detailed'!$B71,TB!$B:$B,'Reported IS - detailed'!$C71,TB!$G:$G,'Reported IS - detailed'!$E71,TB!$J:$J,'Reported IS - detailed'!$A$4,TB!$K:$K,"")</f>
        <v>0</v>
      </c>
      <c r="CI71" s="219">
        <f>SUMIFS(TB!BB:BB,TB!$F:$F,'Reported IS - detailed'!$B71,TB!$B:$B,'Reported IS - detailed'!$C71,TB!$G:$G,'Reported IS - detailed'!$E71,TB!$J:$J,'Reported IS - detailed'!$A$4,TB!$K:$K,"")</f>
        <v>0</v>
      </c>
      <c r="CJ71" s="219">
        <f>SUMIFS(TB!BC:BC,TB!$F:$F,'Reported IS - detailed'!$B71,TB!$B:$B,'Reported IS - detailed'!$C71,TB!$G:$G,'Reported IS - detailed'!$E71,TB!$J:$J,'Reported IS - detailed'!$A$4,TB!$K:$K,"")</f>
        <v>0</v>
      </c>
      <c r="CK71" s="219">
        <f>SUMIFS(TB!BD:BD,TB!$F:$F,'Reported IS - detailed'!$B71,TB!$B:$B,'Reported IS - detailed'!$C71,TB!$G:$G,'Reported IS - detailed'!$E71,TB!$J:$J,'Reported IS - detailed'!$A$4,TB!$K:$K,"")</f>
        <v>0</v>
      </c>
      <c r="CL71" s="219">
        <f>SUMIFS(TB!BE:BE,TB!$F:$F,'Reported IS - detailed'!$B71,TB!$B:$B,'Reported IS - detailed'!$C71,TB!$G:$G,'Reported IS - detailed'!$E71,TB!$J:$J,'Reported IS - detailed'!$A$4,TB!$K:$K,"")</f>
        <v>0</v>
      </c>
      <c r="CM71" s="219">
        <f>SUMIFS(TB!BF:BF,TB!$F:$F,'Reported IS - detailed'!$B71,TB!$B:$B,'Reported IS - detailed'!$C71,TB!$G:$G,'Reported IS - detailed'!$E71,TB!$J:$J,'Reported IS - detailed'!$A$4,TB!$K:$K,"")</f>
        <v>0</v>
      </c>
      <c r="CN71" s="219">
        <f>SUMIFS(TB!BG:BG,TB!$F:$F,'Reported IS - detailed'!$B71,TB!$B:$B,'Reported IS - detailed'!$C71,TB!$G:$G,'Reported IS - detailed'!$E71,TB!$J:$J,'Reported IS - detailed'!$A$4,TB!$K:$K,"")</f>
        <v>0</v>
      </c>
      <c r="CO71" s="219">
        <f>SUMIFS(TB!BH:BH,TB!$F:$F,'Reported IS - detailed'!$B71,TB!$B:$B,'Reported IS - detailed'!$C71,TB!$G:$G,'Reported IS - detailed'!$E71,TB!$J:$J,'Reported IS - detailed'!$A$4,TB!$K:$K,"")</f>
        <v>0</v>
      </c>
      <c r="CP71" s="218">
        <f>SUMIFS(TB!BI:BI,TB!$F:$F,'Reported IS - detailed'!$B71,TB!$B:$B,'Reported IS - detailed'!$C71,TB!$G:$G,'Reported IS - detailed'!$E71,TB!$J:$J,'Reported IS - detailed'!$A$4,TB!$K:$K,"")</f>
        <v>0</v>
      </c>
    </row>
    <row r="72" spans="2:94" ht="14.25" hidden="1" customHeight="1" outlineLevel="2" x14ac:dyDescent="0.45">
      <c r="B72" s="71" t="s">
        <v>10</v>
      </c>
      <c r="C72" s="197" t="s">
        <v>647</v>
      </c>
      <c r="D72" s="197" t="str">
        <f>IFERROR(VLOOKUP($C72,TB!$B:$H,2,FALSE),"-")</f>
        <v>Utilities:Telephone - TILCO</v>
      </c>
      <c r="E72" s="197" t="str">
        <f>IFERROR(VLOOKUP($C72,TB!$B:$H,6,FALSE),"-")</f>
        <v>Utilities</v>
      </c>
      <c r="F72" s="71" t="str">
        <f>IFERROR(VLOOKUP($C72,TB!$B:$H,7,FALSE),"-")</f>
        <v>Telephone TILCO</v>
      </c>
      <c r="G72" s="219">
        <f t="shared" si="346"/>
        <v>1.6707700000000001</v>
      </c>
      <c r="H72" s="219">
        <f t="shared" si="347"/>
        <v>1.8927100000000001</v>
      </c>
      <c r="I72" s="219">
        <f t="shared" si="348"/>
        <v>1.8884100000000001</v>
      </c>
      <c r="J72" s="218">
        <f ca="1">_xlfn.IFNA(SUM(OFFSET($AU72,0,MATCH(Periods!$D$15,$AU$7:$CS$7)-1):OFFSET($AU72,0,MATCH(Periods!$D$15,$AU$7:$CS$7,0)-12)),0)</f>
        <v>2.1884100000000002</v>
      </c>
      <c r="K72" s="218">
        <f ca="1">_xlfn.IFNA(SUM(OFFSET($AU72,0,MATCH(Periods!$D$17,$AU$7:$CS$7)-1):OFFSET($AU72,0,MATCH(Periods!$D$13,$AU$7:$CS$7,0))),0)</f>
        <v>0</v>
      </c>
      <c r="L72" s="218">
        <f ca="1">_xlfn.IFNA(SUM(OFFSET($AU72,0,MATCH(Periods!$D$16,$AU$7:$CS$7)-1):OFFSET($AU72,0,MATCH(Periods!$D$14,$AU$7:$CS$7,0))),0)</f>
        <v>0.3</v>
      </c>
      <c r="N72" s="71"/>
      <c r="O72" s="316"/>
      <c r="P72" s="58">
        <f t="shared" si="371"/>
        <v>1.7555021349717987E-5</v>
      </c>
      <c r="Q72" s="58">
        <f t="shared" si="372"/>
        <v>3.624580361384483E-5</v>
      </c>
      <c r="R72" s="58">
        <f t="shared" si="373"/>
        <v>2.2547031068883607E-5</v>
      </c>
      <c r="S72" s="58">
        <f t="shared" ca="1" si="374"/>
        <v>2.8458791974886995E-5</v>
      </c>
      <c r="T72" s="58">
        <f t="shared" ca="1" si="375"/>
        <v>0</v>
      </c>
      <c r="U72" s="58">
        <f t="shared" ca="1" si="376"/>
        <v>8.5465343969677715E-5</v>
      </c>
      <c r="V72" s="149"/>
      <c r="W72" s="218">
        <f t="shared" si="158"/>
        <v>0</v>
      </c>
      <c r="X72" s="218">
        <f t="shared" si="349"/>
        <v>0</v>
      </c>
      <c r="Y72" s="218">
        <f t="shared" si="350"/>
        <v>0</v>
      </c>
      <c r="Z72" s="218">
        <f ca="1">_xlfn.IFNA(MIN(OFFSET($AU72,0,MATCH(Periods!$D$15,$AU$7:$CS$7)-1):OFFSET($AU72,0,MATCH(Periods!$D$15,$AU$7:$CS$7,0)-12)),0)</f>
        <v>0</v>
      </c>
      <c r="AA72" s="337"/>
      <c r="AB72" s="218">
        <f t="shared" si="159"/>
        <v>0.44554000000000005</v>
      </c>
      <c r="AC72" s="218">
        <f t="shared" si="351"/>
        <v>0.45000000000000018</v>
      </c>
      <c r="AD72" s="218">
        <f t="shared" si="352"/>
        <v>0.5</v>
      </c>
      <c r="AE72" s="218">
        <f ca="1">_xlfn.IFNA(MAX(OFFSET($AU72,0,MATCH(Periods!$D$15,$AU$7:$CS$7)-1):OFFSET($AU72,0,MATCH(Periods!$D$15,$AU$7:$CS$7,0)-12)),0)</f>
        <v>0.5</v>
      </c>
      <c r="AF72" s="337"/>
      <c r="AG72" s="218">
        <f t="shared" si="160"/>
        <v>0.13923083333333333</v>
      </c>
      <c r="AH72" s="218">
        <f t="shared" si="353"/>
        <v>0.15772583333333334</v>
      </c>
      <c r="AI72" s="218">
        <f t="shared" si="354"/>
        <v>0.15736750000000002</v>
      </c>
      <c r="AJ72" s="218">
        <f ca="1">_xlfn.IFNA(AVERAGE(OFFSET($AU72,0,MATCH(Periods!$D$15,$AU$7:$CS$7)-1):OFFSET($AU72,0,MATCH(Periods!$D$15,$AU$7:$CS$7,0)-12)),0)</f>
        <v>0.18236750000000002</v>
      </c>
      <c r="AK72" s="337"/>
      <c r="AL72" s="218">
        <f t="shared" si="377"/>
        <v>0.22194000000000003</v>
      </c>
      <c r="AM72" s="59">
        <f t="shared" si="378"/>
        <v>0.1328369554157664</v>
      </c>
      <c r="AN72" s="218">
        <f t="shared" si="379"/>
        <v>-4.2999999999999705E-3</v>
      </c>
      <c r="AO72" s="59">
        <f t="shared" si="380"/>
        <v>-2.2718747193177877E-3</v>
      </c>
      <c r="AP72" s="218">
        <f t="shared" ca="1" si="381"/>
        <v>0.30000000000000004</v>
      </c>
      <c r="AQ72" s="59">
        <f t="shared" ca="1" si="382"/>
        <v>0.15886380605906558</v>
      </c>
      <c r="AR72" s="218">
        <f t="shared" ca="1" si="383"/>
        <v>0.3</v>
      </c>
      <c r="AS72" s="58" t="str">
        <f t="shared" ca="1" si="384"/>
        <v>n/a</v>
      </c>
      <c r="AU72" s="219">
        <f>SUMIFS(TB!N:N,TB!$F:$F,'Reported IS - detailed'!$B72,TB!$B:$B,'Reported IS - detailed'!$C72,TB!$G:$G,'Reported IS - detailed'!$E72,TB!$J:$J,'Reported IS - detailed'!$A$4,TB!$K:$K,"")</f>
        <v>0</v>
      </c>
      <c r="AV72" s="219">
        <f>SUMIFS(TB!O:O,TB!$F:$F,'Reported IS - detailed'!$B72,TB!$B:$B,'Reported IS - detailed'!$C72,TB!$G:$G,'Reported IS - detailed'!$E72,TB!$J:$J,'Reported IS - detailed'!$A$4,TB!$K:$K,"")</f>
        <v>0.1</v>
      </c>
      <c r="AW72" s="219">
        <f>SUMIFS(TB!P:P,TB!$F:$F,'Reported IS - detailed'!$B72,TB!$B:$B,'Reported IS - detailed'!$C72,TB!$G:$G,'Reported IS - detailed'!$E72,TB!$J:$J,'Reported IS - detailed'!$A$4,TB!$K:$K,"")</f>
        <v>0.1</v>
      </c>
      <c r="AX72" s="219">
        <f>SUMIFS(TB!Q:Q,TB!$F:$F,'Reported IS - detailed'!$B72,TB!$B:$B,'Reported IS - detailed'!$C72,TB!$G:$G,'Reported IS - detailed'!$E72,TB!$J:$J,'Reported IS - detailed'!$A$4,TB!$K:$K,"")</f>
        <v>0.10933999999999994</v>
      </c>
      <c r="AY72" s="219">
        <f>SUMIFS(TB!R:R,TB!$F:$F,'Reported IS - detailed'!$B72,TB!$B:$B,'Reported IS - detailed'!$C72,TB!$G:$G,'Reported IS - detailed'!$E72,TB!$J:$J,'Reported IS - detailed'!$A$4,TB!$K:$K,"")</f>
        <v>0.30000000000000004</v>
      </c>
      <c r="AZ72" s="219">
        <f>SUMIFS(TB!S:S,TB!$F:$F,'Reported IS - detailed'!$B72,TB!$B:$B,'Reported IS - detailed'!$C72,TB!$G:$G,'Reported IS - detailed'!$E72,TB!$J:$J,'Reported IS - detailed'!$A$4,TB!$K:$K,"")</f>
        <v>0.20000000000000007</v>
      </c>
      <c r="BA72" s="219">
        <f>SUMIFS(TB!T:T,TB!$F:$F,'Reported IS - detailed'!$B72,TB!$B:$B,'Reported IS - detailed'!$C72,TB!$G:$G,'Reported IS - detailed'!$E72,TB!$J:$J,'Reported IS - detailed'!$A$4,TB!$K:$K,"")</f>
        <v>0.29999999999999993</v>
      </c>
      <c r="BB72" s="219">
        <f>SUMIFS(TB!U:U,TB!$F:$F,'Reported IS - detailed'!$B72,TB!$B:$B,'Reported IS - detailed'!$C72,TB!$G:$G,'Reported IS - detailed'!$E72,TB!$J:$J,'Reported IS - detailed'!$A$4,TB!$K:$K,"")</f>
        <v>0</v>
      </c>
      <c r="BC72" s="219">
        <f>SUMIFS(TB!V:V,TB!$F:$F,'Reported IS - detailed'!$B72,TB!$B:$B,'Reported IS - detailed'!$C72,TB!$G:$G,'Reported IS - detailed'!$E72,TB!$J:$J,'Reported IS - detailed'!$A$4,TB!$K:$K,"")</f>
        <v>0</v>
      </c>
      <c r="BD72" s="219">
        <f>SUMIFS(TB!W:W,TB!$F:$F,'Reported IS - detailed'!$B72,TB!$B:$B,'Reported IS - detailed'!$C72,TB!$G:$G,'Reported IS - detailed'!$E72,TB!$J:$J,'Reported IS - detailed'!$A$4,TB!$K:$K,"")</f>
        <v>0.11589000000000005</v>
      </c>
      <c r="BE72" s="219">
        <f>SUMIFS(TB!X:X,TB!$F:$F,'Reported IS - detailed'!$B72,TB!$B:$B,'Reported IS - detailed'!$C72,TB!$G:$G,'Reported IS - detailed'!$E72,TB!$J:$J,'Reported IS - detailed'!$A$4,TB!$K:$K,"")</f>
        <v>0.44554000000000005</v>
      </c>
      <c r="BF72" s="219">
        <f>SUMIFS(TB!Y:Y,TB!$F:$F,'Reported IS - detailed'!$B72,TB!$B:$B,'Reported IS - detailed'!$C72,TB!$G:$G,'Reported IS - detailed'!$E72,TB!$J:$J,'Reported IS - detailed'!$A$4,TB!$K:$K,"")</f>
        <v>0</v>
      </c>
      <c r="BG72" s="219">
        <f>SUMIFS(TB!Z:Z,TB!$F:$F,'Reported IS - detailed'!$B72,TB!$B:$B,'Reported IS - detailed'!$C72,TB!$G:$G,'Reported IS - detailed'!$E72,TB!$J:$J,'Reported IS - detailed'!$A$4,TB!$K:$K,"")</f>
        <v>0</v>
      </c>
      <c r="BH72" s="219">
        <f>SUMIFS(TB!AA:AA,TB!$F:$F,'Reported IS - detailed'!$B72,TB!$B:$B,'Reported IS - detailed'!$C72,TB!$G:$G,'Reported IS - detailed'!$E72,TB!$J:$J,'Reported IS - detailed'!$A$4,TB!$K:$K,"")</f>
        <v>0.4</v>
      </c>
      <c r="BI72" s="219">
        <f>SUMIFS(TB!AB:AB,TB!$F:$F,'Reported IS - detailed'!$B72,TB!$B:$B,'Reported IS - detailed'!$C72,TB!$G:$G,'Reported IS - detailed'!$E72,TB!$J:$J,'Reported IS - detailed'!$A$4,TB!$K:$K,"")</f>
        <v>0</v>
      </c>
      <c r="BJ72" s="219">
        <f>SUMIFS(TB!AC:AC,TB!$F:$F,'Reported IS - detailed'!$B72,TB!$B:$B,'Reported IS - detailed'!$C72,TB!$G:$G,'Reported IS - detailed'!$E72,TB!$J:$J,'Reported IS - detailed'!$A$4,TB!$K:$K,"")</f>
        <v>2.5329999999999964E-2</v>
      </c>
      <c r="BK72" s="219">
        <f>SUMIFS(TB!AD:AD,TB!$F:$F,'Reported IS - detailed'!$B72,TB!$B:$B,'Reported IS - detailed'!$C72,TB!$G:$G,'Reported IS - detailed'!$E72,TB!$J:$J,'Reported IS - detailed'!$A$4,TB!$K:$K,"")</f>
        <v>0.30000000000000004</v>
      </c>
      <c r="BL72" s="219">
        <f>SUMIFS(TB!AE:AE,TB!$F:$F,'Reported IS - detailed'!$B72,TB!$B:$B,'Reported IS - detailed'!$C72,TB!$G:$G,'Reported IS - detailed'!$E72,TB!$J:$J,'Reported IS - detailed'!$A$4,TB!$K:$K,"")</f>
        <v>0.29999999999999982</v>
      </c>
      <c r="BM72" s="219">
        <f>SUMIFS(TB!AF:AF,TB!$F:$F,'Reported IS - detailed'!$B72,TB!$B:$B,'Reported IS - detailed'!$C72,TB!$G:$G,'Reported IS - detailed'!$E72,TB!$J:$J,'Reported IS - detailed'!$A$4,TB!$K:$K,"")</f>
        <v>0</v>
      </c>
      <c r="BN72" s="219">
        <f>SUMIFS(TB!AG:AG,TB!$F:$F,'Reported IS - detailed'!$B72,TB!$B:$B,'Reported IS - detailed'!$C72,TB!$G:$G,'Reported IS - detailed'!$E72,TB!$J:$J,'Reported IS - detailed'!$A$4,TB!$K:$K,"")</f>
        <v>0.30000000000000004</v>
      </c>
      <c r="BO72" s="219">
        <f>SUMIFS(TB!AH:AH,TB!$F:$F,'Reported IS - detailed'!$B72,TB!$B:$B,'Reported IS - detailed'!$C72,TB!$G:$G,'Reported IS - detailed'!$E72,TB!$J:$J,'Reported IS - detailed'!$A$4,TB!$K:$K,"")</f>
        <v>0</v>
      </c>
      <c r="BP72" s="219">
        <f>SUMIFS(TB!AI:AI,TB!$F:$F,'Reported IS - detailed'!$B72,TB!$B:$B,'Reported IS - detailed'!$C72,TB!$G:$G,'Reported IS - detailed'!$E72,TB!$J:$J,'Reported IS - detailed'!$A$4,TB!$K:$K,"")</f>
        <v>0</v>
      </c>
      <c r="BQ72" s="219">
        <f>SUMIFS(TB!AJ:AJ,TB!$F:$F,'Reported IS - detailed'!$B72,TB!$B:$B,'Reported IS - detailed'!$C72,TB!$G:$G,'Reported IS - detailed'!$E72,TB!$J:$J,'Reported IS - detailed'!$A$4,TB!$K:$K,"")</f>
        <v>0.11738000000000004</v>
      </c>
      <c r="BR72" s="219">
        <f>SUMIFS(TB!AK:AK,TB!$F:$F,'Reported IS - detailed'!$B72,TB!$B:$B,'Reported IS - detailed'!$C72,TB!$G:$G,'Reported IS - detailed'!$E72,TB!$J:$J,'Reported IS - detailed'!$A$4,TB!$K:$K,"")</f>
        <v>0.45000000000000018</v>
      </c>
      <c r="BS72" s="219">
        <f>SUMIFS(TB!AL:AL,TB!$F:$F,'Reported IS - detailed'!$B72,TB!$B:$B,'Reported IS - detailed'!$C72,TB!$G:$G,'Reported IS - detailed'!$E72,TB!$J:$J,'Reported IS - detailed'!$A$4,TB!$K:$K,"")</f>
        <v>0</v>
      </c>
      <c r="BT72" s="219">
        <f>SUMIFS(TB!AM:AM,TB!$F:$F,'Reported IS - detailed'!$B72,TB!$B:$B,'Reported IS - detailed'!$C72,TB!$G:$G,'Reported IS - detailed'!$E72,TB!$J:$J,'Reported IS - detailed'!$A$4,TB!$K:$K,"")</f>
        <v>0</v>
      </c>
      <c r="BU72" s="219">
        <f>SUMIFS(TB!AN:AN,TB!$F:$F,'Reported IS - detailed'!$B72,TB!$B:$B,'Reported IS - detailed'!$C72,TB!$G:$G,'Reported IS - detailed'!$E72,TB!$J:$J,'Reported IS - detailed'!$A$4,TB!$K:$K,"")</f>
        <v>0.13841000000000001</v>
      </c>
      <c r="BV72" s="219">
        <f>SUMIFS(TB!AO:AO,TB!$F:$F,'Reported IS - detailed'!$B72,TB!$B:$B,'Reported IS - detailed'!$C72,TB!$G:$G,'Reported IS - detailed'!$E72,TB!$J:$J,'Reported IS - detailed'!$A$4,TB!$K:$K,"")</f>
        <v>0.30000000000000004</v>
      </c>
      <c r="BW72" s="219">
        <f>SUMIFS(TB!AP:AP,TB!$F:$F,'Reported IS - detailed'!$B72,TB!$B:$B,'Reported IS - detailed'!$C72,TB!$G:$G,'Reported IS - detailed'!$E72,TB!$J:$J,'Reported IS - detailed'!$A$4,TB!$K:$K,"")</f>
        <v>0</v>
      </c>
      <c r="BX72" s="219">
        <f>SUMIFS(TB!AQ:AQ,TB!$F:$F,'Reported IS - detailed'!$B72,TB!$B:$B,'Reported IS - detailed'!$C72,TB!$G:$G,'Reported IS - detailed'!$E72,TB!$J:$J,'Reported IS - detailed'!$A$4,TB!$K:$K,"")</f>
        <v>0.3</v>
      </c>
      <c r="BY72" s="219">
        <f>SUMIFS(TB!AR:AR,TB!$F:$F,'Reported IS - detailed'!$B72,TB!$B:$B,'Reported IS - detailed'!$C72,TB!$G:$G,'Reported IS - detailed'!$E72,TB!$J:$J,'Reported IS - detailed'!$A$4,TB!$K:$K,"")</f>
        <v>0.25</v>
      </c>
      <c r="BZ72" s="219">
        <f>SUMIFS(TB!AS:AS,TB!$F:$F,'Reported IS - detailed'!$B72,TB!$B:$B,'Reported IS - detailed'!$C72,TB!$G:$G,'Reported IS - detailed'!$E72,TB!$J:$J,'Reported IS - detailed'!$A$4,TB!$K:$K,"")</f>
        <v>0.10000000000000009</v>
      </c>
      <c r="CA72" s="219">
        <f>SUMIFS(TB!AT:AT,TB!$F:$F,'Reported IS - detailed'!$B72,TB!$B:$B,'Reported IS - detailed'!$C72,TB!$G:$G,'Reported IS - detailed'!$E72,TB!$J:$J,'Reported IS - detailed'!$A$4,TB!$K:$K,"")</f>
        <v>0</v>
      </c>
      <c r="CB72" s="219">
        <f>SUMIFS(TB!AU:AU,TB!$F:$F,'Reported IS - detailed'!$B72,TB!$B:$B,'Reported IS - detailed'!$C72,TB!$G:$G,'Reported IS - detailed'!$E72,TB!$J:$J,'Reported IS - detailed'!$A$4,TB!$K:$K,"")</f>
        <v>0.30000000000000004</v>
      </c>
      <c r="CC72" s="219">
        <f>SUMIFS(TB!AV:AV,TB!$F:$F,'Reported IS - detailed'!$B72,TB!$B:$B,'Reported IS - detailed'!$C72,TB!$G:$G,'Reported IS - detailed'!$E72,TB!$J:$J,'Reported IS - detailed'!$A$4,TB!$K:$K,"")</f>
        <v>0</v>
      </c>
      <c r="CD72" s="218">
        <f>SUMIFS(TB!AW:AW,TB!$F:$F,'Reported IS - detailed'!$B72,TB!$B:$B,'Reported IS - detailed'!$C72,TB!$G:$G,'Reported IS - detailed'!$E72,TB!$J:$J,'Reported IS - detailed'!$A$4,TB!$K:$K,"")</f>
        <v>0.5</v>
      </c>
      <c r="CE72" s="219">
        <f>SUMIFS(TB!AX:AX,TB!$F:$F,'Reported IS - detailed'!$B72,TB!$B:$B,'Reported IS - detailed'!$C72,TB!$G:$G,'Reported IS - detailed'!$E72,TB!$J:$J,'Reported IS - detailed'!$A$4,TB!$K:$K,"")</f>
        <v>0</v>
      </c>
      <c r="CF72" s="219">
        <f>SUMIFS(TB!AY:AY,TB!$F:$F,'Reported IS - detailed'!$B72,TB!$B:$B,'Reported IS - detailed'!$C72,TB!$G:$G,'Reported IS - detailed'!$E72,TB!$J:$J,'Reported IS - detailed'!$A$4,TB!$K:$K,"")</f>
        <v>0.3</v>
      </c>
      <c r="CG72" s="219">
        <f>SUMIFS(TB!AZ:AZ,TB!$F:$F,'Reported IS - detailed'!$B72,TB!$B:$B,'Reported IS - detailed'!$C72,TB!$G:$G,'Reported IS - detailed'!$E72,TB!$J:$J,'Reported IS - detailed'!$A$4,TB!$K:$K,"")</f>
        <v>0</v>
      </c>
      <c r="CH72" s="219">
        <f>SUMIFS(TB!BA:BA,TB!$F:$F,'Reported IS - detailed'!$B72,TB!$B:$B,'Reported IS - detailed'!$C72,TB!$G:$G,'Reported IS - detailed'!$E72,TB!$J:$J,'Reported IS - detailed'!$A$4,TB!$K:$K,"")</f>
        <v>0</v>
      </c>
      <c r="CI72" s="219">
        <f>SUMIFS(TB!BB:BB,TB!$F:$F,'Reported IS - detailed'!$B72,TB!$B:$B,'Reported IS - detailed'!$C72,TB!$G:$G,'Reported IS - detailed'!$E72,TB!$J:$J,'Reported IS - detailed'!$A$4,TB!$K:$K,"")</f>
        <v>0</v>
      </c>
      <c r="CJ72" s="219">
        <f>SUMIFS(TB!BC:BC,TB!$F:$F,'Reported IS - detailed'!$B72,TB!$B:$B,'Reported IS - detailed'!$C72,TB!$G:$G,'Reported IS - detailed'!$E72,TB!$J:$J,'Reported IS - detailed'!$A$4,TB!$K:$K,"")</f>
        <v>0</v>
      </c>
      <c r="CK72" s="219">
        <f>SUMIFS(TB!BD:BD,TB!$F:$F,'Reported IS - detailed'!$B72,TB!$B:$B,'Reported IS - detailed'!$C72,TB!$G:$G,'Reported IS - detailed'!$E72,TB!$J:$J,'Reported IS - detailed'!$A$4,TB!$K:$K,"")</f>
        <v>0</v>
      </c>
      <c r="CL72" s="219">
        <f>SUMIFS(TB!BE:BE,TB!$F:$F,'Reported IS - detailed'!$B72,TB!$B:$B,'Reported IS - detailed'!$C72,TB!$G:$G,'Reported IS - detailed'!$E72,TB!$J:$J,'Reported IS - detailed'!$A$4,TB!$K:$K,"")</f>
        <v>0</v>
      </c>
      <c r="CM72" s="219">
        <f>SUMIFS(TB!BF:BF,TB!$F:$F,'Reported IS - detailed'!$B72,TB!$B:$B,'Reported IS - detailed'!$C72,TB!$G:$G,'Reported IS - detailed'!$E72,TB!$J:$J,'Reported IS - detailed'!$A$4,TB!$K:$K,"")</f>
        <v>0</v>
      </c>
      <c r="CN72" s="219">
        <f>SUMIFS(TB!BG:BG,TB!$F:$F,'Reported IS - detailed'!$B72,TB!$B:$B,'Reported IS - detailed'!$C72,TB!$G:$G,'Reported IS - detailed'!$E72,TB!$J:$J,'Reported IS - detailed'!$A$4,TB!$K:$K,"")</f>
        <v>0</v>
      </c>
      <c r="CO72" s="219">
        <f>SUMIFS(TB!BH:BH,TB!$F:$F,'Reported IS - detailed'!$B72,TB!$B:$B,'Reported IS - detailed'!$C72,TB!$G:$G,'Reported IS - detailed'!$E72,TB!$J:$J,'Reported IS - detailed'!$A$4,TB!$K:$K,"")</f>
        <v>0</v>
      </c>
      <c r="CP72" s="218">
        <f>SUMIFS(TB!BI:BI,TB!$F:$F,'Reported IS - detailed'!$B72,TB!$B:$B,'Reported IS - detailed'!$C72,TB!$G:$G,'Reported IS - detailed'!$E72,TB!$J:$J,'Reported IS - detailed'!$A$4,TB!$K:$K,"")</f>
        <v>0</v>
      </c>
    </row>
    <row r="73" spans="2:94" ht="14.25" hidden="1" customHeight="1" outlineLevel="2" x14ac:dyDescent="0.45">
      <c r="B73" s="92" t="s">
        <v>10</v>
      </c>
      <c r="C73" s="93" t="s">
        <v>645</v>
      </c>
      <c r="D73" s="93" t="str">
        <f>IFERROR(VLOOKUP($C73,TB!$B:$H,2,FALSE),"-")</f>
        <v>Utilities</v>
      </c>
      <c r="E73" s="93" t="str">
        <f>IFERROR(VLOOKUP($C73,TB!$B:$H,6,FALSE),"-")</f>
        <v>Utilities</v>
      </c>
      <c r="F73" s="92" t="str">
        <f>IFERROR(VLOOKUP($C73,TB!$B:$H,7,FALSE),"-")</f>
        <v>Other</v>
      </c>
      <c r="G73" s="220">
        <f t="shared" si="346"/>
        <v>1.08206</v>
      </c>
      <c r="H73" s="220">
        <f t="shared" si="347"/>
        <v>0</v>
      </c>
      <c r="I73" s="220">
        <f t="shared" si="348"/>
        <v>0</v>
      </c>
      <c r="J73" s="220">
        <f ca="1">_xlfn.IFNA(SUM(OFFSET($AU73,0,MATCH(Periods!$D$15,$AU$7:$CS$7)-1):OFFSET($AU73,0,MATCH(Periods!$D$15,$AU$7:$CS$7,0)-12)),0)</f>
        <v>0</v>
      </c>
      <c r="K73" s="220">
        <f ca="1">_xlfn.IFNA(SUM(OFFSET($AU73,0,MATCH(Periods!$D$17,$AU$7:$CS$7)-1):OFFSET($AU73,0,MATCH(Periods!$D$13,$AU$7:$CS$7,0))),0)</f>
        <v>0</v>
      </c>
      <c r="L73" s="220">
        <f ca="1">_xlfn.IFNA(SUM(OFFSET($AU73,0,MATCH(Periods!$D$16,$AU$7:$CS$7)-1):OFFSET($AU73,0,MATCH(Periods!$D$14,$AU$7:$CS$7,0))),0)</f>
        <v>0</v>
      </c>
      <c r="N73" s="92"/>
      <c r="O73" s="316"/>
      <c r="P73" s="49">
        <f t="shared" si="371"/>
        <v>1.1369360475514788E-5</v>
      </c>
      <c r="Q73" s="49">
        <f t="shared" si="372"/>
        <v>0</v>
      </c>
      <c r="R73" s="49">
        <f t="shared" si="373"/>
        <v>0</v>
      </c>
      <c r="S73" s="49">
        <f t="shared" ca="1" si="374"/>
        <v>0</v>
      </c>
      <c r="T73" s="49">
        <f t="shared" ca="1" si="375"/>
        <v>0</v>
      </c>
      <c r="U73" s="49">
        <f t="shared" ca="1" si="376"/>
        <v>0</v>
      </c>
      <c r="V73" s="149"/>
      <c r="W73" s="220">
        <f t="shared" si="158"/>
        <v>0</v>
      </c>
      <c r="X73" s="220">
        <f t="shared" si="349"/>
        <v>0</v>
      </c>
      <c r="Y73" s="220">
        <f t="shared" si="350"/>
        <v>0</v>
      </c>
      <c r="Z73" s="220">
        <f ca="1">_xlfn.IFNA(MIN(OFFSET($AU73,0,MATCH(Periods!$D$15,$AU$7:$CS$7)-1):OFFSET($AU73,0,MATCH(Periods!$D$15,$AU$7:$CS$7,0)-12)),0)</f>
        <v>0</v>
      </c>
      <c r="AA73" s="337"/>
      <c r="AB73" s="220">
        <f t="shared" si="159"/>
        <v>0.58205999999999991</v>
      </c>
      <c r="AC73" s="220">
        <f t="shared" si="351"/>
        <v>0</v>
      </c>
      <c r="AD73" s="220">
        <f t="shared" si="352"/>
        <v>0</v>
      </c>
      <c r="AE73" s="220">
        <f ca="1">_xlfn.IFNA(MAX(OFFSET($AU73,0,MATCH(Periods!$D$15,$AU$7:$CS$7)-1):OFFSET($AU73,0,MATCH(Periods!$D$15,$AU$7:$CS$7,0)-12)),0)</f>
        <v>0</v>
      </c>
      <c r="AF73" s="337"/>
      <c r="AG73" s="220">
        <f t="shared" si="160"/>
        <v>9.0171666666666664E-2</v>
      </c>
      <c r="AH73" s="220">
        <f t="shared" si="353"/>
        <v>0</v>
      </c>
      <c r="AI73" s="220">
        <f t="shared" si="354"/>
        <v>0</v>
      </c>
      <c r="AJ73" s="220">
        <f ca="1">_xlfn.IFNA(AVERAGE(OFFSET($AU73,0,MATCH(Periods!$D$15,$AU$7:$CS$7)-1):OFFSET($AU73,0,MATCH(Periods!$D$15,$AU$7:$CS$7,0)-12)),0)</f>
        <v>0</v>
      </c>
      <c r="AK73" s="337"/>
      <c r="AL73" s="220">
        <f t="shared" si="377"/>
        <v>-1.08206</v>
      </c>
      <c r="AM73" s="83">
        <f t="shared" si="378"/>
        <v>-1</v>
      </c>
      <c r="AN73" s="220">
        <f t="shared" si="379"/>
        <v>0</v>
      </c>
      <c r="AO73" s="83" t="str">
        <f t="shared" si="380"/>
        <v>n/a</v>
      </c>
      <c r="AP73" s="220">
        <f t="shared" ca="1" si="381"/>
        <v>0</v>
      </c>
      <c r="AQ73" s="83" t="str">
        <f t="shared" ca="1" si="382"/>
        <v>n/a</v>
      </c>
      <c r="AR73" s="220">
        <f t="shared" ca="1" si="383"/>
        <v>0</v>
      </c>
      <c r="AS73" s="49" t="str">
        <f t="shared" ca="1" si="384"/>
        <v>n/a</v>
      </c>
      <c r="AU73" s="220">
        <f>SUMIFS(TB!N:N,TB!$F:$F,'Reported IS - detailed'!$B73,TB!$B:$B,'Reported IS - detailed'!$C73,TB!$G:$G,'Reported IS - detailed'!$E73,TB!$J:$J,'Reported IS - detailed'!$A$4,TB!$K:$K,"")</f>
        <v>0.58205999999999991</v>
      </c>
      <c r="AV73" s="220">
        <f>SUMIFS(TB!O:O,TB!$F:$F,'Reported IS - detailed'!$B73,TB!$B:$B,'Reported IS - detailed'!$C73,TB!$G:$G,'Reported IS - detailed'!$E73,TB!$J:$J,'Reported IS - detailed'!$A$4,TB!$K:$K,"")</f>
        <v>0.50000000000000011</v>
      </c>
      <c r="AW73" s="220">
        <f>SUMIFS(TB!P:P,TB!$F:$F,'Reported IS - detailed'!$B73,TB!$B:$B,'Reported IS - detailed'!$C73,TB!$G:$G,'Reported IS - detailed'!$E73,TB!$J:$J,'Reported IS - detailed'!$A$4,TB!$K:$K,"")</f>
        <v>0</v>
      </c>
      <c r="AX73" s="220">
        <f>SUMIFS(TB!Q:Q,TB!$F:$F,'Reported IS - detailed'!$B73,TB!$B:$B,'Reported IS - detailed'!$C73,TB!$G:$G,'Reported IS - detailed'!$E73,TB!$J:$J,'Reported IS - detailed'!$A$4,TB!$K:$K,"")</f>
        <v>0</v>
      </c>
      <c r="AY73" s="220">
        <f>SUMIFS(TB!R:R,TB!$F:$F,'Reported IS - detailed'!$B73,TB!$B:$B,'Reported IS - detailed'!$C73,TB!$G:$G,'Reported IS - detailed'!$E73,TB!$J:$J,'Reported IS - detailed'!$A$4,TB!$K:$K,"")</f>
        <v>0</v>
      </c>
      <c r="AZ73" s="220">
        <f>SUMIFS(TB!S:S,TB!$F:$F,'Reported IS - detailed'!$B73,TB!$B:$B,'Reported IS - detailed'!$C73,TB!$G:$G,'Reported IS - detailed'!$E73,TB!$J:$J,'Reported IS - detailed'!$A$4,TB!$K:$K,"")</f>
        <v>0</v>
      </c>
      <c r="BA73" s="220">
        <f>SUMIFS(TB!T:T,TB!$F:$F,'Reported IS - detailed'!$B73,TB!$B:$B,'Reported IS - detailed'!$C73,TB!$G:$G,'Reported IS - detailed'!$E73,TB!$J:$J,'Reported IS - detailed'!$A$4,TB!$K:$K,"")</f>
        <v>0</v>
      </c>
      <c r="BB73" s="220">
        <f>SUMIFS(TB!U:U,TB!$F:$F,'Reported IS - detailed'!$B73,TB!$B:$B,'Reported IS - detailed'!$C73,TB!$G:$G,'Reported IS - detailed'!$E73,TB!$J:$J,'Reported IS - detailed'!$A$4,TB!$K:$K,"")</f>
        <v>0</v>
      </c>
      <c r="BC73" s="220">
        <f>SUMIFS(TB!V:V,TB!$F:$F,'Reported IS - detailed'!$B73,TB!$B:$B,'Reported IS - detailed'!$C73,TB!$G:$G,'Reported IS - detailed'!$E73,TB!$J:$J,'Reported IS - detailed'!$A$4,TB!$K:$K,"")</f>
        <v>0</v>
      </c>
      <c r="BD73" s="220">
        <f>SUMIFS(TB!W:W,TB!$F:$F,'Reported IS - detailed'!$B73,TB!$B:$B,'Reported IS - detailed'!$C73,TB!$G:$G,'Reported IS - detailed'!$E73,TB!$J:$J,'Reported IS - detailed'!$A$4,TB!$K:$K,"")</f>
        <v>0</v>
      </c>
      <c r="BE73" s="220">
        <f>SUMIFS(TB!X:X,TB!$F:$F,'Reported IS - detailed'!$B73,TB!$B:$B,'Reported IS - detailed'!$C73,TB!$G:$G,'Reported IS - detailed'!$E73,TB!$J:$J,'Reported IS - detailed'!$A$4,TB!$K:$K,"")</f>
        <v>0</v>
      </c>
      <c r="BF73" s="220">
        <f>SUMIFS(TB!Y:Y,TB!$F:$F,'Reported IS - detailed'!$B73,TB!$B:$B,'Reported IS - detailed'!$C73,TB!$G:$G,'Reported IS - detailed'!$E73,TB!$J:$J,'Reported IS - detailed'!$A$4,TB!$K:$K,"")</f>
        <v>0</v>
      </c>
      <c r="BG73" s="220">
        <f>SUMIFS(TB!Z:Z,TB!$F:$F,'Reported IS - detailed'!$B73,TB!$B:$B,'Reported IS - detailed'!$C73,TB!$G:$G,'Reported IS - detailed'!$E73,TB!$J:$J,'Reported IS - detailed'!$A$4,TB!$K:$K,"")</f>
        <v>0</v>
      </c>
      <c r="BH73" s="220">
        <f>SUMIFS(TB!AA:AA,TB!$F:$F,'Reported IS - detailed'!$B73,TB!$B:$B,'Reported IS - detailed'!$C73,TB!$G:$G,'Reported IS - detailed'!$E73,TB!$J:$J,'Reported IS - detailed'!$A$4,TB!$K:$K,"")</f>
        <v>0</v>
      </c>
      <c r="BI73" s="220">
        <f>SUMIFS(TB!AB:AB,TB!$F:$F,'Reported IS - detailed'!$B73,TB!$B:$B,'Reported IS - detailed'!$C73,TB!$G:$G,'Reported IS - detailed'!$E73,TB!$J:$J,'Reported IS - detailed'!$A$4,TB!$K:$K,"")</f>
        <v>0</v>
      </c>
      <c r="BJ73" s="220">
        <f>SUMIFS(TB!AC:AC,TB!$F:$F,'Reported IS - detailed'!$B73,TB!$B:$B,'Reported IS - detailed'!$C73,TB!$G:$G,'Reported IS - detailed'!$E73,TB!$J:$J,'Reported IS - detailed'!$A$4,TB!$K:$K,"")</f>
        <v>0</v>
      </c>
      <c r="BK73" s="220">
        <f>SUMIFS(TB!AD:AD,TB!$F:$F,'Reported IS - detailed'!$B73,TB!$B:$B,'Reported IS - detailed'!$C73,TB!$G:$G,'Reported IS - detailed'!$E73,TB!$J:$J,'Reported IS - detailed'!$A$4,TB!$K:$K,"")</f>
        <v>0</v>
      </c>
      <c r="BL73" s="220">
        <f>SUMIFS(TB!AE:AE,TB!$F:$F,'Reported IS - detailed'!$B73,TB!$B:$B,'Reported IS - detailed'!$C73,TB!$G:$G,'Reported IS - detailed'!$E73,TB!$J:$J,'Reported IS - detailed'!$A$4,TB!$K:$K,"")</f>
        <v>0</v>
      </c>
      <c r="BM73" s="220">
        <f>SUMIFS(TB!AF:AF,TB!$F:$F,'Reported IS - detailed'!$B73,TB!$B:$B,'Reported IS - detailed'!$C73,TB!$G:$G,'Reported IS - detailed'!$E73,TB!$J:$J,'Reported IS - detailed'!$A$4,TB!$K:$K,"")</f>
        <v>0</v>
      </c>
      <c r="BN73" s="220">
        <f>SUMIFS(TB!AG:AG,TB!$F:$F,'Reported IS - detailed'!$B73,TB!$B:$B,'Reported IS - detailed'!$C73,TB!$G:$G,'Reported IS - detailed'!$E73,TB!$J:$J,'Reported IS - detailed'!$A$4,TB!$K:$K,"")</f>
        <v>0</v>
      </c>
      <c r="BO73" s="220">
        <f>SUMIFS(TB!AH:AH,TB!$F:$F,'Reported IS - detailed'!$B73,TB!$B:$B,'Reported IS - detailed'!$C73,TB!$G:$G,'Reported IS - detailed'!$E73,TB!$J:$J,'Reported IS - detailed'!$A$4,TB!$K:$K,"")</f>
        <v>0</v>
      </c>
      <c r="BP73" s="220">
        <f>SUMIFS(TB!AI:AI,TB!$F:$F,'Reported IS - detailed'!$B73,TB!$B:$B,'Reported IS - detailed'!$C73,TB!$G:$G,'Reported IS - detailed'!$E73,TB!$J:$J,'Reported IS - detailed'!$A$4,TB!$K:$K,"")</f>
        <v>0</v>
      </c>
      <c r="BQ73" s="220">
        <f>SUMIFS(TB!AJ:AJ,TB!$F:$F,'Reported IS - detailed'!$B73,TB!$B:$B,'Reported IS - detailed'!$C73,TB!$G:$G,'Reported IS - detailed'!$E73,TB!$J:$J,'Reported IS - detailed'!$A$4,TB!$K:$K,"")</f>
        <v>0</v>
      </c>
      <c r="BR73" s="220">
        <f>SUMIFS(TB!AK:AK,TB!$F:$F,'Reported IS - detailed'!$B73,TB!$B:$B,'Reported IS - detailed'!$C73,TB!$G:$G,'Reported IS - detailed'!$E73,TB!$J:$J,'Reported IS - detailed'!$A$4,TB!$K:$K,"")</f>
        <v>0</v>
      </c>
      <c r="BS73" s="220">
        <f>SUMIFS(TB!AL:AL,TB!$F:$F,'Reported IS - detailed'!$B73,TB!$B:$B,'Reported IS - detailed'!$C73,TB!$G:$G,'Reported IS - detailed'!$E73,TB!$J:$J,'Reported IS - detailed'!$A$4,TB!$K:$K,"")</f>
        <v>0</v>
      </c>
      <c r="BT73" s="220">
        <f>SUMIFS(TB!AM:AM,TB!$F:$F,'Reported IS - detailed'!$B73,TB!$B:$B,'Reported IS - detailed'!$C73,TB!$G:$G,'Reported IS - detailed'!$E73,TB!$J:$J,'Reported IS - detailed'!$A$4,TB!$K:$K,"")</f>
        <v>0</v>
      </c>
      <c r="BU73" s="220">
        <f>SUMIFS(TB!AN:AN,TB!$F:$F,'Reported IS - detailed'!$B73,TB!$B:$B,'Reported IS - detailed'!$C73,TB!$G:$G,'Reported IS - detailed'!$E73,TB!$J:$J,'Reported IS - detailed'!$A$4,TB!$K:$K,"")</f>
        <v>0</v>
      </c>
      <c r="BV73" s="220">
        <f>SUMIFS(TB!AO:AO,TB!$F:$F,'Reported IS - detailed'!$B73,TB!$B:$B,'Reported IS - detailed'!$C73,TB!$G:$G,'Reported IS - detailed'!$E73,TB!$J:$J,'Reported IS - detailed'!$A$4,TB!$K:$K,"")</f>
        <v>0</v>
      </c>
      <c r="BW73" s="220">
        <f>SUMIFS(TB!AP:AP,TB!$F:$F,'Reported IS - detailed'!$B73,TB!$B:$B,'Reported IS - detailed'!$C73,TB!$G:$G,'Reported IS - detailed'!$E73,TB!$J:$J,'Reported IS - detailed'!$A$4,TB!$K:$K,"")</f>
        <v>0</v>
      </c>
      <c r="BX73" s="220">
        <f>SUMIFS(TB!AQ:AQ,TB!$F:$F,'Reported IS - detailed'!$B73,TB!$B:$B,'Reported IS - detailed'!$C73,TB!$G:$G,'Reported IS - detailed'!$E73,TB!$J:$J,'Reported IS - detailed'!$A$4,TB!$K:$K,"")</f>
        <v>0</v>
      </c>
      <c r="BY73" s="220">
        <f>SUMIFS(TB!AR:AR,TB!$F:$F,'Reported IS - detailed'!$B73,TB!$B:$B,'Reported IS - detailed'!$C73,TB!$G:$G,'Reported IS - detailed'!$E73,TB!$J:$J,'Reported IS - detailed'!$A$4,TB!$K:$K,"")</f>
        <v>0</v>
      </c>
      <c r="BZ73" s="220">
        <f>SUMIFS(TB!AS:AS,TB!$F:$F,'Reported IS - detailed'!$B73,TB!$B:$B,'Reported IS - detailed'!$C73,TB!$G:$G,'Reported IS - detailed'!$E73,TB!$J:$J,'Reported IS - detailed'!$A$4,TB!$K:$K,"")</f>
        <v>0</v>
      </c>
      <c r="CA73" s="220">
        <f>SUMIFS(TB!AT:AT,TB!$F:$F,'Reported IS - detailed'!$B73,TB!$B:$B,'Reported IS - detailed'!$C73,TB!$G:$G,'Reported IS - detailed'!$E73,TB!$J:$J,'Reported IS - detailed'!$A$4,TB!$K:$K,"")</f>
        <v>0</v>
      </c>
      <c r="CB73" s="220">
        <f>SUMIFS(TB!AU:AU,TB!$F:$F,'Reported IS - detailed'!$B73,TB!$B:$B,'Reported IS - detailed'!$C73,TB!$G:$G,'Reported IS - detailed'!$E73,TB!$J:$J,'Reported IS - detailed'!$A$4,TB!$K:$K,"")</f>
        <v>0</v>
      </c>
      <c r="CC73" s="220">
        <f>SUMIFS(TB!AV:AV,TB!$F:$F,'Reported IS - detailed'!$B73,TB!$B:$B,'Reported IS - detailed'!$C73,TB!$G:$G,'Reported IS - detailed'!$E73,TB!$J:$J,'Reported IS - detailed'!$A$4,TB!$K:$K,"")</f>
        <v>0</v>
      </c>
      <c r="CD73" s="220">
        <f>SUMIFS(TB!AW:AW,TB!$F:$F,'Reported IS - detailed'!$B73,TB!$B:$B,'Reported IS - detailed'!$C73,TB!$G:$G,'Reported IS - detailed'!$E73,TB!$J:$J,'Reported IS - detailed'!$A$4,TB!$K:$K,"")</f>
        <v>0</v>
      </c>
      <c r="CE73" s="220">
        <f>SUMIFS(TB!AX:AX,TB!$F:$F,'Reported IS - detailed'!$B73,TB!$B:$B,'Reported IS - detailed'!$C73,TB!$G:$G,'Reported IS - detailed'!$E73,TB!$J:$J,'Reported IS - detailed'!$A$4,TB!$K:$K,"")</f>
        <v>0</v>
      </c>
      <c r="CF73" s="220">
        <f>SUMIFS(TB!AY:AY,TB!$F:$F,'Reported IS - detailed'!$B73,TB!$B:$B,'Reported IS - detailed'!$C73,TB!$G:$G,'Reported IS - detailed'!$E73,TB!$J:$J,'Reported IS - detailed'!$A$4,TB!$K:$K,"")</f>
        <v>0</v>
      </c>
      <c r="CG73" s="220">
        <f>SUMIFS(TB!AZ:AZ,TB!$F:$F,'Reported IS - detailed'!$B73,TB!$B:$B,'Reported IS - detailed'!$C73,TB!$G:$G,'Reported IS - detailed'!$E73,TB!$J:$J,'Reported IS - detailed'!$A$4,TB!$K:$K,"")</f>
        <v>0</v>
      </c>
      <c r="CH73" s="220">
        <f>SUMIFS(TB!BA:BA,TB!$F:$F,'Reported IS - detailed'!$B73,TB!$B:$B,'Reported IS - detailed'!$C73,TB!$G:$G,'Reported IS - detailed'!$E73,TB!$J:$J,'Reported IS - detailed'!$A$4,TB!$K:$K,"")</f>
        <v>0</v>
      </c>
      <c r="CI73" s="220">
        <f>SUMIFS(TB!BB:BB,TB!$F:$F,'Reported IS - detailed'!$B73,TB!$B:$B,'Reported IS - detailed'!$C73,TB!$G:$G,'Reported IS - detailed'!$E73,TB!$J:$J,'Reported IS - detailed'!$A$4,TB!$K:$K,"")</f>
        <v>0</v>
      </c>
      <c r="CJ73" s="220">
        <f>SUMIFS(TB!BC:BC,TB!$F:$F,'Reported IS - detailed'!$B73,TB!$B:$B,'Reported IS - detailed'!$C73,TB!$G:$G,'Reported IS - detailed'!$E73,TB!$J:$J,'Reported IS - detailed'!$A$4,TB!$K:$K,"")</f>
        <v>0</v>
      </c>
      <c r="CK73" s="220">
        <f>SUMIFS(TB!BD:BD,TB!$F:$F,'Reported IS - detailed'!$B73,TB!$B:$B,'Reported IS - detailed'!$C73,TB!$G:$G,'Reported IS - detailed'!$E73,TB!$J:$J,'Reported IS - detailed'!$A$4,TB!$K:$K,"")</f>
        <v>0</v>
      </c>
      <c r="CL73" s="220">
        <f>SUMIFS(TB!BE:BE,TB!$F:$F,'Reported IS - detailed'!$B73,TB!$B:$B,'Reported IS - detailed'!$C73,TB!$G:$G,'Reported IS - detailed'!$E73,TB!$J:$J,'Reported IS - detailed'!$A$4,TB!$K:$K,"")</f>
        <v>0</v>
      </c>
      <c r="CM73" s="220">
        <f>SUMIFS(TB!BF:BF,TB!$F:$F,'Reported IS - detailed'!$B73,TB!$B:$B,'Reported IS - detailed'!$C73,TB!$G:$G,'Reported IS - detailed'!$E73,TB!$J:$J,'Reported IS - detailed'!$A$4,TB!$K:$K,"")</f>
        <v>0</v>
      </c>
      <c r="CN73" s="220">
        <f>SUMIFS(TB!BG:BG,TB!$F:$F,'Reported IS - detailed'!$B73,TB!$B:$B,'Reported IS - detailed'!$C73,TB!$G:$G,'Reported IS - detailed'!$E73,TB!$J:$J,'Reported IS - detailed'!$A$4,TB!$K:$K,"")</f>
        <v>0</v>
      </c>
      <c r="CO73" s="220">
        <f>SUMIFS(TB!BH:BH,TB!$F:$F,'Reported IS - detailed'!$B73,TB!$B:$B,'Reported IS - detailed'!$C73,TB!$G:$G,'Reported IS - detailed'!$E73,TB!$J:$J,'Reported IS - detailed'!$A$4,TB!$K:$K,"")</f>
        <v>0</v>
      </c>
      <c r="CP73" s="220">
        <f>SUMIFS(TB!BI:BI,TB!$F:$F,'Reported IS - detailed'!$B73,TB!$B:$B,'Reported IS - detailed'!$C73,TB!$G:$G,'Reported IS - detailed'!$E73,TB!$J:$J,'Reported IS - detailed'!$A$4,TB!$K:$K,"")</f>
        <v>0</v>
      </c>
    </row>
    <row r="74" spans="2:94" ht="14.25" hidden="1" customHeight="1" outlineLevel="1" x14ac:dyDescent="0.45">
      <c r="B74" s="71" t="s">
        <v>10</v>
      </c>
      <c r="C74" s="197"/>
      <c r="D74" s="197" t="str">
        <f t="shared" ref="D74" si="385">$E73</f>
        <v>Utilities</v>
      </c>
      <c r="E74" s="85" t="str">
        <f t="shared" ref="E74" si="386">$E73</f>
        <v>Utilities</v>
      </c>
      <c r="F74" s="71"/>
      <c r="G74" s="218">
        <f>SUM(G67:G73)</f>
        <v>44.425719999999991</v>
      </c>
      <c r="H74" s="218">
        <f t="shared" ref="H74:J74" si="387">SUM(H67:H73)</f>
        <v>47.142619999999994</v>
      </c>
      <c r="I74" s="218">
        <f t="shared" ref="I74" si="388">SUM(I67:I73)</f>
        <v>57.909399999999998</v>
      </c>
      <c r="J74" s="218">
        <f t="shared" ca="1" si="387"/>
        <v>55.12451999999999</v>
      </c>
      <c r="K74" s="218">
        <f t="shared" ref="K74:L74" ca="1" si="389">SUM(K67:K73)</f>
        <v>9.5744199999999999</v>
      </c>
      <c r="L74" s="218">
        <f t="shared" ca="1" si="389"/>
        <v>6.7895399999999988</v>
      </c>
      <c r="N74" s="71"/>
      <c r="O74" s="316"/>
      <c r="P74" s="58">
        <f t="shared" si="371"/>
        <v>4.6678744715106994E-4</v>
      </c>
      <c r="Q74" s="58">
        <f t="shared" si="372"/>
        <v>9.0279131317640474E-4</v>
      </c>
      <c r="R74" s="58">
        <f t="shared" si="373"/>
        <v>6.9142031708178215E-4</v>
      </c>
      <c r="S74" s="58">
        <f t="shared" ca="1" si="374"/>
        <v>7.1685710054125924E-4</v>
      </c>
      <c r="T74" s="58">
        <f t="shared" ca="1" si="375"/>
        <v>9.2355158114273007E-4</v>
      </c>
      <c r="U74" s="58">
        <f t="shared" ca="1" si="376"/>
        <v>1.9342345716529517E-3</v>
      </c>
      <c r="V74" s="149"/>
      <c r="W74" s="446"/>
      <c r="X74" s="446"/>
      <c r="Y74" s="446"/>
      <c r="Z74" s="446"/>
      <c r="AA74" s="337"/>
      <c r="AB74" s="446"/>
      <c r="AC74" s="446"/>
      <c r="AD74" s="446"/>
      <c r="AE74" s="446"/>
      <c r="AF74" s="337"/>
      <c r="AG74" s="446"/>
      <c r="AH74" s="446"/>
      <c r="AI74" s="446"/>
      <c r="AJ74" s="446"/>
      <c r="AK74" s="337"/>
      <c r="AL74" s="218">
        <f t="shared" si="377"/>
        <v>2.7169000000000025</v>
      </c>
      <c r="AM74" s="59">
        <f t="shared" si="378"/>
        <v>6.1156015029131844E-2</v>
      </c>
      <c r="AN74" s="218">
        <f t="shared" si="379"/>
        <v>10.766780000000004</v>
      </c>
      <c r="AO74" s="59">
        <f t="shared" si="380"/>
        <v>0.22838739128202901</v>
      </c>
      <c r="AP74" s="218">
        <f t="shared" ca="1" si="381"/>
        <v>-2.7848800000000082</v>
      </c>
      <c r="AQ74" s="59">
        <f t="shared" ca="1" si="382"/>
        <v>-4.8090292767668262E-2</v>
      </c>
      <c r="AR74" s="218">
        <f t="shared" ca="1" si="383"/>
        <v>-2.7848800000000011</v>
      </c>
      <c r="AS74" s="58">
        <f t="shared" ca="1" si="384"/>
        <v>-0.29086670524167535</v>
      </c>
      <c r="AU74" s="218">
        <f t="shared" ref="AU74:CD74" si="390">SUM(AU67:AU73)</f>
        <v>4.2549600000000005</v>
      </c>
      <c r="AV74" s="218">
        <f t="shared" si="390"/>
        <v>5.6253599999999988</v>
      </c>
      <c r="AW74" s="218">
        <f t="shared" si="390"/>
        <v>2.5539199999999997</v>
      </c>
      <c r="AX74" s="218">
        <f t="shared" si="390"/>
        <v>5.3118400000000001</v>
      </c>
      <c r="AY74" s="218">
        <f t="shared" si="390"/>
        <v>0.30000000000000004</v>
      </c>
      <c r="AZ74" s="218">
        <f t="shared" si="390"/>
        <v>4.785639999999999</v>
      </c>
      <c r="BA74" s="218">
        <f t="shared" si="390"/>
        <v>3.9997999999999996</v>
      </c>
      <c r="BB74" s="218">
        <f t="shared" si="390"/>
        <v>3.9245300000000016</v>
      </c>
      <c r="BC74" s="218">
        <f t="shared" si="390"/>
        <v>2.2110200000000004</v>
      </c>
      <c r="BD74" s="218">
        <f t="shared" si="390"/>
        <v>4.6010199999999992</v>
      </c>
      <c r="BE74" s="218">
        <f t="shared" si="390"/>
        <v>4.1121600000000003</v>
      </c>
      <c r="BF74" s="218">
        <f t="shared" si="390"/>
        <v>2.7454700000000001</v>
      </c>
      <c r="BG74" s="218">
        <f t="shared" si="390"/>
        <v>3.37663</v>
      </c>
      <c r="BH74" s="218">
        <f t="shared" si="390"/>
        <v>5.75997</v>
      </c>
      <c r="BI74" s="218">
        <f t="shared" si="390"/>
        <v>4.9764200000000001</v>
      </c>
      <c r="BJ74" s="218">
        <f t="shared" si="390"/>
        <v>0.81241000000000041</v>
      </c>
      <c r="BK74" s="218">
        <f t="shared" si="390"/>
        <v>5.9177899999999992</v>
      </c>
      <c r="BL74" s="218">
        <f t="shared" si="390"/>
        <v>5.1366300000000011</v>
      </c>
      <c r="BM74" s="218">
        <f t="shared" si="390"/>
        <v>2.1258400000000006</v>
      </c>
      <c r="BN74" s="218">
        <f t="shared" si="390"/>
        <v>2.8865799999999995</v>
      </c>
      <c r="BO74" s="218">
        <f t="shared" si="390"/>
        <v>6.4871599999999976</v>
      </c>
      <c r="BP74" s="218">
        <f t="shared" si="390"/>
        <v>3.7500000000000022</v>
      </c>
      <c r="BQ74" s="218">
        <f t="shared" si="390"/>
        <v>1.9206700000000019</v>
      </c>
      <c r="BR74" s="218">
        <f t="shared" si="390"/>
        <v>3.9925199999999959</v>
      </c>
      <c r="BS74" s="218">
        <f t="shared" si="390"/>
        <v>6.5115700000000007</v>
      </c>
      <c r="BT74" s="218">
        <f t="shared" si="390"/>
        <v>3.0628499999999996</v>
      </c>
      <c r="BU74" s="218">
        <f t="shared" si="390"/>
        <v>6.4422900000000016</v>
      </c>
      <c r="BV74" s="218">
        <f t="shared" si="390"/>
        <v>4.0552600000000005</v>
      </c>
      <c r="BW74" s="218">
        <f t="shared" si="390"/>
        <v>2.8890600000000002</v>
      </c>
      <c r="BX74" s="218">
        <f t="shared" si="390"/>
        <v>5.3634399999999998</v>
      </c>
      <c r="BY74" s="218">
        <f t="shared" si="390"/>
        <v>4.557839999999997</v>
      </c>
      <c r="BZ74" s="218">
        <f t="shared" si="390"/>
        <v>3.9654400000000032</v>
      </c>
      <c r="CA74" s="218">
        <f t="shared" si="390"/>
        <v>2.7469800000000006</v>
      </c>
      <c r="CB74" s="218">
        <f t="shared" si="390"/>
        <v>6.108329999999996</v>
      </c>
      <c r="CC74" s="218">
        <f t="shared" si="390"/>
        <v>3.7866500000000007</v>
      </c>
      <c r="CD74" s="218">
        <f t="shared" si="390"/>
        <v>8.4196900000000028</v>
      </c>
      <c r="CE74" s="218">
        <f t="shared" ref="CE74:CP74" si="391">SUM(CE67:CE73)</f>
        <v>0</v>
      </c>
      <c r="CF74" s="218">
        <f t="shared" si="391"/>
        <v>6.7895399999999988</v>
      </c>
      <c r="CG74" s="218">
        <f t="shared" si="391"/>
        <v>0</v>
      </c>
      <c r="CH74" s="218">
        <f t="shared" si="391"/>
        <v>0</v>
      </c>
      <c r="CI74" s="218">
        <f t="shared" si="391"/>
        <v>0</v>
      </c>
      <c r="CJ74" s="218">
        <f t="shared" si="391"/>
        <v>0</v>
      </c>
      <c r="CK74" s="218">
        <f t="shared" si="391"/>
        <v>0</v>
      </c>
      <c r="CL74" s="218">
        <f t="shared" si="391"/>
        <v>0</v>
      </c>
      <c r="CM74" s="218">
        <f t="shared" si="391"/>
        <v>0</v>
      </c>
      <c r="CN74" s="218">
        <f t="shared" si="391"/>
        <v>0</v>
      </c>
      <c r="CO74" s="218">
        <f t="shared" si="391"/>
        <v>0</v>
      </c>
      <c r="CP74" s="218">
        <f t="shared" si="391"/>
        <v>0</v>
      </c>
    </row>
    <row r="75" spans="2:94" ht="14.25" hidden="1" customHeight="1" outlineLevel="2" x14ac:dyDescent="0.45">
      <c r="B75" s="71" t="s">
        <v>10</v>
      </c>
      <c r="C75" s="197" t="s">
        <v>614</v>
      </c>
      <c r="D75" s="197" t="str">
        <f>IFERROR(VLOOKUP($C75,TB!$B:$H,2,FALSE),"-")</f>
        <v>AUTO EXPENSES:Mileage, Parking, Tolls &amp; Misc.</v>
      </c>
      <c r="E75" s="197" t="str">
        <f>IFERROR(VLOOKUP($C75,TB!$B:$H,6,FALSE),"-")</f>
        <v>Auto expenses</v>
      </c>
      <c r="F75" s="71" t="str">
        <f>IFERROR(VLOOKUP($C75,TB!$B:$H,7,FALSE),"-")</f>
        <v>Mileage, parking, tolls etc</v>
      </c>
      <c r="G75" s="219">
        <f>SUM(AU75:BF75)</f>
        <v>15.77453</v>
      </c>
      <c r="H75" s="219">
        <f>SUM(BG75:BR75)</f>
        <v>14.730499999999999</v>
      </c>
      <c r="I75" s="219">
        <f>SUM(BS75:CD75)</f>
        <v>16.118400000000001</v>
      </c>
      <c r="J75" s="218">
        <f ca="1">_xlfn.IFNA(SUM(OFFSET($AU75,0,MATCH(Periods!$D$15,$AU$7:$CS$7)-1):OFFSET($AU75,0,MATCH(Periods!$D$15,$AU$7:$CS$7,0)-12)),0)</f>
        <v>15.897600000000001</v>
      </c>
      <c r="K75" s="218">
        <f ca="1">_xlfn.IFNA(SUM(OFFSET($AU75,0,MATCH(Periods!$D$17,$AU$7:$CS$7)-1):OFFSET($AU75,0,MATCH(Periods!$D$13,$AU$7:$CS$7,0))),0)</f>
        <v>2.4288000000000003</v>
      </c>
      <c r="L75" s="218">
        <f ca="1">_xlfn.IFNA(SUM(OFFSET($AU75,0,MATCH(Periods!$D$16,$AU$7:$CS$7)-1):OFFSET($AU75,0,MATCH(Periods!$D$14,$AU$7:$CS$7,0))),0)</f>
        <v>2.2080000000000002</v>
      </c>
      <c r="N75" s="71"/>
      <c r="O75" s="316"/>
      <c r="P75" s="58">
        <f t="shared" si="371"/>
        <v>1.6574526172469391E-4</v>
      </c>
      <c r="Q75" s="58">
        <f t="shared" si="372"/>
        <v>2.8209224346769507E-4</v>
      </c>
      <c r="R75" s="58">
        <f t="shared" si="373"/>
        <v>1.9244870847998766E-4</v>
      </c>
      <c r="S75" s="58">
        <f t="shared" ca="1" si="374"/>
        <v>2.0673753606498027E-4</v>
      </c>
      <c r="T75" s="58">
        <f t="shared" ca="1" si="375"/>
        <v>2.3428281611622041E-4</v>
      </c>
      <c r="U75" s="58">
        <f t="shared" ca="1" si="376"/>
        <v>6.2902493161682801E-4</v>
      </c>
      <c r="V75" s="149"/>
      <c r="W75" s="218">
        <f t="shared" si="158"/>
        <v>0</v>
      </c>
      <c r="X75" s="218">
        <f>MIN(BG75:BR75)</f>
        <v>0</v>
      </c>
      <c r="Y75" s="218">
        <f>MIN(BS75:CD75)</f>
        <v>0.36800000000000033</v>
      </c>
      <c r="Z75" s="218">
        <f ca="1">_xlfn.IFNA(MIN(OFFSET($AU75,0,MATCH(Periods!$D$15,$AU$7:$CS$7)-1):OFFSET($AU75,0,MATCH(Periods!$D$15,$AU$7:$CS$7,0)-12)),0)</f>
        <v>0.36800000000000033</v>
      </c>
      <c r="AA75" s="337"/>
      <c r="AB75" s="218">
        <f t="shared" si="159"/>
        <v>2.33134</v>
      </c>
      <c r="AC75" s="218">
        <f>MAX(BG75:BR75)</f>
        <v>2.1343999999999994</v>
      </c>
      <c r="AD75" s="218">
        <f>MAX(BS75:CD75)</f>
        <v>2.281600000000001</v>
      </c>
      <c r="AE75" s="218">
        <f ca="1">_xlfn.IFNA(MAX(OFFSET($AU75,0,MATCH(Periods!$D$15,$AU$7:$CS$7)-1):OFFSET($AU75,0,MATCH(Periods!$D$15,$AU$7:$CS$7,0)-12)),0)</f>
        <v>2.281600000000001</v>
      </c>
      <c r="AF75" s="337"/>
      <c r="AG75" s="218">
        <f t="shared" si="160"/>
        <v>1.3145441666666666</v>
      </c>
      <c r="AH75" s="218">
        <f>AVERAGE(BG75:BR75)</f>
        <v>1.2275416666666665</v>
      </c>
      <c r="AI75" s="218">
        <f>AVERAGE(BS75:CD75)</f>
        <v>1.3432000000000002</v>
      </c>
      <c r="AJ75" s="218">
        <f ca="1">_xlfn.IFNA(AVERAGE(OFFSET($AU75,0,MATCH(Periods!$D$15,$AU$7:$CS$7)-1):OFFSET($AU75,0,MATCH(Periods!$D$15,$AU$7:$CS$7,0)-12)),0)</f>
        <v>1.3248</v>
      </c>
      <c r="AK75" s="337"/>
      <c r="AL75" s="218">
        <f t="shared" si="377"/>
        <v>-1.0440300000000011</v>
      </c>
      <c r="AM75" s="59">
        <f t="shared" si="378"/>
        <v>-6.6184539254101463E-2</v>
      </c>
      <c r="AN75" s="218">
        <f t="shared" si="379"/>
        <v>1.3879000000000019</v>
      </c>
      <c r="AO75" s="59">
        <f t="shared" si="380"/>
        <v>9.4219476596178131E-2</v>
      </c>
      <c r="AP75" s="218">
        <f t="shared" ca="1" si="381"/>
        <v>-0.22080000000000055</v>
      </c>
      <c r="AQ75" s="59">
        <f t="shared" ca="1" si="382"/>
        <v>-1.3698630136986335E-2</v>
      </c>
      <c r="AR75" s="218">
        <f t="shared" ca="1" si="383"/>
        <v>-0.22080000000000011</v>
      </c>
      <c r="AS75" s="58">
        <f t="shared" ca="1" si="384"/>
        <v>-9.0909090909090939E-2</v>
      </c>
      <c r="AU75" s="219">
        <f>SUMIFS(TB!N:N,TB!$F:$F,'Reported IS - detailed'!$B75,TB!$B:$B,'Reported IS - detailed'!$C75,TB!$G:$G,'Reported IS - detailed'!$E75,TB!$J:$J,'Reported IS - detailed'!$A$4,TB!$K:$K,"")</f>
        <v>1.472</v>
      </c>
      <c r="AV75" s="219">
        <f>SUMIFS(TB!O:O,TB!$F:$F,'Reported IS - detailed'!$B75,TB!$B:$B,'Reported IS - detailed'!$C75,TB!$G:$G,'Reported IS - detailed'!$E75,TB!$J:$J,'Reported IS - detailed'!$A$4,TB!$K:$K,"")</f>
        <v>0.73600000000000021</v>
      </c>
      <c r="AW75" s="219">
        <f>SUMIFS(TB!P:P,TB!$F:$F,'Reported IS - detailed'!$B75,TB!$B:$B,'Reported IS - detailed'!$C75,TB!$G:$G,'Reported IS - detailed'!$E75,TB!$J:$J,'Reported IS - detailed'!$A$4,TB!$K:$K,"")</f>
        <v>0.81259999999999977</v>
      </c>
      <c r="AX75" s="219">
        <f>SUMIFS(TB!Q:Q,TB!$F:$F,'Reported IS - detailed'!$B75,TB!$B:$B,'Reported IS - detailed'!$C75,TB!$G:$G,'Reported IS - detailed'!$E75,TB!$J:$J,'Reported IS - detailed'!$A$4,TB!$K:$K,"")</f>
        <v>1.0572400000000002</v>
      </c>
      <c r="AY75" s="219">
        <f>SUMIFS(TB!R:R,TB!$F:$F,'Reported IS - detailed'!$B75,TB!$B:$B,'Reported IS - detailed'!$C75,TB!$G:$G,'Reported IS - detailed'!$E75,TB!$J:$J,'Reported IS - detailed'!$A$4,TB!$K:$K,"")</f>
        <v>2.33134</v>
      </c>
      <c r="AZ75" s="219">
        <f>SUMIFS(TB!S:S,TB!$F:$F,'Reported IS - detailed'!$B75,TB!$B:$B,'Reported IS - detailed'!$C75,TB!$G:$G,'Reported IS - detailed'!$E75,TB!$J:$J,'Reported IS - detailed'!$A$4,TB!$K:$K,"")</f>
        <v>0</v>
      </c>
      <c r="BA75" s="219">
        <f>SUMIFS(TB!T:T,TB!$F:$F,'Reported IS - detailed'!$B75,TB!$B:$B,'Reported IS - detailed'!$C75,TB!$G:$G,'Reported IS - detailed'!$E75,TB!$J:$J,'Reported IS - detailed'!$A$4,TB!$K:$K,"")</f>
        <v>2.0929899999999995</v>
      </c>
      <c r="BB75" s="219">
        <f>SUMIFS(TB!U:U,TB!$F:$F,'Reported IS - detailed'!$B75,TB!$B:$B,'Reported IS - detailed'!$C75,TB!$G:$G,'Reported IS - detailed'!$E75,TB!$J:$J,'Reported IS - detailed'!$A$4,TB!$K:$K,"")</f>
        <v>1.6192000000000011</v>
      </c>
      <c r="BC75" s="219">
        <f>SUMIFS(TB!V:V,TB!$F:$F,'Reported IS - detailed'!$B75,TB!$B:$B,'Reported IS - detailed'!$C75,TB!$G:$G,'Reported IS - detailed'!$E75,TB!$J:$J,'Reported IS - detailed'!$A$4,TB!$K:$K,"")</f>
        <v>1.5315599999999989</v>
      </c>
      <c r="BD75" s="219">
        <f>SUMIFS(TB!W:W,TB!$F:$F,'Reported IS - detailed'!$B75,TB!$B:$B,'Reported IS - detailed'!$C75,TB!$G:$G,'Reported IS - detailed'!$E75,TB!$J:$J,'Reported IS - detailed'!$A$4,TB!$K:$K,"")</f>
        <v>1.0304000000000002</v>
      </c>
      <c r="BE75" s="219">
        <f>SUMIFS(TB!X:X,TB!$F:$F,'Reported IS - detailed'!$B75,TB!$B:$B,'Reported IS - detailed'!$C75,TB!$G:$G,'Reported IS - detailed'!$E75,TB!$J:$J,'Reported IS - detailed'!$A$4,TB!$K:$K,"")</f>
        <v>1.8399999999999999</v>
      </c>
      <c r="BF75" s="219">
        <f>SUMIFS(TB!Y:Y,TB!$F:$F,'Reported IS - detailed'!$B75,TB!$B:$B,'Reported IS - detailed'!$C75,TB!$G:$G,'Reported IS - detailed'!$E75,TB!$J:$J,'Reported IS - detailed'!$A$4,TB!$K:$K,"")</f>
        <v>1.2512000000000008</v>
      </c>
      <c r="BG75" s="219">
        <f>SUMIFS(TB!Z:Z,TB!$F:$F,'Reported IS - detailed'!$B75,TB!$B:$B,'Reported IS - detailed'!$C75,TB!$G:$G,'Reported IS - detailed'!$E75,TB!$J:$J,'Reported IS - detailed'!$A$4,TB!$K:$K,"")</f>
        <v>0</v>
      </c>
      <c r="BH75" s="219">
        <f>SUMIFS(TB!AA:AA,TB!$F:$F,'Reported IS - detailed'!$B75,TB!$B:$B,'Reported IS - detailed'!$C75,TB!$G:$G,'Reported IS - detailed'!$E75,TB!$J:$J,'Reported IS - detailed'!$A$4,TB!$K:$K,"")</f>
        <v>1.0304</v>
      </c>
      <c r="BI75" s="219">
        <f>SUMIFS(TB!AB:AB,TB!$F:$F,'Reported IS - detailed'!$B75,TB!$B:$B,'Reported IS - detailed'!$C75,TB!$G:$G,'Reported IS - detailed'!$E75,TB!$J:$J,'Reported IS - detailed'!$A$4,TB!$K:$K,"")</f>
        <v>1.6927999999999999</v>
      </c>
      <c r="BJ75" s="219">
        <f>SUMIFS(TB!AC:AC,TB!$F:$F,'Reported IS - detailed'!$B75,TB!$B:$B,'Reported IS - detailed'!$C75,TB!$G:$G,'Reported IS - detailed'!$E75,TB!$J:$J,'Reported IS - detailed'!$A$4,TB!$K:$K,"")</f>
        <v>0.66239999999999988</v>
      </c>
      <c r="BK75" s="219">
        <f>SUMIFS(TB!AD:AD,TB!$F:$F,'Reported IS - detailed'!$B75,TB!$B:$B,'Reported IS - detailed'!$C75,TB!$G:$G,'Reported IS - detailed'!$E75,TB!$J:$J,'Reported IS - detailed'!$A$4,TB!$K:$K,"")</f>
        <v>1.0304000000000006</v>
      </c>
      <c r="BL75" s="219">
        <f>SUMIFS(TB!AE:AE,TB!$F:$F,'Reported IS - detailed'!$B75,TB!$B:$B,'Reported IS - detailed'!$C75,TB!$G:$G,'Reported IS - detailed'!$E75,TB!$J:$J,'Reported IS - detailed'!$A$4,TB!$K:$K,"")</f>
        <v>2.0607999999999995</v>
      </c>
      <c r="BM75" s="219">
        <f>SUMIFS(TB!AF:AF,TB!$F:$F,'Reported IS - detailed'!$B75,TB!$B:$B,'Reported IS - detailed'!$C75,TB!$G:$G,'Reported IS - detailed'!$E75,TB!$J:$J,'Reported IS - detailed'!$A$4,TB!$K:$K,"")</f>
        <v>1.6222000000000003</v>
      </c>
      <c r="BN75" s="219">
        <f>SUMIFS(TB!AG:AG,TB!$F:$F,'Reported IS - detailed'!$B75,TB!$B:$B,'Reported IS - detailed'!$C75,TB!$G:$G,'Reported IS - detailed'!$E75,TB!$J:$J,'Reported IS - detailed'!$A$4,TB!$K:$K,"")</f>
        <v>0</v>
      </c>
      <c r="BO75" s="219">
        <f>SUMIFS(TB!AH:AH,TB!$F:$F,'Reported IS - detailed'!$B75,TB!$B:$B,'Reported IS - detailed'!$C75,TB!$G:$G,'Reported IS - detailed'!$E75,TB!$J:$J,'Reported IS - detailed'!$A$4,TB!$K:$K,"")</f>
        <v>1.8475000000000001</v>
      </c>
      <c r="BP75" s="219">
        <f>SUMIFS(TB!AI:AI,TB!$F:$F,'Reported IS - detailed'!$B75,TB!$B:$B,'Reported IS - detailed'!$C75,TB!$G:$G,'Reported IS - detailed'!$E75,TB!$J:$J,'Reported IS - detailed'!$A$4,TB!$K:$K,"")</f>
        <v>2.1343999999999994</v>
      </c>
      <c r="BQ75" s="219">
        <f>SUMIFS(TB!AJ:AJ,TB!$F:$F,'Reported IS - detailed'!$B75,TB!$B:$B,'Reported IS - detailed'!$C75,TB!$G:$G,'Reported IS - detailed'!$E75,TB!$J:$J,'Reported IS - detailed'!$A$4,TB!$K:$K,"")</f>
        <v>1.1776</v>
      </c>
      <c r="BR75" s="219">
        <f>SUMIFS(TB!AK:AK,TB!$F:$F,'Reported IS - detailed'!$B75,TB!$B:$B,'Reported IS - detailed'!$C75,TB!$G:$G,'Reported IS - detailed'!$E75,TB!$J:$J,'Reported IS - detailed'!$A$4,TB!$K:$K,"")</f>
        <v>1.4719999999999995</v>
      </c>
      <c r="BS75" s="219">
        <f>SUMIFS(TB!AL:AL,TB!$F:$F,'Reported IS - detailed'!$B75,TB!$B:$B,'Reported IS - detailed'!$C75,TB!$G:$G,'Reported IS - detailed'!$E75,TB!$J:$J,'Reported IS - detailed'!$A$4,TB!$K:$K,"")</f>
        <v>1.2512000000000001</v>
      </c>
      <c r="BT75" s="219">
        <f>SUMIFS(TB!AM:AM,TB!$F:$F,'Reported IS - detailed'!$B75,TB!$B:$B,'Reported IS - detailed'!$C75,TB!$G:$G,'Reported IS - detailed'!$E75,TB!$J:$J,'Reported IS - detailed'!$A$4,TB!$K:$K,"")</f>
        <v>1.1776000000000002</v>
      </c>
      <c r="BU75" s="219">
        <f>SUMIFS(TB!AN:AN,TB!$F:$F,'Reported IS - detailed'!$B75,TB!$B:$B,'Reported IS - detailed'!$C75,TB!$G:$G,'Reported IS - detailed'!$E75,TB!$J:$J,'Reported IS - detailed'!$A$4,TB!$K:$K,"")</f>
        <v>1.2511999999999999</v>
      </c>
      <c r="BV75" s="219">
        <f>SUMIFS(TB!AO:AO,TB!$F:$F,'Reported IS - detailed'!$B75,TB!$B:$B,'Reported IS - detailed'!$C75,TB!$G:$G,'Reported IS - detailed'!$E75,TB!$J:$J,'Reported IS - detailed'!$A$4,TB!$K:$K,"")</f>
        <v>1.3983999999999992</v>
      </c>
      <c r="BW75" s="219">
        <f>SUMIFS(TB!AP:AP,TB!$F:$F,'Reported IS - detailed'!$B75,TB!$B:$B,'Reported IS - detailed'!$C75,TB!$G:$G,'Reported IS - detailed'!$E75,TB!$J:$J,'Reported IS - detailed'!$A$4,TB!$K:$K,"")</f>
        <v>2.281600000000001</v>
      </c>
      <c r="BX75" s="219">
        <f>SUMIFS(TB!AQ:AQ,TB!$F:$F,'Reported IS - detailed'!$B75,TB!$B:$B,'Reported IS - detailed'!$C75,TB!$G:$G,'Reported IS - detailed'!$E75,TB!$J:$J,'Reported IS - detailed'!$A$4,TB!$K:$K,"")</f>
        <v>1.4720000000000004</v>
      </c>
      <c r="BY75" s="219">
        <f>SUMIFS(TB!AR:AR,TB!$F:$F,'Reported IS - detailed'!$B75,TB!$B:$B,'Reported IS - detailed'!$C75,TB!$G:$G,'Reported IS - detailed'!$E75,TB!$J:$J,'Reported IS - detailed'!$A$4,TB!$K:$K,"")</f>
        <v>0.95679999999999765</v>
      </c>
      <c r="BZ75" s="219">
        <f>SUMIFS(TB!AS:AS,TB!$F:$F,'Reported IS - detailed'!$B75,TB!$B:$B,'Reported IS - detailed'!$C75,TB!$G:$G,'Reported IS - detailed'!$E75,TB!$J:$J,'Reported IS - detailed'!$A$4,TB!$K:$K,"")</f>
        <v>1.6192000000000011</v>
      </c>
      <c r="CA75" s="219">
        <f>SUMIFS(TB!AT:AT,TB!$F:$F,'Reported IS - detailed'!$B75,TB!$B:$B,'Reported IS - detailed'!$C75,TB!$G:$G,'Reported IS - detailed'!$E75,TB!$J:$J,'Reported IS - detailed'!$A$4,TB!$K:$K,"")</f>
        <v>1.3247999999999998</v>
      </c>
      <c r="CB75" s="219">
        <f>SUMIFS(TB!AU:AU,TB!$F:$F,'Reported IS - detailed'!$B75,TB!$B:$B,'Reported IS - detailed'!$C75,TB!$G:$G,'Reported IS - detailed'!$E75,TB!$J:$J,'Reported IS - detailed'!$A$4,TB!$K:$K,"")</f>
        <v>1.6192000000000011</v>
      </c>
      <c r="CC75" s="219">
        <f>SUMIFS(TB!AV:AV,TB!$F:$F,'Reported IS - detailed'!$B75,TB!$B:$B,'Reported IS - detailed'!$C75,TB!$G:$G,'Reported IS - detailed'!$E75,TB!$J:$J,'Reported IS - detailed'!$A$4,TB!$K:$K,"")</f>
        <v>0.36800000000000033</v>
      </c>
      <c r="CD75" s="218">
        <f>SUMIFS(TB!AW:AW,TB!$F:$F,'Reported IS - detailed'!$B75,TB!$B:$B,'Reported IS - detailed'!$C75,TB!$G:$G,'Reported IS - detailed'!$E75,TB!$J:$J,'Reported IS - detailed'!$A$4,TB!$K:$K,"")</f>
        <v>1.3984000000000005</v>
      </c>
      <c r="CE75" s="219">
        <f>SUMIFS(TB!AX:AX,TB!$F:$F,'Reported IS - detailed'!$B75,TB!$B:$B,'Reported IS - detailed'!$C75,TB!$G:$G,'Reported IS - detailed'!$E75,TB!$J:$J,'Reported IS - detailed'!$A$4,TB!$K:$K,"")</f>
        <v>0.51519999999999999</v>
      </c>
      <c r="CF75" s="219">
        <f>SUMIFS(TB!AY:AY,TB!$F:$F,'Reported IS - detailed'!$B75,TB!$B:$B,'Reported IS - detailed'!$C75,TB!$G:$G,'Reported IS - detailed'!$E75,TB!$J:$J,'Reported IS - detailed'!$A$4,TB!$K:$K,"")</f>
        <v>1.6928000000000001</v>
      </c>
      <c r="CG75" s="219">
        <f>SUMIFS(TB!AZ:AZ,TB!$F:$F,'Reported IS - detailed'!$B75,TB!$B:$B,'Reported IS - detailed'!$C75,TB!$G:$G,'Reported IS - detailed'!$E75,TB!$J:$J,'Reported IS - detailed'!$A$4,TB!$K:$K,"")</f>
        <v>0</v>
      </c>
      <c r="CH75" s="219">
        <f>SUMIFS(TB!BA:BA,TB!$F:$F,'Reported IS - detailed'!$B75,TB!$B:$B,'Reported IS - detailed'!$C75,TB!$G:$G,'Reported IS - detailed'!$E75,TB!$J:$J,'Reported IS - detailed'!$A$4,TB!$K:$K,"")</f>
        <v>0</v>
      </c>
      <c r="CI75" s="219">
        <f>SUMIFS(TB!BB:BB,TB!$F:$F,'Reported IS - detailed'!$B75,TB!$B:$B,'Reported IS - detailed'!$C75,TB!$G:$G,'Reported IS - detailed'!$E75,TB!$J:$J,'Reported IS - detailed'!$A$4,TB!$K:$K,"")</f>
        <v>0</v>
      </c>
      <c r="CJ75" s="219">
        <f>SUMIFS(TB!BC:BC,TB!$F:$F,'Reported IS - detailed'!$B75,TB!$B:$B,'Reported IS - detailed'!$C75,TB!$G:$G,'Reported IS - detailed'!$E75,TB!$J:$J,'Reported IS - detailed'!$A$4,TB!$K:$K,"")</f>
        <v>0</v>
      </c>
      <c r="CK75" s="219">
        <f>SUMIFS(TB!BD:BD,TB!$F:$F,'Reported IS - detailed'!$B75,TB!$B:$B,'Reported IS - detailed'!$C75,TB!$G:$G,'Reported IS - detailed'!$E75,TB!$J:$J,'Reported IS - detailed'!$A$4,TB!$K:$K,"")</f>
        <v>0</v>
      </c>
      <c r="CL75" s="219">
        <f>SUMIFS(TB!BE:BE,TB!$F:$F,'Reported IS - detailed'!$B75,TB!$B:$B,'Reported IS - detailed'!$C75,TB!$G:$G,'Reported IS - detailed'!$E75,TB!$J:$J,'Reported IS - detailed'!$A$4,TB!$K:$K,"")</f>
        <v>0</v>
      </c>
      <c r="CM75" s="219">
        <f>SUMIFS(TB!BF:BF,TB!$F:$F,'Reported IS - detailed'!$B75,TB!$B:$B,'Reported IS - detailed'!$C75,TB!$G:$G,'Reported IS - detailed'!$E75,TB!$J:$J,'Reported IS - detailed'!$A$4,TB!$K:$K,"")</f>
        <v>0</v>
      </c>
      <c r="CN75" s="219">
        <f>SUMIFS(TB!BG:BG,TB!$F:$F,'Reported IS - detailed'!$B75,TB!$B:$B,'Reported IS - detailed'!$C75,TB!$G:$G,'Reported IS - detailed'!$E75,TB!$J:$J,'Reported IS - detailed'!$A$4,TB!$K:$K,"")</f>
        <v>0</v>
      </c>
      <c r="CO75" s="219">
        <f>SUMIFS(TB!BH:BH,TB!$F:$F,'Reported IS - detailed'!$B75,TB!$B:$B,'Reported IS - detailed'!$C75,TB!$G:$G,'Reported IS - detailed'!$E75,TB!$J:$J,'Reported IS - detailed'!$A$4,TB!$K:$K,"")</f>
        <v>0</v>
      </c>
      <c r="CP75" s="218">
        <f>SUMIFS(TB!BI:BI,TB!$F:$F,'Reported IS - detailed'!$B75,TB!$B:$B,'Reported IS - detailed'!$C75,TB!$G:$G,'Reported IS - detailed'!$E75,TB!$J:$J,'Reported IS - detailed'!$A$4,TB!$K:$K,"")</f>
        <v>0</v>
      </c>
    </row>
    <row r="76" spans="2:94" ht="14.25" hidden="1" customHeight="1" outlineLevel="2" x14ac:dyDescent="0.45">
      <c r="B76" s="71" t="s">
        <v>10</v>
      </c>
      <c r="C76" s="197" t="s">
        <v>612</v>
      </c>
      <c r="D76" s="197" t="str">
        <f>IFERROR(VLOOKUP($C76,TB!$B:$H,2,FALSE),"-")</f>
        <v>AUTO EXPENSES:Fuel</v>
      </c>
      <c r="E76" s="197" t="str">
        <f>IFERROR(VLOOKUP($C76,TB!$B:$H,6,FALSE),"-")</f>
        <v>Auto expenses</v>
      </c>
      <c r="F76" s="71" t="str">
        <f>IFERROR(VLOOKUP($C76,TB!$B:$H,7,FALSE),"-")</f>
        <v>Fuel</v>
      </c>
      <c r="G76" s="219">
        <f>SUM(AU76:BF76)</f>
        <v>12.52993</v>
      </c>
      <c r="H76" s="219">
        <f>SUM(BG76:BR76)</f>
        <v>7.79725</v>
      </c>
      <c r="I76" s="219">
        <f>SUM(BS76:CD76)</f>
        <v>7.6788299999999996</v>
      </c>
      <c r="J76" s="218">
        <f ca="1">_xlfn.IFNA(SUM(OFFSET($AU76,0,MATCH(Periods!$D$15,$AU$7:$CS$7)-1):OFFSET($AU76,0,MATCH(Periods!$D$15,$AU$7:$CS$7,0)-12)),0)</f>
        <v>8.0543399999999998</v>
      </c>
      <c r="K76" s="218">
        <f ca="1">_xlfn.IFNA(SUM(OFFSET($AU76,0,MATCH(Periods!$D$17,$AU$7:$CS$7)-1):OFFSET($AU76,0,MATCH(Periods!$D$13,$AU$7:$CS$7,0))),0)</f>
        <v>1.08165</v>
      </c>
      <c r="L76" s="218">
        <f ca="1">_xlfn.IFNA(SUM(OFFSET($AU76,0,MATCH(Periods!$D$16,$AU$7:$CS$7)-1):OFFSET($AU76,0,MATCH(Periods!$D$14,$AU$7:$CS$7,0))),0)</f>
        <v>1.45716</v>
      </c>
      <c r="N76" s="71"/>
      <c r="O76" s="316"/>
      <c r="P76" s="58">
        <f t="shared" si="371"/>
        <v>1.3165378158601834E-4</v>
      </c>
      <c r="Q76" s="58">
        <f t="shared" si="372"/>
        <v>1.4931901465520421E-4</v>
      </c>
      <c r="R76" s="58">
        <f t="shared" si="373"/>
        <v>9.1682854137965523E-5</v>
      </c>
      <c r="S76" s="58">
        <f t="shared" ca="1" si="374"/>
        <v>1.0474124435321136E-4</v>
      </c>
      <c r="T76" s="58">
        <f t="shared" ca="1" si="375"/>
        <v>1.0433630107547339E-4</v>
      </c>
      <c r="U76" s="58">
        <f t="shared" ca="1" si="376"/>
        <v>4.1512226872951859E-4</v>
      </c>
      <c r="V76" s="149"/>
      <c r="W76" s="218">
        <f t="shared" si="158"/>
        <v>0</v>
      </c>
      <c r="X76" s="218">
        <f>MIN(BG76:BR76)</f>
        <v>0</v>
      </c>
      <c r="Y76" s="218">
        <f>MIN(BS76:CD76)</f>
        <v>0</v>
      </c>
      <c r="Z76" s="218">
        <f ca="1">_xlfn.IFNA(MIN(OFFSET($AU76,0,MATCH(Periods!$D$15,$AU$7:$CS$7)-1):OFFSET($AU76,0,MATCH(Periods!$D$15,$AU$7:$CS$7,0)-12)),0)</f>
        <v>0</v>
      </c>
      <c r="AA76" s="337"/>
      <c r="AB76" s="218">
        <f t="shared" si="159"/>
        <v>2.2424400000000002</v>
      </c>
      <c r="AC76" s="218">
        <f>MAX(BG76:BR76)</f>
        <v>1.7648900000000001</v>
      </c>
      <c r="AD76" s="218">
        <f>MAX(BS76:CD76)</f>
        <v>1.6197399999999993</v>
      </c>
      <c r="AE76" s="218">
        <f ca="1">_xlfn.IFNA(MAX(OFFSET($AU76,0,MATCH(Periods!$D$15,$AU$7:$CS$7)-1):OFFSET($AU76,0,MATCH(Periods!$D$15,$AU$7:$CS$7,0)-12)),0)</f>
        <v>1.6197399999999993</v>
      </c>
      <c r="AF76" s="337"/>
      <c r="AG76" s="218">
        <f t="shared" si="160"/>
        <v>1.0441608333333334</v>
      </c>
      <c r="AH76" s="218">
        <f>AVERAGE(BG76:BR76)</f>
        <v>0.6497708333333333</v>
      </c>
      <c r="AI76" s="218">
        <f>AVERAGE(BS76:CD76)</f>
        <v>0.63990249999999993</v>
      </c>
      <c r="AJ76" s="218">
        <f ca="1">_xlfn.IFNA(AVERAGE(OFFSET($AU76,0,MATCH(Periods!$D$15,$AU$7:$CS$7)-1):OFFSET($AU76,0,MATCH(Periods!$D$15,$AU$7:$CS$7,0)-12)),0)</f>
        <v>0.67119499999999999</v>
      </c>
      <c r="AK76" s="337"/>
      <c r="AL76" s="218">
        <f t="shared" si="377"/>
        <v>-4.7326800000000002</v>
      </c>
      <c r="AM76" s="59">
        <f t="shared" si="378"/>
        <v>-0.37771001114930414</v>
      </c>
      <c r="AN76" s="218">
        <f t="shared" si="379"/>
        <v>-0.11842000000000041</v>
      </c>
      <c r="AO76" s="59">
        <f t="shared" si="380"/>
        <v>-1.5187405816153184E-2</v>
      </c>
      <c r="AP76" s="218">
        <f t="shared" ca="1" si="381"/>
        <v>0.37551000000000023</v>
      </c>
      <c r="AQ76" s="59">
        <f t="shared" ca="1" si="382"/>
        <v>4.8901981161192556E-2</v>
      </c>
      <c r="AR76" s="218">
        <f t="shared" ca="1" si="383"/>
        <v>0.37551000000000001</v>
      </c>
      <c r="AS76" s="58">
        <f t="shared" ca="1" si="384"/>
        <v>0.34716405491610042</v>
      </c>
      <c r="AU76" s="219">
        <f>SUMIFS(TB!N:N,TB!$F:$F,'Reported IS - detailed'!$B76,TB!$B:$B,'Reported IS - detailed'!$C76,TB!$G:$G,'Reported IS - detailed'!$E76,TB!$J:$J,'Reported IS - detailed'!$A$4,TB!$K:$K,"")</f>
        <v>0.58816999999999997</v>
      </c>
      <c r="AV76" s="219">
        <f>SUMIFS(TB!O:O,TB!$F:$F,'Reported IS - detailed'!$B76,TB!$B:$B,'Reported IS - detailed'!$C76,TB!$G:$G,'Reported IS - detailed'!$E76,TB!$J:$J,'Reported IS - detailed'!$A$4,TB!$K:$K,"")</f>
        <v>0.89512000000000003</v>
      </c>
      <c r="AW76" s="219">
        <f>SUMIFS(TB!P:P,TB!$F:$F,'Reported IS - detailed'!$B76,TB!$B:$B,'Reported IS - detailed'!$C76,TB!$G:$G,'Reported IS - detailed'!$E76,TB!$J:$J,'Reported IS - detailed'!$A$4,TB!$K:$K,"")</f>
        <v>1.1866100000000002</v>
      </c>
      <c r="AX76" s="219">
        <f>SUMIFS(TB!Q:Q,TB!$F:$F,'Reported IS - detailed'!$B76,TB!$B:$B,'Reported IS - detailed'!$C76,TB!$G:$G,'Reported IS - detailed'!$E76,TB!$J:$J,'Reported IS - detailed'!$A$4,TB!$K:$K,"")</f>
        <v>1.3366199999999999</v>
      </c>
      <c r="AY76" s="219">
        <f>SUMIFS(TB!R:R,TB!$F:$F,'Reported IS - detailed'!$B76,TB!$B:$B,'Reported IS - detailed'!$C76,TB!$G:$G,'Reported IS - detailed'!$E76,TB!$J:$J,'Reported IS - detailed'!$A$4,TB!$K:$K,"")</f>
        <v>0</v>
      </c>
      <c r="AZ76" s="219">
        <f>SUMIFS(TB!S:S,TB!$F:$F,'Reported IS - detailed'!$B76,TB!$B:$B,'Reported IS - detailed'!$C76,TB!$G:$G,'Reported IS - detailed'!$E76,TB!$J:$J,'Reported IS - detailed'!$A$4,TB!$K:$K,"")</f>
        <v>2.2424400000000002</v>
      </c>
      <c r="BA76" s="219">
        <f>SUMIFS(TB!T:T,TB!$F:$F,'Reported IS - detailed'!$B76,TB!$B:$B,'Reported IS - detailed'!$C76,TB!$G:$G,'Reported IS - detailed'!$E76,TB!$J:$J,'Reported IS - detailed'!$A$4,TB!$K:$K,"")</f>
        <v>1.3279300000000003</v>
      </c>
      <c r="BB76" s="219">
        <f>SUMIFS(TB!U:U,TB!$F:$F,'Reported IS - detailed'!$B76,TB!$B:$B,'Reported IS - detailed'!$C76,TB!$G:$G,'Reported IS - detailed'!$E76,TB!$J:$J,'Reported IS - detailed'!$A$4,TB!$K:$K,"")</f>
        <v>0.70345000000000013</v>
      </c>
      <c r="BC76" s="219">
        <f>SUMIFS(TB!V:V,TB!$F:$F,'Reported IS - detailed'!$B76,TB!$B:$B,'Reported IS - detailed'!$C76,TB!$G:$G,'Reported IS - detailed'!$E76,TB!$J:$J,'Reported IS - detailed'!$A$4,TB!$K:$K,"")</f>
        <v>1.3562399999999997</v>
      </c>
      <c r="BD76" s="219">
        <f>SUMIFS(TB!W:W,TB!$F:$F,'Reported IS - detailed'!$B76,TB!$B:$B,'Reported IS - detailed'!$C76,TB!$G:$G,'Reported IS - detailed'!$E76,TB!$J:$J,'Reported IS - detailed'!$A$4,TB!$K:$K,"")</f>
        <v>1.3562399999999997</v>
      </c>
      <c r="BE76" s="219">
        <f>SUMIFS(TB!X:X,TB!$F:$F,'Reported IS - detailed'!$B76,TB!$B:$B,'Reported IS - detailed'!$C76,TB!$G:$G,'Reported IS - detailed'!$E76,TB!$J:$J,'Reported IS - detailed'!$A$4,TB!$K:$K,"")</f>
        <v>1.5371100000000002</v>
      </c>
      <c r="BF76" s="219">
        <f>SUMIFS(TB!Y:Y,TB!$F:$F,'Reported IS - detailed'!$B76,TB!$B:$B,'Reported IS - detailed'!$C76,TB!$G:$G,'Reported IS - detailed'!$E76,TB!$J:$J,'Reported IS - detailed'!$A$4,TB!$K:$K,"")</f>
        <v>0</v>
      </c>
      <c r="BG76" s="219">
        <f>SUMIFS(TB!Z:Z,TB!$F:$F,'Reported IS - detailed'!$B76,TB!$B:$B,'Reported IS - detailed'!$C76,TB!$G:$G,'Reported IS - detailed'!$E76,TB!$J:$J,'Reported IS - detailed'!$A$4,TB!$K:$K,"")</f>
        <v>1.7648900000000001</v>
      </c>
      <c r="BH76" s="219">
        <f>SUMIFS(TB!AA:AA,TB!$F:$F,'Reported IS - detailed'!$B76,TB!$B:$B,'Reported IS - detailed'!$C76,TB!$G:$G,'Reported IS - detailed'!$E76,TB!$J:$J,'Reported IS - detailed'!$A$4,TB!$K:$K,"")</f>
        <v>0.71606999999999998</v>
      </c>
      <c r="BI76" s="219">
        <f>SUMIFS(TB!AB:AB,TB!$F:$F,'Reported IS - detailed'!$B76,TB!$B:$B,'Reported IS - detailed'!$C76,TB!$G:$G,'Reported IS - detailed'!$E76,TB!$J:$J,'Reported IS - detailed'!$A$4,TB!$K:$K,"")</f>
        <v>0.7282099999999998</v>
      </c>
      <c r="BJ76" s="219">
        <f>SUMIFS(TB!AC:AC,TB!$F:$F,'Reported IS - detailed'!$B76,TB!$B:$B,'Reported IS - detailed'!$C76,TB!$G:$G,'Reported IS - detailed'!$E76,TB!$J:$J,'Reported IS - detailed'!$A$4,TB!$K:$K,"")</f>
        <v>0</v>
      </c>
      <c r="BK76" s="219">
        <f>SUMIFS(TB!AD:AD,TB!$F:$F,'Reported IS - detailed'!$B76,TB!$B:$B,'Reported IS - detailed'!$C76,TB!$G:$G,'Reported IS - detailed'!$E76,TB!$J:$J,'Reported IS - detailed'!$A$4,TB!$K:$K,"")</f>
        <v>0.42867999999999995</v>
      </c>
      <c r="BL76" s="219">
        <f>SUMIFS(TB!AE:AE,TB!$F:$F,'Reported IS - detailed'!$B76,TB!$B:$B,'Reported IS - detailed'!$C76,TB!$G:$G,'Reported IS - detailed'!$E76,TB!$J:$J,'Reported IS - detailed'!$A$4,TB!$K:$K,"")</f>
        <v>0</v>
      </c>
      <c r="BM76" s="219">
        <f>SUMIFS(TB!AF:AF,TB!$F:$F,'Reported IS - detailed'!$B76,TB!$B:$B,'Reported IS - detailed'!$C76,TB!$G:$G,'Reported IS - detailed'!$E76,TB!$J:$J,'Reported IS - detailed'!$A$4,TB!$K:$K,"")</f>
        <v>0</v>
      </c>
      <c r="BN76" s="219">
        <f>SUMIFS(TB!AG:AG,TB!$F:$F,'Reported IS - detailed'!$B76,TB!$B:$B,'Reported IS - detailed'!$C76,TB!$G:$G,'Reported IS - detailed'!$E76,TB!$J:$J,'Reported IS - detailed'!$A$4,TB!$K:$K,"")</f>
        <v>1.3118399999999997</v>
      </c>
      <c r="BO76" s="219">
        <f>SUMIFS(TB!AH:AH,TB!$F:$F,'Reported IS - detailed'!$B76,TB!$B:$B,'Reported IS - detailed'!$C76,TB!$G:$G,'Reported IS - detailed'!$E76,TB!$J:$J,'Reported IS - detailed'!$A$4,TB!$K:$K,"")</f>
        <v>1.0691500000000005</v>
      </c>
      <c r="BP76" s="219">
        <f>SUMIFS(TB!AI:AI,TB!$F:$F,'Reported IS - detailed'!$B76,TB!$B:$B,'Reported IS - detailed'!$C76,TB!$G:$G,'Reported IS - detailed'!$E76,TB!$J:$J,'Reported IS - detailed'!$A$4,TB!$K:$K,"")</f>
        <v>0</v>
      </c>
      <c r="BQ76" s="219">
        <f>SUMIFS(TB!AJ:AJ,TB!$F:$F,'Reported IS - detailed'!$B76,TB!$B:$B,'Reported IS - detailed'!$C76,TB!$G:$G,'Reported IS - detailed'!$E76,TB!$J:$J,'Reported IS - detailed'!$A$4,TB!$K:$K,"")</f>
        <v>0.85284000000000049</v>
      </c>
      <c r="BR76" s="219">
        <f>SUMIFS(TB!AK:AK,TB!$F:$F,'Reported IS - detailed'!$B76,TB!$B:$B,'Reported IS - detailed'!$C76,TB!$G:$G,'Reported IS - detailed'!$E76,TB!$J:$J,'Reported IS - detailed'!$A$4,TB!$K:$K,"")</f>
        <v>0.92556999999999956</v>
      </c>
      <c r="BS76" s="219">
        <f>SUMIFS(TB!AL:AL,TB!$F:$F,'Reported IS - detailed'!$B76,TB!$B:$B,'Reported IS - detailed'!$C76,TB!$G:$G,'Reported IS - detailed'!$E76,TB!$J:$J,'Reported IS - detailed'!$A$4,TB!$K:$K,"")</f>
        <v>0.61533000000000004</v>
      </c>
      <c r="BT76" s="219">
        <f>SUMIFS(TB!AM:AM,TB!$F:$F,'Reported IS - detailed'!$B76,TB!$B:$B,'Reported IS - detailed'!$C76,TB!$G:$G,'Reported IS - detailed'!$E76,TB!$J:$J,'Reported IS - detailed'!$A$4,TB!$K:$K,"")</f>
        <v>0.46631999999999996</v>
      </c>
      <c r="BU76" s="219">
        <f>SUMIFS(TB!AN:AN,TB!$F:$F,'Reported IS - detailed'!$B76,TB!$B:$B,'Reported IS - detailed'!$C76,TB!$G:$G,'Reported IS - detailed'!$E76,TB!$J:$J,'Reported IS - detailed'!$A$4,TB!$K:$K,"")</f>
        <v>0</v>
      </c>
      <c r="BV76" s="219">
        <f>SUMIFS(TB!AO:AO,TB!$F:$F,'Reported IS - detailed'!$B76,TB!$B:$B,'Reported IS - detailed'!$C76,TB!$G:$G,'Reported IS - detailed'!$E76,TB!$J:$J,'Reported IS - detailed'!$A$4,TB!$K:$K,"")</f>
        <v>1.0809499999999999</v>
      </c>
      <c r="BW76" s="219">
        <f>SUMIFS(TB!AP:AP,TB!$F:$F,'Reported IS - detailed'!$B76,TB!$B:$B,'Reported IS - detailed'!$C76,TB!$G:$G,'Reported IS - detailed'!$E76,TB!$J:$J,'Reported IS - detailed'!$A$4,TB!$K:$K,"")</f>
        <v>0</v>
      </c>
      <c r="BX76" s="219">
        <f>SUMIFS(TB!AQ:AQ,TB!$F:$F,'Reported IS - detailed'!$B76,TB!$B:$B,'Reported IS - detailed'!$C76,TB!$G:$G,'Reported IS - detailed'!$E76,TB!$J:$J,'Reported IS - detailed'!$A$4,TB!$K:$K,"")</f>
        <v>1.2027600000000001</v>
      </c>
      <c r="BY76" s="219">
        <f>SUMIFS(TB!AR:AR,TB!$F:$F,'Reported IS - detailed'!$B76,TB!$B:$B,'Reported IS - detailed'!$C76,TB!$G:$G,'Reported IS - detailed'!$E76,TB!$J:$J,'Reported IS - detailed'!$A$4,TB!$K:$K,"")</f>
        <v>0</v>
      </c>
      <c r="BZ76" s="219">
        <f>SUMIFS(TB!AS:AS,TB!$F:$F,'Reported IS - detailed'!$B76,TB!$B:$B,'Reported IS - detailed'!$C76,TB!$G:$G,'Reported IS - detailed'!$E76,TB!$J:$J,'Reported IS - detailed'!$A$4,TB!$K:$K,"")</f>
        <v>1.0252999999999997</v>
      </c>
      <c r="CA76" s="219">
        <f>SUMIFS(TB!AT:AT,TB!$F:$F,'Reported IS - detailed'!$B76,TB!$B:$B,'Reported IS - detailed'!$C76,TB!$G:$G,'Reported IS - detailed'!$E76,TB!$J:$J,'Reported IS - detailed'!$A$4,TB!$K:$K,"")</f>
        <v>0</v>
      </c>
      <c r="CB76" s="219">
        <f>SUMIFS(TB!AU:AU,TB!$F:$F,'Reported IS - detailed'!$B76,TB!$B:$B,'Reported IS - detailed'!$C76,TB!$G:$G,'Reported IS - detailed'!$E76,TB!$J:$J,'Reported IS - detailed'!$A$4,TB!$K:$K,"")</f>
        <v>0.74744000000000099</v>
      </c>
      <c r="CC76" s="219">
        <f>SUMIFS(TB!AV:AV,TB!$F:$F,'Reported IS - detailed'!$B76,TB!$B:$B,'Reported IS - detailed'!$C76,TB!$G:$G,'Reported IS - detailed'!$E76,TB!$J:$J,'Reported IS - detailed'!$A$4,TB!$K:$K,"")</f>
        <v>0.92098999999999975</v>
      </c>
      <c r="CD76" s="218">
        <f>SUMIFS(TB!AW:AW,TB!$F:$F,'Reported IS - detailed'!$B76,TB!$B:$B,'Reported IS - detailed'!$C76,TB!$G:$G,'Reported IS - detailed'!$E76,TB!$J:$J,'Reported IS - detailed'!$A$4,TB!$K:$K,"")</f>
        <v>1.6197399999999993</v>
      </c>
      <c r="CE76" s="219">
        <f>SUMIFS(TB!AX:AX,TB!$F:$F,'Reported IS - detailed'!$B76,TB!$B:$B,'Reported IS - detailed'!$C76,TB!$G:$G,'Reported IS - detailed'!$E76,TB!$J:$J,'Reported IS - detailed'!$A$4,TB!$K:$K,"")</f>
        <v>0</v>
      </c>
      <c r="CF76" s="219">
        <f>SUMIFS(TB!AY:AY,TB!$F:$F,'Reported IS - detailed'!$B76,TB!$B:$B,'Reported IS - detailed'!$C76,TB!$G:$G,'Reported IS - detailed'!$E76,TB!$J:$J,'Reported IS - detailed'!$A$4,TB!$K:$K,"")</f>
        <v>1.45716</v>
      </c>
      <c r="CG76" s="219">
        <f>SUMIFS(TB!AZ:AZ,TB!$F:$F,'Reported IS - detailed'!$B76,TB!$B:$B,'Reported IS - detailed'!$C76,TB!$G:$G,'Reported IS - detailed'!$E76,TB!$J:$J,'Reported IS - detailed'!$A$4,TB!$K:$K,"")</f>
        <v>0</v>
      </c>
      <c r="CH76" s="219">
        <f>SUMIFS(TB!BA:BA,TB!$F:$F,'Reported IS - detailed'!$B76,TB!$B:$B,'Reported IS - detailed'!$C76,TB!$G:$G,'Reported IS - detailed'!$E76,TB!$J:$J,'Reported IS - detailed'!$A$4,TB!$K:$K,"")</f>
        <v>0</v>
      </c>
      <c r="CI76" s="219">
        <f>SUMIFS(TB!BB:BB,TB!$F:$F,'Reported IS - detailed'!$B76,TB!$B:$B,'Reported IS - detailed'!$C76,TB!$G:$G,'Reported IS - detailed'!$E76,TB!$J:$J,'Reported IS - detailed'!$A$4,TB!$K:$K,"")</f>
        <v>0</v>
      </c>
      <c r="CJ76" s="219">
        <f>SUMIFS(TB!BC:BC,TB!$F:$F,'Reported IS - detailed'!$B76,TB!$B:$B,'Reported IS - detailed'!$C76,TB!$G:$G,'Reported IS - detailed'!$E76,TB!$J:$J,'Reported IS - detailed'!$A$4,TB!$K:$K,"")</f>
        <v>0</v>
      </c>
      <c r="CK76" s="219">
        <f>SUMIFS(TB!BD:BD,TB!$F:$F,'Reported IS - detailed'!$B76,TB!$B:$B,'Reported IS - detailed'!$C76,TB!$G:$G,'Reported IS - detailed'!$E76,TB!$J:$J,'Reported IS - detailed'!$A$4,TB!$K:$K,"")</f>
        <v>0</v>
      </c>
      <c r="CL76" s="219">
        <f>SUMIFS(TB!BE:BE,TB!$F:$F,'Reported IS - detailed'!$B76,TB!$B:$B,'Reported IS - detailed'!$C76,TB!$G:$G,'Reported IS - detailed'!$E76,TB!$J:$J,'Reported IS - detailed'!$A$4,TB!$K:$K,"")</f>
        <v>0</v>
      </c>
      <c r="CM76" s="219">
        <f>SUMIFS(TB!BF:BF,TB!$F:$F,'Reported IS - detailed'!$B76,TB!$B:$B,'Reported IS - detailed'!$C76,TB!$G:$G,'Reported IS - detailed'!$E76,TB!$J:$J,'Reported IS - detailed'!$A$4,TB!$K:$K,"")</f>
        <v>0</v>
      </c>
      <c r="CN76" s="219">
        <f>SUMIFS(TB!BG:BG,TB!$F:$F,'Reported IS - detailed'!$B76,TB!$B:$B,'Reported IS - detailed'!$C76,TB!$G:$G,'Reported IS - detailed'!$E76,TB!$J:$J,'Reported IS - detailed'!$A$4,TB!$K:$K,"")</f>
        <v>0</v>
      </c>
      <c r="CO76" s="219">
        <f>SUMIFS(TB!BH:BH,TB!$F:$F,'Reported IS - detailed'!$B76,TB!$B:$B,'Reported IS - detailed'!$C76,TB!$G:$G,'Reported IS - detailed'!$E76,TB!$J:$J,'Reported IS - detailed'!$A$4,TB!$K:$K,"")</f>
        <v>0</v>
      </c>
      <c r="CP76" s="218">
        <f>SUMIFS(TB!BI:BI,TB!$F:$F,'Reported IS - detailed'!$B76,TB!$B:$B,'Reported IS - detailed'!$C76,TB!$G:$G,'Reported IS - detailed'!$E76,TB!$J:$J,'Reported IS - detailed'!$A$4,TB!$K:$K,"")</f>
        <v>0</v>
      </c>
    </row>
    <row r="77" spans="2:94" ht="14.25" hidden="1" customHeight="1" outlineLevel="2" x14ac:dyDescent="0.45">
      <c r="B77" s="92" t="s">
        <v>10</v>
      </c>
      <c r="C77" s="93" t="s">
        <v>613</v>
      </c>
      <c r="D77" s="93" t="str">
        <f>IFERROR(VLOOKUP($C77,TB!$B:$H,2,FALSE),"-")</f>
        <v>AUTO EXPENSES:Insurance</v>
      </c>
      <c r="E77" s="93" t="str">
        <f>IFERROR(VLOOKUP($C77,TB!$B:$H,6,FALSE),"-")</f>
        <v>Auto expenses</v>
      </c>
      <c r="F77" s="92" t="str">
        <f>IFERROR(VLOOKUP($C77,TB!$B:$H,7,FALSE),"-")</f>
        <v>Insurance</v>
      </c>
      <c r="G77" s="220">
        <f>SUM(AU77:BF77)</f>
        <v>7.2009999999999996</v>
      </c>
      <c r="H77" s="220">
        <f>SUM(BG77:BR77)</f>
        <v>7.5380000000000003</v>
      </c>
      <c r="I77" s="220">
        <f>SUM(BS77:CD77)</f>
        <v>6.9009999999999998</v>
      </c>
      <c r="J77" s="220">
        <f ca="1">_xlfn.IFNA(SUM(OFFSET($AU77,0,MATCH(Periods!$D$15,$AU$7:$CS$7)-1):OFFSET($AU77,0,MATCH(Periods!$D$15,$AU$7:$CS$7,0)-12)),0)</f>
        <v>6.9009999999999998</v>
      </c>
      <c r="K77" s="220">
        <f ca="1">_xlfn.IFNA(SUM(OFFSET($AU77,0,MATCH(Periods!$D$17,$AU$7:$CS$7)-1):OFFSET($AU77,0,MATCH(Periods!$D$13,$AU$7:$CS$7,0))),0)</f>
        <v>0</v>
      </c>
      <c r="L77" s="220">
        <f ca="1">_xlfn.IFNA(SUM(OFFSET($AU77,0,MATCH(Periods!$D$16,$AU$7:$CS$7)-1):OFFSET($AU77,0,MATCH(Periods!$D$14,$AU$7:$CS$7,0))),0)</f>
        <v>0</v>
      </c>
      <c r="N77" s="92" t="s">
        <v>683</v>
      </c>
      <c r="O77" s="316"/>
      <c r="P77" s="49">
        <f t="shared" si="371"/>
        <v>7.566194553368758E-5</v>
      </c>
      <c r="Q77" s="49">
        <f t="shared" si="372"/>
        <v>1.4435432139163544E-4</v>
      </c>
      <c r="R77" s="49">
        <f t="shared" si="373"/>
        <v>8.239580462207135E-5</v>
      </c>
      <c r="S77" s="49">
        <f t="shared" ca="1" si="374"/>
        <v>8.9742837685212153E-5</v>
      </c>
      <c r="T77" s="49">
        <f t="shared" ca="1" si="375"/>
        <v>0</v>
      </c>
      <c r="U77" s="49">
        <f t="shared" ca="1" si="376"/>
        <v>0</v>
      </c>
      <c r="V77" s="149"/>
      <c r="W77" s="220">
        <f t="shared" si="158"/>
        <v>0</v>
      </c>
      <c r="X77" s="220">
        <f>MIN(BG77:BR77)</f>
        <v>0</v>
      </c>
      <c r="Y77" s="220">
        <f>MIN(BS77:CD77)</f>
        <v>0</v>
      </c>
      <c r="Z77" s="220">
        <f ca="1">_xlfn.IFNA(MIN(OFFSET($AU77,0,MATCH(Periods!$D$15,$AU$7:$CS$7)-1):OFFSET($AU77,0,MATCH(Periods!$D$15,$AU$7:$CS$7,0)-12)),0)</f>
        <v>0</v>
      </c>
      <c r="AA77" s="337"/>
      <c r="AB77" s="220">
        <f t="shared" si="159"/>
        <v>7.2009999999999996</v>
      </c>
      <c r="AC77" s="220">
        <f>MAX(BG77:BR77)</f>
        <v>7.5380000000000003</v>
      </c>
      <c r="AD77" s="220">
        <f>MAX(BS77:CD77)</f>
        <v>6.9009999999999998</v>
      </c>
      <c r="AE77" s="220">
        <f ca="1">_xlfn.IFNA(MAX(OFFSET($AU77,0,MATCH(Periods!$D$15,$AU$7:$CS$7)-1):OFFSET($AU77,0,MATCH(Periods!$D$15,$AU$7:$CS$7,0)-12)),0)</f>
        <v>6.9009999999999998</v>
      </c>
      <c r="AF77" s="337"/>
      <c r="AG77" s="220">
        <f t="shared" si="160"/>
        <v>0.6000833333333333</v>
      </c>
      <c r="AH77" s="220">
        <f>AVERAGE(BG77:BR77)</f>
        <v>0.62816666666666665</v>
      </c>
      <c r="AI77" s="220">
        <f>AVERAGE(BS77:CD77)</f>
        <v>0.57508333333333328</v>
      </c>
      <c r="AJ77" s="220">
        <f ca="1">_xlfn.IFNA(AVERAGE(OFFSET($AU77,0,MATCH(Periods!$D$15,$AU$7:$CS$7)-1):OFFSET($AU77,0,MATCH(Periods!$D$15,$AU$7:$CS$7,0)-12)),0)</f>
        <v>0.57508333333333328</v>
      </c>
      <c r="AK77" s="337"/>
      <c r="AL77" s="220">
        <f t="shared" si="377"/>
        <v>0.33700000000000063</v>
      </c>
      <c r="AM77" s="83">
        <f t="shared" si="378"/>
        <v>4.6799055686710271E-2</v>
      </c>
      <c r="AN77" s="220">
        <f t="shared" si="379"/>
        <v>-0.63700000000000045</v>
      </c>
      <c r="AO77" s="83">
        <f t="shared" si="380"/>
        <v>-8.4505173786150231E-2</v>
      </c>
      <c r="AP77" s="220">
        <f t="shared" ca="1" si="381"/>
        <v>0</v>
      </c>
      <c r="AQ77" s="83">
        <f t="shared" ca="1" si="382"/>
        <v>0</v>
      </c>
      <c r="AR77" s="220">
        <f t="shared" ca="1" si="383"/>
        <v>0</v>
      </c>
      <c r="AS77" s="49" t="str">
        <f t="shared" ca="1" si="384"/>
        <v>n/a</v>
      </c>
      <c r="AU77" s="220">
        <f>SUMIFS(TB!N:N,TB!$F:$F,'Reported IS - detailed'!$B77,TB!$B:$B,'Reported IS - detailed'!$C77,TB!$G:$G,'Reported IS - detailed'!$E77,TB!$J:$J,'Reported IS - detailed'!$A$4,TB!$K:$K,"")</f>
        <v>0</v>
      </c>
      <c r="AV77" s="220">
        <f>SUMIFS(TB!O:O,TB!$F:$F,'Reported IS - detailed'!$B77,TB!$B:$B,'Reported IS - detailed'!$C77,TB!$G:$G,'Reported IS - detailed'!$E77,TB!$J:$J,'Reported IS - detailed'!$A$4,TB!$K:$K,"")</f>
        <v>0</v>
      </c>
      <c r="AW77" s="220">
        <f>SUMIFS(TB!P:P,TB!$F:$F,'Reported IS - detailed'!$B77,TB!$B:$B,'Reported IS - detailed'!$C77,TB!$G:$G,'Reported IS - detailed'!$E77,TB!$J:$J,'Reported IS - detailed'!$A$4,TB!$K:$K,"")</f>
        <v>0</v>
      </c>
      <c r="AX77" s="220">
        <f>SUMIFS(TB!Q:Q,TB!$F:$F,'Reported IS - detailed'!$B77,TB!$B:$B,'Reported IS - detailed'!$C77,TB!$G:$G,'Reported IS - detailed'!$E77,TB!$J:$J,'Reported IS - detailed'!$A$4,TB!$K:$K,"")</f>
        <v>0</v>
      </c>
      <c r="AY77" s="220">
        <f>SUMIFS(TB!R:R,TB!$F:$F,'Reported IS - detailed'!$B77,TB!$B:$B,'Reported IS - detailed'!$C77,TB!$G:$G,'Reported IS - detailed'!$E77,TB!$J:$J,'Reported IS - detailed'!$A$4,TB!$K:$K,"")</f>
        <v>0</v>
      </c>
      <c r="AZ77" s="220">
        <f>SUMIFS(TB!S:S,TB!$F:$F,'Reported IS - detailed'!$B77,TB!$B:$B,'Reported IS - detailed'!$C77,TB!$G:$G,'Reported IS - detailed'!$E77,TB!$J:$J,'Reported IS - detailed'!$A$4,TB!$K:$K,"")</f>
        <v>0</v>
      </c>
      <c r="BA77" s="220">
        <f>SUMIFS(TB!T:T,TB!$F:$F,'Reported IS - detailed'!$B77,TB!$B:$B,'Reported IS - detailed'!$C77,TB!$G:$G,'Reported IS - detailed'!$E77,TB!$J:$J,'Reported IS - detailed'!$A$4,TB!$K:$K,"")</f>
        <v>0</v>
      </c>
      <c r="BB77" s="220">
        <f>SUMIFS(TB!U:U,TB!$F:$F,'Reported IS - detailed'!$B77,TB!$B:$B,'Reported IS - detailed'!$C77,TB!$G:$G,'Reported IS - detailed'!$E77,TB!$J:$J,'Reported IS - detailed'!$A$4,TB!$K:$K,"")</f>
        <v>0</v>
      </c>
      <c r="BC77" s="220">
        <f>SUMIFS(TB!V:V,TB!$F:$F,'Reported IS - detailed'!$B77,TB!$B:$B,'Reported IS - detailed'!$C77,TB!$G:$G,'Reported IS - detailed'!$E77,TB!$J:$J,'Reported IS - detailed'!$A$4,TB!$K:$K,"")</f>
        <v>0</v>
      </c>
      <c r="BD77" s="528">
        <f>SUMIFS(TB!W:W,TB!$F:$F,'Reported IS - detailed'!$B77,TB!$B:$B,'Reported IS - detailed'!$C77,TB!$G:$G,'Reported IS - detailed'!$E77,TB!$J:$J,'Reported IS - detailed'!$A$4,TB!$K:$K,"")</f>
        <v>7.2009999999999996</v>
      </c>
      <c r="BE77" s="220">
        <f>SUMIFS(TB!X:X,TB!$F:$F,'Reported IS - detailed'!$B77,TB!$B:$B,'Reported IS - detailed'!$C77,TB!$G:$G,'Reported IS - detailed'!$E77,TB!$J:$J,'Reported IS - detailed'!$A$4,TB!$K:$K,"")</f>
        <v>0</v>
      </c>
      <c r="BF77" s="220">
        <f>SUMIFS(TB!Y:Y,TB!$F:$F,'Reported IS - detailed'!$B77,TB!$B:$B,'Reported IS - detailed'!$C77,TB!$G:$G,'Reported IS - detailed'!$E77,TB!$J:$J,'Reported IS - detailed'!$A$4,TB!$K:$K,"")</f>
        <v>0</v>
      </c>
      <c r="BG77" s="220">
        <f>SUMIFS(TB!Z:Z,TB!$F:$F,'Reported IS - detailed'!$B77,TB!$B:$B,'Reported IS - detailed'!$C77,TB!$G:$G,'Reported IS - detailed'!$E77,TB!$J:$J,'Reported IS - detailed'!$A$4,TB!$K:$K,"")</f>
        <v>0</v>
      </c>
      <c r="BH77" s="220">
        <f>SUMIFS(TB!AA:AA,TB!$F:$F,'Reported IS - detailed'!$B77,TB!$B:$B,'Reported IS - detailed'!$C77,TB!$G:$G,'Reported IS - detailed'!$E77,TB!$J:$J,'Reported IS - detailed'!$A$4,TB!$K:$K,"")</f>
        <v>0</v>
      </c>
      <c r="BI77" s="220">
        <f>SUMIFS(TB!AB:AB,TB!$F:$F,'Reported IS - detailed'!$B77,TB!$B:$B,'Reported IS - detailed'!$C77,TB!$G:$G,'Reported IS - detailed'!$E77,TB!$J:$J,'Reported IS - detailed'!$A$4,TB!$K:$K,"")</f>
        <v>0</v>
      </c>
      <c r="BJ77" s="220">
        <f>SUMIFS(TB!AC:AC,TB!$F:$F,'Reported IS - detailed'!$B77,TB!$B:$B,'Reported IS - detailed'!$C77,TB!$G:$G,'Reported IS - detailed'!$E77,TB!$J:$J,'Reported IS - detailed'!$A$4,TB!$K:$K,"")</f>
        <v>0</v>
      </c>
      <c r="BK77" s="220">
        <f>SUMIFS(TB!AD:AD,TB!$F:$F,'Reported IS - detailed'!$B77,TB!$B:$B,'Reported IS - detailed'!$C77,TB!$G:$G,'Reported IS - detailed'!$E77,TB!$J:$J,'Reported IS - detailed'!$A$4,TB!$K:$K,"")</f>
        <v>0</v>
      </c>
      <c r="BL77" s="220">
        <f>SUMIFS(TB!AE:AE,TB!$F:$F,'Reported IS - detailed'!$B77,TB!$B:$B,'Reported IS - detailed'!$C77,TB!$G:$G,'Reported IS - detailed'!$E77,TB!$J:$J,'Reported IS - detailed'!$A$4,TB!$K:$K,"")</f>
        <v>0</v>
      </c>
      <c r="BM77" s="220">
        <f>SUMIFS(TB!AF:AF,TB!$F:$F,'Reported IS - detailed'!$B77,TB!$B:$B,'Reported IS - detailed'!$C77,TB!$G:$G,'Reported IS - detailed'!$E77,TB!$J:$J,'Reported IS - detailed'!$A$4,TB!$K:$K,"")</f>
        <v>0</v>
      </c>
      <c r="BN77" s="220">
        <f>SUMIFS(TB!AG:AG,TB!$F:$F,'Reported IS - detailed'!$B77,TB!$B:$B,'Reported IS - detailed'!$C77,TB!$G:$G,'Reported IS - detailed'!$E77,TB!$J:$J,'Reported IS - detailed'!$A$4,TB!$K:$K,"")</f>
        <v>0</v>
      </c>
      <c r="BO77" s="220">
        <f>SUMIFS(TB!AH:AH,TB!$F:$F,'Reported IS - detailed'!$B77,TB!$B:$B,'Reported IS - detailed'!$C77,TB!$G:$G,'Reported IS - detailed'!$E77,TB!$J:$J,'Reported IS - detailed'!$A$4,TB!$K:$K,"")</f>
        <v>0</v>
      </c>
      <c r="BP77" s="528">
        <f>SUMIFS(TB!AI:AI,TB!$F:$F,'Reported IS - detailed'!$B77,TB!$B:$B,'Reported IS - detailed'!$C77,TB!$G:$G,'Reported IS - detailed'!$E77,TB!$J:$J,'Reported IS - detailed'!$A$4,TB!$K:$K,"")</f>
        <v>7.5380000000000003</v>
      </c>
      <c r="BQ77" s="220">
        <f>SUMIFS(TB!AJ:AJ,TB!$F:$F,'Reported IS - detailed'!$B77,TB!$B:$B,'Reported IS - detailed'!$C77,TB!$G:$G,'Reported IS - detailed'!$E77,TB!$J:$J,'Reported IS - detailed'!$A$4,TB!$K:$K,"")</f>
        <v>0</v>
      </c>
      <c r="BR77" s="220">
        <f>SUMIFS(TB!AK:AK,TB!$F:$F,'Reported IS - detailed'!$B77,TB!$B:$B,'Reported IS - detailed'!$C77,TB!$G:$G,'Reported IS - detailed'!$E77,TB!$J:$J,'Reported IS - detailed'!$A$4,TB!$K:$K,"")</f>
        <v>0</v>
      </c>
      <c r="BS77" s="220">
        <f>SUMIFS(TB!AL:AL,TB!$F:$F,'Reported IS - detailed'!$B77,TB!$B:$B,'Reported IS - detailed'!$C77,TB!$G:$G,'Reported IS - detailed'!$E77,TB!$J:$J,'Reported IS - detailed'!$A$4,TB!$K:$K,"")</f>
        <v>0</v>
      </c>
      <c r="BT77" s="220">
        <f>SUMIFS(TB!AM:AM,TB!$F:$F,'Reported IS - detailed'!$B77,TB!$B:$B,'Reported IS - detailed'!$C77,TB!$G:$G,'Reported IS - detailed'!$E77,TB!$J:$J,'Reported IS - detailed'!$A$4,TB!$K:$K,"")</f>
        <v>0</v>
      </c>
      <c r="BU77" s="220">
        <f>SUMIFS(TB!AN:AN,TB!$F:$F,'Reported IS - detailed'!$B77,TB!$B:$B,'Reported IS - detailed'!$C77,TB!$G:$G,'Reported IS - detailed'!$E77,TB!$J:$J,'Reported IS - detailed'!$A$4,TB!$K:$K,"")</f>
        <v>0</v>
      </c>
      <c r="BV77" s="220">
        <f>SUMIFS(TB!AO:AO,TB!$F:$F,'Reported IS - detailed'!$B77,TB!$B:$B,'Reported IS - detailed'!$C77,TB!$G:$G,'Reported IS - detailed'!$E77,TB!$J:$J,'Reported IS - detailed'!$A$4,TB!$K:$K,"")</f>
        <v>0</v>
      </c>
      <c r="BW77" s="220">
        <f>SUMIFS(TB!AP:AP,TB!$F:$F,'Reported IS - detailed'!$B77,TB!$B:$B,'Reported IS - detailed'!$C77,TB!$G:$G,'Reported IS - detailed'!$E77,TB!$J:$J,'Reported IS - detailed'!$A$4,TB!$K:$K,"")</f>
        <v>0</v>
      </c>
      <c r="BX77" s="220">
        <f>SUMIFS(TB!AQ:AQ,TB!$F:$F,'Reported IS - detailed'!$B77,TB!$B:$B,'Reported IS - detailed'!$C77,TB!$G:$G,'Reported IS - detailed'!$E77,TB!$J:$J,'Reported IS - detailed'!$A$4,TB!$K:$K,"")</f>
        <v>0</v>
      </c>
      <c r="BY77" s="220">
        <f>SUMIFS(TB!AR:AR,TB!$F:$F,'Reported IS - detailed'!$B77,TB!$B:$B,'Reported IS - detailed'!$C77,TB!$G:$G,'Reported IS - detailed'!$E77,TB!$J:$J,'Reported IS - detailed'!$A$4,TB!$K:$K,"")</f>
        <v>0</v>
      </c>
      <c r="BZ77" s="220">
        <f>SUMIFS(TB!AS:AS,TB!$F:$F,'Reported IS - detailed'!$B77,TB!$B:$B,'Reported IS - detailed'!$C77,TB!$G:$G,'Reported IS - detailed'!$E77,TB!$J:$J,'Reported IS - detailed'!$A$4,TB!$K:$K,"")</f>
        <v>0</v>
      </c>
      <c r="CA77" s="220">
        <f>SUMIFS(TB!AT:AT,TB!$F:$F,'Reported IS - detailed'!$B77,TB!$B:$B,'Reported IS - detailed'!$C77,TB!$G:$G,'Reported IS - detailed'!$E77,TB!$J:$J,'Reported IS - detailed'!$A$4,TB!$K:$K,"")</f>
        <v>0</v>
      </c>
      <c r="CB77" s="528">
        <f>SUMIFS(TB!AU:AU,TB!$F:$F,'Reported IS - detailed'!$B77,TB!$B:$B,'Reported IS - detailed'!$C77,TB!$G:$G,'Reported IS - detailed'!$E77,TB!$J:$J,'Reported IS - detailed'!$A$4,TB!$K:$K,"")</f>
        <v>6.9009999999999998</v>
      </c>
      <c r="CC77" s="220">
        <f>SUMIFS(TB!AV:AV,TB!$F:$F,'Reported IS - detailed'!$B77,TB!$B:$B,'Reported IS - detailed'!$C77,TB!$G:$G,'Reported IS - detailed'!$E77,TB!$J:$J,'Reported IS - detailed'!$A$4,TB!$K:$K,"")</f>
        <v>0</v>
      </c>
      <c r="CD77" s="220">
        <f>SUMIFS(TB!AW:AW,TB!$F:$F,'Reported IS - detailed'!$B77,TB!$B:$B,'Reported IS - detailed'!$C77,TB!$G:$G,'Reported IS - detailed'!$E77,TB!$J:$J,'Reported IS - detailed'!$A$4,TB!$K:$K,"")</f>
        <v>0</v>
      </c>
      <c r="CE77" s="220">
        <f>SUMIFS(TB!AX:AX,TB!$F:$F,'Reported IS - detailed'!$B77,TB!$B:$B,'Reported IS - detailed'!$C77,TB!$G:$G,'Reported IS - detailed'!$E77,TB!$J:$J,'Reported IS - detailed'!$A$4,TB!$K:$K,"")</f>
        <v>0</v>
      </c>
      <c r="CF77" s="220">
        <f>SUMIFS(TB!AY:AY,TB!$F:$F,'Reported IS - detailed'!$B77,TB!$B:$B,'Reported IS - detailed'!$C77,TB!$G:$G,'Reported IS - detailed'!$E77,TB!$J:$J,'Reported IS - detailed'!$A$4,TB!$K:$K,"")</f>
        <v>0</v>
      </c>
      <c r="CG77" s="220">
        <f>SUMIFS(TB!AZ:AZ,TB!$F:$F,'Reported IS - detailed'!$B77,TB!$B:$B,'Reported IS - detailed'!$C77,TB!$G:$G,'Reported IS - detailed'!$E77,TB!$J:$J,'Reported IS - detailed'!$A$4,TB!$K:$K,"")</f>
        <v>0</v>
      </c>
      <c r="CH77" s="220">
        <f>SUMIFS(TB!BA:BA,TB!$F:$F,'Reported IS - detailed'!$B77,TB!$B:$B,'Reported IS - detailed'!$C77,TB!$G:$G,'Reported IS - detailed'!$E77,TB!$J:$J,'Reported IS - detailed'!$A$4,TB!$K:$K,"")</f>
        <v>0</v>
      </c>
      <c r="CI77" s="220">
        <f>SUMIFS(TB!BB:BB,TB!$F:$F,'Reported IS - detailed'!$B77,TB!$B:$B,'Reported IS - detailed'!$C77,TB!$G:$G,'Reported IS - detailed'!$E77,TB!$J:$J,'Reported IS - detailed'!$A$4,TB!$K:$K,"")</f>
        <v>0</v>
      </c>
      <c r="CJ77" s="220">
        <f>SUMIFS(TB!BC:BC,TB!$F:$F,'Reported IS - detailed'!$B77,TB!$B:$B,'Reported IS - detailed'!$C77,TB!$G:$G,'Reported IS - detailed'!$E77,TB!$J:$J,'Reported IS - detailed'!$A$4,TB!$K:$K,"")</f>
        <v>0</v>
      </c>
      <c r="CK77" s="220">
        <f>SUMIFS(TB!BD:BD,TB!$F:$F,'Reported IS - detailed'!$B77,TB!$B:$B,'Reported IS - detailed'!$C77,TB!$G:$G,'Reported IS - detailed'!$E77,TB!$J:$J,'Reported IS - detailed'!$A$4,TB!$K:$K,"")</f>
        <v>0</v>
      </c>
      <c r="CL77" s="220">
        <f>SUMIFS(TB!BE:BE,TB!$F:$F,'Reported IS - detailed'!$B77,TB!$B:$B,'Reported IS - detailed'!$C77,TB!$G:$G,'Reported IS - detailed'!$E77,TB!$J:$J,'Reported IS - detailed'!$A$4,TB!$K:$K,"")</f>
        <v>0</v>
      </c>
      <c r="CM77" s="220">
        <f>SUMIFS(TB!BF:BF,TB!$F:$F,'Reported IS - detailed'!$B77,TB!$B:$B,'Reported IS - detailed'!$C77,TB!$G:$G,'Reported IS - detailed'!$E77,TB!$J:$J,'Reported IS - detailed'!$A$4,TB!$K:$K,"")</f>
        <v>0</v>
      </c>
      <c r="CN77" s="220">
        <f>SUMIFS(TB!BG:BG,TB!$F:$F,'Reported IS - detailed'!$B77,TB!$B:$B,'Reported IS - detailed'!$C77,TB!$G:$G,'Reported IS - detailed'!$E77,TB!$J:$J,'Reported IS - detailed'!$A$4,TB!$K:$K,"")</f>
        <v>0</v>
      </c>
      <c r="CO77" s="220">
        <f>SUMIFS(TB!BH:BH,TB!$F:$F,'Reported IS - detailed'!$B77,TB!$B:$B,'Reported IS - detailed'!$C77,TB!$G:$G,'Reported IS - detailed'!$E77,TB!$J:$J,'Reported IS - detailed'!$A$4,TB!$K:$K,"")</f>
        <v>0</v>
      </c>
      <c r="CP77" s="220">
        <f>SUMIFS(TB!BI:BI,TB!$F:$F,'Reported IS - detailed'!$B77,TB!$B:$B,'Reported IS - detailed'!$C77,TB!$G:$G,'Reported IS - detailed'!$E77,TB!$J:$J,'Reported IS - detailed'!$A$4,TB!$K:$K,"")</f>
        <v>0</v>
      </c>
    </row>
    <row r="78" spans="2:94" ht="14.25" hidden="1" customHeight="1" outlineLevel="1" x14ac:dyDescent="0.45">
      <c r="B78" s="71" t="s">
        <v>10</v>
      </c>
      <c r="C78" s="197"/>
      <c r="D78" s="197" t="str">
        <f t="shared" ref="D78" si="392">$E77</f>
        <v>Auto expenses</v>
      </c>
      <c r="E78" s="85" t="str">
        <f t="shared" ref="E78" si="393">$E77</f>
        <v>Auto expenses</v>
      </c>
      <c r="F78" s="71"/>
      <c r="G78" s="218">
        <f t="shared" ref="G78:L78" si="394">SUM(G75:G77)</f>
        <v>35.505459999999999</v>
      </c>
      <c r="H78" s="218">
        <f t="shared" si="394"/>
        <v>30.065749999999998</v>
      </c>
      <c r="I78" s="218">
        <f t="shared" si="394"/>
        <v>30.698229999999999</v>
      </c>
      <c r="J78" s="218">
        <f t="shared" ca="1" si="394"/>
        <v>30.85294</v>
      </c>
      <c r="K78" s="218">
        <f t="shared" ca="1" si="394"/>
        <v>3.5104500000000005</v>
      </c>
      <c r="L78" s="218">
        <f t="shared" ca="1" si="394"/>
        <v>3.6651600000000002</v>
      </c>
      <c r="N78" s="71"/>
      <c r="O78" s="316"/>
      <c r="P78" s="58">
        <f t="shared" si="371"/>
        <v>3.7306098884439985E-4</v>
      </c>
      <c r="Q78" s="58">
        <f t="shared" si="372"/>
        <v>5.7576557951453467E-4</v>
      </c>
      <c r="R78" s="58">
        <f t="shared" si="373"/>
        <v>3.6652736724002453E-4</v>
      </c>
      <c r="S78" s="58">
        <f t="shared" ca="1" si="374"/>
        <v>4.012216181034038E-4</v>
      </c>
      <c r="T78" s="58">
        <f t="shared" ca="1" si="375"/>
        <v>3.3861911719169381E-4</v>
      </c>
      <c r="U78" s="58">
        <f t="shared" ca="1" si="376"/>
        <v>1.0441472003463465E-3</v>
      </c>
      <c r="V78" s="149"/>
      <c r="W78" s="446"/>
      <c r="X78" s="446"/>
      <c r="Y78" s="446"/>
      <c r="Z78" s="446"/>
      <c r="AA78" s="337"/>
      <c r="AB78" s="446"/>
      <c r="AC78" s="446"/>
      <c r="AD78" s="446"/>
      <c r="AE78" s="446"/>
      <c r="AF78" s="337"/>
      <c r="AG78" s="446"/>
      <c r="AH78" s="446"/>
      <c r="AI78" s="446"/>
      <c r="AJ78" s="446"/>
      <c r="AK78" s="337"/>
      <c r="AL78" s="218">
        <f t="shared" si="377"/>
        <v>-5.4397100000000016</v>
      </c>
      <c r="AM78" s="59">
        <f t="shared" si="378"/>
        <v>-0.15320770382921392</v>
      </c>
      <c r="AN78" s="218">
        <f t="shared" si="379"/>
        <v>0.63248000000000104</v>
      </c>
      <c r="AO78" s="59">
        <f t="shared" si="380"/>
        <v>2.103656153596704E-2</v>
      </c>
      <c r="AP78" s="218">
        <f t="shared" ca="1" si="381"/>
        <v>0.15471000000000146</v>
      </c>
      <c r="AQ78" s="59">
        <f t="shared" ca="1" si="382"/>
        <v>5.0397042435346099E-3</v>
      </c>
      <c r="AR78" s="218">
        <f t="shared" ca="1" si="383"/>
        <v>0.15470999999999968</v>
      </c>
      <c r="AS78" s="58">
        <f t="shared" ca="1" si="384"/>
        <v>4.4071272913728914E-2</v>
      </c>
      <c r="AU78" s="218">
        <f t="shared" ref="AU78:CP78" si="395">SUM(AU75:AU77)</f>
        <v>2.0601699999999998</v>
      </c>
      <c r="AV78" s="218">
        <f t="shared" si="395"/>
        <v>1.6311200000000001</v>
      </c>
      <c r="AW78" s="218">
        <f t="shared" si="395"/>
        <v>1.9992099999999999</v>
      </c>
      <c r="AX78" s="218">
        <f t="shared" si="395"/>
        <v>2.3938600000000001</v>
      </c>
      <c r="AY78" s="218">
        <f t="shared" si="395"/>
        <v>2.33134</v>
      </c>
      <c r="AZ78" s="218">
        <f t="shared" si="395"/>
        <v>2.2424400000000002</v>
      </c>
      <c r="BA78" s="218">
        <f t="shared" si="395"/>
        <v>3.4209199999999997</v>
      </c>
      <c r="BB78" s="218">
        <f t="shared" si="395"/>
        <v>2.3226500000000012</v>
      </c>
      <c r="BC78" s="218">
        <f t="shared" si="395"/>
        <v>2.8877999999999986</v>
      </c>
      <c r="BD78" s="218">
        <f t="shared" si="395"/>
        <v>9.5876400000000004</v>
      </c>
      <c r="BE78" s="218">
        <f t="shared" si="395"/>
        <v>3.3771100000000001</v>
      </c>
      <c r="BF78" s="218">
        <f t="shared" si="395"/>
        <v>1.2512000000000008</v>
      </c>
      <c r="BG78" s="218">
        <f t="shared" si="395"/>
        <v>1.7648900000000001</v>
      </c>
      <c r="BH78" s="218">
        <f t="shared" si="395"/>
        <v>1.74647</v>
      </c>
      <c r="BI78" s="218">
        <f t="shared" si="395"/>
        <v>2.4210099999999999</v>
      </c>
      <c r="BJ78" s="218">
        <f t="shared" si="395"/>
        <v>0.66239999999999988</v>
      </c>
      <c r="BK78" s="218">
        <f t="shared" si="395"/>
        <v>1.4590800000000006</v>
      </c>
      <c r="BL78" s="218">
        <f t="shared" si="395"/>
        <v>2.0607999999999995</v>
      </c>
      <c r="BM78" s="218">
        <f t="shared" si="395"/>
        <v>1.6222000000000003</v>
      </c>
      <c r="BN78" s="218">
        <f t="shared" si="395"/>
        <v>1.3118399999999997</v>
      </c>
      <c r="BO78" s="218">
        <f t="shared" si="395"/>
        <v>2.9166500000000006</v>
      </c>
      <c r="BP78" s="218">
        <f t="shared" si="395"/>
        <v>9.6723999999999997</v>
      </c>
      <c r="BQ78" s="218">
        <f t="shared" si="395"/>
        <v>2.0304400000000005</v>
      </c>
      <c r="BR78" s="218">
        <f t="shared" si="395"/>
        <v>2.3975699999999991</v>
      </c>
      <c r="BS78" s="218">
        <f t="shared" si="395"/>
        <v>1.86653</v>
      </c>
      <c r="BT78" s="218">
        <f t="shared" si="395"/>
        <v>1.64392</v>
      </c>
      <c r="BU78" s="218">
        <f t="shared" si="395"/>
        <v>1.2511999999999999</v>
      </c>
      <c r="BV78" s="218">
        <f t="shared" si="395"/>
        <v>2.4793499999999993</v>
      </c>
      <c r="BW78" s="218">
        <f t="shared" si="395"/>
        <v>2.281600000000001</v>
      </c>
      <c r="BX78" s="218">
        <f t="shared" si="395"/>
        <v>2.6747600000000005</v>
      </c>
      <c r="BY78" s="218">
        <f t="shared" si="395"/>
        <v>0.95679999999999765</v>
      </c>
      <c r="BZ78" s="218">
        <f t="shared" si="395"/>
        <v>2.6445000000000007</v>
      </c>
      <c r="CA78" s="218">
        <f t="shared" si="395"/>
        <v>1.3247999999999998</v>
      </c>
      <c r="CB78" s="218">
        <f t="shared" si="395"/>
        <v>9.2676400000000019</v>
      </c>
      <c r="CC78" s="218">
        <f t="shared" si="395"/>
        <v>1.2889900000000001</v>
      </c>
      <c r="CD78" s="218">
        <f t="shared" si="395"/>
        <v>3.0181399999999998</v>
      </c>
      <c r="CE78" s="218">
        <f t="shared" si="395"/>
        <v>0.51519999999999999</v>
      </c>
      <c r="CF78" s="218">
        <f t="shared" si="395"/>
        <v>3.1499600000000001</v>
      </c>
      <c r="CG78" s="218">
        <f t="shared" si="395"/>
        <v>0</v>
      </c>
      <c r="CH78" s="218">
        <f t="shared" si="395"/>
        <v>0</v>
      </c>
      <c r="CI78" s="218">
        <f t="shared" si="395"/>
        <v>0</v>
      </c>
      <c r="CJ78" s="218">
        <f t="shared" si="395"/>
        <v>0</v>
      </c>
      <c r="CK78" s="218">
        <f t="shared" si="395"/>
        <v>0</v>
      </c>
      <c r="CL78" s="218">
        <f t="shared" si="395"/>
        <v>0</v>
      </c>
      <c r="CM78" s="218">
        <f t="shared" si="395"/>
        <v>0</v>
      </c>
      <c r="CN78" s="218">
        <f t="shared" si="395"/>
        <v>0</v>
      </c>
      <c r="CO78" s="218">
        <f t="shared" si="395"/>
        <v>0</v>
      </c>
      <c r="CP78" s="218">
        <f t="shared" si="395"/>
        <v>0</v>
      </c>
    </row>
    <row r="79" spans="2:94" ht="14.25" hidden="1" customHeight="1" outlineLevel="2" x14ac:dyDescent="0.45">
      <c r="B79" s="92" t="s">
        <v>10</v>
      </c>
      <c r="C79" s="93" t="s">
        <v>638</v>
      </c>
      <c r="D79" s="93" t="str">
        <f>IFERROR(VLOOKUP($C79,TB!$B:$H,2,FALSE),"-")</f>
        <v>Property Taxes</v>
      </c>
      <c r="E79" s="93" t="str">
        <f>IFERROR(VLOOKUP($C79,TB!$B:$H,6,FALSE),"-")</f>
        <v>Property taxes</v>
      </c>
      <c r="F79" s="92">
        <f>IFERROR(VLOOKUP($C79,TB!$B:$H,7,FALSE),"-")</f>
        <v>0</v>
      </c>
      <c r="G79" s="220">
        <f t="shared" ref="G79" si="396">SUM(AU79:BF79)</f>
        <v>34.890419999999999</v>
      </c>
      <c r="H79" s="220">
        <f>SUM(BG79:BR79)</f>
        <v>36.213929999999998</v>
      </c>
      <c r="I79" s="220">
        <f>SUM(BS79:CD79)</f>
        <v>35.920089999999995</v>
      </c>
      <c r="J79" s="220">
        <f ca="1">_xlfn.IFNA(SUM(OFFSET($AU79,0,MATCH(Periods!$D$15,$AU$7:$CS$7)-1):OFFSET($AU79,0,MATCH(Periods!$D$15,$AU$7:$CS$7,0)-12)),0)</f>
        <v>35.920089999999995</v>
      </c>
      <c r="K79" s="220">
        <f ca="1">_xlfn.IFNA(SUM(OFFSET($AU79,0,MATCH(Periods!$D$17,$AU$7:$CS$7)-1):OFFSET($AU79,0,MATCH(Periods!$D$13,$AU$7:$CS$7,0))),0)</f>
        <v>0</v>
      </c>
      <c r="L79" s="220">
        <f ca="1">_xlfn.IFNA(SUM(OFFSET($AU79,0,MATCH(Periods!$D$16,$AU$7:$CS$7)-1):OFFSET($AU79,0,MATCH(Periods!$D$14,$AU$7:$CS$7,0))),0)</f>
        <v>0</v>
      </c>
      <c r="N79" s="92"/>
      <c r="O79" s="316"/>
      <c r="P79" s="49">
        <f t="shared" si="371"/>
        <v>3.6659867486286404E-4</v>
      </c>
      <c r="Q79" s="49">
        <f t="shared" si="372"/>
        <v>6.9350454896181845E-4</v>
      </c>
      <c r="R79" s="49">
        <f t="shared" si="373"/>
        <v>4.2887475983875066E-4</v>
      </c>
      <c r="S79" s="49">
        <f t="shared" ca="1" si="374"/>
        <v>4.671164768161443E-4</v>
      </c>
      <c r="T79" s="49">
        <f t="shared" ca="1" si="375"/>
        <v>0</v>
      </c>
      <c r="U79" s="49">
        <f t="shared" ca="1" si="376"/>
        <v>0</v>
      </c>
      <c r="V79" s="149"/>
      <c r="W79" s="220">
        <f t="shared" ref="W79" si="397">MIN(AU79:BF79)</f>
        <v>0</v>
      </c>
      <c r="X79" s="220">
        <f>MIN(BG79:BR79)</f>
        <v>0</v>
      </c>
      <c r="Y79" s="220">
        <f>MIN(BS79:CD79)</f>
        <v>0</v>
      </c>
      <c r="Z79" s="220">
        <f ca="1">_xlfn.IFNA(MIN(OFFSET($AU79,0,MATCH(Periods!$D$15,$AU$7:$CS$7)-1):OFFSET($AU79,0,MATCH(Periods!$D$15,$AU$7:$CS$7,0)-12)),0)</f>
        <v>0</v>
      </c>
      <c r="AA79" s="337"/>
      <c r="AB79" s="220">
        <f t="shared" ref="AB79" si="398">MAX(AU79:BF79)</f>
        <v>8.8690599999999993</v>
      </c>
      <c r="AC79" s="220">
        <f>MAX(BG79:BR79)</f>
        <v>9.9629599999999954</v>
      </c>
      <c r="AD79" s="220">
        <f>MAX(BS79:CD79)</f>
        <v>9.3052999999999955</v>
      </c>
      <c r="AE79" s="220">
        <f ca="1">_xlfn.IFNA(MAX(OFFSET($AU79,0,MATCH(Periods!$D$15,$AU$7:$CS$7)-1):OFFSET($AU79,0,MATCH(Periods!$D$15,$AU$7:$CS$7,0)-12)),0)</f>
        <v>9.3052999999999955</v>
      </c>
      <c r="AF79" s="337"/>
      <c r="AG79" s="220">
        <f t="shared" ref="AG79" si="399">AVERAGE(AU79:BF79)</f>
        <v>2.9075349999999998</v>
      </c>
      <c r="AH79" s="220">
        <f>AVERAGE(BG79:BR79)</f>
        <v>3.0178274999999997</v>
      </c>
      <c r="AI79" s="220">
        <f>AVERAGE(BS79:CD79)</f>
        <v>2.9933408333333329</v>
      </c>
      <c r="AJ79" s="220">
        <f ca="1">_xlfn.IFNA(AVERAGE(OFFSET($AU79,0,MATCH(Periods!$D$15,$AU$7:$CS$7)-1):OFFSET($AU79,0,MATCH(Periods!$D$15,$AU$7:$CS$7,0)-12)),0)</f>
        <v>2.9933408333333329</v>
      </c>
      <c r="AK79" s="337"/>
      <c r="AL79" s="220">
        <f t="shared" ref="AL79:AL82" si="400">H79-G79</f>
        <v>1.3235099999999989</v>
      </c>
      <c r="AM79" s="83">
        <f t="shared" ref="AM79:AM82" si="401">IFERROR(AL79/G79,"n/a")</f>
        <v>3.7933335282292355E-2</v>
      </c>
      <c r="AN79" s="220">
        <f t="shared" ref="AN79:AN82" si="402">I79-H79</f>
        <v>-0.29384000000000299</v>
      </c>
      <c r="AO79" s="83">
        <f t="shared" ref="AO79:AO82" si="403">IFERROR(AN79/H79,"n/a")</f>
        <v>-8.1140047490013655E-3</v>
      </c>
      <c r="AP79" s="220">
        <f t="shared" ref="AP79:AP82" ca="1" si="404">J79-I79</f>
        <v>0</v>
      </c>
      <c r="AQ79" s="83">
        <f t="shared" ref="AQ79:AQ82" ca="1" si="405">IFERROR(AP79/I79,"n/a")</f>
        <v>0</v>
      </c>
      <c r="AR79" s="220">
        <f t="shared" ref="AR79:AR82" ca="1" si="406">L79-K79</f>
        <v>0</v>
      </c>
      <c r="AS79" s="49" t="str">
        <f t="shared" ref="AS79:AS82" ca="1" si="407">IFERROR(AR79/K79,"n/a")</f>
        <v>n/a</v>
      </c>
      <c r="AU79" s="220">
        <f>SUMIFS(TB!N:N,TB!$F:$F,'Reported IS - detailed'!$B79,TB!$B:$B,'Reported IS - detailed'!$C79,TB!$G:$G,'Reported IS - detailed'!$E79,TB!$J:$J,'Reported IS - detailed'!$A$4,TB!$K:$K,"")</f>
        <v>0</v>
      </c>
      <c r="AV79" s="220">
        <f>SUMIFS(TB!O:O,TB!$F:$F,'Reported IS - detailed'!$B79,TB!$B:$B,'Reported IS - detailed'!$C79,TB!$G:$G,'Reported IS - detailed'!$E79,TB!$J:$J,'Reported IS - detailed'!$A$4,TB!$K:$K,"")</f>
        <v>0</v>
      </c>
      <c r="AW79" s="220">
        <f>SUMIFS(TB!P:P,TB!$F:$F,'Reported IS - detailed'!$B79,TB!$B:$B,'Reported IS - detailed'!$C79,TB!$G:$G,'Reported IS - detailed'!$E79,TB!$J:$J,'Reported IS - detailed'!$A$4,TB!$K:$K,"")</f>
        <v>8.8690599999999993</v>
      </c>
      <c r="AX79" s="220">
        <f>SUMIFS(TB!Q:Q,TB!$F:$F,'Reported IS - detailed'!$B79,TB!$B:$B,'Reported IS - detailed'!$C79,TB!$G:$G,'Reported IS - detailed'!$E79,TB!$J:$J,'Reported IS - detailed'!$A$4,TB!$K:$K,"")</f>
        <v>0</v>
      </c>
      <c r="AY79" s="220">
        <f>SUMIFS(TB!R:R,TB!$F:$F,'Reported IS - detailed'!$B79,TB!$B:$B,'Reported IS - detailed'!$C79,TB!$G:$G,'Reported IS - detailed'!$E79,TB!$J:$J,'Reported IS - detailed'!$A$4,TB!$K:$K,"")</f>
        <v>0</v>
      </c>
      <c r="AZ79" s="220">
        <f>SUMIFS(TB!S:S,TB!$F:$F,'Reported IS - detailed'!$B79,TB!$B:$B,'Reported IS - detailed'!$C79,TB!$G:$G,'Reported IS - detailed'!$E79,TB!$J:$J,'Reported IS - detailed'!$A$4,TB!$K:$K,"")</f>
        <v>8.5435999999999996</v>
      </c>
      <c r="BA79" s="220">
        <f>SUMIFS(TB!T:T,TB!$F:$F,'Reported IS - detailed'!$B79,TB!$B:$B,'Reported IS - detailed'!$C79,TB!$G:$G,'Reported IS - detailed'!$E79,TB!$J:$J,'Reported IS - detailed'!$A$4,TB!$K:$K,"")</f>
        <v>0</v>
      </c>
      <c r="BB79" s="220">
        <f>SUMIFS(TB!U:U,TB!$F:$F,'Reported IS - detailed'!$B79,TB!$B:$B,'Reported IS - detailed'!$C79,TB!$G:$G,'Reported IS - detailed'!$E79,TB!$J:$J,'Reported IS - detailed'!$A$4,TB!$K:$K,"")</f>
        <v>0</v>
      </c>
      <c r="BC79" s="220">
        <f>SUMIFS(TB!V:V,TB!$F:$F,'Reported IS - detailed'!$B79,TB!$B:$B,'Reported IS - detailed'!$C79,TB!$G:$G,'Reported IS - detailed'!$E79,TB!$J:$J,'Reported IS - detailed'!$A$4,TB!$K:$K,"")</f>
        <v>8.7388800000000018</v>
      </c>
      <c r="BD79" s="220">
        <f>SUMIFS(TB!W:W,TB!$F:$F,'Reported IS - detailed'!$B79,TB!$B:$B,'Reported IS - detailed'!$C79,TB!$G:$G,'Reported IS - detailed'!$E79,TB!$J:$J,'Reported IS - detailed'!$A$4,TB!$K:$K,"")</f>
        <v>0</v>
      </c>
      <c r="BE79" s="220">
        <f>SUMIFS(TB!X:X,TB!$F:$F,'Reported IS - detailed'!$B79,TB!$B:$B,'Reported IS - detailed'!$C79,TB!$G:$G,'Reported IS - detailed'!$E79,TB!$J:$J,'Reported IS - detailed'!$A$4,TB!$K:$K,"")</f>
        <v>0</v>
      </c>
      <c r="BF79" s="220">
        <f>SUMIFS(TB!Y:Y,TB!$F:$F,'Reported IS - detailed'!$B79,TB!$B:$B,'Reported IS - detailed'!$C79,TB!$G:$G,'Reported IS - detailed'!$E79,TB!$J:$J,'Reported IS - detailed'!$A$4,TB!$K:$K,"")</f>
        <v>8.7388799999999982</v>
      </c>
      <c r="BG79" s="220">
        <f>SUMIFS(TB!Z:Z,TB!$F:$F,'Reported IS - detailed'!$B79,TB!$B:$B,'Reported IS - detailed'!$C79,TB!$G:$G,'Reported IS - detailed'!$E79,TB!$J:$J,'Reported IS - detailed'!$A$4,TB!$K:$K,"")</f>
        <v>0</v>
      </c>
      <c r="BH79" s="220">
        <f>SUMIFS(TB!AA:AA,TB!$F:$F,'Reported IS - detailed'!$B79,TB!$B:$B,'Reported IS - detailed'!$C79,TB!$G:$G,'Reported IS - detailed'!$E79,TB!$J:$J,'Reported IS - detailed'!$A$4,TB!$K:$K,"")</f>
        <v>0</v>
      </c>
      <c r="BI79" s="220">
        <f>SUMIFS(TB!AB:AB,TB!$F:$F,'Reported IS - detailed'!$B79,TB!$B:$B,'Reported IS - detailed'!$C79,TB!$G:$G,'Reported IS - detailed'!$E79,TB!$J:$J,'Reported IS - detailed'!$A$4,TB!$K:$K,"")</f>
        <v>9.0388799999999989</v>
      </c>
      <c r="BJ79" s="220">
        <f>SUMIFS(TB!AC:AC,TB!$F:$F,'Reported IS - detailed'!$B79,TB!$B:$B,'Reported IS - detailed'!$C79,TB!$G:$G,'Reported IS - detailed'!$E79,TB!$J:$J,'Reported IS - detailed'!$A$4,TB!$K:$K,"")</f>
        <v>0</v>
      </c>
      <c r="BK79" s="220">
        <f>SUMIFS(TB!AD:AD,TB!$F:$F,'Reported IS - detailed'!$B79,TB!$B:$B,'Reported IS - detailed'!$C79,TB!$G:$G,'Reported IS - detailed'!$E79,TB!$J:$J,'Reported IS - detailed'!$A$4,TB!$K:$K,"")</f>
        <v>0</v>
      </c>
      <c r="BL79" s="220">
        <f>SUMIFS(TB!AE:AE,TB!$F:$F,'Reported IS - detailed'!$B79,TB!$B:$B,'Reported IS - detailed'!$C79,TB!$G:$G,'Reported IS - detailed'!$E79,TB!$J:$J,'Reported IS - detailed'!$A$4,TB!$K:$K,"")</f>
        <v>8.7388600000000025</v>
      </c>
      <c r="BM79" s="220">
        <f>SUMIFS(TB!AF:AF,TB!$F:$F,'Reported IS - detailed'!$B79,TB!$B:$B,'Reported IS - detailed'!$C79,TB!$G:$G,'Reported IS - detailed'!$E79,TB!$J:$J,'Reported IS - detailed'!$A$4,TB!$K:$K,"")</f>
        <v>0</v>
      </c>
      <c r="BN79" s="220">
        <f>SUMIFS(TB!AG:AG,TB!$F:$F,'Reported IS - detailed'!$B79,TB!$B:$B,'Reported IS - detailed'!$C79,TB!$G:$G,'Reported IS - detailed'!$E79,TB!$J:$J,'Reported IS - detailed'!$A$4,TB!$K:$K,"")</f>
        <v>0</v>
      </c>
      <c r="BO79" s="220">
        <f>SUMIFS(TB!AH:AH,TB!$F:$F,'Reported IS - detailed'!$B79,TB!$B:$B,'Reported IS - detailed'!$C79,TB!$G:$G,'Reported IS - detailed'!$E79,TB!$J:$J,'Reported IS - detailed'!$A$4,TB!$K:$K,"")</f>
        <v>8.4732300000000009</v>
      </c>
      <c r="BP79" s="220">
        <f>SUMIFS(TB!AI:AI,TB!$F:$F,'Reported IS - detailed'!$B79,TB!$B:$B,'Reported IS - detailed'!$C79,TB!$G:$G,'Reported IS - detailed'!$E79,TB!$J:$J,'Reported IS - detailed'!$A$4,TB!$K:$K,"")</f>
        <v>0</v>
      </c>
      <c r="BQ79" s="220">
        <f>SUMIFS(TB!AJ:AJ,TB!$F:$F,'Reported IS - detailed'!$B79,TB!$B:$B,'Reported IS - detailed'!$C79,TB!$G:$G,'Reported IS - detailed'!$E79,TB!$J:$J,'Reported IS - detailed'!$A$4,TB!$K:$K,"")</f>
        <v>0</v>
      </c>
      <c r="BR79" s="220">
        <f>SUMIFS(TB!AK:AK,TB!$F:$F,'Reported IS - detailed'!$B79,TB!$B:$B,'Reported IS - detailed'!$C79,TB!$G:$G,'Reported IS - detailed'!$E79,TB!$J:$J,'Reported IS - detailed'!$A$4,TB!$K:$K,"")</f>
        <v>9.9629599999999954</v>
      </c>
      <c r="BS79" s="220">
        <f>SUMIFS(TB!AL:AL,TB!$F:$F,'Reported IS - detailed'!$B79,TB!$B:$B,'Reported IS - detailed'!$C79,TB!$G:$G,'Reported IS - detailed'!$E79,TB!$J:$J,'Reported IS - detailed'!$A$4,TB!$K:$K,"")</f>
        <v>0</v>
      </c>
      <c r="BT79" s="220">
        <f>SUMIFS(TB!AM:AM,TB!$F:$F,'Reported IS - detailed'!$B79,TB!$B:$B,'Reported IS - detailed'!$C79,TB!$G:$G,'Reported IS - detailed'!$E79,TB!$J:$J,'Reported IS - detailed'!$A$4,TB!$K:$K,"")</f>
        <v>0</v>
      </c>
      <c r="BU79" s="220">
        <f>SUMIFS(TB!AN:AN,TB!$F:$F,'Reported IS - detailed'!$B79,TB!$B:$B,'Reported IS - detailed'!$C79,TB!$G:$G,'Reported IS - detailed'!$E79,TB!$J:$J,'Reported IS - detailed'!$A$4,TB!$K:$K,"")</f>
        <v>8.9181000000000008</v>
      </c>
      <c r="BV79" s="220">
        <f>SUMIFS(TB!AO:AO,TB!$F:$F,'Reported IS - detailed'!$B79,TB!$B:$B,'Reported IS - detailed'!$C79,TB!$G:$G,'Reported IS - detailed'!$E79,TB!$J:$J,'Reported IS - detailed'!$A$4,TB!$K:$K,"")</f>
        <v>0</v>
      </c>
      <c r="BW79" s="220">
        <f>SUMIFS(TB!AP:AP,TB!$F:$F,'Reported IS - detailed'!$B79,TB!$B:$B,'Reported IS - detailed'!$C79,TB!$G:$G,'Reported IS - detailed'!$E79,TB!$J:$J,'Reported IS - detailed'!$A$4,TB!$K:$K,"")</f>
        <v>0</v>
      </c>
      <c r="BX79" s="220">
        <f>SUMIFS(TB!AQ:AQ,TB!$F:$F,'Reported IS - detailed'!$B79,TB!$B:$B,'Reported IS - detailed'!$C79,TB!$G:$G,'Reported IS - detailed'!$E79,TB!$J:$J,'Reported IS - detailed'!$A$4,TB!$K:$K,"")</f>
        <v>8.9181000000000008</v>
      </c>
      <c r="BY79" s="220">
        <f>SUMIFS(TB!AR:AR,TB!$F:$F,'Reported IS - detailed'!$B79,TB!$B:$B,'Reported IS - detailed'!$C79,TB!$G:$G,'Reported IS - detailed'!$E79,TB!$J:$J,'Reported IS - detailed'!$A$4,TB!$K:$K,"")</f>
        <v>0</v>
      </c>
      <c r="BZ79" s="220">
        <f>SUMIFS(TB!AS:AS,TB!$F:$F,'Reported IS - detailed'!$B79,TB!$B:$B,'Reported IS - detailed'!$C79,TB!$G:$G,'Reported IS - detailed'!$E79,TB!$J:$J,'Reported IS - detailed'!$A$4,TB!$K:$K,"")</f>
        <v>0</v>
      </c>
      <c r="CA79" s="220">
        <f>SUMIFS(TB!AT:AT,TB!$F:$F,'Reported IS - detailed'!$B79,TB!$B:$B,'Reported IS - detailed'!$C79,TB!$G:$G,'Reported IS - detailed'!$E79,TB!$J:$J,'Reported IS - detailed'!$A$4,TB!$K:$K,"")</f>
        <v>8.7785899999999977</v>
      </c>
      <c r="CB79" s="220">
        <f>SUMIFS(TB!AU:AU,TB!$F:$F,'Reported IS - detailed'!$B79,TB!$B:$B,'Reported IS - detailed'!$C79,TB!$G:$G,'Reported IS - detailed'!$E79,TB!$J:$J,'Reported IS - detailed'!$A$4,TB!$K:$K,"")</f>
        <v>0</v>
      </c>
      <c r="CC79" s="220">
        <f>SUMIFS(TB!AV:AV,TB!$F:$F,'Reported IS - detailed'!$B79,TB!$B:$B,'Reported IS - detailed'!$C79,TB!$G:$G,'Reported IS - detailed'!$E79,TB!$J:$J,'Reported IS - detailed'!$A$4,TB!$K:$K,"")</f>
        <v>0</v>
      </c>
      <c r="CD79" s="220">
        <f>SUMIFS(TB!AW:AW,TB!$F:$F,'Reported IS - detailed'!$B79,TB!$B:$B,'Reported IS - detailed'!$C79,TB!$G:$G,'Reported IS - detailed'!$E79,TB!$J:$J,'Reported IS - detailed'!$A$4,TB!$K:$K,"")</f>
        <v>9.3052999999999955</v>
      </c>
      <c r="CE79" s="220">
        <f>SUMIFS(TB!AX:AX,TB!$F:$F,'Reported IS - detailed'!$B79,TB!$B:$B,'Reported IS - detailed'!$C79,TB!$G:$G,'Reported IS - detailed'!$E79,TB!$J:$J,'Reported IS - detailed'!$A$4,TB!$K:$K,"")</f>
        <v>0</v>
      </c>
      <c r="CF79" s="220">
        <f>SUMIFS(TB!AY:AY,TB!$F:$F,'Reported IS - detailed'!$B79,TB!$B:$B,'Reported IS - detailed'!$C79,TB!$G:$G,'Reported IS - detailed'!$E79,TB!$J:$J,'Reported IS - detailed'!$A$4,TB!$K:$K,"")</f>
        <v>0</v>
      </c>
      <c r="CG79" s="220">
        <f>SUMIFS(TB!AZ:AZ,TB!$F:$F,'Reported IS - detailed'!$B79,TB!$B:$B,'Reported IS - detailed'!$C79,TB!$G:$G,'Reported IS - detailed'!$E79,TB!$J:$J,'Reported IS - detailed'!$A$4,TB!$K:$K,"")</f>
        <v>0</v>
      </c>
      <c r="CH79" s="220">
        <f>SUMIFS(TB!BA:BA,TB!$F:$F,'Reported IS - detailed'!$B79,TB!$B:$B,'Reported IS - detailed'!$C79,TB!$G:$G,'Reported IS - detailed'!$E79,TB!$J:$J,'Reported IS - detailed'!$A$4,TB!$K:$K,"")</f>
        <v>0</v>
      </c>
      <c r="CI79" s="220">
        <f>SUMIFS(TB!BB:BB,TB!$F:$F,'Reported IS - detailed'!$B79,TB!$B:$B,'Reported IS - detailed'!$C79,TB!$G:$G,'Reported IS - detailed'!$E79,TB!$J:$J,'Reported IS - detailed'!$A$4,TB!$K:$K,"")</f>
        <v>0</v>
      </c>
      <c r="CJ79" s="220">
        <f>SUMIFS(TB!BC:BC,TB!$F:$F,'Reported IS - detailed'!$B79,TB!$B:$B,'Reported IS - detailed'!$C79,TB!$G:$G,'Reported IS - detailed'!$E79,TB!$J:$J,'Reported IS - detailed'!$A$4,TB!$K:$K,"")</f>
        <v>0</v>
      </c>
      <c r="CK79" s="220">
        <f>SUMIFS(TB!BD:BD,TB!$F:$F,'Reported IS - detailed'!$B79,TB!$B:$B,'Reported IS - detailed'!$C79,TB!$G:$G,'Reported IS - detailed'!$E79,TB!$J:$J,'Reported IS - detailed'!$A$4,TB!$K:$K,"")</f>
        <v>0</v>
      </c>
      <c r="CL79" s="220">
        <f>SUMIFS(TB!BE:BE,TB!$F:$F,'Reported IS - detailed'!$B79,TB!$B:$B,'Reported IS - detailed'!$C79,TB!$G:$G,'Reported IS - detailed'!$E79,TB!$J:$J,'Reported IS - detailed'!$A$4,TB!$K:$K,"")</f>
        <v>0</v>
      </c>
      <c r="CM79" s="220">
        <f>SUMIFS(TB!BF:BF,TB!$F:$F,'Reported IS - detailed'!$B79,TB!$B:$B,'Reported IS - detailed'!$C79,TB!$G:$G,'Reported IS - detailed'!$E79,TB!$J:$J,'Reported IS - detailed'!$A$4,TB!$K:$K,"")</f>
        <v>0</v>
      </c>
      <c r="CN79" s="220">
        <f>SUMIFS(TB!BG:BG,TB!$F:$F,'Reported IS - detailed'!$B79,TB!$B:$B,'Reported IS - detailed'!$C79,TB!$G:$G,'Reported IS - detailed'!$E79,TB!$J:$J,'Reported IS - detailed'!$A$4,TB!$K:$K,"")</f>
        <v>0</v>
      </c>
      <c r="CO79" s="220">
        <f>SUMIFS(TB!BH:BH,TB!$F:$F,'Reported IS - detailed'!$B79,TB!$B:$B,'Reported IS - detailed'!$C79,TB!$G:$G,'Reported IS - detailed'!$E79,TB!$J:$J,'Reported IS - detailed'!$A$4,TB!$K:$K,"")</f>
        <v>0</v>
      </c>
      <c r="CP79" s="220">
        <f>SUMIFS(TB!BI:BI,TB!$F:$F,'Reported IS - detailed'!$B79,TB!$B:$B,'Reported IS - detailed'!$C79,TB!$G:$G,'Reported IS - detailed'!$E79,TB!$J:$J,'Reported IS - detailed'!$A$4,TB!$K:$K,"")</f>
        <v>0</v>
      </c>
    </row>
    <row r="80" spans="2:94" ht="14.25" hidden="1" customHeight="1" outlineLevel="1" x14ac:dyDescent="0.45">
      <c r="B80" s="71" t="s">
        <v>10</v>
      </c>
      <c r="C80" s="197"/>
      <c r="D80" s="197" t="str">
        <f t="shared" ref="D80:E80" si="408">$E79</f>
        <v>Property taxes</v>
      </c>
      <c r="E80" s="85" t="str">
        <f t="shared" si="408"/>
        <v>Property taxes</v>
      </c>
      <c r="F80" s="71"/>
      <c r="G80" s="218">
        <f t="shared" ref="G80:L80" si="409">SUM(G79:G79)</f>
        <v>34.890419999999999</v>
      </c>
      <c r="H80" s="218">
        <f t="shared" si="409"/>
        <v>36.213929999999998</v>
      </c>
      <c r="I80" s="218">
        <f t="shared" si="409"/>
        <v>35.920089999999995</v>
      </c>
      <c r="J80" s="218">
        <f t="shared" ca="1" si="409"/>
        <v>35.920089999999995</v>
      </c>
      <c r="K80" s="218">
        <f t="shared" ca="1" si="409"/>
        <v>0</v>
      </c>
      <c r="L80" s="218">
        <f t="shared" ca="1" si="409"/>
        <v>0</v>
      </c>
      <c r="N80" s="71"/>
      <c r="O80" s="316"/>
      <c r="P80" s="58">
        <f t="shared" si="371"/>
        <v>3.6659867486286404E-4</v>
      </c>
      <c r="Q80" s="58">
        <f t="shared" si="372"/>
        <v>6.9350454896181845E-4</v>
      </c>
      <c r="R80" s="58">
        <f t="shared" si="373"/>
        <v>4.2887475983875066E-4</v>
      </c>
      <c r="S80" s="58">
        <f t="shared" ca="1" si="374"/>
        <v>4.671164768161443E-4</v>
      </c>
      <c r="T80" s="58">
        <f t="shared" ca="1" si="375"/>
        <v>0</v>
      </c>
      <c r="U80" s="58">
        <f t="shared" ca="1" si="376"/>
        <v>0</v>
      </c>
      <c r="V80" s="149"/>
      <c r="W80" s="446"/>
      <c r="X80" s="446"/>
      <c r="Y80" s="446"/>
      <c r="Z80" s="446"/>
      <c r="AA80" s="337"/>
      <c r="AB80" s="446"/>
      <c r="AC80" s="446"/>
      <c r="AD80" s="446"/>
      <c r="AE80" s="446"/>
      <c r="AF80" s="337"/>
      <c r="AG80" s="446"/>
      <c r="AH80" s="446"/>
      <c r="AI80" s="446"/>
      <c r="AJ80" s="446"/>
      <c r="AK80" s="337"/>
      <c r="AL80" s="218">
        <f t="shared" si="400"/>
        <v>1.3235099999999989</v>
      </c>
      <c r="AM80" s="59">
        <f t="shared" si="401"/>
        <v>3.7933335282292355E-2</v>
      </c>
      <c r="AN80" s="218">
        <f t="shared" si="402"/>
        <v>-0.29384000000000299</v>
      </c>
      <c r="AO80" s="59">
        <f t="shared" si="403"/>
        <v>-8.1140047490013655E-3</v>
      </c>
      <c r="AP80" s="218">
        <f t="shared" ca="1" si="404"/>
        <v>0</v>
      </c>
      <c r="AQ80" s="59">
        <f t="shared" ca="1" si="405"/>
        <v>0</v>
      </c>
      <c r="AR80" s="218">
        <f t="shared" ca="1" si="406"/>
        <v>0</v>
      </c>
      <c r="AS80" s="58" t="str">
        <f t="shared" ca="1" si="407"/>
        <v>n/a</v>
      </c>
      <c r="AU80" s="218">
        <f t="shared" ref="AU80:CP80" si="410">SUM(AU79:AU79)</f>
        <v>0</v>
      </c>
      <c r="AV80" s="218">
        <f t="shared" si="410"/>
        <v>0</v>
      </c>
      <c r="AW80" s="218">
        <f t="shared" si="410"/>
        <v>8.8690599999999993</v>
      </c>
      <c r="AX80" s="218">
        <f t="shared" si="410"/>
        <v>0</v>
      </c>
      <c r="AY80" s="218">
        <f t="shared" si="410"/>
        <v>0</v>
      </c>
      <c r="AZ80" s="218">
        <f t="shared" si="410"/>
        <v>8.5435999999999996</v>
      </c>
      <c r="BA80" s="218">
        <f t="shared" si="410"/>
        <v>0</v>
      </c>
      <c r="BB80" s="218">
        <f t="shared" si="410"/>
        <v>0</v>
      </c>
      <c r="BC80" s="218">
        <f t="shared" si="410"/>
        <v>8.7388800000000018</v>
      </c>
      <c r="BD80" s="218">
        <f t="shared" si="410"/>
        <v>0</v>
      </c>
      <c r="BE80" s="218">
        <f t="shared" si="410"/>
        <v>0</v>
      </c>
      <c r="BF80" s="218">
        <f t="shared" si="410"/>
        <v>8.7388799999999982</v>
      </c>
      <c r="BG80" s="218">
        <f t="shared" si="410"/>
        <v>0</v>
      </c>
      <c r="BH80" s="218">
        <f t="shared" si="410"/>
        <v>0</v>
      </c>
      <c r="BI80" s="218">
        <f t="shared" si="410"/>
        <v>9.0388799999999989</v>
      </c>
      <c r="BJ80" s="218">
        <f t="shared" si="410"/>
        <v>0</v>
      </c>
      <c r="BK80" s="218">
        <f t="shared" si="410"/>
        <v>0</v>
      </c>
      <c r="BL80" s="218">
        <f t="shared" si="410"/>
        <v>8.7388600000000025</v>
      </c>
      <c r="BM80" s="218">
        <f t="shared" si="410"/>
        <v>0</v>
      </c>
      <c r="BN80" s="218">
        <f t="shared" si="410"/>
        <v>0</v>
      </c>
      <c r="BO80" s="218">
        <f t="shared" si="410"/>
        <v>8.4732300000000009</v>
      </c>
      <c r="BP80" s="218">
        <f t="shared" si="410"/>
        <v>0</v>
      </c>
      <c r="BQ80" s="218">
        <f t="shared" si="410"/>
        <v>0</v>
      </c>
      <c r="BR80" s="218">
        <f t="shared" si="410"/>
        <v>9.9629599999999954</v>
      </c>
      <c r="BS80" s="218">
        <f t="shared" si="410"/>
        <v>0</v>
      </c>
      <c r="BT80" s="218">
        <f t="shared" si="410"/>
        <v>0</v>
      </c>
      <c r="BU80" s="218">
        <f t="shared" si="410"/>
        <v>8.9181000000000008</v>
      </c>
      <c r="BV80" s="218">
        <f t="shared" si="410"/>
        <v>0</v>
      </c>
      <c r="BW80" s="218">
        <f t="shared" si="410"/>
        <v>0</v>
      </c>
      <c r="BX80" s="218">
        <f t="shared" si="410"/>
        <v>8.9181000000000008</v>
      </c>
      <c r="BY80" s="218">
        <f t="shared" si="410"/>
        <v>0</v>
      </c>
      <c r="BZ80" s="218">
        <f t="shared" si="410"/>
        <v>0</v>
      </c>
      <c r="CA80" s="218">
        <f t="shared" si="410"/>
        <v>8.7785899999999977</v>
      </c>
      <c r="CB80" s="218">
        <f t="shared" si="410"/>
        <v>0</v>
      </c>
      <c r="CC80" s="218">
        <f t="shared" si="410"/>
        <v>0</v>
      </c>
      <c r="CD80" s="218">
        <f t="shared" si="410"/>
        <v>9.3052999999999955</v>
      </c>
      <c r="CE80" s="218">
        <f t="shared" si="410"/>
        <v>0</v>
      </c>
      <c r="CF80" s="218">
        <f t="shared" si="410"/>
        <v>0</v>
      </c>
      <c r="CG80" s="218">
        <f t="shared" si="410"/>
        <v>0</v>
      </c>
      <c r="CH80" s="218">
        <f t="shared" si="410"/>
        <v>0</v>
      </c>
      <c r="CI80" s="218">
        <f t="shared" si="410"/>
        <v>0</v>
      </c>
      <c r="CJ80" s="218">
        <f t="shared" si="410"/>
        <v>0</v>
      </c>
      <c r="CK80" s="218">
        <f t="shared" si="410"/>
        <v>0</v>
      </c>
      <c r="CL80" s="218">
        <f t="shared" si="410"/>
        <v>0</v>
      </c>
      <c r="CM80" s="218">
        <f t="shared" si="410"/>
        <v>0</v>
      </c>
      <c r="CN80" s="218">
        <f t="shared" si="410"/>
        <v>0</v>
      </c>
      <c r="CO80" s="218">
        <f t="shared" si="410"/>
        <v>0</v>
      </c>
      <c r="CP80" s="218">
        <f t="shared" si="410"/>
        <v>0</v>
      </c>
    </row>
    <row r="81" spans="2:94" ht="14.25" hidden="1" customHeight="1" outlineLevel="2" x14ac:dyDescent="0.45">
      <c r="B81" s="92" t="s">
        <v>10</v>
      </c>
      <c r="C81" s="93" t="s">
        <v>621</v>
      </c>
      <c r="D81" s="93" t="str">
        <f>IFERROR(VLOOKUP($C81,TB!$B:$H,2,FALSE),"-")</f>
        <v>CRM TOOL - SEWP</v>
      </c>
      <c r="E81" s="93" t="str">
        <f>IFERROR(VLOOKUP($C81,TB!$B:$H,6,FALSE),"-")</f>
        <v>CRM tool - SEWP</v>
      </c>
      <c r="F81" s="92">
        <f>IFERROR(VLOOKUP($C81,TB!$B:$H,7,FALSE),"-")</f>
        <v>0</v>
      </c>
      <c r="G81" s="220">
        <f t="shared" ref="G81" si="411">SUM(AU81:BF81)</f>
        <v>12</v>
      </c>
      <c r="H81" s="220">
        <f>SUM(BG81:BR81)</f>
        <v>12.6</v>
      </c>
      <c r="I81" s="220">
        <f>SUM(BS81:CD81)</f>
        <v>12.6</v>
      </c>
      <c r="J81" s="220">
        <f ca="1">_xlfn.IFNA(SUM(OFFSET($AU81,0,MATCH(Periods!$D$15,$AU$7:$CS$7)-1):OFFSET($AU81,0,MATCH(Periods!$D$15,$AU$7:$CS$7,0)-12)),0)</f>
        <v>12.6</v>
      </c>
      <c r="K81" s="220">
        <f ca="1">_xlfn.IFNA(SUM(OFFSET($AU81,0,MATCH(Periods!$D$17,$AU$7:$CS$7)-1):OFFSET($AU81,0,MATCH(Periods!$D$13,$AU$7:$CS$7,0))),0)</f>
        <v>12.6</v>
      </c>
      <c r="L81" s="220">
        <f ca="1">_xlfn.IFNA(SUM(OFFSET($AU81,0,MATCH(Periods!$D$16,$AU$7:$CS$7)-1):OFFSET($AU81,0,MATCH(Periods!$D$14,$AU$7:$CS$7,0))),0)</f>
        <v>12.6</v>
      </c>
      <c r="N81" s="92" t="s">
        <v>683</v>
      </c>
      <c r="O81" s="316"/>
      <c r="P81" s="49">
        <f t="shared" si="371"/>
        <v>1.2608573064911137E-4</v>
      </c>
      <c r="Q81" s="49">
        <f t="shared" si="372"/>
        <v>2.4129271020623591E-4</v>
      </c>
      <c r="R81" s="49">
        <f t="shared" si="373"/>
        <v>1.5044010117926373E-4</v>
      </c>
      <c r="S81" s="49">
        <f t="shared" ca="1" si="374"/>
        <v>1.6385447831237111E-4</v>
      </c>
      <c r="T81" s="49">
        <f t="shared" ca="1" si="375"/>
        <v>1.2153999847926453E-3</v>
      </c>
      <c r="U81" s="49">
        <f t="shared" ca="1" si="376"/>
        <v>3.5895444467264636E-3</v>
      </c>
      <c r="V81" s="149"/>
      <c r="W81" s="220">
        <f t="shared" ref="W81" si="412">MIN(AU81:BF81)</f>
        <v>0</v>
      </c>
      <c r="X81" s="220">
        <f>MIN(BG81:BR81)</f>
        <v>0</v>
      </c>
      <c r="Y81" s="220">
        <f>MIN(BS81:CD81)</f>
        <v>0</v>
      </c>
      <c r="Z81" s="220">
        <f ca="1">_xlfn.IFNA(MIN(OFFSET($AU81,0,MATCH(Periods!$D$15,$AU$7:$CS$7)-1):OFFSET($AU81,0,MATCH(Periods!$D$15,$AU$7:$CS$7,0)-12)),0)</f>
        <v>0</v>
      </c>
      <c r="AA81" s="337"/>
      <c r="AB81" s="220">
        <f t="shared" ref="AB81" si="413">MAX(AU81:BF81)</f>
        <v>12</v>
      </c>
      <c r="AC81" s="220">
        <f>MAX(BG81:BR81)</f>
        <v>12</v>
      </c>
      <c r="AD81" s="220">
        <f>MAX(BS81:CD81)</f>
        <v>12.6</v>
      </c>
      <c r="AE81" s="220">
        <f ca="1">_xlfn.IFNA(MAX(OFFSET($AU81,0,MATCH(Periods!$D$15,$AU$7:$CS$7)-1):OFFSET($AU81,0,MATCH(Periods!$D$15,$AU$7:$CS$7,0)-12)),0)</f>
        <v>12.6</v>
      </c>
      <c r="AF81" s="337"/>
      <c r="AG81" s="220">
        <f t="shared" ref="AG81" si="414">AVERAGE(AU81:BF81)</f>
        <v>1</v>
      </c>
      <c r="AH81" s="220">
        <f>AVERAGE(BG81:BR81)</f>
        <v>1.05</v>
      </c>
      <c r="AI81" s="220">
        <f>AVERAGE(BS81:CD81)</f>
        <v>1.05</v>
      </c>
      <c r="AJ81" s="220">
        <f ca="1">_xlfn.IFNA(AVERAGE(OFFSET($AU81,0,MATCH(Periods!$D$15,$AU$7:$CS$7)-1):OFFSET($AU81,0,MATCH(Periods!$D$15,$AU$7:$CS$7,0)-12)),0)</f>
        <v>1.05</v>
      </c>
      <c r="AK81" s="337"/>
      <c r="AL81" s="220">
        <f t="shared" si="400"/>
        <v>0.59999999999999964</v>
      </c>
      <c r="AM81" s="83">
        <f t="shared" si="401"/>
        <v>4.9999999999999968E-2</v>
      </c>
      <c r="AN81" s="220">
        <f t="shared" si="402"/>
        <v>0</v>
      </c>
      <c r="AO81" s="83">
        <f t="shared" si="403"/>
        <v>0</v>
      </c>
      <c r="AP81" s="220">
        <f t="shared" ca="1" si="404"/>
        <v>0</v>
      </c>
      <c r="AQ81" s="83">
        <f t="shared" ca="1" si="405"/>
        <v>0</v>
      </c>
      <c r="AR81" s="220">
        <f t="shared" ca="1" si="406"/>
        <v>0</v>
      </c>
      <c r="AS81" s="49">
        <f t="shared" ca="1" si="407"/>
        <v>0</v>
      </c>
      <c r="AU81" s="220">
        <f>SUMIFS(TB!N:N,TB!$F:$F,'Reported IS - detailed'!$B81,TB!$B:$B,'Reported IS - detailed'!$C81,TB!$G:$G,'Reported IS - detailed'!$E81,TB!$J:$J,'Reported IS - detailed'!$A$4,TB!$K:$K,"")</f>
        <v>0</v>
      </c>
      <c r="AV81" s="528">
        <f>SUMIFS(TB!O:O,TB!$F:$F,'Reported IS - detailed'!$B81,TB!$B:$B,'Reported IS - detailed'!$C81,TB!$G:$G,'Reported IS - detailed'!$E81,TB!$J:$J,'Reported IS - detailed'!$A$4,TB!$K:$K,"")</f>
        <v>12</v>
      </c>
      <c r="AW81" s="220">
        <f>SUMIFS(TB!P:P,TB!$F:$F,'Reported IS - detailed'!$B81,TB!$B:$B,'Reported IS - detailed'!$C81,TB!$G:$G,'Reported IS - detailed'!$E81,TB!$J:$J,'Reported IS - detailed'!$A$4,TB!$K:$K,"")</f>
        <v>0</v>
      </c>
      <c r="AX81" s="220">
        <f>SUMIFS(TB!Q:Q,TB!$F:$F,'Reported IS - detailed'!$B81,TB!$B:$B,'Reported IS - detailed'!$C81,TB!$G:$G,'Reported IS - detailed'!$E81,TB!$J:$J,'Reported IS - detailed'!$A$4,TB!$K:$K,"")</f>
        <v>0</v>
      </c>
      <c r="AY81" s="220">
        <f>SUMIFS(TB!R:R,TB!$F:$F,'Reported IS - detailed'!$B81,TB!$B:$B,'Reported IS - detailed'!$C81,TB!$G:$G,'Reported IS - detailed'!$E81,TB!$J:$J,'Reported IS - detailed'!$A$4,TB!$K:$K,"")</f>
        <v>0</v>
      </c>
      <c r="AZ81" s="220">
        <f>SUMIFS(TB!S:S,TB!$F:$F,'Reported IS - detailed'!$B81,TB!$B:$B,'Reported IS - detailed'!$C81,TB!$G:$G,'Reported IS - detailed'!$E81,TB!$J:$J,'Reported IS - detailed'!$A$4,TB!$K:$K,"")</f>
        <v>0</v>
      </c>
      <c r="BA81" s="220">
        <f>SUMIFS(TB!T:T,TB!$F:$F,'Reported IS - detailed'!$B81,TB!$B:$B,'Reported IS - detailed'!$C81,TB!$G:$G,'Reported IS - detailed'!$E81,TB!$J:$J,'Reported IS - detailed'!$A$4,TB!$K:$K,"")</f>
        <v>0</v>
      </c>
      <c r="BB81" s="220">
        <f>SUMIFS(TB!U:U,TB!$F:$F,'Reported IS - detailed'!$B81,TB!$B:$B,'Reported IS - detailed'!$C81,TB!$G:$G,'Reported IS - detailed'!$E81,TB!$J:$J,'Reported IS - detailed'!$A$4,TB!$K:$K,"")</f>
        <v>0</v>
      </c>
      <c r="BC81" s="220">
        <f>SUMIFS(TB!V:V,TB!$F:$F,'Reported IS - detailed'!$B81,TB!$B:$B,'Reported IS - detailed'!$C81,TB!$G:$G,'Reported IS - detailed'!$E81,TB!$J:$J,'Reported IS - detailed'!$A$4,TB!$K:$K,"")</f>
        <v>0</v>
      </c>
      <c r="BD81" s="220">
        <f>SUMIFS(TB!W:W,TB!$F:$F,'Reported IS - detailed'!$B81,TB!$B:$B,'Reported IS - detailed'!$C81,TB!$G:$G,'Reported IS - detailed'!$E81,TB!$J:$J,'Reported IS - detailed'!$A$4,TB!$K:$K,"")</f>
        <v>0</v>
      </c>
      <c r="BE81" s="220">
        <f>SUMIFS(TB!X:X,TB!$F:$F,'Reported IS - detailed'!$B81,TB!$B:$B,'Reported IS - detailed'!$C81,TB!$G:$G,'Reported IS - detailed'!$E81,TB!$J:$J,'Reported IS - detailed'!$A$4,TB!$K:$K,"")</f>
        <v>0</v>
      </c>
      <c r="BF81" s="220">
        <f>SUMIFS(TB!Y:Y,TB!$F:$F,'Reported IS - detailed'!$B81,TB!$B:$B,'Reported IS - detailed'!$C81,TB!$G:$G,'Reported IS - detailed'!$E81,TB!$J:$J,'Reported IS - detailed'!$A$4,TB!$K:$K,"")</f>
        <v>0</v>
      </c>
      <c r="BG81" s="220">
        <f>SUMIFS(TB!Z:Z,TB!$F:$F,'Reported IS - detailed'!$B81,TB!$B:$B,'Reported IS - detailed'!$C81,TB!$G:$G,'Reported IS - detailed'!$E81,TB!$J:$J,'Reported IS - detailed'!$A$4,TB!$K:$K,"")</f>
        <v>0</v>
      </c>
      <c r="BH81" s="528">
        <f>SUMIFS(TB!AA:AA,TB!$F:$F,'Reported IS - detailed'!$B81,TB!$B:$B,'Reported IS - detailed'!$C81,TB!$G:$G,'Reported IS - detailed'!$E81,TB!$J:$J,'Reported IS - detailed'!$A$4,TB!$K:$K,"")</f>
        <v>12</v>
      </c>
      <c r="BI81" s="220">
        <f>SUMIFS(TB!AB:AB,TB!$F:$F,'Reported IS - detailed'!$B81,TB!$B:$B,'Reported IS - detailed'!$C81,TB!$G:$G,'Reported IS - detailed'!$E81,TB!$J:$J,'Reported IS - detailed'!$A$4,TB!$K:$K,"")</f>
        <v>0.59999999999999964</v>
      </c>
      <c r="BJ81" s="220">
        <f>SUMIFS(TB!AC:AC,TB!$F:$F,'Reported IS - detailed'!$B81,TB!$B:$B,'Reported IS - detailed'!$C81,TB!$G:$G,'Reported IS - detailed'!$E81,TB!$J:$J,'Reported IS - detailed'!$A$4,TB!$K:$K,"")</f>
        <v>0</v>
      </c>
      <c r="BK81" s="220">
        <f>SUMIFS(TB!AD:AD,TB!$F:$F,'Reported IS - detailed'!$B81,TB!$B:$B,'Reported IS - detailed'!$C81,TB!$G:$G,'Reported IS - detailed'!$E81,TB!$J:$J,'Reported IS - detailed'!$A$4,TB!$K:$K,"")</f>
        <v>0</v>
      </c>
      <c r="BL81" s="220">
        <f>SUMIFS(TB!AE:AE,TB!$F:$F,'Reported IS - detailed'!$B81,TB!$B:$B,'Reported IS - detailed'!$C81,TB!$G:$G,'Reported IS - detailed'!$E81,TB!$J:$J,'Reported IS - detailed'!$A$4,TB!$K:$K,"")</f>
        <v>0</v>
      </c>
      <c r="BM81" s="220">
        <f>SUMIFS(TB!AF:AF,TB!$F:$F,'Reported IS - detailed'!$B81,TB!$B:$B,'Reported IS - detailed'!$C81,TB!$G:$G,'Reported IS - detailed'!$E81,TB!$J:$J,'Reported IS - detailed'!$A$4,TB!$K:$K,"")</f>
        <v>0</v>
      </c>
      <c r="BN81" s="220">
        <f>SUMIFS(TB!AG:AG,TB!$F:$F,'Reported IS - detailed'!$B81,TB!$B:$B,'Reported IS - detailed'!$C81,TB!$G:$G,'Reported IS - detailed'!$E81,TB!$J:$J,'Reported IS - detailed'!$A$4,TB!$K:$K,"")</f>
        <v>0</v>
      </c>
      <c r="BO81" s="220">
        <f>SUMIFS(TB!AH:AH,TB!$F:$F,'Reported IS - detailed'!$B81,TB!$B:$B,'Reported IS - detailed'!$C81,TB!$G:$G,'Reported IS - detailed'!$E81,TB!$J:$J,'Reported IS - detailed'!$A$4,TB!$K:$K,"")</f>
        <v>0</v>
      </c>
      <c r="BP81" s="220">
        <f>SUMIFS(TB!AI:AI,TB!$F:$F,'Reported IS - detailed'!$B81,TB!$B:$B,'Reported IS - detailed'!$C81,TB!$G:$G,'Reported IS - detailed'!$E81,TB!$J:$J,'Reported IS - detailed'!$A$4,TB!$K:$K,"")</f>
        <v>0</v>
      </c>
      <c r="BQ81" s="220">
        <f>SUMIFS(TB!AJ:AJ,TB!$F:$F,'Reported IS - detailed'!$B81,TB!$B:$B,'Reported IS - detailed'!$C81,TB!$G:$G,'Reported IS - detailed'!$E81,TB!$J:$J,'Reported IS - detailed'!$A$4,TB!$K:$K,"")</f>
        <v>0</v>
      </c>
      <c r="BR81" s="220">
        <f>SUMIFS(TB!AK:AK,TB!$F:$F,'Reported IS - detailed'!$B81,TB!$B:$B,'Reported IS - detailed'!$C81,TB!$G:$G,'Reported IS - detailed'!$E81,TB!$J:$J,'Reported IS - detailed'!$A$4,TB!$K:$K,"")</f>
        <v>0</v>
      </c>
      <c r="BS81" s="220">
        <f>SUMIFS(TB!AL:AL,TB!$F:$F,'Reported IS - detailed'!$B81,TB!$B:$B,'Reported IS - detailed'!$C81,TB!$G:$G,'Reported IS - detailed'!$E81,TB!$J:$J,'Reported IS - detailed'!$A$4,TB!$K:$K,"")</f>
        <v>0</v>
      </c>
      <c r="BT81" s="528">
        <f>SUMIFS(TB!AM:AM,TB!$F:$F,'Reported IS - detailed'!$B81,TB!$B:$B,'Reported IS - detailed'!$C81,TB!$G:$G,'Reported IS - detailed'!$E81,TB!$J:$J,'Reported IS - detailed'!$A$4,TB!$K:$K,"")</f>
        <v>12.6</v>
      </c>
      <c r="BU81" s="220">
        <f>SUMIFS(TB!AN:AN,TB!$F:$F,'Reported IS - detailed'!$B81,TB!$B:$B,'Reported IS - detailed'!$C81,TB!$G:$G,'Reported IS - detailed'!$E81,TB!$J:$J,'Reported IS - detailed'!$A$4,TB!$K:$K,"")</f>
        <v>0</v>
      </c>
      <c r="BV81" s="220">
        <f>SUMIFS(TB!AO:AO,TB!$F:$F,'Reported IS - detailed'!$B81,TB!$B:$B,'Reported IS - detailed'!$C81,TB!$G:$G,'Reported IS - detailed'!$E81,TB!$J:$J,'Reported IS - detailed'!$A$4,TB!$K:$K,"")</f>
        <v>0</v>
      </c>
      <c r="BW81" s="220">
        <f>SUMIFS(TB!AP:AP,TB!$F:$F,'Reported IS - detailed'!$B81,TB!$B:$B,'Reported IS - detailed'!$C81,TB!$G:$G,'Reported IS - detailed'!$E81,TB!$J:$J,'Reported IS - detailed'!$A$4,TB!$K:$K,"")</f>
        <v>0</v>
      </c>
      <c r="BX81" s="220">
        <f>SUMIFS(TB!AQ:AQ,TB!$F:$F,'Reported IS - detailed'!$B81,TB!$B:$B,'Reported IS - detailed'!$C81,TB!$G:$G,'Reported IS - detailed'!$E81,TB!$J:$J,'Reported IS - detailed'!$A$4,TB!$K:$K,"")</f>
        <v>0</v>
      </c>
      <c r="BY81" s="220">
        <f>SUMIFS(TB!AR:AR,TB!$F:$F,'Reported IS - detailed'!$B81,TB!$B:$B,'Reported IS - detailed'!$C81,TB!$G:$G,'Reported IS - detailed'!$E81,TB!$J:$J,'Reported IS - detailed'!$A$4,TB!$K:$K,"")</f>
        <v>0</v>
      </c>
      <c r="BZ81" s="220">
        <f>SUMIFS(TB!AS:AS,TB!$F:$F,'Reported IS - detailed'!$B81,TB!$B:$B,'Reported IS - detailed'!$C81,TB!$G:$G,'Reported IS - detailed'!$E81,TB!$J:$J,'Reported IS - detailed'!$A$4,TB!$K:$K,"")</f>
        <v>0</v>
      </c>
      <c r="CA81" s="220">
        <f>SUMIFS(TB!AT:AT,TB!$F:$F,'Reported IS - detailed'!$B81,TB!$B:$B,'Reported IS - detailed'!$C81,TB!$G:$G,'Reported IS - detailed'!$E81,TB!$J:$J,'Reported IS - detailed'!$A$4,TB!$K:$K,"")</f>
        <v>0</v>
      </c>
      <c r="CB81" s="220">
        <f>SUMIFS(TB!AU:AU,TB!$F:$F,'Reported IS - detailed'!$B81,TB!$B:$B,'Reported IS - detailed'!$C81,TB!$G:$G,'Reported IS - detailed'!$E81,TB!$J:$J,'Reported IS - detailed'!$A$4,TB!$K:$K,"")</f>
        <v>0</v>
      </c>
      <c r="CC81" s="220">
        <f>SUMIFS(TB!AV:AV,TB!$F:$F,'Reported IS - detailed'!$B81,TB!$B:$B,'Reported IS - detailed'!$C81,TB!$G:$G,'Reported IS - detailed'!$E81,TB!$J:$J,'Reported IS - detailed'!$A$4,TB!$K:$K,"")</f>
        <v>0</v>
      </c>
      <c r="CD81" s="220">
        <f>SUMIFS(TB!AW:AW,TB!$F:$F,'Reported IS - detailed'!$B81,TB!$B:$B,'Reported IS - detailed'!$C81,TB!$G:$G,'Reported IS - detailed'!$E81,TB!$J:$J,'Reported IS - detailed'!$A$4,TB!$K:$K,"")</f>
        <v>0</v>
      </c>
      <c r="CE81" s="528">
        <f>SUMIFS(TB!AX:AX,TB!$F:$F,'Reported IS - detailed'!$B81,TB!$B:$B,'Reported IS - detailed'!$C81,TB!$G:$G,'Reported IS - detailed'!$E81,TB!$J:$J,'Reported IS - detailed'!$A$4,TB!$K:$K,"")</f>
        <v>12.6</v>
      </c>
      <c r="CF81" s="220">
        <f>SUMIFS(TB!AY:AY,TB!$F:$F,'Reported IS - detailed'!$B81,TB!$B:$B,'Reported IS - detailed'!$C81,TB!$G:$G,'Reported IS - detailed'!$E81,TB!$J:$J,'Reported IS - detailed'!$A$4,TB!$K:$K,"")</f>
        <v>0</v>
      </c>
      <c r="CG81" s="220">
        <f>SUMIFS(TB!AZ:AZ,TB!$F:$F,'Reported IS - detailed'!$B81,TB!$B:$B,'Reported IS - detailed'!$C81,TB!$G:$G,'Reported IS - detailed'!$E81,TB!$J:$J,'Reported IS - detailed'!$A$4,TB!$K:$K,"")</f>
        <v>0</v>
      </c>
      <c r="CH81" s="220">
        <f>SUMIFS(TB!BA:BA,TB!$F:$F,'Reported IS - detailed'!$B81,TB!$B:$B,'Reported IS - detailed'!$C81,TB!$G:$G,'Reported IS - detailed'!$E81,TB!$J:$J,'Reported IS - detailed'!$A$4,TB!$K:$K,"")</f>
        <v>0</v>
      </c>
      <c r="CI81" s="220">
        <f>SUMIFS(TB!BB:BB,TB!$F:$F,'Reported IS - detailed'!$B81,TB!$B:$B,'Reported IS - detailed'!$C81,TB!$G:$G,'Reported IS - detailed'!$E81,TB!$J:$J,'Reported IS - detailed'!$A$4,TB!$K:$K,"")</f>
        <v>0</v>
      </c>
      <c r="CJ81" s="220">
        <f>SUMIFS(TB!BC:BC,TB!$F:$F,'Reported IS - detailed'!$B81,TB!$B:$B,'Reported IS - detailed'!$C81,TB!$G:$G,'Reported IS - detailed'!$E81,TB!$J:$J,'Reported IS - detailed'!$A$4,TB!$K:$K,"")</f>
        <v>0</v>
      </c>
      <c r="CK81" s="220">
        <f>SUMIFS(TB!BD:BD,TB!$F:$F,'Reported IS - detailed'!$B81,TB!$B:$B,'Reported IS - detailed'!$C81,TB!$G:$G,'Reported IS - detailed'!$E81,TB!$J:$J,'Reported IS - detailed'!$A$4,TB!$K:$K,"")</f>
        <v>0</v>
      </c>
      <c r="CL81" s="220">
        <f>SUMIFS(TB!BE:BE,TB!$F:$F,'Reported IS - detailed'!$B81,TB!$B:$B,'Reported IS - detailed'!$C81,TB!$G:$G,'Reported IS - detailed'!$E81,TB!$J:$J,'Reported IS - detailed'!$A$4,TB!$K:$K,"")</f>
        <v>0</v>
      </c>
      <c r="CM81" s="220">
        <f>SUMIFS(TB!BF:BF,TB!$F:$F,'Reported IS - detailed'!$B81,TB!$B:$B,'Reported IS - detailed'!$C81,TB!$G:$G,'Reported IS - detailed'!$E81,TB!$J:$J,'Reported IS - detailed'!$A$4,TB!$K:$K,"")</f>
        <v>0</v>
      </c>
      <c r="CN81" s="220">
        <f>SUMIFS(TB!BG:BG,TB!$F:$F,'Reported IS - detailed'!$B81,TB!$B:$B,'Reported IS - detailed'!$C81,TB!$G:$G,'Reported IS - detailed'!$E81,TB!$J:$J,'Reported IS - detailed'!$A$4,TB!$K:$K,"")</f>
        <v>0</v>
      </c>
      <c r="CO81" s="220">
        <f>SUMIFS(TB!BH:BH,TB!$F:$F,'Reported IS - detailed'!$B81,TB!$B:$B,'Reported IS - detailed'!$C81,TB!$G:$G,'Reported IS - detailed'!$E81,TB!$J:$J,'Reported IS - detailed'!$A$4,TB!$K:$K,"")</f>
        <v>0</v>
      </c>
      <c r="CP81" s="220">
        <f>SUMIFS(TB!BI:BI,TB!$F:$F,'Reported IS - detailed'!$B81,TB!$B:$B,'Reported IS - detailed'!$C81,TB!$G:$G,'Reported IS - detailed'!$E81,TB!$J:$J,'Reported IS - detailed'!$A$4,TB!$K:$K,"")</f>
        <v>0</v>
      </c>
    </row>
    <row r="82" spans="2:94" ht="14.25" hidden="1" customHeight="1" outlineLevel="1" x14ac:dyDescent="0.45">
      <c r="B82" s="71" t="s">
        <v>10</v>
      </c>
      <c r="C82" s="197"/>
      <c r="D82" s="197" t="str">
        <f t="shared" ref="D82:E82" si="415">$E81</f>
        <v>CRM tool - SEWP</v>
      </c>
      <c r="E82" s="85" t="str">
        <f t="shared" si="415"/>
        <v>CRM tool - SEWP</v>
      </c>
      <c r="F82" s="71"/>
      <c r="G82" s="218">
        <f t="shared" ref="G82:L82" si="416">SUM(G81:G81)</f>
        <v>12</v>
      </c>
      <c r="H82" s="218">
        <f t="shared" si="416"/>
        <v>12.6</v>
      </c>
      <c r="I82" s="218">
        <f t="shared" si="416"/>
        <v>12.6</v>
      </c>
      <c r="J82" s="218">
        <f t="shared" ca="1" si="416"/>
        <v>12.6</v>
      </c>
      <c r="K82" s="218">
        <f t="shared" ca="1" si="416"/>
        <v>12.6</v>
      </c>
      <c r="L82" s="218">
        <f t="shared" ca="1" si="416"/>
        <v>12.6</v>
      </c>
      <c r="N82" s="71"/>
      <c r="O82" s="316"/>
      <c r="P82" s="58">
        <f t="shared" si="371"/>
        <v>1.2608573064911137E-4</v>
      </c>
      <c r="Q82" s="58">
        <f t="shared" si="372"/>
        <v>2.4129271020623591E-4</v>
      </c>
      <c r="R82" s="58">
        <f t="shared" si="373"/>
        <v>1.5044010117926373E-4</v>
      </c>
      <c r="S82" s="58">
        <f t="shared" ca="1" si="374"/>
        <v>1.6385447831237111E-4</v>
      </c>
      <c r="T82" s="58">
        <f t="shared" ca="1" si="375"/>
        <v>1.2153999847926453E-3</v>
      </c>
      <c r="U82" s="58">
        <f t="shared" ca="1" si="376"/>
        <v>3.5895444467264636E-3</v>
      </c>
      <c r="V82" s="149"/>
      <c r="W82" s="446"/>
      <c r="X82" s="446"/>
      <c r="Y82" s="446"/>
      <c r="Z82" s="446"/>
      <c r="AA82" s="337"/>
      <c r="AB82" s="446"/>
      <c r="AC82" s="446"/>
      <c r="AD82" s="446"/>
      <c r="AE82" s="446"/>
      <c r="AF82" s="337"/>
      <c r="AG82" s="446"/>
      <c r="AH82" s="446"/>
      <c r="AI82" s="446"/>
      <c r="AJ82" s="446"/>
      <c r="AK82" s="337"/>
      <c r="AL82" s="218">
        <f t="shared" si="400"/>
        <v>0.59999999999999964</v>
      </c>
      <c r="AM82" s="59">
        <f t="shared" si="401"/>
        <v>4.9999999999999968E-2</v>
      </c>
      <c r="AN82" s="218">
        <f t="shared" si="402"/>
        <v>0</v>
      </c>
      <c r="AO82" s="59">
        <f t="shared" si="403"/>
        <v>0</v>
      </c>
      <c r="AP82" s="218">
        <f t="shared" ca="1" si="404"/>
        <v>0</v>
      </c>
      <c r="AQ82" s="59">
        <f t="shared" ca="1" si="405"/>
        <v>0</v>
      </c>
      <c r="AR82" s="218">
        <f t="shared" ca="1" si="406"/>
        <v>0</v>
      </c>
      <c r="AS82" s="58">
        <f t="shared" ca="1" si="407"/>
        <v>0</v>
      </c>
      <c r="AU82" s="218">
        <f t="shared" ref="AU82:CP82" si="417">SUM(AU81:AU81)</f>
        <v>0</v>
      </c>
      <c r="AV82" s="218">
        <f t="shared" si="417"/>
        <v>12</v>
      </c>
      <c r="AW82" s="218">
        <f t="shared" si="417"/>
        <v>0</v>
      </c>
      <c r="AX82" s="218">
        <f t="shared" si="417"/>
        <v>0</v>
      </c>
      <c r="AY82" s="218">
        <f t="shared" si="417"/>
        <v>0</v>
      </c>
      <c r="AZ82" s="218">
        <f t="shared" si="417"/>
        <v>0</v>
      </c>
      <c r="BA82" s="218">
        <f t="shared" si="417"/>
        <v>0</v>
      </c>
      <c r="BB82" s="218">
        <f t="shared" si="417"/>
        <v>0</v>
      </c>
      <c r="BC82" s="218">
        <f t="shared" si="417"/>
        <v>0</v>
      </c>
      <c r="BD82" s="218">
        <f t="shared" si="417"/>
        <v>0</v>
      </c>
      <c r="BE82" s="218">
        <f t="shared" si="417"/>
        <v>0</v>
      </c>
      <c r="BF82" s="218">
        <f t="shared" si="417"/>
        <v>0</v>
      </c>
      <c r="BG82" s="218">
        <f t="shared" si="417"/>
        <v>0</v>
      </c>
      <c r="BH82" s="218">
        <f t="shared" si="417"/>
        <v>12</v>
      </c>
      <c r="BI82" s="218">
        <f t="shared" si="417"/>
        <v>0.59999999999999964</v>
      </c>
      <c r="BJ82" s="218">
        <f t="shared" si="417"/>
        <v>0</v>
      </c>
      <c r="BK82" s="218">
        <f t="shared" si="417"/>
        <v>0</v>
      </c>
      <c r="BL82" s="218">
        <f t="shared" si="417"/>
        <v>0</v>
      </c>
      <c r="BM82" s="218">
        <f t="shared" si="417"/>
        <v>0</v>
      </c>
      <c r="BN82" s="218">
        <f t="shared" si="417"/>
        <v>0</v>
      </c>
      <c r="BO82" s="218">
        <f t="shared" si="417"/>
        <v>0</v>
      </c>
      <c r="BP82" s="218">
        <f t="shared" si="417"/>
        <v>0</v>
      </c>
      <c r="BQ82" s="218">
        <f t="shared" si="417"/>
        <v>0</v>
      </c>
      <c r="BR82" s="218">
        <f t="shared" si="417"/>
        <v>0</v>
      </c>
      <c r="BS82" s="218">
        <f t="shared" si="417"/>
        <v>0</v>
      </c>
      <c r="BT82" s="218">
        <f t="shared" si="417"/>
        <v>12.6</v>
      </c>
      <c r="BU82" s="218">
        <f t="shared" si="417"/>
        <v>0</v>
      </c>
      <c r="BV82" s="218">
        <f t="shared" si="417"/>
        <v>0</v>
      </c>
      <c r="BW82" s="218">
        <f t="shared" si="417"/>
        <v>0</v>
      </c>
      <c r="BX82" s="218">
        <f t="shared" si="417"/>
        <v>0</v>
      </c>
      <c r="BY82" s="218">
        <f t="shared" si="417"/>
        <v>0</v>
      </c>
      <c r="BZ82" s="218">
        <f t="shared" si="417"/>
        <v>0</v>
      </c>
      <c r="CA82" s="218">
        <f t="shared" si="417"/>
        <v>0</v>
      </c>
      <c r="CB82" s="218">
        <f t="shared" si="417"/>
        <v>0</v>
      </c>
      <c r="CC82" s="218">
        <f t="shared" si="417"/>
        <v>0</v>
      </c>
      <c r="CD82" s="218">
        <f t="shared" si="417"/>
        <v>0</v>
      </c>
      <c r="CE82" s="218">
        <f t="shared" si="417"/>
        <v>12.6</v>
      </c>
      <c r="CF82" s="218">
        <f t="shared" si="417"/>
        <v>0</v>
      </c>
      <c r="CG82" s="218">
        <f t="shared" si="417"/>
        <v>0</v>
      </c>
      <c r="CH82" s="218">
        <f t="shared" si="417"/>
        <v>0</v>
      </c>
      <c r="CI82" s="218">
        <f t="shared" si="417"/>
        <v>0</v>
      </c>
      <c r="CJ82" s="218">
        <f t="shared" si="417"/>
        <v>0</v>
      </c>
      <c r="CK82" s="218">
        <f t="shared" si="417"/>
        <v>0</v>
      </c>
      <c r="CL82" s="218">
        <f t="shared" si="417"/>
        <v>0</v>
      </c>
      <c r="CM82" s="218">
        <f t="shared" si="417"/>
        <v>0</v>
      </c>
      <c r="CN82" s="218">
        <f t="shared" si="417"/>
        <v>0</v>
      </c>
      <c r="CO82" s="218">
        <f t="shared" si="417"/>
        <v>0</v>
      </c>
      <c r="CP82" s="218">
        <f t="shared" si="417"/>
        <v>0</v>
      </c>
    </row>
    <row r="83" spans="2:94" ht="14.25" hidden="1" customHeight="1" outlineLevel="2" x14ac:dyDescent="0.45">
      <c r="B83" s="71" t="s">
        <v>10</v>
      </c>
      <c r="C83" s="197" t="s">
        <v>629</v>
      </c>
      <c r="D83" s="197" t="str">
        <f>IFERROR(VLOOKUP($C83,TB!$B:$H,2,FALSE),"-")</f>
        <v>Miscellaneous Expense</v>
      </c>
      <c r="E83" s="197" t="str">
        <f>IFERROR(VLOOKUP($C83,TB!$B:$H,6,FALSE),"-")</f>
        <v>Miscellaneous expense</v>
      </c>
      <c r="F83" s="71" t="str">
        <f>IFERROR(VLOOKUP($C83,TB!$B:$H,7,FALSE),"-")</f>
        <v>Miscellaneous</v>
      </c>
      <c r="G83" s="219">
        <f>SUM(AU83:BF83)</f>
        <v>1.3819999999999999</v>
      </c>
      <c r="H83" s="219">
        <f>SUM(BG83:BR83)</f>
        <v>-3.0000000000000001E-3</v>
      </c>
      <c r="I83" s="219">
        <f>SUM(BS83:CD83)</f>
        <v>0.66500000000000004</v>
      </c>
      <c r="J83" s="218">
        <f ca="1">_xlfn.IFNA(SUM(OFFSET($AU83,0,MATCH(Periods!$D$15,$AU$7:$CS$7)-1):OFFSET($AU83,0,MATCH(Periods!$D$15,$AU$7:$CS$7,0)-12)),0)</f>
        <v>2.5680000000000001</v>
      </c>
      <c r="K83" s="218">
        <f ca="1">_xlfn.IFNA(SUM(OFFSET($AU83,0,MATCH(Periods!$D$17,$AU$7:$CS$7)-1):OFFSET($AU83,0,MATCH(Periods!$D$13,$AU$7:$CS$7,0))),0)</f>
        <v>9.7000000000000003E-2</v>
      </c>
      <c r="L83" s="218">
        <f ca="1">_xlfn.IFNA(SUM(OFFSET($AU83,0,MATCH(Periods!$D$16,$AU$7:$CS$7)-1):OFFSET($AU83,0,MATCH(Periods!$D$14,$AU$7:$CS$7,0))),0)</f>
        <v>2</v>
      </c>
      <c r="N83" s="71"/>
      <c r="O83" s="316"/>
      <c r="P83" s="58">
        <f t="shared" si="371"/>
        <v>1.4520873313089327E-5</v>
      </c>
      <c r="Q83" s="58">
        <f t="shared" si="372"/>
        <v>-5.7450645287199033E-8</v>
      </c>
      <c r="R83" s="58">
        <f t="shared" si="373"/>
        <v>7.9398942289055856E-6</v>
      </c>
      <c r="S83" s="58">
        <f t="shared" ca="1" si="374"/>
        <v>3.3395103198902306E-5</v>
      </c>
      <c r="T83" s="58">
        <f t="shared" ca="1" si="375"/>
        <v>9.3566506765783015E-6</v>
      </c>
      <c r="U83" s="58">
        <f t="shared" ca="1" si="376"/>
        <v>5.6976895979785145E-4</v>
      </c>
      <c r="V83" s="149"/>
      <c r="W83" s="218">
        <f t="shared" si="158"/>
        <v>0</v>
      </c>
      <c r="X83" s="218">
        <f>MIN(BG83:BR83)</f>
        <v>-3.0000000000000001E-3</v>
      </c>
      <c r="Y83" s="218">
        <f>MIN(BS83:CD83)</f>
        <v>0</v>
      </c>
      <c r="Z83" s="218">
        <f ca="1">_xlfn.IFNA(MIN(OFFSET($AU83,0,MATCH(Periods!$D$15,$AU$7:$CS$7)-1):OFFSET($AU83,0,MATCH(Periods!$D$15,$AU$7:$CS$7,0)-12)),0)</f>
        <v>0</v>
      </c>
      <c r="AA83" s="337"/>
      <c r="AB83" s="218">
        <f t="shared" si="159"/>
        <v>1.2</v>
      </c>
      <c r="AC83" s="218">
        <f>MAX(BG83:BR83)</f>
        <v>0</v>
      </c>
      <c r="AD83" s="218">
        <f>MAX(BS83:CD83)</f>
        <v>0.5</v>
      </c>
      <c r="AE83" s="218">
        <f ca="1">_xlfn.IFNA(MAX(OFFSET($AU83,0,MATCH(Periods!$D$15,$AU$7:$CS$7)-1):OFFSET($AU83,0,MATCH(Periods!$D$15,$AU$7:$CS$7,0)-12)),0)</f>
        <v>2</v>
      </c>
      <c r="AF83" s="337"/>
      <c r="AG83" s="218">
        <f t="shared" si="160"/>
        <v>0.11516666666666665</v>
      </c>
      <c r="AH83" s="218">
        <f>AVERAGE(BG83:BR83)</f>
        <v>-2.5000000000000001E-4</v>
      </c>
      <c r="AI83" s="218">
        <f>AVERAGE(BS83:CD83)</f>
        <v>5.541666666666667E-2</v>
      </c>
      <c r="AJ83" s="218">
        <f ca="1">_xlfn.IFNA(AVERAGE(OFFSET($AU83,0,MATCH(Periods!$D$15,$AU$7:$CS$7)-1):OFFSET($AU83,0,MATCH(Periods!$D$15,$AU$7:$CS$7,0)-12)),0)</f>
        <v>0.214</v>
      </c>
      <c r="AK83" s="337"/>
      <c r="AL83" s="218">
        <f t="shared" ref="AL83:AL100" si="418">H83-G83</f>
        <v>-1.3849999999999998</v>
      </c>
      <c r="AM83" s="59">
        <f t="shared" ref="AM83:AM100" si="419">IFERROR(AL83/G83,"n/a")</f>
        <v>-1.0021707670043414</v>
      </c>
      <c r="AN83" s="218">
        <f t="shared" ref="AN83:AN100" si="420">I83-H83</f>
        <v>0.66800000000000004</v>
      </c>
      <c r="AO83" s="59">
        <f t="shared" ref="AO83:AO100" si="421">IFERROR(AN83/H83,"n/a")</f>
        <v>-222.66666666666669</v>
      </c>
      <c r="AP83" s="218">
        <f t="shared" ref="AP83:AP100" ca="1" si="422">J83-I83</f>
        <v>1.903</v>
      </c>
      <c r="AQ83" s="59">
        <f t="shared" ref="AQ83:AQ100" ca="1" si="423">IFERROR(AP83/I83,"n/a")</f>
        <v>2.8616541353383456</v>
      </c>
      <c r="AR83" s="218">
        <f t="shared" ref="AR83:AR100" ca="1" si="424">L83-K83</f>
        <v>1.903</v>
      </c>
      <c r="AS83" s="58">
        <f t="shared" ref="AS83:AS100" ca="1" si="425">IFERROR(AR83/K83,"n/a")</f>
        <v>19.618556701030929</v>
      </c>
      <c r="AU83" s="219">
        <f>SUMIFS(TB!N:N,TB!$F:$F,'Reported IS - detailed'!$B83,TB!$B:$B,'Reported IS - detailed'!$C83,TB!$G:$G,'Reported IS - detailed'!$E83,TB!$J:$J,'Reported IS - detailed'!$A$4,TB!$K:$K,"")</f>
        <v>8.5000000000000006E-2</v>
      </c>
      <c r="AV83" s="219">
        <f>SUMIFS(TB!O:O,TB!$F:$F,'Reported IS - detailed'!$B83,TB!$B:$B,'Reported IS - detailed'!$C83,TB!$G:$G,'Reported IS - detailed'!$E83,TB!$J:$J,'Reported IS - detailed'!$A$4,TB!$K:$K,"")</f>
        <v>0</v>
      </c>
      <c r="AW83" s="219">
        <f>SUMIFS(TB!P:P,TB!$F:$F,'Reported IS - detailed'!$B83,TB!$B:$B,'Reported IS - detailed'!$C83,TB!$G:$G,'Reported IS - detailed'!$E83,TB!$J:$J,'Reported IS - detailed'!$A$4,TB!$K:$K,"")</f>
        <v>9.6999999999999989E-2</v>
      </c>
      <c r="AX83" s="219">
        <f>SUMIFS(TB!Q:Q,TB!$F:$F,'Reported IS - detailed'!$B83,TB!$B:$B,'Reported IS - detailed'!$C83,TB!$G:$G,'Reported IS - detailed'!$E83,TB!$J:$J,'Reported IS - detailed'!$A$4,TB!$K:$K,"")</f>
        <v>0</v>
      </c>
      <c r="AY83" s="219">
        <f>SUMIFS(TB!R:R,TB!$F:$F,'Reported IS - detailed'!$B83,TB!$B:$B,'Reported IS - detailed'!$C83,TB!$G:$G,'Reported IS - detailed'!$E83,TB!$J:$J,'Reported IS - detailed'!$A$4,TB!$K:$K,"")</f>
        <v>0</v>
      </c>
      <c r="AZ83" s="219">
        <f>SUMIFS(TB!S:S,TB!$F:$F,'Reported IS - detailed'!$B83,TB!$B:$B,'Reported IS - detailed'!$C83,TB!$G:$G,'Reported IS - detailed'!$E83,TB!$J:$J,'Reported IS - detailed'!$A$4,TB!$K:$K,"")</f>
        <v>0</v>
      </c>
      <c r="BA83" s="219">
        <f>SUMIFS(TB!T:T,TB!$F:$F,'Reported IS - detailed'!$B83,TB!$B:$B,'Reported IS - detailed'!$C83,TB!$G:$G,'Reported IS - detailed'!$E83,TB!$J:$J,'Reported IS - detailed'!$A$4,TB!$K:$K,"")</f>
        <v>0</v>
      </c>
      <c r="BB83" s="219">
        <f>SUMIFS(TB!U:U,TB!$F:$F,'Reported IS - detailed'!$B83,TB!$B:$B,'Reported IS - detailed'!$C83,TB!$G:$G,'Reported IS - detailed'!$E83,TB!$J:$J,'Reported IS - detailed'!$A$4,TB!$K:$K,"")</f>
        <v>0</v>
      </c>
      <c r="BC83" s="219">
        <f>SUMIFS(TB!V:V,TB!$F:$F,'Reported IS - detailed'!$B83,TB!$B:$B,'Reported IS - detailed'!$C83,TB!$G:$G,'Reported IS - detailed'!$E83,TB!$J:$J,'Reported IS - detailed'!$A$4,TB!$K:$K,"")</f>
        <v>0</v>
      </c>
      <c r="BD83" s="219">
        <f>SUMIFS(TB!W:W,TB!$F:$F,'Reported IS - detailed'!$B83,TB!$B:$B,'Reported IS - detailed'!$C83,TB!$G:$G,'Reported IS - detailed'!$E83,TB!$J:$J,'Reported IS - detailed'!$A$4,TB!$K:$K,"")</f>
        <v>0</v>
      </c>
      <c r="BE83" s="219">
        <f>SUMIFS(TB!X:X,TB!$F:$F,'Reported IS - detailed'!$B83,TB!$B:$B,'Reported IS - detailed'!$C83,TB!$G:$G,'Reported IS - detailed'!$E83,TB!$J:$J,'Reported IS - detailed'!$A$4,TB!$K:$K,"")</f>
        <v>1.2</v>
      </c>
      <c r="BF83" s="219">
        <f>SUMIFS(TB!Y:Y,TB!$F:$F,'Reported IS - detailed'!$B83,TB!$B:$B,'Reported IS - detailed'!$C83,TB!$G:$G,'Reported IS - detailed'!$E83,TB!$J:$J,'Reported IS - detailed'!$A$4,TB!$K:$K,"")</f>
        <v>0</v>
      </c>
      <c r="BG83" s="219">
        <f>SUMIFS(TB!Z:Z,TB!$F:$F,'Reported IS - detailed'!$B83,TB!$B:$B,'Reported IS - detailed'!$C83,TB!$G:$G,'Reported IS - detailed'!$E83,TB!$J:$J,'Reported IS - detailed'!$A$4,TB!$K:$K,"")</f>
        <v>0</v>
      </c>
      <c r="BH83" s="219">
        <f>SUMIFS(TB!AA:AA,TB!$F:$F,'Reported IS - detailed'!$B83,TB!$B:$B,'Reported IS - detailed'!$C83,TB!$G:$G,'Reported IS - detailed'!$E83,TB!$J:$J,'Reported IS - detailed'!$A$4,TB!$K:$K,"")</f>
        <v>0</v>
      </c>
      <c r="BI83" s="219">
        <f>SUMIFS(TB!AB:AB,TB!$F:$F,'Reported IS - detailed'!$B83,TB!$B:$B,'Reported IS - detailed'!$C83,TB!$G:$G,'Reported IS - detailed'!$E83,TB!$J:$J,'Reported IS - detailed'!$A$4,TB!$K:$K,"")</f>
        <v>0</v>
      </c>
      <c r="BJ83" s="219">
        <f>SUMIFS(TB!AC:AC,TB!$F:$F,'Reported IS - detailed'!$B83,TB!$B:$B,'Reported IS - detailed'!$C83,TB!$G:$G,'Reported IS - detailed'!$E83,TB!$J:$J,'Reported IS - detailed'!$A$4,TB!$K:$K,"")</f>
        <v>0</v>
      </c>
      <c r="BK83" s="219">
        <f>SUMIFS(TB!AD:AD,TB!$F:$F,'Reported IS - detailed'!$B83,TB!$B:$B,'Reported IS - detailed'!$C83,TB!$G:$G,'Reported IS - detailed'!$E83,TB!$J:$J,'Reported IS - detailed'!$A$4,TB!$K:$K,"")</f>
        <v>0</v>
      </c>
      <c r="BL83" s="219">
        <f>SUMIFS(TB!AE:AE,TB!$F:$F,'Reported IS - detailed'!$B83,TB!$B:$B,'Reported IS - detailed'!$C83,TB!$G:$G,'Reported IS - detailed'!$E83,TB!$J:$J,'Reported IS - detailed'!$A$4,TB!$K:$K,"")</f>
        <v>0</v>
      </c>
      <c r="BM83" s="219">
        <f>SUMIFS(TB!AF:AF,TB!$F:$F,'Reported IS - detailed'!$B83,TB!$B:$B,'Reported IS - detailed'!$C83,TB!$G:$G,'Reported IS - detailed'!$E83,TB!$J:$J,'Reported IS - detailed'!$A$4,TB!$K:$K,"")</f>
        <v>0</v>
      </c>
      <c r="BN83" s="219">
        <f>SUMIFS(TB!AG:AG,TB!$F:$F,'Reported IS - detailed'!$B83,TB!$B:$B,'Reported IS - detailed'!$C83,TB!$G:$G,'Reported IS - detailed'!$E83,TB!$J:$J,'Reported IS - detailed'!$A$4,TB!$K:$K,"")</f>
        <v>0</v>
      </c>
      <c r="BO83" s="219">
        <f>SUMIFS(TB!AH:AH,TB!$F:$F,'Reported IS - detailed'!$B83,TB!$B:$B,'Reported IS - detailed'!$C83,TB!$G:$G,'Reported IS - detailed'!$E83,TB!$J:$J,'Reported IS - detailed'!$A$4,TB!$K:$K,"")</f>
        <v>-3.0000000000000001E-3</v>
      </c>
      <c r="BP83" s="219">
        <f>SUMIFS(TB!AI:AI,TB!$F:$F,'Reported IS - detailed'!$B83,TB!$B:$B,'Reported IS - detailed'!$C83,TB!$G:$G,'Reported IS - detailed'!$E83,TB!$J:$J,'Reported IS - detailed'!$A$4,TB!$K:$K,"")</f>
        <v>0</v>
      </c>
      <c r="BQ83" s="219">
        <f>SUMIFS(TB!AJ:AJ,TB!$F:$F,'Reported IS - detailed'!$B83,TB!$B:$B,'Reported IS - detailed'!$C83,TB!$G:$G,'Reported IS - detailed'!$E83,TB!$J:$J,'Reported IS - detailed'!$A$4,TB!$K:$K,"")</f>
        <v>0</v>
      </c>
      <c r="BR83" s="219">
        <f>SUMIFS(TB!AK:AK,TB!$F:$F,'Reported IS - detailed'!$B83,TB!$B:$B,'Reported IS - detailed'!$C83,TB!$G:$G,'Reported IS - detailed'!$E83,TB!$J:$J,'Reported IS - detailed'!$A$4,TB!$K:$K,"")</f>
        <v>0</v>
      </c>
      <c r="BS83" s="219">
        <f>SUMIFS(TB!AL:AL,TB!$F:$F,'Reported IS - detailed'!$B83,TB!$B:$B,'Reported IS - detailed'!$C83,TB!$G:$G,'Reported IS - detailed'!$E83,TB!$J:$J,'Reported IS - detailed'!$A$4,TB!$K:$K,"")</f>
        <v>9.7000000000000003E-2</v>
      </c>
      <c r="BT83" s="219">
        <f>SUMIFS(TB!AM:AM,TB!$F:$F,'Reported IS - detailed'!$B83,TB!$B:$B,'Reported IS - detailed'!$C83,TB!$G:$G,'Reported IS - detailed'!$E83,TB!$J:$J,'Reported IS - detailed'!$A$4,TB!$K:$K,"")</f>
        <v>0</v>
      </c>
      <c r="BU83" s="219">
        <f>SUMIFS(TB!AN:AN,TB!$F:$F,'Reported IS - detailed'!$B83,TB!$B:$B,'Reported IS - detailed'!$C83,TB!$G:$G,'Reported IS - detailed'!$E83,TB!$J:$J,'Reported IS - detailed'!$A$4,TB!$K:$K,"")</f>
        <v>0</v>
      </c>
      <c r="BV83" s="219">
        <f>SUMIFS(TB!AO:AO,TB!$F:$F,'Reported IS - detailed'!$B83,TB!$B:$B,'Reported IS - detailed'!$C83,TB!$G:$G,'Reported IS - detailed'!$E83,TB!$J:$J,'Reported IS - detailed'!$A$4,TB!$K:$K,"")</f>
        <v>6.8000000000000005E-2</v>
      </c>
      <c r="BW83" s="219">
        <f>SUMIFS(TB!AP:AP,TB!$F:$F,'Reported IS - detailed'!$B83,TB!$B:$B,'Reported IS - detailed'!$C83,TB!$G:$G,'Reported IS - detailed'!$E83,TB!$J:$J,'Reported IS - detailed'!$A$4,TB!$K:$K,"")</f>
        <v>0.5</v>
      </c>
      <c r="BX83" s="219">
        <f>SUMIFS(TB!AQ:AQ,TB!$F:$F,'Reported IS - detailed'!$B83,TB!$B:$B,'Reported IS - detailed'!$C83,TB!$G:$G,'Reported IS - detailed'!$E83,TB!$J:$J,'Reported IS - detailed'!$A$4,TB!$K:$K,"")</f>
        <v>0</v>
      </c>
      <c r="BY83" s="219">
        <f>SUMIFS(TB!AR:AR,TB!$F:$F,'Reported IS - detailed'!$B83,TB!$B:$B,'Reported IS - detailed'!$C83,TB!$G:$G,'Reported IS - detailed'!$E83,TB!$J:$J,'Reported IS - detailed'!$A$4,TB!$K:$K,"")</f>
        <v>0</v>
      </c>
      <c r="BZ83" s="219">
        <f>SUMIFS(TB!AS:AS,TB!$F:$F,'Reported IS - detailed'!$B83,TB!$B:$B,'Reported IS - detailed'!$C83,TB!$G:$G,'Reported IS - detailed'!$E83,TB!$J:$J,'Reported IS - detailed'!$A$4,TB!$K:$K,"")</f>
        <v>0</v>
      </c>
      <c r="CA83" s="219">
        <f>SUMIFS(TB!AT:AT,TB!$F:$F,'Reported IS - detailed'!$B83,TB!$B:$B,'Reported IS - detailed'!$C83,TB!$G:$G,'Reported IS - detailed'!$E83,TB!$J:$J,'Reported IS - detailed'!$A$4,TB!$K:$K,"")</f>
        <v>0</v>
      </c>
      <c r="CB83" s="219">
        <f>SUMIFS(TB!AU:AU,TB!$F:$F,'Reported IS - detailed'!$B83,TB!$B:$B,'Reported IS - detailed'!$C83,TB!$G:$G,'Reported IS - detailed'!$E83,TB!$J:$J,'Reported IS - detailed'!$A$4,TB!$K:$K,"")</f>
        <v>0</v>
      </c>
      <c r="CC83" s="219">
        <f>SUMIFS(TB!AV:AV,TB!$F:$F,'Reported IS - detailed'!$B83,TB!$B:$B,'Reported IS - detailed'!$C83,TB!$G:$G,'Reported IS - detailed'!$E83,TB!$J:$J,'Reported IS - detailed'!$A$4,TB!$K:$K,"")</f>
        <v>0</v>
      </c>
      <c r="CD83" s="218">
        <f>SUMIFS(TB!AW:AW,TB!$F:$F,'Reported IS - detailed'!$B83,TB!$B:$B,'Reported IS - detailed'!$C83,TB!$G:$G,'Reported IS - detailed'!$E83,TB!$J:$J,'Reported IS - detailed'!$A$4,TB!$K:$K,"")</f>
        <v>0</v>
      </c>
      <c r="CE83" s="219">
        <f>SUMIFS(TB!AX:AX,TB!$F:$F,'Reported IS - detailed'!$B83,TB!$B:$B,'Reported IS - detailed'!$C83,TB!$G:$G,'Reported IS - detailed'!$E83,TB!$J:$J,'Reported IS - detailed'!$A$4,TB!$K:$K,"")</f>
        <v>0</v>
      </c>
      <c r="CF83" s="219">
        <f>SUMIFS(TB!AY:AY,TB!$F:$F,'Reported IS - detailed'!$B83,TB!$B:$B,'Reported IS - detailed'!$C83,TB!$G:$G,'Reported IS - detailed'!$E83,TB!$J:$J,'Reported IS - detailed'!$A$4,TB!$K:$K,"")</f>
        <v>2</v>
      </c>
      <c r="CG83" s="219">
        <f>SUMIFS(TB!AZ:AZ,TB!$F:$F,'Reported IS - detailed'!$B83,TB!$B:$B,'Reported IS - detailed'!$C83,TB!$G:$G,'Reported IS - detailed'!$E83,TB!$J:$J,'Reported IS - detailed'!$A$4,TB!$K:$K,"")</f>
        <v>0</v>
      </c>
      <c r="CH83" s="219">
        <f>SUMIFS(TB!BA:BA,TB!$F:$F,'Reported IS - detailed'!$B83,TB!$B:$B,'Reported IS - detailed'!$C83,TB!$G:$G,'Reported IS - detailed'!$E83,TB!$J:$J,'Reported IS - detailed'!$A$4,TB!$K:$K,"")</f>
        <v>0</v>
      </c>
      <c r="CI83" s="219">
        <f>SUMIFS(TB!BB:BB,TB!$F:$F,'Reported IS - detailed'!$B83,TB!$B:$B,'Reported IS - detailed'!$C83,TB!$G:$G,'Reported IS - detailed'!$E83,TB!$J:$J,'Reported IS - detailed'!$A$4,TB!$K:$K,"")</f>
        <v>0</v>
      </c>
      <c r="CJ83" s="219">
        <f>SUMIFS(TB!BC:BC,TB!$F:$F,'Reported IS - detailed'!$B83,TB!$B:$B,'Reported IS - detailed'!$C83,TB!$G:$G,'Reported IS - detailed'!$E83,TB!$J:$J,'Reported IS - detailed'!$A$4,TB!$K:$K,"")</f>
        <v>0</v>
      </c>
      <c r="CK83" s="219">
        <f>SUMIFS(TB!BD:BD,TB!$F:$F,'Reported IS - detailed'!$B83,TB!$B:$B,'Reported IS - detailed'!$C83,TB!$G:$G,'Reported IS - detailed'!$E83,TB!$J:$J,'Reported IS - detailed'!$A$4,TB!$K:$K,"")</f>
        <v>0</v>
      </c>
      <c r="CL83" s="219">
        <f>SUMIFS(TB!BE:BE,TB!$F:$F,'Reported IS - detailed'!$B83,TB!$B:$B,'Reported IS - detailed'!$C83,TB!$G:$G,'Reported IS - detailed'!$E83,TB!$J:$J,'Reported IS - detailed'!$A$4,TB!$K:$K,"")</f>
        <v>0</v>
      </c>
      <c r="CM83" s="219">
        <f>SUMIFS(TB!BF:BF,TB!$F:$F,'Reported IS - detailed'!$B83,TB!$B:$B,'Reported IS - detailed'!$C83,TB!$G:$G,'Reported IS - detailed'!$E83,TB!$J:$J,'Reported IS - detailed'!$A$4,TB!$K:$K,"")</f>
        <v>0</v>
      </c>
      <c r="CN83" s="219">
        <f>SUMIFS(TB!BG:BG,TB!$F:$F,'Reported IS - detailed'!$B83,TB!$B:$B,'Reported IS - detailed'!$C83,TB!$G:$G,'Reported IS - detailed'!$E83,TB!$J:$J,'Reported IS - detailed'!$A$4,TB!$K:$K,"")</f>
        <v>0</v>
      </c>
      <c r="CO83" s="219">
        <f>SUMIFS(TB!BH:BH,TB!$F:$F,'Reported IS - detailed'!$B83,TB!$B:$B,'Reported IS - detailed'!$C83,TB!$G:$G,'Reported IS - detailed'!$E83,TB!$J:$J,'Reported IS - detailed'!$A$4,TB!$K:$K,"")</f>
        <v>0</v>
      </c>
      <c r="CP83" s="218">
        <f>SUMIFS(TB!BI:BI,TB!$F:$F,'Reported IS - detailed'!$B83,TB!$B:$B,'Reported IS - detailed'!$C83,TB!$G:$G,'Reported IS - detailed'!$E83,TB!$J:$J,'Reported IS - detailed'!$A$4,TB!$K:$K,"")</f>
        <v>0</v>
      </c>
    </row>
    <row r="84" spans="2:94" ht="14.25" hidden="1" customHeight="1" outlineLevel="2" x14ac:dyDescent="0.45">
      <c r="B84" s="71" t="s">
        <v>10</v>
      </c>
      <c r="C84" s="197" t="s">
        <v>628</v>
      </c>
      <c r="D84" s="197" t="str">
        <f>IFERROR(VLOOKUP($C84,TB!$B:$H,2,FALSE),"-")</f>
        <v>Misc.</v>
      </c>
      <c r="E84" s="197" t="str">
        <f>IFERROR(VLOOKUP($C84,TB!$B:$H,6,FALSE),"-")</f>
        <v>Miscellaneous expense</v>
      </c>
      <c r="F84" s="71" t="str">
        <f>IFERROR(VLOOKUP($C84,TB!$B:$H,7,FALSE),"-")</f>
        <v>Miscellaneous</v>
      </c>
      <c r="G84" s="219">
        <f>SUM(AU84:BF84)</f>
        <v>7.7329999999999996E-2</v>
      </c>
      <c r="H84" s="219">
        <f>SUM(BG84:BR84)</f>
        <v>0.41946</v>
      </c>
      <c r="I84" s="219">
        <f>SUM(BS84:CD84)</f>
        <v>0</v>
      </c>
      <c r="J84" s="218">
        <f ca="1">_xlfn.IFNA(SUM(OFFSET($AU84,0,MATCH(Periods!$D$15,$AU$7:$CS$7)-1):OFFSET($AU84,0,MATCH(Periods!$D$15,$AU$7:$CS$7,0)-12)),0)</f>
        <v>0</v>
      </c>
      <c r="K84" s="218">
        <f ca="1">_xlfn.IFNA(SUM(OFFSET($AU84,0,MATCH(Periods!$D$17,$AU$7:$CS$7)-1):OFFSET($AU84,0,MATCH(Periods!$D$13,$AU$7:$CS$7,0))),0)</f>
        <v>0</v>
      </c>
      <c r="L84" s="218">
        <f ca="1">_xlfn.IFNA(SUM(OFFSET($AU84,0,MATCH(Periods!$D$16,$AU$7:$CS$7)-1):OFFSET($AU84,0,MATCH(Periods!$D$14,$AU$7:$CS$7,0))),0)</f>
        <v>0</v>
      </c>
      <c r="N84" s="71"/>
      <c r="O84" s="316"/>
      <c r="P84" s="58">
        <f t="shared" si="371"/>
        <v>8.1251746259131527E-7</v>
      </c>
      <c r="Q84" s="58">
        <f t="shared" si="372"/>
        <v>8.0327492240561685E-6</v>
      </c>
      <c r="R84" s="58">
        <f t="shared" si="373"/>
        <v>0</v>
      </c>
      <c r="S84" s="58">
        <f t="shared" ca="1" si="374"/>
        <v>0</v>
      </c>
      <c r="T84" s="58">
        <f t="shared" ca="1" si="375"/>
        <v>0</v>
      </c>
      <c r="U84" s="58">
        <f t="shared" ca="1" si="376"/>
        <v>0</v>
      </c>
      <c r="V84" s="149"/>
      <c r="W84" s="218">
        <f t="shared" si="158"/>
        <v>0</v>
      </c>
      <c r="X84" s="218">
        <f>MIN(BG84:BR84)</f>
        <v>0</v>
      </c>
      <c r="Y84" s="218">
        <f>MIN(BS84:CD84)</f>
        <v>0</v>
      </c>
      <c r="Z84" s="218">
        <f ca="1">_xlfn.IFNA(MIN(OFFSET($AU84,0,MATCH(Periods!$D$15,$AU$7:$CS$7)-1):OFFSET($AU84,0,MATCH(Periods!$D$15,$AU$7:$CS$7,0)-12)),0)</f>
        <v>0</v>
      </c>
      <c r="AA84" s="337"/>
      <c r="AB84" s="218">
        <f t="shared" si="159"/>
        <v>7.6090000000000005E-2</v>
      </c>
      <c r="AC84" s="218">
        <f>MAX(BG84:BR84)</f>
        <v>0.41448000000000002</v>
      </c>
      <c r="AD84" s="218">
        <f>MAX(BS84:CD84)</f>
        <v>0</v>
      </c>
      <c r="AE84" s="218">
        <f ca="1">_xlfn.IFNA(MAX(OFFSET($AU84,0,MATCH(Periods!$D$15,$AU$7:$CS$7)-1):OFFSET($AU84,0,MATCH(Periods!$D$15,$AU$7:$CS$7,0)-12)),0)</f>
        <v>0</v>
      </c>
      <c r="AF84" s="337"/>
      <c r="AG84" s="218">
        <f t="shared" si="160"/>
        <v>6.4441666666666666E-3</v>
      </c>
      <c r="AH84" s="218">
        <f>AVERAGE(BG84:BR84)</f>
        <v>3.4955E-2</v>
      </c>
      <c r="AI84" s="218">
        <f>AVERAGE(BS84:CD84)</f>
        <v>0</v>
      </c>
      <c r="AJ84" s="218">
        <f ca="1">_xlfn.IFNA(AVERAGE(OFFSET($AU84,0,MATCH(Periods!$D$15,$AU$7:$CS$7)-1):OFFSET($AU84,0,MATCH(Periods!$D$15,$AU$7:$CS$7,0)-12)),0)</f>
        <v>0</v>
      </c>
      <c r="AK84" s="337"/>
      <c r="AL84" s="218">
        <f t="shared" si="418"/>
        <v>0.34212999999999999</v>
      </c>
      <c r="AM84" s="59">
        <f t="shared" si="419"/>
        <v>4.4242855295486878</v>
      </c>
      <c r="AN84" s="218">
        <f t="shared" si="420"/>
        <v>-0.41946</v>
      </c>
      <c r="AO84" s="59">
        <f t="shared" si="421"/>
        <v>-1</v>
      </c>
      <c r="AP84" s="218">
        <f t="shared" ca="1" si="422"/>
        <v>0</v>
      </c>
      <c r="AQ84" s="59" t="str">
        <f t="shared" ca="1" si="423"/>
        <v>n/a</v>
      </c>
      <c r="AR84" s="218">
        <f t="shared" ca="1" si="424"/>
        <v>0</v>
      </c>
      <c r="AS84" s="58" t="str">
        <f t="shared" ca="1" si="425"/>
        <v>n/a</v>
      </c>
      <c r="AU84" s="219">
        <f>SUMIFS(TB!N:N,TB!$F:$F,'Reported IS - detailed'!$B84,TB!$B:$B,'Reported IS - detailed'!$C84,TB!$G:$G,'Reported IS - detailed'!$E84,TB!$J:$J,'Reported IS - detailed'!$A$4,TB!$K:$K,"")</f>
        <v>0</v>
      </c>
      <c r="AV84" s="219">
        <f>SUMIFS(TB!O:O,TB!$F:$F,'Reported IS - detailed'!$B84,TB!$B:$B,'Reported IS - detailed'!$C84,TB!$G:$G,'Reported IS - detailed'!$E84,TB!$J:$J,'Reported IS - detailed'!$A$4,TB!$K:$K,"")</f>
        <v>0</v>
      </c>
      <c r="AW84" s="219">
        <f>SUMIFS(TB!P:P,TB!$F:$F,'Reported IS - detailed'!$B84,TB!$B:$B,'Reported IS - detailed'!$C84,TB!$G:$G,'Reported IS - detailed'!$E84,TB!$J:$J,'Reported IS - detailed'!$A$4,TB!$K:$K,"")</f>
        <v>7.6090000000000005E-2</v>
      </c>
      <c r="AX84" s="219">
        <f>SUMIFS(TB!Q:Q,TB!$F:$F,'Reported IS - detailed'!$B84,TB!$B:$B,'Reported IS - detailed'!$C84,TB!$G:$G,'Reported IS - detailed'!$E84,TB!$J:$J,'Reported IS - detailed'!$A$4,TB!$K:$K,"")</f>
        <v>0</v>
      </c>
      <c r="AY84" s="219">
        <f>SUMIFS(TB!R:R,TB!$F:$F,'Reported IS - detailed'!$B84,TB!$B:$B,'Reported IS - detailed'!$C84,TB!$G:$G,'Reported IS - detailed'!$E84,TB!$J:$J,'Reported IS - detailed'!$A$4,TB!$K:$K,"")</f>
        <v>0</v>
      </c>
      <c r="AZ84" s="219">
        <f>SUMIFS(TB!S:S,TB!$F:$F,'Reported IS - detailed'!$B84,TB!$B:$B,'Reported IS - detailed'!$C84,TB!$G:$G,'Reported IS - detailed'!$E84,TB!$J:$J,'Reported IS - detailed'!$A$4,TB!$K:$K,"")</f>
        <v>0</v>
      </c>
      <c r="BA84" s="219">
        <f>SUMIFS(TB!T:T,TB!$F:$F,'Reported IS - detailed'!$B84,TB!$B:$B,'Reported IS - detailed'!$C84,TB!$G:$G,'Reported IS - detailed'!$E84,TB!$J:$J,'Reported IS - detailed'!$A$4,TB!$K:$K,"")</f>
        <v>0</v>
      </c>
      <c r="BB84" s="219">
        <f>SUMIFS(TB!U:U,TB!$F:$F,'Reported IS - detailed'!$B84,TB!$B:$B,'Reported IS - detailed'!$C84,TB!$G:$G,'Reported IS - detailed'!$E84,TB!$J:$J,'Reported IS - detailed'!$A$4,TB!$K:$K,"")</f>
        <v>0</v>
      </c>
      <c r="BC84" s="219">
        <f>SUMIFS(TB!V:V,TB!$F:$F,'Reported IS - detailed'!$B84,TB!$B:$B,'Reported IS - detailed'!$C84,TB!$G:$G,'Reported IS - detailed'!$E84,TB!$J:$J,'Reported IS - detailed'!$A$4,TB!$K:$K,"")</f>
        <v>4.3999999999999595E-4</v>
      </c>
      <c r="BD84" s="219">
        <f>SUMIFS(TB!W:W,TB!$F:$F,'Reported IS - detailed'!$B84,TB!$B:$B,'Reported IS - detailed'!$C84,TB!$G:$G,'Reported IS - detailed'!$E84,TB!$J:$J,'Reported IS - detailed'!$A$4,TB!$K:$K,"")</f>
        <v>0</v>
      </c>
      <c r="BE84" s="219">
        <f>SUMIFS(TB!X:X,TB!$F:$F,'Reported IS - detailed'!$B84,TB!$B:$B,'Reported IS - detailed'!$C84,TB!$G:$G,'Reported IS - detailed'!$E84,TB!$J:$J,'Reported IS - detailed'!$A$4,TB!$K:$K,"")</f>
        <v>0</v>
      </c>
      <c r="BF84" s="219">
        <f>SUMIFS(TB!Y:Y,TB!$F:$F,'Reported IS - detailed'!$B84,TB!$B:$B,'Reported IS - detailed'!$C84,TB!$G:$G,'Reported IS - detailed'!$E84,TB!$J:$J,'Reported IS - detailed'!$A$4,TB!$K:$K,"")</f>
        <v>7.9999999999999516E-4</v>
      </c>
      <c r="BG84" s="219">
        <f>SUMIFS(TB!Z:Z,TB!$F:$F,'Reported IS - detailed'!$B84,TB!$B:$B,'Reported IS - detailed'!$C84,TB!$G:$G,'Reported IS - detailed'!$E84,TB!$J:$J,'Reported IS - detailed'!$A$4,TB!$K:$K,"")</f>
        <v>0</v>
      </c>
      <c r="BH84" s="219">
        <f>SUMIFS(TB!AA:AA,TB!$F:$F,'Reported IS - detailed'!$B84,TB!$B:$B,'Reported IS - detailed'!$C84,TB!$G:$G,'Reported IS - detailed'!$E84,TB!$J:$J,'Reported IS - detailed'!$A$4,TB!$K:$K,"")</f>
        <v>0</v>
      </c>
      <c r="BI84" s="219">
        <f>SUMIFS(TB!AB:AB,TB!$F:$F,'Reported IS - detailed'!$B84,TB!$B:$B,'Reported IS - detailed'!$C84,TB!$G:$G,'Reported IS - detailed'!$E84,TB!$J:$J,'Reported IS - detailed'!$A$4,TB!$K:$K,"")</f>
        <v>4.9800000000000001E-3</v>
      </c>
      <c r="BJ84" s="219">
        <f>SUMIFS(TB!AC:AC,TB!$F:$F,'Reported IS - detailed'!$B84,TB!$B:$B,'Reported IS - detailed'!$C84,TB!$G:$G,'Reported IS - detailed'!$E84,TB!$J:$J,'Reported IS - detailed'!$A$4,TB!$K:$K,"")</f>
        <v>0</v>
      </c>
      <c r="BK84" s="219">
        <f>SUMIFS(TB!AD:AD,TB!$F:$F,'Reported IS - detailed'!$B84,TB!$B:$B,'Reported IS - detailed'!$C84,TB!$G:$G,'Reported IS - detailed'!$E84,TB!$J:$J,'Reported IS - detailed'!$A$4,TB!$K:$K,"")</f>
        <v>0</v>
      </c>
      <c r="BL84" s="219">
        <f>SUMIFS(TB!AE:AE,TB!$F:$F,'Reported IS - detailed'!$B84,TB!$B:$B,'Reported IS - detailed'!$C84,TB!$G:$G,'Reported IS - detailed'!$E84,TB!$J:$J,'Reported IS - detailed'!$A$4,TB!$K:$K,"")</f>
        <v>0</v>
      </c>
      <c r="BM84" s="219">
        <f>SUMIFS(TB!AF:AF,TB!$F:$F,'Reported IS - detailed'!$B84,TB!$B:$B,'Reported IS - detailed'!$C84,TB!$G:$G,'Reported IS - detailed'!$E84,TB!$J:$J,'Reported IS - detailed'!$A$4,TB!$K:$K,"")</f>
        <v>0</v>
      </c>
      <c r="BN84" s="219">
        <f>SUMIFS(TB!AG:AG,TB!$F:$F,'Reported IS - detailed'!$B84,TB!$B:$B,'Reported IS - detailed'!$C84,TB!$G:$G,'Reported IS - detailed'!$E84,TB!$J:$J,'Reported IS - detailed'!$A$4,TB!$K:$K,"")</f>
        <v>0</v>
      </c>
      <c r="BO84" s="219">
        <f>SUMIFS(TB!AH:AH,TB!$F:$F,'Reported IS - detailed'!$B84,TB!$B:$B,'Reported IS - detailed'!$C84,TB!$G:$G,'Reported IS - detailed'!$E84,TB!$J:$J,'Reported IS - detailed'!$A$4,TB!$K:$K,"")</f>
        <v>0</v>
      </c>
      <c r="BP84" s="219">
        <f>SUMIFS(TB!AI:AI,TB!$F:$F,'Reported IS - detailed'!$B84,TB!$B:$B,'Reported IS - detailed'!$C84,TB!$G:$G,'Reported IS - detailed'!$E84,TB!$J:$J,'Reported IS - detailed'!$A$4,TB!$K:$K,"")</f>
        <v>0.41448000000000002</v>
      </c>
      <c r="BQ84" s="219">
        <f>SUMIFS(TB!AJ:AJ,TB!$F:$F,'Reported IS - detailed'!$B84,TB!$B:$B,'Reported IS - detailed'!$C84,TB!$G:$G,'Reported IS - detailed'!$E84,TB!$J:$J,'Reported IS - detailed'!$A$4,TB!$K:$K,"")</f>
        <v>0</v>
      </c>
      <c r="BR84" s="219">
        <f>SUMIFS(TB!AK:AK,TB!$F:$F,'Reported IS - detailed'!$B84,TB!$B:$B,'Reported IS - detailed'!$C84,TB!$G:$G,'Reported IS - detailed'!$E84,TB!$J:$J,'Reported IS - detailed'!$A$4,TB!$K:$K,"")</f>
        <v>0</v>
      </c>
      <c r="BS84" s="219">
        <f>SUMIFS(TB!AL:AL,TB!$F:$F,'Reported IS - detailed'!$B84,TB!$B:$B,'Reported IS - detailed'!$C84,TB!$G:$G,'Reported IS - detailed'!$E84,TB!$J:$J,'Reported IS - detailed'!$A$4,TB!$K:$K,"")</f>
        <v>0</v>
      </c>
      <c r="BT84" s="219">
        <f>SUMIFS(TB!AM:AM,TB!$F:$F,'Reported IS - detailed'!$B84,TB!$B:$B,'Reported IS - detailed'!$C84,TB!$G:$G,'Reported IS - detailed'!$E84,TB!$J:$J,'Reported IS - detailed'!$A$4,TB!$K:$K,"")</f>
        <v>0</v>
      </c>
      <c r="BU84" s="219">
        <f>SUMIFS(TB!AN:AN,TB!$F:$F,'Reported IS - detailed'!$B84,TB!$B:$B,'Reported IS - detailed'!$C84,TB!$G:$G,'Reported IS - detailed'!$E84,TB!$J:$J,'Reported IS - detailed'!$A$4,TB!$K:$K,"")</f>
        <v>0</v>
      </c>
      <c r="BV84" s="219">
        <f>SUMIFS(TB!AO:AO,TB!$F:$F,'Reported IS - detailed'!$B84,TB!$B:$B,'Reported IS - detailed'!$C84,TB!$G:$G,'Reported IS - detailed'!$E84,TB!$J:$J,'Reported IS - detailed'!$A$4,TB!$K:$K,"")</f>
        <v>0</v>
      </c>
      <c r="BW84" s="219">
        <f>SUMIFS(TB!AP:AP,TB!$F:$F,'Reported IS - detailed'!$B84,TB!$B:$B,'Reported IS - detailed'!$C84,TB!$G:$G,'Reported IS - detailed'!$E84,TB!$J:$J,'Reported IS - detailed'!$A$4,TB!$K:$K,"")</f>
        <v>0</v>
      </c>
      <c r="BX84" s="219">
        <f>SUMIFS(TB!AQ:AQ,TB!$F:$F,'Reported IS - detailed'!$B84,TB!$B:$B,'Reported IS - detailed'!$C84,TB!$G:$G,'Reported IS - detailed'!$E84,TB!$J:$J,'Reported IS - detailed'!$A$4,TB!$K:$K,"")</f>
        <v>0</v>
      </c>
      <c r="BY84" s="219">
        <f>SUMIFS(TB!AR:AR,TB!$F:$F,'Reported IS - detailed'!$B84,TB!$B:$B,'Reported IS - detailed'!$C84,TB!$G:$G,'Reported IS - detailed'!$E84,TB!$J:$J,'Reported IS - detailed'!$A$4,TB!$K:$K,"")</f>
        <v>0</v>
      </c>
      <c r="BZ84" s="219">
        <f>SUMIFS(TB!AS:AS,TB!$F:$F,'Reported IS - detailed'!$B84,TB!$B:$B,'Reported IS - detailed'!$C84,TB!$G:$G,'Reported IS - detailed'!$E84,TB!$J:$J,'Reported IS - detailed'!$A$4,TB!$K:$K,"")</f>
        <v>0</v>
      </c>
      <c r="CA84" s="219">
        <f>SUMIFS(TB!AT:AT,TB!$F:$F,'Reported IS - detailed'!$B84,TB!$B:$B,'Reported IS - detailed'!$C84,TB!$G:$G,'Reported IS - detailed'!$E84,TB!$J:$J,'Reported IS - detailed'!$A$4,TB!$K:$K,"")</f>
        <v>0</v>
      </c>
      <c r="CB84" s="219">
        <f>SUMIFS(TB!AU:AU,TB!$F:$F,'Reported IS - detailed'!$B84,TB!$B:$B,'Reported IS - detailed'!$C84,TB!$G:$G,'Reported IS - detailed'!$E84,TB!$J:$J,'Reported IS - detailed'!$A$4,TB!$K:$K,"")</f>
        <v>0</v>
      </c>
      <c r="CC84" s="219">
        <f>SUMIFS(TB!AV:AV,TB!$F:$F,'Reported IS - detailed'!$B84,TB!$B:$B,'Reported IS - detailed'!$C84,TB!$G:$G,'Reported IS - detailed'!$E84,TB!$J:$J,'Reported IS - detailed'!$A$4,TB!$K:$K,"")</f>
        <v>0</v>
      </c>
      <c r="CD84" s="218">
        <f>SUMIFS(TB!AW:AW,TB!$F:$F,'Reported IS - detailed'!$B84,TB!$B:$B,'Reported IS - detailed'!$C84,TB!$G:$G,'Reported IS - detailed'!$E84,TB!$J:$J,'Reported IS - detailed'!$A$4,TB!$K:$K,"")</f>
        <v>0</v>
      </c>
      <c r="CE84" s="219">
        <f>SUMIFS(TB!AX:AX,TB!$F:$F,'Reported IS - detailed'!$B84,TB!$B:$B,'Reported IS - detailed'!$C84,TB!$G:$G,'Reported IS - detailed'!$E84,TB!$J:$J,'Reported IS - detailed'!$A$4,TB!$K:$K,"")</f>
        <v>0</v>
      </c>
      <c r="CF84" s="219">
        <f>SUMIFS(TB!AY:AY,TB!$F:$F,'Reported IS - detailed'!$B84,TB!$B:$B,'Reported IS - detailed'!$C84,TB!$G:$G,'Reported IS - detailed'!$E84,TB!$J:$J,'Reported IS - detailed'!$A$4,TB!$K:$K,"")</f>
        <v>0</v>
      </c>
      <c r="CG84" s="219">
        <f>SUMIFS(TB!AZ:AZ,TB!$F:$F,'Reported IS - detailed'!$B84,TB!$B:$B,'Reported IS - detailed'!$C84,TB!$G:$G,'Reported IS - detailed'!$E84,TB!$J:$J,'Reported IS - detailed'!$A$4,TB!$K:$K,"")</f>
        <v>0</v>
      </c>
      <c r="CH84" s="219">
        <f>SUMIFS(TB!BA:BA,TB!$F:$F,'Reported IS - detailed'!$B84,TB!$B:$B,'Reported IS - detailed'!$C84,TB!$G:$G,'Reported IS - detailed'!$E84,TB!$J:$J,'Reported IS - detailed'!$A$4,TB!$K:$K,"")</f>
        <v>0</v>
      </c>
      <c r="CI84" s="219">
        <f>SUMIFS(TB!BB:BB,TB!$F:$F,'Reported IS - detailed'!$B84,TB!$B:$B,'Reported IS - detailed'!$C84,TB!$G:$G,'Reported IS - detailed'!$E84,TB!$J:$J,'Reported IS - detailed'!$A$4,TB!$K:$K,"")</f>
        <v>0</v>
      </c>
      <c r="CJ84" s="219">
        <f>SUMIFS(TB!BC:BC,TB!$F:$F,'Reported IS - detailed'!$B84,TB!$B:$B,'Reported IS - detailed'!$C84,TB!$G:$G,'Reported IS - detailed'!$E84,TB!$J:$J,'Reported IS - detailed'!$A$4,TB!$K:$K,"")</f>
        <v>0</v>
      </c>
      <c r="CK84" s="219">
        <f>SUMIFS(TB!BD:BD,TB!$F:$F,'Reported IS - detailed'!$B84,TB!$B:$B,'Reported IS - detailed'!$C84,TB!$G:$G,'Reported IS - detailed'!$E84,TB!$J:$J,'Reported IS - detailed'!$A$4,TB!$K:$K,"")</f>
        <v>0</v>
      </c>
      <c r="CL84" s="219">
        <f>SUMIFS(TB!BE:BE,TB!$F:$F,'Reported IS - detailed'!$B84,TB!$B:$B,'Reported IS - detailed'!$C84,TB!$G:$G,'Reported IS - detailed'!$E84,TB!$J:$J,'Reported IS - detailed'!$A$4,TB!$K:$K,"")</f>
        <v>0</v>
      </c>
      <c r="CM84" s="219">
        <f>SUMIFS(TB!BF:BF,TB!$F:$F,'Reported IS - detailed'!$B84,TB!$B:$B,'Reported IS - detailed'!$C84,TB!$G:$G,'Reported IS - detailed'!$E84,TB!$J:$J,'Reported IS - detailed'!$A$4,TB!$K:$K,"")</f>
        <v>0</v>
      </c>
      <c r="CN84" s="219">
        <f>SUMIFS(TB!BG:BG,TB!$F:$F,'Reported IS - detailed'!$B84,TB!$B:$B,'Reported IS - detailed'!$C84,TB!$G:$G,'Reported IS - detailed'!$E84,TB!$J:$J,'Reported IS - detailed'!$A$4,TB!$K:$K,"")</f>
        <v>0</v>
      </c>
      <c r="CO84" s="219">
        <f>SUMIFS(TB!BH:BH,TB!$F:$F,'Reported IS - detailed'!$B84,TB!$B:$B,'Reported IS - detailed'!$C84,TB!$G:$G,'Reported IS - detailed'!$E84,TB!$J:$J,'Reported IS - detailed'!$A$4,TB!$K:$K,"")</f>
        <v>0</v>
      </c>
      <c r="CP84" s="218">
        <f>SUMIFS(TB!BI:BI,TB!$F:$F,'Reported IS - detailed'!$B84,TB!$B:$B,'Reported IS - detailed'!$C84,TB!$G:$G,'Reported IS - detailed'!$E84,TB!$J:$J,'Reported IS - detailed'!$A$4,TB!$K:$K,"")</f>
        <v>0</v>
      </c>
    </row>
    <row r="85" spans="2:94" ht="14.25" hidden="1" customHeight="1" outlineLevel="2" x14ac:dyDescent="0.45">
      <c r="B85" s="71" t="s">
        <v>10</v>
      </c>
      <c r="C85" s="197" t="s">
        <v>642</v>
      </c>
      <c r="D85" s="197" t="str">
        <f>IFERROR(VLOOKUP($C85,TB!$B:$H,2,FALSE),"-")</f>
        <v>SEWP PROPOSAL GRAPHICS</v>
      </c>
      <c r="E85" s="197" t="str">
        <f>IFERROR(VLOOKUP($C85,TB!$B:$H,6,FALSE),"-")</f>
        <v>Miscellaneous expense</v>
      </c>
      <c r="F85" s="71" t="str">
        <f>IFERROR(VLOOKUP($C85,TB!$B:$H,7,FALSE),"-")</f>
        <v>SEWP proposal graphics</v>
      </c>
      <c r="G85" s="219">
        <f>SUM(AU85:BF85)</f>
        <v>0</v>
      </c>
      <c r="H85" s="219">
        <f>SUM(BG85:BR85)</f>
        <v>0</v>
      </c>
      <c r="I85" s="219">
        <f>SUM(BS85:CD85)</f>
        <v>0</v>
      </c>
      <c r="J85" s="218">
        <f ca="1">_xlfn.IFNA(SUM(OFFSET($AU85,0,MATCH(Periods!$D$15,$AU$7:$CS$7)-1):OFFSET($AU85,0,MATCH(Periods!$D$15,$AU$7:$CS$7,0)-12)),0)</f>
        <v>0</v>
      </c>
      <c r="K85" s="218">
        <f ca="1">_xlfn.IFNA(SUM(OFFSET($AU85,0,MATCH(Periods!$D$17,$AU$7:$CS$7)-1):OFFSET($AU85,0,MATCH(Periods!$D$13,$AU$7:$CS$7,0))),0)</f>
        <v>0</v>
      </c>
      <c r="L85" s="218">
        <f ca="1">_xlfn.IFNA(SUM(OFFSET($AU85,0,MATCH(Periods!$D$16,$AU$7:$CS$7)-1):OFFSET($AU85,0,MATCH(Periods!$D$14,$AU$7:$CS$7,0))),0)</f>
        <v>0</v>
      </c>
      <c r="N85" s="71"/>
      <c r="O85" s="316"/>
      <c r="P85" s="58">
        <f t="shared" si="371"/>
        <v>0</v>
      </c>
      <c r="Q85" s="58">
        <f t="shared" si="372"/>
        <v>0</v>
      </c>
      <c r="R85" s="58">
        <f t="shared" si="373"/>
        <v>0</v>
      </c>
      <c r="S85" s="58">
        <f t="shared" ca="1" si="374"/>
        <v>0</v>
      </c>
      <c r="T85" s="58">
        <f t="shared" ca="1" si="375"/>
        <v>0</v>
      </c>
      <c r="U85" s="58">
        <f t="shared" ca="1" si="376"/>
        <v>0</v>
      </c>
      <c r="V85" s="149"/>
      <c r="W85" s="218">
        <f t="shared" si="158"/>
        <v>0</v>
      </c>
      <c r="X85" s="218">
        <f>MIN(BG85:BR85)</f>
        <v>0</v>
      </c>
      <c r="Y85" s="218">
        <f>MIN(BS85:CD85)</f>
        <v>0</v>
      </c>
      <c r="Z85" s="218">
        <f ca="1">_xlfn.IFNA(MIN(OFFSET($AU85,0,MATCH(Periods!$D$15,$AU$7:$CS$7)-1):OFFSET($AU85,0,MATCH(Periods!$D$15,$AU$7:$CS$7,0)-12)),0)</f>
        <v>0</v>
      </c>
      <c r="AA85" s="337"/>
      <c r="AB85" s="218">
        <f t="shared" si="159"/>
        <v>0</v>
      </c>
      <c r="AC85" s="218">
        <f>MAX(BG85:BR85)</f>
        <v>0</v>
      </c>
      <c r="AD85" s="218">
        <f>MAX(BS85:CD85)</f>
        <v>0</v>
      </c>
      <c r="AE85" s="218">
        <f ca="1">_xlfn.IFNA(MAX(OFFSET($AU85,0,MATCH(Periods!$D$15,$AU$7:$CS$7)-1):OFFSET($AU85,0,MATCH(Periods!$D$15,$AU$7:$CS$7,0)-12)),0)</f>
        <v>0</v>
      </c>
      <c r="AF85" s="337"/>
      <c r="AG85" s="218">
        <f t="shared" si="160"/>
        <v>0</v>
      </c>
      <c r="AH85" s="218">
        <f>AVERAGE(BG85:BR85)</f>
        <v>0</v>
      </c>
      <c r="AI85" s="218">
        <f>AVERAGE(BS85:CD85)</f>
        <v>0</v>
      </c>
      <c r="AJ85" s="218">
        <f ca="1">_xlfn.IFNA(AVERAGE(OFFSET($AU85,0,MATCH(Periods!$D$15,$AU$7:$CS$7)-1):OFFSET($AU85,0,MATCH(Periods!$D$15,$AU$7:$CS$7,0)-12)),0)</f>
        <v>0</v>
      </c>
      <c r="AK85" s="337"/>
      <c r="AL85" s="218">
        <f t="shared" si="418"/>
        <v>0</v>
      </c>
      <c r="AM85" s="59" t="str">
        <f t="shared" si="419"/>
        <v>n/a</v>
      </c>
      <c r="AN85" s="218">
        <f t="shared" si="420"/>
        <v>0</v>
      </c>
      <c r="AO85" s="59" t="str">
        <f t="shared" si="421"/>
        <v>n/a</v>
      </c>
      <c r="AP85" s="218">
        <f t="shared" ca="1" si="422"/>
        <v>0</v>
      </c>
      <c r="AQ85" s="59" t="str">
        <f t="shared" ca="1" si="423"/>
        <v>n/a</v>
      </c>
      <c r="AR85" s="218">
        <f t="shared" ca="1" si="424"/>
        <v>0</v>
      </c>
      <c r="AS85" s="58" t="str">
        <f t="shared" ca="1" si="425"/>
        <v>n/a</v>
      </c>
      <c r="AU85" s="219">
        <f>SUMIFS(TB!N:N,TB!$F:$F,'Reported IS - detailed'!$B85,TB!$B:$B,'Reported IS - detailed'!$C85,TB!$G:$G,'Reported IS - detailed'!$E85,TB!$J:$J,'Reported IS - detailed'!$A$4,TB!$K:$K,"")</f>
        <v>0</v>
      </c>
      <c r="AV85" s="219">
        <f>SUMIFS(TB!O:O,TB!$F:$F,'Reported IS - detailed'!$B85,TB!$B:$B,'Reported IS - detailed'!$C85,TB!$G:$G,'Reported IS - detailed'!$E85,TB!$J:$J,'Reported IS - detailed'!$A$4,TB!$K:$K,"")</f>
        <v>0</v>
      </c>
      <c r="AW85" s="219">
        <f>SUMIFS(TB!P:P,TB!$F:$F,'Reported IS - detailed'!$B85,TB!$B:$B,'Reported IS - detailed'!$C85,TB!$G:$G,'Reported IS - detailed'!$E85,TB!$J:$J,'Reported IS - detailed'!$A$4,TB!$K:$K,"")</f>
        <v>0</v>
      </c>
      <c r="AX85" s="219">
        <f>SUMIFS(TB!Q:Q,TB!$F:$F,'Reported IS - detailed'!$B85,TB!$B:$B,'Reported IS - detailed'!$C85,TB!$G:$G,'Reported IS - detailed'!$E85,TB!$J:$J,'Reported IS - detailed'!$A$4,TB!$K:$K,"")</f>
        <v>0</v>
      </c>
      <c r="AY85" s="219">
        <f>SUMIFS(TB!R:R,TB!$F:$F,'Reported IS - detailed'!$B85,TB!$B:$B,'Reported IS - detailed'!$C85,TB!$G:$G,'Reported IS - detailed'!$E85,TB!$J:$J,'Reported IS - detailed'!$A$4,TB!$K:$K,"")</f>
        <v>0</v>
      </c>
      <c r="AZ85" s="219">
        <f>SUMIFS(TB!S:S,TB!$F:$F,'Reported IS - detailed'!$B85,TB!$B:$B,'Reported IS - detailed'!$C85,TB!$G:$G,'Reported IS - detailed'!$E85,TB!$J:$J,'Reported IS - detailed'!$A$4,TB!$K:$K,"")</f>
        <v>0</v>
      </c>
      <c r="BA85" s="219">
        <f>SUMIFS(TB!T:T,TB!$F:$F,'Reported IS - detailed'!$B85,TB!$B:$B,'Reported IS - detailed'!$C85,TB!$G:$G,'Reported IS - detailed'!$E85,TB!$J:$J,'Reported IS - detailed'!$A$4,TB!$K:$K,"")</f>
        <v>0</v>
      </c>
      <c r="BB85" s="219">
        <f>SUMIFS(TB!U:U,TB!$F:$F,'Reported IS - detailed'!$B85,TB!$B:$B,'Reported IS - detailed'!$C85,TB!$G:$G,'Reported IS - detailed'!$E85,TB!$J:$J,'Reported IS - detailed'!$A$4,TB!$K:$K,"")</f>
        <v>0</v>
      </c>
      <c r="BC85" s="219">
        <f>SUMIFS(TB!V:V,TB!$F:$F,'Reported IS - detailed'!$B85,TB!$B:$B,'Reported IS - detailed'!$C85,TB!$G:$G,'Reported IS - detailed'!$E85,TB!$J:$J,'Reported IS - detailed'!$A$4,TB!$K:$K,"")</f>
        <v>0</v>
      </c>
      <c r="BD85" s="219">
        <f>SUMIFS(TB!W:W,TB!$F:$F,'Reported IS - detailed'!$B85,TB!$B:$B,'Reported IS - detailed'!$C85,TB!$G:$G,'Reported IS - detailed'!$E85,TB!$J:$J,'Reported IS - detailed'!$A$4,TB!$K:$K,"")</f>
        <v>0</v>
      </c>
      <c r="BE85" s="219">
        <f>SUMIFS(TB!X:X,TB!$F:$F,'Reported IS - detailed'!$B85,TB!$B:$B,'Reported IS - detailed'!$C85,TB!$G:$G,'Reported IS - detailed'!$E85,TB!$J:$J,'Reported IS - detailed'!$A$4,TB!$K:$K,"")</f>
        <v>0</v>
      </c>
      <c r="BF85" s="219">
        <f>SUMIFS(TB!Y:Y,TB!$F:$F,'Reported IS - detailed'!$B85,TB!$B:$B,'Reported IS - detailed'!$C85,TB!$G:$G,'Reported IS - detailed'!$E85,TB!$J:$J,'Reported IS - detailed'!$A$4,TB!$K:$K,"")</f>
        <v>0</v>
      </c>
      <c r="BG85" s="219">
        <f>SUMIFS(TB!Z:Z,TB!$F:$F,'Reported IS - detailed'!$B85,TB!$B:$B,'Reported IS - detailed'!$C85,TB!$G:$G,'Reported IS - detailed'!$E85,TB!$J:$J,'Reported IS - detailed'!$A$4,TB!$K:$K,"")</f>
        <v>0</v>
      </c>
      <c r="BH85" s="219">
        <f>SUMIFS(TB!AA:AA,TB!$F:$F,'Reported IS - detailed'!$B85,TB!$B:$B,'Reported IS - detailed'!$C85,TB!$G:$G,'Reported IS - detailed'!$E85,TB!$J:$J,'Reported IS - detailed'!$A$4,TB!$K:$K,"")</f>
        <v>0</v>
      </c>
      <c r="BI85" s="219">
        <f>SUMIFS(TB!AB:AB,TB!$F:$F,'Reported IS - detailed'!$B85,TB!$B:$B,'Reported IS - detailed'!$C85,TB!$G:$G,'Reported IS - detailed'!$E85,TB!$J:$J,'Reported IS - detailed'!$A$4,TB!$K:$K,"")</f>
        <v>0</v>
      </c>
      <c r="BJ85" s="219">
        <f>SUMIFS(TB!AC:AC,TB!$F:$F,'Reported IS - detailed'!$B85,TB!$B:$B,'Reported IS - detailed'!$C85,TB!$G:$G,'Reported IS - detailed'!$E85,TB!$J:$J,'Reported IS - detailed'!$A$4,TB!$K:$K,"")</f>
        <v>0</v>
      </c>
      <c r="BK85" s="219">
        <f>SUMIFS(TB!AD:AD,TB!$F:$F,'Reported IS - detailed'!$B85,TB!$B:$B,'Reported IS - detailed'!$C85,TB!$G:$G,'Reported IS - detailed'!$E85,TB!$J:$J,'Reported IS - detailed'!$A$4,TB!$K:$K,"")</f>
        <v>0</v>
      </c>
      <c r="BL85" s="219">
        <f>SUMIFS(TB!AE:AE,TB!$F:$F,'Reported IS - detailed'!$B85,TB!$B:$B,'Reported IS - detailed'!$C85,TB!$G:$G,'Reported IS - detailed'!$E85,TB!$J:$J,'Reported IS - detailed'!$A$4,TB!$K:$K,"")</f>
        <v>0</v>
      </c>
      <c r="BM85" s="219">
        <f>SUMIFS(TB!AF:AF,TB!$F:$F,'Reported IS - detailed'!$B85,TB!$B:$B,'Reported IS - detailed'!$C85,TB!$G:$G,'Reported IS - detailed'!$E85,TB!$J:$J,'Reported IS - detailed'!$A$4,TB!$K:$K,"")</f>
        <v>0</v>
      </c>
      <c r="BN85" s="219">
        <f>SUMIFS(TB!AG:AG,TB!$F:$F,'Reported IS - detailed'!$B85,TB!$B:$B,'Reported IS - detailed'!$C85,TB!$G:$G,'Reported IS - detailed'!$E85,TB!$J:$J,'Reported IS - detailed'!$A$4,TB!$K:$K,"")</f>
        <v>0</v>
      </c>
      <c r="BO85" s="219">
        <f>SUMIFS(TB!AH:AH,TB!$F:$F,'Reported IS - detailed'!$B85,TB!$B:$B,'Reported IS - detailed'!$C85,TB!$G:$G,'Reported IS - detailed'!$E85,TB!$J:$J,'Reported IS - detailed'!$A$4,TB!$K:$K,"")</f>
        <v>0</v>
      </c>
      <c r="BP85" s="219">
        <f>SUMIFS(TB!AI:AI,TB!$F:$F,'Reported IS - detailed'!$B85,TB!$B:$B,'Reported IS - detailed'!$C85,TB!$G:$G,'Reported IS - detailed'!$E85,TB!$J:$J,'Reported IS - detailed'!$A$4,TB!$K:$K,"")</f>
        <v>0</v>
      </c>
      <c r="BQ85" s="219">
        <f>SUMIFS(TB!AJ:AJ,TB!$F:$F,'Reported IS - detailed'!$B85,TB!$B:$B,'Reported IS - detailed'!$C85,TB!$G:$G,'Reported IS - detailed'!$E85,TB!$J:$J,'Reported IS - detailed'!$A$4,TB!$K:$K,"")</f>
        <v>0</v>
      </c>
      <c r="BR85" s="219">
        <f>SUMIFS(TB!AK:AK,TB!$F:$F,'Reported IS - detailed'!$B85,TB!$B:$B,'Reported IS - detailed'!$C85,TB!$G:$G,'Reported IS - detailed'!$E85,TB!$J:$J,'Reported IS - detailed'!$A$4,TB!$K:$K,"")</f>
        <v>0</v>
      </c>
      <c r="BS85" s="219">
        <f>SUMIFS(TB!AL:AL,TB!$F:$F,'Reported IS - detailed'!$B85,TB!$B:$B,'Reported IS - detailed'!$C85,TB!$G:$G,'Reported IS - detailed'!$E85,TB!$J:$J,'Reported IS - detailed'!$A$4,TB!$K:$K,"")</f>
        <v>0</v>
      </c>
      <c r="BT85" s="219">
        <f>SUMIFS(TB!AM:AM,TB!$F:$F,'Reported IS - detailed'!$B85,TB!$B:$B,'Reported IS - detailed'!$C85,TB!$G:$G,'Reported IS - detailed'!$E85,TB!$J:$J,'Reported IS - detailed'!$A$4,TB!$K:$K,"")</f>
        <v>0</v>
      </c>
      <c r="BU85" s="219">
        <f>SUMIFS(TB!AN:AN,TB!$F:$F,'Reported IS - detailed'!$B85,TB!$B:$B,'Reported IS - detailed'!$C85,TB!$G:$G,'Reported IS - detailed'!$E85,TB!$J:$J,'Reported IS - detailed'!$A$4,TB!$K:$K,"")</f>
        <v>0</v>
      </c>
      <c r="BV85" s="219">
        <f>SUMIFS(TB!AO:AO,TB!$F:$F,'Reported IS - detailed'!$B85,TB!$B:$B,'Reported IS - detailed'!$C85,TB!$G:$G,'Reported IS - detailed'!$E85,TB!$J:$J,'Reported IS - detailed'!$A$4,TB!$K:$K,"")</f>
        <v>0</v>
      </c>
      <c r="BW85" s="219">
        <f>SUMIFS(TB!AP:AP,TB!$F:$F,'Reported IS - detailed'!$B85,TB!$B:$B,'Reported IS - detailed'!$C85,TB!$G:$G,'Reported IS - detailed'!$E85,TB!$J:$J,'Reported IS - detailed'!$A$4,TB!$K:$K,"")</f>
        <v>0</v>
      </c>
      <c r="BX85" s="219">
        <f>SUMIFS(TB!AQ:AQ,TB!$F:$F,'Reported IS - detailed'!$B85,TB!$B:$B,'Reported IS - detailed'!$C85,TB!$G:$G,'Reported IS - detailed'!$E85,TB!$J:$J,'Reported IS - detailed'!$A$4,TB!$K:$K,"")</f>
        <v>0</v>
      </c>
      <c r="BY85" s="219">
        <f>SUMIFS(TB!AR:AR,TB!$F:$F,'Reported IS - detailed'!$B85,TB!$B:$B,'Reported IS - detailed'!$C85,TB!$G:$G,'Reported IS - detailed'!$E85,TB!$J:$J,'Reported IS - detailed'!$A$4,TB!$K:$K,"")</f>
        <v>0</v>
      </c>
      <c r="BZ85" s="219">
        <f>SUMIFS(TB!AS:AS,TB!$F:$F,'Reported IS - detailed'!$B85,TB!$B:$B,'Reported IS - detailed'!$C85,TB!$G:$G,'Reported IS - detailed'!$E85,TB!$J:$J,'Reported IS - detailed'!$A$4,TB!$K:$K,"")</f>
        <v>0</v>
      </c>
      <c r="CA85" s="219">
        <f>SUMIFS(TB!AT:AT,TB!$F:$F,'Reported IS - detailed'!$B85,TB!$B:$B,'Reported IS - detailed'!$C85,TB!$G:$G,'Reported IS - detailed'!$E85,TB!$J:$J,'Reported IS - detailed'!$A$4,TB!$K:$K,"")</f>
        <v>0</v>
      </c>
      <c r="CB85" s="219">
        <f>SUMIFS(TB!AU:AU,TB!$F:$F,'Reported IS - detailed'!$B85,TB!$B:$B,'Reported IS - detailed'!$C85,TB!$G:$G,'Reported IS - detailed'!$E85,TB!$J:$J,'Reported IS - detailed'!$A$4,TB!$K:$K,"")</f>
        <v>0</v>
      </c>
      <c r="CC85" s="219">
        <f>SUMIFS(TB!AV:AV,TB!$F:$F,'Reported IS - detailed'!$B85,TB!$B:$B,'Reported IS - detailed'!$C85,TB!$G:$G,'Reported IS - detailed'!$E85,TB!$J:$J,'Reported IS - detailed'!$A$4,TB!$K:$K,"")</f>
        <v>0</v>
      </c>
      <c r="CD85" s="218">
        <f>SUMIFS(TB!AW:AW,TB!$F:$F,'Reported IS - detailed'!$B85,TB!$B:$B,'Reported IS - detailed'!$C85,TB!$G:$G,'Reported IS - detailed'!$E85,TB!$J:$J,'Reported IS - detailed'!$A$4,TB!$K:$K,"")</f>
        <v>0</v>
      </c>
      <c r="CE85" s="219">
        <f>SUMIFS(TB!AX:AX,TB!$F:$F,'Reported IS - detailed'!$B85,TB!$B:$B,'Reported IS - detailed'!$C85,TB!$G:$G,'Reported IS - detailed'!$E85,TB!$J:$J,'Reported IS - detailed'!$A$4,TB!$K:$K,"")</f>
        <v>0</v>
      </c>
      <c r="CF85" s="219">
        <f>SUMIFS(TB!AY:AY,TB!$F:$F,'Reported IS - detailed'!$B85,TB!$B:$B,'Reported IS - detailed'!$C85,TB!$G:$G,'Reported IS - detailed'!$E85,TB!$J:$J,'Reported IS - detailed'!$A$4,TB!$K:$K,"")</f>
        <v>0</v>
      </c>
      <c r="CG85" s="219">
        <f>SUMIFS(TB!AZ:AZ,TB!$F:$F,'Reported IS - detailed'!$B85,TB!$B:$B,'Reported IS - detailed'!$C85,TB!$G:$G,'Reported IS - detailed'!$E85,TB!$J:$J,'Reported IS - detailed'!$A$4,TB!$K:$K,"")</f>
        <v>0</v>
      </c>
      <c r="CH85" s="219">
        <f>SUMIFS(TB!BA:BA,TB!$F:$F,'Reported IS - detailed'!$B85,TB!$B:$B,'Reported IS - detailed'!$C85,TB!$G:$G,'Reported IS - detailed'!$E85,TB!$J:$J,'Reported IS - detailed'!$A$4,TB!$K:$K,"")</f>
        <v>0</v>
      </c>
      <c r="CI85" s="219">
        <f>SUMIFS(TB!BB:BB,TB!$F:$F,'Reported IS - detailed'!$B85,TB!$B:$B,'Reported IS - detailed'!$C85,TB!$G:$G,'Reported IS - detailed'!$E85,TB!$J:$J,'Reported IS - detailed'!$A$4,TB!$K:$K,"")</f>
        <v>0</v>
      </c>
      <c r="CJ85" s="219">
        <f>SUMIFS(TB!BC:BC,TB!$F:$F,'Reported IS - detailed'!$B85,TB!$B:$B,'Reported IS - detailed'!$C85,TB!$G:$G,'Reported IS - detailed'!$E85,TB!$J:$J,'Reported IS - detailed'!$A$4,TB!$K:$K,"")</f>
        <v>0</v>
      </c>
      <c r="CK85" s="219">
        <f>SUMIFS(TB!BD:BD,TB!$F:$F,'Reported IS - detailed'!$B85,TB!$B:$B,'Reported IS - detailed'!$C85,TB!$G:$G,'Reported IS - detailed'!$E85,TB!$J:$J,'Reported IS - detailed'!$A$4,TB!$K:$K,"")</f>
        <v>0</v>
      </c>
      <c r="CL85" s="219">
        <f>SUMIFS(TB!BE:BE,TB!$F:$F,'Reported IS - detailed'!$B85,TB!$B:$B,'Reported IS - detailed'!$C85,TB!$G:$G,'Reported IS - detailed'!$E85,TB!$J:$J,'Reported IS - detailed'!$A$4,TB!$K:$K,"")</f>
        <v>0</v>
      </c>
      <c r="CM85" s="219">
        <f>SUMIFS(TB!BF:BF,TB!$F:$F,'Reported IS - detailed'!$B85,TB!$B:$B,'Reported IS - detailed'!$C85,TB!$G:$G,'Reported IS - detailed'!$E85,TB!$J:$J,'Reported IS - detailed'!$A$4,TB!$K:$K,"")</f>
        <v>0</v>
      </c>
      <c r="CN85" s="219">
        <f>SUMIFS(TB!BG:BG,TB!$F:$F,'Reported IS - detailed'!$B85,TB!$B:$B,'Reported IS - detailed'!$C85,TB!$G:$G,'Reported IS - detailed'!$E85,TB!$J:$J,'Reported IS - detailed'!$A$4,TB!$K:$K,"")</f>
        <v>0</v>
      </c>
      <c r="CO85" s="219">
        <f>SUMIFS(TB!BH:BH,TB!$F:$F,'Reported IS - detailed'!$B85,TB!$B:$B,'Reported IS - detailed'!$C85,TB!$G:$G,'Reported IS - detailed'!$E85,TB!$J:$J,'Reported IS - detailed'!$A$4,TB!$K:$K,"")</f>
        <v>0</v>
      </c>
      <c r="CP85" s="218">
        <f>SUMIFS(TB!BI:BI,TB!$F:$F,'Reported IS - detailed'!$B85,TB!$B:$B,'Reported IS - detailed'!$C85,TB!$G:$G,'Reported IS - detailed'!$E85,TB!$J:$J,'Reported IS - detailed'!$A$4,TB!$K:$K,"")</f>
        <v>0</v>
      </c>
    </row>
    <row r="86" spans="2:94" ht="14.25" hidden="1" customHeight="1" outlineLevel="2" x14ac:dyDescent="0.45">
      <c r="B86" s="92" t="s">
        <v>10</v>
      </c>
      <c r="C86" s="93" t="s">
        <v>652</v>
      </c>
      <c r="D86" s="93" t="str">
        <f>IFERROR(VLOOKUP($C86,TB!$B:$H,2,FALSE),"-")</f>
        <v>VOID</v>
      </c>
      <c r="E86" s="93" t="str">
        <f>IFERROR(VLOOKUP($C86,TB!$B:$H,6,FALSE),"-")</f>
        <v>Miscellaneous expense</v>
      </c>
      <c r="F86" s="92" t="str">
        <f>IFERROR(VLOOKUP($C86,TB!$B:$H,7,FALSE),"-")</f>
        <v>Void</v>
      </c>
      <c r="G86" s="220">
        <f>SUM(AU86:BF86)</f>
        <v>0</v>
      </c>
      <c r="H86" s="220">
        <f>SUM(BG86:BR86)</f>
        <v>0</v>
      </c>
      <c r="I86" s="220">
        <f>SUM(BS86:CD86)</f>
        <v>0</v>
      </c>
      <c r="J86" s="220">
        <f ca="1">_xlfn.IFNA(SUM(OFFSET($AU86,0,MATCH(Periods!$D$15,$AU$7:$CS$7)-1):OFFSET($AU86,0,MATCH(Periods!$D$15,$AU$7:$CS$7,0)-12)),0)</f>
        <v>0</v>
      </c>
      <c r="K86" s="220">
        <f ca="1">_xlfn.IFNA(SUM(OFFSET($AU86,0,MATCH(Periods!$D$17,$AU$7:$CS$7)-1):OFFSET($AU86,0,MATCH(Periods!$D$13,$AU$7:$CS$7,0))),0)</f>
        <v>0</v>
      </c>
      <c r="L86" s="220">
        <f ca="1">_xlfn.IFNA(SUM(OFFSET($AU86,0,MATCH(Periods!$D$16,$AU$7:$CS$7)-1):OFFSET($AU86,0,MATCH(Periods!$D$14,$AU$7:$CS$7,0))),0)</f>
        <v>0</v>
      </c>
      <c r="N86" s="92"/>
      <c r="O86" s="316"/>
      <c r="P86" s="49">
        <f t="shared" si="371"/>
        <v>0</v>
      </c>
      <c r="Q86" s="49">
        <f t="shared" si="372"/>
        <v>0</v>
      </c>
      <c r="R86" s="49">
        <f t="shared" si="373"/>
        <v>0</v>
      </c>
      <c r="S86" s="49">
        <f t="shared" ca="1" si="374"/>
        <v>0</v>
      </c>
      <c r="T86" s="49">
        <f t="shared" ca="1" si="375"/>
        <v>0</v>
      </c>
      <c r="U86" s="49">
        <f t="shared" ca="1" si="376"/>
        <v>0</v>
      </c>
      <c r="V86" s="149"/>
      <c r="W86" s="220">
        <f t="shared" si="158"/>
        <v>0</v>
      </c>
      <c r="X86" s="220">
        <f>MIN(BG86:BR86)</f>
        <v>0</v>
      </c>
      <c r="Y86" s="220">
        <f>MIN(BS86:CD86)</f>
        <v>0</v>
      </c>
      <c r="Z86" s="220">
        <f ca="1">_xlfn.IFNA(MIN(OFFSET($AU86,0,MATCH(Periods!$D$15,$AU$7:$CS$7)-1):OFFSET($AU86,0,MATCH(Periods!$D$15,$AU$7:$CS$7,0)-12)),0)</f>
        <v>0</v>
      </c>
      <c r="AA86" s="337"/>
      <c r="AB86" s="220">
        <f t="shared" si="159"/>
        <v>0</v>
      </c>
      <c r="AC86" s="220">
        <f>MAX(BG86:BR86)</f>
        <v>0</v>
      </c>
      <c r="AD86" s="220">
        <f>MAX(BS86:CD86)</f>
        <v>0</v>
      </c>
      <c r="AE86" s="220">
        <f ca="1">_xlfn.IFNA(MAX(OFFSET($AU86,0,MATCH(Periods!$D$15,$AU$7:$CS$7)-1):OFFSET($AU86,0,MATCH(Periods!$D$15,$AU$7:$CS$7,0)-12)),0)</f>
        <v>0</v>
      </c>
      <c r="AF86" s="337"/>
      <c r="AG86" s="220">
        <f t="shared" si="160"/>
        <v>0</v>
      </c>
      <c r="AH86" s="220">
        <f>AVERAGE(BG86:BR86)</f>
        <v>0</v>
      </c>
      <c r="AI86" s="220">
        <f>AVERAGE(BS86:CD86)</f>
        <v>0</v>
      </c>
      <c r="AJ86" s="220">
        <f ca="1">_xlfn.IFNA(AVERAGE(OFFSET($AU86,0,MATCH(Periods!$D$15,$AU$7:$CS$7)-1):OFFSET($AU86,0,MATCH(Periods!$D$15,$AU$7:$CS$7,0)-12)),0)</f>
        <v>0</v>
      </c>
      <c r="AK86" s="337"/>
      <c r="AL86" s="220">
        <f t="shared" si="418"/>
        <v>0</v>
      </c>
      <c r="AM86" s="83" t="str">
        <f t="shared" si="419"/>
        <v>n/a</v>
      </c>
      <c r="AN86" s="220">
        <f t="shared" si="420"/>
        <v>0</v>
      </c>
      <c r="AO86" s="83" t="str">
        <f t="shared" si="421"/>
        <v>n/a</v>
      </c>
      <c r="AP86" s="220">
        <f t="shared" ca="1" si="422"/>
        <v>0</v>
      </c>
      <c r="AQ86" s="83" t="str">
        <f t="shared" ca="1" si="423"/>
        <v>n/a</v>
      </c>
      <c r="AR86" s="220">
        <f t="shared" ca="1" si="424"/>
        <v>0</v>
      </c>
      <c r="AS86" s="49" t="str">
        <f t="shared" ca="1" si="425"/>
        <v>n/a</v>
      </c>
      <c r="AU86" s="220">
        <f>SUMIFS(TB!N:N,TB!$F:$F,'Reported IS - detailed'!$B86,TB!$B:$B,'Reported IS - detailed'!$C86,TB!$G:$G,'Reported IS - detailed'!$E86,TB!$J:$J,'Reported IS - detailed'!$A$4,TB!$K:$K,"")</f>
        <v>0</v>
      </c>
      <c r="AV86" s="220">
        <f>SUMIFS(TB!O:O,TB!$F:$F,'Reported IS - detailed'!$B86,TB!$B:$B,'Reported IS - detailed'!$C86,TB!$G:$G,'Reported IS - detailed'!$E86,TB!$J:$J,'Reported IS - detailed'!$A$4,TB!$K:$K,"")</f>
        <v>0</v>
      </c>
      <c r="AW86" s="220">
        <f>SUMIFS(TB!P:P,TB!$F:$F,'Reported IS - detailed'!$B86,TB!$B:$B,'Reported IS - detailed'!$C86,TB!$G:$G,'Reported IS - detailed'!$E86,TB!$J:$J,'Reported IS - detailed'!$A$4,TB!$K:$K,"")</f>
        <v>0</v>
      </c>
      <c r="AX86" s="220">
        <f>SUMIFS(TB!Q:Q,TB!$F:$F,'Reported IS - detailed'!$B86,TB!$B:$B,'Reported IS - detailed'!$C86,TB!$G:$G,'Reported IS - detailed'!$E86,TB!$J:$J,'Reported IS - detailed'!$A$4,TB!$K:$K,"")</f>
        <v>0</v>
      </c>
      <c r="AY86" s="220">
        <f>SUMIFS(TB!R:R,TB!$F:$F,'Reported IS - detailed'!$B86,TB!$B:$B,'Reported IS - detailed'!$C86,TB!$G:$G,'Reported IS - detailed'!$E86,TB!$J:$J,'Reported IS - detailed'!$A$4,TB!$K:$K,"")</f>
        <v>0</v>
      </c>
      <c r="AZ86" s="220">
        <f>SUMIFS(TB!S:S,TB!$F:$F,'Reported IS - detailed'!$B86,TB!$B:$B,'Reported IS - detailed'!$C86,TB!$G:$G,'Reported IS - detailed'!$E86,TB!$J:$J,'Reported IS - detailed'!$A$4,TB!$K:$K,"")</f>
        <v>0</v>
      </c>
      <c r="BA86" s="220">
        <f>SUMIFS(TB!T:T,TB!$F:$F,'Reported IS - detailed'!$B86,TB!$B:$B,'Reported IS - detailed'!$C86,TB!$G:$G,'Reported IS - detailed'!$E86,TB!$J:$J,'Reported IS - detailed'!$A$4,TB!$K:$K,"")</f>
        <v>0</v>
      </c>
      <c r="BB86" s="220">
        <f>SUMIFS(TB!U:U,TB!$F:$F,'Reported IS - detailed'!$B86,TB!$B:$B,'Reported IS - detailed'!$C86,TB!$G:$G,'Reported IS - detailed'!$E86,TB!$J:$J,'Reported IS - detailed'!$A$4,TB!$K:$K,"")</f>
        <v>0</v>
      </c>
      <c r="BC86" s="220">
        <f>SUMIFS(TB!V:V,TB!$F:$F,'Reported IS - detailed'!$B86,TB!$B:$B,'Reported IS - detailed'!$C86,TB!$G:$G,'Reported IS - detailed'!$E86,TB!$J:$J,'Reported IS - detailed'!$A$4,TB!$K:$K,"")</f>
        <v>0</v>
      </c>
      <c r="BD86" s="220">
        <f>SUMIFS(TB!W:W,TB!$F:$F,'Reported IS - detailed'!$B86,TB!$B:$B,'Reported IS - detailed'!$C86,TB!$G:$G,'Reported IS - detailed'!$E86,TB!$J:$J,'Reported IS - detailed'!$A$4,TB!$K:$K,"")</f>
        <v>0</v>
      </c>
      <c r="BE86" s="220">
        <f>SUMIFS(TB!X:X,TB!$F:$F,'Reported IS - detailed'!$B86,TB!$B:$B,'Reported IS - detailed'!$C86,TB!$G:$G,'Reported IS - detailed'!$E86,TB!$J:$J,'Reported IS - detailed'!$A$4,TB!$K:$K,"")</f>
        <v>0</v>
      </c>
      <c r="BF86" s="220">
        <f>SUMIFS(TB!Y:Y,TB!$F:$F,'Reported IS - detailed'!$B86,TB!$B:$B,'Reported IS - detailed'!$C86,TB!$G:$G,'Reported IS - detailed'!$E86,TB!$J:$J,'Reported IS - detailed'!$A$4,TB!$K:$K,"")</f>
        <v>0</v>
      </c>
      <c r="BG86" s="220">
        <f>SUMIFS(TB!Z:Z,TB!$F:$F,'Reported IS - detailed'!$B86,TB!$B:$B,'Reported IS - detailed'!$C86,TB!$G:$G,'Reported IS - detailed'!$E86,TB!$J:$J,'Reported IS - detailed'!$A$4,TB!$K:$K,"")</f>
        <v>0</v>
      </c>
      <c r="BH86" s="220">
        <f>SUMIFS(TB!AA:AA,TB!$F:$F,'Reported IS - detailed'!$B86,TB!$B:$B,'Reported IS - detailed'!$C86,TB!$G:$G,'Reported IS - detailed'!$E86,TB!$J:$J,'Reported IS - detailed'!$A$4,TB!$K:$K,"")</f>
        <v>0</v>
      </c>
      <c r="BI86" s="220">
        <f>SUMIFS(TB!AB:AB,TB!$F:$F,'Reported IS - detailed'!$B86,TB!$B:$B,'Reported IS - detailed'!$C86,TB!$G:$G,'Reported IS - detailed'!$E86,TB!$J:$J,'Reported IS - detailed'!$A$4,TB!$K:$K,"")</f>
        <v>0</v>
      </c>
      <c r="BJ86" s="220">
        <f>SUMIFS(TB!AC:AC,TB!$F:$F,'Reported IS - detailed'!$B86,TB!$B:$B,'Reported IS - detailed'!$C86,TB!$G:$G,'Reported IS - detailed'!$E86,TB!$J:$J,'Reported IS - detailed'!$A$4,TB!$K:$K,"")</f>
        <v>0</v>
      </c>
      <c r="BK86" s="220">
        <f>SUMIFS(TB!AD:AD,TB!$F:$F,'Reported IS - detailed'!$B86,TB!$B:$B,'Reported IS - detailed'!$C86,TB!$G:$G,'Reported IS - detailed'!$E86,TB!$J:$J,'Reported IS - detailed'!$A$4,TB!$K:$K,"")</f>
        <v>0</v>
      </c>
      <c r="BL86" s="220">
        <f>SUMIFS(TB!AE:AE,TB!$F:$F,'Reported IS - detailed'!$B86,TB!$B:$B,'Reported IS - detailed'!$C86,TB!$G:$G,'Reported IS - detailed'!$E86,TB!$J:$J,'Reported IS - detailed'!$A$4,TB!$K:$K,"")</f>
        <v>0</v>
      </c>
      <c r="BM86" s="220">
        <f>SUMIFS(TB!AF:AF,TB!$F:$F,'Reported IS - detailed'!$B86,TB!$B:$B,'Reported IS - detailed'!$C86,TB!$G:$G,'Reported IS - detailed'!$E86,TB!$J:$J,'Reported IS - detailed'!$A$4,TB!$K:$K,"")</f>
        <v>0</v>
      </c>
      <c r="BN86" s="220">
        <f>SUMIFS(TB!AG:AG,TB!$F:$F,'Reported IS - detailed'!$B86,TB!$B:$B,'Reported IS - detailed'!$C86,TB!$G:$G,'Reported IS - detailed'!$E86,TB!$J:$J,'Reported IS - detailed'!$A$4,TB!$K:$K,"")</f>
        <v>0</v>
      </c>
      <c r="BO86" s="220">
        <f>SUMIFS(TB!AH:AH,TB!$F:$F,'Reported IS - detailed'!$B86,TB!$B:$B,'Reported IS - detailed'!$C86,TB!$G:$G,'Reported IS - detailed'!$E86,TB!$J:$J,'Reported IS - detailed'!$A$4,TB!$K:$K,"")</f>
        <v>0</v>
      </c>
      <c r="BP86" s="220">
        <f>SUMIFS(TB!AI:AI,TB!$F:$F,'Reported IS - detailed'!$B86,TB!$B:$B,'Reported IS - detailed'!$C86,TB!$G:$G,'Reported IS - detailed'!$E86,TB!$J:$J,'Reported IS - detailed'!$A$4,TB!$K:$K,"")</f>
        <v>0</v>
      </c>
      <c r="BQ86" s="220">
        <f>SUMIFS(TB!AJ:AJ,TB!$F:$F,'Reported IS - detailed'!$B86,TB!$B:$B,'Reported IS - detailed'!$C86,TB!$G:$G,'Reported IS - detailed'!$E86,TB!$J:$J,'Reported IS - detailed'!$A$4,TB!$K:$K,"")</f>
        <v>0</v>
      </c>
      <c r="BR86" s="220">
        <f>SUMIFS(TB!AK:AK,TB!$F:$F,'Reported IS - detailed'!$B86,TB!$B:$B,'Reported IS - detailed'!$C86,TB!$G:$G,'Reported IS - detailed'!$E86,TB!$J:$J,'Reported IS - detailed'!$A$4,TB!$K:$K,"")</f>
        <v>0</v>
      </c>
      <c r="BS86" s="220">
        <f>SUMIFS(TB!AL:AL,TB!$F:$F,'Reported IS - detailed'!$B86,TB!$B:$B,'Reported IS - detailed'!$C86,TB!$G:$G,'Reported IS - detailed'!$E86,TB!$J:$J,'Reported IS - detailed'!$A$4,TB!$K:$K,"")</f>
        <v>0</v>
      </c>
      <c r="BT86" s="220">
        <f>SUMIFS(TB!AM:AM,TB!$F:$F,'Reported IS - detailed'!$B86,TB!$B:$B,'Reported IS - detailed'!$C86,TB!$G:$G,'Reported IS - detailed'!$E86,TB!$J:$J,'Reported IS - detailed'!$A$4,TB!$K:$K,"")</f>
        <v>0</v>
      </c>
      <c r="BU86" s="220">
        <f>SUMIFS(TB!AN:AN,TB!$F:$F,'Reported IS - detailed'!$B86,TB!$B:$B,'Reported IS - detailed'!$C86,TB!$G:$G,'Reported IS - detailed'!$E86,TB!$J:$J,'Reported IS - detailed'!$A$4,TB!$K:$K,"")</f>
        <v>0</v>
      </c>
      <c r="BV86" s="220">
        <f>SUMIFS(TB!AO:AO,TB!$F:$F,'Reported IS - detailed'!$B86,TB!$B:$B,'Reported IS - detailed'!$C86,TB!$G:$G,'Reported IS - detailed'!$E86,TB!$J:$J,'Reported IS - detailed'!$A$4,TB!$K:$K,"")</f>
        <v>0</v>
      </c>
      <c r="BW86" s="220">
        <f>SUMIFS(TB!AP:AP,TB!$F:$F,'Reported IS - detailed'!$B86,TB!$B:$B,'Reported IS - detailed'!$C86,TB!$G:$G,'Reported IS - detailed'!$E86,TB!$J:$J,'Reported IS - detailed'!$A$4,TB!$K:$K,"")</f>
        <v>0</v>
      </c>
      <c r="BX86" s="220">
        <f>SUMIFS(TB!AQ:AQ,TB!$F:$F,'Reported IS - detailed'!$B86,TB!$B:$B,'Reported IS - detailed'!$C86,TB!$G:$G,'Reported IS - detailed'!$E86,TB!$J:$J,'Reported IS - detailed'!$A$4,TB!$K:$K,"")</f>
        <v>0</v>
      </c>
      <c r="BY86" s="220">
        <f>SUMIFS(TB!AR:AR,TB!$F:$F,'Reported IS - detailed'!$B86,TB!$B:$B,'Reported IS - detailed'!$C86,TB!$G:$G,'Reported IS - detailed'!$E86,TB!$J:$J,'Reported IS - detailed'!$A$4,TB!$K:$K,"")</f>
        <v>0</v>
      </c>
      <c r="BZ86" s="220">
        <f>SUMIFS(TB!AS:AS,TB!$F:$F,'Reported IS - detailed'!$B86,TB!$B:$B,'Reported IS - detailed'!$C86,TB!$G:$G,'Reported IS - detailed'!$E86,TB!$J:$J,'Reported IS - detailed'!$A$4,TB!$K:$K,"")</f>
        <v>0</v>
      </c>
      <c r="CA86" s="220">
        <f>SUMIFS(TB!AT:AT,TB!$F:$F,'Reported IS - detailed'!$B86,TB!$B:$B,'Reported IS - detailed'!$C86,TB!$G:$G,'Reported IS - detailed'!$E86,TB!$J:$J,'Reported IS - detailed'!$A$4,TB!$K:$K,"")</f>
        <v>0</v>
      </c>
      <c r="CB86" s="220">
        <f>SUMIFS(TB!AU:AU,TB!$F:$F,'Reported IS - detailed'!$B86,TB!$B:$B,'Reported IS - detailed'!$C86,TB!$G:$G,'Reported IS - detailed'!$E86,TB!$J:$J,'Reported IS - detailed'!$A$4,TB!$K:$K,"")</f>
        <v>0</v>
      </c>
      <c r="CC86" s="220">
        <f>SUMIFS(TB!AV:AV,TB!$F:$F,'Reported IS - detailed'!$B86,TB!$B:$B,'Reported IS - detailed'!$C86,TB!$G:$G,'Reported IS - detailed'!$E86,TB!$J:$J,'Reported IS - detailed'!$A$4,TB!$K:$K,"")</f>
        <v>0</v>
      </c>
      <c r="CD86" s="220">
        <f>SUMIFS(TB!AW:AW,TB!$F:$F,'Reported IS - detailed'!$B86,TB!$B:$B,'Reported IS - detailed'!$C86,TB!$G:$G,'Reported IS - detailed'!$E86,TB!$J:$J,'Reported IS - detailed'!$A$4,TB!$K:$K,"")</f>
        <v>0</v>
      </c>
      <c r="CE86" s="220">
        <f>SUMIFS(TB!AX:AX,TB!$F:$F,'Reported IS - detailed'!$B86,TB!$B:$B,'Reported IS - detailed'!$C86,TB!$G:$G,'Reported IS - detailed'!$E86,TB!$J:$J,'Reported IS - detailed'!$A$4,TB!$K:$K,"")</f>
        <v>0</v>
      </c>
      <c r="CF86" s="220">
        <f>SUMIFS(TB!AY:AY,TB!$F:$F,'Reported IS - detailed'!$B86,TB!$B:$B,'Reported IS - detailed'!$C86,TB!$G:$G,'Reported IS - detailed'!$E86,TB!$J:$J,'Reported IS - detailed'!$A$4,TB!$K:$K,"")</f>
        <v>0</v>
      </c>
      <c r="CG86" s="220">
        <f>SUMIFS(TB!AZ:AZ,TB!$F:$F,'Reported IS - detailed'!$B86,TB!$B:$B,'Reported IS - detailed'!$C86,TB!$G:$G,'Reported IS - detailed'!$E86,TB!$J:$J,'Reported IS - detailed'!$A$4,TB!$K:$K,"")</f>
        <v>0</v>
      </c>
      <c r="CH86" s="220">
        <f>SUMIFS(TB!BA:BA,TB!$F:$F,'Reported IS - detailed'!$B86,TB!$B:$B,'Reported IS - detailed'!$C86,TB!$G:$G,'Reported IS - detailed'!$E86,TB!$J:$J,'Reported IS - detailed'!$A$4,TB!$K:$K,"")</f>
        <v>0</v>
      </c>
      <c r="CI86" s="220">
        <f>SUMIFS(TB!BB:BB,TB!$F:$F,'Reported IS - detailed'!$B86,TB!$B:$B,'Reported IS - detailed'!$C86,TB!$G:$G,'Reported IS - detailed'!$E86,TB!$J:$J,'Reported IS - detailed'!$A$4,TB!$K:$K,"")</f>
        <v>0</v>
      </c>
      <c r="CJ86" s="220">
        <f>SUMIFS(TB!BC:BC,TB!$F:$F,'Reported IS - detailed'!$B86,TB!$B:$B,'Reported IS - detailed'!$C86,TB!$G:$G,'Reported IS - detailed'!$E86,TB!$J:$J,'Reported IS - detailed'!$A$4,TB!$K:$K,"")</f>
        <v>0</v>
      </c>
      <c r="CK86" s="220">
        <f>SUMIFS(TB!BD:BD,TB!$F:$F,'Reported IS - detailed'!$B86,TB!$B:$B,'Reported IS - detailed'!$C86,TB!$G:$G,'Reported IS - detailed'!$E86,TB!$J:$J,'Reported IS - detailed'!$A$4,TB!$K:$K,"")</f>
        <v>0</v>
      </c>
      <c r="CL86" s="220">
        <f>SUMIFS(TB!BE:BE,TB!$F:$F,'Reported IS - detailed'!$B86,TB!$B:$B,'Reported IS - detailed'!$C86,TB!$G:$G,'Reported IS - detailed'!$E86,TB!$J:$J,'Reported IS - detailed'!$A$4,TB!$K:$K,"")</f>
        <v>0</v>
      </c>
      <c r="CM86" s="220">
        <f>SUMIFS(TB!BF:BF,TB!$F:$F,'Reported IS - detailed'!$B86,TB!$B:$B,'Reported IS - detailed'!$C86,TB!$G:$G,'Reported IS - detailed'!$E86,TB!$J:$J,'Reported IS - detailed'!$A$4,TB!$K:$K,"")</f>
        <v>0</v>
      </c>
      <c r="CN86" s="220">
        <f>SUMIFS(TB!BG:BG,TB!$F:$F,'Reported IS - detailed'!$B86,TB!$B:$B,'Reported IS - detailed'!$C86,TB!$G:$G,'Reported IS - detailed'!$E86,TB!$J:$J,'Reported IS - detailed'!$A$4,TB!$K:$K,"")</f>
        <v>0</v>
      </c>
      <c r="CO86" s="220">
        <f>SUMIFS(TB!BH:BH,TB!$F:$F,'Reported IS - detailed'!$B86,TB!$B:$B,'Reported IS - detailed'!$C86,TB!$G:$G,'Reported IS - detailed'!$E86,TB!$J:$J,'Reported IS - detailed'!$A$4,TB!$K:$K,"")</f>
        <v>0</v>
      </c>
      <c r="CP86" s="220">
        <f>SUMIFS(TB!BI:BI,TB!$F:$F,'Reported IS - detailed'!$B86,TB!$B:$B,'Reported IS - detailed'!$C86,TB!$G:$G,'Reported IS - detailed'!$E86,TB!$J:$J,'Reported IS - detailed'!$A$4,TB!$K:$K,"")</f>
        <v>0</v>
      </c>
    </row>
    <row r="87" spans="2:94" ht="14.25" hidden="1" customHeight="1" outlineLevel="1" x14ac:dyDescent="0.45">
      <c r="B87" s="71" t="s">
        <v>10</v>
      </c>
      <c r="C87" s="197"/>
      <c r="D87" s="197" t="str">
        <f t="shared" ref="D87" si="426">$E86</f>
        <v>Miscellaneous expense</v>
      </c>
      <c r="E87" s="85" t="str">
        <f t="shared" ref="E87" si="427">$E86</f>
        <v>Miscellaneous expense</v>
      </c>
      <c r="F87" s="71"/>
      <c r="G87" s="218">
        <f t="shared" ref="G87:L87" si="428">SUM(G83:G86)</f>
        <v>1.4593299999999998</v>
      </c>
      <c r="H87" s="218">
        <f t="shared" si="428"/>
        <v>0.41646</v>
      </c>
      <c r="I87" s="218">
        <f t="shared" si="428"/>
        <v>0.66500000000000004</v>
      </c>
      <c r="J87" s="218">
        <f t="shared" ca="1" si="428"/>
        <v>2.5680000000000001</v>
      </c>
      <c r="K87" s="218">
        <f t="shared" ca="1" si="428"/>
        <v>9.7000000000000003E-2</v>
      </c>
      <c r="L87" s="218">
        <f t="shared" ca="1" si="428"/>
        <v>2</v>
      </c>
      <c r="N87" s="71"/>
      <c r="O87" s="316"/>
      <c r="P87" s="58">
        <f t="shared" si="371"/>
        <v>1.5333390775680641E-5</v>
      </c>
      <c r="Q87" s="58">
        <f t="shared" si="372"/>
        <v>7.9752985787689689E-6</v>
      </c>
      <c r="R87" s="58">
        <f t="shared" si="373"/>
        <v>7.9398942289055856E-6</v>
      </c>
      <c r="S87" s="58">
        <f t="shared" ca="1" si="374"/>
        <v>3.3395103198902306E-5</v>
      </c>
      <c r="T87" s="58">
        <f t="shared" ca="1" si="375"/>
        <v>9.3566506765783015E-6</v>
      </c>
      <c r="U87" s="58">
        <f t="shared" ca="1" si="376"/>
        <v>5.6976895979785145E-4</v>
      </c>
      <c r="V87" s="149"/>
      <c r="W87" s="446"/>
      <c r="X87" s="446"/>
      <c r="Y87" s="446"/>
      <c r="Z87" s="446"/>
      <c r="AA87" s="337"/>
      <c r="AB87" s="446"/>
      <c r="AC87" s="446"/>
      <c r="AD87" s="446"/>
      <c r="AE87" s="446"/>
      <c r="AF87" s="337"/>
      <c r="AG87" s="446"/>
      <c r="AH87" s="446"/>
      <c r="AI87" s="446"/>
      <c r="AJ87" s="446"/>
      <c r="AK87" s="337"/>
      <c r="AL87" s="218">
        <f t="shared" si="418"/>
        <v>-1.0428699999999997</v>
      </c>
      <c r="AM87" s="59">
        <f t="shared" si="419"/>
        <v>-0.71462246373335703</v>
      </c>
      <c r="AN87" s="218">
        <f t="shared" si="420"/>
        <v>0.24854000000000004</v>
      </c>
      <c r="AO87" s="59">
        <f t="shared" si="421"/>
        <v>0.59679200883638295</v>
      </c>
      <c r="AP87" s="218">
        <f t="shared" ca="1" si="422"/>
        <v>1.903</v>
      </c>
      <c r="AQ87" s="59">
        <f t="shared" ca="1" si="423"/>
        <v>2.8616541353383456</v>
      </c>
      <c r="AR87" s="218">
        <f t="shared" ca="1" si="424"/>
        <v>1.903</v>
      </c>
      <c r="AS87" s="58">
        <f t="shared" ca="1" si="425"/>
        <v>19.618556701030929</v>
      </c>
      <c r="AU87" s="218">
        <f t="shared" ref="AU87:CP87" si="429">SUM(AU83:AU86)</f>
        <v>8.5000000000000006E-2</v>
      </c>
      <c r="AV87" s="218">
        <f t="shared" si="429"/>
        <v>0</v>
      </c>
      <c r="AW87" s="218">
        <f t="shared" si="429"/>
        <v>0.17308999999999999</v>
      </c>
      <c r="AX87" s="218">
        <f t="shared" si="429"/>
        <v>0</v>
      </c>
      <c r="AY87" s="218">
        <f t="shared" si="429"/>
        <v>0</v>
      </c>
      <c r="AZ87" s="218">
        <f t="shared" si="429"/>
        <v>0</v>
      </c>
      <c r="BA87" s="218">
        <f t="shared" si="429"/>
        <v>0</v>
      </c>
      <c r="BB87" s="218">
        <f t="shared" si="429"/>
        <v>0</v>
      </c>
      <c r="BC87" s="218">
        <f t="shared" si="429"/>
        <v>4.3999999999999595E-4</v>
      </c>
      <c r="BD87" s="218">
        <f t="shared" si="429"/>
        <v>0</v>
      </c>
      <c r="BE87" s="218">
        <f t="shared" si="429"/>
        <v>1.2</v>
      </c>
      <c r="BF87" s="218">
        <f t="shared" si="429"/>
        <v>7.9999999999999516E-4</v>
      </c>
      <c r="BG87" s="218">
        <f t="shared" si="429"/>
        <v>0</v>
      </c>
      <c r="BH87" s="218">
        <f t="shared" si="429"/>
        <v>0</v>
      </c>
      <c r="BI87" s="218">
        <f t="shared" si="429"/>
        <v>4.9800000000000001E-3</v>
      </c>
      <c r="BJ87" s="218">
        <f t="shared" si="429"/>
        <v>0</v>
      </c>
      <c r="BK87" s="218">
        <f t="shared" si="429"/>
        <v>0</v>
      </c>
      <c r="BL87" s="218">
        <f t="shared" si="429"/>
        <v>0</v>
      </c>
      <c r="BM87" s="218">
        <f t="shared" si="429"/>
        <v>0</v>
      </c>
      <c r="BN87" s="218">
        <f t="shared" si="429"/>
        <v>0</v>
      </c>
      <c r="BO87" s="218">
        <f t="shared" si="429"/>
        <v>-3.0000000000000001E-3</v>
      </c>
      <c r="BP87" s="218">
        <f t="shared" si="429"/>
        <v>0.41448000000000002</v>
      </c>
      <c r="BQ87" s="218">
        <f t="shared" si="429"/>
        <v>0</v>
      </c>
      <c r="BR87" s="218">
        <f t="shared" si="429"/>
        <v>0</v>
      </c>
      <c r="BS87" s="218">
        <f t="shared" si="429"/>
        <v>9.7000000000000003E-2</v>
      </c>
      <c r="BT87" s="218">
        <f t="shared" si="429"/>
        <v>0</v>
      </c>
      <c r="BU87" s="218">
        <f t="shared" si="429"/>
        <v>0</v>
      </c>
      <c r="BV87" s="218">
        <f t="shared" si="429"/>
        <v>6.8000000000000005E-2</v>
      </c>
      <c r="BW87" s="218">
        <f t="shared" si="429"/>
        <v>0.5</v>
      </c>
      <c r="BX87" s="218">
        <f t="shared" si="429"/>
        <v>0</v>
      </c>
      <c r="BY87" s="218">
        <f t="shared" si="429"/>
        <v>0</v>
      </c>
      <c r="BZ87" s="218">
        <f t="shared" si="429"/>
        <v>0</v>
      </c>
      <c r="CA87" s="218">
        <f t="shared" si="429"/>
        <v>0</v>
      </c>
      <c r="CB87" s="218">
        <f t="shared" si="429"/>
        <v>0</v>
      </c>
      <c r="CC87" s="218">
        <f t="shared" si="429"/>
        <v>0</v>
      </c>
      <c r="CD87" s="218">
        <f t="shared" si="429"/>
        <v>0</v>
      </c>
      <c r="CE87" s="218">
        <f t="shared" si="429"/>
        <v>0</v>
      </c>
      <c r="CF87" s="218">
        <f t="shared" si="429"/>
        <v>2</v>
      </c>
      <c r="CG87" s="218">
        <f t="shared" si="429"/>
        <v>0</v>
      </c>
      <c r="CH87" s="218">
        <f t="shared" si="429"/>
        <v>0</v>
      </c>
      <c r="CI87" s="218">
        <f t="shared" si="429"/>
        <v>0</v>
      </c>
      <c r="CJ87" s="218">
        <f t="shared" si="429"/>
        <v>0</v>
      </c>
      <c r="CK87" s="218">
        <f t="shared" si="429"/>
        <v>0</v>
      </c>
      <c r="CL87" s="218">
        <f t="shared" si="429"/>
        <v>0</v>
      </c>
      <c r="CM87" s="218">
        <f t="shared" si="429"/>
        <v>0</v>
      </c>
      <c r="CN87" s="218">
        <f t="shared" si="429"/>
        <v>0</v>
      </c>
      <c r="CO87" s="218">
        <f t="shared" si="429"/>
        <v>0</v>
      </c>
      <c r="CP87" s="218">
        <f t="shared" si="429"/>
        <v>0</v>
      </c>
    </row>
    <row r="88" spans="2:94" ht="14.25" hidden="1" customHeight="1" outlineLevel="1" x14ac:dyDescent="0.45">
      <c r="B88" s="71" t="s">
        <v>10</v>
      </c>
      <c r="C88" s="197" t="s">
        <v>610</v>
      </c>
      <c r="D88" s="197" t="str">
        <f>IFERROR(VLOOKUP($C88,TB!$B:$H,2,FALSE),"-")</f>
        <v>ADVERTISING</v>
      </c>
      <c r="E88" s="197" t="str">
        <f>IFERROR(VLOOKUP($C88,TB!$B:$H,6,FALSE),"-")</f>
        <v>Advertising</v>
      </c>
      <c r="F88" s="71">
        <f>IFERROR(VLOOKUP($C88,TB!$B:$H,7,FALSE),"-")</f>
        <v>0</v>
      </c>
      <c r="G88" s="219">
        <f t="shared" ref="G88:G92" si="430">SUM(AU88:BF88)</f>
        <v>35.434220000000003</v>
      </c>
      <c r="H88" s="219">
        <f t="shared" ref="H88:H97" si="431">SUM(BG88:BR88)</f>
        <v>36</v>
      </c>
      <c r="I88" s="219">
        <f t="shared" ref="I88:I97" si="432">SUM(BS88:CD88)</f>
        <v>0.3</v>
      </c>
      <c r="J88" s="218">
        <f ca="1">_xlfn.IFNA(SUM(OFFSET($AU88,0,MATCH(Periods!$D$15,$AU$7:$CS$7)-1):OFFSET($AU88,0,MATCH(Periods!$D$15,$AU$7:$CS$7,0)-12)),0)</f>
        <v>0.8</v>
      </c>
      <c r="K88" s="218">
        <f ca="1">_xlfn.IFNA(SUM(OFFSET($AU88,0,MATCH(Periods!$D$17,$AU$7:$CS$7)-1):OFFSET($AU88,0,MATCH(Periods!$D$13,$AU$7:$CS$7,0))),0)</f>
        <v>0</v>
      </c>
      <c r="L88" s="218">
        <f ca="1">_xlfn.IFNA(SUM(OFFSET($AU88,0,MATCH(Periods!$D$16,$AU$7:$CS$7)-1):OFFSET($AU88,0,MATCH(Periods!$D$14,$AU$7:$CS$7,0))),0)</f>
        <v>0.5</v>
      </c>
      <c r="N88" s="71" t="s">
        <v>684</v>
      </c>
      <c r="O88" s="316"/>
      <c r="P88" s="58">
        <f t="shared" si="371"/>
        <v>3.7231245989011299E-4</v>
      </c>
      <c r="Q88" s="58">
        <f t="shared" si="372"/>
        <v>6.8940774344638839E-4</v>
      </c>
      <c r="R88" s="58">
        <f t="shared" si="373"/>
        <v>3.5819071709348507E-6</v>
      </c>
      <c r="S88" s="58">
        <f t="shared" ca="1" si="374"/>
        <v>1.0403458940468008E-5</v>
      </c>
      <c r="T88" s="58">
        <f t="shared" ca="1" si="375"/>
        <v>0</v>
      </c>
      <c r="U88" s="58">
        <f t="shared" ca="1" si="376"/>
        <v>1.4244223994946286E-4</v>
      </c>
      <c r="V88" s="149"/>
      <c r="W88" s="218">
        <f t="shared" si="158"/>
        <v>0</v>
      </c>
      <c r="X88" s="218">
        <f t="shared" ref="X88:X97" si="433">MIN(BG88:BR88)</f>
        <v>0</v>
      </c>
      <c r="Y88" s="218">
        <f t="shared" ref="Y88:Y97" si="434">MIN(BS88:CD88)</f>
        <v>0</v>
      </c>
      <c r="Z88" s="218">
        <f ca="1">_xlfn.IFNA(MIN(OFFSET($AU88,0,MATCH(Periods!$D$15,$AU$7:$CS$7)-1):OFFSET($AU88,0,MATCH(Periods!$D$15,$AU$7:$CS$7,0)-12)),0)</f>
        <v>0</v>
      </c>
      <c r="AA88" s="337"/>
      <c r="AB88" s="218">
        <f t="shared" si="159"/>
        <v>35.062379999999997</v>
      </c>
      <c r="AC88" s="218">
        <f t="shared" ref="AC88:AC97" si="435">MAX(BG88:BR88)</f>
        <v>35</v>
      </c>
      <c r="AD88" s="218">
        <f t="shared" ref="AD88:AD97" si="436">MAX(BS88:CD88)</f>
        <v>0.3</v>
      </c>
      <c r="AE88" s="218">
        <f ca="1">_xlfn.IFNA(MAX(OFFSET($AU88,0,MATCH(Periods!$D$15,$AU$7:$CS$7)-1):OFFSET($AU88,0,MATCH(Periods!$D$15,$AU$7:$CS$7,0)-12)),0)</f>
        <v>0.5</v>
      </c>
      <c r="AF88" s="337"/>
      <c r="AG88" s="218">
        <f t="shared" si="160"/>
        <v>2.9528516666666671</v>
      </c>
      <c r="AH88" s="218">
        <f t="shared" ref="AH88:AH97" si="437">AVERAGE(BG88:BR88)</f>
        <v>3</v>
      </c>
      <c r="AI88" s="218">
        <f t="shared" ref="AI88:AI97" si="438">AVERAGE(BS88:CD88)</f>
        <v>2.4999999999999998E-2</v>
      </c>
      <c r="AJ88" s="218">
        <f ca="1">_xlfn.IFNA(AVERAGE(OFFSET($AU88,0,MATCH(Periods!$D$15,$AU$7:$CS$7)-1):OFFSET($AU88,0,MATCH(Periods!$D$15,$AU$7:$CS$7,0)-12)),0)</f>
        <v>6.6666666666666666E-2</v>
      </c>
      <c r="AK88" s="337"/>
      <c r="AL88" s="218">
        <f t="shared" si="418"/>
        <v>0.56577999999999662</v>
      </c>
      <c r="AM88" s="59">
        <f t="shared" si="419"/>
        <v>1.5967051059681759E-2</v>
      </c>
      <c r="AN88" s="218">
        <f t="shared" si="420"/>
        <v>-35.700000000000003</v>
      </c>
      <c r="AO88" s="59">
        <f t="shared" si="421"/>
        <v>-0.9916666666666667</v>
      </c>
      <c r="AP88" s="218">
        <f t="shared" ca="1" si="422"/>
        <v>0.5</v>
      </c>
      <c r="AQ88" s="59">
        <f t="shared" ca="1" si="423"/>
        <v>1.6666666666666667</v>
      </c>
      <c r="AR88" s="218">
        <f t="shared" ca="1" si="424"/>
        <v>0.5</v>
      </c>
      <c r="AS88" s="58" t="str">
        <f t="shared" ca="1" si="425"/>
        <v>n/a</v>
      </c>
      <c r="AU88" s="219">
        <f>SUMIFS(TB!N:N,TB!$F:$F,'Reported IS - detailed'!$B88,TB!$B:$B,'Reported IS - detailed'!$C88,TB!$G:$G,'Reported IS - detailed'!$E88,TB!$J:$J,'Reported IS - detailed'!$A$4,TB!$K:$K,"")</f>
        <v>0</v>
      </c>
      <c r="AV88" s="219">
        <f>SUMIFS(TB!O:O,TB!$F:$F,'Reported IS - detailed'!$B88,TB!$B:$B,'Reported IS - detailed'!$C88,TB!$G:$G,'Reported IS - detailed'!$E88,TB!$J:$J,'Reported IS - detailed'!$A$4,TB!$K:$K,"")</f>
        <v>0</v>
      </c>
      <c r="AW88" s="219">
        <f>SUMIFS(TB!P:P,TB!$F:$F,'Reported IS - detailed'!$B88,TB!$B:$B,'Reported IS - detailed'!$C88,TB!$G:$G,'Reported IS - detailed'!$E88,TB!$J:$J,'Reported IS - detailed'!$A$4,TB!$K:$K,"")</f>
        <v>0</v>
      </c>
      <c r="AX88" s="527">
        <f>SUMIFS(TB!Q:Q,TB!$F:$F,'Reported IS - detailed'!$B88,TB!$B:$B,'Reported IS - detailed'!$C88,TB!$G:$G,'Reported IS - detailed'!$E88,TB!$J:$J,'Reported IS - detailed'!$A$4,TB!$K:$K,"")</f>
        <v>35.062379999999997</v>
      </c>
      <c r="AY88" s="219">
        <f>SUMIFS(TB!R:R,TB!$F:$F,'Reported IS - detailed'!$B88,TB!$B:$B,'Reported IS - detailed'!$C88,TB!$G:$G,'Reported IS - detailed'!$E88,TB!$J:$J,'Reported IS - detailed'!$A$4,TB!$K:$K,"")</f>
        <v>0</v>
      </c>
      <c r="AZ88" s="219">
        <f>SUMIFS(TB!S:S,TB!$F:$F,'Reported IS - detailed'!$B88,TB!$B:$B,'Reported IS - detailed'!$C88,TB!$G:$G,'Reported IS - detailed'!$E88,TB!$J:$J,'Reported IS - detailed'!$A$4,TB!$K:$K,"")</f>
        <v>5.250000000000199E-2</v>
      </c>
      <c r="BA88" s="219">
        <f>SUMIFS(TB!T:T,TB!$F:$F,'Reported IS - detailed'!$B88,TB!$B:$B,'Reported IS - detailed'!$C88,TB!$G:$G,'Reported IS - detailed'!$E88,TB!$J:$J,'Reported IS - detailed'!$A$4,TB!$K:$K,"")</f>
        <v>0</v>
      </c>
      <c r="BB88" s="219">
        <f>SUMIFS(TB!U:U,TB!$F:$F,'Reported IS - detailed'!$B88,TB!$B:$B,'Reported IS - detailed'!$C88,TB!$G:$G,'Reported IS - detailed'!$E88,TB!$J:$J,'Reported IS - detailed'!$A$4,TB!$K:$K,"")</f>
        <v>0.15967000000000553</v>
      </c>
      <c r="BC88" s="219">
        <f>SUMIFS(TB!V:V,TB!$F:$F,'Reported IS - detailed'!$B88,TB!$B:$B,'Reported IS - detailed'!$C88,TB!$G:$G,'Reported IS - detailed'!$E88,TB!$J:$J,'Reported IS - detailed'!$A$4,TB!$K:$K,"")</f>
        <v>0</v>
      </c>
      <c r="BD88" s="219">
        <f>SUMIFS(TB!W:W,TB!$F:$F,'Reported IS - detailed'!$B88,TB!$B:$B,'Reported IS - detailed'!$C88,TB!$G:$G,'Reported IS - detailed'!$E88,TB!$J:$J,'Reported IS - detailed'!$A$4,TB!$K:$K,"")</f>
        <v>0</v>
      </c>
      <c r="BE88" s="219">
        <f>SUMIFS(TB!X:X,TB!$F:$F,'Reported IS - detailed'!$B88,TB!$B:$B,'Reported IS - detailed'!$C88,TB!$G:$G,'Reported IS - detailed'!$E88,TB!$J:$J,'Reported IS - detailed'!$A$4,TB!$K:$K,"")</f>
        <v>0.15966999999999842</v>
      </c>
      <c r="BF88" s="219">
        <f>SUMIFS(TB!Y:Y,TB!$F:$F,'Reported IS - detailed'!$B88,TB!$B:$B,'Reported IS - detailed'!$C88,TB!$G:$G,'Reported IS - detailed'!$E88,TB!$J:$J,'Reported IS - detailed'!$A$4,TB!$K:$K,"")</f>
        <v>0</v>
      </c>
      <c r="BG88" s="219">
        <f>SUMIFS(TB!Z:Z,TB!$F:$F,'Reported IS - detailed'!$B88,TB!$B:$B,'Reported IS - detailed'!$C88,TB!$G:$G,'Reported IS - detailed'!$E88,TB!$J:$J,'Reported IS - detailed'!$A$4,TB!$K:$K,"")</f>
        <v>0.5</v>
      </c>
      <c r="BH88" s="219">
        <f>SUMIFS(TB!AA:AA,TB!$F:$F,'Reported IS - detailed'!$B88,TB!$B:$B,'Reported IS - detailed'!$C88,TB!$G:$G,'Reported IS - detailed'!$E88,TB!$J:$J,'Reported IS - detailed'!$A$4,TB!$K:$K,"")</f>
        <v>0</v>
      </c>
      <c r="BI88" s="219">
        <f>SUMIFS(TB!AB:AB,TB!$F:$F,'Reported IS - detailed'!$B88,TB!$B:$B,'Reported IS - detailed'!$C88,TB!$G:$G,'Reported IS - detailed'!$E88,TB!$J:$J,'Reported IS - detailed'!$A$4,TB!$K:$K,"")</f>
        <v>0</v>
      </c>
      <c r="BJ88" s="219">
        <f>SUMIFS(TB!AC:AC,TB!$F:$F,'Reported IS - detailed'!$B88,TB!$B:$B,'Reported IS - detailed'!$C88,TB!$G:$G,'Reported IS - detailed'!$E88,TB!$J:$J,'Reported IS - detailed'!$A$4,TB!$K:$K,"")</f>
        <v>0</v>
      </c>
      <c r="BK88" s="219">
        <f>SUMIFS(TB!AD:AD,TB!$F:$F,'Reported IS - detailed'!$B88,TB!$B:$B,'Reported IS - detailed'!$C88,TB!$G:$G,'Reported IS - detailed'!$E88,TB!$J:$J,'Reported IS - detailed'!$A$4,TB!$K:$K,"")</f>
        <v>0</v>
      </c>
      <c r="BL88" s="219">
        <f>SUMIFS(TB!AE:AE,TB!$F:$F,'Reported IS - detailed'!$B88,TB!$B:$B,'Reported IS - detailed'!$C88,TB!$G:$G,'Reported IS - detailed'!$E88,TB!$J:$J,'Reported IS - detailed'!$A$4,TB!$K:$K,"")</f>
        <v>0</v>
      </c>
      <c r="BM88" s="219">
        <f>SUMIFS(TB!AF:AF,TB!$F:$F,'Reported IS - detailed'!$B88,TB!$B:$B,'Reported IS - detailed'!$C88,TB!$G:$G,'Reported IS - detailed'!$E88,TB!$J:$J,'Reported IS - detailed'!$A$4,TB!$K:$K,"")</f>
        <v>0</v>
      </c>
      <c r="BN88" s="219">
        <f>SUMIFS(TB!AG:AG,TB!$F:$F,'Reported IS - detailed'!$B88,TB!$B:$B,'Reported IS - detailed'!$C88,TB!$G:$G,'Reported IS - detailed'!$E88,TB!$J:$J,'Reported IS - detailed'!$A$4,TB!$K:$K,"")</f>
        <v>0</v>
      </c>
      <c r="BO88" s="219">
        <f>SUMIFS(TB!AH:AH,TB!$F:$F,'Reported IS - detailed'!$B88,TB!$B:$B,'Reported IS - detailed'!$C88,TB!$G:$G,'Reported IS - detailed'!$E88,TB!$J:$J,'Reported IS - detailed'!$A$4,TB!$K:$K,"")</f>
        <v>0</v>
      </c>
      <c r="BP88" s="219">
        <f>SUMIFS(TB!AI:AI,TB!$F:$F,'Reported IS - detailed'!$B88,TB!$B:$B,'Reported IS - detailed'!$C88,TB!$G:$G,'Reported IS - detailed'!$E88,TB!$J:$J,'Reported IS - detailed'!$A$4,TB!$K:$K,"")</f>
        <v>0.5</v>
      </c>
      <c r="BQ88" s="527">
        <f>SUMIFS(TB!AJ:AJ,TB!$F:$F,'Reported IS - detailed'!$B88,TB!$B:$B,'Reported IS - detailed'!$C88,TB!$G:$G,'Reported IS - detailed'!$E88,TB!$J:$J,'Reported IS - detailed'!$A$4,TB!$K:$K,"")</f>
        <v>35</v>
      </c>
      <c r="BR88" s="219">
        <f>SUMIFS(TB!AK:AK,TB!$F:$F,'Reported IS - detailed'!$B88,TB!$B:$B,'Reported IS - detailed'!$C88,TB!$G:$G,'Reported IS - detailed'!$E88,TB!$J:$J,'Reported IS - detailed'!$A$4,TB!$K:$K,"")</f>
        <v>0</v>
      </c>
      <c r="BS88" s="219">
        <f>SUMIFS(TB!AL:AL,TB!$F:$F,'Reported IS - detailed'!$B88,TB!$B:$B,'Reported IS - detailed'!$C88,TB!$G:$G,'Reported IS - detailed'!$E88,TB!$J:$J,'Reported IS - detailed'!$A$4,TB!$K:$K,"")</f>
        <v>0</v>
      </c>
      <c r="BT88" s="219">
        <f>SUMIFS(TB!AM:AM,TB!$F:$F,'Reported IS - detailed'!$B88,TB!$B:$B,'Reported IS - detailed'!$C88,TB!$G:$G,'Reported IS - detailed'!$E88,TB!$J:$J,'Reported IS - detailed'!$A$4,TB!$K:$K,"")</f>
        <v>0</v>
      </c>
      <c r="BU88" s="219">
        <f>SUMIFS(TB!AN:AN,TB!$F:$F,'Reported IS - detailed'!$B88,TB!$B:$B,'Reported IS - detailed'!$C88,TB!$G:$G,'Reported IS - detailed'!$E88,TB!$J:$J,'Reported IS - detailed'!$A$4,TB!$K:$K,"")</f>
        <v>0</v>
      </c>
      <c r="BV88" s="219">
        <f>SUMIFS(TB!AO:AO,TB!$F:$F,'Reported IS - detailed'!$B88,TB!$B:$B,'Reported IS - detailed'!$C88,TB!$G:$G,'Reported IS - detailed'!$E88,TB!$J:$J,'Reported IS - detailed'!$A$4,TB!$K:$K,"")</f>
        <v>0</v>
      </c>
      <c r="BW88" s="219">
        <f>SUMIFS(TB!AP:AP,TB!$F:$F,'Reported IS - detailed'!$B88,TB!$B:$B,'Reported IS - detailed'!$C88,TB!$G:$G,'Reported IS - detailed'!$E88,TB!$J:$J,'Reported IS - detailed'!$A$4,TB!$K:$K,"")</f>
        <v>0</v>
      </c>
      <c r="BX88" s="219">
        <f>SUMIFS(TB!AQ:AQ,TB!$F:$F,'Reported IS - detailed'!$B88,TB!$B:$B,'Reported IS - detailed'!$C88,TB!$G:$G,'Reported IS - detailed'!$E88,TB!$J:$J,'Reported IS - detailed'!$A$4,TB!$K:$K,"")</f>
        <v>0</v>
      </c>
      <c r="BY88" s="219">
        <f>SUMIFS(TB!AR:AR,TB!$F:$F,'Reported IS - detailed'!$B88,TB!$B:$B,'Reported IS - detailed'!$C88,TB!$G:$G,'Reported IS - detailed'!$E88,TB!$J:$J,'Reported IS - detailed'!$A$4,TB!$K:$K,"")</f>
        <v>0</v>
      </c>
      <c r="BZ88" s="219">
        <f>SUMIFS(TB!AS:AS,TB!$F:$F,'Reported IS - detailed'!$B88,TB!$B:$B,'Reported IS - detailed'!$C88,TB!$G:$G,'Reported IS - detailed'!$E88,TB!$J:$J,'Reported IS - detailed'!$A$4,TB!$K:$K,"")</f>
        <v>0</v>
      </c>
      <c r="CA88" s="219">
        <f>SUMIFS(TB!AT:AT,TB!$F:$F,'Reported IS - detailed'!$B88,TB!$B:$B,'Reported IS - detailed'!$C88,TB!$G:$G,'Reported IS - detailed'!$E88,TB!$J:$J,'Reported IS - detailed'!$A$4,TB!$K:$K,"")</f>
        <v>0.3</v>
      </c>
      <c r="CB88" s="219">
        <f>SUMIFS(TB!AU:AU,TB!$F:$F,'Reported IS - detailed'!$B88,TB!$B:$B,'Reported IS - detailed'!$C88,TB!$G:$G,'Reported IS - detailed'!$E88,TB!$J:$J,'Reported IS - detailed'!$A$4,TB!$K:$K,"")</f>
        <v>0</v>
      </c>
      <c r="CC88" s="219">
        <f>SUMIFS(TB!AV:AV,TB!$F:$F,'Reported IS - detailed'!$B88,TB!$B:$B,'Reported IS - detailed'!$C88,TB!$G:$G,'Reported IS - detailed'!$E88,TB!$J:$J,'Reported IS - detailed'!$A$4,TB!$K:$K,"")</f>
        <v>0</v>
      </c>
      <c r="CD88" s="218">
        <f>SUMIFS(TB!AW:AW,TB!$F:$F,'Reported IS - detailed'!$B88,TB!$B:$B,'Reported IS - detailed'!$C88,TB!$G:$G,'Reported IS - detailed'!$E88,TB!$J:$J,'Reported IS - detailed'!$A$4,TB!$K:$K,"")</f>
        <v>0</v>
      </c>
      <c r="CE88" s="219">
        <f>SUMIFS(TB!AX:AX,TB!$F:$F,'Reported IS - detailed'!$B88,TB!$B:$B,'Reported IS - detailed'!$C88,TB!$G:$G,'Reported IS - detailed'!$E88,TB!$J:$J,'Reported IS - detailed'!$A$4,TB!$K:$K,"")</f>
        <v>0.5</v>
      </c>
      <c r="CF88" s="219">
        <f>SUMIFS(TB!AY:AY,TB!$F:$F,'Reported IS - detailed'!$B88,TB!$B:$B,'Reported IS - detailed'!$C88,TB!$G:$G,'Reported IS - detailed'!$E88,TB!$J:$J,'Reported IS - detailed'!$A$4,TB!$K:$K,"")</f>
        <v>0</v>
      </c>
      <c r="CG88" s="219">
        <f>SUMIFS(TB!AZ:AZ,TB!$F:$F,'Reported IS - detailed'!$B88,TB!$B:$B,'Reported IS - detailed'!$C88,TB!$G:$G,'Reported IS - detailed'!$E88,TB!$J:$J,'Reported IS - detailed'!$A$4,TB!$K:$K,"")</f>
        <v>0</v>
      </c>
      <c r="CH88" s="219">
        <f>SUMIFS(TB!BA:BA,TB!$F:$F,'Reported IS - detailed'!$B88,TB!$B:$B,'Reported IS - detailed'!$C88,TB!$G:$G,'Reported IS - detailed'!$E88,TB!$J:$J,'Reported IS - detailed'!$A$4,TB!$K:$K,"")</f>
        <v>0</v>
      </c>
      <c r="CI88" s="219">
        <f>SUMIFS(TB!BB:BB,TB!$F:$F,'Reported IS - detailed'!$B88,TB!$B:$B,'Reported IS - detailed'!$C88,TB!$G:$G,'Reported IS - detailed'!$E88,TB!$J:$J,'Reported IS - detailed'!$A$4,TB!$K:$K,"")</f>
        <v>0</v>
      </c>
      <c r="CJ88" s="219">
        <f>SUMIFS(TB!BC:BC,TB!$F:$F,'Reported IS - detailed'!$B88,TB!$B:$B,'Reported IS - detailed'!$C88,TB!$G:$G,'Reported IS - detailed'!$E88,TB!$J:$J,'Reported IS - detailed'!$A$4,TB!$K:$K,"")</f>
        <v>0</v>
      </c>
      <c r="CK88" s="219">
        <f>SUMIFS(TB!BD:BD,TB!$F:$F,'Reported IS - detailed'!$B88,TB!$B:$B,'Reported IS - detailed'!$C88,TB!$G:$G,'Reported IS - detailed'!$E88,TB!$J:$J,'Reported IS - detailed'!$A$4,TB!$K:$K,"")</f>
        <v>0</v>
      </c>
      <c r="CL88" s="219">
        <f>SUMIFS(TB!BE:BE,TB!$F:$F,'Reported IS - detailed'!$B88,TB!$B:$B,'Reported IS - detailed'!$C88,TB!$G:$G,'Reported IS - detailed'!$E88,TB!$J:$J,'Reported IS - detailed'!$A$4,TB!$K:$K,"")</f>
        <v>0</v>
      </c>
      <c r="CM88" s="219">
        <f>SUMIFS(TB!BF:BF,TB!$F:$F,'Reported IS - detailed'!$B88,TB!$B:$B,'Reported IS - detailed'!$C88,TB!$G:$G,'Reported IS - detailed'!$E88,TB!$J:$J,'Reported IS - detailed'!$A$4,TB!$K:$K,"")</f>
        <v>0</v>
      </c>
      <c r="CN88" s="219">
        <f>SUMIFS(TB!BG:BG,TB!$F:$F,'Reported IS - detailed'!$B88,TB!$B:$B,'Reported IS - detailed'!$C88,TB!$G:$G,'Reported IS - detailed'!$E88,TB!$J:$J,'Reported IS - detailed'!$A$4,TB!$K:$K,"")</f>
        <v>0</v>
      </c>
      <c r="CO88" s="219">
        <f>SUMIFS(TB!BH:BH,TB!$F:$F,'Reported IS - detailed'!$B88,TB!$B:$B,'Reported IS - detailed'!$C88,TB!$G:$G,'Reported IS - detailed'!$E88,TB!$J:$J,'Reported IS - detailed'!$A$4,TB!$K:$K,"")</f>
        <v>0</v>
      </c>
      <c r="CP88" s="218">
        <f>SUMIFS(TB!BI:BI,TB!$F:$F,'Reported IS - detailed'!$B88,TB!$B:$B,'Reported IS - detailed'!$C88,TB!$G:$G,'Reported IS - detailed'!$E88,TB!$J:$J,'Reported IS - detailed'!$A$4,TB!$K:$K,"")</f>
        <v>0</v>
      </c>
    </row>
    <row r="89" spans="2:94" ht="14.25" hidden="1" customHeight="1" outlineLevel="1" x14ac:dyDescent="0.45">
      <c r="B89" s="71" t="s">
        <v>10</v>
      </c>
      <c r="C89" s="197" t="s">
        <v>643</v>
      </c>
      <c r="D89" s="197" t="str">
        <f>IFERROR(VLOOKUP($C89,TB!$B:$H,2,FALSE),"-")</f>
        <v>Taxes</v>
      </c>
      <c r="E89" s="197" t="str">
        <f>IFERROR(VLOOKUP($C89,TB!$B:$H,6,FALSE),"-")</f>
        <v>Taxes</v>
      </c>
      <c r="F89" s="71">
        <f>IFERROR(VLOOKUP($C89,TB!$B:$H,7,FALSE),"-")</f>
        <v>0</v>
      </c>
      <c r="G89" s="219">
        <f t="shared" si="430"/>
        <v>0</v>
      </c>
      <c r="H89" s="219">
        <f t="shared" si="431"/>
        <v>0.3</v>
      </c>
      <c r="I89" s="219">
        <f t="shared" si="432"/>
        <v>0.6</v>
      </c>
      <c r="J89" s="218">
        <f ca="1">_xlfn.IFNA(SUM(OFFSET($AU89,0,MATCH(Periods!$D$15,$AU$7:$CS$7)-1):OFFSET($AU89,0,MATCH(Periods!$D$15,$AU$7:$CS$7,0)-12)),0)</f>
        <v>0.6</v>
      </c>
      <c r="K89" s="218">
        <f ca="1">_xlfn.IFNA(SUM(OFFSET($AU89,0,MATCH(Periods!$D$17,$AU$7:$CS$7)-1):OFFSET($AU89,0,MATCH(Periods!$D$13,$AU$7:$CS$7,0))),0)</f>
        <v>0</v>
      </c>
      <c r="L89" s="218">
        <f ca="1">_xlfn.IFNA(SUM(OFFSET($AU89,0,MATCH(Periods!$D$16,$AU$7:$CS$7)-1):OFFSET($AU89,0,MATCH(Periods!$D$14,$AU$7:$CS$7,0))),0)</f>
        <v>0</v>
      </c>
      <c r="N89" s="71"/>
      <c r="O89" s="316"/>
      <c r="P89" s="58">
        <f t="shared" si="371"/>
        <v>0</v>
      </c>
      <c r="Q89" s="58">
        <f t="shared" si="372"/>
        <v>5.745064528719903E-6</v>
      </c>
      <c r="R89" s="58">
        <f t="shared" si="373"/>
        <v>7.1638143418697014E-6</v>
      </c>
      <c r="S89" s="58">
        <f t="shared" ca="1" si="374"/>
        <v>7.8025942053510059E-6</v>
      </c>
      <c r="T89" s="58">
        <f t="shared" ca="1" si="375"/>
        <v>0</v>
      </c>
      <c r="U89" s="58">
        <f t="shared" ca="1" si="376"/>
        <v>0</v>
      </c>
      <c r="V89" s="149"/>
      <c r="W89" s="218">
        <f t="shared" si="158"/>
        <v>0</v>
      </c>
      <c r="X89" s="218">
        <f t="shared" si="433"/>
        <v>0</v>
      </c>
      <c r="Y89" s="218">
        <f t="shared" si="434"/>
        <v>0</v>
      </c>
      <c r="Z89" s="218">
        <f ca="1">_xlfn.IFNA(MIN(OFFSET($AU89,0,MATCH(Periods!$D$15,$AU$7:$CS$7)-1):OFFSET($AU89,0,MATCH(Periods!$D$15,$AU$7:$CS$7,0)-12)),0)</f>
        <v>0</v>
      </c>
      <c r="AA89" s="337"/>
      <c r="AB89" s="218">
        <f t="shared" si="159"/>
        <v>0</v>
      </c>
      <c r="AC89" s="218">
        <f t="shared" si="435"/>
        <v>0.3</v>
      </c>
      <c r="AD89" s="218">
        <f t="shared" si="436"/>
        <v>0.6</v>
      </c>
      <c r="AE89" s="218">
        <f ca="1">_xlfn.IFNA(MAX(OFFSET($AU89,0,MATCH(Periods!$D$15,$AU$7:$CS$7)-1):OFFSET($AU89,0,MATCH(Periods!$D$15,$AU$7:$CS$7,0)-12)),0)</f>
        <v>0.6</v>
      </c>
      <c r="AF89" s="337"/>
      <c r="AG89" s="218">
        <f t="shared" si="160"/>
        <v>0</v>
      </c>
      <c r="AH89" s="218">
        <f t="shared" si="437"/>
        <v>2.4999999999999998E-2</v>
      </c>
      <c r="AI89" s="218">
        <f t="shared" si="438"/>
        <v>4.9999999999999996E-2</v>
      </c>
      <c r="AJ89" s="218">
        <f ca="1">_xlfn.IFNA(AVERAGE(OFFSET($AU89,0,MATCH(Periods!$D$15,$AU$7:$CS$7)-1):OFFSET($AU89,0,MATCH(Periods!$D$15,$AU$7:$CS$7,0)-12)),0)</f>
        <v>4.9999999999999996E-2</v>
      </c>
      <c r="AK89" s="337"/>
      <c r="AL89" s="218">
        <f t="shared" si="418"/>
        <v>0.3</v>
      </c>
      <c r="AM89" s="59" t="str">
        <f t="shared" si="419"/>
        <v>n/a</v>
      </c>
      <c r="AN89" s="218">
        <f t="shared" si="420"/>
        <v>0.3</v>
      </c>
      <c r="AO89" s="59">
        <f t="shared" si="421"/>
        <v>1</v>
      </c>
      <c r="AP89" s="218">
        <f t="shared" ca="1" si="422"/>
        <v>0</v>
      </c>
      <c r="AQ89" s="59">
        <f t="shared" ca="1" si="423"/>
        <v>0</v>
      </c>
      <c r="AR89" s="218">
        <f t="shared" ca="1" si="424"/>
        <v>0</v>
      </c>
      <c r="AS89" s="58" t="str">
        <f t="shared" ca="1" si="425"/>
        <v>n/a</v>
      </c>
      <c r="AU89" s="219">
        <f>SUMIFS(TB!N:N,TB!$F:$F,'Reported IS - detailed'!$B89,TB!$B:$B,'Reported IS - detailed'!$C89,TB!$G:$G,'Reported IS - detailed'!$E89,TB!$J:$J,'Reported IS - detailed'!$A$4,TB!$K:$K,"")</f>
        <v>0</v>
      </c>
      <c r="AV89" s="219">
        <f>SUMIFS(TB!O:O,TB!$F:$F,'Reported IS - detailed'!$B89,TB!$B:$B,'Reported IS - detailed'!$C89,TB!$G:$G,'Reported IS - detailed'!$E89,TB!$J:$J,'Reported IS - detailed'!$A$4,TB!$K:$K,"")</f>
        <v>0</v>
      </c>
      <c r="AW89" s="219">
        <f>SUMIFS(TB!P:P,TB!$F:$F,'Reported IS - detailed'!$B89,TB!$B:$B,'Reported IS - detailed'!$C89,TB!$G:$G,'Reported IS - detailed'!$E89,TB!$J:$J,'Reported IS - detailed'!$A$4,TB!$K:$K,"")</f>
        <v>0</v>
      </c>
      <c r="AX89" s="219">
        <f>SUMIFS(TB!Q:Q,TB!$F:$F,'Reported IS - detailed'!$B89,TB!$B:$B,'Reported IS - detailed'!$C89,TB!$G:$G,'Reported IS - detailed'!$E89,TB!$J:$J,'Reported IS - detailed'!$A$4,TB!$K:$K,"")</f>
        <v>0</v>
      </c>
      <c r="AY89" s="219">
        <f>SUMIFS(TB!R:R,TB!$F:$F,'Reported IS - detailed'!$B89,TB!$B:$B,'Reported IS - detailed'!$C89,TB!$G:$G,'Reported IS - detailed'!$E89,TB!$J:$J,'Reported IS - detailed'!$A$4,TB!$K:$K,"")</f>
        <v>0</v>
      </c>
      <c r="AZ89" s="219">
        <f>SUMIFS(TB!S:S,TB!$F:$F,'Reported IS - detailed'!$B89,TB!$B:$B,'Reported IS - detailed'!$C89,TB!$G:$G,'Reported IS - detailed'!$E89,TB!$J:$J,'Reported IS - detailed'!$A$4,TB!$K:$K,"")</f>
        <v>0</v>
      </c>
      <c r="BA89" s="219">
        <f>SUMIFS(TB!T:T,TB!$F:$F,'Reported IS - detailed'!$B89,TB!$B:$B,'Reported IS - detailed'!$C89,TB!$G:$G,'Reported IS - detailed'!$E89,TB!$J:$J,'Reported IS - detailed'!$A$4,TB!$K:$K,"")</f>
        <v>0</v>
      </c>
      <c r="BB89" s="219">
        <f>SUMIFS(TB!U:U,TB!$F:$F,'Reported IS - detailed'!$B89,TB!$B:$B,'Reported IS - detailed'!$C89,TB!$G:$G,'Reported IS - detailed'!$E89,TB!$J:$J,'Reported IS - detailed'!$A$4,TB!$K:$K,"")</f>
        <v>0</v>
      </c>
      <c r="BC89" s="219">
        <f>SUMIFS(TB!V:V,TB!$F:$F,'Reported IS - detailed'!$B89,TB!$B:$B,'Reported IS - detailed'!$C89,TB!$G:$G,'Reported IS - detailed'!$E89,TB!$J:$J,'Reported IS - detailed'!$A$4,TB!$K:$K,"")</f>
        <v>0</v>
      </c>
      <c r="BD89" s="219">
        <f>SUMIFS(TB!W:W,TB!$F:$F,'Reported IS - detailed'!$B89,TB!$B:$B,'Reported IS - detailed'!$C89,TB!$G:$G,'Reported IS - detailed'!$E89,TB!$J:$J,'Reported IS - detailed'!$A$4,TB!$K:$K,"")</f>
        <v>0</v>
      </c>
      <c r="BE89" s="219">
        <f>SUMIFS(TB!X:X,TB!$F:$F,'Reported IS - detailed'!$B89,TB!$B:$B,'Reported IS - detailed'!$C89,TB!$G:$G,'Reported IS - detailed'!$E89,TB!$J:$J,'Reported IS - detailed'!$A$4,TB!$K:$K,"")</f>
        <v>0</v>
      </c>
      <c r="BF89" s="219">
        <f>SUMIFS(TB!Y:Y,TB!$F:$F,'Reported IS - detailed'!$B89,TB!$B:$B,'Reported IS - detailed'!$C89,TB!$G:$G,'Reported IS - detailed'!$E89,TB!$J:$J,'Reported IS - detailed'!$A$4,TB!$K:$K,"")</f>
        <v>0</v>
      </c>
      <c r="BG89" s="219">
        <f>SUMIFS(TB!Z:Z,TB!$F:$F,'Reported IS - detailed'!$B89,TB!$B:$B,'Reported IS - detailed'!$C89,TB!$G:$G,'Reported IS - detailed'!$E89,TB!$J:$J,'Reported IS - detailed'!$A$4,TB!$K:$K,"")</f>
        <v>0</v>
      </c>
      <c r="BH89" s="219">
        <f>SUMIFS(TB!AA:AA,TB!$F:$F,'Reported IS - detailed'!$B89,TB!$B:$B,'Reported IS - detailed'!$C89,TB!$G:$G,'Reported IS - detailed'!$E89,TB!$J:$J,'Reported IS - detailed'!$A$4,TB!$K:$K,"")</f>
        <v>0</v>
      </c>
      <c r="BI89" s="219">
        <f>SUMIFS(TB!AB:AB,TB!$F:$F,'Reported IS - detailed'!$B89,TB!$B:$B,'Reported IS - detailed'!$C89,TB!$G:$G,'Reported IS - detailed'!$E89,TB!$J:$J,'Reported IS - detailed'!$A$4,TB!$K:$K,"")</f>
        <v>0</v>
      </c>
      <c r="BJ89" s="219">
        <f>SUMIFS(TB!AC:AC,TB!$F:$F,'Reported IS - detailed'!$B89,TB!$B:$B,'Reported IS - detailed'!$C89,TB!$G:$G,'Reported IS - detailed'!$E89,TB!$J:$J,'Reported IS - detailed'!$A$4,TB!$K:$K,"")</f>
        <v>0.3</v>
      </c>
      <c r="BK89" s="219">
        <f>SUMIFS(TB!AD:AD,TB!$F:$F,'Reported IS - detailed'!$B89,TB!$B:$B,'Reported IS - detailed'!$C89,TB!$G:$G,'Reported IS - detailed'!$E89,TB!$J:$J,'Reported IS - detailed'!$A$4,TB!$K:$K,"")</f>
        <v>0</v>
      </c>
      <c r="BL89" s="219">
        <f>SUMIFS(TB!AE:AE,TB!$F:$F,'Reported IS - detailed'!$B89,TB!$B:$B,'Reported IS - detailed'!$C89,TB!$G:$G,'Reported IS - detailed'!$E89,TB!$J:$J,'Reported IS - detailed'!$A$4,TB!$K:$K,"")</f>
        <v>0</v>
      </c>
      <c r="BM89" s="219">
        <f>SUMIFS(TB!AF:AF,TB!$F:$F,'Reported IS - detailed'!$B89,TB!$B:$B,'Reported IS - detailed'!$C89,TB!$G:$G,'Reported IS - detailed'!$E89,TB!$J:$J,'Reported IS - detailed'!$A$4,TB!$K:$K,"")</f>
        <v>0</v>
      </c>
      <c r="BN89" s="219">
        <f>SUMIFS(TB!AG:AG,TB!$F:$F,'Reported IS - detailed'!$B89,TB!$B:$B,'Reported IS - detailed'!$C89,TB!$G:$G,'Reported IS - detailed'!$E89,TB!$J:$J,'Reported IS - detailed'!$A$4,TB!$K:$K,"")</f>
        <v>0</v>
      </c>
      <c r="BO89" s="219">
        <f>SUMIFS(TB!AH:AH,TB!$F:$F,'Reported IS - detailed'!$B89,TB!$B:$B,'Reported IS - detailed'!$C89,TB!$G:$G,'Reported IS - detailed'!$E89,TB!$J:$J,'Reported IS - detailed'!$A$4,TB!$K:$K,"")</f>
        <v>0</v>
      </c>
      <c r="BP89" s="219">
        <f>SUMIFS(TB!AI:AI,TB!$F:$F,'Reported IS - detailed'!$B89,TB!$B:$B,'Reported IS - detailed'!$C89,TB!$G:$G,'Reported IS - detailed'!$E89,TB!$J:$J,'Reported IS - detailed'!$A$4,TB!$K:$K,"")</f>
        <v>0</v>
      </c>
      <c r="BQ89" s="219">
        <f>SUMIFS(TB!AJ:AJ,TB!$F:$F,'Reported IS - detailed'!$B89,TB!$B:$B,'Reported IS - detailed'!$C89,TB!$G:$G,'Reported IS - detailed'!$E89,TB!$J:$J,'Reported IS - detailed'!$A$4,TB!$K:$K,"")</f>
        <v>0</v>
      </c>
      <c r="BR89" s="219">
        <f>SUMIFS(TB!AK:AK,TB!$F:$F,'Reported IS - detailed'!$B89,TB!$B:$B,'Reported IS - detailed'!$C89,TB!$G:$G,'Reported IS - detailed'!$E89,TB!$J:$J,'Reported IS - detailed'!$A$4,TB!$K:$K,"")</f>
        <v>0</v>
      </c>
      <c r="BS89" s="219">
        <f>SUMIFS(TB!AL:AL,TB!$F:$F,'Reported IS - detailed'!$B89,TB!$B:$B,'Reported IS - detailed'!$C89,TB!$G:$G,'Reported IS - detailed'!$E89,TB!$J:$J,'Reported IS - detailed'!$A$4,TB!$K:$K,"")</f>
        <v>0</v>
      </c>
      <c r="BT89" s="219">
        <f>SUMIFS(TB!AM:AM,TB!$F:$F,'Reported IS - detailed'!$B89,TB!$B:$B,'Reported IS - detailed'!$C89,TB!$G:$G,'Reported IS - detailed'!$E89,TB!$J:$J,'Reported IS - detailed'!$A$4,TB!$K:$K,"")</f>
        <v>0</v>
      </c>
      <c r="BU89" s="219">
        <f>SUMIFS(TB!AN:AN,TB!$F:$F,'Reported IS - detailed'!$B89,TB!$B:$B,'Reported IS - detailed'!$C89,TB!$G:$G,'Reported IS - detailed'!$E89,TB!$J:$J,'Reported IS - detailed'!$A$4,TB!$K:$K,"")</f>
        <v>0</v>
      </c>
      <c r="BV89" s="219">
        <f>SUMIFS(TB!AO:AO,TB!$F:$F,'Reported IS - detailed'!$B89,TB!$B:$B,'Reported IS - detailed'!$C89,TB!$G:$G,'Reported IS - detailed'!$E89,TB!$J:$J,'Reported IS - detailed'!$A$4,TB!$K:$K,"")</f>
        <v>0</v>
      </c>
      <c r="BW89" s="219">
        <f>SUMIFS(TB!AP:AP,TB!$F:$F,'Reported IS - detailed'!$B89,TB!$B:$B,'Reported IS - detailed'!$C89,TB!$G:$G,'Reported IS - detailed'!$E89,TB!$J:$J,'Reported IS - detailed'!$A$4,TB!$K:$K,"")</f>
        <v>0</v>
      </c>
      <c r="BX89" s="219">
        <f>SUMIFS(TB!AQ:AQ,TB!$F:$F,'Reported IS - detailed'!$B89,TB!$B:$B,'Reported IS - detailed'!$C89,TB!$G:$G,'Reported IS - detailed'!$E89,TB!$J:$J,'Reported IS - detailed'!$A$4,TB!$K:$K,"")</f>
        <v>0.6</v>
      </c>
      <c r="BY89" s="219">
        <f>SUMIFS(TB!AR:AR,TB!$F:$F,'Reported IS - detailed'!$B89,TB!$B:$B,'Reported IS - detailed'!$C89,TB!$G:$G,'Reported IS - detailed'!$E89,TB!$J:$J,'Reported IS - detailed'!$A$4,TB!$K:$K,"")</f>
        <v>0</v>
      </c>
      <c r="BZ89" s="219">
        <f>SUMIFS(TB!AS:AS,TB!$F:$F,'Reported IS - detailed'!$B89,TB!$B:$B,'Reported IS - detailed'!$C89,TB!$G:$G,'Reported IS - detailed'!$E89,TB!$J:$J,'Reported IS - detailed'!$A$4,TB!$K:$K,"")</f>
        <v>0</v>
      </c>
      <c r="CA89" s="219">
        <f>SUMIFS(TB!AT:AT,TB!$F:$F,'Reported IS - detailed'!$B89,TB!$B:$B,'Reported IS - detailed'!$C89,TB!$G:$G,'Reported IS - detailed'!$E89,TB!$J:$J,'Reported IS - detailed'!$A$4,TB!$K:$K,"")</f>
        <v>0</v>
      </c>
      <c r="CB89" s="219">
        <f>SUMIFS(TB!AU:AU,TB!$F:$F,'Reported IS - detailed'!$B89,TB!$B:$B,'Reported IS - detailed'!$C89,TB!$G:$G,'Reported IS - detailed'!$E89,TB!$J:$J,'Reported IS - detailed'!$A$4,TB!$K:$K,"")</f>
        <v>0</v>
      </c>
      <c r="CC89" s="219">
        <f>SUMIFS(TB!AV:AV,TB!$F:$F,'Reported IS - detailed'!$B89,TB!$B:$B,'Reported IS - detailed'!$C89,TB!$G:$G,'Reported IS - detailed'!$E89,TB!$J:$J,'Reported IS - detailed'!$A$4,TB!$K:$K,"")</f>
        <v>0</v>
      </c>
      <c r="CD89" s="218">
        <f>SUMIFS(TB!AW:AW,TB!$F:$F,'Reported IS - detailed'!$B89,TB!$B:$B,'Reported IS - detailed'!$C89,TB!$G:$G,'Reported IS - detailed'!$E89,TB!$J:$J,'Reported IS - detailed'!$A$4,TB!$K:$K,"")</f>
        <v>0</v>
      </c>
      <c r="CE89" s="219">
        <f>SUMIFS(TB!AX:AX,TB!$F:$F,'Reported IS - detailed'!$B89,TB!$B:$B,'Reported IS - detailed'!$C89,TB!$G:$G,'Reported IS - detailed'!$E89,TB!$J:$J,'Reported IS - detailed'!$A$4,TB!$K:$K,"")</f>
        <v>0</v>
      </c>
      <c r="CF89" s="219">
        <f>SUMIFS(TB!AY:AY,TB!$F:$F,'Reported IS - detailed'!$B89,TB!$B:$B,'Reported IS - detailed'!$C89,TB!$G:$G,'Reported IS - detailed'!$E89,TB!$J:$J,'Reported IS - detailed'!$A$4,TB!$K:$K,"")</f>
        <v>0</v>
      </c>
      <c r="CG89" s="219">
        <f>SUMIFS(TB!AZ:AZ,TB!$F:$F,'Reported IS - detailed'!$B89,TB!$B:$B,'Reported IS - detailed'!$C89,TB!$G:$G,'Reported IS - detailed'!$E89,TB!$J:$J,'Reported IS - detailed'!$A$4,TB!$K:$K,"")</f>
        <v>0</v>
      </c>
      <c r="CH89" s="219">
        <f>SUMIFS(TB!BA:BA,TB!$F:$F,'Reported IS - detailed'!$B89,TB!$B:$B,'Reported IS - detailed'!$C89,TB!$G:$G,'Reported IS - detailed'!$E89,TB!$J:$J,'Reported IS - detailed'!$A$4,TB!$K:$K,"")</f>
        <v>0</v>
      </c>
      <c r="CI89" s="219">
        <f>SUMIFS(TB!BB:BB,TB!$F:$F,'Reported IS - detailed'!$B89,TB!$B:$B,'Reported IS - detailed'!$C89,TB!$G:$G,'Reported IS - detailed'!$E89,TB!$J:$J,'Reported IS - detailed'!$A$4,TB!$K:$K,"")</f>
        <v>0</v>
      </c>
      <c r="CJ89" s="219">
        <f>SUMIFS(TB!BC:BC,TB!$F:$F,'Reported IS - detailed'!$B89,TB!$B:$B,'Reported IS - detailed'!$C89,TB!$G:$G,'Reported IS - detailed'!$E89,TB!$J:$J,'Reported IS - detailed'!$A$4,TB!$K:$K,"")</f>
        <v>0</v>
      </c>
      <c r="CK89" s="219">
        <f>SUMIFS(TB!BD:BD,TB!$F:$F,'Reported IS - detailed'!$B89,TB!$B:$B,'Reported IS - detailed'!$C89,TB!$G:$G,'Reported IS - detailed'!$E89,TB!$J:$J,'Reported IS - detailed'!$A$4,TB!$K:$K,"")</f>
        <v>0</v>
      </c>
      <c r="CL89" s="219">
        <f>SUMIFS(TB!BE:BE,TB!$F:$F,'Reported IS - detailed'!$B89,TB!$B:$B,'Reported IS - detailed'!$C89,TB!$G:$G,'Reported IS - detailed'!$E89,TB!$J:$J,'Reported IS - detailed'!$A$4,TB!$K:$K,"")</f>
        <v>0</v>
      </c>
      <c r="CM89" s="219">
        <f>SUMIFS(TB!BF:BF,TB!$F:$F,'Reported IS - detailed'!$B89,TB!$B:$B,'Reported IS - detailed'!$C89,TB!$G:$G,'Reported IS - detailed'!$E89,TB!$J:$J,'Reported IS - detailed'!$A$4,TB!$K:$K,"")</f>
        <v>0</v>
      </c>
      <c r="CN89" s="219">
        <f>SUMIFS(TB!BG:BG,TB!$F:$F,'Reported IS - detailed'!$B89,TB!$B:$B,'Reported IS - detailed'!$C89,TB!$G:$G,'Reported IS - detailed'!$E89,TB!$J:$J,'Reported IS - detailed'!$A$4,TB!$K:$K,"")</f>
        <v>0</v>
      </c>
      <c r="CO89" s="219">
        <f>SUMIFS(TB!BH:BH,TB!$F:$F,'Reported IS - detailed'!$B89,TB!$B:$B,'Reported IS - detailed'!$C89,TB!$G:$G,'Reported IS - detailed'!$E89,TB!$J:$J,'Reported IS - detailed'!$A$4,TB!$K:$K,"")</f>
        <v>0</v>
      </c>
      <c r="CP89" s="218">
        <f>SUMIFS(TB!BI:BI,TB!$F:$F,'Reported IS - detailed'!$B89,TB!$B:$B,'Reported IS - detailed'!$C89,TB!$G:$G,'Reported IS - detailed'!$E89,TB!$J:$J,'Reported IS - detailed'!$A$4,TB!$K:$K,"")</f>
        <v>0</v>
      </c>
    </row>
    <row r="90" spans="2:94" ht="14.25" hidden="1" customHeight="1" outlineLevel="1" x14ac:dyDescent="0.45">
      <c r="B90" s="71" t="s">
        <v>10</v>
      </c>
      <c r="C90" s="197" t="s">
        <v>616</v>
      </c>
      <c r="D90" s="197" t="str">
        <f>IFERROR(VLOOKUP($C90,TB!$B:$H,2,FALSE),"-")</f>
        <v>Charitable Donations</v>
      </c>
      <c r="E90" s="197" t="str">
        <f>IFERROR(VLOOKUP($C90,TB!$B:$H,6,FALSE),"-")</f>
        <v>Charitable donations</v>
      </c>
      <c r="F90" s="71">
        <f>IFERROR(VLOOKUP($C90,TB!$B:$H,7,FALSE),"-")</f>
        <v>0</v>
      </c>
      <c r="G90" s="527">
        <f t="shared" si="430"/>
        <v>20</v>
      </c>
      <c r="H90" s="219">
        <f t="shared" si="431"/>
        <v>0</v>
      </c>
      <c r="I90" s="219">
        <f t="shared" si="432"/>
        <v>0</v>
      </c>
      <c r="J90" s="218">
        <f ca="1">_xlfn.IFNA(SUM(OFFSET($AU90,0,MATCH(Periods!$D$15,$AU$7:$CS$7)-1):OFFSET($AU90,0,MATCH(Periods!$D$15,$AU$7:$CS$7,0)-12)),0)</f>
        <v>0</v>
      </c>
      <c r="K90" s="218">
        <f ca="1">_xlfn.IFNA(SUM(OFFSET($AU90,0,MATCH(Periods!$D$17,$AU$7:$CS$7)-1):OFFSET($AU90,0,MATCH(Periods!$D$13,$AU$7:$CS$7,0))),0)</f>
        <v>0</v>
      </c>
      <c r="L90" s="218">
        <f ca="1">_xlfn.IFNA(SUM(OFFSET($AU90,0,MATCH(Periods!$D$16,$AU$7:$CS$7)-1):OFFSET($AU90,0,MATCH(Periods!$D$14,$AU$7:$CS$7,0))),0)</f>
        <v>0</v>
      </c>
      <c r="N90" s="71"/>
      <c r="O90" s="316"/>
      <c r="P90" s="58">
        <f t="shared" si="371"/>
        <v>2.1014288441518564E-4</v>
      </c>
      <c r="Q90" s="58">
        <f t="shared" si="372"/>
        <v>0</v>
      </c>
      <c r="R90" s="58">
        <f t="shared" si="373"/>
        <v>0</v>
      </c>
      <c r="S90" s="58">
        <f t="shared" ca="1" si="374"/>
        <v>0</v>
      </c>
      <c r="T90" s="58">
        <f t="shared" ca="1" si="375"/>
        <v>0</v>
      </c>
      <c r="U90" s="58">
        <f t="shared" ca="1" si="376"/>
        <v>0</v>
      </c>
      <c r="V90" s="149"/>
      <c r="W90" s="218">
        <f t="shared" si="158"/>
        <v>0</v>
      </c>
      <c r="X90" s="218">
        <f t="shared" si="433"/>
        <v>0</v>
      </c>
      <c r="Y90" s="218">
        <f t="shared" si="434"/>
        <v>0</v>
      </c>
      <c r="Z90" s="218">
        <f ca="1">_xlfn.IFNA(MIN(OFFSET($AU90,0,MATCH(Periods!$D$15,$AU$7:$CS$7)-1):OFFSET($AU90,0,MATCH(Periods!$D$15,$AU$7:$CS$7,0)-12)),0)</f>
        <v>0</v>
      </c>
      <c r="AA90" s="337"/>
      <c r="AB90" s="218">
        <f t="shared" si="159"/>
        <v>20</v>
      </c>
      <c r="AC90" s="218">
        <f t="shared" si="435"/>
        <v>0</v>
      </c>
      <c r="AD90" s="218">
        <f t="shared" si="436"/>
        <v>0</v>
      </c>
      <c r="AE90" s="218">
        <f ca="1">_xlfn.IFNA(MAX(OFFSET($AU90,0,MATCH(Periods!$D$15,$AU$7:$CS$7)-1):OFFSET($AU90,0,MATCH(Periods!$D$15,$AU$7:$CS$7,0)-12)),0)</f>
        <v>0</v>
      </c>
      <c r="AF90" s="337"/>
      <c r="AG90" s="218">
        <f t="shared" si="160"/>
        <v>1.6666666666666667</v>
      </c>
      <c r="AH90" s="218">
        <f t="shared" si="437"/>
        <v>0</v>
      </c>
      <c r="AI90" s="218">
        <f t="shared" si="438"/>
        <v>0</v>
      </c>
      <c r="AJ90" s="218">
        <f ca="1">_xlfn.IFNA(AVERAGE(OFFSET($AU90,0,MATCH(Periods!$D$15,$AU$7:$CS$7)-1):OFFSET($AU90,0,MATCH(Periods!$D$15,$AU$7:$CS$7,0)-12)),0)</f>
        <v>0</v>
      </c>
      <c r="AK90" s="337"/>
      <c r="AL90" s="218">
        <f t="shared" si="418"/>
        <v>-20</v>
      </c>
      <c r="AM90" s="59">
        <f t="shared" si="419"/>
        <v>-1</v>
      </c>
      <c r="AN90" s="218">
        <f t="shared" si="420"/>
        <v>0</v>
      </c>
      <c r="AO90" s="59" t="str">
        <f t="shared" si="421"/>
        <v>n/a</v>
      </c>
      <c r="AP90" s="218">
        <f t="shared" ca="1" si="422"/>
        <v>0</v>
      </c>
      <c r="AQ90" s="59" t="str">
        <f t="shared" ca="1" si="423"/>
        <v>n/a</v>
      </c>
      <c r="AR90" s="218">
        <f t="shared" ca="1" si="424"/>
        <v>0</v>
      </c>
      <c r="AS90" s="58" t="str">
        <f t="shared" ca="1" si="425"/>
        <v>n/a</v>
      </c>
      <c r="AU90" s="219">
        <f>SUMIFS(TB!N:N,TB!$F:$F,'Reported IS - detailed'!$B90,TB!$B:$B,'Reported IS - detailed'!$C90,TB!$G:$G,'Reported IS - detailed'!$E90,TB!$J:$J,'Reported IS - detailed'!$A$4,TB!$K:$K,"")</f>
        <v>0</v>
      </c>
      <c r="AV90" s="219">
        <f>SUMIFS(TB!O:O,TB!$F:$F,'Reported IS - detailed'!$B90,TB!$B:$B,'Reported IS - detailed'!$C90,TB!$G:$G,'Reported IS - detailed'!$E90,TB!$J:$J,'Reported IS - detailed'!$A$4,TB!$K:$K,"")</f>
        <v>0</v>
      </c>
      <c r="AW90" s="219">
        <f>SUMIFS(TB!P:P,TB!$F:$F,'Reported IS - detailed'!$B90,TB!$B:$B,'Reported IS - detailed'!$C90,TB!$G:$G,'Reported IS - detailed'!$E90,TB!$J:$J,'Reported IS - detailed'!$A$4,TB!$K:$K,"")</f>
        <v>0</v>
      </c>
      <c r="AX90" s="219">
        <f>SUMIFS(TB!Q:Q,TB!$F:$F,'Reported IS - detailed'!$B90,TB!$B:$B,'Reported IS - detailed'!$C90,TB!$G:$G,'Reported IS - detailed'!$E90,TB!$J:$J,'Reported IS - detailed'!$A$4,TB!$K:$K,"")</f>
        <v>0</v>
      </c>
      <c r="AY90" s="219">
        <f>SUMIFS(TB!R:R,TB!$F:$F,'Reported IS - detailed'!$B90,TB!$B:$B,'Reported IS - detailed'!$C90,TB!$G:$G,'Reported IS - detailed'!$E90,TB!$J:$J,'Reported IS - detailed'!$A$4,TB!$K:$K,"")</f>
        <v>0</v>
      </c>
      <c r="AZ90" s="219">
        <f>SUMIFS(TB!S:S,TB!$F:$F,'Reported IS - detailed'!$B90,TB!$B:$B,'Reported IS - detailed'!$C90,TB!$G:$G,'Reported IS - detailed'!$E90,TB!$J:$J,'Reported IS - detailed'!$A$4,TB!$K:$K,"")</f>
        <v>0</v>
      </c>
      <c r="BA90" s="219">
        <f>SUMIFS(TB!T:T,TB!$F:$F,'Reported IS - detailed'!$B90,TB!$B:$B,'Reported IS - detailed'!$C90,TB!$G:$G,'Reported IS - detailed'!$E90,TB!$J:$J,'Reported IS - detailed'!$A$4,TB!$K:$K,"")</f>
        <v>0</v>
      </c>
      <c r="BB90" s="219">
        <f>SUMIFS(TB!U:U,TB!$F:$F,'Reported IS - detailed'!$B90,TB!$B:$B,'Reported IS - detailed'!$C90,TB!$G:$G,'Reported IS - detailed'!$E90,TB!$J:$J,'Reported IS - detailed'!$A$4,TB!$K:$K,"")</f>
        <v>0</v>
      </c>
      <c r="BC90" s="219">
        <f>SUMIFS(TB!V:V,TB!$F:$F,'Reported IS - detailed'!$B90,TB!$B:$B,'Reported IS - detailed'!$C90,TB!$G:$G,'Reported IS - detailed'!$E90,TB!$J:$J,'Reported IS - detailed'!$A$4,TB!$K:$K,"")</f>
        <v>0</v>
      </c>
      <c r="BD90" s="219">
        <f>SUMIFS(TB!W:W,TB!$F:$F,'Reported IS - detailed'!$B90,TB!$B:$B,'Reported IS - detailed'!$C90,TB!$G:$G,'Reported IS - detailed'!$E90,TB!$J:$J,'Reported IS - detailed'!$A$4,TB!$K:$K,"")</f>
        <v>0</v>
      </c>
      <c r="BE90" s="219">
        <f>SUMIFS(TB!X:X,TB!$F:$F,'Reported IS - detailed'!$B90,TB!$B:$B,'Reported IS - detailed'!$C90,TB!$G:$G,'Reported IS - detailed'!$E90,TB!$J:$J,'Reported IS - detailed'!$A$4,TB!$K:$K,"")</f>
        <v>0</v>
      </c>
      <c r="BF90" s="527">
        <f>SUMIFS(TB!Y:Y,TB!$F:$F,'Reported IS - detailed'!$B90,TB!$B:$B,'Reported IS - detailed'!$C90,TB!$G:$G,'Reported IS - detailed'!$E90,TB!$J:$J,'Reported IS - detailed'!$A$4,TB!$K:$K,"")</f>
        <v>20</v>
      </c>
      <c r="BG90" s="219">
        <f>SUMIFS(TB!Z:Z,TB!$F:$F,'Reported IS - detailed'!$B90,TB!$B:$B,'Reported IS - detailed'!$C90,TB!$G:$G,'Reported IS - detailed'!$E90,TB!$J:$J,'Reported IS - detailed'!$A$4,TB!$K:$K,"")</f>
        <v>0</v>
      </c>
      <c r="BH90" s="219">
        <f>SUMIFS(TB!AA:AA,TB!$F:$F,'Reported IS - detailed'!$B90,TB!$B:$B,'Reported IS - detailed'!$C90,TB!$G:$G,'Reported IS - detailed'!$E90,TB!$J:$J,'Reported IS - detailed'!$A$4,TB!$K:$K,"")</f>
        <v>0</v>
      </c>
      <c r="BI90" s="219">
        <f>SUMIFS(TB!AB:AB,TB!$F:$F,'Reported IS - detailed'!$B90,TB!$B:$B,'Reported IS - detailed'!$C90,TB!$G:$G,'Reported IS - detailed'!$E90,TB!$J:$J,'Reported IS - detailed'!$A$4,TB!$K:$K,"")</f>
        <v>0</v>
      </c>
      <c r="BJ90" s="219">
        <f>SUMIFS(TB!AC:AC,TB!$F:$F,'Reported IS - detailed'!$B90,TB!$B:$B,'Reported IS - detailed'!$C90,TB!$G:$G,'Reported IS - detailed'!$E90,TB!$J:$J,'Reported IS - detailed'!$A$4,TB!$K:$K,"")</f>
        <v>0</v>
      </c>
      <c r="BK90" s="219">
        <f>SUMIFS(TB!AD:AD,TB!$F:$F,'Reported IS - detailed'!$B90,TB!$B:$B,'Reported IS - detailed'!$C90,TB!$G:$G,'Reported IS - detailed'!$E90,TB!$J:$J,'Reported IS - detailed'!$A$4,TB!$K:$K,"")</f>
        <v>0</v>
      </c>
      <c r="BL90" s="219">
        <f>SUMIFS(TB!AE:AE,TB!$F:$F,'Reported IS - detailed'!$B90,TB!$B:$B,'Reported IS - detailed'!$C90,TB!$G:$G,'Reported IS - detailed'!$E90,TB!$J:$J,'Reported IS - detailed'!$A$4,TB!$K:$K,"")</f>
        <v>0</v>
      </c>
      <c r="BM90" s="219">
        <f>SUMIFS(TB!AF:AF,TB!$F:$F,'Reported IS - detailed'!$B90,TB!$B:$B,'Reported IS - detailed'!$C90,TB!$G:$G,'Reported IS - detailed'!$E90,TB!$J:$J,'Reported IS - detailed'!$A$4,TB!$K:$K,"")</f>
        <v>0</v>
      </c>
      <c r="BN90" s="219">
        <f>SUMIFS(TB!AG:AG,TB!$F:$F,'Reported IS - detailed'!$B90,TB!$B:$B,'Reported IS - detailed'!$C90,TB!$G:$G,'Reported IS - detailed'!$E90,TB!$J:$J,'Reported IS - detailed'!$A$4,TB!$K:$K,"")</f>
        <v>0</v>
      </c>
      <c r="BO90" s="219">
        <f>SUMIFS(TB!AH:AH,TB!$F:$F,'Reported IS - detailed'!$B90,TB!$B:$B,'Reported IS - detailed'!$C90,TB!$G:$G,'Reported IS - detailed'!$E90,TB!$J:$J,'Reported IS - detailed'!$A$4,TB!$K:$K,"")</f>
        <v>0</v>
      </c>
      <c r="BP90" s="219">
        <f>SUMIFS(TB!AI:AI,TB!$F:$F,'Reported IS - detailed'!$B90,TB!$B:$B,'Reported IS - detailed'!$C90,TB!$G:$G,'Reported IS - detailed'!$E90,TB!$J:$J,'Reported IS - detailed'!$A$4,TB!$K:$K,"")</f>
        <v>0</v>
      </c>
      <c r="BQ90" s="219">
        <f>SUMIFS(TB!AJ:AJ,TB!$F:$F,'Reported IS - detailed'!$B90,TB!$B:$B,'Reported IS - detailed'!$C90,TB!$G:$G,'Reported IS - detailed'!$E90,TB!$J:$J,'Reported IS - detailed'!$A$4,TB!$K:$K,"")</f>
        <v>0</v>
      </c>
      <c r="BR90" s="219">
        <f>SUMIFS(TB!AK:AK,TB!$F:$F,'Reported IS - detailed'!$B90,TB!$B:$B,'Reported IS - detailed'!$C90,TB!$G:$G,'Reported IS - detailed'!$E90,TB!$J:$J,'Reported IS - detailed'!$A$4,TB!$K:$K,"")</f>
        <v>0</v>
      </c>
      <c r="BS90" s="219">
        <f>SUMIFS(TB!AL:AL,TB!$F:$F,'Reported IS - detailed'!$B90,TB!$B:$B,'Reported IS - detailed'!$C90,TB!$G:$G,'Reported IS - detailed'!$E90,TB!$J:$J,'Reported IS - detailed'!$A$4,TB!$K:$K,"")</f>
        <v>0</v>
      </c>
      <c r="BT90" s="219">
        <f>SUMIFS(TB!AM:AM,TB!$F:$F,'Reported IS - detailed'!$B90,TB!$B:$B,'Reported IS - detailed'!$C90,TB!$G:$G,'Reported IS - detailed'!$E90,TB!$J:$J,'Reported IS - detailed'!$A$4,TB!$K:$K,"")</f>
        <v>0</v>
      </c>
      <c r="BU90" s="219">
        <f>SUMIFS(TB!AN:AN,TB!$F:$F,'Reported IS - detailed'!$B90,TB!$B:$B,'Reported IS - detailed'!$C90,TB!$G:$G,'Reported IS - detailed'!$E90,TB!$J:$J,'Reported IS - detailed'!$A$4,TB!$K:$K,"")</f>
        <v>0</v>
      </c>
      <c r="BV90" s="219">
        <f>SUMIFS(TB!AO:AO,TB!$F:$F,'Reported IS - detailed'!$B90,TB!$B:$B,'Reported IS - detailed'!$C90,TB!$G:$G,'Reported IS - detailed'!$E90,TB!$J:$J,'Reported IS - detailed'!$A$4,TB!$K:$K,"")</f>
        <v>0</v>
      </c>
      <c r="BW90" s="219">
        <f>SUMIFS(TB!AP:AP,TB!$F:$F,'Reported IS - detailed'!$B90,TB!$B:$B,'Reported IS - detailed'!$C90,TB!$G:$G,'Reported IS - detailed'!$E90,TB!$J:$J,'Reported IS - detailed'!$A$4,TB!$K:$K,"")</f>
        <v>0</v>
      </c>
      <c r="BX90" s="219">
        <f>SUMIFS(TB!AQ:AQ,TB!$F:$F,'Reported IS - detailed'!$B90,TB!$B:$B,'Reported IS - detailed'!$C90,TB!$G:$G,'Reported IS - detailed'!$E90,TB!$J:$J,'Reported IS - detailed'!$A$4,TB!$K:$K,"")</f>
        <v>0</v>
      </c>
      <c r="BY90" s="219">
        <f>SUMIFS(TB!AR:AR,TB!$F:$F,'Reported IS - detailed'!$B90,TB!$B:$B,'Reported IS - detailed'!$C90,TB!$G:$G,'Reported IS - detailed'!$E90,TB!$J:$J,'Reported IS - detailed'!$A$4,TB!$K:$K,"")</f>
        <v>0</v>
      </c>
      <c r="BZ90" s="219">
        <f>SUMIFS(TB!AS:AS,TB!$F:$F,'Reported IS - detailed'!$B90,TB!$B:$B,'Reported IS - detailed'!$C90,TB!$G:$G,'Reported IS - detailed'!$E90,TB!$J:$J,'Reported IS - detailed'!$A$4,TB!$K:$K,"")</f>
        <v>0</v>
      </c>
      <c r="CA90" s="219">
        <f>SUMIFS(TB!AT:AT,TB!$F:$F,'Reported IS - detailed'!$B90,TB!$B:$B,'Reported IS - detailed'!$C90,TB!$G:$G,'Reported IS - detailed'!$E90,TB!$J:$J,'Reported IS - detailed'!$A$4,TB!$K:$K,"")</f>
        <v>0</v>
      </c>
      <c r="CB90" s="219">
        <f>SUMIFS(TB!AU:AU,TB!$F:$F,'Reported IS - detailed'!$B90,TB!$B:$B,'Reported IS - detailed'!$C90,TB!$G:$G,'Reported IS - detailed'!$E90,TB!$J:$J,'Reported IS - detailed'!$A$4,TB!$K:$K,"")</f>
        <v>0</v>
      </c>
      <c r="CC90" s="219">
        <f>SUMIFS(TB!AV:AV,TB!$F:$F,'Reported IS - detailed'!$B90,TB!$B:$B,'Reported IS - detailed'!$C90,TB!$G:$G,'Reported IS - detailed'!$E90,TB!$J:$J,'Reported IS - detailed'!$A$4,TB!$K:$K,"")</f>
        <v>0</v>
      </c>
      <c r="CD90" s="218">
        <f>SUMIFS(TB!AW:AW,TB!$F:$F,'Reported IS - detailed'!$B90,TB!$B:$B,'Reported IS - detailed'!$C90,TB!$G:$G,'Reported IS - detailed'!$E90,TB!$J:$J,'Reported IS - detailed'!$A$4,TB!$K:$K,"")</f>
        <v>0</v>
      </c>
      <c r="CE90" s="219">
        <f>SUMIFS(TB!AX:AX,TB!$F:$F,'Reported IS - detailed'!$B90,TB!$B:$B,'Reported IS - detailed'!$C90,TB!$G:$G,'Reported IS - detailed'!$E90,TB!$J:$J,'Reported IS - detailed'!$A$4,TB!$K:$K,"")</f>
        <v>0</v>
      </c>
      <c r="CF90" s="219">
        <f>SUMIFS(TB!AY:AY,TB!$F:$F,'Reported IS - detailed'!$B90,TB!$B:$B,'Reported IS - detailed'!$C90,TB!$G:$G,'Reported IS - detailed'!$E90,TB!$J:$J,'Reported IS - detailed'!$A$4,TB!$K:$K,"")</f>
        <v>0</v>
      </c>
      <c r="CG90" s="219">
        <f>SUMIFS(TB!AZ:AZ,TB!$F:$F,'Reported IS - detailed'!$B90,TB!$B:$B,'Reported IS - detailed'!$C90,TB!$G:$G,'Reported IS - detailed'!$E90,TB!$J:$J,'Reported IS - detailed'!$A$4,TB!$K:$K,"")</f>
        <v>0</v>
      </c>
      <c r="CH90" s="219">
        <f>SUMIFS(TB!BA:BA,TB!$F:$F,'Reported IS - detailed'!$B90,TB!$B:$B,'Reported IS - detailed'!$C90,TB!$G:$G,'Reported IS - detailed'!$E90,TB!$J:$J,'Reported IS - detailed'!$A$4,TB!$K:$K,"")</f>
        <v>0</v>
      </c>
      <c r="CI90" s="219">
        <f>SUMIFS(TB!BB:BB,TB!$F:$F,'Reported IS - detailed'!$B90,TB!$B:$B,'Reported IS - detailed'!$C90,TB!$G:$G,'Reported IS - detailed'!$E90,TB!$J:$J,'Reported IS - detailed'!$A$4,TB!$K:$K,"")</f>
        <v>0</v>
      </c>
      <c r="CJ90" s="219">
        <f>SUMIFS(TB!BC:BC,TB!$F:$F,'Reported IS - detailed'!$B90,TB!$B:$B,'Reported IS - detailed'!$C90,TB!$G:$G,'Reported IS - detailed'!$E90,TB!$J:$J,'Reported IS - detailed'!$A$4,TB!$K:$K,"")</f>
        <v>0</v>
      </c>
      <c r="CK90" s="219">
        <f>SUMIFS(TB!BD:BD,TB!$F:$F,'Reported IS - detailed'!$B90,TB!$B:$B,'Reported IS - detailed'!$C90,TB!$G:$G,'Reported IS - detailed'!$E90,TB!$J:$J,'Reported IS - detailed'!$A$4,TB!$K:$K,"")</f>
        <v>0</v>
      </c>
      <c r="CL90" s="219">
        <f>SUMIFS(TB!BE:BE,TB!$F:$F,'Reported IS - detailed'!$B90,TB!$B:$B,'Reported IS - detailed'!$C90,TB!$G:$G,'Reported IS - detailed'!$E90,TB!$J:$J,'Reported IS - detailed'!$A$4,TB!$K:$K,"")</f>
        <v>0</v>
      </c>
      <c r="CM90" s="219">
        <f>SUMIFS(TB!BF:BF,TB!$F:$F,'Reported IS - detailed'!$B90,TB!$B:$B,'Reported IS - detailed'!$C90,TB!$G:$G,'Reported IS - detailed'!$E90,TB!$J:$J,'Reported IS - detailed'!$A$4,TB!$K:$K,"")</f>
        <v>0</v>
      </c>
      <c r="CN90" s="219">
        <f>SUMIFS(TB!BG:BG,TB!$F:$F,'Reported IS - detailed'!$B90,TB!$B:$B,'Reported IS - detailed'!$C90,TB!$G:$G,'Reported IS - detailed'!$E90,TB!$J:$J,'Reported IS - detailed'!$A$4,TB!$K:$K,"")</f>
        <v>0</v>
      </c>
      <c r="CO90" s="219">
        <f>SUMIFS(TB!BH:BH,TB!$F:$F,'Reported IS - detailed'!$B90,TB!$B:$B,'Reported IS - detailed'!$C90,TB!$G:$G,'Reported IS - detailed'!$E90,TB!$J:$J,'Reported IS - detailed'!$A$4,TB!$K:$K,"")</f>
        <v>0</v>
      </c>
      <c r="CP90" s="218">
        <f>SUMIFS(TB!BI:BI,TB!$F:$F,'Reported IS - detailed'!$B90,TB!$B:$B,'Reported IS - detailed'!$C90,TB!$G:$G,'Reported IS - detailed'!$E90,TB!$J:$J,'Reported IS - detailed'!$A$4,TB!$K:$K,"")</f>
        <v>0</v>
      </c>
    </row>
    <row r="91" spans="2:94" ht="14.25" hidden="1" customHeight="1" outlineLevel="1" x14ac:dyDescent="0.45">
      <c r="B91" s="71" t="s">
        <v>10</v>
      </c>
      <c r="C91" s="197" t="s">
        <v>617</v>
      </c>
      <c r="D91" s="197" t="str">
        <f>IFERROR(VLOOKUP($C91,TB!$B:$H,2,FALSE),"-")</f>
        <v>Child Support</v>
      </c>
      <c r="E91" s="197" t="str">
        <f>IFERROR(VLOOKUP($C91,TB!$B:$H,6,FALSE),"-")</f>
        <v>Miscellaneous expense</v>
      </c>
      <c r="F91" s="71" t="str">
        <f>IFERROR(VLOOKUP($C91,TB!$B:$H,7,FALSE),"-")</f>
        <v>Child support</v>
      </c>
      <c r="G91" s="219">
        <f t="shared" si="430"/>
        <v>0</v>
      </c>
      <c r="H91" s="219">
        <f t="shared" si="431"/>
        <v>0</v>
      </c>
      <c r="I91" s="219">
        <f t="shared" si="432"/>
        <v>0</v>
      </c>
      <c r="J91" s="218">
        <f ca="1">_xlfn.IFNA(SUM(OFFSET($AU91,0,MATCH(Periods!$D$15,$AU$7:$CS$7)-1):OFFSET($AU91,0,MATCH(Periods!$D$15,$AU$7:$CS$7,0)-12)),0)</f>
        <v>0</v>
      </c>
      <c r="K91" s="218">
        <f ca="1">_xlfn.IFNA(SUM(OFFSET($AU91,0,MATCH(Periods!$D$17,$AU$7:$CS$7)-1):OFFSET($AU91,0,MATCH(Periods!$D$13,$AU$7:$CS$7,0))),0)</f>
        <v>0</v>
      </c>
      <c r="L91" s="218">
        <f ca="1">_xlfn.IFNA(SUM(OFFSET($AU91,0,MATCH(Periods!$D$16,$AU$7:$CS$7)-1):OFFSET($AU91,0,MATCH(Periods!$D$14,$AU$7:$CS$7,0))),0)</f>
        <v>0</v>
      </c>
      <c r="N91" s="71"/>
      <c r="O91" s="316"/>
      <c r="P91" s="58">
        <f t="shared" si="371"/>
        <v>0</v>
      </c>
      <c r="Q91" s="58">
        <f t="shared" si="372"/>
        <v>0</v>
      </c>
      <c r="R91" s="58">
        <f t="shared" si="373"/>
        <v>0</v>
      </c>
      <c r="S91" s="58">
        <f t="shared" ca="1" si="374"/>
        <v>0</v>
      </c>
      <c r="T91" s="58">
        <f t="shared" ca="1" si="375"/>
        <v>0</v>
      </c>
      <c r="U91" s="58">
        <f t="shared" ca="1" si="376"/>
        <v>0</v>
      </c>
      <c r="V91" s="149"/>
      <c r="W91" s="218">
        <f t="shared" si="158"/>
        <v>0</v>
      </c>
      <c r="X91" s="218">
        <f t="shared" si="433"/>
        <v>0</v>
      </c>
      <c r="Y91" s="218">
        <f t="shared" si="434"/>
        <v>0</v>
      </c>
      <c r="Z91" s="218">
        <f ca="1">_xlfn.IFNA(MIN(OFFSET($AU91,0,MATCH(Periods!$D$15,$AU$7:$CS$7)-1):OFFSET($AU91,0,MATCH(Periods!$D$15,$AU$7:$CS$7,0)-12)),0)</f>
        <v>0</v>
      </c>
      <c r="AA91" s="337"/>
      <c r="AB91" s="218">
        <f t="shared" si="159"/>
        <v>0</v>
      </c>
      <c r="AC91" s="218">
        <f t="shared" si="435"/>
        <v>0</v>
      </c>
      <c r="AD91" s="218">
        <f t="shared" si="436"/>
        <v>0</v>
      </c>
      <c r="AE91" s="218">
        <f ca="1">_xlfn.IFNA(MAX(OFFSET($AU91,0,MATCH(Periods!$D$15,$AU$7:$CS$7)-1):OFFSET($AU91,0,MATCH(Periods!$D$15,$AU$7:$CS$7,0)-12)),0)</f>
        <v>0</v>
      </c>
      <c r="AF91" s="337"/>
      <c r="AG91" s="218">
        <f t="shared" si="160"/>
        <v>0</v>
      </c>
      <c r="AH91" s="218">
        <f t="shared" si="437"/>
        <v>0</v>
      </c>
      <c r="AI91" s="218">
        <f t="shared" si="438"/>
        <v>0</v>
      </c>
      <c r="AJ91" s="218">
        <f ca="1">_xlfn.IFNA(AVERAGE(OFFSET($AU91,0,MATCH(Periods!$D$15,$AU$7:$CS$7)-1):OFFSET($AU91,0,MATCH(Periods!$D$15,$AU$7:$CS$7,0)-12)),0)</f>
        <v>0</v>
      </c>
      <c r="AK91" s="337"/>
      <c r="AL91" s="218">
        <f t="shared" si="418"/>
        <v>0</v>
      </c>
      <c r="AM91" s="59" t="str">
        <f t="shared" si="419"/>
        <v>n/a</v>
      </c>
      <c r="AN91" s="218">
        <f t="shared" si="420"/>
        <v>0</v>
      </c>
      <c r="AO91" s="59" t="str">
        <f t="shared" si="421"/>
        <v>n/a</v>
      </c>
      <c r="AP91" s="218">
        <f t="shared" ca="1" si="422"/>
        <v>0</v>
      </c>
      <c r="AQ91" s="59" t="str">
        <f t="shared" ca="1" si="423"/>
        <v>n/a</v>
      </c>
      <c r="AR91" s="218">
        <f t="shared" ca="1" si="424"/>
        <v>0</v>
      </c>
      <c r="AS91" s="58" t="str">
        <f t="shared" ca="1" si="425"/>
        <v>n/a</v>
      </c>
      <c r="AU91" s="219">
        <f>SUMIFS(TB!N:N,TB!$F:$F,'Reported IS - detailed'!$B91,TB!$B:$B,'Reported IS - detailed'!$C91,TB!$G:$G,'Reported IS - detailed'!$E91,TB!$J:$J,'Reported IS - detailed'!$A$4,TB!$K:$K,"")</f>
        <v>0</v>
      </c>
      <c r="AV91" s="219">
        <f>SUMIFS(TB!O:O,TB!$F:$F,'Reported IS - detailed'!$B91,TB!$B:$B,'Reported IS - detailed'!$C91,TB!$G:$G,'Reported IS - detailed'!$E91,TB!$J:$J,'Reported IS - detailed'!$A$4,TB!$K:$K,"")</f>
        <v>0</v>
      </c>
      <c r="AW91" s="219">
        <f>SUMIFS(TB!P:P,TB!$F:$F,'Reported IS - detailed'!$B91,TB!$B:$B,'Reported IS - detailed'!$C91,TB!$G:$G,'Reported IS - detailed'!$E91,TB!$J:$J,'Reported IS - detailed'!$A$4,TB!$K:$K,"")</f>
        <v>0</v>
      </c>
      <c r="AX91" s="219">
        <f>SUMIFS(TB!Q:Q,TB!$F:$F,'Reported IS - detailed'!$B91,TB!$B:$B,'Reported IS - detailed'!$C91,TB!$G:$G,'Reported IS - detailed'!$E91,TB!$J:$J,'Reported IS - detailed'!$A$4,TB!$K:$K,"")</f>
        <v>0</v>
      </c>
      <c r="AY91" s="219">
        <f>SUMIFS(TB!R:R,TB!$F:$F,'Reported IS - detailed'!$B91,TB!$B:$B,'Reported IS - detailed'!$C91,TB!$G:$G,'Reported IS - detailed'!$E91,TB!$J:$J,'Reported IS - detailed'!$A$4,TB!$K:$K,"")</f>
        <v>0</v>
      </c>
      <c r="AZ91" s="219">
        <f>SUMIFS(TB!S:S,TB!$F:$F,'Reported IS - detailed'!$B91,TB!$B:$B,'Reported IS - detailed'!$C91,TB!$G:$G,'Reported IS - detailed'!$E91,TB!$J:$J,'Reported IS - detailed'!$A$4,TB!$K:$K,"")</f>
        <v>0</v>
      </c>
      <c r="BA91" s="219">
        <f>SUMIFS(TB!T:T,TB!$F:$F,'Reported IS - detailed'!$B91,TB!$B:$B,'Reported IS - detailed'!$C91,TB!$G:$G,'Reported IS - detailed'!$E91,TB!$J:$J,'Reported IS - detailed'!$A$4,TB!$K:$K,"")</f>
        <v>0</v>
      </c>
      <c r="BB91" s="219">
        <f>SUMIFS(TB!U:U,TB!$F:$F,'Reported IS - detailed'!$B91,TB!$B:$B,'Reported IS - detailed'!$C91,TB!$G:$G,'Reported IS - detailed'!$E91,TB!$J:$J,'Reported IS - detailed'!$A$4,TB!$K:$K,"")</f>
        <v>0</v>
      </c>
      <c r="BC91" s="219">
        <f>SUMIFS(TB!V:V,TB!$F:$F,'Reported IS - detailed'!$B91,TB!$B:$B,'Reported IS - detailed'!$C91,TB!$G:$G,'Reported IS - detailed'!$E91,TB!$J:$J,'Reported IS - detailed'!$A$4,TB!$K:$K,"")</f>
        <v>0</v>
      </c>
      <c r="BD91" s="219">
        <f>SUMIFS(TB!W:W,TB!$F:$F,'Reported IS - detailed'!$B91,TB!$B:$B,'Reported IS - detailed'!$C91,TB!$G:$G,'Reported IS - detailed'!$E91,TB!$J:$J,'Reported IS - detailed'!$A$4,TB!$K:$K,"")</f>
        <v>0</v>
      </c>
      <c r="BE91" s="219">
        <f>SUMIFS(TB!X:X,TB!$F:$F,'Reported IS - detailed'!$B91,TB!$B:$B,'Reported IS - detailed'!$C91,TB!$G:$G,'Reported IS - detailed'!$E91,TB!$J:$J,'Reported IS - detailed'!$A$4,TB!$K:$K,"")</f>
        <v>0</v>
      </c>
      <c r="BF91" s="219">
        <f>SUMIFS(TB!Y:Y,TB!$F:$F,'Reported IS - detailed'!$B91,TB!$B:$B,'Reported IS - detailed'!$C91,TB!$G:$G,'Reported IS - detailed'!$E91,TB!$J:$J,'Reported IS - detailed'!$A$4,TB!$K:$K,"")</f>
        <v>0</v>
      </c>
      <c r="BG91" s="219">
        <f>SUMIFS(TB!Z:Z,TB!$F:$F,'Reported IS - detailed'!$B91,TB!$B:$B,'Reported IS - detailed'!$C91,TB!$G:$G,'Reported IS - detailed'!$E91,TB!$J:$J,'Reported IS - detailed'!$A$4,TB!$K:$K,"")</f>
        <v>0</v>
      </c>
      <c r="BH91" s="219">
        <f>SUMIFS(TB!AA:AA,TB!$F:$F,'Reported IS - detailed'!$B91,TB!$B:$B,'Reported IS - detailed'!$C91,TB!$G:$G,'Reported IS - detailed'!$E91,TB!$J:$J,'Reported IS - detailed'!$A$4,TB!$K:$K,"")</f>
        <v>0</v>
      </c>
      <c r="BI91" s="219">
        <f>SUMIFS(TB!AB:AB,TB!$F:$F,'Reported IS - detailed'!$B91,TB!$B:$B,'Reported IS - detailed'!$C91,TB!$G:$G,'Reported IS - detailed'!$E91,TB!$J:$J,'Reported IS - detailed'!$A$4,TB!$K:$K,"")</f>
        <v>0</v>
      </c>
      <c r="BJ91" s="219">
        <f>SUMIFS(TB!AC:AC,TB!$F:$F,'Reported IS - detailed'!$B91,TB!$B:$B,'Reported IS - detailed'!$C91,TB!$G:$G,'Reported IS - detailed'!$E91,TB!$J:$J,'Reported IS - detailed'!$A$4,TB!$K:$K,"")</f>
        <v>0</v>
      </c>
      <c r="BK91" s="219">
        <f>SUMIFS(TB!AD:AD,TB!$F:$F,'Reported IS - detailed'!$B91,TB!$B:$B,'Reported IS - detailed'!$C91,TB!$G:$G,'Reported IS - detailed'!$E91,TB!$J:$J,'Reported IS - detailed'!$A$4,TB!$K:$K,"")</f>
        <v>0</v>
      </c>
      <c r="BL91" s="219">
        <f>SUMIFS(TB!AE:AE,TB!$F:$F,'Reported IS - detailed'!$B91,TB!$B:$B,'Reported IS - detailed'!$C91,TB!$G:$G,'Reported IS - detailed'!$E91,TB!$J:$J,'Reported IS - detailed'!$A$4,TB!$K:$K,"")</f>
        <v>0</v>
      </c>
      <c r="BM91" s="219">
        <f>SUMIFS(TB!AF:AF,TB!$F:$F,'Reported IS - detailed'!$B91,TB!$B:$B,'Reported IS - detailed'!$C91,TB!$G:$G,'Reported IS - detailed'!$E91,TB!$J:$J,'Reported IS - detailed'!$A$4,TB!$K:$K,"")</f>
        <v>0</v>
      </c>
      <c r="BN91" s="219">
        <f>SUMIFS(TB!AG:AG,TB!$F:$F,'Reported IS - detailed'!$B91,TB!$B:$B,'Reported IS - detailed'!$C91,TB!$G:$G,'Reported IS - detailed'!$E91,TB!$J:$J,'Reported IS - detailed'!$A$4,TB!$K:$K,"")</f>
        <v>0</v>
      </c>
      <c r="BO91" s="219">
        <f>SUMIFS(TB!AH:AH,TB!$F:$F,'Reported IS - detailed'!$B91,TB!$B:$B,'Reported IS - detailed'!$C91,TB!$G:$G,'Reported IS - detailed'!$E91,TB!$J:$J,'Reported IS - detailed'!$A$4,TB!$K:$K,"")</f>
        <v>0</v>
      </c>
      <c r="BP91" s="219">
        <f>SUMIFS(TB!AI:AI,TB!$F:$F,'Reported IS - detailed'!$B91,TB!$B:$B,'Reported IS - detailed'!$C91,TB!$G:$G,'Reported IS - detailed'!$E91,TB!$J:$J,'Reported IS - detailed'!$A$4,TB!$K:$K,"")</f>
        <v>0</v>
      </c>
      <c r="BQ91" s="219">
        <f>SUMIFS(TB!AJ:AJ,TB!$F:$F,'Reported IS - detailed'!$B91,TB!$B:$B,'Reported IS - detailed'!$C91,TB!$G:$G,'Reported IS - detailed'!$E91,TB!$J:$J,'Reported IS - detailed'!$A$4,TB!$K:$K,"")</f>
        <v>0</v>
      </c>
      <c r="BR91" s="219">
        <f>SUMIFS(TB!AK:AK,TB!$F:$F,'Reported IS - detailed'!$B91,TB!$B:$B,'Reported IS - detailed'!$C91,TB!$G:$G,'Reported IS - detailed'!$E91,TB!$J:$J,'Reported IS - detailed'!$A$4,TB!$K:$K,"")</f>
        <v>0</v>
      </c>
      <c r="BS91" s="219">
        <f>SUMIFS(TB!AL:AL,TB!$F:$F,'Reported IS - detailed'!$B91,TB!$B:$B,'Reported IS - detailed'!$C91,TB!$G:$G,'Reported IS - detailed'!$E91,TB!$J:$J,'Reported IS - detailed'!$A$4,TB!$K:$K,"")</f>
        <v>0</v>
      </c>
      <c r="BT91" s="219">
        <f>SUMIFS(TB!AM:AM,TB!$F:$F,'Reported IS - detailed'!$B91,TB!$B:$B,'Reported IS - detailed'!$C91,TB!$G:$G,'Reported IS - detailed'!$E91,TB!$J:$J,'Reported IS - detailed'!$A$4,TB!$K:$K,"")</f>
        <v>0</v>
      </c>
      <c r="BU91" s="219">
        <f>SUMIFS(TB!AN:AN,TB!$F:$F,'Reported IS - detailed'!$B91,TB!$B:$B,'Reported IS - detailed'!$C91,TB!$G:$G,'Reported IS - detailed'!$E91,TB!$J:$J,'Reported IS - detailed'!$A$4,TB!$K:$K,"")</f>
        <v>0</v>
      </c>
      <c r="BV91" s="219">
        <f>SUMIFS(TB!AO:AO,TB!$F:$F,'Reported IS - detailed'!$B91,TB!$B:$B,'Reported IS - detailed'!$C91,TB!$G:$G,'Reported IS - detailed'!$E91,TB!$J:$J,'Reported IS - detailed'!$A$4,TB!$K:$K,"")</f>
        <v>0</v>
      </c>
      <c r="BW91" s="219">
        <f>SUMIFS(TB!AP:AP,TB!$F:$F,'Reported IS - detailed'!$B91,TB!$B:$B,'Reported IS - detailed'!$C91,TB!$G:$G,'Reported IS - detailed'!$E91,TB!$J:$J,'Reported IS - detailed'!$A$4,TB!$K:$K,"")</f>
        <v>0</v>
      </c>
      <c r="BX91" s="219">
        <f>SUMIFS(TB!AQ:AQ,TB!$F:$F,'Reported IS - detailed'!$B91,TB!$B:$B,'Reported IS - detailed'!$C91,TB!$G:$G,'Reported IS - detailed'!$E91,TB!$J:$J,'Reported IS - detailed'!$A$4,TB!$K:$K,"")</f>
        <v>0</v>
      </c>
      <c r="BY91" s="219">
        <f>SUMIFS(TB!AR:AR,TB!$F:$F,'Reported IS - detailed'!$B91,TB!$B:$B,'Reported IS - detailed'!$C91,TB!$G:$G,'Reported IS - detailed'!$E91,TB!$J:$J,'Reported IS - detailed'!$A$4,TB!$K:$K,"")</f>
        <v>0</v>
      </c>
      <c r="BZ91" s="219">
        <f>SUMIFS(TB!AS:AS,TB!$F:$F,'Reported IS - detailed'!$B91,TB!$B:$B,'Reported IS - detailed'!$C91,TB!$G:$G,'Reported IS - detailed'!$E91,TB!$J:$J,'Reported IS - detailed'!$A$4,TB!$K:$K,"")</f>
        <v>0</v>
      </c>
      <c r="CA91" s="219">
        <f>SUMIFS(TB!AT:AT,TB!$F:$F,'Reported IS - detailed'!$B91,TB!$B:$B,'Reported IS - detailed'!$C91,TB!$G:$G,'Reported IS - detailed'!$E91,TB!$J:$J,'Reported IS - detailed'!$A$4,TB!$K:$K,"")</f>
        <v>0</v>
      </c>
      <c r="CB91" s="219">
        <f>SUMIFS(TB!AU:AU,TB!$F:$F,'Reported IS - detailed'!$B91,TB!$B:$B,'Reported IS - detailed'!$C91,TB!$G:$G,'Reported IS - detailed'!$E91,TB!$J:$J,'Reported IS - detailed'!$A$4,TB!$K:$K,"")</f>
        <v>0</v>
      </c>
      <c r="CC91" s="219">
        <f>SUMIFS(TB!AV:AV,TB!$F:$F,'Reported IS - detailed'!$B91,TB!$B:$B,'Reported IS - detailed'!$C91,TB!$G:$G,'Reported IS - detailed'!$E91,TB!$J:$J,'Reported IS - detailed'!$A$4,TB!$K:$K,"")</f>
        <v>0</v>
      </c>
      <c r="CD91" s="218">
        <f>SUMIFS(TB!AW:AW,TB!$F:$F,'Reported IS - detailed'!$B91,TB!$B:$B,'Reported IS - detailed'!$C91,TB!$G:$G,'Reported IS - detailed'!$E91,TB!$J:$J,'Reported IS - detailed'!$A$4,TB!$K:$K,"")</f>
        <v>0</v>
      </c>
      <c r="CE91" s="219">
        <f>SUMIFS(TB!AX:AX,TB!$F:$F,'Reported IS - detailed'!$B91,TB!$B:$B,'Reported IS - detailed'!$C91,TB!$G:$G,'Reported IS - detailed'!$E91,TB!$J:$J,'Reported IS - detailed'!$A$4,TB!$K:$K,"")</f>
        <v>0</v>
      </c>
      <c r="CF91" s="219">
        <f>SUMIFS(TB!AY:AY,TB!$F:$F,'Reported IS - detailed'!$B91,TB!$B:$B,'Reported IS - detailed'!$C91,TB!$G:$G,'Reported IS - detailed'!$E91,TB!$J:$J,'Reported IS - detailed'!$A$4,TB!$K:$K,"")</f>
        <v>0</v>
      </c>
      <c r="CG91" s="219">
        <f>SUMIFS(TB!AZ:AZ,TB!$F:$F,'Reported IS - detailed'!$B91,TB!$B:$B,'Reported IS - detailed'!$C91,TB!$G:$G,'Reported IS - detailed'!$E91,TB!$J:$J,'Reported IS - detailed'!$A$4,TB!$K:$K,"")</f>
        <v>0</v>
      </c>
      <c r="CH91" s="219">
        <f>SUMIFS(TB!BA:BA,TB!$F:$F,'Reported IS - detailed'!$B91,TB!$B:$B,'Reported IS - detailed'!$C91,TB!$G:$G,'Reported IS - detailed'!$E91,TB!$J:$J,'Reported IS - detailed'!$A$4,TB!$K:$K,"")</f>
        <v>0</v>
      </c>
      <c r="CI91" s="219">
        <f>SUMIFS(TB!BB:BB,TB!$F:$F,'Reported IS - detailed'!$B91,TB!$B:$B,'Reported IS - detailed'!$C91,TB!$G:$G,'Reported IS - detailed'!$E91,TB!$J:$J,'Reported IS - detailed'!$A$4,TB!$K:$K,"")</f>
        <v>0</v>
      </c>
      <c r="CJ91" s="219">
        <f>SUMIFS(TB!BC:BC,TB!$F:$F,'Reported IS - detailed'!$B91,TB!$B:$B,'Reported IS - detailed'!$C91,TB!$G:$G,'Reported IS - detailed'!$E91,TB!$J:$J,'Reported IS - detailed'!$A$4,TB!$K:$K,"")</f>
        <v>0</v>
      </c>
      <c r="CK91" s="219">
        <f>SUMIFS(TB!BD:BD,TB!$F:$F,'Reported IS - detailed'!$B91,TB!$B:$B,'Reported IS - detailed'!$C91,TB!$G:$G,'Reported IS - detailed'!$E91,TB!$J:$J,'Reported IS - detailed'!$A$4,TB!$K:$K,"")</f>
        <v>0</v>
      </c>
      <c r="CL91" s="219">
        <f>SUMIFS(TB!BE:BE,TB!$F:$F,'Reported IS - detailed'!$B91,TB!$B:$B,'Reported IS - detailed'!$C91,TB!$G:$G,'Reported IS - detailed'!$E91,TB!$J:$J,'Reported IS - detailed'!$A$4,TB!$K:$K,"")</f>
        <v>0</v>
      </c>
      <c r="CM91" s="219">
        <f>SUMIFS(TB!BF:BF,TB!$F:$F,'Reported IS - detailed'!$B91,TB!$B:$B,'Reported IS - detailed'!$C91,TB!$G:$G,'Reported IS - detailed'!$E91,TB!$J:$J,'Reported IS - detailed'!$A$4,TB!$K:$K,"")</f>
        <v>0</v>
      </c>
      <c r="CN91" s="219">
        <f>SUMIFS(TB!BG:BG,TB!$F:$F,'Reported IS - detailed'!$B91,TB!$B:$B,'Reported IS - detailed'!$C91,TB!$G:$G,'Reported IS - detailed'!$E91,TB!$J:$J,'Reported IS - detailed'!$A$4,TB!$K:$K,"")</f>
        <v>0</v>
      </c>
      <c r="CO91" s="219">
        <f>SUMIFS(TB!BH:BH,TB!$F:$F,'Reported IS - detailed'!$B91,TB!$B:$B,'Reported IS - detailed'!$C91,TB!$G:$G,'Reported IS - detailed'!$E91,TB!$J:$J,'Reported IS - detailed'!$A$4,TB!$K:$K,"")</f>
        <v>0</v>
      </c>
      <c r="CP91" s="218">
        <f>SUMIFS(TB!BI:BI,TB!$F:$F,'Reported IS - detailed'!$B91,TB!$B:$B,'Reported IS - detailed'!$C91,TB!$G:$G,'Reported IS - detailed'!$E91,TB!$J:$J,'Reported IS - detailed'!$A$4,TB!$K:$K,"")</f>
        <v>0</v>
      </c>
    </row>
    <row r="92" spans="2:94" ht="14.25" hidden="1" customHeight="1" outlineLevel="1" x14ac:dyDescent="0.45">
      <c r="B92" s="80" t="s">
        <v>10</v>
      </c>
      <c r="C92" s="79" t="s">
        <v>623</v>
      </c>
      <c r="D92" s="79" t="str">
        <f>IFERROR(VLOOKUP($C92,TB!$B:$H,2,FALSE),"-")</f>
        <v>Entertainment</v>
      </c>
      <c r="E92" s="79" t="str">
        <f>IFERROR(VLOOKUP($C92,TB!$B:$H,6,FALSE),"-")</f>
        <v>Miscellaneous expense</v>
      </c>
      <c r="F92" s="80" t="str">
        <f>IFERROR(VLOOKUP($C92,TB!$B:$H,7,FALSE),"-")</f>
        <v>Entertainment</v>
      </c>
      <c r="G92" s="218">
        <f t="shared" si="430"/>
        <v>0.20349999999999999</v>
      </c>
      <c r="H92" s="218">
        <f t="shared" si="431"/>
        <v>0</v>
      </c>
      <c r="I92" s="218">
        <f t="shared" si="432"/>
        <v>0</v>
      </c>
      <c r="J92" s="218">
        <f ca="1">_xlfn.IFNA(SUM(OFFSET($AU92,0,MATCH(Periods!$D$15,$AU$7:$CS$7)-1):OFFSET($AU92,0,MATCH(Periods!$D$15,$AU$7:$CS$7,0)-12)),0)</f>
        <v>0</v>
      </c>
      <c r="K92" s="218">
        <f ca="1">_xlfn.IFNA(SUM(OFFSET($AU92,0,MATCH(Periods!$D$17,$AU$7:$CS$7)-1):OFFSET($AU92,0,MATCH(Periods!$D$13,$AU$7:$CS$7,0))),0)</f>
        <v>0</v>
      </c>
      <c r="L92" s="218">
        <f ca="1">_xlfn.IFNA(SUM(OFFSET($AU92,0,MATCH(Periods!$D$16,$AU$7:$CS$7)-1):OFFSET($AU92,0,MATCH(Periods!$D$14,$AU$7:$CS$7,0))),0)</f>
        <v>0</v>
      </c>
      <c r="N92" s="80"/>
      <c r="O92" s="316"/>
      <c r="P92" s="58">
        <f t="shared" si="371"/>
        <v>2.1382038489245137E-6</v>
      </c>
      <c r="Q92" s="58">
        <f t="shared" si="372"/>
        <v>0</v>
      </c>
      <c r="R92" s="58">
        <f t="shared" si="373"/>
        <v>0</v>
      </c>
      <c r="S92" s="58">
        <f t="shared" ca="1" si="374"/>
        <v>0</v>
      </c>
      <c r="T92" s="58">
        <f t="shared" ca="1" si="375"/>
        <v>0</v>
      </c>
      <c r="U92" s="58">
        <f t="shared" ca="1" si="376"/>
        <v>0</v>
      </c>
      <c r="V92" s="149"/>
      <c r="W92" s="218">
        <f t="shared" si="158"/>
        <v>0</v>
      </c>
      <c r="X92" s="218">
        <f t="shared" si="433"/>
        <v>0</v>
      </c>
      <c r="Y92" s="218">
        <f t="shared" si="434"/>
        <v>0</v>
      </c>
      <c r="Z92" s="218">
        <f ca="1">_xlfn.IFNA(MIN(OFFSET($AU92,0,MATCH(Periods!$D$15,$AU$7:$CS$7)-1):OFFSET($AU92,0,MATCH(Periods!$D$15,$AU$7:$CS$7,0)-12)),0)</f>
        <v>0</v>
      </c>
      <c r="AA92" s="337"/>
      <c r="AB92" s="218">
        <f t="shared" si="159"/>
        <v>0.20349999999999999</v>
      </c>
      <c r="AC92" s="218">
        <f t="shared" si="435"/>
        <v>0</v>
      </c>
      <c r="AD92" s="218">
        <f t="shared" si="436"/>
        <v>0</v>
      </c>
      <c r="AE92" s="218">
        <f ca="1">_xlfn.IFNA(MAX(OFFSET($AU92,0,MATCH(Periods!$D$15,$AU$7:$CS$7)-1):OFFSET($AU92,0,MATCH(Periods!$D$15,$AU$7:$CS$7,0)-12)),0)</f>
        <v>0</v>
      </c>
      <c r="AF92" s="337"/>
      <c r="AG92" s="218">
        <f t="shared" si="160"/>
        <v>1.6958333333333332E-2</v>
      </c>
      <c r="AH92" s="218">
        <f t="shared" si="437"/>
        <v>0</v>
      </c>
      <c r="AI92" s="218">
        <f t="shared" si="438"/>
        <v>0</v>
      </c>
      <c r="AJ92" s="218">
        <f ca="1">_xlfn.IFNA(AVERAGE(OFFSET($AU92,0,MATCH(Periods!$D$15,$AU$7:$CS$7)-1):OFFSET($AU92,0,MATCH(Periods!$D$15,$AU$7:$CS$7,0)-12)),0)</f>
        <v>0</v>
      </c>
      <c r="AK92" s="337"/>
      <c r="AL92" s="218">
        <f t="shared" si="418"/>
        <v>-0.20349999999999999</v>
      </c>
      <c r="AM92" s="59">
        <f t="shared" si="419"/>
        <v>-1</v>
      </c>
      <c r="AN92" s="218">
        <f t="shared" si="420"/>
        <v>0</v>
      </c>
      <c r="AO92" s="59" t="str">
        <f t="shared" si="421"/>
        <v>n/a</v>
      </c>
      <c r="AP92" s="218">
        <f t="shared" ca="1" si="422"/>
        <v>0</v>
      </c>
      <c r="AQ92" s="59" t="str">
        <f t="shared" ca="1" si="423"/>
        <v>n/a</v>
      </c>
      <c r="AR92" s="218">
        <f t="shared" ca="1" si="424"/>
        <v>0</v>
      </c>
      <c r="AS92" s="58" t="str">
        <f t="shared" ca="1" si="425"/>
        <v>n/a</v>
      </c>
      <c r="AU92" s="218">
        <f>SUMIFS(TB!N:N,TB!$F:$F,'Reported IS - detailed'!$B92,TB!$B:$B,'Reported IS - detailed'!$C92,TB!$G:$G,'Reported IS - detailed'!$E92,TB!$J:$J,'Reported IS - detailed'!$A$4,TB!$K:$K,"")</f>
        <v>0</v>
      </c>
      <c r="AV92" s="218">
        <f>SUMIFS(TB!O:O,TB!$F:$F,'Reported IS - detailed'!$B92,TB!$B:$B,'Reported IS - detailed'!$C92,TB!$G:$G,'Reported IS - detailed'!$E92,TB!$J:$J,'Reported IS - detailed'!$A$4,TB!$K:$K,"")</f>
        <v>0</v>
      </c>
      <c r="AW92" s="218">
        <f>SUMIFS(TB!P:P,TB!$F:$F,'Reported IS - detailed'!$B92,TB!$B:$B,'Reported IS - detailed'!$C92,TB!$G:$G,'Reported IS - detailed'!$E92,TB!$J:$J,'Reported IS - detailed'!$A$4,TB!$K:$K,"")</f>
        <v>0</v>
      </c>
      <c r="AX92" s="218">
        <f>SUMIFS(TB!Q:Q,TB!$F:$F,'Reported IS - detailed'!$B92,TB!$B:$B,'Reported IS - detailed'!$C92,TB!$G:$G,'Reported IS - detailed'!$E92,TB!$J:$J,'Reported IS - detailed'!$A$4,TB!$K:$K,"")</f>
        <v>0</v>
      </c>
      <c r="AY92" s="218">
        <f>SUMIFS(TB!R:R,TB!$F:$F,'Reported IS - detailed'!$B92,TB!$B:$B,'Reported IS - detailed'!$C92,TB!$G:$G,'Reported IS - detailed'!$E92,TB!$J:$J,'Reported IS - detailed'!$A$4,TB!$K:$K,"")</f>
        <v>0.20349999999999999</v>
      </c>
      <c r="AZ92" s="218">
        <f>SUMIFS(TB!S:S,TB!$F:$F,'Reported IS - detailed'!$B92,TB!$B:$B,'Reported IS - detailed'!$C92,TB!$G:$G,'Reported IS - detailed'!$E92,TB!$J:$J,'Reported IS - detailed'!$A$4,TB!$K:$K,"")</f>
        <v>0</v>
      </c>
      <c r="BA92" s="218">
        <f>SUMIFS(TB!T:T,TB!$F:$F,'Reported IS - detailed'!$B92,TB!$B:$B,'Reported IS - detailed'!$C92,TB!$G:$G,'Reported IS - detailed'!$E92,TB!$J:$J,'Reported IS - detailed'!$A$4,TB!$K:$K,"")</f>
        <v>0</v>
      </c>
      <c r="BB92" s="218">
        <f>SUMIFS(TB!U:U,TB!$F:$F,'Reported IS - detailed'!$B92,TB!$B:$B,'Reported IS - detailed'!$C92,TB!$G:$G,'Reported IS - detailed'!$E92,TB!$J:$J,'Reported IS - detailed'!$A$4,TB!$K:$K,"")</f>
        <v>0</v>
      </c>
      <c r="BC92" s="218">
        <f>SUMIFS(TB!V:V,TB!$F:$F,'Reported IS - detailed'!$B92,TB!$B:$B,'Reported IS - detailed'!$C92,TB!$G:$G,'Reported IS - detailed'!$E92,TB!$J:$J,'Reported IS - detailed'!$A$4,TB!$K:$K,"")</f>
        <v>0</v>
      </c>
      <c r="BD92" s="218">
        <f>SUMIFS(TB!W:W,TB!$F:$F,'Reported IS - detailed'!$B92,TB!$B:$B,'Reported IS - detailed'!$C92,TB!$G:$G,'Reported IS - detailed'!$E92,TB!$J:$J,'Reported IS - detailed'!$A$4,TB!$K:$K,"")</f>
        <v>0</v>
      </c>
      <c r="BE92" s="218">
        <f>SUMIFS(TB!X:X,TB!$F:$F,'Reported IS - detailed'!$B92,TB!$B:$B,'Reported IS - detailed'!$C92,TB!$G:$G,'Reported IS - detailed'!$E92,TB!$J:$J,'Reported IS - detailed'!$A$4,TB!$K:$K,"")</f>
        <v>0</v>
      </c>
      <c r="BF92" s="218">
        <f>SUMIFS(TB!Y:Y,TB!$F:$F,'Reported IS - detailed'!$B92,TB!$B:$B,'Reported IS - detailed'!$C92,TB!$G:$G,'Reported IS - detailed'!$E92,TB!$J:$J,'Reported IS - detailed'!$A$4,TB!$K:$K,"")</f>
        <v>0</v>
      </c>
      <c r="BG92" s="218">
        <f>SUMIFS(TB!Z:Z,TB!$F:$F,'Reported IS - detailed'!$B92,TB!$B:$B,'Reported IS - detailed'!$C92,TB!$G:$G,'Reported IS - detailed'!$E92,TB!$J:$J,'Reported IS - detailed'!$A$4,TB!$K:$K,"")</f>
        <v>0</v>
      </c>
      <c r="BH92" s="218">
        <f>SUMIFS(TB!AA:AA,TB!$F:$F,'Reported IS - detailed'!$B92,TB!$B:$B,'Reported IS - detailed'!$C92,TB!$G:$G,'Reported IS - detailed'!$E92,TB!$J:$J,'Reported IS - detailed'!$A$4,TB!$K:$K,"")</f>
        <v>0</v>
      </c>
      <c r="BI92" s="218">
        <f>SUMIFS(TB!AB:AB,TB!$F:$F,'Reported IS - detailed'!$B92,TB!$B:$B,'Reported IS - detailed'!$C92,TB!$G:$G,'Reported IS - detailed'!$E92,TB!$J:$J,'Reported IS - detailed'!$A$4,TB!$K:$K,"")</f>
        <v>0</v>
      </c>
      <c r="BJ92" s="218">
        <f>SUMIFS(TB!AC:AC,TB!$F:$F,'Reported IS - detailed'!$B92,TB!$B:$B,'Reported IS - detailed'!$C92,TB!$G:$G,'Reported IS - detailed'!$E92,TB!$J:$J,'Reported IS - detailed'!$A$4,TB!$K:$K,"")</f>
        <v>0</v>
      </c>
      <c r="BK92" s="218">
        <f>SUMIFS(TB!AD:AD,TB!$F:$F,'Reported IS - detailed'!$B92,TB!$B:$B,'Reported IS - detailed'!$C92,TB!$G:$G,'Reported IS - detailed'!$E92,TB!$J:$J,'Reported IS - detailed'!$A$4,TB!$K:$K,"")</f>
        <v>0</v>
      </c>
      <c r="BL92" s="218">
        <f>SUMIFS(TB!AE:AE,TB!$F:$F,'Reported IS - detailed'!$B92,TB!$B:$B,'Reported IS - detailed'!$C92,TB!$G:$G,'Reported IS - detailed'!$E92,TB!$J:$J,'Reported IS - detailed'!$A$4,TB!$K:$K,"")</f>
        <v>0</v>
      </c>
      <c r="BM92" s="218">
        <f>SUMIFS(TB!AF:AF,TB!$F:$F,'Reported IS - detailed'!$B92,TB!$B:$B,'Reported IS - detailed'!$C92,TB!$G:$G,'Reported IS - detailed'!$E92,TB!$J:$J,'Reported IS - detailed'!$A$4,TB!$K:$K,"")</f>
        <v>0</v>
      </c>
      <c r="BN92" s="218">
        <f>SUMIFS(TB!AG:AG,TB!$F:$F,'Reported IS - detailed'!$B92,TB!$B:$B,'Reported IS - detailed'!$C92,TB!$G:$G,'Reported IS - detailed'!$E92,TB!$J:$J,'Reported IS - detailed'!$A$4,TB!$K:$K,"")</f>
        <v>0</v>
      </c>
      <c r="BO92" s="218">
        <f>SUMIFS(TB!AH:AH,TB!$F:$F,'Reported IS - detailed'!$B92,TB!$B:$B,'Reported IS - detailed'!$C92,TB!$G:$G,'Reported IS - detailed'!$E92,TB!$J:$J,'Reported IS - detailed'!$A$4,TB!$K:$K,"")</f>
        <v>0</v>
      </c>
      <c r="BP92" s="218">
        <f>SUMIFS(TB!AI:AI,TB!$F:$F,'Reported IS - detailed'!$B92,TB!$B:$B,'Reported IS - detailed'!$C92,TB!$G:$G,'Reported IS - detailed'!$E92,TB!$J:$J,'Reported IS - detailed'!$A$4,TB!$K:$K,"")</f>
        <v>0</v>
      </c>
      <c r="BQ92" s="218">
        <f>SUMIFS(TB!AJ:AJ,TB!$F:$F,'Reported IS - detailed'!$B92,TB!$B:$B,'Reported IS - detailed'!$C92,TB!$G:$G,'Reported IS - detailed'!$E92,TB!$J:$J,'Reported IS - detailed'!$A$4,TB!$K:$K,"")</f>
        <v>0</v>
      </c>
      <c r="BR92" s="218">
        <f>SUMIFS(TB!AK:AK,TB!$F:$F,'Reported IS - detailed'!$B92,TB!$B:$B,'Reported IS - detailed'!$C92,TB!$G:$G,'Reported IS - detailed'!$E92,TB!$J:$J,'Reported IS - detailed'!$A$4,TB!$K:$K,"")</f>
        <v>0</v>
      </c>
      <c r="BS92" s="218">
        <f>SUMIFS(TB!AL:AL,TB!$F:$F,'Reported IS - detailed'!$B92,TB!$B:$B,'Reported IS - detailed'!$C92,TB!$G:$G,'Reported IS - detailed'!$E92,TB!$J:$J,'Reported IS - detailed'!$A$4,TB!$K:$K,"")</f>
        <v>0</v>
      </c>
      <c r="BT92" s="218">
        <f>SUMIFS(TB!AM:AM,TB!$F:$F,'Reported IS - detailed'!$B92,TB!$B:$B,'Reported IS - detailed'!$C92,TB!$G:$G,'Reported IS - detailed'!$E92,TB!$J:$J,'Reported IS - detailed'!$A$4,TB!$K:$K,"")</f>
        <v>0</v>
      </c>
      <c r="BU92" s="218">
        <f>SUMIFS(TB!AN:AN,TB!$F:$F,'Reported IS - detailed'!$B92,TB!$B:$B,'Reported IS - detailed'!$C92,TB!$G:$G,'Reported IS - detailed'!$E92,TB!$J:$J,'Reported IS - detailed'!$A$4,TB!$K:$K,"")</f>
        <v>0</v>
      </c>
      <c r="BV92" s="218">
        <f>SUMIFS(TB!AO:AO,TB!$F:$F,'Reported IS - detailed'!$B92,TB!$B:$B,'Reported IS - detailed'!$C92,TB!$G:$G,'Reported IS - detailed'!$E92,TB!$J:$J,'Reported IS - detailed'!$A$4,TB!$K:$K,"")</f>
        <v>0</v>
      </c>
      <c r="BW92" s="218">
        <f>SUMIFS(TB!AP:AP,TB!$F:$F,'Reported IS - detailed'!$B92,TB!$B:$B,'Reported IS - detailed'!$C92,TB!$G:$G,'Reported IS - detailed'!$E92,TB!$J:$J,'Reported IS - detailed'!$A$4,TB!$K:$K,"")</f>
        <v>0</v>
      </c>
      <c r="BX92" s="218">
        <f>SUMIFS(TB!AQ:AQ,TB!$F:$F,'Reported IS - detailed'!$B92,TB!$B:$B,'Reported IS - detailed'!$C92,TB!$G:$G,'Reported IS - detailed'!$E92,TB!$J:$J,'Reported IS - detailed'!$A$4,TB!$K:$K,"")</f>
        <v>0</v>
      </c>
      <c r="BY92" s="218">
        <f>SUMIFS(TB!AR:AR,TB!$F:$F,'Reported IS - detailed'!$B92,TB!$B:$B,'Reported IS - detailed'!$C92,TB!$G:$G,'Reported IS - detailed'!$E92,TB!$J:$J,'Reported IS - detailed'!$A$4,TB!$K:$K,"")</f>
        <v>0</v>
      </c>
      <c r="BZ92" s="218">
        <f>SUMIFS(TB!AS:AS,TB!$F:$F,'Reported IS - detailed'!$B92,TB!$B:$B,'Reported IS - detailed'!$C92,TB!$G:$G,'Reported IS - detailed'!$E92,TB!$J:$J,'Reported IS - detailed'!$A$4,TB!$K:$K,"")</f>
        <v>0</v>
      </c>
      <c r="CA92" s="218">
        <f>SUMIFS(TB!AT:AT,TB!$F:$F,'Reported IS - detailed'!$B92,TB!$B:$B,'Reported IS - detailed'!$C92,TB!$G:$G,'Reported IS - detailed'!$E92,TB!$J:$J,'Reported IS - detailed'!$A$4,TB!$K:$K,"")</f>
        <v>0</v>
      </c>
      <c r="CB92" s="218">
        <f>SUMIFS(TB!AU:AU,TB!$F:$F,'Reported IS - detailed'!$B92,TB!$B:$B,'Reported IS - detailed'!$C92,TB!$G:$G,'Reported IS - detailed'!$E92,TB!$J:$J,'Reported IS - detailed'!$A$4,TB!$K:$K,"")</f>
        <v>0</v>
      </c>
      <c r="CC92" s="218">
        <f>SUMIFS(TB!AV:AV,TB!$F:$F,'Reported IS - detailed'!$B92,TB!$B:$B,'Reported IS - detailed'!$C92,TB!$G:$G,'Reported IS - detailed'!$E92,TB!$J:$J,'Reported IS - detailed'!$A$4,TB!$K:$K,"")</f>
        <v>0</v>
      </c>
      <c r="CD92" s="218">
        <f>SUMIFS(TB!AW:AW,TB!$F:$F,'Reported IS - detailed'!$B92,TB!$B:$B,'Reported IS - detailed'!$C92,TB!$G:$G,'Reported IS - detailed'!$E92,TB!$J:$J,'Reported IS - detailed'!$A$4,TB!$K:$K,"")</f>
        <v>0</v>
      </c>
      <c r="CE92" s="218">
        <f>SUMIFS(TB!AX:AX,TB!$F:$F,'Reported IS - detailed'!$B92,TB!$B:$B,'Reported IS - detailed'!$C92,TB!$G:$G,'Reported IS - detailed'!$E92,TB!$J:$J,'Reported IS - detailed'!$A$4,TB!$K:$K,"")</f>
        <v>0</v>
      </c>
      <c r="CF92" s="218">
        <f>SUMIFS(TB!AY:AY,TB!$F:$F,'Reported IS - detailed'!$B92,TB!$B:$B,'Reported IS - detailed'!$C92,TB!$G:$G,'Reported IS - detailed'!$E92,TB!$J:$J,'Reported IS - detailed'!$A$4,TB!$K:$K,"")</f>
        <v>0</v>
      </c>
      <c r="CG92" s="218">
        <f>SUMIFS(TB!AZ:AZ,TB!$F:$F,'Reported IS - detailed'!$B92,TB!$B:$B,'Reported IS - detailed'!$C92,TB!$G:$G,'Reported IS - detailed'!$E92,TB!$J:$J,'Reported IS - detailed'!$A$4,TB!$K:$K,"")</f>
        <v>0</v>
      </c>
      <c r="CH92" s="218">
        <f>SUMIFS(TB!BA:BA,TB!$F:$F,'Reported IS - detailed'!$B92,TB!$B:$B,'Reported IS - detailed'!$C92,TB!$G:$G,'Reported IS - detailed'!$E92,TB!$J:$J,'Reported IS - detailed'!$A$4,TB!$K:$K,"")</f>
        <v>0</v>
      </c>
      <c r="CI92" s="218">
        <f>SUMIFS(TB!BB:BB,TB!$F:$F,'Reported IS - detailed'!$B92,TB!$B:$B,'Reported IS - detailed'!$C92,TB!$G:$G,'Reported IS - detailed'!$E92,TB!$J:$J,'Reported IS - detailed'!$A$4,TB!$K:$K,"")</f>
        <v>0</v>
      </c>
      <c r="CJ92" s="218">
        <f>SUMIFS(TB!BC:BC,TB!$F:$F,'Reported IS - detailed'!$B92,TB!$B:$B,'Reported IS - detailed'!$C92,TB!$G:$G,'Reported IS - detailed'!$E92,TB!$J:$J,'Reported IS - detailed'!$A$4,TB!$K:$K,"")</f>
        <v>0</v>
      </c>
      <c r="CK92" s="218">
        <f>SUMIFS(TB!BD:BD,TB!$F:$F,'Reported IS - detailed'!$B92,TB!$B:$B,'Reported IS - detailed'!$C92,TB!$G:$G,'Reported IS - detailed'!$E92,TB!$J:$J,'Reported IS - detailed'!$A$4,TB!$K:$K,"")</f>
        <v>0</v>
      </c>
      <c r="CL92" s="218">
        <f>SUMIFS(TB!BE:BE,TB!$F:$F,'Reported IS - detailed'!$B92,TB!$B:$B,'Reported IS - detailed'!$C92,TB!$G:$G,'Reported IS - detailed'!$E92,TB!$J:$J,'Reported IS - detailed'!$A$4,TB!$K:$K,"")</f>
        <v>0</v>
      </c>
      <c r="CM92" s="218">
        <f>SUMIFS(TB!BF:BF,TB!$F:$F,'Reported IS - detailed'!$B92,TB!$B:$B,'Reported IS - detailed'!$C92,TB!$G:$G,'Reported IS - detailed'!$E92,TB!$J:$J,'Reported IS - detailed'!$A$4,TB!$K:$K,"")</f>
        <v>0</v>
      </c>
      <c r="CN92" s="218">
        <f>SUMIFS(TB!BG:BG,TB!$F:$F,'Reported IS - detailed'!$B92,TB!$B:$B,'Reported IS - detailed'!$C92,TB!$G:$G,'Reported IS - detailed'!$E92,TB!$J:$J,'Reported IS - detailed'!$A$4,TB!$K:$K,"")</f>
        <v>0</v>
      </c>
      <c r="CO92" s="218">
        <f>SUMIFS(TB!BH:BH,TB!$F:$F,'Reported IS - detailed'!$B92,TB!$B:$B,'Reported IS - detailed'!$C92,TB!$G:$G,'Reported IS - detailed'!$E92,TB!$J:$J,'Reported IS - detailed'!$A$4,TB!$K:$K,"")</f>
        <v>0</v>
      </c>
      <c r="CP92" s="218">
        <f>SUMIFS(TB!BI:BI,TB!$F:$F,'Reported IS - detailed'!$B92,TB!$B:$B,'Reported IS - detailed'!$C92,TB!$G:$G,'Reported IS - detailed'!$E92,TB!$J:$J,'Reported IS - detailed'!$A$4,TB!$K:$K,"")</f>
        <v>0</v>
      </c>
    </row>
    <row r="93" spans="2:94" s="20" customFormat="1" ht="14.25" hidden="1" customHeight="1" outlineLevel="1" x14ac:dyDescent="0.45">
      <c r="B93" s="80" t="s">
        <v>10</v>
      </c>
      <c r="C93" s="79" t="s">
        <v>636</v>
      </c>
      <c r="D93" s="79" t="str">
        <f>IFERROR(VLOOKUP($C93,TB!$B:$H,2,FALSE),"-")</f>
        <v>PETTY CASH</v>
      </c>
      <c r="E93" s="79" t="str">
        <f>IFERROR(VLOOKUP($C93,TB!$B:$H,6,FALSE),"-")</f>
        <v>Miscellaneous expense</v>
      </c>
      <c r="F93" s="80" t="str">
        <f>IFERROR(VLOOKUP($C93,TB!$B:$H,7,FALSE),"-")</f>
        <v>Petty cash</v>
      </c>
      <c r="G93" s="218">
        <f>SUM(AU93:BF93)</f>
        <v>1</v>
      </c>
      <c r="H93" s="218">
        <f t="shared" si="431"/>
        <v>0</v>
      </c>
      <c r="I93" s="218">
        <f t="shared" si="432"/>
        <v>0</v>
      </c>
      <c r="J93" s="218">
        <f ca="1">_xlfn.IFNA(SUM(OFFSET($AU93,0,MATCH(Periods!$D$15,$AU$7:$CS$7)-1):OFFSET($AU93,0,MATCH(Periods!$D$15,$AU$7:$CS$7,0)-12)),0)</f>
        <v>0</v>
      </c>
      <c r="K93" s="218">
        <f ca="1">_xlfn.IFNA(SUM(OFFSET($AU93,0,MATCH(Periods!$D$17,$AU$7:$CS$7)-1):OFFSET($AU93,0,MATCH(Periods!$D$13,$AU$7:$CS$7,0))),0)</f>
        <v>0</v>
      </c>
      <c r="L93" s="218">
        <f ca="1">_xlfn.IFNA(SUM(OFFSET($AU93,0,MATCH(Periods!$D$16,$AU$7:$CS$7)-1):OFFSET($AU93,0,MATCH(Periods!$D$14,$AU$7:$CS$7,0))),0)</f>
        <v>0</v>
      </c>
      <c r="M93" s="277"/>
      <c r="N93" s="80" t="s">
        <v>685</v>
      </c>
      <c r="O93" s="316"/>
      <c r="P93" s="58">
        <f t="shared" si="371"/>
        <v>1.0507144220759282E-5</v>
      </c>
      <c r="Q93" s="58">
        <f t="shared" si="372"/>
        <v>0</v>
      </c>
      <c r="R93" s="58">
        <f t="shared" si="373"/>
        <v>0</v>
      </c>
      <c r="S93" s="58">
        <f t="shared" ca="1" si="374"/>
        <v>0</v>
      </c>
      <c r="T93" s="58">
        <f t="shared" ca="1" si="375"/>
        <v>0</v>
      </c>
      <c r="U93" s="58">
        <f t="shared" ca="1" si="376"/>
        <v>0</v>
      </c>
      <c r="V93" s="149"/>
      <c r="W93" s="218">
        <f t="shared" si="158"/>
        <v>0</v>
      </c>
      <c r="X93" s="218">
        <f t="shared" si="433"/>
        <v>0</v>
      </c>
      <c r="Y93" s="218">
        <f t="shared" si="434"/>
        <v>0</v>
      </c>
      <c r="Z93" s="218">
        <f ca="1">_xlfn.IFNA(MIN(OFFSET($AU93,0,MATCH(Periods!$D$15,$AU$7:$CS$7)-1):OFFSET($AU93,0,MATCH(Periods!$D$15,$AU$7:$CS$7,0)-12)),0)</f>
        <v>0</v>
      </c>
      <c r="AA93" s="337"/>
      <c r="AB93" s="218">
        <f t="shared" si="159"/>
        <v>0.5</v>
      </c>
      <c r="AC93" s="218">
        <f t="shared" si="435"/>
        <v>0</v>
      </c>
      <c r="AD93" s="218">
        <f t="shared" si="436"/>
        <v>0</v>
      </c>
      <c r="AE93" s="218">
        <f ca="1">_xlfn.IFNA(MAX(OFFSET($AU93,0,MATCH(Periods!$D$15,$AU$7:$CS$7)-1):OFFSET($AU93,0,MATCH(Periods!$D$15,$AU$7:$CS$7,0)-12)),0)</f>
        <v>0</v>
      </c>
      <c r="AF93" s="337"/>
      <c r="AG93" s="218">
        <f t="shared" si="160"/>
        <v>8.3333333333333329E-2</v>
      </c>
      <c r="AH93" s="218">
        <f t="shared" si="437"/>
        <v>0</v>
      </c>
      <c r="AI93" s="218">
        <f t="shared" si="438"/>
        <v>0</v>
      </c>
      <c r="AJ93" s="218">
        <f ca="1">_xlfn.IFNA(AVERAGE(OFFSET($AU93,0,MATCH(Periods!$D$15,$AU$7:$CS$7)-1):OFFSET($AU93,0,MATCH(Periods!$D$15,$AU$7:$CS$7,0)-12)),0)</f>
        <v>0</v>
      </c>
      <c r="AK93" s="337"/>
      <c r="AL93" s="218">
        <f t="shared" si="418"/>
        <v>-1</v>
      </c>
      <c r="AM93" s="59">
        <f t="shared" si="419"/>
        <v>-1</v>
      </c>
      <c r="AN93" s="218">
        <f t="shared" si="420"/>
        <v>0</v>
      </c>
      <c r="AO93" s="59" t="str">
        <f t="shared" si="421"/>
        <v>n/a</v>
      </c>
      <c r="AP93" s="218">
        <f t="shared" ca="1" si="422"/>
        <v>0</v>
      </c>
      <c r="AQ93" s="59" t="str">
        <f t="shared" ca="1" si="423"/>
        <v>n/a</v>
      </c>
      <c r="AR93" s="218">
        <f t="shared" ca="1" si="424"/>
        <v>0</v>
      </c>
      <c r="AS93" s="58" t="str">
        <f t="shared" ca="1" si="425"/>
        <v>n/a</v>
      </c>
      <c r="AT93" s="269"/>
      <c r="AU93" s="218">
        <f>SUMIFS(TB!N:N,TB!$F:$F,'Reported IS - detailed'!$B93,TB!$B:$B,'Reported IS - detailed'!$C93,TB!$G:$G,'Reported IS - detailed'!$E93,TB!$J:$J,'Reported IS - detailed'!$A$4,TB!$K:$K,"")</f>
        <v>0</v>
      </c>
      <c r="AV93" s="218">
        <f>SUMIFS(TB!O:O,TB!$F:$F,'Reported IS - detailed'!$B93,TB!$B:$B,'Reported IS - detailed'!$C93,TB!$G:$G,'Reported IS - detailed'!$E93,TB!$J:$J,'Reported IS - detailed'!$A$4,TB!$K:$K,"")</f>
        <v>0</v>
      </c>
      <c r="AW93" s="218">
        <f>SUMIFS(TB!P:P,TB!$F:$F,'Reported IS - detailed'!$B93,TB!$B:$B,'Reported IS - detailed'!$C93,TB!$G:$G,'Reported IS - detailed'!$E93,TB!$J:$J,'Reported IS - detailed'!$A$4,TB!$K:$K,"")</f>
        <v>0</v>
      </c>
      <c r="AX93" s="218">
        <f>SUMIFS(TB!Q:Q,TB!$F:$F,'Reported IS - detailed'!$B93,TB!$B:$B,'Reported IS - detailed'!$C93,TB!$G:$G,'Reported IS - detailed'!$E93,TB!$J:$J,'Reported IS - detailed'!$A$4,TB!$K:$K,"")</f>
        <v>0</v>
      </c>
      <c r="AY93" s="218">
        <f>SUMIFS(TB!R:R,TB!$F:$F,'Reported IS - detailed'!$B93,TB!$B:$B,'Reported IS - detailed'!$C93,TB!$G:$G,'Reported IS - detailed'!$E93,TB!$J:$J,'Reported IS - detailed'!$A$4,TB!$K:$K,"")</f>
        <v>0</v>
      </c>
      <c r="AZ93" s="218">
        <f>SUMIFS(TB!S:S,TB!$F:$F,'Reported IS - detailed'!$B93,TB!$B:$B,'Reported IS - detailed'!$C93,TB!$G:$G,'Reported IS - detailed'!$E93,TB!$J:$J,'Reported IS - detailed'!$A$4,TB!$K:$K,"")</f>
        <v>0.5</v>
      </c>
      <c r="BA93" s="218">
        <f>SUMIFS(TB!T:T,TB!$F:$F,'Reported IS - detailed'!$B93,TB!$B:$B,'Reported IS - detailed'!$C93,TB!$G:$G,'Reported IS - detailed'!$E93,TB!$J:$J,'Reported IS - detailed'!$A$4,TB!$K:$K,"")</f>
        <v>0</v>
      </c>
      <c r="BB93" s="218">
        <f>SUMIFS(TB!U:U,TB!$F:$F,'Reported IS - detailed'!$B93,TB!$B:$B,'Reported IS - detailed'!$C93,TB!$G:$G,'Reported IS - detailed'!$E93,TB!$J:$J,'Reported IS - detailed'!$A$4,TB!$K:$K,"")</f>
        <v>0</v>
      </c>
      <c r="BC93" s="218">
        <f>SUMIFS(TB!V:V,TB!$F:$F,'Reported IS - detailed'!$B93,TB!$B:$B,'Reported IS - detailed'!$C93,TB!$G:$G,'Reported IS - detailed'!$E93,TB!$J:$J,'Reported IS - detailed'!$A$4,TB!$K:$K,"")</f>
        <v>0</v>
      </c>
      <c r="BD93" s="218">
        <f>SUMIFS(TB!W:W,TB!$F:$F,'Reported IS - detailed'!$B93,TB!$B:$B,'Reported IS - detailed'!$C93,TB!$G:$G,'Reported IS - detailed'!$E93,TB!$J:$J,'Reported IS - detailed'!$A$4,TB!$K:$K,"")</f>
        <v>0</v>
      </c>
      <c r="BE93" s="218">
        <f>SUMIFS(TB!X:X,TB!$F:$F,'Reported IS - detailed'!$B93,TB!$B:$B,'Reported IS - detailed'!$C93,TB!$G:$G,'Reported IS - detailed'!$E93,TB!$J:$J,'Reported IS - detailed'!$A$4,TB!$K:$K,"")</f>
        <v>0.5</v>
      </c>
      <c r="BF93" s="218">
        <f>SUMIFS(TB!Y:Y,TB!$F:$F,'Reported IS - detailed'!$B93,TB!$B:$B,'Reported IS - detailed'!$C93,TB!$G:$G,'Reported IS - detailed'!$E93,TB!$J:$J,'Reported IS - detailed'!$A$4,TB!$K:$K,"")</f>
        <v>0</v>
      </c>
      <c r="BG93" s="218">
        <f>SUMIFS(TB!Z:Z,TB!$F:$F,'Reported IS - detailed'!$B93,TB!$B:$B,'Reported IS - detailed'!$C93,TB!$G:$G,'Reported IS - detailed'!$E93,TB!$J:$J,'Reported IS - detailed'!$A$4,TB!$K:$K,"")</f>
        <v>0</v>
      </c>
      <c r="BH93" s="218">
        <f>SUMIFS(TB!AA:AA,TB!$F:$F,'Reported IS - detailed'!$B93,TB!$B:$B,'Reported IS - detailed'!$C93,TB!$G:$G,'Reported IS - detailed'!$E93,TB!$J:$J,'Reported IS - detailed'!$A$4,TB!$K:$K,"")</f>
        <v>0</v>
      </c>
      <c r="BI93" s="218">
        <f>SUMIFS(TB!AB:AB,TB!$F:$F,'Reported IS - detailed'!$B93,TB!$B:$B,'Reported IS - detailed'!$C93,TB!$G:$G,'Reported IS - detailed'!$E93,TB!$J:$J,'Reported IS - detailed'!$A$4,TB!$K:$K,"")</f>
        <v>0</v>
      </c>
      <c r="BJ93" s="218">
        <f>SUMIFS(TB!AC:AC,TB!$F:$F,'Reported IS - detailed'!$B93,TB!$B:$B,'Reported IS - detailed'!$C93,TB!$G:$G,'Reported IS - detailed'!$E93,TB!$J:$J,'Reported IS - detailed'!$A$4,TB!$K:$K,"")</f>
        <v>0</v>
      </c>
      <c r="BK93" s="218">
        <f>SUMIFS(TB!AD:AD,TB!$F:$F,'Reported IS - detailed'!$B93,TB!$B:$B,'Reported IS - detailed'!$C93,TB!$G:$G,'Reported IS - detailed'!$E93,TB!$J:$J,'Reported IS - detailed'!$A$4,TB!$K:$K,"")</f>
        <v>0</v>
      </c>
      <c r="BL93" s="218">
        <f>SUMIFS(TB!AE:AE,TB!$F:$F,'Reported IS - detailed'!$B93,TB!$B:$B,'Reported IS - detailed'!$C93,TB!$G:$G,'Reported IS - detailed'!$E93,TB!$J:$J,'Reported IS - detailed'!$A$4,TB!$K:$K,"")</f>
        <v>0</v>
      </c>
      <c r="BM93" s="218">
        <f>SUMIFS(TB!AF:AF,TB!$F:$F,'Reported IS - detailed'!$B93,TB!$B:$B,'Reported IS - detailed'!$C93,TB!$G:$G,'Reported IS - detailed'!$E93,TB!$J:$J,'Reported IS - detailed'!$A$4,TB!$K:$K,"")</f>
        <v>0</v>
      </c>
      <c r="BN93" s="218">
        <f>SUMIFS(TB!AG:AG,TB!$F:$F,'Reported IS - detailed'!$B93,TB!$B:$B,'Reported IS - detailed'!$C93,TB!$G:$G,'Reported IS - detailed'!$E93,TB!$J:$J,'Reported IS - detailed'!$A$4,TB!$K:$K,"")</f>
        <v>0</v>
      </c>
      <c r="BO93" s="218">
        <f>SUMIFS(TB!AH:AH,TB!$F:$F,'Reported IS - detailed'!$B93,TB!$B:$B,'Reported IS - detailed'!$C93,TB!$G:$G,'Reported IS - detailed'!$E93,TB!$J:$J,'Reported IS - detailed'!$A$4,TB!$K:$K,"")</f>
        <v>0</v>
      </c>
      <c r="BP93" s="218">
        <f>SUMIFS(TB!AI:AI,TB!$F:$F,'Reported IS - detailed'!$B93,TB!$B:$B,'Reported IS - detailed'!$C93,TB!$G:$G,'Reported IS - detailed'!$E93,TB!$J:$J,'Reported IS - detailed'!$A$4,TB!$K:$K,"")</f>
        <v>0</v>
      </c>
      <c r="BQ93" s="218">
        <f>SUMIFS(TB!AJ:AJ,TB!$F:$F,'Reported IS - detailed'!$B93,TB!$B:$B,'Reported IS - detailed'!$C93,TB!$G:$G,'Reported IS - detailed'!$E93,TB!$J:$J,'Reported IS - detailed'!$A$4,TB!$K:$K,"")</f>
        <v>0</v>
      </c>
      <c r="BR93" s="218">
        <f>SUMIFS(TB!AK:AK,TB!$F:$F,'Reported IS - detailed'!$B93,TB!$B:$B,'Reported IS - detailed'!$C93,TB!$G:$G,'Reported IS - detailed'!$E93,TB!$J:$J,'Reported IS - detailed'!$A$4,TB!$K:$K,"")</f>
        <v>0</v>
      </c>
      <c r="BS93" s="218">
        <f>SUMIFS(TB!AL:AL,TB!$F:$F,'Reported IS - detailed'!$B93,TB!$B:$B,'Reported IS - detailed'!$C93,TB!$G:$G,'Reported IS - detailed'!$E93,TB!$J:$J,'Reported IS - detailed'!$A$4,TB!$K:$K,"")</f>
        <v>0</v>
      </c>
      <c r="BT93" s="218">
        <f>SUMIFS(TB!AM:AM,TB!$F:$F,'Reported IS - detailed'!$B93,TB!$B:$B,'Reported IS - detailed'!$C93,TB!$G:$G,'Reported IS - detailed'!$E93,TB!$J:$J,'Reported IS - detailed'!$A$4,TB!$K:$K,"")</f>
        <v>0</v>
      </c>
      <c r="BU93" s="218">
        <f>SUMIFS(TB!AN:AN,TB!$F:$F,'Reported IS - detailed'!$B93,TB!$B:$B,'Reported IS - detailed'!$C93,TB!$G:$G,'Reported IS - detailed'!$E93,TB!$J:$J,'Reported IS - detailed'!$A$4,TB!$K:$K,"")</f>
        <v>0</v>
      </c>
      <c r="BV93" s="218">
        <f>SUMIFS(TB!AO:AO,TB!$F:$F,'Reported IS - detailed'!$B93,TB!$B:$B,'Reported IS - detailed'!$C93,TB!$G:$G,'Reported IS - detailed'!$E93,TB!$J:$J,'Reported IS - detailed'!$A$4,TB!$K:$K,"")</f>
        <v>0</v>
      </c>
      <c r="BW93" s="218">
        <f>SUMIFS(TB!AP:AP,TB!$F:$F,'Reported IS - detailed'!$B93,TB!$B:$B,'Reported IS - detailed'!$C93,TB!$G:$G,'Reported IS - detailed'!$E93,TB!$J:$J,'Reported IS - detailed'!$A$4,TB!$K:$K,"")</f>
        <v>0</v>
      </c>
      <c r="BX93" s="218">
        <f>SUMIFS(TB!AQ:AQ,TB!$F:$F,'Reported IS - detailed'!$B93,TB!$B:$B,'Reported IS - detailed'!$C93,TB!$G:$G,'Reported IS - detailed'!$E93,TB!$J:$J,'Reported IS - detailed'!$A$4,TB!$K:$K,"")</f>
        <v>0</v>
      </c>
      <c r="BY93" s="218">
        <f>SUMIFS(TB!AR:AR,TB!$F:$F,'Reported IS - detailed'!$B93,TB!$B:$B,'Reported IS - detailed'!$C93,TB!$G:$G,'Reported IS - detailed'!$E93,TB!$J:$J,'Reported IS - detailed'!$A$4,TB!$K:$K,"")</f>
        <v>0</v>
      </c>
      <c r="BZ93" s="218">
        <f>SUMIFS(TB!AS:AS,TB!$F:$F,'Reported IS - detailed'!$B93,TB!$B:$B,'Reported IS - detailed'!$C93,TB!$G:$G,'Reported IS - detailed'!$E93,TB!$J:$J,'Reported IS - detailed'!$A$4,TB!$K:$K,"")</f>
        <v>0</v>
      </c>
      <c r="CA93" s="218">
        <f>SUMIFS(TB!AT:AT,TB!$F:$F,'Reported IS - detailed'!$B93,TB!$B:$B,'Reported IS - detailed'!$C93,TB!$G:$G,'Reported IS - detailed'!$E93,TB!$J:$J,'Reported IS - detailed'!$A$4,TB!$K:$K,"")</f>
        <v>0</v>
      </c>
      <c r="CB93" s="218">
        <f>SUMIFS(TB!AU:AU,TB!$F:$F,'Reported IS - detailed'!$B93,TB!$B:$B,'Reported IS - detailed'!$C93,TB!$G:$G,'Reported IS - detailed'!$E93,TB!$J:$J,'Reported IS - detailed'!$A$4,TB!$K:$K,"")</f>
        <v>0</v>
      </c>
      <c r="CC93" s="218">
        <f>SUMIFS(TB!AV:AV,TB!$F:$F,'Reported IS - detailed'!$B93,TB!$B:$B,'Reported IS - detailed'!$C93,TB!$G:$G,'Reported IS - detailed'!$E93,TB!$J:$J,'Reported IS - detailed'!$A$4,TB!$K:$K,"")</f>
        <v>0</v>
      </c>
      <c r="CD93" s="218">
        <f>SUMIFS(TB!AW:AW,TB!$F:$F,'Reported IS - detailed'!$B93,TB!$B:$B,'Reported IS - detailed'!$C93,TB!$G:$G,'Reported IS - detailed'!$E93,TB!$J:$J,'Reported IS - detailed'!$A$4,TB!$K:$K,"")</f>
        <v>0</v>
      </c>
      <c r="CE93" s="218">
        <f>SUMIFS(TB!AX:AX,TB!$F:$F,'Reported IS - detailed'!$B93,TB!$B:$B,'Reported IS - detailed'!$C93,TB!$G:$G,'Reported IS - detailed'!$E93,TB!$J:$J,'Reported IS - detailed'!$A$4,TB!$K:$K,"")</f>
        <v>0</v>
      </c>
      <c r="CF93" s="218">
        <f>SUMIFS(TB!AY:AY,TB!$F:$F,'Reported IS - detailed'!$B93,TB!$B:$B,'Reported IS - detailed'!$C93,TB!$G:$G,'Reported IS - detailed'!$E93,TB!$J:$J,'Reported IS - detailed'!$A$4,TB!$K:$K,"")</f>
        <v>0</v>
      </c>
      <c r="CG93" s="218">
        <f>SUMIFS(TB!AZ:AZ,TB!$F:$F,'Reported IS - detailed'!$B93,TB!$B:$B,'Reported IS - detailed'!$C93,TB!$G:$G,'Reported IS - detailed'!$E93,TB!$J:$J,'Reported IS - detailed'!$A$4,TB!$K:$K,"")</f>
        <v>0</v>
      </c>
      <c r="CH93" s="218">
        <f>SUMIFS(TB!BA:BA,TB!$F:$F,'Reported IS - detailed'!$B93,TB!$B:$B,'Reported IS - detailed'!$C93,TB!$G:$G,'Reported IS - detailed'!$E93,TB!$J:$J,'Reported IS - detailed'!$A$4,TB!$K:$K,"")</f>
        <v>0</v>
      </c>
      <c r="CI93" s="218">
        <f>SUMIFS(TB!BB:BB,TB!$F:$F,'Reported IS - detailed'!$B93,TB!$B:$B,'Reported IS - detailed'!$C93,TB!$G:$G,'Reported IS - detailed'!$E93,TB!$J:$J,'Reported IS - detailed'!$A$4,TB!$K:$K,"")</f>
        <v>0</v>
      </c>
      <c r="CJ93" s="218">
        <f>SUMIFS(TB!BC:BC,TB!$F:$F,'Reported IS - detailed'!$B93,TB!$B:$B,'Reported IS - detailed'!$C93,TB!$G:$G,'Reported IS - detailed'!$E93,TB!$J:$J,'Reported IS - detailed'!$A$4,TB!$K:$K,"")</f>
        <v>0</v>
      </c>
      <c r="CK93" s="218">
        <f>SUMIFS(TB!BD:BD,TB!$F:$F,'Reported IS - detailed'!$B93,TB!$B:$B,'Reported IS - detailed'!$C93,TB!$G:$G,'Reported IS - detailed'!$E93,TB!$J:$J,'Reported IS - detailed'!$A$4,TB!$K:$K,"")</f>
        <v>0</v>
      </c>
      <c r="CL93" s="218">
        <f>SUMIFS(TB!BE:BE,TB!$F:$F,'Reported IS - detailed'!$B93,TB!$B:$B,'Reported IS - detailed'!$C93,TB!$G:$G,'Reported IS - detailed'!$E93,TB!$J:$J,'Reported IS - detailed'!$A$4,TB!$K:$K,"")</f>
        <v>0</v>
      </c>
      <c r="CM93" s="218">
        <f>SUMIFS(TB!BF:BF,TB!$F:$F,'Reported IS - detailed'!$B93,TB!$B:$B,'Reported IS - detailed'!$C93,TB!$G:$G,'Reported IS - detailed'!$E93,TB!$J:$J,'Reported IS - detailed'!$A$4,TB!$K:$K,"")</f>
        <v>0</v>
      </c>
      <c r="CN93" s="218">
        <f>SUMIFS(TB!BG:BG,TB!$F:$F,'Reported IS - detailed'!$B93,TB!$B:$B,'Reported IS - detailed'!$C93,TB!$G:$G,'Reported IS - detailed'!$E93,TB!$J:$J,'Reported IS - detailed'!$A$4,TB!$K:$K,"")</f>
        <v>0</v>
      </c>
      <c r="CO93" s="218">
        <f>SUMIFS(TB!BH:BH,TB!$F:$F,'Reported IS - detailed'!$B93,TB!$B:$B,'Reported IS - detailed'!$C93,TB!$G:$G,'Reported IS - detailed'!$E93,TB!$J:$J,'Reported IS - detailed'!$A$4,TB!$K:$K,"")</f>
        <v>0</v>
      </c>
      <c r="CP93" s="218">
        <f>SUMIFS(TB!BI:BI,TB!$F:$F,'Reported IS - detailed'!$B93,TB!$B:$B,'Reported IS - detailed'!$C93,TB!$G:$G,'Reported IS - detailed'!$E93,TB!$J:$J,'Reported IS - detailed'!$A$4,TB!$K:$K,"")</f>
        <v>0</v>
      </c>
    </row>
    <row r="94" spans="2:94" ht="14.25" hidden="1" customHeight="1" outlineLevel="1" x14ac:dyDescent="0.45">
      <c r="B94" s="71" t="s">
        <v>10</v>
      </c>
      <c r="C94" s="197" t="s">
        <v>640</v>
      </c>
      <c r="D94" s="197" t="str">
        <f>IFERROR(VLOOKUP($C94,TB!$B:$H,2,FALSE),"-")</f>
        <v>Repairs &amp; Maintenance</v>
      </c>
      <c r="E94" s="197" t="str">
        <f>IFERROR(VLOOKUP($C94,TB!$B:$H,6,FALSE),"-")</f>
        <v>Miscellaneous expense</v>
      </c>
      <c r="F94" s="71" t="str">
        <f>IFERROR(VLOOKUP($C94,TB!$B:$H,7,FALSE),"-")</f>
        <v>Repairs and maintenance</v>
      </c>
      <c r="G94" s="219">
        <f>SUM(AU94:BF94)</f>
        <v>5.2740400000000003</v>
      </c>
      <c r="H94" s="219">
        <f t="shared" si="431"/>
        <v>0</v>
      </c>
      <c r="I94" s="219">
        <f t="shared" si="432"/>
        <v>0</v>
      </c>
      <c r="J94" s="218">
        <f ca="1">_xlfn.IFNA(SUM(OFFSET($AU94,0,MATCH(Periods!$D$15,$AU$7:$CS$7)-1):OFFSET($AU94,0,MATCH(Periods!$D$15,$AU$7:$CS$7,0)-12)),0)</f>
        <v>0</v>
      </c>
      <c r="K94" s="218">
        <f ca="1">_xlfn.IFNA(SUM(OFFSET($AU94,0,MATCH(Periods!$D$17,$AU$7:$CS$7)-1):OFFSET($AU94,0,MATCH(Periods!$D$13,$AU$7:$CS$7,0))),0)</f>
        <v>0</v>
      </c>
      <c r="L94" s="218">
        <f ca="1">_xlfn.IFNA(SUM(OFFSET($AU94,0,MATCH(Periods!$D$16,$AU$7:$CS$7)-1):OFFSET($AU94,0,MATCH(Periods!$D$14,$AU$7:$CS$7,0))),0)</f>
        <v>0</v>
      </c>
      <c r="N94" s="71"/>
      <c r="O94" s="316"/>
      <c r="P94" s="58">
        <f t="shared" si="371"/>
        <v>5.5415098906053287E-5</v>
      </c>
      <c r="Q94" s="58">
        <f t="shared" si="372"/>
        <v>0</v>
      </c>
      <c r="R94" s="58">
        <f t="shared" si="373"/>
        <v>0</v>
      </c>
      <c r="S94" s="58">
        <f t="shared" ca="1" si="374"/>
        <v>0</v>
      </c>
      <c r="T94" s="58">
        <f t="shared" ca="1" si="375"/>
        <v>0</v>
      </c>
      <c r="U94" s="58">
        <f t="shared" ca="1" si="376"/>
        <v>0</v>
      </c>
      <c r="V94" s="149"/>
      <c r="W94" s="218">
        <f t="shared" si="158"/>
        <v>0</v>
      </c>
      <c r="X94" s="218">
        <f t="shared" si="433"/>
        <v>0</v>
      </c>
      <c r="Y94" s="218">
        <f t="shared" si="434"/>
        <v>0</v>
      </c>
      <c r="Z94" s="218">
        <f ca="1">_xlfn.IFNA(MIN(OFFSET($AU94,0,MATCH(Periods!$D$15,$AU$7:$CS$7)-1):OFFSET($AU94,0,MATCH(Periods!$D$15,$AU$7:$CS$7,0)-12)),0)</f>
        <v>0</v>
      </c>
      <c r="AA94" s="337"/>
      <c r="AB94" s="218">
        <f t="shared" si="159"/>
        <v>2.7740400000000003</v>
      </c>
      <c r="AC94" s="218">
        <f t="shared" si="435"/>
        <v>0</v>
      </c>
      <c r="AD94" s="218">
        <f t="shared" si="436"/>
        <v>0</v>
      </c>
      <c r="AE94" s="218">
        <f ca="1">_xlfn.IFNA(MAX(OFFSET($AU94,0,MATCH(Periods!$D$15,$AU$7:$CS$7)-1):OFFSET($AU94,0,MATCH(Periods!$D$15,$AU$7:$CS$7,0)-12)),0)</f>
        <v>0</v>
      </c>
      <c r="AF94" s="337"/>
      <c r="AG94" s="218">
        <f t="shared" si="160"/>
        <v>0.43950333333333336</v>
      </c>
      <c r="AH94" s="218">
        <f t="shared" si="437"/>
        <v>0</v>
      </c>
      <c r="AI94" s="218">
        <f t="shared" si="438"/>
        <v>0</v>
      </c>
      <c r="AJ94" s="218">
        <f ca="1">_xlfn.IFNA(AVERAGE(OFFSET($AU94,0,MATCH(Periods!$D$15,$AU$7:$CS$7)-1):OFFSET($AU94,0,MATCH(Periods!$D$15,$AU$7:$CS$7,0)-12)),0)</f>
        <v>0</v>
      </c>
      <c r="AK94" s="337"/>
      <c r="AL94" s="218">
        <f t="shared" si="418"/>
        <v>-5.2740400000000003</v>
      </c>
      <c r="AM94" s="59">
        <f t="shared" si="419"/>
        <v>-1</v>
      </c>
      <c r="AN94" s="218">
        <f t="shared" si="420"/>
        <v>0</v>
      </c>
      <c r="AO94" s="59" t="str">
        <f t="shared" si="421"/>
        <v>n/a</v>
      </c>
      <c r="AP94" s="218">
        <f t="shared" ca="1" si="422"/>
        <v>0</v>
      </c>
      <c r="AQ94" s="59" t="str">
        <f t="shared" ca="1" si="423"/>
        <v>n/a</v>
      </c>
      <c r="AR94" s="218">
        <f t="shared" ca="1" si="424"/>
        <v>0</v>
      </c>
      <c r="AS94" s="58" t="str">
        <f t="shared" ca="1" si="425"/>
        <v>n/a</v>
      </c>
      <c r="AU94" s="219">
        <f>SUMIFS(TB!N:N,TB!$F:$F,'Reported IS - detailed'!$B94,TB!$B:$B,'Reported IS - detailed'!$C94,TB!$G:$G,'Reported IS - detailed'!$E94,TB!$J:$J,'Reported IS - detailed'!$A$4,TB!$K:$K,"")</f>
        <v>2.5</v>
      </c>
      <c r="AV94" s="219">
        <f>SUMIFS(TB!O:O,TB!$F:$F,'Reported IS - detailed'!$B94,TB!$B:$B,'Reported IS - detailed'!$C94,TB!$G:$G,'Reported IS - detailed'!$E94,TB!$J:$J,'Reported IS - detailed'!$A$4,TB!$K:$K,"")</f>
        <v>0</v>
      </c>
      <c r="AW94" s="219">
        <f>SUMIFS(TB!P:P,TB!$F:$F,'Reported IS - detailed'!$B94,TB!$B:$B,'Reported IS - detailed'!$C94,TB!$G:$G,'Reported IS - detailed'!$E94,TB!$J:$J,'Reported IS - detailed'!$A$4,TB!$K:$K,"")</f>
        <v>0</v>
      </c>
      <c r="AX94" s="219">
        <f>SUMIFS(TB!Q:Q,TB!$F:$F,'Reported IS - detailed'!$B94,TB!$B:$B,'Reported IS - detailed'!$C94,TB!$G:$G,'Reported IS - detailed'!$E94,TB!$J:$J,'Reported IS - detailed'!$A$4,TB!$K:$K,"")</f>
        <v>0</v>
      </c>
      <c r="AY94" s="219">
        <f>SUMIFS(TB!R:R,TB!$F:$F,'Reported IS - detailed'!$B94,TB!$B:$B,'Reported IS - detailed'!$C94,TB!$G:$G,'Reported IS - detailed'!$E94,TB!$J:$J,'Reported IS - detailed'!$A$4,TB!$K:$K,"")</f>
        <v>0</v>
      </c>
      <c r="AZ94" s="219">
        <f>SUMIFS(TB!S:S,TB!$F:$F,'Reported IS - detailed'!$B94,TB!$B:$B,'Reported IS - detailed'!$C94,TB!$G:$G,'Reported IS - detailed'!$E94,TB!$J:$J,'Reported IS - detailed'!$A$4,TB!$K:$K,"")</f>
        <v>2.7740400000000003</v>
      </c>
      <c r="BA94" s="219">
        <f>SUMIFS(TB!T:T,TB!$F:$F,'Reported IS - detailed'!$B94,TB!$B:$B,'Reported IS - detailed'!$C94,TB!$G:$G,'Reported IS - detailed'!$E94,TB!$J:$J,'Reported IS - detailed'!$A$4,TB!$K:$K,"")</f>
        <v>0</v>
      </c>
      <c r="BB94" s="219">
        <f>SUMIFS(TB!U:U,TB!$F:$F,'Reported IS - detailed'!$B94,TB!$B:$B,'Reported IS - detailed'!$C94,TB!$G:$G,'Reported IS - detailed'!$E94,TB!$J:$J,'Reported IS - detailed'!$A$4,TB!$K:$K,"")</f>
        <v>0</v>
      </c>
      <c r="BC94" s="219">
        <f>SUMIFS(TB!V:V,TB!$F:$F,'Reported IS - detailed'!$B94,TB!$B:$B,'Reported IS - detailed'!$C94,TB!$G:$G,'Reported IS - detailed'!$E94,TB!$J:$J,'Reported IS - detailed'!$A$4,TB!$K:$K,"")</f>
        <v>0</v>
      </c>
      <c r="BD94" s="219">
        <f>SUMIFS(TB!W:W,TB!$F:$F,'Reported IS - detailed'!$B94,TB!$B:$B,'Reported IS - detailed'!$C94,TB!$G:$G,'Reported IS - detailed'!$E94,TB!$J:$J,'Reported IS - detailed'!$A$4,TB!$K:$K,"")</f>
        <v>0</v>
      </c>
      <c r="BE94" s="219">
        <f>SUMIFS(TB!X:X,TB!$F:$F,'Reported IS - detailed'!$B94,TB!$B:$B,'Reported IS - detailed'!$C94,TB!$G:$G,'Reported IS - detailed'!$E94,TB!$J:$J,'Reported IS - detailed'!$A$4,TB!$K:$K,"")</f>
        <v>0</v>
      </c>
      <c r="BF94" s="219">
        <f>SUMIFS(TB!Y:Y,TB!$F:$F,'Reported IS - detailed'!$B94,TB!$B:$B,'Reported IS - detailed'!$C94,TB!$G:$G,'Reported IS - detailed'!$E94,TB!$J:$J,'Reported IS - detailed'!$A$4,TB!$K:$K,"")</f>
        <v>0</v>
      </c>
      <c r="BG94" s="219">
        <f>SUMIFS(TB!Z:Z,TB!$F:$F,'Reported IS - detailed'!$B94,TB!$B:$B,'Reported IS - detailed'!$C94,TB!$G:$G,'Reported IS - detailed'!$E94,TB!$J:$J,'Reported IS - detailed'!$A$4,TB!$K:$K,"")</f>
        <v>0</v>
      </c>
      <c r="BH94" s="219">
        <f>SUMIFS(TB!AA:AA,TB!$F:$F,'Reported IS - detailed'!$B94,TB!$B:$B,'Reported IS - detailed'!$C94,TB!$G:$G,'Reported IS - detailed'!$E94,TB!$J:$J,'Reported IS - detailed'!$A$4,TB!$K:$K,"")</f>
        <v>0</v>
      </c>
      <c r="BI94" s="219">
        <f>SUMIFS(TB!AB:AB,TB!$F:$F,'Reported IS - detailed'!$B94,TB!$B:$B,'Reported IS - detailed'!$C94,TB!$G:$G,'Reported IS - detailed'!$E94,TB!$J:$J,'Reported IS - detailed'!$A$4,TB!$K:$K,"")</f>
        <v>0</v>
      </c>
      <c r="BJ94" s="219">
        <f>SUMIFS(TB!AC:AC,TB!$F:$F,'Reported IS - detailed'!$B94,TB!$B:$B,'Reported IS - detailed'!$C94,TB!$G:$G,'Reported IS - detailed'!$E94,TB!$J:$J,'Reported IS - detailed'!$A$4,TB!$K:$K,"")</f>
        <v>0</v>
      </c>
      <c r="BK94" s="219">
        <f>SUMIFS(TB!AD:AD,TB!$F:$F,'Reported IS - detailed'!$B94,TB!$B:$B,'Reported IS - detailed'!$C94,TB!$G:$G,'Reported IS - detailed'!$E94,TB!$J:$J,'Reported IS - detailed'!$A$4,TB!$K:$K,"")</f>
        <v>0</v>
      </c>
      <c r="BL94" s="219">
        <f>SUMIFS(TB!AE:AE,TB!$F:$F,'Reported IS - detailed'!$B94,TB!$B:$B,'Reported IS - detailed'!$C94,TB!$G:$G,'Reported IS - detailed'!$E94,TB!$J:$J,'Reported IS - detailed'!$A$4,TB!$K:$K,"")</f>
        <v>0</v>
      </c>
      <c r="BM94" s="219">
        <f>SUMIFS(TB!AF:AF,TB!$F:$F,'Reported IS - detailed'!$B94,TB!$B:$B,'Reported IS - detailed'!$C94,TB!$G:$G,'Reported IS - detailed'!$E94,TB!$J:$J,'Reported IS - detailed'!$A$4,TB!$K:$K,"")</f>
        <v>0</v>
      </c>
      <c r="BN94" s="219">
        <f>SUMIFS(TB!AG:AG,TB!$F:$F,'Reported IS - detailed'!$B94,TB!$B:$B,'Reported IS - detailed'!$C94,TB!$G:$G,'Reported IS - detailed'!$E94,TB!$J:$J,'Reported IS - detailed'!$A$4,TB!$K:$K,"")</f>
        <v>0</v>
      </c>
      <c r="BO94" s="219">
        <f>SUMIFS(TB!AH:AH,TB!$F:$F,'Reported IS - detailed'!$B94,TB!$B:$B,'Reported IS - detailed'!$C94,TB!$G:$G,'Reported IS - detailed'!$E94,TB!$J:$J,'Reported IS - detailed'!$A$4,TB!$K:$K,"")</f>
        <v>0</v>
      </c>
      <c r="BP94" s="219">
        <f>SUMIFS(TB!AI:AI,TB!$F:$F,'Reported IS - detailed'!$B94,TB!$B:$B,'Reported IS - detailed'!$C94,TB!$G:$G,'Reported IS - detailed'!$E94,TB!$J:$J,'Reported IS - detailed'!$A$4,TB!$K:$K,"")</f>
        <v>0</v>
      </c>
      <c r="BQ94" s="219">
        <f>SUMIFS(TB!AJ:AJ,TB!$F:$F,'Reported IS - detailed'!$B94,TB!$B:$B,'Reported IS - detailed'!$C94,TB!$G:$G,'Reported IS - detailed'!$E94,TB!$J:$J,'Reported IS - detailed'!$A$4,TB!$K:$K,"")</f>
        <v>0</v>
      </c>
      <c r="BR94" s="219">
        <f>SUMIFS(TB!AK:AK,TB!$F:$F,'Reported IS - detailed'!$B94,TB!$B:$B,'Reported IS - detailed'!$C94,TB!$G:$G,'Reported IS - detailed'!$E94,TB!$J:$J,'Reported IS - detailed'!$A$4,TB!$K:$K,"")</f>
        <v>0</v>
      </c>
      <c r="BS94" s="219">
        <f>SUMIFS(TB!AL:AL,TB!$F:$F,'Reported IS - detailed'!$B94,TB!$B:$B,'Reported IS - detailed'!$C94,TB!$G:$G,'Reported IS - detailed'!$E94,TB!$J:$J,'Reported IS - detailed'!$A$4,TB!$K:$K,"")</f>
        <v>0</v>
      </c>
      <c r="BT94" s="219">
        <f>SUMIFS(TB!AM:AM,TB!$F:$F,'Reported IS - detailed'!$B94,TB!$B:$B,'Reported IS - detailed'!$C94,TB!$G:$G,'Reported IS - detailed'!$E94,TB!$J:$J,'Reported IS - detailed'!$A$4,TB!$K:$K,"")</f>
        <v>0</v>
      </c>
      <c r="BU94" s="219">
        <f>SUMIFS(TB!AN:AN,TB!$F:$F,'Reported IS - detailed'!$B94,TB!$B:$B,'Reported IS - detailed'!$C94,TB!$G:$G,'Reported IS - detailed'!$E94,TB!$J:$J,'Reported IS - detailed'!$A$4,TB!$K:$K,"")</f>
        <v>0</v>
      </c>
      <c r="BV94" s="219">
        <f>SUMIFS(TB!AO:AO,TB!$F:$F,'Reported IS - detailed'!$B94,TB!$B:$B,'Reported IS - detailed'!$C94,TB!$G:$G,'Reported IS - detailed'!$E94,TB!$J:$J,'Reported IS - detailed'!$A$4,TB!$K:$K,"")</f>
        <v>0</v>
      </c>
      <c r="BW94" s="219">
        <f>SUMIFS(TB!AP:AP,TB!$F:$F,'Reported IS - detailed'!$B94,TB!$B:$B,'Reported IS - detailed'!$C94,TB!$G:$G,'Reported IS - detailed'!$E94,TB!$J:$J,'Reported IS - detailed'!$A$4,TB!$K:$K,"")</f>
        <v>0</v>
      </c>
      <c r="BX94" s="219">
        <f>SUMIFS(TB!AQ:AQ,TB!$F:$F,'Reported IS - detailed'!$B94,TB!$B:$B,'Reported IS - detailed'!$C94,TB!$G:$G,'Reported IS - detailed'!$E94,TB!$J:$J,'Reported IS - detailed'!$A$4,TB!$K:$K,"")</f>
        <v>0</v>
      </c>
      <c r="BY94" s="219">
        <f>SUMIFS(TB!AR:AR,TB!$F:$F,'Reported IS - detailed'!$B94,TB!$B:$B,'Reported IS - detailed'!$C94,TB!$G:$G,'Reported IS - detailed'!$E94,TB!$J:$J,'Reported IS - detailed'!$A$4,TB!$K:$K,"")</f>
        <v>0</v>
      </c>
      <c r="BZ94" s="219">
        <f>SUMIFS(TB!AS:AS,TB!$F:$F,'Reported IS - detailed'!$B94,TB!$B:$B,'Reported IS - detailed'!$C94,TB!$G:$G,'Reported IS - detailed'!$E94,TB!$J:$J,'Reported IS - detailed'!$A$4,TB!$K:$K,"")</f>
        <v>0</v>
      </c>
      <c r="CA94" s="219">
        <f>SUMIFS(TB!AT:AT,TB!$F:$F,'Reported IS - detailed'!$B94,TB!$B:$B,'Reported IS - detailed'!$C94,TB!$G:$G,'Reported IS - detailed'!$E94,TB!$J:$J,'Reported IS - detailed'!$A$4,TB!$K:$K,"")</f>
        <v>0</v>
      </c>
      <c r="CB94" s="219">
        <f>SUMIFS(TB!AU:AU,TB!$F:$F,'Reported IS - detailed'!$B94,TB!$B:$B,'Reported IS - detailed'!$C94,TB!$G:$G,'Reported IS - detailed'!$E94,TB!$J:$J,'Reported IS - detailed'!$A$4,TB!$K:$K,"")</f>
        <v>0</v>
      </c>
      <c r="CC94" s="219">
        <f>SUMIFS(TB!AV:AV,TB!$F:$F,'Reported IS - detailed'!$B94,TB!$B:$B,'Reported IS - detailed'!$C94,TB!$G:$G,'Reported IS - detailed'!$E94,TB!$J:$J,'Reported IS - detailed'!$A$4,TB!$K:$K,"")</f>
        <v>0</v>
      </c>
      <c r="CD94" s="218">
        <f>SUMIFS(TB!AW:AW,TB!$F:$F,'Reported IS - detailed'!$B94,TB!$B:$B,'Reported IS - detailed'!$C94,TB!$G:$G,'Reported IS - detailed'!$E94,TB!$J:$J,'Reported IS - detailed'!$A$4,TB!$K:$K,"")</f>
        <v>0</v>
      </c>
      <c r="CE94" s="219">
        <f>SUMIFS(TB!AX:AX,TB!$F:$F,'Reported IS - detailed'!$B94,TB!$B:$B,'Reported IS - detailed'!$C94,TB!$G:$G,'Reported IS - detailed'!$E94,TB!$J:$J,'Reported IS - detailed'!$A$4,TB!$K:$K,"")</f>
        <v>0</v>
      </c>
      <c r="CF94" s="219">
        <f>SUMIFS(TB!AY:AY,TB!$F:$F,'Reported IS - detailed'!$B94,TB!$B:$B,'Reported IS - detailed'!$C94,TB!$G:$G,'Reported IS - detailed'!$E94,TB!$J:$J,'Reported IS - detailed'!$A$4,TB!$K:$K,"")</f>
        <v>0</v>
      </c>
      <c r="CG94" s="219">
        <f>SUMIFS(TB!AZ:AZ,TB!$F:$F,'Reported IS - detailed'!$B94,TB!$B:$B,'Reported IS - detailed'!$C94,TB!$G:$G,'Reported IS - detailed'!$E94,TB!$J:$J,'Reported IS - detailed'!$A$4,TB!$K:$K,"")</f>
        <v>0</v>
      </c>
      <c r="CH94" s="219">
        <f>SUMIFS(TB!BA:BA,TB!$F:$F,'Reported IS - detailed'!$B94,TB!$B:$B,'Reported IS - detailed'!$C94,TB!$G:$G,'Reported IS - detailed'!$E94,TB!$J:$J,'Reported IS - detailed'!$A$4,TB!$K:$K,"")</f>
        <v>0</v>
      </c>
      <c r="CI94" s="219">
        <f>SUMIFS(TB!BB:BB,TB!$F:$F,'Reported IS - detailed'!$B94,TB!$B:$B,'Reported IS - detailed'!$C94,TB!$G:$G,'Reported IS - detailed'!$E94,TB!$J:$J,'Reported IS - detailed'!$A$4,TB!$K:$K,"")</f>
        <v>0</v>
      </c>
      <c r="CJ94" s="219">
        <f>SUMIFS(TB!BC:BC,TB!$F:$F,'Reported IS - detailed'!$B94,TB!$B:$B,'Reported IS - detailed'!$C94,TB!$G:$G,'Reported IS - detailed'!$E94,TB!$J:$J,'Reported IS - detailed'!$A$4,TB!$K:$K,"")</f>
        <v>0</v>
      </c>
      <c r="CK94" s="219">
        <f>SUMIFS(TB!BD:BD,TB!$F:$F,'Reported IS - detailed'!$B94,TB!$B:$B,'Reported IS - detailed'!$C94,TB!$G:$G,'Reported IS - detailed'!$E94,TB!$J:$J,'Reported IS - detailed'!$A$4,TB!$K:$K,"")</f>
        <v>0</v>
      </c>
      <c r="CL94" s="219">
        <f>SUMIFS(TB!BE:BE,TB!$F:$F,'Reported IS - detailed'!$B94,TB!$B:$B,'Reported IS - detailed'!$C94,TB!$G:$G,'Reported IS - detailed'!$E94,TB!$J:$J,'Reported IS - detailed'!$A$4,TB!$K:$K,"")</f>
        <v>0</v>
      </c>
      <c r="CM94" s="219">
        <f>SUMIFS(TB!BF:BF,TB!$F:$F,'Reported IS - detailed'!$B94,TB!$B:$B,'Reported IS - detailed'!$C94,TB!$G:$G,'Reported IS - detailed'!$E94,TB!$J:$J,'Reported IS - detailed'!$A$4,TB!$K:$K,"")</f>
        <v>0</v>
      </c>
      <c r="CN94" s="219">
        <f>SUMIFS(TB!BG:BG,TB!$F:$F,'Reported IS - detailed'!$B94,TB!$B:$B,'Reported IS - detailed'!$C94,TB!$G:$G,'Reported IS - detailed'!$E94,TB!$J:$J,'Reported IS - detailed'!$A$4,TB!$K:$K,"")</f>
        <v>0</v>
      </c>
      <c r="CO94" s="219">
        <f>SUMIFS(TB!BH:BH,TB!$F:$F,'Reported IS - detailed'!$B94,TB!$B:$B,'Reported IS - detailed'!$C94,TB!$G:$G,'Reported IS - detailed'!$E94,TB!$J:$J,'Reported IS - detailed'!$A$4,TB!$K:$K,"")</f>
        <v>0</v>
      </c>
      <c r="CP94" s="218">
        <f>SUMIFS(TB!BI:BI,TB!$F:$F,'Reported IS - detailed'!$B94,TB!$B:$B,'Reported IS - detailed'!$C94,TB!$G:$G,'Reported IS - detailed'!$E94,TB!$J:$J,'Reported IS - detailed'!$A$4,TB!$K:$K,"")</f>
        <v>0</v>
      </c>
    </row>
    <row r="95" spans="2:94" ht="14.25" hidden="1" customHeight="1" outlineLevel="1" x14ac:dyDescent="0.45">
      <c r="B95" s="71" t="s">
        <v>10</v>
      </c>
      <c r="C95" s="197" t="s">
        <v>641</v>
      </c>
      <c r="D95" s="197" t="str">
        <f>IFERROR(VLOOKUP($C95,TB!$B:$H,2,FALSE),"-")</f>
        <v>SECURITY - TILCO</v>
      </c>
      <c r="E95" s="197" t="str">
        <f>IFERROR(VLOOKUP($C95,TB!$B:$H,6,FALSE),"-")</f>
        <v>Miscellaneous expense</v>
      </c>
      <c r="F95" s="71" t="str">
        <f>IFERROR(VLOOKUP($C95,TB!$B:$H,7,FALSE),"-")</f>
        <v>Security - TILCO</v>
      </c>
      <c r="G95" s="219">
        <f>SUM(AU95:BF95)</f>
        <v>0.82171000000000005</v>
      </c>
      <c r="H95" s="219">
        <f t="shared" si="431"/>
        <v>1.32324</v>
      </c>
      <c r="I95" s="219">
        <f t="shared" si="432"/>
        <v>0.93928</v>
      </c>
      <c r="J95" s="218">
        <f ca="1">_xlfn.IFNA(SUM(OFFSET($AU95,0,MATCH(Periods!$D$15,$AU$7:$CS$7)-1):OFFSET($AU95,0,MATCH(Periods!$D$15,$AU$7:$CS$7,0)-12)),0)</f>
        <v>0.93928</v>
      </c>
      <c r="K95" s="218">
        <f ca="1">_xlfn.IFNA(SUM(OFFSET($AU95,0,MATCH(Periods!$D$17,$AU$7:$CS$7)-1):OFFSET($AU95,0,MATCH(Periods!$D$13,$AU$7:$CS$7,0))),0)</f>
        <v>0</v>
      </c>
      <c r="L95" s="218">
        <f ca="1">_xlfn.IFNA(SUM(OFFSET($AU95,0,MATCH(Periods!$D$16,$AU$7:$CS$7)-1):OFFSET($AU95,0,MATCH(Periods!$D$14,$AU$7:$CS$7,0))),0)</f>
        <v>0</v>
      </c>
      <c r="N95" s="71"/>
      <c r="O95" s="316"/>
      <c r="P95" s="58">
        <f t="shared" si="371"/>
        <v>8.6338254776401107E-6</v>
      </c>
      <c r="Q95" s="58">
        <f t="shared" si="372"/>
        <v>2.5340330623277746E-5</v>
      </c>
      <c r="R95" s="58">
        <f t="shared" si="373"/>
        <v>1.1214712558385622E-5</v>
      </c>
      <c r="S95" s="58">
        <f t="shared" ca="1" si="374"/>
        <v>1.2214701142003487E-5</v>
      </c>
      <c r="T95" s="58">
        <f t="shared" ca="1" si="375"/>
        <v>0</v>
      </c>
      <c r="U95" s="58">
        <f t="shared" ca="1" si="376"/>
        <v>0</v>
      </c>
      <c r="V95" s="149"/>
      <c r="W95" s="218">
        <f t="shared" si="158"/>
        <v>0</v>
      </c>
      <c r="X95" s="218">
        <f t="shared" si="433"/>
        <v>0</v>
      </c>
      <c r="Y95" s="218">
        <f t="shared" si="434"/>
        <v>0</v>
      </c>
      <c r="Z95" s="218">
        <f ca="1">_xlfn.IFNA(MIN(OFFSET($AU95,0,MATCH(Periods!$D$15,$AU$7:$CS$7)-1):OFFSET($AU95,0,MATCH(Periods!$D$15,$AU$7:$CS$7,0)-12)),0)</f>
        <v>0</v>
      </c>
      <c r="AA95" s="337"/>
      <c r="AB95" s="218">
        <f t="shared" si="159"/>
        <v>0.42638000000000009</v>
      </c>
      <c r="AC95" s="218">
        <f t="shared" si="435"/>
        <v>0.90315999999999996</v>
      </c>
      <c r="AD95" s="218">
        <f t="shared" si="436"/>
        <v>0.93928</v>
      </c>
      <c r="AE95" s="218">
        <f ca="1">_xlfn.IFNA(MAX(OFFSET($AU95,0,MATCH(Periods!$D$15,$AU$7:$CS$7)-1):OFFSET($AU95,0,MATCH(Periods!$D$15,$AU$7:$CS$7,0)-12)),0)</f>
        <v>0.93928</v>
      </c>
      <c r="AF95" s="337"/>
      <c r="AG95" s="218">
        <f t="shared" si="160"/>
        <v>6.8475833333333333E-2</v>
      </c>
      <c r="AH95" s="218">
        <f t="shared" si="437"/>
        <v>0.11026999999999999</v>
      </c>
      <c r="AI95" s="218">
        <f t="shared" si="438"/>
        <v>7.8273333333333334E-2</v>
      </c>
      <c r="AJ95" s="218">
        <f ca="1">_xlfn.IFNA(AVERAGE(OFFSET($AU95,0,MATCH(Periods!$D$15,$AU$7:$CS$7)-1):OFFSET($AU95,0,MATCH(Periods!$D$15,$AU$7:$CS$7,0)-12)),0)</f>
        <v>7.8273333333333334E-2</v>
      </c>
      <c r="AK95" s="337"/>
      <c r="AL95" s="218">
        <f t="shared" si="418"/>
        <v>0.50152999999999992</v>
      </c>
      <c r="AM95" s="59">
        <f t="shared" si="419"/>
        <v>0.61034914994341061</v>
      </c>
      <c r="AN95" s="218">
        <f t="shared" si="420"/>
        <v>-0.38395999999999997</v>
      </c>
      <c r="AO95" s="59">
        <f t="shared" si="421"/>
        <v>-0.29016656086575376</v>
      </c>
      <c r="AP95" s="218">
        <f t="shared" ca="1" si="422"/>
        <v>0</v>
      </c>
      <c r="AQ95" s="59">
        <f t="shared" ca="1" si="423"/>
        <v>0</v>
      </c>
      <c r="AR95" s="218">
        <f t="shared" ca="1" si="424"/>
        <v>0</v>
      </c>
      <c r="AS95" s="58" t="str">
        <f t="shared" ca="1" si="425"/>
        <v>n/a</v>
      </c>
      <c r="AU95" s="219">
        <f>SUMIFS(TB!N:N,TB!$F:$F,'Reported IS - detailed'!$B95,TB!$B:$B,'Reported IS - detailed'!$C95,TB!$G:$G,'Reported IS - detailed'!$E95,TB!$J:$J,'Reported IS - detailed'!$A$4,TB!$K:$K,"")</f>
        <v>0.19994000000000001</v>
      </c>
      <c r="AV95" s="219">
        <f>SUMIFS(TB!O:O,TB!$F:$F,'Reported IS - detailed'!$B95,TB!$B:$B,'Reported IS - detailed'!$C95,TB!$G:$G,'Reported IS - detailed'!$E95,TB!$J:$J,'Reported IS - detailed'!$A$4,TB!$K:$K,"")</f>
        <v>0</v>
      </c>
      <c r="AW95" s="219">
        <f>SUMIFS(TB!P:P,TB!$F:$F,'Reported IS - detailed'!$B95,TB!$B:$B,'Reported IS - detailed'!$C95,TB!$G:$G,'Reported IS - detailed'!$E95,TB!$J:$J,'Reported IS - detailed'!$A$4,TB!$K:$K,"")</f>
        <v>0</v>
      </c>
      <c r="AX95" s="219">
        <f>SUMIFS(TB!Q:Q,TB!$F:$F,'Reported IS - detailed'!$B95,TB!$B:$B,'Reported IS - detailed'!$C95,TB!$G:$G,'Reported IS - detailed'!$E95,TB!$J:$J,'Reported IS - detailed'!$A$4,TB!$K:$K,"")</f>
        <v>0</v>
      </c>
      <c r="AY95" s="219">
        <f>SUMIFS(TB!R:R,TB!$F:$F,'Reported IS - detailed'!$B95,TB!$B:$B,'Reported IS - detailed'!$C95,TB!$G:$G,'Reported IS - detailed'!$E95,TB!$J:$J,'Reported IS - detailed'!$A$4,TB!$K:$K,"")</f>
        <v>0.19538999999999995</v>
      </c>
      <c r="AZ95" s="219">
        <f>SUMIFS(TB!S:S,TB!$F:$F,'Reported IS - detailed'!$B95,TB!$B:$B,'Reported IS - detailed'!$C95,TB!$G:$G,'Reported IS - detailed'!$E95,TB!$J:$J,'Reported IS - detailed'!$A$4,TB!$K:$K,"")</f>
        <v>0</v>
      </c>
      <c r="BA95" s="219">
        <f>SUMIFS(TB!T:T,TB!$F:$F,'Reported IS - detailed'!$B95,TB!$B:$B,'Reported IS - detailed'!$C95,TB!$G:$G,'Reported IS - detailed'!$E95,TB!$J:$J,'Reported IS - detailed'!$A$4,TB!$K:$K,"")</f>
        <v>0</v>
      </c>
      <c r="BB95" s="219">
        <f>SUMIFS(TB!U:U,TB!$F:$F,'Reported IS - detailed'!$B95,TB!$B:$B,'Reported IS - detailed'!$C95,TB!$G:$G,'Reported IS - detailed'!$E95,TB!$J:$J,'Reported IS - detailed'!$A$4,TB!$K:$K,"")</f>
        <v>0</v>
      </c>
      <c r="BC95" s="219">
        <f>SUMIFS(TB!V:V,TB!$F:$F,'Reported IS - detailed'!$B95,TB!$B:$B,'Reported IS - detailed'!$C95,TB!$G:$G,'Reported IS - detailed'!$E95,TB!$J:$J,'Reported IS - detailed'!$A$4,TB!$K:$K,"")</f>
        <v>0</v>
      </c>
      <c r="BD95" s="219">
        <f>SUMIFS(TB!W:W,TB!$F:$F,'Reported IS - detailed'!$B95,TB!$B:$B,'Reported IS - detailed'!$C95,TB!$G:$G,'Reported IS - detailed'!$E95,TB!$J:$J,'Reported IS - detailed'!$A$4,TB!$K:$K,"")</f>
        <v>0.42638000000000009</v>
      </c>
      <c r="BE95" s="219">
        <f>SUMIFS(TB!X:X,TB!$F:$F,'Reported IS - detailed'!$B95,TB!$B:$B,'Reported IS - detailed'!$C95,TB!$G:$G,'Reported IS - detailed'!$E95,TB!$J:$J,'Reported IS - detailed'!$A$4,TB!$K:$K,"")</f>
        <v>0</v>
      </c>
      <c r="BF95" s="219">
        <f>SUMIFS(TB!Y:Y,TB!$F:$F,'Reported IS - detailed'!$B95,TB!$B:$B,'Reported IS - detailed'!$C95,TB!$G:$G,'Reported IS - detailed'!$E95,TB!$J:$J,'Reported IS - detailed'!$A$4,TB!$K:$K,"")</f>
        <v>0</v>
      </c>
      <c r="BG95" s="219">
        <f>SUMIFS(TB!Z:Z,TB!$F:$F,'Reported IS - detailed'!$B95,TB!$B:$B,'Reported IS - detailed'!$C95,TB!$G:$G,'Reported IS - detailed'!$E95,TB!$J:$J,'Reported IS - detailed'!$A$4,TB!$K:$K,"")</f>
        <v>0</v>
      </c>
      <c r="BH95" s="219">
        <f>SUMIFS(TB!AA:AA,TB!$F:$F,'Reported IS - detailed'!$B95,TB!$B:$B,'Reported IS - detailed'!$C95,TB!$G:$G,'Reported IS - detailed'!$E95,TB!$J:$J,'Reported IS - detailed'!$A$4,TB!$K:$K,"")</f>
        <v>0</v>
      </c>
      <c r="BI95" s="219">
        <f>SUMIFS(TB!AB:AB,TB!$F:$F,'Reported IS - detailed'!$B95,TB!$B:$B,'Reported IS - detailed'!$C95,TB!$G:$G,'Reported IS - detailed'!$E95,TB!$J:$J,'Reported IS - detailed'!$A$4,TB!$K:$K,"")</f>
        <v>0.21004</v>
      </c>
      <c r="BJ95" s="219">
        <f>SUMIFS(TB!AC:AC,TB!$F:$F,'Reported IS - detailed'!$B95,TB!$B:$B,'Reported IS - detailed'!$C95,TB!$G:$G,'Reported IS - detailed'!$E95,TB!$J:$J,'Reported IS - detailed'!$A$4,TB!$K:$K,"")</f>
        <v>0</v>
      </c>
      <c r="BK95" s="219">
        <f>SUMIFS(TB!AD:AD,TB!$F:$F,'Reported IS - detailed'!$B95,TB!$B:$B,'Reported IS - detailed'!$C95,TB!$G:$G,'Reported IS - detailed'!$E95,TB!$J:$J,'Reported IS - detailed'!$A$4,TB!$K:$K,"")</f>
        <v>0.21004</v>
      </c>
      <c r="BL95" s="219">
        <f>SUMIFS(TB!AE:AE,TB!$F:$F,'Reported IS - detailed'!$B95,TB!$B:$B,'Reported IS - detailed'!$C95,TB!$G:$G,'Reported IS - detailed'!$E95,TB!$J:$J,'Reported IS - detailed'!$A$4,TB!$K:$K,"")</f>
        <v>0</v>
      </c>
      <c r="BM95" s="219">
        <f>SUMIFS(TB!AF:AF,TB!$F:$F,'Reported IS - detailed'!$B95,TB!$B:$B,'Reported IS - detailed'!$C95,TB!$G:$G,'Reported IS - detailed'!$E95,TB!$J:$J,'Reported IS - detailed'!$A$4,TB!$K:$K,"")</f>
        <v>0</v>
      </c>
      <c r="BN95" s="219">
        <f>SUMIFS(TB!AG:AG,TB!$F:$F,'Reported IS - detailed'!$B95,TB!$B:$B,'Reported IS - detailed'!$C95,TB!$G:$G,'Reported IS - detailed'!$E95,TB!$J:$J,'Reported IS - detailed'!$A$4,TB!$K:$K,"")</f>
        <v>0</v>
      </c>
      <c r="BO95" s="219">
        <f>SUMIFS(TB!AH:AH,TB!$F:$F,'Reported IS - detailed'!$B95,TB!$B:$B,'Reported IS - detailed'!$C95,TB!$G:$G,'Reported IS - detailed'!$E95,TB!$J:$J,'Reported IS - detailed'!$A$4,TB!$K:$K,"")</f>
        <v>0.90315999999999996</v>
      </c>
      <c r="BP95" s="219">
        <f>SUMIFS(TB!AI:AI,TB!$F:$F,'Reported IS - detailed'!$B95,TB!$B:$B,'Reported IS - detailed'!$C95,TB!$G:$G,'Reported IS - detailed'!$E95,TB!$J:$J,'Reported IS - detailed'!$A$4,TB!$K:$K,"")</f>
        <v>0</v>
      </c>
      <c r="BQ95" s="219">
        <f>SUMIFS(TB!AJ:AJ,TB!$F:$F,'Reported IS - detailed'!$B95,TB!$B:$B,'Reported IS - detailed'!$C95,TB!$G:$G,'Reported IS - detailed'!$E95,TB!$J:$J,'Reported IS - detailed'!$A$4,TB!$K:$K,"")</f>
        <v>0</v>
      </c>
      <c r="BR95" s="219">
        <f>SUMIFS(TB!AK:AK,TB!$F:$F,'Reported IS - detailed'!$B95,TB!$B:$B,'Reported IS - detailed'!$C95,TB!$G:$G,'Reported IS - detailed'!$E95,TB!$J:$J,'Reported IS - detailed'!$A$4,TB!$K:$K,"")</f>
        <v>0</v>
      </c>
      <c r="BS95" s="219">
        <f>SUMIFS(TB!AL:AL,TB!$F:$F,'Reported IS - detailed'!$B95,TB!$B:$B,'Reported IS - detailed'!$C95,TB!$G:$G,'Reported IS - detailed'!$E95,TB!$J:$J,'Reported IS - detailed'!$A$4,TB!$K:$K,"")</f>
        <v>0</v>
      </c>
      <c r="BT95" s="219">
        <f>SUMIFS(TB!AM:AM,TB!$F:$F,'Reported IS - detailed'!$B95,TB!$B:$B,'Reported IS - detailed'!$C95,TB!$G:$G,'Reported IS - detailed'!$E95,TB!$J:$J,'Reported IS - detailed'!$A$4,TB!$K:$K,"")</f>
        <v>0</v>
      </c>
      <c r="BU95" s="219">
        <f>SUMIFS(TB!AN:AN,TB!$F:$F,'Reported IS - detailed'!$B95,TB!$B:$B,'Reported IS - detailed'!$C95,TB!$G:$G,'Reported IS - detailed'!$E95,TB!$J:$J,'Reported IS - detailed'!$A$4,TB!$K:$K,"")</f>
        <v>0.93928</v>
      </c>
      <c r="BV95" s="219">
        <f>SUMIFS(TB!AO:AO,TB!$F:$F,'Reported IS - detailed'!$B95,TB!$B:$B,'Reported IS - detailed'!$C95,TB!$G:$G,'Reported IS - detailed'!$E95,TB!$J:$J,'Reported IS - detailed'!$A$4,TB!$K:$K,"")</f>
        <v>0</v>
      </c>
      <c r="BW95" s="219">
        <f>SUMIFS(TB!AP:AP,TB!$F:$F,'Reported IS - detailed'!$B95,TB!$B:$B,'Reported IS - detailed'!$C95,TB!$G:$G,'Reported IS - detailed'!$E95,TB!$J:$J,'Reported IS - detailed'!$A$4,TB!$K:$K,"")</f>
        <v>0</v>
      </c>
      <c r="BX95" s="219">
        <f>SUMIFS(TB!AQ:AQ,TB!$F:$F,'Reported IS - detailed'!$B95,TB!$B:$B,'Reported IS - detailed'!$C95,TB!$G:$G,'Reported IS - detailed'!$E95,TB!$J:$J,'Reported IS - detailed'!$A$4,TB!$K:$K,"")</f>
        <v>0</v>
      </c>
      <c r="BY95" s="219">
        <f>SUMIFS(TB!AR:AR,TB!$F:$F,'Reported IS - detailed'!$B95,TB!$B:$B,'Reported IS - detailed'!$C95,TB!$G:$G,'Reported IS - detailed'!$E95,TB!$J:$J,'Reported IS - detailed'!$A$4,TB!$K:$K,"")</f>
        <v>0</v>
      </c>
      <c r="BZ95" s="219">
        <f>SUMIFS(TB!AS:AS,TB!$F:$F,'Reported IS - detailed'!$B95,TB!$B:$B,'Reported IS - detailed'!$C95,TB!$G:$G,'Reported IS - detailed'!$E95,TB!$J:$J,'Reported IS - detailed'!$A$4,TB!$K:$K,"")</f>
        <v>0</v>
      </c>
      <c r="CA95" s="219">
        <f>SUMIFS(TB!AT:AT,TB!$F:$F,'Reported IS - detailed'!$B95,TB!$B:$B,'Reported IS - detailed'!$C95,TB!$G:$G,'Reported IS - detailed'!$E95,TB!$J:$J,'Reported IS - detailed'!$A$4,TB!$K:$K,"")</f>
        <v>0</v>
      </c>
      <c r="CB95" s="219">
        <f>SUMIFS(TB!AU:AU,TB!$F:$F,'Reported IS - detailed'!$B95,TB!$B:$B,'Reported IS - detailed'!$C95,TB!$G:$G,'Reported IS - detailed'!$E95,TB!$J:$J,'Reported IS - detailed'!$A$4,TB!$K:$K,"")</f>
        <v>0</v>
      </c>
      <c r="CC95" s="219">
        <f>SUMIFS(TB!AV:AV,TB!$F:$F,'Reported IS - detailed'!$B95,TB!$B:$B,'Reported IS - detailed'!$C95,TB!$G:$G,'Reported IS - detailed'!$E95,TB!$J:$J,'Reported IS - detailed'!$A$4,TB!$K:$K,"")</f>
        <v>0</v>
      </c>
      <c r="CD95" s="218">
        <f>SUMIFS(TB!AW:AW,TB!$F:$F,'Reported IS - detailed'!$B95,TB!$B:$B,'Reported IS - detailed'!$C95,TB!$G:$G,'Reported IS - detailed'!$E95,TB!$J:$J,'Reported IS - detailed'!$A$4,TB!$K:$K,"")</f>
        <v>0</v>
      </c>
      <c r="CE95" s="219">
        <f>SUMIFS(TB!AX:AX,TB!$F:$F,'Reported IS - detailed'!$B95,TB!$B:$B,'Reported IS - detailed'!$C95,TB!$G:$G,'Reported IS - detailed'!$E95,TB!$J:$J,'Reported IS - detailed'!$A$4,TB!$K:$K,"")</f>
        <v>0</v>
      </c>
      <c r="CF95" s="219">
        <f>SUMIFS(TB!AY:AY,TB!$F:$F,'Reported IS - detailed'!$B95,TB!$B:$B,'Reported IS - detailed'!$C95,TB!$G:$G,'Reported IS - detailed'!$E95,TB!$J:$J,'Reported IS - detailed'!$A$4,TB!$K:$K,"")</f>
        <v>0</v>
      </c>
      <c r="CG95" s="219">
        <f>SUMIFS(TB!AZ:AZ,TB!$F:$F,'Reported IS - detailed'!$B95,TB!$B:$B,'Reported IS - detailed'!$C95,TB!$G:$G,'Reported IS - detailed'!$E95,TB!$J:$J,'Reported IS - detailed'!$A$4,TB!$K:$K,"")</f>
        <v>0</v>
      </c>
      <c r="CH95" s="219">
        <f>SUMIFS(TB!BA:BA,TB!$F:$F,'Reported IS - detailed'!$B95,TB!$B:$B,'Reported IS - detailed'!$C95,TB!$G:$G,'Reported IS - detailed'!$E95,TB!$J:$J,'Reported IS - detailed'!$A$4,TB!$K:$K,"")</f>
        <v>0</v>
      </c>
      <c r="CI95" s="219">
        <f>SUMIFS(TB!BB:BB,TB!$F:$F,'Reported IS - detailed'!$B95,TB!$B:$B,'Reported IS - detailed'!$C95,TB!$G:$G,'Reported IS - detailed'!$E95,TB!$J:$J,'Reported IS - detailed'!$A$4,TB!$K:$K,"")</f>
        <v>0</v>
      </c>
      <c r="CJ95" s="219">
        <f>SUMIFS(TB!BC:BC,TB!$F:$F,'Reported IS - detailed'!$B95,TB!$B:$B,'Reported IS - detailed'!$C95,TB!$G:$G,'Reported IS - detailed'!$E95,TB!$J:$J,'Reported IS - detailed'!$A$4,TB!$K:$K,"")</f>
        <v>0</v>
      </c>
      <c r="CK95" s="219">
        <f>SUMIFS(TB!BD:BD,TB!$F:$F,'Reported IS - detailed'!$B95,TB!$B:$B,'Reported IS - detailed'!$C95,TB!$G:$G,'Reported IS - detailed'!$E95,TB!$J:$J,'Reported IS - detailed'!$A$4,TB!$K:$K,"")</f>
        <v>0</v>
      </c>
      <c r="CL95" s="219">
        <f>SUMIFS(TB!BE:BE,TB!$F:$F,'Reported IS - detailed'!$B95,TB!$B:$B,'Reported IS - detailed'!$C95,TB!$G:$G,'Reported IS - detailed'!$E95,TB!$J:$J,'Reported IS - detailed'!$A$4,TB!$K:$K,"")</f>
        <v>0</v>
      </c>
      <c r="CM95" s="219">
        <f>SUMIFS(TB!BF:BF,TB!$F:$F,'Reported IS - detailed'!$B95,TB!$B:$B,'Reported IS - detailed'!$C95,TB!$G:$G,'Reported IS - detailed'!$E95,TB!$J:$J,'Reported IS - detailed'!$A$4,TB!$K:$K,"")</f>
        <v>0</v>
      </c>
      <c r="CN95" s="219">
        <f>SUMIFS(TB!BG:BG,TB!$F:$F,'Reported IS - detailed'!$B95,TB!$B:$B,'Reported IS - detailed'!$C95,TB!$G:$G,'Reported IS - detailed'!$E95,TB!$J:$J,'Reported IS - detailed'!$A$4,TB!$K:$K,"")</f>
        <v>0</v>
      </c>
      <c r="CO95" s="219">
        <f>SUMIFS(TB!BH:BH,TB!$F:$F,'Reported IS - detailed'!$B95,TB!$B:$B,'Reported IS - detailed'!$C95,TB!$G:$G,'Reported IS - detailed'!$E95,TB!$J:$J,'Reported IS - detailed'!$A$4,TB!$K:$K,"")</f>
        <v>0</v>
      </c>
      <c r="CP95" s="218">
        <f>SUMIFS(TB!BI:BI,TB!$F:$F,'Reported IS - detailed'!$B95,TB!$B:$B,'Reported IS - detailed'!$C95,TB!$G:$G,'Reported IS - detailed'!$E95,TB!$J:$J,'Reported IS - detailed'!$A$4,TB!$K:$K,"")</f>
        <v>0</v>
      </c>
    </row>
    <row r="96" spans="2:94" s="20" customFormat="1" ht="14.25" hidden="1" customHeight="1" outlineLevel="1" x14ac:dyDescent="0.45">
      <c r="B96" s="80" t="s">
        <v>10</v>
      </c>
      <c r="C96" s="79" t="s">
        <v>653</v>
      </c>
      <c r="D96" s="79" t="str">
        <f>IFERROR(VLOOKUP($C96,TB!$B:$H,2,FALSE),"-")</f>
        <v>Web Design</v>
      </c>
      <c r="E96" s="79" t="str">
        <f>IFERROR(VLOOKUP($C96,TB!$B:$H,6,FALSE),"-")</f>
        <v>Miscellaneous expense</v>
      </c>
      <c r="F96" s="80" t="str">
        <f>IFERROR(VLOOKUP($C96,TB!$B:$H,7,FALSE),"-")</f>
        <v>Web design</v>
      </c>
      <c r="G96" s="218">
        <f>SUM(AU96:BF96)</f>
        <v>0</v>
      </c>
      <c r="H96" s="218">
        <f t="shared" si="431"/>
        <v>0</v>
      </c>
      <c r="I96" s="218">
        <f t="shared" si="432"/>
        <v>0</v>
      </c>
      <c r="J96" s="218">
        <f ca="1">_xlfn.IFNA(SUM(OFFSET($AU96,0,MATCH(Periods!$D$15,$AU$7:$CS$7)-1):OFFSET($AU96,0,MATCH(Periods!$D$15,$AU$7:$CS$7,0)-12)),0)</f>
        <v>0</v>
      </c>
      <c r="K96" s="218">
        <f ca="1">_xlfn.IFNA(SUM(OFFSET($AU96,0,MATCH(Periods!$D$17,$AU$7:$CS$7)-1):OFFSET($AU96,0,MATCH(Periods!$D$13,$AU$7:$CS$7,0))),0)</f>
        <v>0</v>
      </c>
      <c r="L96" s="218">
        <f ca="1">_xlfn.IFNA(SUM(OFFSET($AU96,0,MATCH(Periods!$D$16,$AU$7:$CS$7)-1):OFFSET($AU96,0,MATCH(Periods!$D$14,$AU$7:$CS$7,0))),0)</f>
        <v>0</v>
      </c>
      <c r="M96" s="277"/>
      <c r="N96" s="80"/>
      <c r="O96" s="316"/>
      <c r="P96" s="58">
        <f t="shared" si="371"/>
        <v>0</v>
      </c>
      <c r="Q96" s="58">
        <f t="shared" si="372"/>
        <v>0</v>
      </c>
      <c r="R96" s="58">
        <f t="shared" si="373"/>
        <v>0</v>
      </c>
      <c r="S96" s="58">
        <f t="shared" ca="1" si="374"/>
        <v>0</v>
      </c>
      <c r="T96" s="58">
        <f t="shared" ca="1" si="375"/>
        <v>0</v>
      </c>
      <c r="U96" s="58">
        <f t="shared" ca="1" si="376"/>
        <v>0</v>
      </c>
      <c r="V96" s="149"/>
      <c r="W96" s="218">
        <f t="shared" si="158"/>
        <v>0</v>
      </c>
      <c r="X96" s="218">
        <f t="shared" si="433"/>
        <v>0</v>
      </c>
      <c r="Y96" s="218">
        <f t="shared" si="434"/>
        <v>0</v>
      </c>
      <c r="Z96" s="218">
        <f ca="1">_xlfn.IFNA(MIN(OFFSET($AU96,0,MATCH(Periods!$D$15,$AU$7:$CS$7)-1):OFFSET($AU96,0,MATCH(Periods!$D$15,$AU$7:$CS$7,0)-12)),0)</f>
        <v>0</v>
      </c>
      <c r="AA96" s="337"/>
      <c r="AB96" s="218">
        <f t="shared" si="159"/>
        <v>0</v>
      </c>
      <c r="AC96" s="218">
        <f t="shared" si="435"/>
        <v>0</v>
      </c>
      <c r="AD96" s="218">
        <f t="shared" si="436"/>
        <v>0</v>
      </c>
      <c r="AE96" s="218">
        <f ca="1">_xlfn.IFNA(MAX(OFFSET($AU96,0,MATCH(Periods!$D$15,$AU$7:$CS$7)-1):OFFSET($AU96,0,MATCH(Periods!$D$15,$AU$7:$CS$7,0)-12)),0)</f>
        <v>0</v>
      </c>
      <c r="AF96" s="337"/>
      <c r="AG96" s="218">
        <f t="shared" si="160"/>
        <v>0</v>
      </c>
      <c r="AH96" s="218">
        <f t="shared" si="437"/>
        <v>0</v>
      </c>
      <c r="AI96" s="218">
        <f t="shared" si="438"/>
        <v>0</v>
      </c>
      <c r="AJ96" s="218">
        <f ca="1">_xlfn.IFNA(AVERAGE(OFFSET($AU96,0,MATCH(Periods!$D$15,$AU$7:$CS$7)-1):OFFSET($AU96,0,MATCH(Periods!$D$15,$AU$7:$CS$7,0)-12)),0)</f>
        <v>0</v>
      </c>
      <c r="AK96" s="337"/>
      <c r="AL96" s="218">
        <f t="shared" si="418"/>
        <v>0</v>
      </c>
      <c r="AM96" s="59" t="str">
        <f t="shared" si="419"/>
        <v>n/a</v>
      </c>
      <c r="AN96" s="218">
        <f t="shared" si="420"/>
        <v>0</v>
      </c>
      <c r="AO96" s="59" t="str">
        <f t="shared" si="421"/>
        <v>n/a</v>
      </c>
      <c r="AP96" s="218">
        <f t="shared" ca="1" si="422"/>
        <v>0</v>
      </c>
      <c r="AQ96" s="59" t="str">
        <f t="shared" ca="1" si="423"/>
        <v>n/a</v>
      </c>
      <c r="AR96" s="218">
        <f t="shared" ca="1" si="424"/>
        <v>0</v>
      </c>
      <c r="AS96" s="58" t="str">
        <f t="shared" ca="1" si="425"/>
        <v>n/a</v>
      </c>
      <c r="AT96" s="269"/>
      <c r="AU96" s="218">
        <f>SUMIFS(TB!N:N,TB!$F:$F,'Reported IS - detailed'!$B96,TB!$B:$B,'Reported IS - detailed'!$C96,TB!$G:$G,'Reported IS - detailed'!$E96,TB!$J:$J,'Reported IS - detailed'!$A$4,TB!$K:$K,"")</f>
        <v>0</v>
      </c>
      <c r="AV96" s="218">
        <f>SUMIFS(TB!O:O,TB!$F:$F,'Reported IS - detailed'!$B96,TB!$B:$B,'Reported IS - detailed'!$C96,TB!$G:$G,'Reported IS - detailed'!$E96,TB!$J:$J,'Reported IS - detailed'!$A$4,TB!$K:$K,"")</f>
        <v>0</v>
      </c>
      <c r="AW96" s="218">
        <f>SUMIFS(TB!P:P,TB!$F:$F,'Reported IS - detailed'!$B96,TB!$B:$B,'Reported IS - detailed'!$C96,TB!$G:$G,'Reported IS - detailed'!$E96,TB!$J:$J,'Reported IS - detailed'!$A$4,TB!$K:$K,"")</f>
        <v>0</v>
      </c>
      <c r="AX96" s="218">
        <f>SUMIFS(TB!Q:Q,TB!$F:$F,'Reported IS - detailed'!$B96,TB!$B:$B,'Reported IS - detailed'!$C96,TB!$G:$G,'Reported IS - detailed'!$E96,TB!$J:$J,'Reported IS - detailed'!$A$4,TB!$K:$K,"")</f>
        <v>0</v>
      </c>
      <c r="AY96" s="218">
        <f>SUMIFS(TB!R:R,TB!$F:$F,'Reported IS - detailed'!$B96,TB!$B:$B,'Reported IS - detailed'!$C96,TB!$G:$G,'Reported IS - detailed'!$E96,TB!$J:$J,'Reported IS - detailed'!$A$4,TB!$K:$K,"")</f>
        <v>0</v>
      </c>
      <c r="AZ96" s="218">
        <f>SUMIFS(TB!S:S,TB!$F:$F,'Reported IS - detailed'!$B96,TB!$B:$B,'Reported IS - detailed'!$C96,TB!$G:$G,'Reported IS - detailed'!$E96,TB!$J:$J,'Reported IS - detailed'!$A$4,TB!$K:$K,"")</f>
        <v>0</v>
      </c>
      <c r="BA96" s="218">
        <f>SUMIFS(TB!T:T,TB!$F:$F,'Reported IS - detailed'!$B96,TB!$B:$B,'Reported IS - detailed'!$C96,TB!$G:$G,'Reported IS - detailed'!$E96,TB!$J:$J,'Reported IS - detailed'!$A$4,TB!$K:$K,"")</f>
        <v>0</v>
      </c>
      <c r="BB96" s="218">
        <f>SUMIFS(TB!U:U,TB!$F:$F,'Reported IS - detailed'!$B96,TB!$B:$B,'Reported IS - detailed'!$C96,TB!$G:$G,'Reported IS - detailed'!$E96,TB!$J:$J,'Reported IS - detailed'!$A$4,TB!$K:$K,"")</f>
        <v>0</v>
      </c>
      <c r="BC96" s="218">
        <f>SUMIFS(TB!V:V,TB!$F:$F,'Reported IS - detailed'!$B96,TB!$B:$B,'Reported IS - detailed'!$C96,TB!$G:$G,'Reported IS - detailed'!$E96,TB!$J:$J,'Reported IS - detailed'!$A$4,TB!$K:$K,"")</f>
        <v>0</v>
      </c>
      <c r="BD96" s="218">
        <f>SUMIFS(TB!W:W,TB!$F:$F,'Reported IS - detailed'!$B96,TB!$B:$B,'Reported IS - detailed'!$C96,TB!$G:$G,'Reported IS - detailed'!$E96,TB!$J:$J,'Reported IS - detailed'!$A$4,TB!$K:$K,"")</f>
        <v>0</v>
      </c>
      <c r="BE96" s="218">
        <f>SUMIFS(TB!X:X,TB!$F:$F,'Reported IS - detailed'!$B96,TB!$B:$B,'Reported IS - detailed'!$C96,TB!$G:$G,'Reported IS - detailed'!$E96,TB!$J:$J,'Reported IS - detailed'!$A$4,TB!$K:$K,"")</f>
        <v>0</v>
      </c>
      <c r="BF96" s="218">
        <f>SUMIFS(TB!Y:Y,TB!$F:$F,'Reported IS - detailed'!$B96,TB!$B:$B,'Reported IS - detailed'!$C96,TB!$G:$G,'Reported IS - detailed'!$E96,TB!$J:$J,'Reported IS - detailed'!$A$4,TB!$K:$K,"")</f>
        <v>0</v>
      </c>
      <c r="BG96" s="218">
        <f>SUMIFS(TB!Z:Z,TB!$F:$F,'Reported IS - detailed'!$B96,TB!$B:$B,'Reported IS - detailed'!$C96,TB!$G:$G,'Reported IS - detailed'!$E96,TB!$J:$J,'Reported IS - detailed'!$A$4,TB!$K:$K,"")</f>
        <v>0</v>
      </c>
      <c r="BH96" s="218">
        <f>SUMIFS(TB!AA:AA,TB!$F:$F,'Reported IS - detailed'!$B96,TB!$B:$B,'Reported IS - detailed'!$C96,TB!$G:$G,'Reported IS - detailed'!$E96,TB!$J:$J,'Reported IS - detailed'!$A$4,TB!$K:$K,"")</f>
        <v>0</v>
      </c>
      <c r="BI96" s="218">
        <f>SUMIFS(TB!AB:AB,TB!$F:$F,'Reported IS - detailed'!$B96,TB!$B:$B,'Reported IS - detailed'!$C96,TB!$G:$G,'Reported IS - detailed'!$E96,TB!$J:$J,'Reported IS - detailed'!$A$4,TB!$K:$K,"")</f>
        <v>0</v>
      </c>
      <c r="BJ96" s="218">
        <f>SUMIFS(TB!AC:AC,TB!$F:$F,'Reported IS - detailed'!$B96,TB!$B:$B,'Reported IS - detailed'!$C96,TB!$G:$G,'Reported IS - detailed'!$E96,TB!$J:$J,'Reported IS - detailed'!$A$4,TB!$K:$K,"")</f>
        <v>0</v>
      </c>
      <c r="BK96" s="218">
        <f>SUMIFS(TB!AD:AD,TB!$F:$F,'Reported IS - detailed'!$B96,TB!$B:$B,'Reported IS - detailed'!$C96,TB!$G:$G,'Reported IS - detailed'!$E96,TB!$J:$J,'Reported IS - detailed'!$A$4,TB!$K:$K,"")</f>
        <v>0</v>
      </c>
      <c r="BL96" s="218">
        <f>SUMIFS(TB!AE:AE,TB!$F:$F,'Reported IS - detailed'!$B96,TB!$B:$B,'Reported IS - detailed'!$C96,TB!$G:$G,'Reported IS - detailed'!$E96,TB!$J:$J,'Reported IS - detailed'!$A$4,TB!$K:$K,"")</f>
        <v>0</v>
      </c>
      <c r="BM96" s="218">
        <f>SUMIFS(TB!AF:AF,TB!$F:$F,'Reported IS - detailed'!$B96,TB!$B:$B,'Reported IS - detailed'!$C96,TB!$G:$G,'Reported IS - detailed'!$E96,TB!$J:$J,'Reported IS - detailed'!$A$4,TB!$K:$K,"")</f>
        <v>0</v>
      </c>
      <c r="BN96" s="218">
        <f>SUMIFS(TB!AG:AG,TB!$F:$F,'Reported IS - detailed'!$B96,TB!$B:$B,'Reported IS - detailed'!$C96,TB!$G:$G,'Reported IS - detailed'!$E96,TB!$J:$J,'Reported IS - detailed'!$A$4,TB!$K:$K,"")</f>
        <v>0</v>
      </c>
      <c r="BO96" s="218">
        <f>SUMIFS(TB!AH:AH,TB!$F:$F,'Reported IS - detailed'!$B96,TB!$B:$B,'Reported IS - detailed'!$C96,TB!$G:$G,'Reported IS - detailed'!$E96,TB!$J:$J,'Reported IS - detailed'!$A$4,TB!$K:$K,"")</f>
        <v>0</v>
      </c>
      <c r="BP96" s="218">
        <f>SUMIFS(TB!AI:AI,TB!$F:$F,'Reported IS - detailed'!$B96,TB!$B:$B,'Reported IS - detailed'!$C96,TB!$G:$G,'Reported IS - detailed'!$E96,TB!$J:$J,'Reported IS - detailed'!$A$4,TB!$K:$K,"")</f>
        <v>0</v>
      </c>
      <c r="BQ96" s="218">
        <f>SUMIFS(TB!AJ:AJ,TB!$F:$F,'Reported IS - detailed'!$B96,TB!$B:$B,'Reported IS - detailed'!$C96,TB!$G:$G,'Reported IS - detailed'!$E96,TB!$J:$J,'Reported IS - detailed'!$A$4,TB!$K:$K,"")</f>
        <v>0</v>
      </c>
      <c r="BR96" s="218">
        <f>SUMIFS(TB!AK:AK,TB!$F:$F,'Reported IS - detailed'!$B96,TB!$B:$B,'Reported IS - detailed'!$C96,TB!$G:$G,'Reported IS - detailed'!$E96,TB!$J:$J,'Reported IS - detailed'!$A$4,TB!$K:$K,"")</f>
        <v>0</v>
      </c>
      <c r="BS96" s="218">
        <f>SUMIFS(TB!AL:AL,TB!$F:$F,'Reported IS - detailed'!$B96,TB!$B:$B,'Reported IS - detailed'!$C96,TB!$G:$G,'Reported IS - detailed'!$E96,TB!$J:$J,'Reported IS - detailed'!$A$4,TB!$K:$K,"")</f>
        <v>0</v>
      </c>
      <c r="BT96" s="218">
        <f>SUMIFS(TB!AM:AM,TB!$F:$F,'Reported IS - detailed'!$B96,TB!$B:$B,'Reported IS - detailed'!$C96,TB!$G:$G,'Reported IS - detailed'!$E96,TB!$J:$J,'Reported IS - detailed'!$A$4,TB!$K:$K,"")</f>
        <v>0</v>
      </c>
      <c r="BU96" s="218">
        <f>SUMIFS(TB!AN:AN,TB!$F:$F,'Reported IS - detailed'!$B96,TB!$B:$B,'Reported IS - detailed'!$C96,TB!$G:$G,'Reported IS - detailed'!$E96,TB!$J:$J,'Reported IS - detailed'!$A$4,TB!$K:$K,"")</f>
        <v>0</v>
      </c>
      <c r="BV96" s="218">
        <f>SUMIFS(TB!AO:AO,TB!$F:$F,'Reported IS - detailed'!$B96,TB!$B:$B,'Reported IS - detailed'!$C96,TB!$G:$G,'Reported IS - detailed'!$E96,TB!$J:$J,'Reported IS - detailed'!$A$4,TB!$K:$K,"")</f>
        <v>0</v>
      </c>
      <c r="BW96" s="218">
        <f>SUMIFS(TB!AP:AP,TB!$F:$F,'Reported IS - detailed'!$B96,TB!$B:$B,'Reported IS - detailed'!$C96,TB!$G:$G,'Reported IS - detailed'!$E96,TB!$J:$J,'Reported IS - detailed'!$A$4,TB!$K:$K,"")</f>
        <v>0</v>
      </c>
      <c r="BX96" s="218">
        <f>SUMIFS(TB!AQ:AQ,TB!$F:$F,'Reported IS - detailed'!$B96,TB!$B:$B,'Reported IS - detailed'!$C96,TB!$G:$G,'Reported IS - detailed'!$E96,TB!$J:$J,'Reported IS - detailed'!$A$4,TB!$K:$K,"")</f>
        <v>0</v>
      </c>
      <c r="BY96" s="218">
        <f>SUMIFS(TB!AR:AR,TB!$F:$F,'Reported IS - detailed'!$B96,TB!$B:$B,'Reported IS - detailed'!$C96,TB!$G:$G,'Reported IS - detailed'!$E96,TB!$J:$J,'Reported IS - detailed'!$A$4,TB!$K:$K,"")</f>
        <v>0</v>
      </c>
      <c r="BZ96" s="218">
        <f>SUMIFS(TB!AS:AS,TB!$F:$F,'Reported IS - detailed'!$B96,TB!$B:$B,'Reported IS - detailed'!$C96,TB!$G:$G,'Reported IS - detailed'!$E96,TB!$J:$J,'Reported IS - detailed'!$A$4,TB!$K:$K,"")</f>
        <v>0</v>
      </c>
      <c r="CA96" s="218">
        <f>SUMIFS(TB!AT:AT,TB!$F:$F,'Reported IS - detailed'!$B96,TB!$B:$B,'Reported IS - detailed'!$C96,TB!$G:$G,'Reported IS - detailed'!$E96,TB!$J:$J,'Reported IS - detailed'!$A$4,TB!$K:$K,"")</f>
        <v>0</v>
      </c>
      <c r="CB96" s="218">
        <f>SUMIFS(TB!AU:AU,TB!$F:$F,'Reported IS - detailed'!$B96,TB!$B:$B,'Reported IS - detailed'!$C96,TB!$G:$G,'Reported IS - detailed'!$E96,TB!$J:$J,'Reported IS - detailed'!$A$4,TB!$K:$K,"")</f>
        <v>0</v>
      </c>
      <c r="CC96" s="218">
        <f>SUMIFS(TB!AV:AV,TB!$F:$F,'Reported IS - detailed'!$B96,TB!$B:$B,'Reported IS - detailed'!$C96,TB!$G:$G,'Reported IS - detailed'!$E96,TB!$J:$J,'Reported IS - detailed'!$A$4,TB!$K:$K,"")</f>
        <v>0</v>
      </c>
      <c r="CD96" s="218">
        <f>SUMIFS(TB!AW:AW,TB!$F:$F,'Reported IS - detailed'!$B96,TB!$B:$B,'Reported IS - detailed'!$C96,TB!$G:$G,'Reported IS - detailed'!$E96,TB!$J:$J,'Reported IS - detailed'!$A$4,TB!$K:$K,"")</f>
        <v>0</v>
      </c>
      <c r="CE96" s="218">
        <f>SUMIFS(TB!AX:AX,TB!$F:$F,'Reported IS - detailed'!$B96,TB!$B:$B,'Reported IS - detailed'!$C96,TB!$G:$G,'Reported IS - detailed'!$E96,TB!$J:$J,'Reported IS - detailed'!$A$4,TB!$K:$K,"")</f>
        <v>0</v>
      </c>
      <c r="CF96" s="218">
        <f>SUMIFS(TB!AY:AY,TB!$F:$F,'Reported IS - detailed'!$B96,TB!$B:$B,'Reported IS - detailed'!$C96,TB!$G:$G,'Reported IS - detailed'!$E96,TB!$J:$J,'Reported IS - detailed'!$A$4,TB!$K:$K,"")</f>
        <v>0</v>
      </c>
      <c r="CG96" s="218">
        <f>SUMIFS(TB!AZ:AZ,TB!$F:$F,'Reported IS - detailed'!$B96,TB!$B:$B,'Reported IS - detailed'!$C96,TB!$G:$G,'Reported IS - detailed'!$E96,TB!$J:$J,'Reported IS - detailed'!$A$4,TB!$K:$K,"")</f>
        <v>0</v>
      </c>
      <c r="CH96" s="218">
        <f>SUMIFS(TB!BA:BA,TB!$F:$F,'Reported IS - detailed'!$B96,TB!$B:$B,'Reported IS - detailed'!$C96,TB!$G:$G,'Reported IS - detailed'!$E96,TB!$J:$J,'Reported IS - detailed'!$A$4,TB!$K:$K,"")</f>
        <v>0</v>
      </c>
      <c r="CI96" s="218">
        <f>SUMIFS(TB!BB:BB,TB!$F:$F,'Reported IS - detailed'!$B96,TB!$B:$B,'Reported IS - detailed'!$C96,TB!$G:$G,'Reported IS - detailed'!$E96,TB!$J:$J,'Reported IS - detailed'!$A$4,TB!$K:$K,"")</f>
        <v>0</v>
      </c>
      <c r="CJ96" s="218">
        <f>SUMIFS(TB!BC:BC,TB!$F:$F,'Reported IS - detailed'!$B96,TB!$B:$B,'Reported IS - detailed'!$C96,TB!$G:$G,'Reported IS - detailed'!$E96,TB!$J:$J,'Reported IS - detailed'!$A$4,TB!$K:$K,"")</f>
        <v>0</v>
      </c>
      <c r="CK96" s="218">
        <f>SUMIFS(TB!BD:BD,TB!$F:$F,'Reported IS - detailed'!$B96,TB!$B:$B,'Reported IS - detailed'!$C96,TB!$G:$G,'Reported IS - detailed'!$E96,TB!$J:$J,'Reported IS - detailed'!$A$4,TB!$K:$K,"")</f>
        <v>0</v>
      </c>
      <c r="CL96" s="218">
        <f>SUMIFS(TB!BE:BE,TB!$F:$F,'Reported IS - detailed'!$B96,TB!$B:$B,'Reported IS - detailed'!$C96,TB!$G:$G,'Reported IS - detailed'!$E96,TB!$J:$J,'Reported IS - detailed'!$A$4,TB!$K:$K,"")</f>
        <v>0</v>
      </c>
      <c r="CM96" s="218">
        <f>SUMIFS(TB!BF:BF,TB!$F:$F,'Reported IS - detailed'!$B96,TB!$B:$B,'Reported IS - detailed'!$C96,TB!$G:$G,'Reported IS - detailed'!$E96,TB!$J:$J,'Reported IS - detailed'!$A$4,TB!$K:$K,"")</f>
        <v>0</v>
      </c>
      <c r="CN96" s="218">
        <f>SUMIFS(TB!BG:BG,TB!$F:$F,'Reported IS - detailed'!$B96,TB!$B:$B,'Reported IS - detailed'!$C96,TB!$G:$G,'Reported IS - detailed'!$E96,TB!$J:$J,'Reported IS - detailed'!$A$4,TB!$K:$K,"")</f>
        <v>0</v>
      </c>
      <c r="CO96" s="218">
        <f>SUMIFS(TB!BH:BH,TB!$F:$F,'Reported IS - detailed'!$B96,TB!$B:$B,'Reported IS - detailed'!$C96,TB!$G:$G,'Reported IS - detailed'!$E96,TB!$J:$J,'Reported IS - detailed'!$A$4,TB!$K:$K,"")</f>
        <v>0</v>
      </c>
      <c r="CP96" s="218">
        <f>SUMIFS(TB!BI:BI,TB!$F:$F,'Reported IS - detailed'!$B96,TB!$B:$B,'Reported IS - detailed'!$C96,TB!$G:$G,'Reported IS - detailed'!$E96,TB!$J:$J,'Reported IS - detailed'!$A$4,TB!$K:$K,"")</f>
        <v>0</v>
      </c>
    </row>
    <row r="97" spans="2:94" ht="14.25" hidden="1" customHeight="1" outlineLevel="2" x14ac:dyDescent="0.45">
      <c r="B97" s="92" t="s">
        <v>10</v>
      </c>
      <c r="C97" s="93" t="s">
        <v>622</v>
      </c>
      <c r="D97" s="93" t="str">
        <f>IFERROR(VLOOKUP($C97,TB!$B:$H,2,FALSE),"-")</f>
        <v>Depreciation Expense</v>
      </c>
      <c r="E97" s="93" t="str">
        <f>IFERROR(VLOOKUP($C97,TB!$B:$H,6,FALSE),"-")</f>
        <v>Depreciation and amortization</v>
      </c>
      <c r="F97" s="92">
        <f>IFERROR(VLOOKUP($C97,TB!$B:$H,7,FALSE),"-")</f>
        <v>0</v>
      </c>
      <c r="G97" s="220">
        <f>SUM(AU97:BF97)</f>
        <v>125.11199999999999</v>
      </c>
      <c r="H97" s="220">
        <f t="shared" si="431"/>
        <v>114.648</v>
      </c>
      <c r="I97" s="220">
        <f t="shared" si="432"/>
        <v>114.276</v>
      </c>
      <c r="J97" s="220">
        <f ca="1">_xlfn.IFNA(SUM(OFFSET($AU97,0,MATCH(Periods!$D$15,$AU$7:$CS$7)-1):OFFSET($AU97,0,MATCH(Periods!$D$15,$AU$7:$CS$7,0)-12)),0)</f>
        <v>112.628</v>
      </c>
      <c r="K97" s="220">
        <f ca="1">_xlfn.IFNA(SUM(OFFSET($AU97,0,MATCH(Periods!$D$17,$AU$7:$CS$7)-1):OFFSET($AU97,0,MATCH(Periods!$D$13,$AU$7:$CS$7,0))),0)</f>
        <v>19.045999999999999</v>
      </c>
      <c r="L97" s="220">
        <f ca="1">_xlfn.IFNA(SUM(OFFSET($AU97,0,MATCH(Periods!$D$16,$AU$7:$CS$7)-1):OFFSET($AU97,0,MATCH(Periods!$D$14,$AU$7:$CS$7,0))),0)</f>
        <v>17.398</v>
      </c>
      <c r="N97" s="92"/>
      <c r="O97" s="316"/>
      <c r="P97" s="49">
        <f t="shared" si="371"/>
        <v>1.3145698277476352E-3</v>
      </c>
      <c r="Q97" s="49">
        <f t="shared" si="372"/>
        <v>2.1955338602955982E-3</v>
      </c>
      <c r="R97" s="49">
        <f t="shared" si="373"/>
        <v>1.3644200795525033E-3</v>
      </c>
      <c r="S97" s="49">
        <f t="shared" ca="1" si="374"/>
        <v>1.4646509669337885E-3</v>
      </c>
      <c r="T97" s="49">
        <f t="shared" ca="1" si="375"/>
        <v>1.8371831833619619E-3</v>
      </c>
      <c r="U97" s="49">
        <f t="shared" ca="1" si="376"/>
        <v>4.9564201812815093E-3</v>
      </c>
      <c r="V97" s="149"/>
      <c r="W97" s="220">
        <f t="shared" ref="W97" si="439">MIN(AU97:BF97)</f>
        <v>10.05583</v>
      </c>
      <c r="X97" s="220">
        <f t="shared" si="433"/>
        <v>9.5539999999999878</v>
      </c>
      <c r="Y97" s="220">
        <f t="shared" si="434"/>
        <v>9.5229999999999961</v>
      </c>
      <c r="Z97" s="220">
        <f ca="1">_xlfn.IFNA(MIN(OFFSET($AU97,0,MATCH(Periods!$D$15,$AU$7:$CS$7)-1):OFFSET($AU97,0,MATCH(Periods!$D$15,$AU$7:$CS$7,0)-12)),0)</f>
        <v>8.6989999999999998</v>
      </c>
      <c r="AA97" s="337"/>
      <c r="AB97" s="220">
        <f t="shared" ref="AB97" si="440">MAX(AU97:BF97)</f>
        <v>11.166339999999998</v>
      </c>
      <c r="AC97" s="220">
        <f t="shared" si="435"/>
        <v>9.554000000000002</v>
      </c>
      <c r="AD97" s="220">
        <f t="shared" si="436"/>
        <v>9.5230000000000103</v>
      </c>
      <c r="AE97" s="220">
        <f ca="1">_xlfn.IFNA(MAX(OFFSET($AU97,0,MATCH(Periods!$D$15,$AU$7:$CS$7)-1):OFFSET($AU97,0,MATCH(Periods!$D$15,$AU$7:$CS$7,0)-12)),0)</f>
        <v>9.5230000000000103</v>
      </c>
      <c r="AF97" s="337"/>
      <c r="AG97" s="220">
        <f t="shared" ref="AG97" si="441">AVERAGE(AU97:BF97)</f>
        <v>10.426</v>
      </c>
      <c r="AH97" s="220">
        <f t="shared" si="437"/>
        <v>9.5540000000000003</v>
      </c>
      <c r="AI97" s="220">
        <f t="shared" si="438"/>
        <v>9.5229999999999997</v>
      </c>
      <c r="AJ97" s="220">
        <f ca="1">_xlfn.IFNA(AVERAGE(OFFSET($AU97,0,MATCH(Periods!$D$15,$AU$7:$CS$7)-1):OFFSET($AU97,0,MATCH(Periods!$D$15,$AU$7:$CS$7,0)-12)),0)</f>
        <v>9.3856666666666673</v>
      </c>
      <c r="AK97" s="337"/>
      <c r="AL97" s="220">
        <f t="shared" si="418"/>
        <v>-10.463999999999999</v>
      </c>
      <c r="AM97" s="83">
        <f t="shared" si="419"/>
        <v>-8.3637061193170908E-2</v>
      </c>
      <c r="AN97" s="220">
        <f t="shared" si="420"/>
        <v>-0.37199999999999989</v>
      </c>
      <c r="AO97" s="83">
        <f t="shared" si="421"/>
        <v>-3.2447142558090845E-3</v>
      </c>
      <c r="AP97" s="220">
        <f t="shared" ca="1" si="422"/>
        <v>-1.6479999999999961</v>
      </c>
      <c r="AQ97" s="83">
        <f t="shared" ca="1" si="423"/>
        <v>-1.4421225804193322E-2</v>
      </c>
      <c r="AR97" s="220">
        <f t="shared" ca="1" si="424"/>
        <v>-1.6479999999999997</v>
      </c>
      <c r="AS97" s="49">
        <f t="shared" ca="1" si="425"/>
        <v>-8.6527354825160122E-2</v>
      </c>
      <c r="AU97" s="220">
        <f>SUMIFS(TB!N:N,TB!$F:$F,'Reported IS - detailed'!$B97,TB!$B:$B,'Reported IS - detailed'!$C97,TB!$G:$G,'Reported IS - detailed'!$E97,TB!$J:$J,'Reported IS - detailed'!$A$4,TB!$K:$K,"")</f>
        <v>10.05583</v>
      </c>
      <c r="AV97" s="220">
        <f>SUMIFS(TB!O:O,TB!$F:$F,'Reported IS - detailed'!$B97,TB!$B:$B,'Reported IS - detailed'!$C97,TB!$G:$G,'Reported IS - detailed'!$E97,TB!$J:$J,'Reported IS - detailed'!$A$4,TB!$K:$K,"")</f>
        <v>10.05583</v>
      </c>
      <c r="AW97" s="220">
        <f>SUMIFS(TB!P:P,TB!$F:$F,'Reported IS - detailed'!$B97,TB!$B:$B,'Reported IS - detailed'!$C97,TB!$G:$G,'Reported IS - detailed'!$E97,TB!$J:$J,'Reported IS - detailed'!$A$4,TB!$K:$K,"")</f>
        <v>11.166339999999998</v>
      </c>
      <c r="AX97" s="220">
        <f>SUMIFS(TB!Q:Q,TB!$F:$F,'Reported IS - detailed'!$B97,TB!$B:$B,'Reported IS - detailed'!$C97,TB!$G:$G,'Reported IS - detailed'!$E97,TB!$J:$J,'Reported IS - detailed'!$A$4,TB!$K:$K,"")</f>
        <v>10.426000000000002</v>
      </c>
      <c r="AY97" s="220">
        <f>SUMIFS(TB!R:R,TB!$F:$F,'Reported IS - detailed'!$B97,TB!$B:$B,'Reported IS - detailed'!$C97,TB!$G:$G,'Reported IS - detailed'!$E97,TB!$J:$J,'Reported IS - detailed'!$A$4,TB!$K:$K,"")</f>
        <v>10.426000000000002</v>
      </c>
      <c r="AZ97" s="220">
        <f>SUMIFS(TB!S:S,TB!$F:$F,'Reported IS - detailed'!$B97,TB!$B:$B,'Reported IS - detailed'!$C97,TB!$G:$G,'Reported IS - detailed'!$E97,TB!$J:$J,'Reported IS - detailed'!$A$4,TB!$K:$K,"")</f>
        <v>10.425999999999995</v>
      </c>
      <c r="BA97" s="220">
        <f>SUMIFS(TB!T:T,TB!$F:$F,'Reported IS - detailed'!$B97,TB!$B:$B,'Reported IS - detailed'!$C97,TB!$G:$G,'Reported IS - detailed'!$E97,TB!$J:$J,'Reported IS - detailed'!$A$4,TB!$K:$K,"")</f>
        <v>10.426000000000002</v>
      </c>
      <c r="BB97" s="220">
        <f>SUMIFS(TB!U:U,TB!$F:$F,'Reported IS - detailed'!$B97,TB!$B:$B,'Reported IS - detailed'!$C97,TB!$G:$G,'Reported IS - detailed'!$E97,TB!$J:$J,'Reported IS - detailed'!$A$4,TB!$K:$K,"")</f>
        <v>10.426000000000002</v>
      </c>
      <c r="BC97" s="220">
        <f>SUMIFS(TB!V:V,TB!$F:$F,'Reported IS - detailed'!$B97,TB!$B:$B,'Reported IS - detailed'!$C97,TB!$G:$G,'Reported IS - detailed'!$E97,TB!$J:$J,'Reported IS - detailed'!$A$4,TB!$K:$K,"")</f>
        <v>10.426000000000002</v>
      </c>
      <c r="BD97" s="220">
        <f>SUMIFS(TB!W:W,TB!$F:$F,'Reported IS - detailed'!$B97,TB!$B:$B,'Reported IS - detailed'!$C97,TB!$G:$G,'Reported IS - detailed'!$E97,TB!$J:$J,'Reported IS - detailed'!$A$4,TB!$K:$K,"")</f>
        <v>10.426000000000002</v>
      </c>
      <c r="BE97" s="220">
        <f>SUMIFS(TB!X:X,TB!$F:$F,'Reported IS - detailed'!$B97,TB!$B:$B,'Reported IS - detailed'!$C97,TB!$G:$G,'Reported IS - detailed'!$E97,TB!$J:$J,'Reported IS - detailed'!$A$4,TB!$K:$K,"")</f>
        <v>10.426000000000002</v>
      </c>
      <c r="BF97" s="220">
        <f>SUMIFS(TB!Y:Y,TB!$F:$F,'Reported IS - detailed'!$B97,TB!$B:$B,'Reported IS - detailed'!$C97,TB!$G:$G,'Reported IS - detailed'!$E97,TB!$J:$J,'Reported IS - detailed'!$A$4,TB!$K:$K,"")</f>
        <v>10.425999999999988</v>
      </c>
      <c r="BG97" s="220">
        <f>SUMIFS(TB!Z:Z,TB!$F:$F,'Reported IS - detailed'!$B97,TB!$B:$B,'Reported IS - detailed'!$C97,TB!$G:$G,'Reported IS - detailed'!$E97,TB!$J:$J,'Reported IS - detailed'!$A$4,TB!$K:$K,"")</f>
        <v>9.5540000000000003</v>
      </c>
      <c r="BH97" s="220">
        <f>SUMIFS(TB!AA:AA,TB!$F:$F,'Reported IS - detailed'!$B97,TB!$B:$B,'Reported IS - detailed'!$C97,TB!$G:$G,'Reported IS - detailed'!$E97,TB!$J:$J,'Reported IS - detailed'!$A$4,TB!$K:$K,"")</f>
        <v>9.5540000000000003</v>
      </c>
      <c r="BI97" s="220">
        <f>SUMIFS(TB!AB:AB,TB!$F:$F,'Reported IS - detailed'!$B97,TB!$B:$B,'Reported IS - detailed'!$C97,TB!$G:$G,'Reported IS - detailed'!$E97,TB!$J:$J,'Reported IS - detailed'!$A$4,TB!$K:$K,"")</f>
        <v>9.5539999999999985</v>
      </c>
      <c r="BJ97" s="220">
        <f>SUMIFS(TB!AC:AC,TB!$F:$F,'Reported IS - detailed'!$B97,TB!$B:$B,'Reported IS - detailed'!$C97,TB!$G:$G,'Reported IS - detailed'!$E97,TB!$J:$J,'Reported IS - detailed'!$A$4,TB!$K:$K,"")</f>
        <v>9.554000000000002</v>
      </c>
      <c r="BK97" s="220">
        <f>SUMIFS(TB!AD:AD,TB!$F:$F,'Reported IS - detailed'!$B97,TB!$B:$B,'Reported IS - detailed'!$C97,TB!$G:$G,'Reported IS - detailed'!$E97,TB!$J:$J,'Reported IS - detailed'!$A$4,TB!$K:$K,"")</f>
        <v>9.554000000000002</v>
      </c>
      <c r="BL97" s="220">
        <f>SUMIFS(TB!AE:AE,TB!$F:$F,'Reported IS - detailed'!$B97,TB!$B:$B,'Reported IS - detailed'!$C97,TB!$G:$G,'Reported IS - detailed'!$E97,TB!$J:$J,'Reported IS - detailed'!$A$4,TB!$K:$K,"")</f>
        <v>9.5539999999999949</v>
      </c>
      <c r="BM97" s="220">
        <f>SUMIFS(TB!AF:AF,TB!$F:$F,'Reported IS - detailed'!$B97,TB!$B:$B,'Reported IS - detailed'!$C97,TB!$G:$G,'Reported IS - detailed'!$E97,TB!$J:$J,'Reported IS - detailed'!$A$4,TB!$K:$K,"")</f>
        <v>9.554000000000002</v>
      </c>
      <c r="BN97" s="220">
        <f>SUMIFS(TB!AG:AG,TB!$F:$F,'Reported IS - detailed'!$B97,TB!$B:$B,'Reported IS - detailed'!$C97,TB!$G:$G,'Reported IS - detailed'!$E97,TB!$J:$J,'Reported IS - detailed'!$A$4,TB!$K:$K,"")</f>
        <v>9.554000000000002</v>
      </c>
      <c r="BO97" s="220">
        <f>SUMIFS(TB!AH:AH,TB!$F:$F,'Reported IS - detailed'!$B97,TB!$B:$B,'Reported IS - detailed'!$C97,TB!$G:$G,'Reported IS - detailed'!$E97,TB!$J:$J,'Reported IS - detailed'!$A$4,TB!$K:$K,"")</f>
        <v>9.554000000000002</v>
      </c>
      <c r="BP97" s="220">
        <f>SUMIFS(TB!AI:AI,TB!$F:$F,'Reported IS - detailed'!$B97,TB!$B:$B,'Reported IS - detailed'!$C97,TB!$G:$G,'Reported IS - detailed'!$E97,TB!$J:$J,'Reported IS - detailed'!$A$4,TB!$K:$K,"")</f>
        <v>9.554000000000002</v>
      </c>
      <c r="BQ97" s="220">
        <f>SUMIFS(TB!AJ:AJ,TB!$F:$F,'Reported IS - detailed'!$B97,TB!$B:$B,'Reported IS - detailed'!$C97,TB!$G:$G,'Reported IS - detailed'!$E97,TB!$J:$J,'Reported IS - detailed'!$A$4,TB!$K:$K,"")</f>
        <v>9.5539999999999878</v>
      </c>
      <c r="BR97" s="220">
        <f>SUMIFS(TB!AK:AK,TB!$F:$F,'Reported IS - detailed'!$B97,TB!$B:$B,'Reported IS - detailed'!$C97,TB!$G:$G,'Reported IS - detailed'!$E97,TB!$J:$J,'Reported IS - detailed'!$A$4,TB!$K:$K,"")</f>
        <v>9.554000000000002</v>
      </c>
      <c r="BS97" s="220">
        <f>SUMIFS(TB!AL:AL,TB!$F:$F,'Reported IS - detailed'!$B97,TB!$B:$B,'Reported IS - detailed'!$C97,TB!$G:$G,'Reported IS - detailed'!$E97,TB!$J:$J,'Reported IS - detailed'!$A$4,TB!$K:$K,"")</f>
        <v>9.5229999999999997</v>
      </c>
      <c r="BT97" s="220">
        <f>SUMIFS(TB!AM:AM,TB!$F:$F,'Reported IS - detailed'!$B97,TB!$B:$B,'Reported IS - detailed'!$C97,TB!$G:$G,'Reported IS - detailed'!$E97,TB!$J:$J,'Reported IS - detailed'!$A$4,TB!$K:$K,"")</f>
        <v>9.5229999999999997</v>
      </c>
      <c r="BU97" s="220">
        <f>SUMIFS(TB!AN:AN,TB!$F:$F,'Reported IS - detailed'!$B97,TB!$B:$B,'Reported IS - detailed'!$C97,TB!$G:$G,'Reported IS - detailed'!$E97,TB!$J:$J,'Reported IS - detailed'!$A$4,TB!$K:$K,"")</f>
        <v>9.5229999999999997</v>
      </c>
      <c r="BV97" s="220">
        <f>SUMIFS(TB!AO:AO,TB!$F:$F,'Reported IS - detailed'!$B97,TB!$B:$B,'Reported IS - detailed'!$C97,TB!$G:$G,'Reported IS - detailed'!$E97,TB!$J:$J,'Reported IS - detailed'!$A$4,TB!$K:$K,"")</f>
        <v>9.5229999999999997</v>
      </c>
      <c r="BW97" s="220">
        <f>SUMIFS(TB!AP:AP,TB!$F:$F,'Reported IS - detailed'!$B97,TB!$B:$B,'Reported IS - detailed'!$C97,TB!$G:$G,'Reported IS - detailed'!$E97,TB!$J:$J,'Reported IS - detailed'!$A$4,TB!$K:$K,"")</f>
        <v>9.5230000000000032</v>
      </c>
      <c r="BX97" s="220">
        <f>SUMIFS(TB!AQ:AQ,TB!$F:$F,'Reported IS - detailed'!$B97,TB!$B:$B,'Reported IS - detailed'!$C97,TB!$G:$G,'Reported IS - detailed'!$E97,TB!$J:$J,'Reported IS - detailed'!$A$4,TB!$K:$K,"")</f>
        <v>9.5229999999999961</v>
      </c>
      <c r="BY97" s="220">
        <f>SUMIFS(TB!AR:AR,TB!$F:$F,'Reported IS - detailed'!$B97,TB!$B:$B,'Reported IS - detailed'!$C97,TB!$G:$G,'Reported IS - detailed'!$E97,TB!$J:$J,'Reported IS - detailed'!$A$4,TB!$K:$K,"")</f>
        <v>9.5230000000000032</v>
      </c>
      <c r="BZ97" s="220">
        <f>SUMIFS(TB!AS:AS,TB!$F:$F,'Reported IS - detailed'!$B97,TB!$B:$B,'Reported IS - detailed'!$C97,TB!$G:$G,'Reported IS - detailed'!$E97,TB!$J:$J,'Reported IS - detailed'!$A$4,TB!$K:$K,"")</f>
        <v>9.5229999999999961</v>
      </c>
      <c r="CA97" s="220">
        <f>SUMIFS(TB!AT:AT,TB!$F:$F,'Reported IS - detailed'!$B97,TB!$B:$B,'Reported IS - detailed'!$C97,TB!$G:$G,'Reported IS - detailed'!$E97,TB!$J:$J,'Reported IS - detailed'!$A$4,TB!$K:$K,"")</f>
        <v>9.5229999999999961</v>
      </c>
      <c r="CB97" s="220">
        <f>SUMIFS(TB!AU:AU,TB!$F:$F,'Reported IS - detailed'!$B97,TB!$B:$B,'Reported IS - detailed'!$C97,TB!$G:$G,'Reported IS - detailed'!$E97,TB!$J:$J,'Reported IS - detailed'!$A$4,TB!$K:$K,"")</f>
        <v>9.5230000000000103</v>
      </c>
      <c r="CC97" s="220">
        <f>SUMIFS(TB!AV:AV,TB!$F:$F,'Reported IS - detailed'!$B97,TB!$B:$B,'Reported IS - detailed'!$C97,TB!$G:$G,'Reported IS - detailed'!$E97,TB!$J:$J,'Reported IS - detailed'!$A$4,TB!$K:$K,"")</f>
        <v>9.5229999999999961</v>
      </c>
      <c r="CD97" s="220">
        <f>SUMIFS(TB!AW:AW,TB!$F:$F,'Reported IS - detailed'!$B97,TB!$B:$B,'Reported IS - detailed'!$C97,TB!$G:$G,'Reported IS - detailed'!$E97,TB!$J:$J,'Reported IS - detailed'!$A$4,TB!$K:$K,"")</f>
        <v>9.5229999999999961</v>
      </c>
      <c r="CE97" s="220">
        <f>SUMIFS(TB!AX:AX,TB!$F:$F,'Reported IS - detailed'!$B97,TB!$B:$B,'Reported IS - detailed'!$C97,TB!$G:$G,'Reported IS - detailed'!$E97,TB!$J:$J,'Reported IS - detailed'!$A$4,TB!$K:$K,"")</f>
        <v>8.6989999999999998</v>
      </c>
      <c r="CF97" s="220">
        <f>SUMIFS(TB!AY:AY,TB!$F:$F,'Reported IS - detailed'!$B97,TB!$B:$B,'Reported IS - detailed'!$C97,TB!$G:$G,'Reported IS - detailed'!$E97,TB!$J:$J,'Reported IS - detailed'!$A$4,TB!$K:$K,"")</f>
        <v>8.6989999999999998</v>
      </c>
      <c r="CG97" s="220">
        <f>SUMIFS(TB!AZ:AZ,TB!$F:$F,'Reported IS - detailed'!$B97,TB!$B:$B,'Reported IS - detailed'!$C97,TB!$G:$G,'Reported IS - detailed'!$E97,TB!$J:$J,'Reported IS - detailed'!$A$4,TB!$K:$K,"")</f>
        <v>0</v>
      </c>
      <c r="CH97" s="220">
        <f>SUMIFS(TB!BA:BA,TB!$F:$F,'Reported IS - detailed'!$B97,TB!$B:$B,'Reported IS - detailed'!$C97,TB!$G:$G,'Reported IS - detailed'!$E97,TB!$J:$J,'Reported IS - detailed'!$A$4,TB!$K:$K,"")</f>
        <v>0</v>
      </c>
      <c r="CI97" s="220">
        <f>SUMIFS(TB!BB:BB,TB!$F:$F,'Reported IS - detailed'!$B97,TB!$B:$B,'Reported IS - detailed'!$C97,TB!$G:$G,'Reported IS - detailed'!$E97,TB!$J:$J,'Reported IS - detailed'!$A$4,TB!$K:$K,"")</f>
        <v>0</v>
      </c>
      <c r="CJ97" s="220">
        <f>SUMIFS(TB!BC:BC,TB!$F:$F,'Reported IS - detailed'!$B97,TB!$B:$B,'Reported IS - detailed'!$C97,TB!$G:$G,'Reported IS - detailed'!$E97,TB!$J:$J,'Reported IS - detailed'!$A$4,TB!$K:$K,"")</f>
        <v>0</v>
      </c>
      <c r="CK97" s="220">
        <f>SUMIFS(TB!BD:BD,TB!$F:$F,'Reported IS - detailed'!$B97,TB!$B:$B,'Reported IS - detailed'!$C97,TB!$G:$G,'Reported IS - detailed'!$E97,TB!$J:$J,'Reported IS - detailed'!$A$4,TB!$K:$K,"")</f>
        <v>0</v>
      </c>
      <c r="CL97" s="220">
        <f>SUMIFS(TB!BE:BE,TB!$F:$F,'Reported IS - detailed'!$B97,TB!$B:$B,'Reported IS - detailed'!$C97,TB!$G:$G,'Reported IS - detailed'!$E97,TB!$J:$J,'Reported IS - detailed'!$A$4,TB!$K:$K,"")</f>
        <v>0</v>
      </c>
      <c r="CM97" s="220">
        <f>SUMIFS(TB!BF:BF,TB!$F:$F,'Reported IS - detailed'!$B97,TB!$B:$B,'Reported IS - detailed'!$C97,TB!$G:$G,'Reported IS - detailed'!$E97,TB!$J:$J,'Reported IS - detailed'!$A$4,TB!$K:$K,"")</f>
        <v>0</v>
      </c>
      <c r="CN97" s="220">
        <f>SUMIFS(TB!BG:BG,TB!$F:$F,'Reported IS - detailed'!$B97,TB!$B:$B,'Reported IS - detailed'!$C97,TB!$G:$G,'Reported IS - detailed'!$E97,TB!$J:$J,'Reported IS - detailed'!$A$4,TB!$K:$K,"")</f>
        <v>0</v>
      </c>
      <c r="CO97" s="220">
        <f>SUMIFS(TB!BH:BH,TB!$F:$F,'Reported IS - detailed'!$B97,TB!$B:$B,'Reported IS - detailed'!$C97,TB!$G:$G,'Reported IS - detailed'!$E97,TB!$J:$J,'Reported IS - detailed'!$A$4,TB!$K:$K,"")</f>
        <v>0</v>
      </c>
      <c r="CP97" s="220">
        <f>SUMIFS(TB!BI:BI,TB!$F:$F,'Reported IS - detailed'!$B97,TB!$B:$B,'Reported IS - detailed'!$C97,TB!$G:$G,'Reported IS - detailed'!$E97,TB!$J:$J,'Reported IS - detailed'!$A$4,TB!$K:$K,"")</f>
        <v>0</v>
      </c>
    </row>
    <row r="98" spans="2:94" ht="14.25" hidden="1" customHeight="1" outlineLevel="1" x14ac:dyDescent="0.45">
      <c r="B98" s="71" t="s">
        <v>10</v>
      </c>
      <c r="C98" s="197"/>
      <c r="D98" s="311" t="str">
        <f>E98</f>
        <v>Depreciation and amortization</v>
      </c>
      <c r="E98" s="311" t="str">
        <f>Periods!$C$42</f>
        <v>Depreciation and amortization</v>
      </c>
      <c r="F98" s="71"/>
      <c r="G98" s="218">
        <f t="shared" ref="G98:L98" si="442">SUM(G97:G97)</f>
        <v>125.11199999999999</v>
      </c>
      <c r="H98" s="218">
        <f t="shared" si="442"/>
        <v>114.648</v>
      </c>
      <c r="I98" s="218">
        <f t="shared" si="442"/>
        <v>114.276</v>
      </c>
      <c r="J98" s="218">
        <f t="shared" ca="1" si="442"/>
        <v>112.628</v>
      </c>
      <c r="K98" s="218">
        <f t="shared" ca="1" si="442"/>
        <v>19.045999999999999</v>
      </c>
      <c r="L98" s="218">
        <f t="shared" ca="1" si="442"/>
        <v>17.398</v>
      </c>
      <c r="N98" s="71"/>
      <c r="O98" s="316"/>
      <c r="P98" s="58">
        <f t="shared" si="371"/>
        <v>1.3145698277476352E-3</v>
      </c>
      <c r="Q98" s="58">
        <f t="shared" si="372"/>
        <v>2.1955338602955982E-3</v>
      </c>
      <c r="R98" s="58">
        <f t="shared" si="373"/>
        <v>1.3644200795525033E-3</v>
      </c>
      <c r="S98" s="58">
        <f t="shared" ca="1" si="374"/>
        <v>1.4646509669337885E-3</v>
      </c>
      <c r="T98" s="58">
        <f t="shared" ca="1" si="375"/>
        <v>1.8371831833619619E-3</v>
      </c>
      <c r="U98" s="58">
        <f t="shared" ca="1" si="376"/>
        <v>4.9564201812815093E-3</v>
      </c>
      <c r="V98" s="149"/>
      <c r="W98" s="446"/>
      <c r="X98" s="446"/>
      <c r="Y98" s="446"/>
      <c r="Z98" s="446"/>
      <c r="AA98" s="337"/>
      <c r="AB98" s="446"/>
      <c r="AC98" s="446"/>
      <c r="AD98" s="446"/>
      <c r="AE98" s="446"/>
      <c r="AF98" s="337"/>
      <c r="AG98" s="446"/>
      <c r="AH98" s="446"/>
      <c r="AI98" s="446"/>
      <c r="AJ98" s="446"/>
      <c r="AK98" s="337"/>
      <c r="AL98" s="218">
        <f t="shared" si="418"/>
        <v>-10.463999999999999</v>
      </c>
      <c r="AM98" s="59">
        <f t="shared" si="419"/>
        <v>-8.3637061193170908E-2</v>
      </c>
      <c r="AN98" s="218">
        <f t="shared" si="420"/>
        <v>-0.37199999999999989</v>
      </c>
      <c r="AO98" s="59">
        <f t="shared" si="421"/>
        <v>-3.2447142558090845E-3</v>
      </c>
      <c r="AP98" s="218">
        <f t="shared" ca="1" si="422"/>
        <v>-1.6479999999999961</v>
      </c>
      <c r="AQ98" s="59">
        <f t="shared" ca="1" si="423"/>
        <v>-1.4421225804193322E-2</v>
      </c>
      <c r="AR98" s="218">
        <f t="shared" ca="1" si="424"/>
        <v>-1.6479999999999997</v>
      </c>
      <c r="AS98" s="58">
        <f t="shared" ca="1" si="425"/>
        <v>-8.6527354825160122E-2</v>
      </c>
      <c r="AU98" s="218">
        <f t="shared" ref="AU98:CP98" si="443">SUM(AU97:AU97)</f>
        <v>10.05583</v>
      </c>
      <c r="AV98" s="218">
        <f t="shared" si="443"/>
        <v>10.05583</v>
      </c>
      <c r="AW98" s="218">
        <f t="shared" si="443"/>
        <v>11.166339999999998</v>
      </c>
      <c r="AX98" s="218">
        <f t="shared" si="443"/>
        <v>10.426000000000002</v>
      </c>
      <c r="AY98" s="218">
        <f t="shared" si="443"/>
        <v>10.426000000000002</v>
      </c>
      <c r="AZ98" s="218">
        <f t="shared" si="443"/>
        <v>10.425999999999995</v>
      </c>
      <c r="BA98" s="218">
        <f t="shared" si="443"/>
        <v>10.426000000000002</v>
      </c>
      <c r="BB98" s="218">
        <f t="shared" si="443"/>
        <v>10.426000000000002</v>
      </c>
      <c r="BC98" s="218">
        <f t="shared" si="443"/>
        <v>10.426000000000002</v>
      </c>
      <c r="BD98" s="218">
        <f t="shared" si="443"/>
        <v>10.426000000000002</v>
      </c>
      <c r="BE98" s="218">
        <f t="shared" si="443"/>
        <v>10.426000000000002</v>
      </c>
      <c r="BF98" s="218">
        <f t="shared" si="443"/>
        <v>10.425999999999988</v>
      </c>
      <c r="BG98" s="218">
        <f t="shared" si="443"/>
        <v>9.5540000000000003</v>
      </c>
      <c r="BH98" s="218">
        <f t="shared" si="443"/>
        <v>9.5540000000000003</v>
      </c>
      <c r="BI98" s="218">
        <f t="shared" si="443"/>
        <v>9.5539999999999985</v>
      </c>
      <c r="BJ98" s="218">
        <f t="shared" si="443"/>
        <v>9.554000000000002</v>
      </c>
      <c r="BK98" s="218">
        <f t="shared" si="443"/>
        <v>9.554000000000002</v>
      </c>
      <c r="BL98" s="218">
        <f t="shared" si="443"/>
        <v>9.5539999999999949</v>
      </c>
      <c r="BM98" s="218">
        <f t="shared" si="443"/>
        <v>9.554000000000002</v>
      </c>
      <c r="BN98" s="218">
        <f t="shared" si="443"/>
        <v>9.554000000000002</v>
      </c>
      <c r="BO98" s="218">
        <f t="shared" si="443"/>
        <v>9.554000000000002</v>
      </c>
      <c r="BP98" s="218">
        <f t="shared" si="443"/>
        <v>9.554000000000002</v>
      </c>
      <c r="BQ98" s="218">
        <f t="shared" si="443"/>
        <v>9.5539999999999878</v>
      </c>
      <c r="BR98" s="218">
        <f t="shared" si="443"/>
        <v>9.554000000000002</v>
      </c>
      <c r="BS98" s="218">
        <f t="shared" si="443"/>
        <v>9.5229999999999997</v>
      </c>
      <c r="BT98" s="218">
        <f t="shared" si="443"/>
        <v>9.5229999999999997</v>
      </c>
      <c r="BU98" s="218">
        <f t="shared" si="443"/>
        <v>9.5229999999999997</v>
      </c>
      <c r="BV98" s="218">
        <f t="shared" si="443"/>
        <v>9.5229999999999997</v>
      </c>
      <c r="BW98" s="218">
        <f t="shared" si="443"/>
        <v>9.5230000000000032</v>
      </c>
      <c r="BX98" s="218">
        <f t="shared" si="443"/>
        <v>9.5229999999999961</v>
      </c>
      <c r="BY98" s="218">
        <f t="shared" si="443"/>
        <v>9.5230000000000032</v>
      </c>
      <c r="BZ98" s="218">
        <f t="shared" si="443"/>
        <v>9.5229999999999961</v>
      </c>
      <c r="CA98" s="218">
        <f t="shared" si="443"/>
        <v>9.5229999999999961</v>
      </c>
      <c r="CB98" s="218">
        <f t="shared" si="443"/>
        <v>9.5230000000000103</v>
      </c>
      <c r="CC98" s="218">
        <f t="shared" si="443"/>
        <v>9.5229999999999961</v>
      </c>
      <c r="CD98" s="218">
        <f t="shared" si="443"/>
        <v>9.5229999999999961</v>
      </c>
      <c r="CE98" s="218">
        <f t="shared" si="443"/>
        <v>8.6989999999999998</v>
      </c>
      <c r="CF98" s="218">
        <f t="shared" si="443"/>
        <v>8.6989999999999998</v>
      </c>
      <c r="CG98" s="218">
        <f t="shared" si="443"/>
        <v>0</v>
      </c>
      <c r="CH98" s="218">
        <f t="shared" si="443"/>
        <v>0</v>
      </c>
      <c r="CI98" s="218">
        <f t="shared" si="443"/>
        <v>0</v>
      </c>
      <c r="CJ98" s="218">
        <f t="shared" si="443"/>
        <v>0</v>
      </c>
      <c r="CK98" s="218">
        <f t="shared" si="443"/>
        <v>0</v>
      </c>
      <c r="CL98" s="218">
        <f t="shared" si="443"/>
        <v>0</v>
      </c>
      <c r="CM98" s="218">
        <f t="shared" si="443"/>
        <v>0</v>
      </c>
      <c r="CN98" s="218">
        <f t="shared" si="443"/>
        <v>0</v>
      </c>
      <c r="CO98" s="218">
        <f t="shared" si="443"/>
        <v>0</v>
      </c>
      <c r="CP98" s="218">
        <f t="shared" si="443"/>
        <v>0</v>
      </c>
    </row>
    <row r="99" spans="2:94" ht="14.25" customHeight="1" collapsed="1" x14ac:dyDescent="0.45">
      <c r="B99" s="92" t="s">
        <v>10</v>
      </c>
      <c r="C99" s="93"/>
      <c r="D99" s="93" t="str">
        <f>E99</f>
        <v>Operating expense</v>
      </c>
      <c r="E99" s="93" t="s">
        <v>154</v>
      </c>
      <c r="F99" s="92"/>
      <c r="G99" s="220">
        <f>SUM(G46,G51,G53,G55,G59,G61,G63,G66,G74,G78,G80,G82,G87,G88:G96,G98)</f>
        <v>3488.6578100000011</v>
      </c>
      <c r="H99" s="220">
        <f t="shared" ref="H99:L99" si="444">SUM(H46,H51,H53,H55,H59,H61,H63,H66,H74,H78,H80,H82,H87,H88:H96,H98)</f>
        <v>3811.6761499999998</v>
      </c>
      <c r="I99" s="220">
        <f t="shared" si="444"/>
        <v>3764.1508499999995</v>
      </c>
      <c r="J99" s="220">
        <f t="shared" ca="1" si="444"/>
        <v>3696.029610000001</v>
      </c>
      <c r="K99" s="220">
        <f t="shared" ca="1" si="444"/>
        <v>609.25945000000013</v>
      </c>
      <c r="L99" s="220">
        <f t="shared" ca="1" si="444"/>
        <v>541.13821000000007</v>
      </c>
      <c r="N99" s="92"/>
      <c r="O99" s="316"/>
      <c r="P99" s="49">
        <f t="shared" si="371"/>
        <v>3.6655830746548247E-2</v>
      </c>
      <c r="Q99" s="49">
        <f t="shared" si="372"/>
        <v>7.2994418147775478E-2</v>
      </c>
      <c r="R99" s="49">
        <f t="shared" si="373"/>
        <v>4.4942796406985043E-2</v>
      </c>
      <c r="S99" s="49">
        <f t="shared" ca="1" si="374"/>
        <v>4.8064365362986243E-2</v>
      </c>
      <c r="T99" s="49">
        <f t="shared" ca="1" si="375"/>
        <v>5.8769359227363142E-2</v>
      </c>
      <c r="U99" s="49">
        <f t="shared" ca="1" si="376"/>
        <v>0.15416187750928567</v>
      </c>
      <c r="V99" s="149"/>
      <c r="W99" s="465"/>
      <c r="X99" s="465"/>
      <c r="Y99" s="465"/>
      <c r="Z99" s="465"/>
      <c r="AA99" s="337"/>
      <c r="AB99" s="465"/>
      <c r="AC99" s="465"/>
      <c r="AD99" s="465"/>
      <c r="AE99" s="465"/>
      <c r="AF99" s="337"/>
      <c r="AG99" s="465"/>
      <c r="AH99" s="465"/>
      <c r="AI99" s="465"/>
      <c r="AJ99" s="465"/>
      <c r="AK99" s="337"/>
      <c r="AL99" s="220">
        <f t="shared" si="418"/>
        <v>323.01833999999872</v>
      </c>
      <c r="AM99" s="83">
        <f t="shared" si="419"/>
        <v>9.2591007084182497E-2</v>
      </c>
      <c r="AN99" s="220">
        <f t="shared" si="420"/>
        <v>-47.525300000000243</v>
      </c>
      <c r="AO99" s="83">
        <f t="shared" si="421"/>
        <v>-1.2468346766553146E-2</v>
      </c>
      <c r="AP99" s="220">
        <f t="shared" ca="1" si="422"/>
        <v>-68.121239999998579</v>
      </c>
      <c r="AQ99" s="83">
        <f t="shared" ca="1" si="423"/>
        <v>-1.8097372479107362E-2</v>
      </c>
      <c r="AR99" s="220">
        <f t="shared" ca="1" si="424"/>
        <v>-68.121240000000057</v>
      </c>
      <c r="AS99" s="49">
        <f t="shared" ca="1" si="425"/>
        <v>-0.11180990298960491</v>
      </c>
      <c r="AU99" s="220">
        <f t="shared" ref="AU99" si="445">SUM(AU46,AU51,AU53,AU55,AU59,AU61,AU63,AU66,AU74,AU78,AU80,AU82,AU87,AU88:AU96,AU98)</f>
        <v>247.88582000000002</v>
      </c>
      <c r="AV99" s="220">
        <f t="shared" ref="AV99" si="446">SUM(AV46,AV51,AV53,AV55,AV59,AV61,AV63,AV66,AV74,AV78,AV80,AV82,AV87,AV88:AV96,AV98)</f>
        <v>231.92572000000001</v>
      </c>
      <c r="AW99" s="220">
        <f t="shared" ref="AW99" si="447">SUM(AW46,AW51,AW53,AW55,AW59,AW61,AW63,AW66,AW74,AW78,AW80,AW82,AW87,AW88:AW96,AW98)</f>
        <v>257.95925</v>
      </c>
      <c r="AX99" s="220">
        <f t="shared" ref="AX99" si="448">SUM(AX46,AX51,AX53,AX55,AX59,AX61,AX63,AX66,AX74,AX78,AX80,AX82,AX87,AX88:AX96,AX98)</f>
        <v>290.29827</v>
      </c>
      <c r="AY99" s="220">
        <f t="shared" ref="AY99" si="449">SUM(AY46,AY51,AY53,AY55,AY59,AY61,AY63,AY66,AY74,AY78,AY80,AY82,AY87,AY88:AY96,AY98)</f>
        <v>257.11882000000003</v>
      </c>
      <c r="AZ99" s="220">
        <f t="shared" ref="AZ99" si="450">SUM(AZ46,AZ51,AZ53,AZ55,AZ59,AZ61,AZ63,AZ66,AZ74,AZ78,AZ80,AZ82,AZ87,AZ88:AZ96,AZ98)</f>
        <v>265.78838999999994</v>
      </c>
      <c r="BA99" s="220">
        <f t="shared" ref="BA99" si="451">SUM(BA46,BA51,BA53,BA55,BA59,BA61,BA63,BA66,BA74,BA78,BA80,BA82,BA87,BA88:BA96,BA98)</f>
        <v>282.27006999999986</v>
      </c>
      <c r="BB99" s="220">
        <f t="shared" ref="BB99" si="452">SUM(BB46,BB51,BB53,BB55,BB59,BB61,BB63,BB66,BB74,BB78,BB80,BB82,BB87,BB88:BB96,BB98)</f>
        <v>266.75253000000009</v>
      </c>
      <c r="BC99" s="220">
        <f t="shared" ref="BC99" si="453">SUM(BC46,BC51,BC53,BC55,BC59,BC61,BC63,BC66,BC74,BC78,BC80,BC82,BC87,BC88:BC96,BC98)</f>
        <v>332.69036999999997</v>
      </c>
      <c r="BD99" s="220">
        <f t="shared" ref="BD99" si="454">SUM(BD46,BD51,BD53,BD55,BD59,BD61,BD63,BD66,BD74,BD78,BD80,BD82,BD87,BD88:BD96,BD98)</f>
        <v>270.62612000000013</v>
      </c>
      <c r="BE99" s="220">
        <f t="shared" ref="BE99" si="455">SUM(BE46,BE51,BE53,BE55,BE59,BE61,BE63,BE66,BE74,BE78,BE80,BE82,BE87,BE88:BE96,BE98)</f>
        <v>266.00205999999986</v>
      </c>
      <c r="BF99" s="220">
        <f t="shared" ref="BF99" si="456">SUM(BF46,BF51,BF53,BF55,BF59,BF61,BF63,BF66,BF74,BF78,BF80,BF82,BF87,BF88:BF96,BF98)</f>
        <v>519.34039000000007</v>
      </c>
      <c r="BG99" s="220">
        <f t="shared" ref="BG99" si="457">SUM(BG46,BG51,BG53,BG55,BG59,BG61,BG63,BG66,BG74,BG78,BG80,BG82,BG87,BG88:BG96,BG98)</f>
        <v>246.45683000000002</v>
      </c>
      <c r="BH99" s="220">
        <f t="shared" ref="BH99" si="458">SUM(BH46,BH51,BH53,BH55,BH59,BH61,BH63,BH66,BH74,BH78,BH80,BH82,BH87,BH88:BH96,BH98)</f>
        <v>279.86689000000001</v>
      </c>
      <c r="BI99" s="220">
        <f t="shared" ref="BI99" si="459">SUM(BI46,BI51,BI53,BI55,BI59,BI61,BI63,BI66,BI74,BI78,BI80,BI82,BI87,BI88:BI96,BI98)</f>
        <v>310.10023000000001</v>
      </c>
      <c r="BJ99" s="220">
        <f t="shared" ref="BJ99" si="460">SUM(BJ46,BJ51,BJ53,BJ55,BJ59,BJ61,BJ63,BJ66,BJ74,BJ78,BJ80,BJ82,BJ87,BJ88:BJ96,BJ98)</f>
        <v>288.82810999999992</v>
      </c>
      <c r="BK99" s="220">
        <f t="shared" ref="BK99" si="461">SUM(BK46,BK51,BK53,BK55,BK59,BK61,BK63,BK66,BK74,BK78,BK80,BK82,BK87,BK88:BK96,BK98)</f>
        <v>326.30349000000001</v>
      </c>
      <c r="BL99" s="220">
        <f t="shared" ref="BL99" si="462">SUM(BL46,BL51,BL53,BL55,BL59,BL61,BL63,BL66,BL74,BL78,BL80,BL82,BL87,BL88:BL96,BL98)</f>
        <v>313.18248</v>
      </c>
      <c r="BM99" s="220">
        <f t="shared" ref="BM99" si="463">SUM(BM46,BM51,BM53,BM55,BM59,BM61,BM63,BM66,BM74,BM78,BM80,BM82,BM87,BM88:BM96,BM98)</f>
        <v>292.16784000000007</v>
      </c>
      <c r="BN99" s="220">
        <f t="shared" ref="BN99" si="464">SUM(BN46,BN51,BN53,BN55,BN59,BN61,BN63,BN66,BN74,BN78,BN80,BN82,BN87,BN88:BN96,BN98)</f>
        <v>302.28401999999994</v>
      </c>
      <c r="BO99" s="220">
        <f t="shared" ref="BO99" si="465">SUM(BO46,BO51,BO53,BO55,BO59,BO61,BO63,BO66,BO74,BO78,BO80,BO82,BO87,BO88:BO96,BO98)</f>
        <v>350.39321000000018</v>
      </c>
      <c r="BP99" s="220">
        <f t="shared" ref="BP99" si="466">SUM(BP46,BP51,BP53,BP55,BP59,BP61,BP63,BP66,BP74,BP78,BP80,BP82,BP87,BP88:BP96,BP98)</f>
        <v>337.97194000000002</v>
      </c>
      <c r="BQ99" s="220">
        <f t="shared" ref="BQ99" si="467">SUM(BQ46,BQ51,BQ53,BQ55,BQ59,BQ61,BQ63,BQ66,BQ74,BQ78,BQ80,BQ82,BQ87,BQ88:BQ96,BQ98)</f>
        <v>362.65097000000003</v>
      </c>
      <c r="BR99" s="220">
        <f t="shared" ref="BR99" si="468">SUM(BR46,BR51,BR53,BR55,BR59,BR61,BR63,BR66,BR74,BR78,BR80,BR82,BR87,BR88:BR96,BR98)</f>
        <v>401.47014000000001</v>
      </c>
      <c r="BS99" s="220">
        <f t="shared" ref="BS99" si="469">SUM(BS46,BS51,BS53,BS55,BS59,BS61,BS63,BS66,BS74,BS78,BS80,BS82,BS87,BS88:BS96,BS98)</f>
        <v>283.49696</v>
      </c>
      <c r="BT99" s="220">
        <f t="shared" ref="BT99" si="470">SUM(BT46,BT51,BT53,BT55,BT59,BT61,BT63,BT66,BT74,BT78,BT80,BT82,BT87,BT88:BT96,BT98)</f>
        <v>325.76249000000001</v>
      </c>
      <c r="BU99" s="220">
        <f t="shared" ref="BU99" si="471">SUM(BU46,BU51,BU53,BU55,BU59,BU61,BU63,BU66,BU74,BU78,BU80,BU82,BU87,BU88:BU96,BU98)</f>
        <v>298.14258000000001</v>
      </c>
      <c r="BV99" s="220">
        <f t="shared" ref="BV99" si="472">SUM(BV46,BV51,BV53,BV55,BV59,BV61,BV63,BV66,BV74,BV78,BV80,BV82,BV87,BV88:BV96,BV98)</f>
        <v>281.65751999999998</v>
      </c>
      <c r="BW99" s="220">
        <f t="shared" ref="BW99" si="473">SUM(BW46,BW51,BW53,BW55,BW59,BW61,BW63,BW66,BW74,BW78,BW80,BW82,BW87,BW88:BW96,BW98)</f>
        <v>256.84238000000011</v>
      </c>
      <c r="BX99" s="220">
        <f t="shared" ref="BX99" si="474">SUM(BX46,BX51,BX53,BX55,BX59,BX61,BX63,BX66,BX74,BX78,BX80,BX82,BX87,BX88:BX96,BX98)</f>
        <v>275.28953999999999</v>
      </c>
      <c r="BY99" s="220">
        <f t="shared" ref="BY99" si="475">SUM(BY46,BY51,BY53,BY55,BY59,BY61,BY63,BY66,BY74,BY78,BY80,BY82,BY87,BY88:BY96,BY98)</f>
        <v>286.56749000000002</v>
      </c>
      <c r="BZ99" s="220">
        <f t="shared" ref="BZ99" si="476">SUM(BZ46,BZ51,BZ53,BZ55,BZ59,BZ61,BZ63,BZ66,BZ74,BZ78,BZ80,BZ82,BZ87,BZ88:BZ96,BZ98)</f>
        <v>265.51966999999991</v>
      </c>
      <c r="CA99" s="220">
        <f t="shared" ref="CA99" si="477">SUM(CA46,CA51,CA53,CA55,CA59,CA61,CA63,CA66,CA74,CA78,CA80,CA82,CA87,CA88:CA96,CA98)</f>
        <v>297.2665300000001</v>
      </c>
      <c r="CB99" s="220">
        <f t="shared" ref="CB99" si="478">SUM(CB46,CB51,CB53,CB55,CB59,CB61,CB63,CB66,CB74,CB78,CB80,CB82,CB87,CB88:CB96,CB98)</f>
        <v>272.35320999999999</v>
      </c>
      <c r="CC99" s="220">
        <f t="shared" ref="CC99" si="479">SUM(CC46,CC51,CC53,CC55,CC59,CC61,CC63,CC66,CC74,CC78,CC80,CC82,CC87,CC88:CC96,CC98)</f>
        <v>277.95196999999996</v>
      </c>
      <c r="CD99" s="220">
        <f t="shared" ref="CD99" si="480">SUM(CD46,CD51,CD53,CD55,CD59,CD61,CD63,CD66,CD74,CD78,CD80,CD82,CD87,CD88:CD96,CD98)</f>
        <v>643.30051000000003</v>
      </c>
      <c r="CE99" s="220">
        <f t="shared" ref="CE99" si="481">SUM(CE46,CE51,CE53,CE55,CE59,CE61,CE63,CE66,CE74,CE78,CE80,CE82,CE87,CE88:CE96,CE98)</f>
        <v>273.94110000000001</v>
      </c>
      <c r="CF99" s="220">
        <f t="shared" ref="CF99" si="482">SUM(CF46,CF51,CF53,CF55,CF59,CF61,CF63,CF66,CF74,CF78,CF80,CF82,CF87,CF88:CF96,CF98)</f>
        <v>267.19710999999995</v>
      </c>
      <c r="CG99" s="220">
        <f t="shared" ref="CG99" si="483">SUM(CG46,CG51,CG53,CG55,CG59,CG61,CG63,CG66,CG74,CG78,CG80,CG82,CG87,CG88:CG96,CG98)</f>
        <v>0</v>
      </c>
      <c r="CH99" s="220">
        <f t="shared" ref="CH99" si="484">SUM(CH46,CH51,CH53,CH55,CH59,CH61,CH63,CH66,CH74,CH78,CH80,CH82,CH87,CH88:CH96,CH98)</f>
        <v>0</v>
      </c>
      <c r="CI99" s="220">
        <f t="shared" ref="CI99" si="485">SUM(CI46,CI51,CI53,CI55,CI59,CI61,CI63,CI66,CI74,CI78,CI80,CI82,CI87,CI88:CI96,CI98)</f>
        <v>0</v>
      </c>
      <c r="CJ99" s="220">
        <f t="shared" ref="CJ99" si="486">SUM(CJ46,CJ51,CJ53,CJ55,CJ59,CJ61,CJ63,CJ66,CJ74,CJ78,CJ80,CJ82,CJ87,CJ88:CJ96,CJ98)</f>
        <v>0</v>
      </c>
      <c r="CK99" s="220">
        <f t="shared" ref="CK99" si="487">SUM(CK46,CK51,CK53,CK55,CK59,CK61,CK63,CK66,CK74,CK78,CK80,CK82,CK87,CK88:CK96,CK98)</f>
        <v>0</v>
      </c>
      <c r="CL99" s="220">
        <f t="shared" ref="CL99" si="488">SUM(CL46,CL51,CL53,CL55,CL59,CL61,CL63,CL66,CL74,CL78,CL80,CL82,CL87,CL88:CL96,CL98)</f>
        <v>0</v>
      </c>
      <c r="CM99" s="220">
        <f t="shared" ref="CM99" si="489">SUM(CM46,CM51,CM53,CM55,CM59,CM61,CM63,CM66,CM74,CM78,CM80,CM82,CM87,CM88:CM96,CM98)</f>
        <v>0</v>
      </c>
      <c r="CN99" s="220">
        <f t="shared" ref="CN99" si="490">SUM(CN46,CN51,CN53,CN55,CN59,CN61,CN63,CN66,CN74,CN78,CN80,CN82,CN87,CN88:CN96,CN98)</f>
        <v>0</v>
      </c>
      <c r="CO99" s="220">
        <f t="shared" ref="CO99" si="491">SUM(CO46,CO51,CO53,CO55,CO59,CO61,CO63,CO66,CO74,CO78,CO80,CO82,CO87,CO88:CO96,CO98)</f>
        <v>0</v>
      </c>
      <c r="CP99" s="220">
        <f t="shared" ref="CP99" si="492">SUM(CP46,CP51,CP53,CP55,CP59,CP61,CP63,CP66,CP74,CP78,CP80,CP82,CP87,CP88:CP96,CP98)</f>
        <v>0</v>
      </c>
    </row>
    <row r="100" spans="2:94" s="164" customFormat="1" ht="14.25" customHeight="1" x14ac:dyDescent="0.45">
      <c r="B100" s="356" t="s">
        <v>11</v>
      </c>
      <c r="C100" s="353"/>
      <c r="D100" s="353" t="str">
        <f>E100</f>
        <v>Operating income</v>
      </c>
      <c r="E100" s="353" t="s">
        <v>11</v>
      </c>
      <c r="F100" s="356"/>
      <c r="G100" s="354">
        <f t="shared" ref="G100:L100" si="493">G34-G99</f>
        <v>5803.1404500000099</v>
      </c>
      <c r="H100" s="354">
        <f t="shared" si="493"/>
        <v>3390.0005400000077</v>
      </c>
      <c r="I100" s="354">
        <f t="shared" si="493"/>
        <v>8364.9715100000085</v>
      </c>
      <c r="J100" s="354">
        <f t="shared" ca="1" si="493"/>
        <v>7020.0869599999969</v>
      </c>
      <c r="K100" s="354">
        <f t="shared" ca="1" si="493"/>
        <v>1162.7205200000003</v>
      </c>
      <c r="L100" s="354">
        <f t="shared" ca="1" si="493"/>
        <v>-182.16402999999946</v>
      </c>
      <c r="M100" s="348"/>
      <c r="N100" s="356"/>
      <c r="O100" s="522"/>
      <c r="P100" s="50">
        <f t="shared" si="371"/>
        <v>6.0974433641472023E-2</v>
      </c>
      <c r="Q100" s="50">
        <f t="shared" si="372"/>
        <v>6.4919239515651206E-2</v>
      </c>
      <c r="R100" s="50">
        <f t="shared" si="373"/>
        <v>9.9875171454449185E-2</v>
      </c>
      <c r="S100" s="50">
        <f t="shared" ca="1" si="374"/>
        <v>9.1291483058593553E-2</v>
      </c>
      <c r="T100" s="50">
        <f t="shared" ca="1" si="375"/>
        <v>0.11215638907349976</v>
      </c>
      <c r="U100" s="50">
        <f t="shared" ca="1" si="376"/>
        <v>-5.1895704942842145E-2</v>
      </c>
      <c r="V100" s="349"/>
      <c r="W100" s="467"/>
      <c r="X100" s="467"/>
      <c r="Y100" s="467"/>
      <c r="Z100" s="467"/>
      <c r="AA100" s="362"/>
      <c r="AB100" s="467"/>
      <c r="AC100" s="467"/>
      <c r="AD100" s="467"/>
      <c r="AE100" s="467"/>
      <c r="AF100" s="362"/>
      <c r="AG100" s="467"/>
      <c r="AH100" s="467"/>
      <c r="AI100" s="467"/>
      <c r="AJ100" s="467"/>
      <c r="AK100" s="362"/>
      <c r="AL100" s="354">
        <f t="shared" si="418"/>
        <v>-2413.1399100000021</v>
      </c>
      <c r="AM100" s="336">
        <f t="shared" si="419"/>
        <v>-0.41583344928348204</v>
      </c>
      <c r="AN100" s="354">
        <f t="shared" si="420"/>
        <v>4974.9709700000003</v>
      </c>
      <c r="AO100" s="336">
        <f t="shared" si="421"/>
        <v>1.4675428252291631</v>
      </c>
      <c r="AP100" s="354">
        <f t="shared" ca="1" si="422"/>
        <v>-1344.8845500000116</v>
      </c>
      <c r="AQ100" s="336">
        <f t="shared" ca="1" si="423"/>
        <v>-0.16077574781841789</v>
      </c>
      <c r="AR100" s="354">
        <f t="shared" ca="1" si="424"/>
        <v>-1344.8845499999998</v>
      </c>
      <c r="AS100" s="50">
        <f t="shared" ca="1" si="425"/>
        <v>-1.1566705213046378</v>
      </c>
      <c r="AT100" s="350"/>
      <c r="AU100" s="354">
        <f t="shared" ref="AU100:CP100" si="494">AU34-AU99</f>
        <v>-252.48475000000013</v>
      </c>
      <c r="AV100" s="354">
        <f t="shared" si="494"/>
        <v>710.52676999999971</v>
      </c>
      <c r="AW100" s="354">
        <f t="shared" si="494"/>
        <v>639.63576000000364</v>
      </c>
      <c r="AX100" s="354">
        <f t="shared" si="494"/>
        <v>788.66631999999959</v>
      </c>
      <c r="AY100" s="354">
        <f t="shared" si="494"/>
        <v>858.79935999999145</v>
      </c>
      <c r="AZ100" s="354">
        <f t="shared" si="494"/>
        <v>-126.75178999999366</v>
      </c>
      <c r="BA100" s="354">
        <f t="shared" si="494"/>
        <v>139.89901999999091</v>
      </c>
      <c r="BB100" s="354">
        <f t="shared" si="494"/>
        <v>1024.1286100000011</v>
      </c>
      <c r="BC100" s="354">
        <f t="shared" si="494"/>
        <v>189.84131000000735</v>
      </c>
      <c r="BD100" s="354">
        <f t="shared" si="494"/>
        <v>593.11334999999667</v>
      </c>
      <c r="BE100" s="354">
        <f t="shared" si="494"/>
        <v>197.21648000000454</v>
      </c>
      <c r="BF100" s="354">
        <f t="shared" si="494"/>
        <v>1040.5500100000056</v>
      </c>
      <c r="BG100" s="354">
        <f t="shared" si="494"/>
        <v>3.9223199999997291</v>
      </c>
      <c r="BH100" s="354">
        <f t="shared" si="494"/>
        <v>78.183380000000625</v>
      </c>
      <c r="BI100" s="354">
        <f t="shared" si="494"/>
        <v>397.15044999999895</v>
      </c>
      <c r="BJ100" s="354">
        <f t="shared" si="494"/>
        <v>97.536740000000009</v>
      </c>
      <c r="BK100" s="354">
        <f t="shared" si="494"/>
        <v>120.30127000000152</v>
      </c>
      <c r="BL100" s="354">
        <f t="shared" si="494"/>
        <v>19.26574999999815</v>
      </c>
      <c r="BM100" s="354">
        <f t="shared" si="494"/>
        <v>-15.591770000000452</v>
      </c>
      <c r="BN100" s="354">
        <f t="shared" si="494"/>
        <v>454.05899000000056</v>
      </c>
      <c r="BO100" s="354">
        <f t="shared" si="494"/>
        <v>319.69506000000274</v>
      </c>
      <c r="BP100" s="354">
        <f t="shared" si="494"/>
        <v>584.5842800000031</v>
      </c>
      <c r="BQ100" s="354">
        <f t="shared" si="494"/>
        <v>305.58643999998969</v>
      </c>
      <c r="BR100" s="354">
        <f t="shared" si="494"/>
        <v>1025.307630000008</v>
      </c>
      <c r="BS100" s="354">
        <f t="shared" si="494"/>
        <v>106.80323000000129</v>
      </c>
      <c r="BT100" s="354">
        <f t="shared" si="494"/>
        <v>1055.9172899999985</v>
      </c>
      <c r="BU100" s="354">
        <f t="shared" si="494"/>
        <v>209.02763000000203</v>
      </c>
      <c r="BV100" s="354">
        <f t="shared" si="494"/>
        <v>294.94797999999969</v>
      </c>
      <c r="BW100" s="354">
        <f t="shared" si="494"/>
        <v>738.03802000000223</v>
      </c>
      <c r="BX100" s="354">
        <f t="shared" si="494"/>
        <v>0.21591999999486688</v>
      </c>
      <c r="BY100" s="354">
        <f t="shared" si="494"/>
        <v>-8.8189000000039641</v>
      </c>
      <c r="BZ100" s="354">
        <f t="shared" si="494"/>
        <v>969.00047000000973</v>
      </c>
      <c r="CA100" s="354">
        <f t="shared" si="494"/>
        <v>683.14210999998954</v>
      </c>
      <c r="CB100" s="354">
        <f t="shared" si="494"/>
        <v>877.21879999999624</v>
      </c>
      <c r="CC100" s="354">
        <f t="shared" si="494"/>
        <v>1230.6535500000082</v>
      </c>
      <c r="CD100" s="354">
        <f t="shared" si="494"/>
        <v>2208.8254100000004</v>
      </c>
      <c r="CE100" s="354">
        <f t="shared" si="494"/>
        <v>-32.227279999999837</v>
      </c>
      <c r="CF100" s="354">
        <f t="shared" si="494"/>
        <v>-149.93674999999973</v>
      </c>
      <c r="CG100" s="354">
        <f t="shared" si="494"/>
        <v>0</v>
      </c>
      <c r="CH100" s="354">
        <f t="shared" si="494"/>
        <v>0</v>
      </c>
      <c r="CI100" s="354">
        <f t="shared" si="494"/>
        <v>0</v>
      </c>
      <c r="CJ100" s="354">
        <f t="shared" si="494"/>
        <v>0</v>
      </c>
      <c r="CK100" s="354">
        <f t="shared" si="494"/>
        <v>0</v>
      </c>
      <c r="CL100" s="354">
        <f t="shared" si="494"/>
        <v>0</v>
      </c>
      <c r="CM100" s="354">
        <f t="shared" si="494"/>
        <v>0</v>
      </c>
      <c r="CN100" s="354">
        <f t="shared" si="494"/>
        <v>0</v>
      </c>
      <c r="CO100" s="354">
        <f t="shared" si="494"/>
        <v>0</v>
      </c>
      <c r="CP100" s="354">
        <f t="shared" si="494"/>
        <v>0</v>
      </c>
    </row>
    <row r="101" spans="2:94" ht="6" customHeight="1" x14ac:dyDescent="0.45">
      <c r="B101" s="38"/>
      <c r="C101" s="38"/>
      <c r="D101" s="38"/>
      <c r="E101" s="21"/>
      <c r="F101" s="38"/>
      <c r="G101" s="38"/>
      <c r="H101" s="38"/>
      <c r="I101" s="38"/>
      <c r="J101" s="38"/>
      <c r="K101" s="38"/>
      <c r="L101" s="38"/>
      <c r="N101" s="38"/>
      <c r="O101" s="192"/>
      <c r="P101" s="58"/>
      <c r="Q101" s="58"/>
      <c r="R101" s="58"/>
      <c r="S101" s="58"/>
      <c r="T101" s="58"/>
      <c r="U101" s="58"/>
      <c r="V101" s="50"/>
      <c r="W101" s="202"/>
      <c r="X101" s="202"/>
      <c r="Y101" s="202"/>
      <c r="Z101" s="202"/>
      <c r="AA101" s="416"/>
      <c r="AB101" s="202"/>
      <c r="AC101" s="202"/>
      <c r="AD101" s="202"/>
      <c r="AE101" s="202"/>
      <c r="AF101" s="416"/>
      <c r="AG101" s="202"/>
      <c r="AH101" s="202"/>
      <c r="AI101" s="202"/>
      <c r="AJ101" s="202"/>
      <c r="AK101" s="416"/>
      <c r="AL101" s="202"/>
      <c r="AM101" s="59"/>
      <c r="AN101" s="202"/>
      <c r="AO101" s="59"/>
      <c r="AP101" s="202"/>
      <c r="AQ101" s="59"/>
      <c r="AR101" s="202"/>
      <c r="AS101" s="58"/>
      <c r="AU101" s="38"/>
      <c r="AV101" s="38"/>
      <c r="AW101" s="38"/>
      <c r="AX101" s="38"/>
      <c r="AY101" s="38"/>
      <c r="AZ101" s="38"/>
      <c r="BA101" s="38"/>
      <c r="BB101" s="38"/>
      <c r="BC101" s="38"/>
      <c r="BD101" s="38"/>
      <c r="BE101" s="38"/>
      <c r="BF101" s="38"/>
      <c r="BG101" s="38"/>
      <c r="BH101" s="38"/>
      <c r="BI101" s="38"/>
      <c r="BJ101" s="38"/>
      <c r="BK101" s="38"/>
      <c r="BL101" s="38"/>
      <c r="BM101" s="38"/>
      <c r="BN101" s="38"/>
      <c r="BO101" s="38"/>
      <c r="BP101" s="38"/>
      <c r="BQ101" s="38"/>
      <c r="BR101" s="38"/>
      <c r="BS101" s="38"/>
      <c r="BT101" s="38"/>
      <c r="BU101" s="38"/>
      <c r="BV101" s="38"/>
      <c r="BW101" s="38"/>
      <c r="BX101" s="38"/>
      <c r="BY101" s="38"/>
      <c r="BZ101" s="38"/>
      <c r="CA101" s="38"/>
      <c r="CB101" s="38"/>
      <c r="CC101" s="38"/>
      <c r="CD101" s="38"/>
      <c r="CE101" s="38"/>
      <c r="CF101" s="38"/>
      <c r="CG101" s="38"/>
      <c r="CH101" s="38"/>
      <c r="CI101" s="38"/>
      <c r="CJ101" s="38"/>
      <c r="CK101" s="38"/>
      <c r="CL101" s="38"/>
      <c r="CM101" s="38"/>
      <c r="CN101" s="38"/>
      <c r="CO101" s="38"/>
      <c r="CP101" s="38"/>
    </row>
    <row r="102" spans="2:94" ht="14.25" hidden="1" customHeight="1" outlineLevel="1" x14ac:dyDescent="0.45">
      <c r="B102" s="71" t="s">
        <v>66</v>
      </c>
      <c r="C102" s="197" t="s">
        <v>654</v>
      </c>
      <c r="D102" s="197" t="str">
        <f>IFERROR(VLOOKUP($C102,TB!$B:$H,2,FALSE),"-")</f>
        <v>Ask My Accountant</v>
      </c>
      <c r="E102" s="197" t="str">
        <f>IFERROR(VLOOKUP($C102,TB!$B:$H,6,FALSE),"-")</f>
        <v>Ask my accountant</v>
      </c>
      <c r="F102" s="71">
        <f>IFERROR(VLOOKUP($C102,TB!$B:$H,7,FALSE),"-")</f>
        <v>0</v>
      </c>
      <c r="G102" s="219">
        <f>SUM(AU102:BF102)</f>
        <v>0</v>
      </c>
      <c r="H102" s="219">
        <f>SUM(BG102:BR102)</f>
        <v>0</v>
      </c>
      <c r="I102" s="219">
        <f>SUM(BS102:CD102)</f>
        <v>0</v>
      </c>
      <c r="J102" s="218">
        <f ca="1">_xlfn.IFNA(SUM(OFFSET($AU102,0,MATCH(Periods!$D$15,$AU$7:$CS$7)-1):OFFSET($AU102,0,MATCH(Periods!$D$15,$AU$7:$CS$7,0)-12)),0)</f>
        <v>0</v>
      </c>
      <c r="K102" s="218">
        <f ca="1">_xlfn.IFNA(SUM(OFFSET($AU102,0,MATCH(Periods!$D$17,$AU$7:$CS$7)-1):OFFSET($AU102,0,MATCH(Periods!$D$13,$AU$7:$CS$7,0))),0)</f>
        <v>0</v>
      </c>
      <c r="L102" s="218">
        <f ca="1">_xlfn.IFNA(SUM(OFFSET($AU102,0,MATCH(Periods!$D$16,$AU$7:$CS$7)-1):OFFSET($AU102,0,MATCH(Periods!$D$14,$AU$7:$CS$7,0))),0)</f>
        <v>0</v>
      </c>
      <c r="N102" s="71"/>
      <c r="O102" s="316"/>
      <c r="P102" s="58">
        <f t="shared" ref="P102:P112" si="495">IFERROR(G102/G$25,"n/a")</f>
        <v>0</v>
      </c>
      <c r="Q102" s="58">
        <f t="shared" ref="Q102:Q112" si="496">IFERROR(H102/H$25,"n/a")</f>
        <v>0</v>
      </c>
      <c r="R102" s="58">
        <f t="shared" ref="R102:R112" si="497">IFERROR(I102/I$25,"n/a")</f>
        <v>0</v>
      </c>
      <c r="S102" s="58">
        <f t="shared" ref="S102:S112" ca="1" si="498">IFERROR(J102/J$25,"n/a")</f>
        <v>0</v>
      </c>
      <c r="T102" s="58">
        <f t="shared" ref="T102:T112" ca="1" si="499">IFERROR(K102/K$25,"n/a")</f>
        <v>0</v>
      </c>
      <c r="U102" s="58">
        <f t="shared" ref="U102:U112" ca="1" si="500">IFERROR(L102/L$25,"n/a")</f>
        <v>0</v>
      </c>
      <c r="V102" s="149"/>
      <c r="W102" s="218">
        <f t="shared" ref="W102:W110" si="501">MIN(AU102:BF102)</f>
        <v>0</v>
      </c>
      <c r="X102" s="218">
        <f>MIN(BG102:BR102)</f>
        <v>0</v>
      </c>
      <c r="Y102" s="218">
        <f>MIN(BS102:CD102)</f>
        <v>0</v>
      </c>
      <c r="Z102" s="218">
        <f ca="1">_xlfn.IFNA(MIN(OFFSET($AU102,0,MATCH(Periods!$D$15,$AU$7:$CS$7)-1):OFFSET($AU102,0,MATCH(Periods!$D$15,$AU$7:$CS$7,0)-12)),0)</f>
        <v>0</v>
      </c>
      <c r="AA102" s="337"/>
      <c r="AB102" s="218">
        <f t="shared" ref="AB102:AB110" si="502">MAX(AU102:BF102)</f>
        <v>0</v>
      </c>
      <c r="AC102" s="218">
        <f>MAX(BG102:BR102)</f>
        <v>0</v>
      </c>
      <c r="AD102" s="218">
        <f>MAX(BS102:CD102)</f>
        <v>0</v>
      </c>
      <c r="AE102" s="218">
        <f ca="1">_xlfn.IFNA(MAX(OFFSET($AU102,0,MATCH(Periods!$D$15,$AU$7:$CS$7)-1):OFFSET($AU102,0,MATCH(Periods!$D$15,$AU$7:$CS$7,0)-12)),0)</f>
        <v>0</v>
      </c>
      <c r="AF102" s="337"/>
      <c r="AG102" s="218">
        <f t="shared" ref="AG102:AG110" si="503">AVERAGE(AU102:BF102)</f>
        <v>0</v>
      </c>
      <c r="AH102" s="218">
        <f>AVERAGE(BG102:BR102)</f>
        <v>0</v>
      </c>
      <c r="AI102" s="218">
        <f>AVERAGE(BS102:CD102)</f>
        <v>0</v>
      </c>
      <c r="AJ102" s="218">
        <f ca="1">_xlfn.IFNA(AVERAGE(OFFSET($AU102,0,MATCH(Periods!$D$15,$AU$7:$CS$7)-1):OFFSET($AU102,0,MATCH(Periods!$D$15,$AU$7:$CS$7,0)-12)),0)</f>
        <v>0</v>
      </c>
      <c r="AK102" s="337"/>
      <c r="AL102" s="218">
        <f t="shared" ref="AL102:AL112" si="504">H102-G102</f>
        <v>0</v>
      </c>
      <c r="AM102" s="59" t="str">
        <f t="shared" ref="AM102:AM112" si="505">IFERROR(AL102/G102,"n/a")</f>
        <v>n/a</v>
      </c>
      <c r="AN102" s="218">
        <f t="shared" ref="AN102:AN112" si="506">I102-H102</f>
        <v>0</v>
      </c>
      <c r="AO102" s="59" t="str">
        <f t="shared" ref="AO102:AO112" si="507">IFERROR(AN102/H102,"n/a")</f>
        <v>n/a</v>
      </c>
      <c r="AP102" s="218">
        <f t="shared" ref="AP102:AP112" ca="1" si="508">J102-I102</f>
        <v>0</v>
      </c>
      <c r="AQ102" s="59" t="str">
        <f t="shared" ref="AQ102:AQ112" ca="1" si="509">IFERROR(AP102/I102,"n/a")</f>
        <v>n/a</v>
      </c>
      <c r="AR102" s="218">
        <f t="shared" ref="AR102:AR112" ca="1" si="510">L102-K102</f>
        <v>0</v>
      </c>
      <c r="AS102" s="58" t="str">
        <f t="shared" ref="AS102:AS112" ca="1" si="511">IFERROR(AR102/K102,"n/a")</f>
        <v>n/a</v>
      </c>
      <c r="AU102" s="219">
        <f>SUMIFS(TB!N:N,TB!$F:$F,'Reported IS - detailed'!$B102,TB!$B:$B,'Reported IS - detailed'!$C102,TB!$G:$G,'Reported IS - detailed'!$E102,TB!$J:$J,'Reported IS - detailed'!$A$4,TB!$K:$K,"")</f>
        <v>0</v>
      </c>
      <c r="AV102" s="219">
        <f>SUMIFS(TB!O:O,TB!$F:$F,'Reported IS - detailed'!$B102,TB!$B:$B,'Reported IS - detailed'!$C102,TB!$G:$G,'Reported IS - detailed'!$E102,TB!$J:$J,'Reported IS - detailed'!$A$4,TB!$K:$K,"")</f>
        <v>0</v>
      </c>
      <c r="AW102" s="219">
        <f>SUMIFS(TB!P:P,TB!$F:$F,'Reported IS - detailed'!$B102,TB!$B:$B,'Reported IS - detailed'!$C102,TB!$G:$G,'Reported IS - detailed'!$E102,TB!$J:$J,'Reported IS - detailed'!$A$4,TB!$K:$K,"")</f>
        <v>0</v>
      </c>
      <c r="AX102" s="219">
        <f>SUMIFS(TB!Q:Q,TB!$F:$F,'Reported IS - detailed'!$B102,TB!$B:$B,'Reported IS - detailed'!$C102,TB!$G:$G,'Reported IS - detailed'!$E102,TB!$J:$J,'Reported IS - detailed'!$A$4,TB!$K:$K,"")</f>
        <v>0</v>
      </c>
      <c r="AY102" s="219">
        <f>SUMIFS(TB!R:R,TB!$F:$F,'Reported IS - detailed'!$B102,TB!$B:$B,'Reported IS - detailed'!$C102,TB!$G:$G,'Reported IS - detailed'!$E102,TB!$J:$J,'Reported IS - detailed'!$A$4,TB!$K:$K,"")</f>
        <v>0</v>
      </c>
      <c r="AZ102" s="219">
        <f>SUMIFS(TB!S:S,TB!$F:$F,'Reported IS - detailed'!$B102,TB!$B:$B,'Reported IS - detailed'!$C102,TB!$G:$G,'Reported IS - detailed'!$E102,TB!$J:$J,'Reported IS - detailed'!$A$4,TB!$K:$K,"")</f>
        <v>0</v>
      </c>
      <c r="BA102" s="219">
        <f>SUMIFS(TB!T:T,TB!$F:$F,'Reported IS - detailed'!$B102,TB!$B:$B,'Reported IS - detailed'!$C102,TB!$G:$G,'Reported IS - detailed'!$E102,TB!$J:$J,'Reported IS - detailed'!$A$4,TB!$K:$K,"")</f>
        <v>0</v>
      </c>
      <c r="BB102" s="219">
        <f>SUMIFS(TB!U:U,TB!$F:$F,'Reported IS - detailed'!$B102,TB!$B:$B,'Reported IS - detailed'!$C102,TB!$G:$G,'Reported IS - detailed'!$E102,TB!$J:$J,'Reported IS - detailed'!$A$4,TB!$K:$K,"")</f>
        <v>0</v>
      </c>
      <c r="BC102" s="219">
        <f>SUMIFS(TB!V:V,TB!$F:$F,'Reported IS - detailed'!$B102,TB!$B:$B,'Reported IS - detailed'!$C102,TB!$G:$G,'Reported IS - detailed'!$E102,TB!$J:$J,'Reported IS - detailed'!$A$4,TB!$K:$K,"")</f>
        <v>0</v>
      </c>
      <c r="BD102" s="219">
        <f>SUMIFS(TB!W:W,TB!$F:$F,'Reported IS - detailed'!$B102,TB!$B:$B,'Reported IS - detailed'!$C102,TB!$G:$G,'Reported IS - detailed'!$E102,TB!$J:$J,'Reported IS - detailed'!$A$4,TB!$K:$K,"")</f>
        <v>0</v>
      </c>
      <c r="BE102" s="219">
        <f>SUMIFS(TB!X:X,TB!$F:$F,'Reported IS - detailed'!$B102,TB!$B:$B,'Reported IS - detailed'!$C102,TB!$G:$G,'Reported IS - detailed'!$E102,TB!$J:$J,'Reported IS - detailed'!$A$4,TB!$K:$K,"")</f>
        <v>0</v>
      </c>
      <c r="BF102" s="219">
        <f>SUMIFS(TB!Y:Y,TB!$F:$F,'Reported IS - detailed'!$B102,TB!$B:$B,'Reported IS - detailed'!$C102,TB!$G:$G,'Reported IS - detailed'!$E102,TB!$J:$J,'Reported IS - detailed'!$A$4,TB!$K:$K,"")</f>
        <v>0</v>
      </c>
      <c r="BG102" s="219">
        <f>SUMIFS(TB!Z:Z,TB!$F:$F,'Reported IS - detailed'!$B102,TB!$B:$B,'Reported IS - detailed'!$C102,TB!$G:$G,'Reported IS - detailed'!$E102,TB!$J:$J,'Reported IS - detailed'!$A$4,TB!$K:$K,"")</f>
        <v>0</v>
      </c>
      <c r="BH102" s="219">
        <f>SUMIFS(TB!AA:AA,TB!$F:$F,'Reported IS - detailed'!$B102,TB!$B:$B,'Reported IS - detailed'!$C102,TB!$G:$G,'Reported IS - detailed'!$E102,TB!$J:$J,'Reported IS - detailed'!$A$4,TB!$K:$K,"")</f>
        <v>0</v>
      </c>
      <c r="BI102" s="219">
        <f>SUMIFS(TB!AB:AB,TB!$F:$F,'Reported IS - detailed'!$B102,TB!$B:$B,'Reported IS - detailed'!$C102,TB!$G:$G,'Reported IS - detailed'!$E102,TB!$J:$J,'Reported IS - detailed'!$A$4,TB!$K:$K,"")</f>
        <v>0</v>
      </c>
      <c r="BJ102" s="219">
        <f>SUMIFS(TB!AC:AC,TB!$F:$F,'Reported IS - detailed'!$B102,TB!$B:$B,'Reported IS - detailed'!$C102,TB!$G:$G,'Reported IS - detailed'!$E102,TB!$J:$J,'Reported IS - detailed'!$A$4,TB!$K:$K,"")</f>
        <v>0</v>
      </c>
      <c r="BK102" s="219">
        <f>SUMIFS(TB!AD:AD,TB!$F:$F,'Reported IS - detailed'!$B102,TB!$B:$B,'Reported IS - detailed'!$C102,TB!$G:$G,'Reported IS - detailed'!$E102,TB!$J:$J,'Reported IS - detailed'!$A$4,TB!$K:$K,"")</f>
        <v>0</v>
      </c>
      <c r="BL102" s="219">
        <f>SUMIFS(TB!AE:AE,TB!$F:$F,'Reported IS - detailed'!$B102,TB!$B:$B,'Reported IS - detailed'!$C102,TB!$G:$G,'Reported IS - detailed'!$E102,TB!$J:$J,'Reported IS - detailed'!$A$4,TB!$K:$K,"")</f>
        <v>0</v>
      </c>
      <c r="BM102" s="219">
        <f>SUMIFS(TB!AF:AF,TB!$F:$F,'Reported IS - detailed'!$B102,TB!$B:$B,'Reported IS - detailed'!$C102,TB!$G:$G,'Reported IS - detailed'!$E102,TB!$J:$J,'Reported IS - detailed'!$A$4,TB!$K:$K,"")</f>
        <v>0</v>
      </c>
      <c r="BN102" s="219">
        <f>SUMIFS(TB!AG:AG,TB!$F:$F,'Reported IS - detailed'!$B102,TB!$B:$B,'Reported IS - detailed'!$C102,TB!$G:$G,'Reported IS - detailed'!$E102,TB!$J:$J,'Reported IS - detailed'!$A$4,TB!$K:$K,"")</f>
        <v>0</v>
      </c>
      <c r="BO102" s="219">
        <f>SUMIFS(TB!AH:AH,TB!$F:$F,'Reported IS - detailed'!$B102,TB!$B:$B,'Reported IS - detailed'!$C102,TB!$G:$G,'Reported IS - detailed'!$E102,TB!$J:$J,'Reported IS - detailed'!$A$4,TB!$K:$K,"")</f>
        <v>0</v>
      </c>
      <c r="BP102" s="219">
        <f>SUMIFS(TB!AI:AI,TB!$F:$F,'Reported IS - detailed'!$B102,TB!$B:$B,'Reported IS - detailed'!$C102,TB!$G:$G,'Reported IS - detailed'!$E102,TB!$J:$J,'Reported IS - detailed'!$A$4,TB!$K:$K,"")</f>
        <v>0</v>
      </c>
      <c r="BQ102" s="219">
        <f>SUMIFS(TB!AJ:AJ,TB!$F:$F,'Reported IS - detailed'!$B102,TB!$B:$B,'Reported IS - detailed'!$C102,TB!$G:$G,'Reported IS - detailed'!$E102,TB!$J:$J,'Reported IS - detailed'!$A$4,TB!$K:$K,"")</f>
        <v>0</v>
      </c>
      <c r="BR102" s="219">
        <f>SUMIFS(TB!AK:AK,TB!$F:$F,'Reported IS - detailed'!$B102,TB!$B:$B,'Reported IS - detailed'!$C102,TB!$G:$G,'Reported IS - detailed'!$E102,TB!$J:$J,'Reported IS - detailed'!$A$4,TB!$K:$K,"")</f>
        <v>0</v>
      </c>
      <c r="BS102" s="219">
        <f>SUMIFS(TB!AL:AL,TB!$F:$F,'Reported IS - detailed'!$B102,TB!$B:$B,'Reported IS - detailed'!$C102,TB!$G:$G,'Reported IS - detailed'!$E102,TB!$J:$J,'Reported IS - detailed'!$A$4,TB!$K:$K,"")</f>
        <v>0</v>
      </c>
      <c r="BT102" s="219">
        <f>SUMIFS(TB!AM:AM,TB!$F:$F,'Reported IS - detailed'!$B102,TB!$B:$B,'Reported IS - detailed'!$C102,TB!$G:$G,'Reported IS - detailed'!$E102,TB!$J:$J,'Reported IS - detailed'!$A$4,TB!$K:$K,"")</f>
        <v>0</v>
      </c>
      <c r="BU102" s="219">
        <f>SUMIFS(TB!AN:AN,TB!$F:$F,'Reported IS - detailed'!$B102,TB!$B:$B,'Reported IS - detailed'!$C102,TB!$G:$G,'Reported IS - detailed'!$E102,TB!$J:$J,'Reported IS - detailed'!$A$4,TB!$K:$K,"")</f>
        <v>0</v>
      </c>
      <c r="BV102" s="219">
        <f>SUMIFS(TB!AO:AO,TB!$F:$F,'Reported IS - detailed'!$B102,TB!$B:$B,'Reported IS - detailed'!$C102,TB!$G:$G,'Reported IS - detailed'!$E102,TB!$J:$J,'Reported IS - detailed'!$A$4,TB!$K:$K,"")</f>
        <v>0</v>
      </c>
      <c r="BW102" s="219">
        <f>SUMIFS(TB!AP:AP,TB!$F:$F,'Reported IS - detailed'!$B102,TB!$B:$B,'Reported IS - detailed'!$C102,TB!$G:$G,'Reported IS - detailed'!$E102,TB!$J:$J,'Reported IS - detailed'!$A$4,TB!$K:$K,"")</f>
        <v>0</v>
      </c>
      <c r="BX102" s="219">
        <f>SUMIFS(TB!AQ:AQ,TB!$F:$F,'Reported IS - detailed'!$B102,TB!$B:$B,'Reported IS - detailed'!$C102,TB!$G:$G,'Reported IS - detailed'!$E102,TB!$J:$J,'Reported IS - detailed'!$A$4,TB!$K:$K,"")</f>
        <v>0</v>
      </c>
      <c r="BY102" s="219">
        <f>SUMIFS(TB!AR:AR,TB!$F:$F,'Reported IS - detailed'!$B102,TB!$B:$B,'Reported IS - detailed'!$C102,TB!$G:$G,'Reported IS - detailed'!$E102,TB!$J:$J,'Reported IS - detailed'!$A$4,TB!$K:$K,"")</f>
        <v>0</v>
      </c>
      <c r="BZ102" s="219">
        <f>SUMIFS(TB!AS:AS,TB!$F:$F,'Reported IS - detailed'!$B102,TB!$B:$B,'Reported IS - detailed'!$C102,TB!$G:$G,'Reported IS - detailed'!$E102,TB!$J:$J,'Reported IS - detailed'!$A$4,TB!$K:$K,"")</f>
        <v>0</v>
      </c>
      <c r="CA102" s="219">
        <f>SUMIFS(TB!AT:AT,TB!$F:$F,'Reported IS - detailed'!$B102,TB!$B:$B,'Reported IS - detailed'!$C102,TB!$G:$G,'Reported IS - detailed'!$E102,TB!$J:$J,'Reported IS - detailed'!$A$4,TB!$K:$K,"")</f>
        <v>0</v>
      </c>
      <c r="CB102" s="219">
        <f>SUMIFS(TB!AU:AU,TB!$F:$F,'Reported IS - detailed'!$B102,TB!$B:$B,'Reported IS - detailed'!$C102,TB!$G:$G,'Reported IS - detailed'!$E102,TB!$J:$J,'Reported IS - detailed'!$A$4,TB!$K:$K,"")</f>
        <v>0</v>
      </c>
      <c r="CC102" s="219">
        <f>SUMIFS(TB!AV:AV,TB!$F:$F,'Reported IS - detailed'!$B102,TB!$B:$B,'Reported IS - detailed'!$C102,TB!$G:$G,'Reported IS - detailed'!$E102,TB!$J:$J,'Reported IS - detailed'!$A$4,TB!$K:$K,"")</f>
        <v>0</v>
      </c>
      <c r="CD102" s="218">
        <f>SUMIFS(TB!AW:AW,TB!$F:$F,'Reported IS - detailed'!$B102,TB!$B:$B,'Reported IS - detailed'!$C102,TB!$G:$G,'Reported IS - detailed'!$E102,TB!$J:$J,'Reported IS - detailed'!$A$4,TB!$K:$K,"")</f>
        <v>0</v>
      </c>
      <c r="CE102" s="219">
        <f>SUMIFS(TB!AX:AX,TB!$F:$F,'Reported IS - detailed'!$B102,TB!$B:$B,'Reported IS - detailed'!$C102,TB!$G:$G,'Reported IS - detailed'!$E102,TB!$J:$J,'Reported IS - detailed'!$A$4,TB!$K:$K,"")</f>
        <v>0</v>
      </c>
      <c r="CF102" s="219">
        <f>SUMIFS(TB!AY:AY,TB!$F:$F,'Reported IS - detailed'!$B102,TB!$B:$B,'Reported IS - detailed'!$C102,TB!$G:$G,'Reported IS - detailed'!$E102,TB!$J:$J,'Reported IS - detailed'!$A$4,TB!$K:$K,"")</f>
        <v>0</v>
      </c>
      <c r="CG102" s="219">
        <f>SUMIFS(TB!AZ:AZ,TB!$F:$F,'Reported IS - detailed'!$B102,TB!$B:$B,'Reported IS - detailed'!$C102,TB!$G:$G,'Reported IS - detailed'!$E102,TB!$J:$J,'Reported IS - detailed'!$A$4,TB!$K:$K,"")</f>
        <v>0</v>
      </c>
      <c r="CH102" s="219">
        <f>SUMIFS(TB!BA:BA,TB!$F:$F,'Reported IS - detailed'!$B102,TB!$B:$B,'Reported IS - detailed'!$C102,TB!$G:$G,'Reported IS - detailed'!$E102,TB!$J:$J,'Reported IS - detailed'!$A$4,TB!$K:$K,"")</f>
        <v>0</v>
      </c>
      <c r="CI102" s="219">
        <f>SUMIFS(TB!BB:BB,TB!$F:$F,'Reported IS - detailed'!$B102,TB!$B:$B,'Reported IS - detailed'!$C102,TB!$G:$G,'Reported IS - detailed'!$E102,TB!$J:$J,'Reported IS - detailed'!$A$4,TB!$K:$K,"")</f>
        <v>0</v>
      </c>
      <c r="CJ102" s="219">
        <f>SUMIFS(TB!BC:BC,TB!$F:$F,'Reported IS - detailed'!$B102,TB!$B:$B,'Reported IS - detailed'!$C102,TB!$G:$G,'Reported IS - detailed'!$E102,TB!$J:$J,'Reported IS - detailed'!$A$4,TB!$K:$K,"")</f>
        <v>0</v>
      </c>
      <c r="CK102" s="219">
        <f>SUMIFS(TB!BD:BD,TB!$F:$F,'Reported IS - detailed'!$B102,TB!$B:$B,'Reported IS - detailed'!$C102,TB!$G:$G,'Reported IS - detailed'!$E102,TB!$J:$J,'Reported IS - detailed'!$A$4,TB!$K:$K,"")</f>
        <v>0</v>
      </c>
      <c r="CL102" s="219">
        <f>SUMIFS(TB!BE:BE,TB!$F:$F,'Reported IS - detailed'!$B102,TB!$B:$B,'Reported IS - detailed'!$C102,TB!$G:$G,'Reported IS - detailed'!$E102,TB!$J:$J,'Reported IS - detailed'!$A$4,TB!$K:$K,"")</f>
        <v>0</v>
      </c>
      <c r="CM102" s="219">
        <f>SUMIFS(TB!BF:BF,TB!$F:$F,'Reported IS - detailed'!$B102,TB!$B:$B,'Reported IS - detailed'!$C102,TB!$G:$G,'Reported IS - detailed'!$E102,TB!$J:$J,'Reported IS - detailed'!$A$4,TB!$K:$K,"")</f>
        <v>0</v>
      </c>
      <c r="CN102" s="219">
        <f>SUMIFS(TB!BG:BG,TB!$F:$F,'Reported IS - detailed'!$B102,TB!$B:$B,'Reported IS - detailed'!$C102,TB!$G:$G,'Reported IS - detailed'!$E102,TB!$J:$J,'Reported IS - detailed'!$A$4,TB!$K:$K,"")</f>
        <v>0</v>
      </c>
      <c r="CO102" s="219">
        <f>SUMIFS(TB!BH:BH,TB!$F:$F,'Reported IS - detailed'!$B102,TB!$B:$B,'Reported IS - detailed'!$C102,TB!$G:$G,'Reported IS - detailed'!$E102,TB!$J:$J,'Reported IS - detailed'!$A$4,TB!$K:$K,"")</f>
        <v>0</v>
      </c>
      <c r="CP102" s="218">
        <f>SUMIFS(TB!BI:BI,TB!$F:$F,'Reported IS - detailed'!$B102,TB!$B:$B,'Reported IS - detailed'!$C102,TB!$G:$G,'Reported IS - detailed'!$E102,TB!$J:$J,'Reported IS - detailed'!$A$4,TB!$K:$K,"")</f>
        <v>0</v>
      </c>
    </row>
    <row r="103" spans="2:94" s="20" customFormat="1" ht="14.25" hidden="1" customHeight="1" outlineLevel="1" x14ac:dyDescent="0.45">
      <c r="B103" s="92" t="s">
        <v>66</v>
      </c>
      <c r="C103" s="93" t="s">
        <v>655</v>
      </c>
      <c r="D103" s="93" t="str">
        <f>IFERROR(VLOOKUP($C103,TB!$B:$H,2,FALSE),"-")</f>
        <v>Gain on sale/trade of assets</v>
      </c>
      <c r="E103" s="93" t="str">
        <f>IFERROR(VLOOKUP($C103,TB!$B:$H,6,FALSE),"-")</f>
        <v>Gain on sale/trade of assets</v>
      </c>
      <c r="F103" s="92">
        <f>IFERROR(VLOOKUP($C103,TB!$B:$H,7,FALSE),"-")</f>
        <v>0</v>
      </c>
      <c r="G103" s="220">
        <f>SUM(AU103:BF103)</f>
        <v>0</v>
      </c>
      <c r="H103" s="220">
        <f>SUM(BG103:BR103)</f>
        <v>-10</v>
      </c>
      <c r="I103" s="220">
        <f>SUM(BS103:CD103)</f>
        <v>0</v>
      </c>
      <c r="J103" s="220">
        <f ca="1">_xlfn.IFNA(SUM(OFFSET($AU103,0,MATCH(Periods!$D$15,$AU$7:$CS$7)-1):OFFSET($AU103,0,MATCH(Periods!$D$15,$AU$7:$CS$7,0)-12)),0)</f>
        <v>0</v>
      </c>
      <c r="K103" s="220">
        <f ca="1">_xlfn.IFNA(SUM(OFFSET($AU103,0,MATCH(Periods!$D$17,$AU$7:$CS$7)-1):OFFSET($AU103,0,MATCH(Periods!$D$13,$AU$7:$CS$7,0))),0)</f>
        <v>0</v>
      </c>
      <c r="L103" s="220">
        <f ca="1">_xlfn.IFNA(SUM(OFFSET($AU103,0,MATCH(Periods!$D$16,$AU$7:$CS$7)-1):OFFSET($AU103,0,MATCH(Periods!$D$14,$AU$7:$CS$7,0))),0)</f>
        <v>0</v>
      </c>
      <c r="M103" s="277"/>
      <c r="N103" s="92"/>
      <c r="O103" s="316"/>
      <c r="P103" s="49">
        <f t="shared" si="495"/>
        <v>0</v>
      </c>
      <c r="Q103" s="49">
        <f t="shared" si="496"/>
        <v>-1.915021509573301E-4</v>
      </c>
      <c r="R103" s="49">
        <f t="shared" si="497"/>
        <v>0</v>
      </c>
      <c r="S103" s="49">
        <f t="shared" ca="1" si="498"/>
        <v>0</v>
      </c>
      <c r="T103" s="49">
        <f t="shared" ca="1" si="499"/>
        <v>0</v>
      </c>
      <c r="U103" s="49">
        <f t="shared" ca="1" si="500"/>
        <v>0</v>
      </c>
      <c r="V103" s="149"/>
      <c r="W103" s="220">
        <f t="shared" si="501"/>
        <v>0</v>
      </c>
      <c r="X103" s="220">
        <f>MIN(BG103:BR103)</f>
        <v>-10</v>
      </c>
      <c r="Y103" s="220">
        <f>MIN(BS103:CD103)</f>
        <v>0</v>
      </c>
      <c r="Z103" s="220">
        <f ca="1">_xlfn.IFNA(MIN(OFFSET($AU103,0,MATCH(Periods!$D$15,$AU$7:$CS$7)-1):OFFSET($AU103,0,MATCH(Periods!$D$15,$AU$7:$CS$7,0)-12)),0)</f>
        <v>0</v>
      </c>
      <c r="AA103" s="337"/>
      <c r="AB103" s="220">
        <f t="shared" si="502"/>
        <v>0</v>
      </c>
      <c r="AC103" s="220">
        <f>MAX(BG103:BR103)</f>
        <v>0</v>
      </c>
      <c r="AD103" s="220">
        <f>MAX(BS103:CD103)</f>
        <v>0</v>
      </c>
      <c r="AE103" s="220">
        <f ca="1">_xlfn.IFNA(MAX(OFFSET($AU103,0,MATCH(Periods!$D$15,$AU$7:$CS$7)-1):OFFSET($AU103,0,MATCH(Periods!$D$15,$AU$7:$CS$7,0)-12)),0)</f>
        <v>0</v>
      </c>
      <c r="AF103" s="337"/>
      <c r="AG103" s="220">
        <f t="shared" si="503"/>
        <v>0</v>
      </c>
      <c r="AH103" s="220">
        <f>AVERAGE(BG103:BR103)</f>
        <v>-0.83333333333333337</v>
      </c>
      <c r="AI103" s="220">
        <f>AVERAGE(BS103:CD103)</f>
        <v>0</v>
      </c>
      <c r="AJ103" s="220">
        <f ca="1">_xlfn.IFNA(AVERAGE(OFFSET($AU103,0,MATCH(Periods!$D$15,$AU$7:$CS$7)-1):OFFSET($AU103,0,MATCH(Periods!$D$15,$AU$7:$CS$7,0)-12)),0)</f>
        <v>0</v>
      </c>
      <c r="AK103" s="337"/>
      <c r="AL103" s="220">
        <f t="shared" si="504"/>
        <v>-10</v>
      </c>
      <c r="AM103" s="83" t="str">
        <f t="shared" si="505"/>
        <v>n/a</v>
      </c>
      <c r="AN103" s="220">
        <f t="shared" si="506"/>
        <v>10</v>
      </c>
      <c r="AO103" s="83">
        <f t="shared" si="507"/>
        <v>-1</v>
      </c>
      <c r="AP103" s="220">
        <f t="shared" ca="1" si="508"/>
        <v>0</v>
      </c>
      <c r="AQ103" s="83" t="str">
        <f t="shared" ca="1" si="509"/>
        <v>n/a</v>
      </c>
      <c r="AR103" s="220">
        <f t="shared" ca="1" si="510"/>
        <v>0</v>
      </c>
      <c r="AS103" s="49" t="str">
        <f t="shared" ca="1" si="511"/>
        <v>n/a</v>
      </c>
      <c r="AT103" s="269"/>
      <c r="AU103" s="220">
        <f>SUMIFS(TB!N:N,TB!$F:$F,'Reported IS - detailed'!$B103,TB!$B:$B,'Reported IS - detailed'!$C103,TB!$G:$G,'Reported IS - detailed'!$E103,TB!$J:$J,'Reported IS - detailed'!$A$4,TB!$K:$K,"")</f>
        <v>0</v>
      </c>
      <c r="AV103" s="220">
        <f>SUMIFS(TB!O:O,TB!$F:$F,'Reported IS - detailed'!$B103,TB!$B:$B,'Reported IS - detailed'!$C103,TB!$G:$G,'Reported IS - detailed'!$E103,TB!$J:$J,'Reported IS - detailed'!$A$4,TB!$K:$K,"")</f>
        <v>0</v>
      </c>
      <c r="AW103" s="220">
        <f>SUMIFS(TB!P:P,TB!$F:$F,'Reported IS - detailed'!$B103,TB!$B:$B,'Reported IS - detailed'!$C103,TB!$G:$G,'Reported IS - detailed'!$E103,TB!$J:$J,'Reported IS - detailed'!$A$4,TB!$K:$K,"")</f>
        <v>0</v>
      </c>
      <c r="AX103" s="220">
        <f>SUMIFS(TB!Q:Q,TB!$F:$F,'Reported IS - detailed'!$B103,TB!$B:$B,'Reported IS - detailed'!$C103,TB!$G:$G,'Reported IS - detailed'!$E103,TB!$J:$J,'Reported IS - detailed'!$A$4,TB!$K:$K,"")</f>
        <v>0</v>
      </c>
      <c r="AY103" s="220">
        <f>SUMIFS(TB!R:R,TB!$F:$F,'Reported IS - detailed'!$B103,TB!$B:$B,'Reported IS - detailed'!$C103,TB!$G:$G,'Reported IS - detailed'!$E103,TB!$J:$J,'Reported IS - detailed'!$A$4,TB!$K:$K,"")</f>
        <v>0</v>
      </c>
      <c r="AZ103" s="220">
        <f>SUMIFS(TB!S:S,TB!$F:$F,'Reported IS - detailed'!$B103,TB!$B:$B,'Reported IS - detailed'!$C103,TB!$G:$G,'Reported IS - detailed'!$E103,TB!$J:$J,'Reported IS - detailed'!$A$4,TB!$K:$K,"")</f>
        <v>0</v>
      </c>
      <c r="BA103" s="220">
        <f>SUMIFS(TB!T:T,TB!$F:$F,'Reported IS - detailed'!$B103,TB!$B:$B,'Reported IS - detailed'!$C103,TB!$G:$G,'Reported IS - detailed'!$E103,TB!$J:$J,'Reported IS - detailed'!$A$4,TB!$K:$K,"")</f>
        <v>0</v>
      </c>
      <c r="BB103" s="220">
        <f>SUMIFS(TB!U:U,TB!$F:$F,'Reported IS - detailed'!$B103,TB!$B:$B,'Reported IS - detailed'!$C103,TB!$G:$G,'Reported IS - detailed'!$E103,TB!$J:$J,'Reported IS - detailed'!$A$4,TB!$K:$K,"")</f>
        <v>0</v>
      </c>
      <c r="BC103" s="220">
        <f>SUMIFS(TB!V:V,TB!$F:$F,'Reported IS - detailed'!$B103,TB!$B:$B,'Reported IS - detailed'!$C103,TB!$G:$G,'Reported IS - detailed'!$E103,TB!$J:$J,'Reported IS - detailed'!$A$4,TB!$K:$K,"")</f>
        <v>0</v>
      </c>
      <c r="BD103" s="220">
        <f>SUMIFS(TB!W:W,TB!$F:$F,'Reported IS - detailed'!$B103,TB!$B:$B,'Reported IS - detailed'!$C103,TB!$G:$G,'Reported IS - detailed'!$E103,TB!$J:$J,'Reported IS - detailed'!$A$4,TB!$K:$K,"")</f>
        <v>0</v>
      </c>
      <c r="BE103" s="220">
        <f>SUMIFS(TB!X:X,TB!$F:$F,'Reported IS - detailed'!$B103,TB!$B:$B,'Reported IS - detailed'!$C103,TB!$G:$G,'Reported IS - detailed'!$E103,TB!$J:$J,'Reported IS - detailed'!$A$4,TB!$K:$K,"")</f>
        <v>0</v>
      </c>
      <c r="BF103" s="220">
        <f>SUMIFS(TB!Y:Y,TB!$F:$F,'Reported IS - detailed'!$B103,TB!$B:$B,'Reported IS - detailed'!$C103,TB!$G:$G,'Reported IS - detailed'!$E103,TB!$J:$J,'Reported IS - detailed'!$A$4,TB!$K:$K,"")</f>
        <v>0</v>
      </c>
      <c r="BG103" s="220">
        <f>SUMIFS(TB!Z:Z,TB!$F:$F,'Reported IS - detailed'!$B103,TB!$B:$B,'Reported IS - detailed'!$C103,TB!$G:$G,'Reported IS - detailed'!$E103,TB!$J:$J,'Reported IS - detailed'!$A$4,TB!$K:$K,"")</f>
        <v>0</v>
      </c>
      <c r="BH103" s="220">
        <f>SUMIFS(TB!AA:AA,TB!$F:$F,'Reported IS - detailed'!$B103,TB!$B:$B,'Reported IS - detailed'!$C103,TB!$G:$G,'Reported IS - detailed'!$E103,TB!$J:$J,'Reported IS - detailed'!$A$4,TB!$K:$K,"")</f>
        <v>0</v>
      </c>
      <c r="BI103" s="220">
        <f>SUMIFS(TB!AB:AB,TB!$F:$F,'Reported IS - detailed'!$B103,TB!$B:$B,'Reported IS - detailed'!$C103,TB!$G:$G,'Reported IS - detailed'!$E103,TB!$J:$J,'Reported IS - detailed'!$A$4,TB!$K:$K,"")</f>
        <v>0</v>
      </c>
      <c r="BJ103" s="220">
        <f>SUMIFS(TB!AC:AC,TB!$F:$F,'Reported IS - detailed'!$B103,TB!$B:$B,'Reported IS - detailed'!$C103,TB!$G:$G,'Reported IS - detailed'!$E103,TB!$J:$J,'Reported IS - detailed'!$A$4,TB!$K:$K,"")</f>
        <v>0</v>
      </c>
      <c r="BK103" s="220">
        <f>SUMIFS(TB!AD:AD,TB!$F:$F,'Reported IS - detailed'!$B103,TB!$B:$B,'Reported IS - detailed'!$C103,TB!$G:$G,'Reported IS - detailed'!$E103,TB!$J:$J,'Reported IS - detailed'!$A$4,TB!$K:$K,"")</f>
        <v>0</v>
      </c>
      <c r="BL103" s="220">
        <f>SUMIFS(TB!AE:AE,TB!$F:$F,'Reported IS - detailed'!$B103,TB!$B:$B,'Reported IS - detailed'!$C103,TB!$G:$G,'Reported IS - detailed'!$E103,TB!$J:$J,'Reported IS - detailed'!$A$4,TB!$K:$K,"")</f>
        <v>0</v>
      </c>
      <c r="BM103" s="220">
        <f>SUMIFS(TB!AF:AF,TB!$F:$F,'Reported IS - detailed'!$B103,TB!$B:$B,'Reported IS - detailed'!$C103,TB!$G:$G,'Reported IS - detailed'!$E103,TB!$J:$J,'Reported IS - detailed'!$A$4,TB!$K:$K,"")</f>
        <v>0</v>
      </c>
      <c r="BN103" s="220">
        <f>SUMIFS(TB!AG:AG,TB!$F:$F,'Reported IS - detailed'!$B103,TB!$B:$B,'Reported IS - detailed'!$C103,TB!$G:$G,'Reported IS - detailed'!$E103,TB!$J:$J,'Reported IS - detailed'!$A$4,TB!$K:$K,"")</f>
        <v>0</v>
      </c>
      <c r="BO103" s="220">
        <f>SUMIFS(TB!AH:AH,TB!$F:$F,'Reported IS - detailed'!$B103,TB!$B:$B,'Reported IS - detailed'!$C103,TB!$G:$G,'Reported IS - detailed'!$E103,TB!$J:$J,'Reported IS - detailed'!$A$4,TB!$K:$K,"")</f>
        <v>0</v>
      </c>
      <c r="BP103" s="220">
        <f>SUMIFS(TB!AI:AI,TB!$F:$F,'Reported IS - detailed'!$B103,TB!$B:$B,'Reported IS - detailed'!$C103,TB!$G:$G,'Reported IS - detailed'!$E103,TB!$J:$J,'Reported IS - detailed'!$A$4,TB!$K:$K,"")</f>
        <v>-10</v>
      </c>
      <c r="BQ103" s="220">
        <f>SUMIFS(TB!AJ:AJ,TB!$F:$F,'Reported IS - detailed'!$B103,TB!$B:$B,'Reported IS - detailed'!$C103,TB!$G:$G,'Reported IS - detailed'!$E103,TB!$J:$J,'Reported IS - detailed'!$A$4,TB!$K:$K,"")</f>
        <v>0</v>
      </c>
      <c r="BR103" s="220">
        <f>SUMIFS(TB!AK:AK,TB!$F:$F,'Reported IS - detailed'!$B103,TB!$B:$B,'Reported IS - detailed'!$C103,TB!$G:$G,'Reported IS - detailed'!$E103,TB!$J:$J,'Reported IS - detailed'!$A$4,TB!$K:$K,"")</f>
        <v>0</v>
      </c>
      <c r="BS103" s="220">
        <f>SUMIFS(TB!AL:AL,TB!$F:$F,'Reported IS - detailed'!$B103,TB!$B:$B,'Reported IS - detailed'!$C103,TB!$G:$G,'Reported IS - detailed'!$E103,TB!$J:$J,'Reported IS - detailed'!$A$4,TB!$K:$K,"")</f>
        <v>0</v>
      </c>
      <c r="BT103" s="220">
        <f>SUMIFS(TB!AM:AM,TB!$F:$F,'Reported IS - detailed'!$B103,TB!$B:$B,'Reported IS - detailed'!$C103,TB!$G:$G,'Reported IS - detailed'!$E103,TB!$J:$J,'Reported IS - detailed'!$A$4,TB!$K:$K,"")</f>
        <v>0</v>
      </c>
      <c r="BU103" s="220">
        <f>SUMIFS(TB!AN:AN,TB!$F:$F,'Reported IS - detailed'!$B103,TB!$B:$B,'Reported IS - detailed'!$C103,TB!$G:$G,'Reported IS - detailed'!$E103,TB!$J:$J,'Reported IS - detailed'!$A$4,TB!$K:$K,"")</f>
        <v>0</v>
      </c>
      <c r="BV103" s="220">
        <f>SUMIFS(TB!AO:AO,TB!$F:$F,'Reported IS - detailed'!$B103,TB!$B:$B,'Reported IS - detailed'!$C103,TB!$G:$G,'Reported IS - detailed'!$E103,TB!$J:$J,'Reported IS - detailed'!$A$4,TB!$K:$K,"")</f>
        <v>0</v>
      </c>
      <c r="BW103" s="220">
        <f>SUMIFS(TB!AP:AP,TB!$F:$F,'Reported IS - detailed'!$B103,TB!$B:$B,'Reported IS - detailed'!$C103,TB!$G:$G,'Reported IS - detailed'!$E103,TB!$J:$J,'Reported IS - detailed'!$A$4,TB!$K:$K,"")</f>
        <v>0</v>
      </c>
      <c r="BX103" s="220">
        <f>SUMIFS(TB!AQ:AQ,TB!$F:$F,'Reported IS - detailed'!$B103,TB!$B:$B,'Reported IS - detailed'!$C103,TB!$G:$G,'Reported IS - detailed'!$E103,TB!$J:$J,'Reported IS - detailed'!$A$4,TB!$K:$K,"")</f>
        <v>0</v>
      </c>
      <c r="BY103" s="220">
        <f>SUMIFS(TB!AR:AR,TB!$F:$F,'Reported IS - detailed'!$B103,TB!$B:$B,'Reported IS - detailed'!$C103,TB!$G:$G,'Reported IS - detailed'!$E103,TB!$J:$J,'Reported IS - detailed'!$A$4,TB!$K:$K,"")</f>
        <v>0</v>
      </c>
      <c r="BZ103" s="220">
        <f>SUMIFS(TB!AS:AS,TB!$F:$F,'Reported IS - detailed'!$B103,TB!$B:$B,'Reported IS - detailed'!$C103,TB!$G:$G,'Reported IS - detailed'!$E103,TB!$J:$J,'Reported IS - detailed'!$A$4,TB!$K:$K,"")</f>
        <v>0</v>
      </c>
      <c r="CA103" s="220">
        <f>SUMIFS(TB!AT:AT,TB!$F:$F,'Reported IS - detailed'!$B103,TB!$B:$B,'Reported IS - detailed'!$C103,TB!$G:$G,'Reported IS - detailed'!$E103,TB!$J:$J,'Reported IS - detailed'!$A$4,TB!$K:$K,"")</f>
        <v>0</v>
      </c>
      <c r="CB103" s="220">
        <f>SUMIFS(TB!AU:AU,TB!$F:$F,'Reported IS - detailed'!$B103,TB!$B:$B,'Reported IS - detailed'!$C103,TB!$G:$G,'Reported IS - detailed'!$E103,TB!$J:$J,'Reported IS - detailed'!$A$4,TB!$K:$K,"")</f>
        <v>0</v>
      </c>
      <c r="CC103" s="220">
        <f>SUMIFS(TB!AV:AV,TB!$F:$F,'Reported IS - detailed'!$B103,TB!$B:$B,'Reported IS - detailed'!$C103,TB!$G:$G,'Reported IS - detailed'!$E103,TB!$J:$J,'Reported IS - detailed'!$A$4,TB!$K:$K,"")</f>
        <v>0</v>
      </c>
      <c r="CD103" s="220">
        <f>SUMIFS(TB!AW:AW,TB!$F:$F,'Reported IS - detailed'!$B103,TB!$B:$B,'Reported IS - detailed'!$C103,TB!$G:$G,'Reported IS - detailed'!$E103,TB!$J:$J,'Reported IS - detailed'!$A$4,TB!$K:$K,"")</f>
        <v>0</v>
      </c>
      <c r="CE103" s="220">
        <f>SUMIFS(TB!AX:AX,TB!$F:$F,'Reported IS - detailed'!$B103,TB!$B:$B,'Reported IS - detailed'!$C103,TB!$G:$G,'Reported IS - detailed'!$E103,TB!$J:$J,'Reported IS - detailed'!$A$4,TB!$K:$K,"")</f>
        <v>0</v>
      </c>
      <c r="CF103" s="220">
        <f>SUMIFS(TB!AY:AY,TB!$F:$F,'Reported IS - detailed'!$B103,TB!$B:$B,'Reported IS - detailed'!$C103,TB!$G:$G,'Reported IS - detailed'!$E103,TB!$J:$J,'Reported IS - detailed'!$A$4,TB!$K:$K,"")</f>
        <v>0</v>
      </c>
      <c r="CG103" s="220">
        <f>SUMIFS(TB!AZ:AZ,TB!$F:$F,'Reported IS - detailed'!$B103,TB!$B:$B,'Reported IS - detailed'!$C103,TB!$G:$G,'Reported IS - detailed'!$E103,TB!$J:$J,'Reported IS - detailed'!$A$4,TB!$K:$K,"")</f>
        <v>0</v>
      </c>
      <c r="CH103" s="220">
        <f>SUMIFS(TB!BA:BA,TB!$F:$F,'Reported IS - detailed'!$B103,TB!$B:$B,'Reported IS - detailed'!$C103,TB!$G:$G,'Reported IS - detailed'!$E103,TB!$J:$J,'Reported IS - detailed'!$A$4,TB!$K:$K,"")</f>
        <v>0</v>
      </c>
      <c r="CI103" s="220">
        <f>SUMIFS(TB!BB:BB,TB!$F:$F,'Reported IS - detailed'!$B103,TB!$B:$B,'Reported IS - detailed'!$C103,TB!$G:$G,'Reported IS - detailed'!$E103,TB!$J:$J,'Reported IS - detailed'!$A$4,TB!$K:$K,"")</f>
        <v>0</v>
      </c>
      <c r="CJ103" s="220">
        <f>SUMIFS(TB!BC:BC,TB!$F:$F,'Reported IS - detailed'!$B103,TB!$B:$B,'Reported IS - detailed'!$C103,TB!$G:$G,'Reported IS - detailed'!$E103,TB!$J:$J,'Reported IS - detailed'!$A$4,TB!$K:$K,"")</f>
        <v>0</v>
      </c>
      <c r="CK103" s="220">
        <f>SUMIFS(TB!BD:BD,TB!$F:$F,'Reported IS - detailed'!$B103,TB!$B:$B,'Reported IS - detailed'!$C103,TB!$G:$G,'Reported IS - detailed'!$E103,TB!$J:$J,'Reported IS - detailed'!$A$4,TB!$K:$K,"")</f>
        <v>0</v>
      </c>
      <c r="CL103" s="220">
        <f>SUMIFS(TB!BE:BE,TB!$F:$F,'Reported IS - detailed'!$B103,TB!$B:$B,'Reported IS - detailed'!$C103,TB!$G:$G,'Reported IS - detailed'!$E103,TB!$J:$J,'Reported IS - detailed'!$A$4,TB!$K:$K,"")</f>
        <v>0</v>
      </c>
      <c r="CM103" s="220">
        <f>SUMIFS(TB!BF:BF,TB!$F:$F,'Reported IS - detailed'!$B103,TB!$B:$B,'Reported IS - detailed'!$C103,TB!$G:$G,'Reported IS - detailed'!$E103,TB!$J:$J,'Reported IS - detailed'!$A$4,TB!$K:$K,"")</f>
        <v>0</v>
      </c>
      <c r="CN103" s="220">
        <f>SUMIFS(TB!BG:BG,TB!$F:$F,'Reported IS - detailed'!$B103,TB!$B:$B,'Reported IS - detailed'!$C103,TB!$G:$G,'Reported IS - detailed'!$E103,TB!$J:$J,'Reported IS - detailed'!$A$4,TB!$K:$K,"")</f>
        <v>0</v>
      </c>
      <c r="CO103" s="220">
        <f>SUMIFS(TB!BH:BH,TB!$F:$F,'Reported IS - detailed'!$B103,TB!$B:$B,'Reported IS - detailed'!$C103,TB!$G:$G,'Reported IS - detailed'!$E103,TB!$J:$J,'Reported IS - detailed'!$A$4,TB!$K:$K,"")</f>
        <v>0</v>
      </c>
      <c r="CP103" s="220">
        <f>SUMIFS(TB!BI:BI,TB!$F:$F,'Reported IS - detailed'!$B103,TB!$B:$B,'Reported IS - detailed'!$C103,TB!$G:$G,'Reported IS - detailed'!$E103,TB!$J:$J,'Reported IS - detailed'!$A$4,TB!$K:$K,"")</f>
        <v>0</v>
      </c>
    </row>
    <row r="104" spans="2:94" s="20" customFormat="1" ht="14.25" customHeight="1" collapsed="1" x14ac:dyDescent="0.45">
      <c r="B104" s="80" t="s">
        <v>66</v>
      </c>
      <c r="C104" s="21"/>
      <c r="D104" s="21" t="str">
        <f>E104</f>
        <v>Other expense (income)</v>
      </c>
      <c r="E104" s="314" t="s">
        <v>66</v>
      </c>
      <c r="F104" s="80"/>
      <c r="G104" s="218">
        <f t="shared" ref="G104:L104" si="512">SUM(G102:G103)</f>
        <v>0</v>
      </c>
      <c r="H104" s="218">
        <f t="shared" si="512"/>
        <v>-10</v>
      </c>
      <c r="I104" s="218">
        <f t="shared" si="512"/>
        <v>0</v>
      </c>
      <c r="J104" s="218">
        <f t="shared" ca="1" si="512"/>
        <v>0</v>
      </c>
      <c r="K104" s="218">
        <f t="shared" ca="1" si="512"/>
        <v>0</v>
      </c>
      <c r="L104" s="218">
        <f t="shared" ca="1" si="512"/>
        <v>0</v>
      </c>
      <c r="M104" s="277"/>
      <c r="N104" s="80"/>
      <c r="O104" s="316"/>
      <c r="P104" s="58">
        <f t="shared" si="495"/>
        <v>0</v>
      </c>
      <c r="Q104" s="58">
        <f t="shared" si="496"/>
        <v>-1.915021509573301E-4</v>
      </c>
      <c r="R104" s="58">
        <f t="shared" si="497"/>
        <v>0</v>
      </c>
      <c r="S104" s="58">
        <f t="shared" ca="1" si="498"/>
        <v>0</v>
      </c>
      <c r="T104" s="58">
        <f t="shared" ca="1" si="499"/>
        <v>0</v>
      </c>
      <c r="U104" s="58">
        <f t="shared" ca="1" si="500"/>
        <v>0</v>
      </c>
      <c r="V104" s="149"/>
      <c r="W104" s="446"/>
      <c r="X104" s="446"/>
      <c r="Y104" s="446"/>
      <c r="Z104" s="446"/>
      <c r="AA104" s="337"/>
      <c r="AB104" s="446"/>
      <c r="AC104" s="446"/>
      <c r="AD104" s="446"/>
      <c r="AE104" s="446"/>
      <c r="AF104" s="337"/>
      <c r="AG104" s="446"/>
      <c r="AH104" s="446"/>
      <c r="AI104" s="446"/>
      <c r="AJ104" s="446"/>
      <c r="AK104" s="337"/>
      <c r="AL104" s="218">
        <f t="shared" si="504"/>
        <v>-10</v>
      </c>
      <c r="AM104" s="59" t="str">
        <f t="shared" si="505"/>
        <v>n/a</v>
      </c>
      <c r="AN104" s="218">
        <f t="shared" si="506"/>
        <v>10</v>
      </c>
      <c r="AO104" s="59">
        <f t="shared" si="507"/>
        <v>-1</v>
      </c>
      <c r="AP104" s="218">
        <f t="shared" ca="1" si="508"/>
        <v>0</v>
      </c>
      <c r="AQ104" s="59" t="str">
        <f t="shared" ca="1" si="509"/>
        <v>n/a</v>
      </c>
      <c r="AR104" s="218">
        <f t="shared" ca="1" si="510"/>
        <v>0</v>
      </c>
      <c r="AS104" s="58" t="str">
        <f t="shared" ca="1" si="511"/>
        <v>n/a</v>
      </c>
      <c r="AT104" s="269"/>
      <c r="AU104" s="218">
        <f t="shared" ref="AU104:CP104" si="513">SUM(AU102:AU103)</f>
        <v>0</v>
      </c>
      <c r="AV104" s="218">
        <f t="shared" si="513"/>
        <v>0</v>
      </c>
      <c r="AW104" s="218">
        <f t="shared" si="513"/>
        <v>0</v>
      </c>
      <c r="AX104" s="218">
        <f t="shared" si="513"/>
        <v>0</v>
      </c>
      <c r="AY104" s="218">
        <f t="shared" si="513"/>
        <v>0</v>
      </c>
      <c r="AZ104" s="218">
        <f t="shared" si="513"/>
        <v>0</v>
      </c>
      <c r="BA104" s="218">
        <f t="shared" si="513"/>
        <v>0</v>
      </c>
      <c r="BB104" s="218">
        <f t="shared" si="513"/>
        <v>0</v>
      </c>
      <c r="BC104" s="218">
        <f t="shared" si="513"/>
        <v>0</v>
      </c>
      <c r="BD104" s="218">
        <f t="shared" si="513"/>
        <v>0</v>
      </c>
      <c r="BE104" s="218">
        <f t="shared" si="513"/>
        <v>0</v>
      </c>
      <c r="BF104" s="218">
        <f t="shared" si="513"/>
        <v>0</v>
      </c>
      <c r="BG104" s="218">
        <f t="shared" si="513"/>
        <v>0</v>
      </c>
      <c r="BH104" s="218">
        <f t="shared" si="513"/>
        <v>0</v>
      </c>
      <c r="BI104" s="218">
        <f t="shared" si="513"/>
        <v>0</v>
      </c>
      <c r="BJ104" s="218">
        <f t="shared" si="513"/>
        <v>0</v>
      </c>
      <c r="BK104" s="218">
        <f t="shared" si="513"/>
        <v>0</v>
      </c>
      <c r="BL104" s="218">
        <f t="shared" si="513"/>
        <v>0</v>
      </c>
      <c r="BM104" s="218">
        <f t="shared" si="513"/>
        <v>0</v>
      </c>
      <c r="BN104" s="218">
        <f t="shared" si="513"/>
        <v>0</v>
      </c>
      <c r="BO104" s="218">
        <f t="shared" si="513"/>
        <v>0</v>
      </c>
      <c r="BP104" s="218">
        <f t="shared" si="513"/>
        <v>-10</v>
      </c>
      <c r="BQ104" s="218">
        <f t="shared" si="513"/>
        <v>0</v>
      </c>
      <c r="BR104" s="218">
        <f t="shared" si="513"/>
        <v>0</v>
      </c>
      <c r="BS104" s="218">
        <f t="shared" si="513"/>
        <v>0</v>
      </c>
      <c r="BT104" s="218">
        <f t="shared" si="513"/>
        <v>0</v>
      </c>
      <c r="BU104" s="218">
        <f t="shared" si="513"/>
        <v>0</v>
      </c>
      <c r="BV104" s="218">
        <f t="shared" si="513"/>
        <v>0</v>
      </c>
      <c r="BW104" s="218">
        <f t="shared" si="513"/>
        <v>0</v>
      </c>
      <c r="BX104" s="218">
        <f t="shared" si="513"/>
        <v>0</v>
      </c>
      <c r="BY104" s="218">
        <f t="shared" si="513"/>
        <v>0</v>
      </c>
      <c r="BZ104" s="218">
        <f t="shared" si="513"/>
        <v>0</v>
      </c>
      <c r="CA104" s="218">
        <f t="shared" si="513"/>
        <v>0</v>
      </c>
      <c r="CB104" s="218">
        <f t="shared" si="513"/>
        <v>0</v>
      </c>
      <c r="CC104" s="218">
        <f t="shared" si="513"/>
        <v>0</v>
      </c>
      <c r="CD104" s="218">
        <f t="shared" si="513"/>
        <v>0</v>
      </c>
      <c r="CE104" s="218">
        <f t="shared" si="513"/>
        <v>0</v>
      </c>
      <c r="CF104" s="218">
        <f t="shared" si="513"/>
        <v>0</v>
      </c>
      <c r="CG104" s="218">
        <f t="shared" si="513"/>
        <v>0</v>
      </c>
      <c r="CH104" s="218">
        <f t="shared" si="513"/>
        <v>0</v>
      </c>
      <c r="CI104" s="218">
        <f t="shared" si="513"/>
        <v>0</v>
      </c>
      <c r="CJ104" s="218">
        <f t="shared" si="513"/>
        <v>0</v>
      </c>
      <c r="CK104" s="218">
        <f t="shared" si="513"/>
        <v>0</v>
      </c>
      <c r="CL104" s="218">
        <f t="shared" si="513"/>
        <v>0</v>
      </c>
      <c r="CM104" s="218">
        <f t="shared" si="513"/>
        <v>0</v>
      </c>
      <c r="CN104" s="218">
        <f t="shared" si="513"/>
        <v>0</v>
      </c>
      <c r="CO104" s="218">
        <f t="shared" si="513"/>
        <v>0</v>
      </c>
      <c r="CP104" s="218">
        <f t="shared" si="513"/>
        <v>0</v>
      </c>
    </row>
    <row r="105" spans="2:94" ht="14.25" hidden="1" customHeight="1" outlineLevel="1" collapsed="1" x14ac:dyDescent="0.45">
      <c r="B105" s="89" t="str">
        <f>Periods!$C$41</f>
        <v>Interest expense, net</v>
      </c>
      <c r="C105" s="90" t="s">
        <v>656</v>
      </c>
      <c r="D105" s="90" t="str">
        <f>IFERROR(VLOOKUP($C105,TB!$B:$H,2,FALSE),"-")</f>
        <v>Interest Expense</v>
      </c>
      <c r="E105" s="90" t="str">
        <f>IFERROR(VLOOKUP($C105,TB!$B:$H,6,FALSE),"-")</f>
        <v>Interest expense</v>
      </c>
      <c r="F105" s="89">
        <f>IFERROR(VLOOKUP($C105,TB!$B:$H,7,FALSE),"-")</f>
        <v>0</v>
      </c>
      <c r="G105" s="527">
        <f>SUM(AU105:BF105)</f>
        <v>593.28880000000004</v>
      </c>
      <c r="H105" s="527">
        <f>SUM(BG105:BR105)</f>
        <v>388.88539000000003</v>
      </c>
      <c r="I105" s="527">
        <f>SUM(BS105:CD105)</f>
        <v>89.501679999999993</v>
      </c>
      <c r="J105" s="519">
        <f ca="1">_xlfn.IFNA(SUM(OFFSET($AU105,0,MATCH(Periods!$D$15,$AU$7:$CS$7)-1):OFFSET($AU105,0,MATCH(Periods!$D$15,$AU$7:$CS$7,0)-12)),0)</f>
        <v>58.940169999999995</v>
      </c>
      <c r="K105" s="218">
        <f ca="1">_xlfn.IFNA(SUM(OFFSET($AU105,0,MATCH(Periods!$D$17,$AU$7:$CS$7)-1):OFFSET($AU105,0,MATCH(Periods!$D$13,$AU$7:$CS$7,0))),0)</f>
        <v>43.677550000000004</v>
      </c>
      <c r="L105" s="218">
        <f ca="1">_xlfn.IFNA(SUM(OFFSET($AU105,0,MATCH(Periods!$D$16,$AU$7:$CS$7)-1):OFFSET($AU105,0,MATCH(Periods!$D$14,$AU$7:$CS$7,0))),0)</f>
        <v>13.116040000000002</v>
      </c>
      <c r="M105" s="281"/>
      <c r="N105" s="89" t="s">
        <v>686</v>
      </c>
      <c r="O105" s="316"/>
      <c r="P105" s="58">
        <f t="shared" si="495"/>
        <v>6.2337709861612096E-3</v>
      </c>
      <c r="Q105" s="58">
        <f t="shared" si="496"/>
        <v>7.4472388660880191E-3</v>
      </c>
      <c r="R105" s="58">
        <f t="shared" si="497"/>
        <v>1.068622364675721E-3</v>
      </c>
      <c r="S105" s="58">
        <f t="shared" ca="1" si="498"/>
        <v>7.6647704817400526E-4</v>
      </c>
      <c r="T105" s="58">
        <f t="shared" ca="1" si="499"/>
        <v>4.2131502861730164E-3</v>
      </c>
      <c r="U105" s="58">
        <f t="shared" ca="1" si="500"/>
        <v>3.7365562337335059E-3</v>
      </c>
      <c r="V105" s="150"/>
      <c r="W105" s="218">
        <f t="shared" si="501"/>
        <v>4.0621599999999773</v>
      </c>
      <c r="X105" s="218">
        <f>MIN(BG105:BR105)</f>
        <v>1.6611199999999826</v>
      </c>
      <c r="Y105" s="218">
        <f>MIN(BS105:CD105)</f>
        <v>0.33309999999999462</v>
      </c>
      <c r="Z105" s="218">
        <f ca="1">_xlfn.IFNA(MIN(OFFSET($AU105,0,MATCH(Periods!$D$15,$AU$7:$CS$7)-1):OFFSET($AU105,0,MATCH(Periods!$D$15,$AU$7:$CS$7,0)-12)),0)</f>
        <v>0.33309999999999462</v>
      </c>
      <c r="AA105" s="337"/>
      <c r="AB105" s="218">
        <f t="shared" si="502"/>
        <v>98.450119999999998</v>
      </c>
      <c r="AC105" s="218">
        <f>MAX(BG105:BR105)</f>
        <v>90.744030000000009</v>
      </c>
      <c r="AD105" s="218">
        <f>MAX(BS105:CD105)</f>
        <v>25.480460000000001</v>
      </c>
      <c r="AE105" s="218">
        <f ca="1">_xlfn.IFNA(MAX(OFFSET($AU105,0,MATCH(Periods!$D$15,$AU$7:$CS$7)-1):OFFSET($AU105,0,MATCH(Periods!$D$15,$AU$7:$CS$7,0)-12)),0)</f>
        <v>21.593329999999995</v>
      </c>
      <c r="AF105" s="337"/>
      <c r="AG105" s="218">
        <f t="shared" si="503"/>
        <v>49.440733333333334</v>
      </c>
      <c r="AH105" s="218">
        <f>AVERAGE(BG105:BR105)</f>
        <v>32.407115833333336</v>
      </c>
      <c r="AI105" s="218">
        <f>AVERAGE(BS105:CD105)</f>
        <v>7.4584733333333331</v>
      </c>
      <c r="AJ105" s="218">
        <f ca="1">_xlfn.IFNA(AVERAGE(OFFSET($AU105,0,MATCH(Periods!$D$15,$AU$7:$CS$7)-1):OFFSET($AU105,0,MATCH(Periods!$D$15,$AU$7:$CS$7,0)-12)),0)</f>
        <v>4.9116808333333326</v>
      </c>
      <c r="AK105" s="337"/>
      <c r="AL105" s="218">
        <f t="shared" si="504"/>
        <v>-204.40341000000001</v>
      </c>
      <c r="AM105" s="59">
        <f t="shared" si="505"/>
        <v>-0.34452598801797707</v>
      </c>
      <c r="AN105" s="218">
        <f t="shared" si="506"/>
        <v>-299.38371000000006</v>
      </c>
      <c r="AO105" s="59">
        <f t="shared" si="507"/>
        <v>-0.7698507521714818</v>
      </c>
      <c r="AP105" s="218">
        <f t="shared" ca="1" si="508"/>
        <v>-30.561509999999998</v>
      </c>
      <c r="AQ105" s="59">
        <f t="shared" ca="1" si="509"/>
        <v>-0.34146297589050845</v>
      </c>
      <c r="AR105" s="218">
        <f t="shared" ca="1" si="510"/>
        <v>-30.561510000000002</v>
      </c>
      <c r="AS105" s="58">
        <f t="shared" ca="1" si="511"/>
        <v>-0.69970751564590961</v>
      </c>
      <c r="AT105" s="268"/>
      <c r="AU105" s="219">
        <f>SUMIFS(TB!N:N,TB!$F:$F,'Reported IS - detailed'!$B105,TB!$B:$B,'Reported IS - detailed'!$C105,TB!$G:$G,'Reported IS - detailed'!$E105,TB!$J:$J,'Reported IS - detailed'!$A$4,TB!$K:$K,"")</f>
        <v>66.294089999999997</v>
      </c>
      <c r="AV105" s="219">
        <f>SUMIFS(TB!O:O,TB!$F:$F,'Reported IS - detailed'!$B105,TB!$B:$B,'Reported IS - detailed'!$C105,TB!$G:$G,'Reported IS - detailed'!$E105,TB!$J:$J,'Reported IS - detailed'!$A$4,TB!$K:$K,"")</f>
        <v>68.072260000000014</v>
      </c>
      <c r="AW105" s="219">
        <f>SUMIFS(TB!P:P,TB!$F:$F,'Reported IS - detailed'!$B105,TB!$B:$B,'Reported IS - detailed'!$C105,TB!$G:$G,'Reported IS - detailed'!$E105,TB!$J:$J,'Reported IS - detailed'!$A$4,TB!$K:$K,"")</f>
        <v>98.450119999999998</v>
      </c>
      <c r="AX105" s="219">
        <f>SUMIFS(TB!Q:Q,TB!$F:$F,'Reported IS - detailed'!$B105,TB!$B:$B,'Reported IS - detailed'!$C105,TB!$G:$G,'Reported IS - detailed'!$E105,TB!$J:$J,'Reported IS - detailed'!$A$4,TB!$K:$K,"")</f>
        <v>14.980790000000013</v>
      </c>
      <c r="AY105" s="527">
        <f>SUMIFS(TB!R:R,TB!$F:$F,'Reported IS - detailed'!$B105,TB!$B:$B,'Reported IS - detailed'!$C105,TB!$G:$G,'Reported IS - detailed'!$E105,TB!$J:$J,'Reported IS - detailed'!$A$4,TB!$K:$K,"")</f>
        <v>4.0621599999999773</v>
      </c>
      <c r="AZ105" s="219">
        <f>SUMIFS(TB!S:S,TB!$F:$F,'Reported IS - detailed'!$B105,TB!$B:$B,'Reported IS - detailed'!$C105,TB!$G:$G,'Reported IS - detailed'!$E105,TB!$J:$J,'Reported IS - detailed'!$A$4,TB!$K:$K,"")</f>
        <v>18.852100000000007</v>
      </c>
      <c r="BA105" s="219">
        <f>SUMIFS(TB!T:T,TB!$F:$F,'Reported IS - detailed'!$B105,TB!$B:$B,'Reported IS - detailed'!$C105,TB!$G:$G,'Reported IS - detailed'!$E105,TB!$J:$J,'Reported IS - detailed'!$A$4,TB!$K:$K,"")</f>
        <v>49.590810000000033</v>
      </c>
      <c r="BB105" s="219">
        <f>SUMIFS(TB!U:U,TB!$F:$F,'Reported IS - detailed'!$B105,TB!$B:$B,'Reported IS - detailed'!$C105,TB!$G:$G,'Reported IS - detailed'!$E105,TB!$J:$J,'Reported IS - detailed'!$A$4,TB!$K:$K,"")</f>
        <v>43.192399999999964</v>
      </c>
      <c r="BC105" s="527">
        <f>SUMIFS(TB!V:V,TB!$F:$F,'Reported IS - detailed'!$B105,TB!$B:$B,'Reported IS - detailed'!$C105,TB!$G:$G,'Reported IS - detailed'!$E105,TB!$J:$J,'Reported IS - detailed'!$A$4,TB!$K:$K,"")</f>
        <v>5.1565200000000004</v>
      </c>
      <c r="BD105" s="219">
        <f>SUMIFS(TB!W:W,TB!$F:$F,'Reported IS - detailed'!$B105,TB!$B:$B,'Reported IS - detailed'!$C105,TB!$G:$G,'Reported IS - detailed'!$E105,TB!$J:$J,'Reported IS - detailed'!$A$4,TB!$K:$K,"")</f>
        <v>60.421330000000012</v>
      </c>
      <c r="BE105" s="219">
        <f>SUMIFS(TB!X:X,TB!$F:$F,'Reported IS - detailed'!$B105,TB!$B:$B,'Reported IS - detailed'!$C105,TB!$G:$G,'Reported IS - detailed'!$E105,TB!$J:$J,'Reported IS - detailed'!$A$4,TB!$K:$K,"")</f>
        <v>95.666509999999903</v>
      </c>
      <c r="BF105" s="219">
        <f>SUMIFS(TB!Y:Y,TB!$F:$F,'Reported IS - detailed'!$B105,TB!$B:$B,'Reported IS - detailed'!$C105,TB!$G:$G,'Reported IS - detailed'!$E105,TB!$J:$J,'Reported IS - detailed'!$A$4,TB!$K:$K,"")</f>
        <v>68.549710000000118</v>
      </c>
      <c r="BG105" s="219">
        <f>SUMIFS(TB!Z:Z,TB!$F:$F,'Reported IS - detailed'!$B105,TB!$B:$B,'Reported IS - detailed'!$C105,TB!$G:$G,'Reported IS - detailed'!$E105,TB!$J:$J,'Reported IS - detailed'!$A$4,TB!$K:$K,"")</f>
        <v>48.152949999999997</v>
      </c>
      <c r="BH105" s="219">
        <f>SUMIFS(TB!AA:AA,TB!$F:$F,'Reported IS - detailed'!$B105,TB!$B:$B,'Reported IS - detailed'!$C105,TB!$G:$G,'Reported IS - detailed'!$E105,TB!$J:$J,'Reported IS - detailed'!$A$4,TB!$K:$K,"")</f>
        <v>90.744030000000009</v>
      </c>
      <c r="BI105" s="219">
        <f>SUMIFS(TB!AB:AB,TB!$F:$F,'Reported IS - detailed'!$B105,TB!$B:$B,'Reported IS - detailed'!$C105,TB!$G:$G,'Reported IS - detailed'!$E105,TB!$J:$J,'Reported IS - detailed'!$A$4,TB!$K:$K,"")</f>
        <v>32.91588999999999</v>
      </c>
      <c r="BJ105" s="527">
        <f>SUMIFS(TB!AC:AC,TB!$F:$F,'Reported IS - detailed'!$B105,TB!$B:$B,'Reported IS - detailed'!$C105,TB!$G:$G,'Reported IS - detailed'!$E105,TB!$J:$J,'Reported IS - detailed'!$A$4,TB!$K:$K,"")</f>
        <v>1.6611199999999826</v>
      </c>
      <c r="BK105" s="527">
        <f>SUMIFS(TB!AD:AD,TB!$F:$F,'Reported IS - detailed'!$B105,TB!$B:$B,'Reported IS - detailed'!$C105,TB!$G:$G,'Reported IS - detailed'!$E105,TB!$J:$J,'Reported IS - detailed'!$A$4,TB!$K:$K,"")</f>
        <v>4.7498000000000218</v>
      </c>
      <c r="BL105" s="219">
        <f>SUMIFS(TB!AE:AE,TB!$F:$F,'Reported IS - detailed'!$B105,TB!$B:$B,'Reported IS - detailed'!$C105,TB!$G:$G,'Reported IS - detailed'!$E105,TB!$J:$J,'Reported IS - detailed'!$A$4,TB!$K:$K,"")</f>
        <v>9.8336299999999994</v>
      </c>
      <c r="BM105" s="219">
        <f>SUMIFS(TB!AF:AF,TB!$F:$F,'Reported IS - detailed'!$B105,TB!$B:$B,'Reported IS - detailed'!$C105,TB!$G:$G,'Reported IS - detailed'!$E105,TB!$J:$J,'Reported IS - detailed'!$A$4,TB!$K:$K,"")</f>
        <v>12.872069999999979</v>
      </c>
      <c r="BN105" s="219">
        <f>SUMIFS(TB!AG:AG,TB!$F:$F,'Reported IS - detailed'!$B105,TB!$B:$B,'Reported IS - detailed'!$C105,TB!$G:$G,'Reported IS - detailed'!$E105,TB!$J:$J,'Reported IS - detailed'!$A$4,TB!$K:$K,"")</f>
        <v>24.827130000000011</v>
      </c>
      <c r="BO105" s="219">
        <f>SUMIFS(TB!AH:AH,TB!$F:$F,'Reported IS - detailed'!$B105,TB!$B:$B,'Reported IS - detailed'!$C105,TB!$G:$G,'Reported IS - detailed'!$E105,TB!$J:$J,'Reported IS - detailed'!$A$4,TB!$K:$K,"")</f>
        <v>29.546239999999983</v>
      </c>
      <c r="BP105" s="219">
        <f>SUMIFS(TB!AI:AI,TB!$F:$F,'Reported IS - detailed'!$B105,TB!$B:$B,'Reported IS - detailed'!$C105,TB!$G:$G,'Reported IS - detailed'!$E105,TB!$J:$J,'Reported IS - detailed'!$A$4,TB!$K:$K,"")</f>
        <v>37.885580000000033</v>
      </c>
      <c r="BQ105" s="219">
        <f>SUMIFS(TB!AJ:AJ,TB!$F:$F,'Reported IS - detailed'!$B105,TB!$B:$B,'Reported IS - detailed'!$C105,TB!$G:$G,'Reported IS - detailed'!$E105,TB!$J:$J,'Reported IS - detailed'!$A$4,TB!$K:$K,"")</f>
        <v>50.665300000000002</v>
      </c>
      <c r="BR105" s="219">
        <f>SUMIFS(TB!AK:AK,TB!$F:$F,'Reported IS - detailed'!$B105,TB!$B:$B,'Reported IS - detailed'!$C105,TB!$G:$G,'Reported IS - detailed'!$E105,TB!$J:$J,'Reported IS - detailed'!$A$4,TB!$K:$K,"")</f>
        <v>45.031650000000013</v>
      </c>
      <c r="BS105" s="219">
        <f>SUMIFS(TB!AL:AL,TB!$F:$F,'Reported IS - detailed'!$B105,TB!$B:$B,'Reported IS - detailed'!$C105,TB!$G:$G,'Reported IS - detailed'!$E105,TB!$J:$J,'Reported IS - detailed'!$A$4,TB!$K:$K,"")</f>
        <v>25.480460000000001</v>
      </c>
      <c r="BT105" s="219">
        <f>SUMIFS(TB!AM:AM,TB!$F:$F,'Reported IS - detailed'!$B105,TB!$B:$B,'Reported IS - detailed'!$C105,TB!$G:$G,'Reported IS - detailed'!$E105,TB!$J:$J,'Reported IS - detailed'!$A$4,TB!$K:$K,"")</f>
        <v>18.197090000000003</v>
      </c>
      <c r="BU105" s="527">
        <f>SUMIFS(TB!AN:AN,TB!$F:$F,'Reported IS - detailed'!$B105,TB!$B:$B,'Reported IS - detailed'!$C105,TB!$G:$G,'Reported IS - detailed'!$E105,TB!$J:$J,'Reported IS - detailed'!$A$4,TB!$K:$K,"")</f>
        <v>0.33309999999999462</v>
      </c>
      <c r="BV105" s="219">
        <f>SUMIFS(TB!AO:AO,TB!$F:$F,'Reported IS - detailed'!$B105,TB!$B:$B,'Reported IS - detailed'!$C105,TB!$G:$G,'Reported IS - detailed'!$E105,TB!$J:$J,'Reported IS - detailed'!$A$4,TB!$K:$K,"")</f>
        <v>21.593329999999995</v>
      </c>
      <c r="BW105" s="527">
        <f>SUMIFS(TB!AP:AP,TB!$F:$F,'Reported IS - detailed'!$B105,TB!$B:$B,'Reported IS - detailed'!$C105,TB!$G:$G,'Reported IS - detailed'!$E105,TB!$J:$J,'Reported IS - detailed'!$A$4,TB!$K:$K,"")</f>
        <v>7.6533400000000142</v>
      </c>
      <c r="BX105" s="527">
        <f>SUMIFS(TB!AQ:AQ,TB!$F:$F,'Reported IS - detailed'!$B105,TB!$B:$B,'Reported IS - detailed'!$C105,TB!$G:$G,'Reported IS - detailed'!$E105,TB!$J:$J,'Reported IS - detailed'!$A$4,TB!$K:$K,"")</f>
        <v>1.2674299999999903</v>
      </c>
      <c r="BY105" s="527">
        <f>SUMIFS(TB!AR:AR,TB!$F:$F,'Reported IS - detailed'!$B105,TB!$B:$B,'Reported IS - detailed'!$C105,TB!$G:$G,'Reported IS - detailed'!$E105,TB!$J:$J,'Reported IS - detailed'!$A$4,TB!$K:$K,"")</f>
        <v>2.434039999999996</v>
      </c>
      <c r="BZ105" s="527">
        <f>SUMIFS(TB!AS:AS,TB!$F:$F,'Reported IS - detailed'!$B105,TB!$B:$B,'Reported IS - detailed'!$C105,TB!$G:$G,'Reported IS - detailed'!$E105,TB!$J:$J,'Reported IS - detailed'!$A$4,TB!$K:$K,"")</f>
        <v>0.5998700000000099</v>
      </c>
      <c r="CA105" s="527">
        <f>SUMIFS(TB!AT:AT,TB!$F:$F,'Reported IS - detailed'!$B105,TB!$B:$B,'Reported IS - detailed'!$C105,TB!$G:$G,'Reported IS - detailed'!$E105,TB!$J:$J,'Reported IS - detailed'!$A$4,TB!$K:$K,"")</f>
        <v>4.7479000000000013</v>
      </c>
      <c r="CB105" s="527">
        <f>SUMIFS(TB!AU:AU,TB!$F:$F,'Reported IS - detailed'!$B105,TB!$B:$B,'Reported IS - detailed'!$C105,TB!$G:$G,'Reported IS - detailed'!$E105,TB!$J:$J,'Reported IS - detailed'!$A$4,TB!$K:$K,"")</f>
        <v>4.0492600000000039</v>
      </c>
      <c r="CC105" s="527">
        <f>SUMIFS(TB!AV:AV,TB!$F:$F,'Reported IS - detailed'!$B105,TB!$B:$B,'Reported IS - detailed'!$C105,TB!$G:$G,'Reported IS - detailed'!$E105,TB!$J:$J,'Reported IS - detailed'!$A$4,TB!$K:$K,"")</f>
        <v>2.5969799999999879</v>
      </c>
      <c r="CD105" s="519">
        <f>SUMIFS(TB!AW:AW,TB!$F:$F,'Reported IS - detailed'!$B105,TB!$B:$B,'Reported IS - detailed'!$C105,TB!$G:$G,'Reported IS - detailed'!$E105,TB!$J:$J,'Reported IS - detailed'!$A$4,TB!$K:$K,"")</f>
        <v>0.54887999999999693</v>
      </c>
      <c r="CE105" s="527">
        <f>SUMIFS(TB!AX:AX,TB!$F:$F,'Reported IS - detailed'!$B105,TB!$B:$B,'Reported IS - detailed'!$C105,TB!$G:$G,'Reported IS - detailed'!$E105,TB!$J:$J,'Reported IS - detailed'!$A$4,TB!$K:$K,"")</f>
        <v>2.3286199999999999</v>
      </c>
      <c r="CF105" s="527">
        <f>SUMIFS(TB!AY:AY,TB!$F:$F,'Reported IS - detailed'!$B105,TB!$B:$B,'Reported IS - detailed'!$C105,TB!$G:$G,'Reported IS - detailed'!$E105,TB!$J:$J,'Reported IS - detailed'!$A$4,TB!$K:$K,"")</f>
        <v>10.787420000000001</v>
      </c>
      <c r="CG105" s="219">
        <f>SUMIFS(TB!AZ:AZ,TB!$F:$F,'Reported IS - detailed'!$B105,TB!$B:$B,'Reported IS - detailed'!$C105,TB!$G:$G,'Reported IS - detailed'!$E105,TB!$J:$J,'Reported IS - detailed'!$A$4,TB!$K:$K,"")</f>
        <v>0</v>
      </c>
      <c r="CH105" s="219">
        <f>SUMIFS(TB!BA:BA,TB!$F:$F,'Reported IS - detailed'!$B105,TB!$B:$B,'Reported IS - detailed'!$C105,TB!$G:$G,'Reported IS - detailed'!$E105,TB!$J:$J,'Reported IS - detailed'!$A$4,TB!$K:$K,"")</f>
        <v>0</v>
      </c>
      <c r="CI105" s="219">
        <f>SUMIFS(TB!BB:BB,TB!$F:$F,'Reported IS - detailed'!$B105,TB!$B:$B,'Reported IS - detailed'!$C105,TB!$G:$G,'Reported IS - detailed'!$E105,TB!$J:$J,'Reported IS - detailed'!$A$4,TB!$K:$K,"")</f>
        <v>0</v>
      </c>
      <c r="CJ105" s="219">
        <f>SUMIFS(TB!BC:BC,TB!$F:$F,'Reported IS - detailed'!$B105,TB!$B:$B,'Reported IS - detailed'!$C105,TB!$G:$G,'Reported IS - detailed'!$E105,TB!$J:$J,'Reported IS - detailed'!$A$4,TB!$K:$K,"")</f>
        <v>0</v>
      </c>
      <c r="CK105" s="219">
        <f>SUMIFS(TB!BD:BD,TB!$F:$F,'Reported IS - detailed'!$B105,TB!$B:$B,'Reported IS - detailed'!$C105,TB!$G:$G,'Reported IS - detailed'!$E105,TB!$J:$J,'Reported IS - detailed'!$A$4,TB!$K:$K,"")</f>
        <v>0</v>
      </c>
      <c r="CL105" s="219">
        <f>SUMIFS(TB!BE:BE,TB!$F:$F,'Reported IS - detailed'!$B105,TB!$B:$B,'Reported IS - detailed'!$C105,TB!$G:$G,'Reported IS - detailed'!$E105,TB!$J:$J,'Reported IS - detailed'!$A$4,TB!$K:$K,"")</f>
        <v>0</v>
      </c>
      <c r="CM105" s="219">
        <f>SUMIFS(TB!BF:BF,TB!$F:$F,'Reported IS - detailed'!$B105,TB!$B:$B,'Reported IS - detailed'!$C105,TB!$G:$G,'Reported IS - detailed'!$E105,TB!$J:$J,'Reported IS - detailed'!$A$4,TB!$K:$K,"")</f>
        <v>0</v>
      </c>
      <c r="CN105" s="219">
        <f>SUMIFS(TB!BG:BG,TB!$F:$F,'Reported IS - detailed'!$B105,TB!$B:$B,'Reported IS - detailed'!$C105,TB!$G:$G,'Reported IS - detailed'!$E105,TB!$J:$J,'Reported IS - detailed'!$A$4,TB!$K:$K,"")</f>
        <v>0</v>
      </c>
      <c r="CO105" s="219">
        <f>SUMIFS(TB!BH:BH,TB!$F:$F,'Reported IS - detailed'!$B105,TB!$B:$B,'Reported IS - detailed'!$C105,TB!$G:$G,'Reported IS - detailed'!$E105,TB!$J:$J,'Reported IS - detailed'!$A$4,TB!$K:$K,"")</f>
        <v>0</v>
      </c>
      <c r="CP105" s="218">
        <f>SUMIFS(TB!BI:BI,TB!$F:$F,'Reported IS - detailed'!$B105,TB!$B:$B,'Reported IS - detailed'!$C105,TB!$G:$G,'Reported IS - detailed'!$E105,TB!$J:$J,'Reported IS - detailed'!$A$4,TB!$K:$K,"")</f>
        <v>0</v>
      </c>
    </row>
    <row r="106" spans="2:94" s="20" customFormat="1" ht="14.25" hidden="1" customHeight="1" outlineLevel="1" collapsed="1" x14ac:dyDescent="0.45">
      <c r="B106" s="92" t="str">
        <f>Periods!$C$41</f>
        <v>Interest expense, net</v>
      </c>
      <c r="C106" s="93" t="s">
        <v>657</v>
      </c>
      <c r="D106" s="93" t="str">
        <f>IFERROR(VLOOKUP($C106,TB!$B:$H,2,FALSE),"-")</f>
        <v>Interest Income</v>
      </c>
      <c r="E106" s="93" t="str">
        <f>IFERROR(VLOOKUP($C106,TB!$B:$H,6,FALSE),"-")</f>
        <v>Interest income</v>
      </c>
      <c r="F106" s="92">
        <f>IFERROR(VLOOKUP($C106,TB!$B:$H,7,FALSE),"-")</f>
        <v>0</v>
      </c>
      <c r="G106" s="220">
        <f>SUM(AU106:BF106)</f>
        <v>-14.40277</v>
      </c>
      <c r="H106" s="220">
        <f>SUM(BG106:BR106)</f>
        <v>-8.3916599999999999</v>
      </c>
      <c r="I106" s="220">
        <f>SUM(BS106:CD106)</f>
        <v>-14.151659999999998</v>
      </c>
      <c r="J106" s="220">
        <f ca="1">_xlfn.IFNA(SUM(OFFSET($AU106,0,MATCH(Periods!$D$15,$AU$7:$CS$7)-1):OFFSET($AU106,0,MATCH(Periods!$D$15,$AU$7:$CS$7,0)-12)),0)</f>
        <v>-10.24506</v>
      </c>
      <c r="K106" s="220">
        <f ca="1">_xlfn.IFNA(SUM(OFFSET($AU106,0,MATCH(Periods!$D$17,$AU$7:$CS$7)-1):OFFSET($AU106,0,MATCH(Periods!$D$13,$AU$7:$CS$7,0))),0)</f>
        <v>-7.1237499999999994</v>
      </c>
      <c r="L106" s="220">
        <f ca="1">_xlfn.IFNA(SUM(OFFSET($AU106,0,MATCH(Periods!$D$16,$AU$7:$CS$7)-1):OFFSET($AU106,0,MATCH(Periods!$D$14,$AU$7:$CS$7,0))),0)</f>
        <v>-3.2171500000000002</v>
      </c>
      <c r="M106" s="277"/>
      <c r="N106" s="92"/>
      <c r="O106" s="316"/>
      <c r="P106" s="49">
        <f t="shared" si="495"/>
        <v>-1.5133198156842516E-4</v>
      </c>
      <c r="Q106" s="49">
        <f t="shared" si="496"/>
        <v>-1.6070209401025887E-4</v>
      </c>
      <c r="R106" s="49">
        <f t="shared" si="497"/>
        <v>-1.6896644144877293E-4</v>
      </c>
      <c r="S106" s="49">
        <f t="shared" ca="1" si="498"/>
        <v>-1.3323007631578897E-4</v>
      </c>
      <c r="T106" s="49">
        <f t="shared" ca="1" si="499"/>
        <v>-6.8715917791004814E-4</v>
      </c>
      <c r="U106" s="49">
        <f t="shared" ca="1" si="500"/>
        <v>-9.165161045068289E-4</v>
      </c>
      <c r="V106" s="149"/>
      <c r="W106" s="220">
        <f t="shared" si="501"/>
        <v>-3.0940400000000006</v>
      </c>
      <c r="X106" s="220">
        <f>MIN(BG106:BR106)</f>
        <v>-4.07761</v>
      </c>
      <c r="Y106" s="220">
        <f>MIN(BS106:CD106)</f>
        <v>-4.0576799999999995</v>
      </c>
      <c r="Z106" s="220">
        <f ca="1">_xlfn.IFNA(MIN(OFFSET($AU106,0,MATCH(Periods!$D$15,$AU$7:$CS$7)-1):OFFSET($AU106,0,MATCH(Periods!$D$15,$AU$7:$CS$7,0)-12)),0)</f>
        <v>-2.7572899999999998</v>
      </c>
      <c r="AA106" s="337"/>
      <c r="AB106" s="220">
        <f t="shared" si="502"/>
        <v>0</v>
      </c>
      <c r="AC106" s="220">
        <f>MAX(BG106:BR106)</f>
        <v>0</v>
      </c>
      <c r="AD106" s="220">
        <f>MAX(BS106:CD106)</f>
        <v>-1.9199999999999662E-2</v>
      </c>
      <c r="AE106" s="220">
        <f ca="1">_xlfn.IFNA(MAX(OFFSET($AU106,0,MATCH(Periods!$D$15,$AU$7:$CS$7)-1):OFFSET($AU106,0,MATCH(Periods!$D$15,$AU$7:$CS$7,0)-12)),0)</f>
        <v>-1.9199999999999662E-2</v>
      </c>
      <c r="AF106" s="337"/>
      <c r="AG106" s="220">
        <f t="shared" si="503"/>
        <v>-1.2002308333333334</v>
      </c>
      <c r="AH106" s="220">
        <f>AVERAGE(BG106:BR106)</f>
        <v>-0.69930499999999995</v>
      </c>
      <c r="AI106" s="220">
        <f>AVERAGE(BS106:CD106)</f>
        <v>-1.1793049999999998</v>
      </c>
      <c r="AJ106" s="220">
        <f ca="1">_xlfn.IFNA(AVERAGE(OFFSET($AU106,0,MATCH(Periods!$D$15,$AU$7:$CS$7)-1):OFFSET($AU106,0,MATCH(Periods!$D$15,$AU$7:$CS$7,0)-12)),0)</f>
        <v>-0.85375500000000004</v>
      </c>
      <c r="AK106" s="337"/>
      <c r="AL106" s="220">
        <f t="shared" si="504"/>
        <v>6.0111100000000004</v>
      </c>
      <c r="AM106" s="83">
        <f t="shared" si="505"/>
        <v>-0.417357911012951</v>
      </c>
      <c r="AN106" s="220">
        <f t="shared" si="506"/>
        <v>-5.759999999999998</v>
      </c>
      <c r="AO106" s="83">
        <f t="shared" si="507"/>
        <v>0.68639577866596102</v>
      </c>
      <c r="AP106" s="220">
        <f t="shared" ca="1" si="508"/>
        <v>3.9065999999999974</v>
      </c>
      <c r="AQ106" s="83">
        <f t="shared" ca="1" si="509"/>
        <v>-0.27605242070541536</v>
      </c>
      <c r="AR106" s="220">
        <f t="shared" ca="1" si="510"/>
        <v>3.9065999999999992</v>
      </c>
      <c r="AS106" s="49">
        <f t="shared" ca="1" si="511"/>
        <v>-0.54839094577996128</v>
      </c>
      <c r="AT106" s="269"/>
      <c r="AU106" s="220">
        <f>SUMIFS(TB!N:N,TB!$F:$F,'Reported IS - detailed'!$B106,TB!$B:$B,'Reported IS - detailed'!$C106,TB!$G:$G,'Reported IS - detailed'!$E106,TB!$J:$J,'Reported IS - detailed'!$A$4,TB!$K:$K,"")</f>
        <v>0</v>
      </c>
      <c r="AV106" s="220">
        <f>SUMIFS(TB!O:O,TB!$F:$F,'Reported IS - detailed'!$B106,TB!$B:$B,'Reported IS - detailed'!$C106,TB!$G:$G,'Reported IS - detailed'!$E106,TB!$J:$J,'Reported IS - detailed'!$A$4,TB!$K:$K,"")</f>
        <v>-2.9224099999999997</v>
      </c>
      <c r="AW106" s="220">
        <f>SUMIFS(TB!P:P,TB!$F:$F,'Reported IS - detailed'!$B106,TB!$B:$B,'Reported IS - detailed'!$C106,TB!$G:$G,'Reported IS - detailed'!$E106,TB!$J:$J,'Reported IS - detailed'!$A$4,TB!$K:$K,"")</f>
        <v>-2.1530100000000005</v>
      </c>
      <c r="AX106" s="220">
        <f>SUMIFS(TB!Q:Q,TB!$F:$F,'Reported IS - detailed'!$B106,TB!$B:$B,'Reported IS - detailed'!$C106,TB!$G:$G,'Reported IS - detailed'!$E106,TB!$J:$J,'Reported IS - detailed'!$A$4,TB!$K:$K,"")</f>
        <v>-3.0940400000000006</v>
      </c>
      <c r="AY106" s="220">
        <f>SUMIFS(TB!R:R,TB!$F:$F,'Reported IS - detailed'!$B106,TB!$B:$B,'Reported IS - detailed'!$C106,TB!$G:$G,'Reported IS - detailed'!$E106,TB!$J:$J,'Reported IS - detailed'!$A$4,TB!$K:$K,"")</f>
        <v>-0.64480999999999966</v>
      </c>
      <c r="AZ106" s="220">
        <f>SUMIFS(TB!S:S,TB!$F:$F,'Reported IS - detailed'!$B106,TB!$B:$B,'Reported IS - detailed'!$C106,TB!$G:$G,'Reported IS - detailed'!$E106,TB!$J:$J,'Reported IS - detailed'!$A$4,TB!$K:$K,"")</f>
        <v>-2.8401299999999985</v>
      </c>
      <c r="BA106" s="220">
        <f>SUMIFS(TB!T:T,TB!$F:$F,'Reported IS - detailed'!$B106,TB!$B:$B,'Reported IS - detailed'!$C106,TB!$G:$G,'Reported IS - detailed'!$E106,TB!$J:$J,'Reported IS - detailed'!$A$4,TB!$K:$K,"")</f>
        <v>-0.22396000000000171</v>
      </c>
      <c r="BB106" s="220">
        <f>SUMIFS(TB!U:U,TB!$F:$F,'Reported IS - detailed'!$B106,TB!$B:$B,'Reported IS - detailed'!$C106,TB!$G:$G,'Reported IS - detailed'!$E106,TB!$J:$J,'Reported IS - detailed'!$A$4,TB!$K:$K,"")</f>
        <v>-0.41092000000000084</v>
      </c>
      <c r="BC106" s="220">
        <f>SUMIFS(TB!V:V,TB!$F:$F,'Reported IS - detailed'!$B106,TB!$B:$B,'Reported IS - detailed'!$C106,TB!$G:$G,'Reported IS - detailed'!$E106,TB!$J:$J,'Reported IS - detailed'!$A$4,TB!$K:$K,"")</f>
        <v>-0.18678999999999846</v>
      </c>
      <c r="BD106" s="220">
        <f>SUMIFS(TB!W:W,TB!$F:$F,'Reported IS - detailed'!$B106,TB!$B:$B,'Reported IS - detailed'!$C106,TB!$G:$G,'Reported IS - detailed'!$E106,TB!$J:$J,'Reported IS - detailed'!$A$4,TB!$K:$K,"")</f>
        <v>-1.3380500000000008</v>
      </c>
      <c r="BE106" s="220">
        <f>SUMIFS(TB!X:X,TB!$F:$F,'Reported IS - detailed'!$B106,TB!$B:$B,'Reported IS - detailed'!$C106,TB!$G:$G,'Reported IS - detailed'!$E106,TB!$J:$J,'Reported IS - detailed'!$A$4,TB!$K:$K,"")</f>
        <v>-0.51413999999999938</v>
      </c>
      <c r="BF106" s="220">
        <f>SUMIFS(TB!Y:Y,TB!$F:$F,'Reported IS - detailed'!$B106,TB!$B:$B,'Reported IS - detailed'!$C106,TB!$G:$G,'Reported IS - detailed'!$E106,TB!$J:$J,'Reported IS - detailed'!$A$4,TB!$K:$K,"")</f>
        <v>-7.4510000000000076E-2</v>
      </c>
      <c r="BG106" s="220">
        <f>SUMIFS(TB!Z:Z,TB!$F:$F,'Reported IS - detailed'!$B106,TB!$B:$B,'Reported IS - detailed'!$C106,TB!$G:$G,'Reported IS - detailed'!$E106,TB!$J:$J,'Reported IS - detailed'!$A$4,TB!$K:$K,"")</f>
        <v>-1.1089999999999999E-2</v>
      </c>
      <c r="BH106" s="220">
        <f>SUMIFS(TB!AA:AA,TB!$F:$F,'Reported IS - detailed'!$B106,TB!$B:$B,'Reported IS - detailed'!$C106,TB!$G:$G,'Reported IS - detailed'!$E106,TB!$J:$J,'Reported IS - detailed'!$A$4,TB!$K:$K,"")</f>
        <v>-1.0700000000000015E-3</v>
      </c>
      <c r="BI106" s="220">
        <f>SUMIFS(TB!AB:AB,TB!$F:$F,'Reported IS - detailed'!$B106,TB!$B:$B,'Reported IS - detailed'!$C106,TB!$G:$G,'Reported IS - detailed'!$E106,TB!$J:$J,'Reported IS - detailed'!$A$4,TB!$K:$K,"")</f>
        <v>-2.1912199999999999</v>
      </c>
      <c r="BJ106" s="220">
        <f>SUMIFS(TB!AC:AC,TB!$F:$F,'Reported IS - detailed'!$B106,TB!$B:$B,'Reported IS - detailed'!$C106,TB!$G:$G,'Reported IS - detailed'!$E106,TB!$J:$J,'Reported IS - detailed'!$A$4,TB!$K:$K,"")</f>
        <v>-0.14259999999999984</v>
      </c>
      <c r="BK106" s="220">
        <f>SUMIFS(TB!AD:AD,TB!$F:$F,'Reported IS - detailed'!$B106,TB!$B:$B,'Reported IS - detailed'!$C106,TB!$G:$G,'Reported IS - detailed'!$E106,TB!$J:$J,'Reported IS - detailed'!$A$4,TB!$K:$K,"")</f>
        <v>-1.0640999999999998</v>
      </c>
      <c r="BL106" s="220">
        <f>SUMIFS(TB!AE:AE,TB!$F:$F,'Reported IS - detailed'!$B106,TB!$B:$B,'Reported IS - detailed'!$C106,TB!$G:$G,'Reported IS - detailed'!$E106,TB!$J:$J,'Reported IS - detailed'!$A$4,TB!$K:$K,"")</f>
        <v>0</v>
      </c>
      <c r="BM106" s="220">
        <f>SUMIFS(TB!AF:AF,TB!$F:$F,'Reported IS - detailed'!$B106,TB!$B:$B,'Reported IS - detailed'!$C106,TB!$G:$G,'Reported IS - detailed'!$E106,TB!$J:$J,'Reported IS - detailed'!$A$4,TB!$K:$K,"")</f>
        <v>-1.2470000000000425E-2</v>
      </c>
      <c r="BN106" s="220">
        <f>SUMIFS(TB!AG:AG,TB!$F:$F,'Reported IS - detailed'!$B106,TB!$B:$B,'Reported IS - detailed'!$C106,TB!$G:$G,'Reported IS - detailed'!$E106,TB!$J:$J,'Reported IS - detailed'!$A$4,TB!$K:$K,"")</f>
        <v>-5.9339999999999726E-2</v>
      </c>
      <c r="BO106" s="220">
        <f>SUMIFS(TB!AH:AH,TB!$F:$F,'Reported IS - detailed'!$B106,TB!$B:$B,'Reported IS - detailed'!$C106,TB!$G:$G,'Reported IS - detailed'!$E106,TB!$J:$J,'Reported IS - detailed'!$A$4,TB!$K:$K,"")</f>
        <v>-0.20732000000000017</v>
      </c>
      <c r="BP106" s="220">
        <f>SUMIFS(TB!AI:AI,TB!$F:$F,'Reported IS - detailed'!$B106,TB!$B:$B,'Reported IS - detailed'!$C106,TB!$G:$G,'Reported IS - detailed'!$E106,TB!$J:$J,'Reported IS - detailed'!$A$4,TB!$K:$K,"")</f>
        <v>-4.07761</v>
      </c>
      <c r="BQ106" s="220">
        <f>SUMIFS(TB!AJ:AJ,TB!$F:$F,'Reported IS - detailed'!$B106,TB!$B:$B,'Reported IS - detailed'!$C106,TB!$G:$G,'Reported IS - detailed'!$E106,TB!$J:$J,'Reported IS - detailed'!$A$4,TB!$K:$K,"")</f>
        <v>-0.13674000000000053</v>
      </c>
      <c r="BR106" s="220">
        <f>SUMIFS(TB!AK:AK,TB!$F:$F,'Reported IS - detailed'!$B106,TB!$B:$B,'Reported IS - detailed'!$C106,TB!$G:$G,'Reported IS - detailed'!$E106,TB!$J:$J,'Reported IS - detailed'!$A$4,TB!$K:$K,"")</f>
        <v>-0.48809999999999931</v>
      </c>
      <c r="BS106" s="220">
        <f>SUMIFS(TB!AL:AL,TB!$F:$F,'Reported IS - detailed'!$B106,TB!$B:$B,'Reported IS - detailed'!$C106,TB!$G:$G,'Reported IS - detailed'!$E106,TB!$J:$J,'Reported IS - detailed'!$A$4,TB!$K:$K,"")</f>
        <v>-3.0660700000000003</v>
      </c>
      <c r="BT106" s="220">
        <f>SUMIFS(TB!AM:AM,TB!$F:$F,'Reported IS - detailed'!$B106,TB!$B:$B,'Reported IS - detailed'!$C106,TB!$G:$G,'Reported IS - detailed'!$E106,TB!$J:$J,'Reported IS - detailed'!$A$4,TB!$K:$K,"")</f>
        <v>-4.0576799999999995</v>
      </c>
      <c r="BU106" s="220">
        <f>SUMIFS(TB!AN:AN,TB!$F:$F,'Reported IS - detailed'!$B106,TB!$B:$B,'Reported IS - detailed'!$C106,TB!$G:$G,'Reported IS - detailed'!$E106,TB!$J:$J,'Reported IS - detailed'!$A$4,TB!$K:$K,"")</f>
        <v>-0.88313000000000041</v>
      </c>
      <c r="BV106" s="220">
        <f>SUMIFS(TB!AO:AO,TB!$F:$F,'Reported IS - detailed'!$B106,TB!$B:$B,'Reported IS - detailed'!$C106,TB!$G:$G,'Reported IS - detailed'!$E106,TB!$J:$J,'Reported IS - detailed'!$A$4,TB!$K:$K,"")</f>
        <v>-0.91082999999999892</v>
      </c>
      <c r="BW106" s="220">
        <f>SUMIFS(TB!AP:AP,TB!$F:$F,'Reported IS - detailed'!$B106,TB!$B:$B,'Reported IS - detailed'!$C106,TB!$G:$G,'Reported IS - detailed'!$E106,TB!$J:$J,'Reported IS - detailed'!$A$4,TB!$K:$K,"")</f>
        <v>-1.9119100000000007</v>
      </c>
      <c r="BX106" s="220">
        <f>SUMIFS(TB!AQ:AQ,TB!$F:$F,'Reported IS - detailed'!$B106,TB!$B:$B,'Reported IS - detailed'!$C106,TB!$G:$G,'Reported IS - detailed'!$E106,TB!$J:$J,'Reported IS - detailed'!$A$4,TB!$K:$K,"")</f>
        <v>-0.58769999999999989</v>
      </c>
      <c r="BY106" s="220">
        <f>SUMIFS(TB!AR:AR,TB!$F:$F,'Reported IS - detailed'!$B106,TB!$B:$B,'Reported IS - detailed'!$C106,TB!$G:$G,'Reported IS - detailed'!$E106,TB!$J:$J,'Reported IS - detailed'!$A$4,TB!$K:$K,"")</f>
        <v>-0.26264999999999894</v>
      </c>
      <c r="BZ106" s="220">
        <f>SUMIFS(TB!AS:AS,TB!$F:$F,'Reported IS - detailed'!$B106,TB!$B:$B,'Reported IS - detailed'!$C106,TB!$G:$G,'Reported IS - detailed'!$E106,TB!$J:$J,'Reported IS - detailed'!$A$4,TB!$K:$K,"")</f>
        <v>-1.3732400000000009</v>
      </c>
      <c r="CA106" s="220">
        <f>SUMIFS(TB!AT:AT,TB!$F:$F,'Reported IS - detailed'!$B106,TB!$B:$B,'Reported IS - detailed'!$C106,TB!$G:$G,'Reported IS - detailed'!$E106,TB!$J:$J,'Reported IS - detailed'!$A$4,TB!$K:$K,"")</f>
        <v>-1.9199999999999662E-2</v>
      </c>
      <c r="CB106" s="220">
        <f>SUMIFS(TB!AU:AU,TB!$F:$F,'Reported IS - detailed'!$B106,TB!$B:$B,'Reported IS - detailed'!$C106,TB!$G:$G,'Reported IS - detailed'!$E106,TB!$J:$J,'Reported IS - detailed'!$A$4,TB!$K:$K,"")</f>
        <v>-0.1383800000000015</v>
      </c>
      <c r="CC106" s="220">
        <f>SUMIFS(TB!AV:AV,TB!$F:$F,'Reported IS - detailed'!$B106,TB!$B:$B,'Reported IS - detailed'!$C106,TB!$G:$G,'Reported IS - detailed'!$E106,TB!$J:$J,'Reported IS - detailed'!$A$4,TB!$K:$K,"")</f>
        <v>-7.8109999999998792E-2</v>
      </c>
      <c r="CD106" s="220">
        <f>SUMIFS(TB!AW:AW,TB!$F:$F,'Reported IS - detailed'!$B106,TB!$B:$B,'Reported IS - detailed'!$C106,TB!$G:$G,'Reported IS - detailed'!$E106,TB!$J:$J,'Reported IS - detailed'!$A$4,TB!$K:$K,"")</f>
        <v>-0.86275999999999975</v>
      </c>
      <c r="CE106" s="220">
        <f>SUMIFS(TB!AX:AX,TB!$F:$F,'Reported IS - detailed'!$B106,TB!$B:$B,'Reported IS - detailed'!$C106,TB!$G:$G,'Reported IS - detailed'!$E106,TB!$J:$J,'Reported IS - detailed'!$A$4,TB!$K:$K,"")</f>
        <v>-2.7572899999999998</v>
      </c>
      <c r="CF106" s="220">
        <f>SUMIFS(TB!AY:AY,TB!$F:$F,'Reported IS - detailed'!$B106,TB!$B:$B,'Reported IS - detailed'!$C106,TB!$G:$G,'Reported IS - detailed'!$E106,TB!$J:$J,'Reported IS - detailed'!$A$4,TB!$K:$K,"")</f>
        <v>-0.45986000000000038</v>
      </c>
      <c r="CG106" s="220">
        <f>SUMIFS(TB!AZ:AZ,TB!$F:$F,'Reported IS - detailed'!$B106,TB!$B:$B,'Reported IS - detailed'!$C106,TB!$G:$G,'Reported IS - detailed'!$E106,TB!$J:$J,'Reported IS - detailed'!$A$4,TB!$K:$K,"")</f>
        <v>0</v>
      </c>
      <c r="CH106" s="220">
        <f>SUMIFS(TB!BA:BA,TB!$F:$F,'Reported IS - detailed'!$B106,TB!$B:$B,'Reported IS - detailed'!$C106,TB!$G:$G,'Reported IS - detailed'!$E106,TB!$J:$J,'Reported IS - detailed'!$A$4,TB!$K:$K,"")</f>
        <v>0</v>
      </c>
      <c r="CI106" s="220">
        <f>SUMIFS(TB!BB:BB,TB!$F:$F,'Reported IS - detailed'!$B106,TB!$B:$B,'Reported IS - detailed'!$C106,TB!$G:$G,'Reported IS - detailed'!$E106,TB!$J:$J,'Reported IS - detailed'!$A$4,TB!$K:$K,"")</f>
        <v>0</v>
      </c>
      <c r="CJ106" s="220">
        <f>SUMIFS(TB!BC:BC,TB!$F:$F,'Reported IS - detailed'!$B106,TB!$B:$B,'Reported IS - detailed'!$C106,TB!$G:$G,'Reported IS - detailed'!$E106,TB!$J:$J,'Reported IS - detailed'!$A$4,TB!$K:$K,"")</f>
        <v>0</v>
      </c>
      <c r="CK106" s="220">
        <f>SUMIFS(TB!BD:BD,TB!$F:$F,'Reported IS - detailed'!$B106,TB!$B:$B,'Reported IS - detailed'!$C106,TB!$G:$G,'Reported IS - detailed'!$E106,TB!$J:$J,'Reported IS - detailed'!$A$4,TB!$K:$K,"")</f>
        <v>0</v>
      </c>
      <c r="CL106" s="220">
        <f>SUMIFS(TB!BE:BE,TB!$F:$F,'Reported IS - detailed'!$B106,TB!$B:$B,'Reported IS - detailed'!$C106,TB!$G:$G,'Reported IS - detailed'!$E106,TB!$J:$J,'Reported IS - detailed'!$A$4,TB!$K:$K,"")</f>
        <v>0</v>
      </c>
      <c r="CM106" s="220">
        <f>SUMIFS(TB!BF:BF,TB!$F:$F,'Reported IS - detailed'!$B106,TB!$B:$B,'Reported IS - detailed'!$C106,TB!$G:$G,'Reported IS - detailed'!$E106,TB!$J:$J,'Reported IS - detailed'!$A$4,TB!$K:$K,"")</f>
        <v>0</v>
      </c>
      <c r="CN106" s="220">
        <f>SUMIFS(TB!BG:BG,TB!$F:$F,'Reported IS - detailed'!$B106,TB!$B:$B,'Reported IS - detailed'!$C106,TB!$G:$G,'Reported IS - detailed'!$E106,TB!$J:$J,'Reported IS - detailed'!$A$4,TB!$K:$K,"")</f>
        <v>0</v>
      </c>
      <c r="CO106" s="220">
        <f>SUMIFS(TB!BH:BH,TB!$F:$F,'Reported IS - detailed'!$B106,TB!$B:$B,'Reported IS - detailed'!$C106,TB!$G:$G,'Reported IS - detailed'!$E106,TB!$J:$J,'Reported IS - detailed'!$A$4,TB!$K:$K,"")</f>
        <v>0</v>
      </c>
      <c r="CP106" s="220">
        <f>SUMIFS(TB!BI:BI,TB!$F:$F,'Reported IS - detailed'!$B106,TB!$B:$B,'Reported IS - detailed'!$C106,TB!$G:$G,'Reported IS - detailed'!$E106,TB!$J:$J,'Reported IS - detailed'!$A$4,TB!$K:$K,"")</f>
        <v>0</v>
      </c>
    </row>
    <row r="107" spans="2:94" s="20" customFormat="1" ht="14.25" customHeight="1" collapsed="1" x14ac:dyDescent="0.45">
      <c r="B107" s="80" t="str">
        <f>Periods!$C$41</f>
        <v>Interest expense, net</v>
      </c>
      <c r="C107" s="21"/>
      <c r="D107" s="21" t="str">
        <f>E107</f>
        <v>Interest expense, net</v>
      </c>
      <c r="E107" s="314" t="str">
        <f>B107</f>
        <v>Interest expense, net</v>
      </c>
      <c r="F107" s="80"/>
      <c r="G107" s="218">
        <f t="shared" ref="G107:L107" si="514">SUM(G105:G106)</f>
        <v>578.88603000000001</v>
      </c>
      <c r="H107" s="218">
        <f t="shared" si="514"/>
        <v>380.49373000000003</v>
      </c>
      <c r="I107" s="218">
        <f t="shared" si="514"/>
        <v>75.350020000000001</v>
      </c>
      <c r="J107" s="218">
        <f t="shared" ca="1" si="514"/>
        <v>48.695109999999993</v>
      </c>
      <c r="K107" s="218">
        <f t="shared" ca="1" si="514"/>
        <v>36.553800000000003</v>
      </c>
      <c r="L107" s="218">
        <f t="shared" ca="1" si="514"/>
        <v>9.8988900000000015</v>
      </c>
      <c r="M107" s="277"/>
      <c r="N107" s="80"/>
      <c r="O107" s="316"/>
      <c r="P107" s="58">
        <f t="shared" si="495"/>
        <v>6.0824390045927847E-3</v>
      </c>
      <c r="Q107" s="58">
        <f t="shared" si="496"/>
        <v>7.2865367720777608E-3</v>
      </c>
      <c r="R107" s="58">
        <f t="shared" si="497"/>
        <v>8.9965592322694809E-4</v>
      </c>
      <c r="S107" s="58">
        <f t="shared" ca="1" si="498"/>
        <v>6.3324697185821626E-4</v>
      </c>
      <c r="T107" s="58">
        <f t="shared" ca="1" si="499"/>
        <v>3.5259911082629681E-3</v>
      </c>
      <c r="U107" s="58">
        <f t="shared" ca="1" si="500"/>
        <v>2.8200401292266773E-3</v>
      </c>
      <c r="V107" s="149"/>
      <c r="W107" s="446"/>
      <c r="X107" s="446"/>
      <c r="Y107" s="446"/>
      <c r="Z107" s="446"/>
      <c r="AA107" s="337"/>
      <c r="AB107" s="446"/>
      <c r="AC107" s="446"/>
      <c r="AD107" s="446"/>
      <c r="AE107" s="446"/>
      <c r="AF107" s="337"/>
      <c r="AG107" s="446"/>
      <c r="AH107" s="446"/>
      <c r="AI107" s="446"/>
      <c r="AJ107" s="446"/>
      <c r="AK107" s="337"/>
      <c r="AL107" s="218">
        <f t="shared" si="504"/>
        <v>-198.39229999999998</v>
      </c>
      <c r="AM107" s="59">
        <f t="shared" si="505"/>
        <v>-0.34271391900751169</v>
      </c>
      <c r="AN107" s="218">
        <f t="shared" si="506"/>
        <v>-305.14371000000006</v>
      </c>
      <c r="AO107" s="59">
        <f t="shared" si="507"/>
        <v>-0.80196777486977255</v>
      </c>
      <c r="AP107" s="218">
        <f t="shared" ca="1" si="508"/>
        <v>-26.654910000000008</v>
      </c>
      <c r="AQ107" s="59">
        <f t="shared" ca="1" si="509"/>
        <v>-0.35374788221688602</v>
      </c>
      <c r="AR107" s="218">
        <f t="shared" ca="1" si="510"/>
        <v>-26.654910000000001</v>
      </c>
      <c r="AS107" s="58">
        <f t="shared" ca="1" si="511"/>
        <v>-0.72919669090491268</v>
      </c>
      <c r="AT107" s="269"/>
      <c r="AU107" s="218">
        <f t="shared" ref="AU107:CP107" si="515">SUM(AU105:AU106)</f>
        <v>66.294089999999997</v>
      </c>
      <c r="AV107" s="218">
        <f t="shared" si="515"/>
        <v>65.149850000000015</v>
      </c>
      <c r="AW107" s="218">
        <f t="shared" si="515"/>
        <v>96.297110000000004</v>
      </c>
      <c r="AX107" s="218">
        <f t="shared" si="515"/>
        <v>11.886750000000013</v>
      </c>
      <c r="AY107" s="218">
        <f t="shared" si="515"/>
        <v>3.4173499999999777</v>
      </c>
      <c r="AZ107" s="218">
        <f t="shared" si="515"/>
        <v>16.011970000000009</v>
      </c>
      <c r="BA107" s="218">
        <f t="shared" si="515"/>
        <v>49.366850000000028</v>
      </c>
      <c r="BB107" s="218">
        <f t="shared" si="515"/>
        <v>42.781479999999959</v>
      </c>
      <c r="BC107" s="218">
        <f t="shared" si="515"/>
        <v>4.969730000000002</v>
      </c>
      <c r="BD107" s="218">
        <f t="shared" si="515"/>
        <v>59.083280000000009</v>
      </c>
      <c r="BE107" s="218">
        <f t="shared" si="515"/>
        <v>95.152369999999905</v>
      </c>
      <c r="BF107" s="218">
        <f t="shared" si="515"/>
        <v>68.475200000000115</v>
      </c>
      <c r="BG107" s="218">
        <f t="shared" si="515"/>
        <v>48.141859999999994</v>
      </c>
      <c r="BH107" s="218">
        <f t="shared" si="515"/>
        <v>90.742960000000011</v>
      </c>
      <c r="BI107" s="218">
        <f t="shared" si="515"/>
        <v>30.724669999999989</v>
      </c>
      <c r="BJ107" s="218">
        <f t="shared" si="515"/>
        <v>1.5185199999999828</v>
      </c>
      <c r="BK107" s="218">
        <f t="shared" si="515"/>
        <v>3.685700000000022</v>
      </c>
      <c r="BL107" s="218">
        <f t="shared" si="515"/>
        <v>9.8336299999999994</v>
      </c>
      <c r="BM107" s="218">
        <f t="shared" si="515"/>
        <v>12.859599999999979</v>
      </c>
      <c r="BN107" s="218">
        <f t="shared" si="515"/>
        <v>24.767790000000012</v>
      </c>
      <c r="BO107" s="218">
        <f t="shared" si="515"/>
        <v>29.338919999999984</v>
      </c>
      <c r="BP107" s="218">
        <f t="shared" si="515"/>
        <v>33.807970000000033</v>
      </c>
      <c r="BQ107" s="218">
        <f t="shared" si="515"/>
        <v>50.528559999999999</v>
      </c>
      <c r="BR107" s="218">
        <f t="shared" si="515"/>
        <v>44.54355000000001</v>
      </c>
      <c r="BS107" s="218">
        <f t="shared" si="515"/>
        <v>22.414390000000001</v>
      </c>
      <c r="BT107" s="218">
        <f t="shared" si="515"/>
        <v>14.139410000000003</v>
      </c>
      <c r="BU107" s="218">
        <f t="shared" si="515"/>
        <v>-0.55003000000000579</v>
      </c>
      <c r="BV107" s="218">
        <f t="shared" si="515"/>
        <v>20.682499999999997</v>
      </c>
      <c r="BW107" s="218">
        <f t="shared" si="515"/>
        <v>5.7414300000000136</v>
      </c>
      <c r="BX107" s="218">
        <f t="shared" si="515"/>
        <v>0.6797299999999904</v>
      </c>
      <c r="BY107" s="218">
        <f t="shared" si="515"/>
        <v>2.171389999999997</v>
      </c>
      <c r="BZ107" s="218">
        <f t="shared" si="515"/>
        <v>-0.77336999999999101</v>
      </c>
      <c r="CA107" s="218">
        <f t="shared" si="515"/>
        <v>4.7287000000000017</v>
      </c>
      <c r="CB107" s="218">
        <f t="shared" si="515"/>
        <v>3.9108800000000024</v>
      </c>
      <c r="CC107" s="218">
        <f t="shared" si="515"/>
        <v>2.5188699999999891</v>
      </c>
      <c r="CD107" s="218">
        <f t="shared" si="515"/>
        <v>-0.31388000000000282</v>
      </c>
      <c r="CE107" s="218">
        <f t="shared" si="515"/>
        <v>-0.42866999999999988</v>
      </c>
      <c r="CF107" s="218">
        <f t="shared" si="515"/>
        <v>10.32756</v>
      </c>
      <c r="CG107" s="218">
        <f t="shared" si="515"/>
        <v>0</v>
      </c>
      <c r="CH107" s="218">
        <f t="shared" si="515"/>
        <v>0</v>
      </c>
      <c r="CI107" s="218">
        <f t="shared" si="515"/>
        <v>0</v>
      </c>
      <c r="CJ107" s="218">
        <f t="shared" si="515"/>
        <v>0</v>
      </c>
      <c r="CK107" s="218">
        <f t="shared" si="515"/>
        <v>0</v>
      </c>
      <c r="CL107" s="218">
        <f t="shared" si="515"/>
        <v>0</v>
      </c>
      <c r="CM107" s="218">
        <f t="shared" si="515"/>
        <v>0</v>
      </c>
      <c r="CN107" s="218">
        <f t="shared" si="515"/>
        <v>0</v>
      </c>
      <c r="CO107" s="218">
        <f t="shared" si="515"/>
        <v>0</v>
      </c>
      <c r="CP107" s="218">
        <f t="shared" si="515"/>
        <v>0</v>
      </c>
    </row>
    <row r="108" spans="2:94" ht="14.25" hidden="1" customHeight="1" outlineLevel="1" x14ac:dyDescent="0.45">
      <c r="B108" s="89" t="s">
        <v>15</v>
      </c>
      <c r="C108" s="90"/>
      <c r="D108" s="315" t="str">
        <f>IFERROR(VLOOKUP($C108,TB!$B:$H,2,FALSE),"-")</f>
        <v>-</v>
      </c>
      <c r="E108" s="315" t="str">
        <f>IFERROR(VLOOKUP($C108,TB!$B:$H,6,FALSE),"-")</f>
        <v>-</v>
      </c>
      <c r="F108" s="316" t="str">
        <f>IFERROR(VLOOKUP($C108,TB!$B:$H,7,FALSE),"-")</f>
        <v>-</v>
      </c>
      <c r="G108" s="218">
        <f>SUM(AU108:BF108)</f>
        <v>0</v>
      </c>
      <c r="H108" s="218">
        <f>SUM(BG108:BR108)</f>
        <v>0</v>
      </c>
      <c r="I108" s="218">
        <f>SUM(BS108:CD108)</f>
        <v>0</v>
      </c>
      <c r="J108" s="218">
        <f ca="1">_xlfn.IFNA(SUM(OFFSET($AU108,0,MATCH(Periods!$D$15,$AU$7:$CS$7)-1):OFFSET($AU108,0,MATCH(Periods!$D$15,$AU$7:$CS$7,0)-12)),0)</f>
        <v>0</v>
      </c>
      <c r="K108" s="218">
        <f ca="1">_xlfn.IFNA(SUM(OFFSET($AU108,0,MATCH(Periods!$D$17,$AU$7:$CS$7)-1):OFFSET($AU108,0,MATCH(Periods!$D$13,$AU$7:$CS$7,0))),0)</f>
        <v>0</v>
      </c>
      <c r="L108" s="218">
        <f ca="1">_xlfn.IFNA(SUM(OFFSET($AU108,0,MATCH(Periods!$D$16,$AU$7:$CS$7)-1):OFFSET($AU108,0,MATCH(Periods!$D$14,$AU$7:$CS$7,0))),0)</f>
        <v>0</v>
      </c>
      <c r="M108" s="281"/>
      <c r="N108" s="89"/>
      <c r="O108" s="316"/>
      <c r="P108" s="58">
        <f t="shared" si="495"/>
        <v>0</v>
      </c>
      <c r="Q108" s="58">
        <f t="shared" si="496"/>
        <v>0</v>
      </c>
      <c r="R108" s="58">
        <f t="shared" si="497"/>
        <v>0</v>
      </c>
      <c r="S108" s="58">
        <f t="shared" ca="1" si="498"/>
        <v>0</v>
      </c>
      <c r="T108" s="58">
        <f t="shared" ca="1" si="499"/>
        <v>0</v>
      </c>
      <c r="U108" s="58">
        <f t="shared" ca="1" si="500"/>
        <v>0</v>
      </c>
      <c r="V108" s="150"/>
      <c r="W108" s="218">
        <f t="shared" si="501"/>
        <v>0</v>
      </c>
      <c r="X108" s="218">
        <f>MIN(BG108:BR108)</f>
        <v>0</v>
      </c>
      <c r="Y108" s="218">
        <f>MIN(BS108:CD108)</f>
        <v>0</v>
      </c>
      <c r="Z108" s="218">
        <f ca="1">_xlfn.IFNA(MIN(OFFSET($AU108,0,MATCH(Periods!$D$15,$AU$7:$CS$7)-1):OFFSET($AU108,0,MATCH(Periods!$D$15,$AU$7:$CS$7,0)-12)),0)</f>
        <v>0</v>
      </c>
      <c r="AA108" s="337"/>
      <c r="AB108" s="218">
        <f t="shared" si="502"/>
        <v>0</v>
      </c>
      <c r="AC108" s="218">
        <f>MAX(BG108:BR108)</f>
        <v>0</v>
      </c>
      <c r="AD108" s="218">
        <f>MAX(BS108:CD108)</f>
        <v>0</v>
      </c>
      <c r="AE108" s="218">
        <f ca="1">_xlfn.IFNA(MAX(OFFSET($AU108,0,MATCH(Periods!$D$15,$AU$7:$CS$7)-1):OFFSET($AU108,0,MATCH(Periods!$D$15,$AU$7:$CS$7,0)-12)),0)</f>
        <v>0</v>
      </c>
      <c r="AF108" s="337"/>
      <c r="AG108" s="218">
        <f t="shared" si="503"/>
        <v>0</v>
      </c>
      <c r="AH108" s="218">
        <f>AVERAGE(BG108:BR108)</f>
        <v>0</v>
      </c>
      <c r="AI108" s="218">
        <f>AVERAGE(BS108:CD108)</f>
        <v>0</v>
      </c>
      <c r="AJ108" s="218">
        <f ca="1">_xlfn.IFNA(AVERAGE(OFFSET($AU108,0,MATCH(Periods!$D$15,$AU$7:$CS$7)-1):OFFSET($AU108,0,MATCH(Periods!$D$15,$AU$7:$CS$7,0)-12)),0)</f>
        <v>0</v>
      </c>
      <c r="AK108" s="337"/>
      <c r="AL108" s="218">
        <f t="shared" si="504"/>
        <v>0</v>
      </c>
      <c r="AM108" s="59" t="str">
        <f t="shared" si="505"/>
        <v>n/a</v>
      </c>
      <c r="AN108" s="218">
        <f t="shared" si="506"/>
        <v>0</v>
      </c>
      <c r="AO108" s="59" t="str">
        <f t="shared" si="507"/>
        <v>n/a</v>
      </c>
      <c r="AP108" s="218">
        <f t="shared" ca="1" si="508"/>
        <v>0</v>
      </c>
      <c r="AQ108" s="59" t="str">
        <f t="shared" ca="1" si="509"/>
        <v>n/a</v>
      </c>
      <c r="AR108" s="218">
        <f t="shared" ca="1" si="510"/>
        <v>0</v>
      </c>
      <c r="AS108" s="58" t="str">
        <f t="shared" ca="1" si="511"/>
        <v>n/a</v>
      </c>
      <c r="AT108" s="268"/>
      <c r="AU108" s="219">
        <f>SUMIFS(TB!N:N,TB!$F:$F,'Reported IS - detailed'!$B108,TB!$B:$B,'Reported IS - detailed'!$C108,TB!$G:$G,'Reported IS - detailed'!$E108,TB!$J:$J,'Reported IS - detailed'!$A$4,TB!$K:$K,"")</f>
        <v>0</v>
      </c>
      <c r="AV108" s="219">
        <f>SUMIFS(TB!O:O,TB!$F:$F,'Reported IS - detailed'!$B108,TB!$B:$B,'Reported IS - detailed'!$C108,TB!$G:$G,'Reported IS - detailed'!$E108,TB!$J:$J,'Reported IS - detailed'!$A$4,TB!$K:$K,"")</f>
        <v>0</v>
      </c>
      <c r="AW108" s="219">
        <f>SUMIFS(TB!P:P,TB!$F:$F,'Reported IS - detailed'!$B108,TB!$B:$B,'Reported IS - detailed'!$C108,TB!$G:$G,'Reported IS - detailed'!$E108,TB!$J:$J,'Reported IS - detailed'!$A$4,TB!$K:$K,"")</f>
        <v>0</v>
      </c>
      <c r="AX108" s="219">
        <f>SUMIFS(TB!Q:Q,TB!$F:$F,'Reported IS - detailed'!$B108,TB!$B:$B,'Reported IS - detailed'!$C108,TB!$G:$G,'Reported IS - detailed'!$E108,TB!$J:$J,'Reported IS - detailed'!$A$4,TB!$K:$K,"")</f>
        <v>0</v>
      </c>
      <c r="AY108" s="219">
        <f>SUMIFS(TB!R:R,TB!$F:$F,'Reported IS - detailed'!$B108,TB!$B:$B,'Reported IS - detailed'!$C108,TB!$G:$G,'Reported IS - detailed'!$E108,TB!$J:$J,'Reported IS - detailed'!$A$4,TB!$K:$K,"")</f>
        <v>0</v>
      </c>
      <c r="AZ108" s="219">
        <f>SUMIFS(TB!S:S,TB!$F:$F,'Reported IS - detailed'!$B108,TB!$B:$B,'Reported IS - detailed'!$C108,TB!$G:$G,'Reported IS - detailed'!$E108,TB!$J:$J,'Reported IS - detailed'!$A$4,TB!$K:$K,"")</f>
        <v>0</v>
      </c>
      <c r="BA108" s="219">
        <f>SUMIFS(TB!T:T,TB!$F:$F,'Reported IS - detailed'!$B108,TB!$B:$B,'Reported IS - detailed'!$C108,TB!$G:$G,'Reported IS - detailed'!$E108,TB!$J:$J,'Reported IS - detailed'!$A$4,TB!$K:$K,"")</f>
        <v>0</v>
      </c>
      <c r="BB108" s="219">
        <f>SUMIFS(TB!U:U,TB!$F:$F,'Reported IS - detailed'!$B108,TB!$B:$B,'Reported IS - detailed'!$C108,TB!$G:$G,'Reported IS - detailed'!$E108,TB!$J:$J,'Reported IS - detailed'!$A$4,TB!$K:$K,"")</f>
        <v>0</v>
      </c>
      <c r="BC108" s="219">
        <f>SUMIFS(TB!V:V,TB!$F:$F,'Reported IS - detailed'!$B108,TB!$B:$B,'Reported IS - detailed'!$C108,TB!$G:$G,'Reported IS - detailed'!$E108,TB!$J:$J,'Reported IS - detailed'!$A$4,TB!$K:$K,"")</f>
        <v>0</v>
      </c>
      <c r="BD108" s="219">
        <f>SUMIFS(TB!W:W,TB!$F:$F,'Reported IS - detailed'!$B108,TB!$B:$B,'Reported IS - detailed'!$C108,TB!$G:$G,'Reported IS - detailed'!$E108,TB!$J:$J,'Reported IS - detailed'!$A$4,TB!$K:$K,"")</f>
        <v>0</v>
      </c>
      <c r="BE108" s="219">
        <f>SUMIFS(TB!X:X,TB!$F:$F,'Reported IS - detailed'!$B108,TB!$B:$B,'Reported IS - detailed'!$C108,TB!$G:$G,'Reported IS - detailed'!$E108,TB!$J:$J,'Reported IS - detailed'!$A$4,TB!$K:$K,"")</f>
        <v>0</v>
      </c>
      <c r="BF108" s="219">
        <f>SUMIFS(TB!Y:Y,TB!$F:$F,'Reported IS - detailed'!$B108,TB!$B:$B,'Reported IS - detailed'!$C108,TB!$G:$G,'Reported IS - detailed'!$E108,TB!$J:$J,'Reported IS - detailed'!$A$4,TB!$K:$K,"")</f>
        <v>0</v>
      </c>
      <c r="BG108" s="219">
        <f>SUMIFS(TB!Z:Z,TB!$F:$F,'Reported IS - detailed'!$B108,TB!$B:$B,'Reported IS - detailed'!$C108,TB!$G:$G,'Reported IS - detailed'!$E108,TB!$J:$J,'Reported IS - detailed'!$A$4,TB!$K:$K,"")</f>
        <v>0</v>
      </c>
      <c r="BH108" s="219">
        <f>SUMIFS(TB!AA:AA,TB!$F:$F,'Reported IS - detailed'!$B108,TB!$B:$B,'Reported IS - detailed'!$C108,TB!$G:$G,'Reported IS - detailed'!$E108,TB!$J:$J,'Reported IS - detailed'!$A$4,TB!$K:$K,"")</f>
        <v>0</v>
      </c>
      <c r="BI108" s="219">
        <f>SUMIFS(TB!AB:AB,TB!$F:$F,'Reported IS - detailed'!$B108,TB!$B:$B,'Reported IS - detailed'!$C108,TB!$G:$G,'Reported IS - detailed'!$E108,TB!$J:$J,'Reported IS - detailed'!$A$4,TB!$K:$K,"")</f>
        <v>0</v>
      </c>
      <c r="BJ108" s="219">
        <f>SUMIFS(TB!AC:AC,TB!$F:$F,'Reported IS - detailed'!$B108,TB!$B:$B,'Reported IS - detailed'!$C108,TB!$G:$G,'Reported IS - detailed'!$E108,TB!$J:$J,'Reported IS - detailed'!$A$4,TB!$K:$K,"")</f>
        <v>0</v>
      </c>
      <c r="BK108" s="219">
        <f>SUMIFS(TB!AD:AD,TB!$F:$F,'Reported IS - detailed'!$B108,TB!$B:$B,'Reported IS - detailed'!$C108,TB!$G:$G,'Reported IS - detailed'!$E108,TB!$J:$J,'Reported IS - detailed'!$A$4,TB!$K:$K,"")</f>
        <v>0</v>
      </c>
      <c r="BL108" s="219">
        <f>SUMIFS(TB!AE:AE,TB!$F:$F,'Reported IS - detailed'!$B108,TB!$B:$B,'Reported IS - detailed'!$C108,TB!$G:$G,'Reported IS - detailed'!$E108,TB!$J:$J,'Reported IS - detailed'!$A$4,TB!$K:$K,"")</f>
        <v>0</v>
      </c>
      <c r="BM108" s="219">
        <f>SUMIFS(TB!AF:AF,TB!$F:$F,'Reported IS - detailed'!$B108,TB!$B:$B,'Reported IS - detailed'!$C108,TB!$G:$G,'Reported IS - detailed'!$E108,TB!$J:$J,'Reported IS - detailed'!$A$4,TB!$K:$K,"")</f>
        <v>0</v>
      </c>
      <c r="BN108" s="219">
        <f>SUMIFS(TB!AG:AG,TB!$F:$F,'Reported IS - detailed'!$B108,TB!$B:$B,'Reported IS - detailed'!$C108,TB!$G:$G,'Reported IS - detailed'!$E108,TB!$J:$J,'Reported IS - detailed'!$A$4,TB!$K:$K,"")</f>
        <v>0</v>
      </c>
      <c r="BO108" s="219">
        <f>SUMIFS(TB!AH:AH,TB!$F:$F,'Reported IS - detailed'!$B108,TB!$B:$B,'Reported IS - detailed'!$C108,TB!$G:$G,'Reported IS - detailed'!$E108,TB!$J:$J,'Reported IS - detailed'!$A$4,TB!$K:$K,"")</f>
        <v>0</v>
      </c>
      <c r="BP108" s="219">
        <f>SUMIFS(TB!AI:AI,TB!$F:$F,'Reported IS - detailed'!$B108,TB!$B:$B,'Reported IS - detailed'!$C108,TB!$G:$G,'Reported IS - detailed'!$E108,TB!$J:$J,'Reported IS - detailed'!$A$4,TB!$K:$K,"")</f>
        <v>0</v>
      </c>
      <c r="BQ108" s="219">
        <f>SUMIFS(TB!AJ:AJ,TB!$F:$F,'Reported IS - detailed'!$B108,TB!$B:$B,'Reported IS - detailed'!$C108,TB!$G:$G,'Reported IS - detailed'!$E108,TB!$J:$J,'Reported IS - detailed'!$A$4,TB!$K:$K,"")</f>
        <v>0</v>
      </c>
      <c r="BR108" s="219">
        <f>SUMIFS(TB!AK:AK,TB!$F:$F,'Reported IS - detailed'!$B108,TB!$B:$B,'Reported IS - detailed'!$C108,TB!$G:$G,'Reported IS - detailed'!$E108,TB!$J:$J,'Reported IS - detailed'!$A$4,TB!$K:$K,"")</f>
        <v>0</v>
      </c>
      <c r="BS108" s="219">
        <f>SUMIFS(TB!AL:AL,TB!$F:$F,'Reported IS - detailed'!$B108,TB!$B:$B,'Reported IS - detailed'!$C108,TB!$G:$G,'Reported IS - detailed'!$E108,TB!$J:$J,'Reported IS - detailed'!$A$4,TB!$K:$K,"")</f>
        <v>0</v>
      </c>
      <c r="BT108" s="219">
        <f>SUMIFS(TB!AM:AM,TB!$F:$F,'Reported IS - detailed'!$B108,TB!$B:$B,'Reported IS - detailed'!$C108,TB!$G:$G,'Reported IS - detailed'!$E108,TB!$J:$J,'Reported IS - detailed'!$A$4,TB!$K:$K,"")</f>
        <v>0</v>
      </c>
      <c r="BU108" s="219">
        <f>SUMIFS(TB!AN:AN,TB!$F:$F,'Reported IS - detailed'!$B108,TB!$B:$B,'Reported IS - detailed'!$C108,TB!$G:$G,'Reported IS - detailed'!$E108,TB!$J:$J,'Reported IS - detailed'!$A$4,TB!$K:$K,"")</f>
        <v>0</v>
      </c>
      <c r="BV108" s="219">
        <f>SUMIFS(TB!AO:AO,TB!$F:$F,'Reported IS - detailed'!$B108,TB!$B:$B,'Reported IS - detailed'!$C108,TB!$G:$G,'Reported IS - detailed'!$E108,TB!$J:$J,'Reported IS - detailed'!$A$4,TB!$K:$K,"")</f>
        <v>0</v>
      </c>
      <c r="BW108" s="219">
        <f>SUMIFS(TB!AP:AP,TB!$F:$F,'Reported IS - detailed'!$B108,TB!$B:$B,'Reported IS - detailed'!$C108,TB!$G:$G,'Reported IS - detailed'!$E108,TB!$J:$J,'Reported IS - detailed'!$A$4,TB!$K:$K,"")</f>
        <v>0</v>
      </c>
      <c r="BX108" s="219">
        <f>SUMIFS(TB!AQ:AQ,TB!$F:$F,'Reported IS - detailed'!$B108,TB!$B:$B,'Reported IS - detailed'!$C108,TB!$G:$G,'Reported IS - detailed'!$E108,TB!$J:$J,'Reported IS - detailed'!$A$4,TB!$K:$K,"")</f>
        <v>0</v>
      </c>
      <c r="BY108" s="219">
        <f>SUMIFS(TB!AR:AR,TB!$F:$F,'Reported IS - detailed'!$B108,TB!$B:$B,'Reported IS - detailed'!$C108,TB!$G:$G,'Reported IS - detailed'!$E108,TB!$J:$J,'Reported IS - detailed'!$A$4,TB!$K:$K,"")</f>
        <v>0</v>
      </c>
      <c r="BZ108" s="219">
        <f>SUMIFS(TB!AS:AS,TB!$F:$F,'Reported IS - detailed'!$B108,TB!$B:$B,'Reported IS - detailed'!$C108,TB!$G:$G,'Reported IS - detailed'!$E108,TB!$J:$J,'Reported IS - detailed'!$A$4,TB!$K:$K,"")</f>
        <v>0</v>
      </c>
      <c r="CA108" s="219">
        <f>SUMIFS(TB!AT:AT,TB!$F:$F,'Reported IS - detailed'!$B108,TB!$B:$B,'Reported IS - detailed'!$C108,TB!$G:$G,'Reported IS - detailed'!$E108,TB!$J:$J,'Reported IS - detailed'!$A$4,TB!$K:$K,"")</f>
        <v>0</v>
      </c>
      <c r="CB108" s="219">
        <f>SUMIFS(TB!AU:AU,TB!$F:$F,'Reported IS - detailed'!$B108,TB!$B:$B,'Reported IS - detailed'!$C108,TB!$G:$G,'Reported IS - detailed'!$E108,TB!$J:$J,'Reported IS - detailed'!$A$4,TB!$K:$K,"")</f>
        <v>0</v>
      </c>
      <c r="CC108" s="219">
        <f>SUMIFS(TB!AV:AV,TB!$F:$F,'Reported IS - detailed'!$B108,TB!$B:$B,'Reported IS - detailed'!$C108,TB!$G:$G,'Reported IS - detailed'!$E108,TB!$J:$J,'Reported IS - detailed'!$A$4,TB!$K:$K,"")</f>
        <v>0</v>
      </c>
      <c r="CD108" s="218">
        <f>SUMIFS(TB!AW:AW,TB!$F:$F,'Reported IS - detailed'!$B108,TB!$B:$B,'Reported IS - detailed'!$C108,TB!$G:$G,'Reported IS - detailed'!$E108,TB!$J:$J,'Reported IS - detailed'!$A$4,TB!$K:$K,"")</f>
        <v>0</v>
      </c>
      <c r="CE108" s="219">
        <f>SUMIFS(TB!AX:AX,TB!$F:$F,'Reported IS - detailed'!$B108,TB!$B:$B,'Reported IS - detailed'!$C108,TB!$G:$G,'Reported IS - detailed'!$E108,TB!$J:$J,'Reported IS - detailed'!$A$4,TB!$K:$K,"")</f>
        <v>0</v>
      </c>
      <c r="CF108" s="219">
        <f>SUMIFS(TB!AY:AY,TB!$F:$F,'Reported IS - detailed'!$B108,TB!$B:$B,'Reported IS - detailed'!$C108,TB!$G:$G,'Reported IS - detailed'!$E108,TB!$J:$J,'Reported IS - detailed'!$A$4,TB!$K:$K,"")</f>
        <v>0</v>
      </c>
      <c r="CG108" s="219">
        <f>SUMIFS(TB!AZ:AZ,TB!$F:$F,'Reported IS - detailed'!$B108,TB!$B:$B,'Reported IS - detailed'!$C108,TB!$G:$G,'Reported IS - detailed'!$E108,TB!$J:$J,'Reported IS - detailed'!$A$4,TB!$K:$K,"")</f>
        <v>0</v>
      </c>
      <c r="CH108" s="219">
        <f>SUMIFS(TB!BA:BA,TB!$F:$F,'Reported IS - detailed'!$B108,TB!$B:$B,'Reported IS - detailed'!$C108,TB!$G:$G,'Reported IS - detailed'!$E108,TB!$J:$J,'Reported IS - detailed'!$A$4,TB!$K:$K,"")</f>
        <v>0</v>
      </c>
      <c r="CI108" s="219">
        <f>SUMIFS(TB!BB:BB,TB!$F:$F,'Reported IS - detailed'!$B108,TB!$B:$B,'Reported IS - detailed'!$C108,TB!$G:$G,'Reported IS - detailed'!$E108,TB!$J:$J,'Reported IS - detailed'!$A$4,TB!$K:$K,"")</f>
        <v>0</v>
      </c>
      <c r="CJ108" s="219">
        <f>SUMIFS(TB!BC:BC,TB!$F:$F,'Reported IS - detailed'!$B108,TB!$B:$B,'Reported IS - detailed'!$C108,TB!$G:$G,'Reported IS - detailed'!$E108,TB!$J:$J,'Reported IS - detailed'!$A$4,TB!$K:$K,"")</f>
        <v>0</v>
      </c>
      <c r="CK108" s="219">
        <f>SUMIFS(TB!BD:BD,TB!$F:$F,'Reported IS - detailed'!$B108,TB!$B:$B,'Reported IS - detailed'!$C108,TB!$G:$G,'Reported IS - detailed'!$E108,TB!$J:$J,'Reported IS - detailed'!$A$4,TB!$K:$K,"")</f>
        <v>0</v>
      </c>
      <c r="CL108" s="219">
        <f>SUMIFS(TB!BE:BE,TB!$F:$F,'Reported IS - detailed'!$B108,TB!$B:$B,'Reported IS - detailed'!$C108,TB!$G:$G,'Reported IS - detailed'!$E108,TB!$J:$J,'Reported IS - detailed'!$A$4,TB!$K:$K,"")</f>
        <v>0</v>
      </c>
      <c r="CM108" s="219">
        <f>SUMIFS(TB!BF:BF,TB!$F:$F,'Reported IS - detailed'!$B108,TB!$B:$B,'Reported IS - detailed'!$C108,TB!$G:$G,'Reported IS - detailed'!$E108,TB!$J:$J,'Reported IS - detailed'!$A$4,TB!$K:$K,"")</f>
        <v>0</v>
      </c>
      <c r="CN108" s="219">
        <f>SUMIFS(TB!BG:BG,TB!$F:$F,'Reported IS - detailed'!$B108,TB!$B:$B,'Reported IS - detailed'!$C108,TB!$G:$G,'Reported IS - detailed'!$E108,TB!$J:$J,'Reported IS - detailed'!$A$4,TB!$K:$K,"")</f>
        <v>0</v>
      </c>
      <c r="CO108" s="219">
        <f>SUMIFS(TB!BH:BH,TB!$F:$F,'Reported IS - detailed'!$B108,TB!$B:$B,'Reported IS - detailed'!$C108,TB!$G:$G,'Reported IS - detailed'!$E108,TB!$J:$J,'Reported IS - detailed'!$A$4,TB!$K:$K,"")</f>
        <v>0</v>
      </c>
      <c r="CP108" s="218">
        <f>SUMIFS(TB!BI:BI,TB!$F:$F,'Reported IS - detailed'!$B108,TB!$B:$B,'Reported IS - detailed'!$C108,TB!$G:$G,'Reported IS - detailed'!$E108,TB!$J:$J,'Reported IS - detailed'!$A$4,TB!$K:$K,"")</f>
        <v>0</v>
      </c>
    </row>
    <row r="109" spans="2:94" ht="14.25" hidden="1" customHeight="1" outlineLevel="1" x14ac:dyDescent="0.45">
      <c r="B109" s="89" t="s">
        <v>15</v>
      </c>
      <c r="C109" s="90"/>
      <c r="D109" s="90" t="str">
        <f>IFERROR(VLOOKUP($C109,TB!$B:$H,2,FALSE),"-")</f>
        <v>-</v>
      </c>
      <c r="E109" s="90" t="str">
        <f>IFERROR(VLOOKUP($C109,TB!$B:$H,6,FALSE),"-")</f>
        <v>-</v>
      </c>
      <c r="F109" s="89" t="str">
        <f>IFERROR(VLOOKUP($C109,TB!$B:$H,7,FALSE),"-")</f>
        <v>-</v>
      </c>
      <c r="G109" s="219">
        <f>SUM(AU109:BF109)</f>
        <v>0</v>
      </c>
      <c r="H109" s="219">
        <f>SUM(BG109:BR109)</f>
        <v>0</v>
      </c>
      <c r="I109" s="219">
        <f>SUM(BS109:CD109)</f>
        <v>0</v>
      </c>
      <c r="J109" s="218">
        <f ca="1">_xlfn.IFNA(SUM(OFFSET($AU109,0,MATCH(Periods!$D$15,$AU$7:$CS$7)-1):OFFSET($AU109,0,MATCH(Periods!$D$15,$AU$7:$CS$7,0)-12)),0)</f>
        <v>0</v>
      </c>
      <c r="K109" s="218">
        <f ca="1">_xlfn.IFNA(SUM(OFFSET($AU109,0,MATCH(Periods!$D$17,$AU$7:$CS$7)-1):OFFSET($AU109,0,MATCH(Periods!$D$13,$AU$7:$CS$7,0))),0)</f>
        <v>0</v>
      </c>
      <c r="L109" s="218">
        <f ca="1">_xlfn.IFNA(SUM(OFFSET($AU109,0,MATCH(Periods!$D$16,$AU$7:$CS$7)-1):OFFSET($AU109,0,MATCH(Periods!$D$14,$AU$7:$CS$7,0))),0)</f>
        <v>0</v>
      </c>
      <c r="M109" s="281"/>
      <c r="N109" s="89"/>
      <c r="O109" s="316"/>
      <c r="P109" s="58">
        <f t="shared" si="495"/>
        <v>0</v>
      </c>
      <c r="Q109" s="58">
        <f t="shared" si="496"/>
        <v>0</v>
      </c>
      <c r="R109" s="58">
        <f t="shared" si="497"/>
        <v>0</v>
      </c>
      <c r="S109" s="58">
        <f t="shared" ca="1" si="498"/>
        <v>0</v>
      </c>
      <c r="T109" s="58">
        <f t="shared" ca="1" si="499"/>
        <v>0</v>
      </c>
      <c r="U109" s="58">
        <f t="shared" ca="1" si="500"/>
        <v>0</v>
      </c>
      <c r="V109" s="150"/>
      <c r="W109" s="218">
        <f t="shared" si="501"/>
        <v>0</v>
      </c>
      <c r="X109" s="218">
        <f>MIN(BG109:BR109)</f>
        <v>0</v>
      </c>
      <c r="Y109" s="218">
        <f>MIN(BS109:CD109)</f>
        <v>0</v>
      </c>
      <c r="Z109" s="218">
        <f ca="1">_xlfn.IFNA(MIN(OFFSET($AU109,0,MATCH(Periods!$D$15,$AU$7:$CS$7)-1):OFFSET($AU109,0,MATCH(Periods!$D$15,$AU$7:$CS$7,0)-12)),0)</f>
        <v>0</v>
      </c>
      <c r="AA109" s="337"/>
      <c r="AB109" s="218">
        <f t="shared" si="502"/>
        <v>0</v>
      </c>
      <c r="AC109" s="218">
        <f>MAX(BG109:BR109)</f>
        <v>0</v>
      </c>
      <c r="AD109" s="218">
        <f>MAX(BS109:CD109)</f>
        <v>0</v>
      </c>
      <c r="AE109" s="218">
        <f ca="1">_xlfn.IFNA(MAX(OFFSET($AU109,0,MATCH(Periods!$D$15,$AU$7:$CS$7)-1):OFFSET($AU109,0,MATCH(Periods!$D$15,$AU$7:$CS$7,0)-12)),0)</f>
        <v>0</v>
      </c>
      <c r="AF109" s="337"/>
      <c r="AG109" s="218">
        <f t="shared" si="503"/>
        <v>0</v>
      </c>
      <c r="AH109" s="218">
        <f>AVERAGE(BG109:BR109)</f>
        <v>0</v>
      </c>
      <c r="AI109" s="218">
        <f>AVERAGE(BS109:CD109)</f>
        <v>0</v>
      </c>
      <c r="AJ109" s="218">
        <f ca="1">_xlfn.IFNA(AVERAGE(OFFSET($AU109,0,MATCH(Periods!$D$15,$AU$7:$CS$7)-1):OFFSET($AU109,0,MATCH(Periods!$D$15,$AU$7:$CS$7,0)-12)),0)</f>
        <v>0</v>
      </c>
      <c r="AK109" s="337"/>
      <c r="AL109" s="218">
        <f t="shared" si="504"/>
        <v>0</v>
      </c>
      <c r="AM109" s="59" t="str">
        <f t="shared" si="505"/>
        <v>n/a</v>
      </c>
      <c r="AN109" s="218">
        <f t="shared" si="506"/>
        <v>0</v>
      </c>
      <c r="AO109" s="59" t="str">
        <f t="shared" si="507"/>
        <v>n/a</v>
      </c>
      <c r="AP109" s="218">
        <f t="shared" ca="1" si="508"/>
        <v>0</v>
      </c>
      <c r="AQ109" s="59" t="str">
        <f t="shared" ca="1" si="509"/>
        <v>n/a</v>
      </c>
      <c r="AR109" s="218">
        <f t="shared" ca="1" si="510"/>
        <v>0</v>
      </c>
      <c r="AS109" s="58" t="str">
        <f t="shared" ca="1" si="511"/>
        <v>n/a</v>
      </c>
      <c r="AT109" s="268"/>
      <c r="AU109" s="219">
        <f>SUMIFS(TB!N:N,TB!$F:$F,'Reported IS - detailed'!$B109,TB!$B:$B,'Reported IS - detailed'!$C109,TB!$G:$G,'Reported IS - detailed'!$E109,TB!$J:$J,'Reported IS - detailed'!$A$4,TB!$K:$K,"")</f>
        <v>0</v>
      </c>
      <c r="AV109" s="219">
        <f>SUMIFS(TB!O:O,TB!$F:$F,'Reported IS - detailed'!$B109,TB!$B:$B,'Reported IS - detailed'!$C109,TB!$G:$G,'Reported IS - detailed'!$E109,TB!$J:$J,'Reported IS - detailed'!$A$4,TB!$K:$K,"")</f>
        <v>0</v>
      </c>
      <c r="AW109" s="219">
        <f>SUMIFS(TB!P:P,TB!$F:$F,'Reported IS - detailed'!$B109,TB!$B:$B,'Reported IS - detailed'!$C109,TB!$G:$G,'Reported IS - detailed'!$E109,TB!$J:$J,'Reported IS - detailed'!$A$4,TB!$K:$K,"")</f>
        <v>0</v>
      </c>
      <c r="AX109" s="219">
        <f>SUMIFS(TB!Q:Q,TB!$F:$F,'Reported IS - detailed'!$B109,TB!$B:$B,'Reported IS - detailed'!$C109,TB!$G:$G,'Reported IS - detailed'!$E109,TB!$J:$J,'Reported IS - detailed'!$A$4,TB!$K:$K,"")</f>
        <v>0</v>
      </c>
      <c r="AY109" s="219">
        <f>SUMIFS(TB!R:R,TB!$F:$F,'Reported IS - detailed'!$B109,TB!$B:$B,'Reported IS - detailed'!$C109,TB!$G:$G,'Reported IS - detailed'!$E109,TB!$J:$J,'Reported IS - detailed'!$A$4,TB!$K:$K,"")</f>
        <v>0</v>
      </c>
      <c r="AZ109" s="219">
        <f>SUMIFS(TB!S:S,TB!$F:$F,'Reported IS - detailed'!$B109,TB!$B:$B,'Reported IS - detailed'!$C109,TB!$G:$G,'Reported IS - detailed'!$E109,TB!$J:$J,'Reported IS - detailed'!$A$4,TB!$K:$K,"")</f>
        <v>0</v>
      </c>
      <c r="BA109" s="219">
        <f>SUMIFS(TB!T:T,TB!$F:$F,'Reported IS - detailed'!$B109,TB!$B:$B,'Reported IS - detailed'!$C109,TB!$G:$G,'Reported IS - detailed'!$E109,TB!$J:$J,'Reported IS - detailed'!$A$4,TB!$K:$K,"")</f>
        <v>0</v>
      </c>
      <c r="BB109" s="219">
        <f>SUMIFS(TB!U:U,TB!$F:$F,'Reported IS - detailed'!$B109,TB!$B:$B,'Reported IS - detailed'!$C109,TB!$G:$G,'Reported IS - detailed'!$E109,TB!$J:$J,'Reported IS - detailed'!$A$4,TB!$K:$K,"")</f>
        <v>0</v>
      </c>
      <c r="BC109" s="219">
        <f>SUMIFS(TB!V:V,TB!$F:$F,'Reported IS - detailed'!$B109,TB!$B:$B,'Reported IS - detailed'!$C109,TB!$G:$G,'Reported IS - detailed'!$E109,TB!$J:$J,'Reported IS - detailed'!$A$4,TB!$K:$K,"")</f>
        <v>0</v>
      </c>
      <c r="BD109" s="219">
        <f>SUMIFS(TB!W:W,TB!$F:$F,'Reported IS - detailed'!$B109,TB!$B:$B,'Reported IS - detailed'!$C109,TB!$G:$G,'Reported IS - detailed'!$E109,TB!$J:$J,'Reported IS - detailed'!$A$4,TB!$K:$K,"")</f>
        <v>0</v>
      </c>
      <c r="BE109" s="219">
        <f>SUMIFS(TB!X:X,TB!$F:$F,'Reported IS - detailed'!$B109,TB!$B:$B,'Reported IS - detailed'!$C109,TB!$G:$G,'Reported IS - detailed'!$E109,TB!$J:$J,'Reported IS - detailed'!$A$4,TB!$K:$K,"")</f>
        <v>0</v>
      </c>
      <c r="BF109" s="219">
        <f>SUMIFS(TB!Y:Y,TB!$F:$F,'Reported IS - detailed'!$B109,TB!$B:$B,'Reported IS - detailed'!$C109,TB!$G:$G,'Reported IS - detailed'!$E109,TB!$J:$J,'Reported IS - detailed'!$A$4,TB!$K:$K,"")</f>
        <v>0</v>
      </c>
      <c r="BG109" s="219">
        <f>SUMIFS(TB!Z:Z,TB!$F:$F,'Reported IS - detailed'!$B109,TB!$B:$B,'Reported IS - detailed'!$C109,TB!$G:$G,'Reported IS - detailed'!$E109,TB!$J:$J,'Reported IS - detailed'!$A$4,TB!$K:$K,"")</f>
        <v>0</v>
      </c>
      <c r="BH109" s="219">
        <f>SUMIFS(TB!AA:AA,TB!$F:$F,'Reported IS - detailed'!$B109,TB!$B:$B,'Reported IS - detailed'!$C109,TB!$G:$G,'Reported IS - detailed'!$E109,TB!$J:$J,'Reported IS - detailed'!$A$4,TB!$K:$K,"")</f>
        <v>0</v>
      </c>
      <c r="BI109" s="219">
        <f>SUMIFS(TB!AB:AB,TB!$F:$F,'Reported IS - detailed'!$B109,TB!$B:$B,'Reported IS - detailed'!$C109,TB!$G:$G,'Reported IS - detailed'!$E109,TB!$J:$J,'Reported IS - detailed'!$A$4,TB!$K:$K,"")</f>
        <v>0</v>
      </c>
      <c r="BJ109" s="219">
        <f>SUMIFS(TB!AC:AC,TB!$F:$F,'Reported IS - detailed'!$B109,TB!$B:$B,'Reported IS - detailed'!$C109,TB!$G:$G,'Reported IS - detailed'!$E109,TB!$J:$J,'Reported IS - detailed'!$A$4,TB!$K:$K,"")</f>
        <v>0</v>
      </c>
      <c r="BK109" s="219">
        <f>SUMIFS(TB!AD:AD,TB!$F:$F,'Reported IS - detailed'!$B109,TB!$B:$B,'Reported IS - detailed'!$C109,TB!$G:$G,'Reported IS - detailed'!$E109,TB!$J:$J,'Reported IS - detailed'!$A$4,TB!$K:$K,"")</f>
        <v>0</v>
      </c>
      <c r="BL109" s="219">
        <f>SUMIFS(TB!AE:AE,TB!$F:$F,'Reported IS - detailed'!$B109,TB!$B:$B,'Reported IS - detailed'!$C109,TB!$G:$G,'Reported IS - detailed'!$E109,TB!$J:$J,'Reported IS - detailed'!$A$4,TB!$K:$K,"")</f>
        <v>0</v>
      </c>
      <c r="BM109" s="219">
        <f>SUMIFS(TB!AF:AF,TB!$F:$F,'Reported IS - detailed'!$B109,TB!$B:$B,'Reported IS - detailed'!$C109,TB!$G:$G,'Reported IS - detailed'!$E109,TB!$J:$J,'Reported IS - detailed'!$A$4,TB!$K:$K,"")</f>
        <v>0</v>
      </c>
      <c r="BN109" s="219">
        <f>SUMIFS(TB!AG:AG,TB!$F:$F,'Reported IS - detailed'!$B109,TB!$B:$B,'Reported IS - detailed'!$C109,TB!$G:$G,'Reported IS - detailed'!$E109,TB!$J:$J,'Reported IS - detailed'!$A$4,TB!$K:$K,"")</f>
        <v>0</v>
      </c>
      <c r="BO109" s="219">
        <f>SUMIFS(TB!AH:AH,TB!$F:$F,'Reported IS - detailed'!$B109,TB!$B:$B,'Reported IS - detailed'!$C109,TB!$G:$G,'Reported IS - detailed'!$E109,TB!$J:$J,'Reported IS - detailed'!$A$4,TB!$K:$K,"")</f>
        <v>0</v>
      </c>
      <c r="BP109" s="219">
        <f>SUMIFS(TB!AI:AI,TB!$F:$F,'Reported IS - detailed'!$B109,TB!$B:$B,'Reported IS - detailed'!$C109,TB!$G:$G,'Reported IS - detailed'!$E109,TB!$J:$J,'Reported IS - detailed'!$A$4,TB!$K:$K,"")</f>
        <v>0</v>
      </c>
      <c r="BQ109" s="219">
        <f>SUMIFS(TB!AJ:AJ,TB!$F:$F,'Reported IS - detailed'!$B109,TB!$B:$B,'Reported IS - detailed'!$C109,TB!$G:$G,'Reported IS - detailed'!$E109,TB!$J:$J,'Reported IS - detailed'!$A$4,TB!$K:$K,"")</f>
        <v>0</v>
      </c>
      <c r="BR109" s="219">
        <f>SUMIFS(TB!AK:AK,TB!$F:$F,'Reported IS - detailed'!$B109,TB!$B:$B,'Reported IS - detailed'!$C109,TB!$G:$G,'Reported IS - detailed'!$E109,TB!$J:$J,'Reported IS - detailed'!$A$4,TB!$K:$K,"")</f>
        <v>0</v>
      </c>
      <c r="BS109" s="219">
        <f>SUMIFS(TB!AL:AL,TB!$F:$F,'Reported IS - detailed'!$B109,TB!$B:$B,'Reported IS - detailed'!$C109,TB!$G:$G,'Reported IS - detailed'!$E109,TB!$J:$J,'Reported IS - detailed'!$A$4,TB!$K:$K,"")</f>
        <v>0</v>
      </c>
      <c r="BT109" s="219">
        <f>SUMIFS(TB!AM:AM,TB!$F:$F,'Reported IS - detailed'!$B109,TB!$B:$B,'Reported IS - detailed'!$C109,TB!$G:$G,'Reported IS - detailed'!$E109,TB!$J:$J,'Reported IS - detailed'!$A$4,TB!$K:$K,"")</f>
        <v>0</v>
      </c>
      <c r="BU109" s="219">
        <f>SUMIFS(TB!AN:AN,TB!$F:$F,'Reported IS - detailed'!$B109,TB!$B:$B,'Reported IS - detailed'!$C109,TB!$G:$G,'Reported IS - detailed'!$E109,TB!$J:$J,'Reported IS - detailed'!$A$4,TB!$K:$K,"")</f>
        <v>0</v>
      </c>
      <c r="BV109" s="219">
        <f>SUMIFS(TB!AO:AO,TB!$F:$F,'Reported IS - detailed'!$B109,TB!$B:$B,'Reported IS - detailed'!$C109,TB!$G:$G,'Reported IS - detailed'!$E109,TB!$J:$J,'Reported IS - detailed'!$A$4,TB!$K:$K,"")</f>
        <v>0</v>
      </c>
      <c r="BW109" s="219">
        <f>SUMIFS(TB!AP:AP,TB!$F:$F,'Reported IS - detailed'!$B109,TB!$B:$B,'Reported IS - detailed'!$C109,TB!$G:$G,'Reported IS - detailed'!$E109,TB!$J:$J,'Reported IS - detailed'!$A$4,TB!$K:$K,"")</f>
        <v>0</v>
      </c>
      <c r="BX109" s="219">
        <f>SUMIFS(TB!AQ:AQ,TB!$F:$F,'Reported IS - detailed'!$B109,TB!$B:$B,'Reported IS - detailed'!$C109,TB!$G:$G,'Reported IS - detailed'!$E109,TB!$J:$J,'Reported IS - detailed'!$A$4,TB!$K:$K,"")</f>
        <v>0</v>
      </c>
      <c r="BY109" s="219">
        <f>SUMIFS(TB!AR:AR,TB!$F:$F,'Reported IS - detailed'!$B109,TB!$B:$B,'Reported IS - detailed'!$C109,TB!$G:$G,'Reported IS - detailed'!$E109,TB!$J:$J,'Reported IS - detailed'!$A$4,TB!$K:$K,"")</f>
        <v>0</v>
      </c>
      <c r="BZ109" s="219">
        <f>SUMIFS(TB!AS:AS,TB!$F:$F,'Reported IS - detailed'!$B109,TB!$B:$B,'Reported IS - detailed'!$C109,TB!$G:$G,'Reported IS - detailed'!$E109,TB!$J:$J,'Reported IS - detailed'!$A$4,TB!$K:$K,"")</f>
        <v>0</v>
      </c>
      <c r="CA109" s="219">
        <f>SUMIFS(TB!AT:AT,TB!$F:$F,'Reported IS - detailed'!$B109,TB!$B:$B,'Reported IS - detailed'!$C109,TB!$G:$G,'Reported IS - detailed'!$E109,TB!$J:$J,'Reported IS - detailed'!$A$4,TB!$K:$K,"")</f>
        <v>0</v>
      </c>
      <c r="CB109" s="219">
        <f>SUMIFS(TB!AU:AU,TB!$F:$F,'Reported IS - detailed'!$B109,TB!$B:$B,'Reported IS - detailed'!$C109,TB!$G:$G,'Reported IS - detailed'!$E109,TB!$J:$J,'Reported IS - detailed'!$A$4,TB!$K:$K,"")</f>
        <v>0</v>
      </c>
      <c r="CC109" s="219">
        <f>SUMIFS(TB!AV:AV,TB!$F:$F,'Reported IS - detailed'!$B109,TB!$B:$B,'Reported IS - detailed'!$C109,TB!$G:$G,'Reported IS - detailed'!$E109,TB!$J:$J,'Reported IS - detailed'!$A$4,TB!$K:$K,"")</f>
        <v>0</v>
      </c>
      <c r="CD109" s="218">
        <f>SUMIFS(TB!AW:AW,TB!$F:$F,'Reported IS - detailed'!$B109,TB!$B:$B,'Reported IS - detailed'!$C109,TB!$G:$G,'Reported IS - detailed'!$E109,TB!$J:$J,'Reported IS - detailed'!$A$4,TB!$K:$K,"")</f>
        <v>0</v>
      </c>
      <c r="CE109" s="219">
        <f>SUMIFS(TB!AX:AX,TB!$F:$F,'Reported IS - detailed'!$B109,TB!$B:$B,'Reported IS - detailed'!$C109,TB!$G:$G,'Reported IS - detailed'!$E109,TB!$J:$J,'Reported IS - detailed'!$A$4,TB!$K:$K,"")</f>
        <v>0</v>
      </c>
      <c r="CF109" s="219">
        <f>SUMIFS(TB!AY:AY,TB!$F:$F,'Reported IS - detailed'!$B109,TB!$B:$B,'Reported IS - detailed'!$C109,TB!$G:$G,'Reported IS - detailed'!$E109,TB!$J:$J,'Reported IS - detailed'!$A$4,TB!$K:$K,"")</f>
        <v>0</v>
      </c>
      <c r="CG109" s="219">
        <f>SUMIFS(TB!AZ:AZ,TB!$F:$F,'Reported IS - detailed'!$B109,TB!$B:$B,'Reported IS - detailed'!$C109,TB!$G:$G,'Reported IS - detailed'!$E109,TB!$J:$J,'Reported IS - detailed'!$A$4,TB!$K:$K,"")</f>
        <v>0</v>
      </c>
      <c r="CH109" s="219">
        <f>SUMIFS(TB!BA:BA,TB!$F:$F,'Reported IS - detailed'!$B109,TB!$B:$B,'Reported IS - detailed'!$C109,TB!$G:$G,'Reported IS - detailed'!$E109,TB!$J:$J,'Reported IS - detailed'!$A$4,TB!$K:$K,"")</f>
        <v>0</v>
      </c>
      <c r="CI109" s="219">
        <f>SUMIFS(TB!BB:BB,TB!$F:$F,'Reported IS - detailed'!$B109,TB!$B:$B,'Reported IS - detailed'!$C109,TB!$G:$G,'Reported IS - detailed'!$E109,TB!$J:$J,'Reported IS - detailed'!$A$4,TB!$K:$K,"")</f>
        <v>0</v>
      </c>
      <c r="CJ109" s="219">
        <f>SUMIFS(TB!BC:BC,TB!$F:$F,'Reported IS - detailed'!$B109,TB!$B:$B,'Reported IS - detailed'!$C109,TB!$G:$G,'Reported IS - detailed'!$E109,TB!$J:$J,'Reported IS - detailed'!$A$4,TB!$K:$K,"")</f>
        <v>0</v>
      </c>
      <c r="CK109" s="219">
        <f>SUMIFS(TB!BD:BD,TB!$F:$F,'Reported IS - detailed'!$B109,TB!$B:$B,'Reported IS - detailed'!$C109,TB!$G:$G,'Reported IS - detailed'!$E109,TB!$J:$J,'Reported IS - detailed'!$A$4,TB!$K:$K,"")</f>
        <v>0</v>
      </c>
      <c r="CL109" s="219">
        <f>SUMIFS(TB!BE:BE,TB!$F:$F,'Reported IS - detailed'!$B109,TB!$B:$B,'Reported IS - detailed'!$C109,TB!$G:$G,'Reported IS - detailed'!$E109,TB!$J:$J,'Reported IS - detailed'!$A$4,TB!$K:$K,"")</f>
        <v>0</v>
      </c>
      <c r="CM109" s="219">
        <f>SUMIFS(TB!BF:BF,TB!$F:$F,'Reported IS - detailed'!$B109,TB!$B:$B,'Reported IS - detailed'!$C109,TB!$G:$G,'Reported IS - detailed'!$E109,TB!$J:$J,'Reported IS - detailed'!$A$4,TB!$K:$K,"")</f>
        <v>0</v>
      </c>
      <c r="CN109" s="219">
        <f>SUMIFS(TB!BG:BG,TB!$F:$F,'Reported IS - detailed'!$B109,TB!$B:$B,'Reported IS - detailed'!$C109,TB!$G:$G,'Reported IS - detailed'!$E109,TB!$J:$J,'Reported IS - detailed'!$A$4,TB!$K:$K,"")</f>
        <v>0</v>
      </c>
      <c r="CO109" s="219">
        <f>SUMIFS(TB!BH:BH,TB!$F:$F,'Reported IS - detailed'!$B109,TB!$B:$B,'Reported IS - detailed'!$C109,TB!$G:$G,'Reported IS - detailed'!$E109,TB!$J:$J,'Reported IS - detailed'!$A$4,TB!$K:$K,"")</f>
        <v>0</v>
      </c>
      <c r="CP109" s="218">
        <f>SUMIFS(TB!BI:BI,TB!$F:$F,'Reported IS - detailed'!$B109,TB!$B:$B,'Reported IS - detailed'!$C109,TB!$G:$G,'Reported IS - detailed'!$E109,TB!$J:$J,'Reported IS - detailed'!$A$4,TB!$K:$K,"")</f>
        <v>0</v>
      </c>
    </row>
    <row r="110" spans="2:94" s="20" customFormat="1" ht="14.25" hidden="1" customHeight="1" outlineLevel="1" collapsed="1" x14ac:dyDescent="0.45">
      <c r="B110" s="92" t="s">
        <v>15</v>
      </c>
      <c r="C110" s="93"/>
      <c r="D110" s="93" t="str">
        <f>IFERROR(VLOOKUP($C110,TB!$B:$H,2,FALSE),"-")</f>
        <v>-</v>
      </c>
      <c r="E110" s="93" t="str">
        <f>IFERROR(VLOOKUP($C110,TB!$B:$H,6,FALSE),"-")</f>
        <v>-</v>
      </c>
      <c r="F110" s="92" t="str">
        <f>IFERROR(VLOOKUP($C110,TB!$B:$H,7,FALSE),"-")</f>
        <v>-</v>
      </c>
      <c r="G110" s="220">
        <f>SUM(AU110:BF110)</f>
        <v>0</v>
      </c>
      <c r="H110" s="220">
        <f>SUM(BG110:BR110)</f>
        <v>0</v>
      </c>
      <c r="I110" s="220">
        <f>SUM(BS110:CD110)</f>
        <v>0</v>
      </c>
      <c r="J110" s="220">
        <f ca="1">_xlfn.IFNA(SUM(OFFSET($AU110,0,MATCH(Periods!$D$15,$AU$7:$CS$7)-1):OFFSET($AU110,0,MATCH(Periods!$D$15,$AU$7:$CS$7,0)-12)),0)</f>
        <v>0</v>
      </c>
      <c r="K110" s="220">
        <f ca="1">_xlfn.IFNA(SUM(OFFSET($AU110,0,MATCH(Periods!$D$17,$AU$7:$CS$7)-1):OFFSET($AU110,0,MATCH(Periods!$D$13,$AU$7:$CS$7,0))),0)</f>
        <v>0</v>
      </c>
      <c r="L110" s="220">
        <f ca="1">_xlfn.IFNA(SUM(OFFSET($AU110,0,MATCH(Periods!$D$16,$AU$7:$CS$7)-1):OFFSET($AU110,0,MATCH(Periods!$D$14,$AU$7:$CS$7,0))),0)</f>
        <v>0</v>
      </c>
      <c r="M110" s="277"/>
      <c r="N110" s="92"/>
      <c r="O110" s="316"/>
      <c r="P110" s="49">
        <f t="shared" si="495"/>
        <v>0</v>
      </c>
      <c r="Q110" s="49">
        <f t="shared" si="496"/>
        <v>0</v>
      </c>
      <c r="R110" s="49">
        <f t="shared" si="497"/>
        <v>0</v>
      </c>
      <c r="S110" s="49">
        <f t="shared" ca="1" si="498"/>
        <v>0</v>
      </c>
      <c r="T110" s="49">
        <f t="shared" ca="1" si="499"/>
        <v>0</v>
      </c>
      <c r="U110" s="49">
        <f t="shared" ca="1" si="500"/>
        <v>0</v>
      </c>
      <c r="V110" s="149"/>
      <c r="W110" s="220">
        <f t="shared" si="501"/>
        <v>0</v>
      </c>
      <c r="X110" s="220">
        <f>MIN(BG110:BR110)</f>
        <v>0</v>
      </c>
      <c r="Y110" s="220">
        <f>MIN(BS110:CD110)</f>
        <v>0</v>
      </c>
      <c r="Z110" s="220">
        <f ca="1">_xlfn.IFNA(MIN(OFFSET($AU110,0,MATCH(Periods!$D$15,$AU$7:$CS$7)-1):OFFSET($AU110,0,MATCH(Periods!$D$15,$AU$7:$CS$7,0)-12)),0)</f>
        <v>0</v>
      </c>
      <c r="AA110" s="337"/>
      <c r="AB110" s="220">
        <f t="shared" si="502"/>
        <v>0</v>
      </c>
      <c r="AC110" s="220">
        <f>MAX(BG110:BR110)</f>
        <v>0</v>
      </c>
      <c r="AD110" s="220">
        <f>MAX(BS110:CD110)</f>
        <v>0</v>
      </c>
      <c r="AE110" s="220">
        <f ca="1">_xlfn.IFNA(MAX(OFFSET($AU110,0,MATCH(Periods!$D$15,$AU$7:$CS$7)-1):OFFSET($AU110,0,MATCH(Periods!$D$15,$AU$7:$CS$7,0)-12)),0)</f>
        <v>0</v>
      </c>
      <c r="AF110" s="337"/>
      <c r="AG110" s="220">
        <f t="shared" si="503"/>
        <v>0</v>
      </c>
      <c r="AH110" s="220">
        <f>AVERAGE(BG110:BR110)</f>
        <v>0</v>
      </c>
      <c r="AI110" s="220">
        <f>AVERAGE(BS110:CD110)</f>
        <v>0</v>
      </c>
      <c r="AJ110" s="220">
        <f ca="1">_xlfn.IFNA(AVERAGE(OFFSET($AU110,0,MATCH(Periods!$D$15,$AU$7:$CS$7)-1):OFFSET($AU110,0,MATCH(Periods!$D$15,$AU$7:$CS$7,0)-12)),0)</f>
        <v>0</v>
      </c>
      <c r="AK110" s="337"/>
      <c r="AL110" s="220">
        <f t="shared" si="504"/>
        <v>0</v>
      </c>
      <c r="AM110" s="83" t="str">
        <f t="shared" si="505"/>
        <v>n/a</v>
      </c>
      <c r="AN110" s="220">
        <f t="shared" si="506"/>
        <v>0</v>
      </c>
      <c r="AO110" s="83" t="str">
        <f t="shared" si="507"/>
        <v>n/a</v>
      </c>
      <c r="AP110" s="220">
        <f t="shared" ca="1" si="508"/>
        <v>0</v>
      </c>
      <c r="AQ110" s="83" t="str">
        <f t="shared" ca="1" si="509"/>
        <v>n/a</v>
      </c>
      <c r="AR110" s="220">
        <f t="shared" ca="1" si="510"/>
        <v>0</v>
      </c>
      <c r="AS110" s="49" t="str">
        <f t="shared" ca="1" si="511"/>
        <v>n/a</v>
      </c>
      <c r="AT110" s="269"/>
      <c r="AU110" s="220">
        <f>SUMIFS(TB!N:N,TB!$F:$F,'Reported IS - detailed'!$B110,TB!$B:$B,'Reported IS - detailed'!$C110,TB!$G:$G,'Reported IS - detailed'!$E110,TB!$J:$J,'Reported IS - detailed'!$A$4,TB!$K:$K,"")</f>
        <v>0</v>
      </c>
      <c r="AV110" s="220">
        <f>SUMIFS(TB!O:O,TB!$F:$F,'Reported IS - detailed'!$B110,TB!$B:$B,'Reported IS - detailed'!$C110,TB!$G:$G,'Reported IS - detailed'!$E110,TB!$J:$J,'Reported IS - detailed'!$A$4,TB!$K:$K,"")</f>
        <v>0</v>
      </c>
      <c r="AW110" s="220">
        <f>SUMIFS(TB!P:P,TB!$F:$F,'Reported IS - detailed'!$B110,TB!$B:$B,'Reported IS - detailed'!$C110,TB!$G:$G,'Reported IS - detailed'!$E110,TB!$J:$J,'Reported IS - detailed'!$A$4,TB!$K:$K,"")</f>
        <v>0</v>
      </c>
      <c r="AX110" s="220">
        <f>SUMIFS(TB!Q:Q,TB!$F:$F,'Reported IS - detailed'!$B110,TB!$B:$B,'Reported IS - detailed'!$C110,TB!$G:$G,'Reported IS - detailed'!$E110,TB!$J:$J,'Reported IS - detailed'!$A$4,TB!$K:$K,"")</f>
        <v>0</v>
      </c>
      <c r="AY110" s="220">
        <f>SUMIFS(TB!R:R,TB!$F:$F,'Reported IS - detailed'!$B110,TB!$B:$B,'Reported IS - detailed'!$C110,TB!$G:$G,'Reported IS - detailed'!$E110,TB!$J:$J,'Reported IS - detailed'!$A$4,TB!$K:$K,"")</f>
        <v>0</v>
      </c>
      <c r="AZ110" s="220">
        <f>SUMIFS(TB!S:S,TB!$F:$F,'Reported IS - detailed'!$B110,TB!$B:$B,'Reported IS - detailed'!$C110,TB!$G:$G,'Reported IS - detailed'!$E110,TB!$J:$J,'Reported IS - detailed'!$A$4,TB!$K:$K,"")</f>
        <v>0</v>
      </c>
      <c r="BA110" s="220">
        <f>SUMIFS(TB!T:T,TB!$F:$F,'Reported IS - detailed'!$B110,TB!$B:$B,'Reported IS - detailed'!$C110,TB!$G:$G,'Reported IS - detailed'!$E110,TB!$J:$J,'Reported IS - detailed'!$A$4,TB!$K:$K,"")</f>
        <v>0</v>
      </c>
      <c r="BB110" s="220">
        <f>SUMIFS(TB!U:U,TB!$F:$F,'Reported IS - detailed'!$B110,TB!$B:$B,'Reported IS - detailed'!$C110,TB!$G:$G,'Reported IS - detailed'!$E110,TB!$J:$J,'Reported IS - detailed'!$A$4,TB!$K:$K,"")</f>
        <v>0</v>
      </c>
      <c r="BC110" s="220">
        <f>SUMIFS(TB!V:V,TB!$F:$F,'Reported IS - detailed'!$B110,TB!$B:$B,'Reported IS - detailed'!$C110,TB!$G:$G,'Reported IS - detailed'!$E110,TB!$J:$J,'Reported IS - detailed'!$A$4,TB!$K:$K,"")</f>
        <v>0</v>
      </c>
      <c r="BD110" s="220">
        <f>SUMIFS(TB!W:W,TB!$F:$F,'Reported IS - detailed'!$B110,TB!$B:$B,'Reported IS - detailed'!$C110,TB!$G:$G,'Reported IS - detailed'!$E110,TB!$J:$J,'Reported IS - detailed'!$A$4,TB!$K:$K,"")</f>
        <v>0</v>
      </c>
      <c r="BE110" s="220">
        <f>SUMIFS(TB!X:X,TB!$F:$F,'Reported IS - detailed'!$B110,TB!$B:$B,'Reported IS - detailed'!$C110,TB!$G:$G,'Reported IS - detailed'!$E110,TB!$J:$J,'Reported IS - detailed'!$A$4,TB!$K:$K,"")</f>
        <v>0</v>
      </c>
      <c r="BF110" s="220">
        <f>SUMIFS(TB!Y:Y,TB!$F:$F,'Reported IS - detailed'!$B110,TB!$B:$B,'Reported IS - detailed'!$C110,TB!$G:$G,'Reported IS - detailed'!$E110,TB!$J:$J,'Reported IS - detailed'!$A$4,TB!$K:$K,"")</f>
        <v>0</v>
      </c>
      <c r="BG110" s="220">
        <f>SUMIFS(TB!Z:Z,TB!$F:$F,'Reported IS - detailed'!$B110,TB!$B:$B,'Reported IS - detailed'!$C110,TB!$G:$G,'Reported IS - detailed'!$E110,TB!$J:$J,'Reported IS - detailed'!$A$4,TB!$K:$K,"")</f>
        <v>0</v>
      </c>
      <c r="BH110" s="220">
        <f>SUMIFS(TB!AA:AA,TB!$F:$F,'Reported IS - detailed'!$B110,TB!$B:$B,'Reported IS - detailed'!$C110,TB!$G:$G,'Reported IS - detailed'!$E110,TB!$J:$J,'Reported IS - detailed'!$A$4,TB!$K:$K,"")</f>
        <v>0</v>
      </c>
      <c r="BI110" s="220">
        <f>SUMIFS(TB!AB:AB,TB!$F:$F,'Reported IS - detailed'!$B110,TB!$B:$B,'Reported IS - detailed'!$C110,TB!$G:$G,'Reported IS - detailed'!$E110,TB!$J:$J,'Reported IS - detailed'!$A$4,TB!$K:$K,"")</f>
        <v>0</v>
      </c>
      <c r="BJ110" s="220">
        <f>SUMIFS(TB!AC:AC,TB!$F:$F,'Reported IS - detailed'!$B110,TB!$B:$B,'Reported IS - detailed'!$C110,TB!$G:$G,'Reported IS - detailed'!$E110,TB!$J:$J,'Reported IS - detailed'!$A$4,TB!$K:$K,"")</f>
        <v>0</v>
      </c>
      <c r="BK110" s="220">
        <f>SUMIFS(TB!AD:AD,TB!$F:$F,'Reported IS - detailed'!$B110,TB!$B:$B,'Reported IS - detailed'!$C110,TB!$G:$G,'Reported IS - detailed'!$E110,TB!$J:$J,'Reported IS - detailed'!$A$4,TB!$K:$K,"")</f>
        <v>0</v>
      </c>
      <c r="BL110" s="220">
        <f>SUMIFS(TB!AE:AE,TB!$F:$F,'Reported IS - detailed'!$B110,TB!$B:$B,'Reported IS - detailed'!$C110,TB!$G:$G,'Reported IS - detailed'!$E110,TB!$J:$J,'Reported IS - detailed'!$A$4,TB!$K:$K,"")</f>
        <v>0</v>
      </c>
      <c r="BM110" s="220">
        <f>SUMIFS(TB!AF:AF,TB!$F:$F,'Reported IS - detailed'!$B110,TB!$B:$B,'Reported IS - detailed'!$C110,TB!$G:$G,'Reported IS - detailed'!$E110,TB!$J:$J,'Reported IS - detailed'!$A$4,TB!$K:$K,"")</f>
        <v>0</v>
      </c>
      <c r="BN110" s="220">
        <f>SUMIFS(TB!AG:AG,TB!$F:$F,'Reported IS - detailed'!$B110,TB!$B:$B,'Reported IS - detailed'!$C110,TB!$G:$G,'Reported IS - detailed'!$E110,TB!$J:$J,'Reported IS - detailed'!$A$4,TB!$K:$K,"")</f>
        <v>0</v>
      </c>
      <c r="BO110" s="220">
        <f>SUMIFS(TB!AH:AH,TB!$F:$F,'Reported IS - detailed'!$B110,TB!$B:$B,'Reported IS - detailed'!$C110,TB!$G:$G,'Reported IS - detailed'!$E110,TB!$J:$J,'Reported IS - detailed'!$A$4,TB!$K:$K,"")</f>
        <v>0</v>
      </c>
      <c r="BP110" s="220">
        <f>SUMIFS(TB!AI:AI,TB!$F:$F,'Reported IS - detailed'!$B110,TB!$B:$B,'Reported IS - detailed'!$C110,TB!$G:$G,'Reported IS - detailed'!$E110,TB!$J:$J,'Reported IS - detailed'!$A$4,TB!$K:$K,"")</f>
        <v>0</v>
      </c>
      <c r="BQ110" s="220">
        <f>SUMIFS(TB!AJ:AJ,TB!$F:$F,'Reported IS - detailed'!$B110,TB!$B:$B,'Reported IS - detailed'!$C110,TB!$G:$G,'Reported IS - detailed'!$E110,TB!$J:$J,'Reported IS - detailed'!$A$4,TB!$K:$K,"")</f>
        <v>0</v>
      </c>
      <c r="BR110" s="220">
        <f>SUMIFS(TB!AK:AK,TB!$F:$F,'Reported IS - detailed'!$B110,TB!$B:$B,'Reported IS - detailed'!$C110,TB!$G:$G,'Reported IS - detailed'!$E110,TB!$J:$J,'Reported IS - detailed'!$A$4,TB!$K:$K,"")</f>
        <v>0</v>
      </c>
      <c r="BS110" s="220">
        <f>SUMIFS(TB!AL:AL,TB!$F:$F,'Reported IS - detailed'!$B110,TB!$B:$B,'Reported IS - detailed'!$C110,TB!$G:$G,'Reported IS - detailed'!$E110,TB!$J:$J,'Reported IS - detailed'!$A$4,TB!$K:$K,"")</f>
        <v>0</v>
      </c>
      <c r="BT110" s="220">
        <f>SUMIFS(TB!AM:AM,TB!$F:$F,'Reported IS - detailed'!$B110,TB!$B:$B,'Reported IS - detailed'!$C110,TB!$G:$G,'Reported IS - detailed'!$E110,TB!$J:$J,'Reported IS - detailed'!$A$4,TB!$K:$K,"")</f>
        <v>0</v>
      </c>
      <c r="BU110" s="220">
        <f>SUMIFS(TB!AN:AN,TB!$F:$F,'Reported IS - detailed'!$B110,TB!$B:$B,'Reported IS - detailed'!$C110,TB!$G:$G,'Reported IS - detailed'!$E110,TB!$J:$J,'Reported IS - detailed'!$A$4,TB!$K:$K,"")</f>
        <v>0</v>
      </c>
      <c r="BV110" s="220">
        <f>SUMIFS(TB!AO:AO,TB!$F:$F,'Reported IS - detailed'!$B110,TB!$B:$B,'Reported IS - detailed'!$C110,TB!$G:$G,'Reported IS - detailed'!$E110,TB!$J:$J,'Reported IS - detailed'!$A$4,TB!$K:$K,"")</f>
        <v>0</v>
      </c>
      <c r="BW110" s="220">
        <f>SUMIFS(TB!AP:AP,TB!$F:$F,'Reported IS - detailed'!$B110,TB!$B:$B,'Reported IS - detailed'!$C110,TB!$G:$G,'Reported IS - detailed'!$E110,TB!$J:$J,'Reported IS - detailed'!$A$4,TB!$K:$K,"")</f>
        <v>0</v>
      </c>
      <c r="BX110" s="220">
        <f>SUMIFS(TB!AQ:AQ,TB!$F:$F,'Reported IS - detailed'!$B110,TB!$B:$B,'Reported IS - detailed'!$C110,TB!$G:$G,'Reported IS - detailed'!$E110,TB!$J:$J,'Reported IS - detailed'!$A$4,TB!$K:$K,"")</f>
        <v>0</v>
      </c>
      <c r="BY110" s="220">
        <f>SUMIFS(TB!AR:AR,TB!$F:$F,'Reported IS - detailed'!$B110,TB!$B:$B,'Reported IS - detailed'!$C110,TB!$G:$G,'Reported IS - detailed'!$E110,TB!$J:$J,'Reported IS - detailed'!$A$4,TB!$K:$K,"")</f>
        <v>0</v>
      </c>
      <c r="BZ110" s="220">
        <f>SUMIFS(TB!AS:AS,TB!$F:$F,'Reported IS - detailed'!$B110,TB!$B:$B,'Reported IS - detailed'!$C110,TB!$G:$G,'Reported IS - detailed'!$E110,TB!$J:$J,'Reported IS - detailed'!$A$4,TB!$K:$K,"")</f>
        <v>0</v>
      </c>
      <c r="CA110" s="220">
        <f>SUMIFS(TB!AT:AT,TB!$F:$F,'Reported IS - detailed'!$B110,TB!$B:$B,'Reported IS - detailed'!$C110,TB!$G:$G,'Reported IS - detailed'!$E110,TB!$J:$J,'Reported IS - detailed'!$A$4,TB!$K:$K,"")</f>
        <v>0</v>
      </c>
      <c r="CB110" s="220">
        <f>SUMIFS(TB!AU:AU,TB!$F:$F,'Reported IS - detailed'!$B110,TB!$B:$B,'Reported IS - detailed'!$C110,TB!$G:$G,'Reported IS - detailed'!$E110,TB!$J:$J,'Reported IS - detailed'!$A$4,TB!$K:$K,"")</f>
        <v>0</v>
      </c>
      <c r="CC110" s="220">
        <f>SUMIFS(TB!AV:AV,TB!$F:$F,'Reported IS - detailed'!$B110,TB!$B:$B,'Reported IS - detailed'!$C110,TB!$G:$G,'Reported IS - detailed'!$E110,TB!$J:$J,'Reported IS - detailed'!$A$4,TB!$K:$K,"")</f>
        <v>0</v>
      </c>
      <c r="CD110" s="220">
        <f>SUMIFS(TB!AW:AW,TB!$F:$F,'Reported IS - detailed'!$B110,TB!$B:$B,'Reported IS - detailed'!$C110,TB!$G:$G,'Reported IS - detailed'!$E110,TB!$J:$J,'Reported IS - detailed'!$A$4,TB!$K:$K,"")</f>
        <v>0</v>
      </c>
      <c r="CE110" s="220">
        <f>SUMIFS(TB!AX:AX,TB!$F:$F,'Reported IS - detailed'!$B110,TB!$B:$B,'Reported IS - detailed'!$C110,TB!$G:$G,'Reported IS - detailed'!$E110,TB!$J:$J,'Reported IS - detailed'!$A$4,TB!$K:$K,"")</f>
        <v>0</v>
      </c>
      <c r="CF110" s="220">
        <f>SUMIFS(TB!AY:AY,TB!$F:$F,'Reported IS - detailed'!$B110,TB!$B:$B,'Reported IS - detailed'!$C110,TB!$G:$G,'Reported IS - detailed'!$E110,TB!$J:$J,'Reported IS - detailed'!$A$4,TB!$K:$K,"")</f>
        <v>0</v>
      </c>
      <c r="CG110" s="220">
        <f>SUMIFS(TB!AZ:AZ,TB!$F:$F,'Reported IS - detailed'!$B110,TB!$B:$B,'Reported IS - detailed'!$C110,TB!$G:$G,'Reported IS - detailed'!$E110,TB!$J:$J,'Reported IS - detailed'!$A$4,TB!$K:$K,"")</f>
        <v>0</v>
      </c>
      <c r="CH110" s="220">
        <f>SUMIFS(TB!BA:BA,TB!$F:$F,'Reported IS - detailed'!$B110,TB!$B:$B,'Reported IS - detailed'!$C110,TB!$G:$G,'Reported IS - detailed'!$E110,TB!$J:$J,'Reported IS - detailed'!$A$4,TB!$K:$K,"")</f>
        <v>0</v>
      </c>
      <c r="CI110" s="220">
        <f>SUMIFS(TB!BB:BB,TB!$F:$F,'Reported IS - detailed'!$B110,TB!$B:$B,'Reported IS - detailed'!$C110,TB!$G:$G,'Reported IS - detailed'!$E110,TB!$J:$J,'Reported IS - detailed'!$A$4,TB!$K:$K,"")</f>
        <v>0</v>
      </c>
      <c r="CJ110" s="220">
        <f>SUMIFS(TB!BC:BC,TB!$F:$F,'Reported IS - detailed'!$B110,TB!$B:$B,'Reported IS - detailed'!$C110,TB!$G:$G,'Reported IS - detailed'!$E110,TB!$J:$J,'Reported IS - detailed'!$A$4,TB!$K:$K,"")</f>
        <v>0</v>
      </c>
      <c r="CK110" s="220">
        <f>SUMIFS(TB!BD:BD,TB!$F:$F,'Reported IS - detailed'!$B110,TB!$B:$B,'Reported IS - detailed'!$C110,TB!$G:$G,'Reported IS - detailed'!$E110,TB!$J:$J,'Reported IS - detailed'!$A$4,TB!$K:$K,"")</f>
        <v>0</v>
      </c>
      <c r="CL110" s="220">
        <f>SUMIFS(TB!BE:BE,TB!$F:$F,'Reported IS - detailed'!$B110,TB!$B:$B,'Reported IS - detailed'!$C110,TB!$G:$G,'Reported IS - detailed'!$E110,TB!$J:$J,'Reported IS - detailed'!$A$4,TB!$K:$K,"")</f>
        <v>0</v>
      </c>
      <c r="CM110" s="220">
        <f>SUMIFS(TB!BF:BF,TB!$F:$F,'Reported IS - detailed'!$B110,TB!$B:$B,'Reported IS - detailed'!$C110,TB!$G:$G,'Reported IS - detailed'!$E110,TB!$J:$J,'Reported IS - detailed'!$A$4,TB!$K:$K,"")</f>
        <v>0</v>
      </c>
      <c r="CN110" s="220">
        <f>SUMIFS(TB!BG:BG,TB!$F:$F,'Reported IS - detailed'!$B110,TB!$B:$B,'Reported IS - detailed'!$C110,TB!$G:$G,'Reported IS - detailed'!$E110,TB!$J:$J,'Reported IS - detailed'!$A$4,TB!$K:$K,"")</f>
        <v>0</v>
      </c>
      <c r="CO110" s="220">
        <f>SUMIFS(TB!BH:BH,TB!$F:$F,'Reported IS - detailed'!$B110,TB!$B:$B,'Reported IS - detailed'!$C110,TB!$G:$G,'Reported IS - detailed'!$E110,TB!$J:$J,'Reported IS - detailed'!$A$4,TB!$K:$K,"")</f>
        <v>0</v>
      </c>
      <c r="CP110" s="220">
        <f>SUMIFS(TB!BI:BI,TB!$F:$F,'Reported IS - detailed'!$B110,TB!$B:$B,'Reported IS - detailed'!$C110,TB!$G:$G,'Reported IS - detailed'!$E110,TB!$J:$J,'Reported IS - detailed'!$A$4,TB!$K:$K,"")</f>
        <v>0</v>
      </c>
    </row>
    <row r="111" spans="2:94" s="20" customFormat="1" ht="14.25" customHeight="1" collapsed="1" x14ac:dyDescent="0.45">
      <c r="B111" s="80" t="s">
        <v>15</v>
      </c>
      <c r="C111" s="21"/>
      <c r="D111" s="21" t="str">
        <f>E111</f>
        <v>Income taxes</v>
      </c>
      <c r="E111" s="314" t="s">
        <v>15</v>
      </c>
      <c r="F111" s="80"/>
      <c r="G111" s="218">
        <f t="shared" ref="G111:L111" si="516">SUM(G108:G110)</f>
        <v>0</v>
      </c>
      <c r="H111" s="218">
        <f t="shared" si="516"/>
        <v>0</v>
      </c>
      <c r="I111" s="218">
        <f t="shared" si="516"/>
        <v>0</v>
      </c>
      <c r="J111" s="218">
        <f t="shared" ca="1" si="516"/>
        <v>0</v>
      </c>
      <c r="K111" s="218">
        <f t="shared" ca="1" si="516"/>
        <v>0</v>
      </c>
      <c r="L111" s="218">
        <f t="shared" ca="1" si="516"/>
        <v>0</v>
      </c>
      <c r="M111" s="277"/>
      <c r="N111" s="80"/>
      <c r="O111" s="316"/>
      <c r="P111" s="58">
        <f t="shared" si="495"/>
        <v>0</v>
      </c>
      <c r="Q111" s="58">
        <f t="shared" si="496"/>
        <v>0</v>
      </c>
      <c r="R111" s="58">
        <f t="shared" si="497"/>
        <v>0</v>
      </c>
      <c r="S111" s="58">
        <f t="shared" ca="1" si="498"/>
        <v>0</v>
      </c>
      <c r="T111" s="58">
        <f t="shared" ca="1" si="499"/>
        <v>0</v>
      </c>
      <c r="U111" s="58">
        <f t="shared" ca="1" si="500"/>
        <v>0</v>
      </c>
      <c r="V111" s="149"/>
      <c r="W111" s="446"/>
      <c r="X111" s="446"/>
      <c r="Y111" s="446"/>
      <c r="Z111" s="446"/>
      <c r="AA111" s="337"/>
      <c r="AB111" s="446"/>
      <c r="AC111" s="446"/>
      <c r="AD111" s="446"/>
      <c r="AE111" s="446"/>
      <c r="AF111" s="337"/>
      <c r="AG111" s="446"/>
      <c r="AH111" s="446"/>
      <c r="AI111" s="446"/>
      <c r="AJ111" s="446"/>
      <c r="AK111" s="337"/>
      <c r="AL111" s="218">
        <f t="shared" si="504"/>
        <v>0</v>
      </c>
      <c r="AM111" s="59" t="str">
        <f t="shared" si="505"/>
        <v>n/a</v>
      </c>
      <c r="AN111" s="218">
        <f t="shared" si="506"/>
        <v>0</v>
      </c>
      <c r="AO111" s="59" t="str">
        <f t="shared" si="507"/>
        <v>n/a</v>
      </c>
      <c r="AP111" s="218">
        <f t="shared" ca="1" si="508"/>
        <v>0</v>
      </c>
      <c r="AQ111" s="59" t="str">
        <f t="shared" ca="1" si="509"/>
        <v>n/a</v>
      </c>
      <c r="AR111" s="218">
        <f t="shared" ca="1" si="510"/>
        <v>0</v>
      </c>
      <c r="AS111" s="58" t="str">
        <f t="shared" ca="1" si="511"/>
        <v>n/a</v>
      </c>
      <c r="AT111" s="269"/>
      <c r="AU111" s="218">
        <f t="shared" ref="AU111" si="517">SUM(AU108:AU110)</f>
        <v>0</v>
      </c>
      <c r="AV111" s="218">
        <f t="shared" ref="AV111" si="518">SUM(AV108:AV110)</f>
        <v>0</v>
      </c>
      <c r="AW111" s="218">
        <f t="shared" ref="AW111" si="519">SUM(AW108:AW110)</f>
        <v>0</v>
      </c>
      <c r="AX111" s="218">
        <f t="shared" ref="AX111" si="520">SUM(AX108:AX110)</f>
        <v>0</v>
      </c>
      <c r="AY111" s="218">
        <f t="shared" ref="AY111" si="521">SUM(AY108:AY110)</f>
        <v>0</v>
      </c>
      <c r="AZ111" s="218">
        <f t="shared" ref="AZ111" si="522">SUM(AZ108:AZ110)</f>
        <v>0</v>
      </c>
      <c r="BA111" s="218">
        <f t="shared" ref="BA111" si="523">SUM(BA108:BA110)</f>
        <v>0</v>
      </c>
      <c r="BB111" s="218">
        <f t="shared" ref="BB111" si="524">SUM(BB108:BB110)</f>
        <v>0</v>
      </c>
      <c r="BC111" s="218">
        <f t="shared" ref="BC111" si="525">SUM(BC108:BC110)</f>
        <v>0</v>
      </c>
      <c r="BD111" s="218">
        <f t="shared" ref="BD111" si="526">SUM(BD108:BD110)</f>
        <v>0</v>
      </c>
      <c r="BE111" s="218">
        <f t="shared" ref="BE111" si="527">SUM(BE108:BE110)</f>
        <v>0</v>
      </c>
      <c r="BF111" s="218">
        <f t="shared" ref="BF111" si="528">SUM(BF108:BF110)</f>
        <v>0</v>
      </c>
      <c r="BG111" s="218">
        <f t="shared" ref="BG111" si="529">SUM(BG108:BG110)</f>
        <v>0</v>
      </c>
      <c r="BH111" s="218">
        <f t="shared" ref="BH111" si="530">SUM(BH108:BH110)</f>
        <v>0</v>
      </c>
      <c r="BI111" s="218">
        <f t="shared" ref="BI111" si="531">SUM(BI108:BI110)</f>
        <v>0</v>
      </c>
      <c r="BJ111" s="218">
        <f t="shared" ref="BJ111" si="532">SUM(BJ108:BJ110)</f>
        <v>0</v>
      </c>
      <c r="BK111" s="218">
        <f t="shared" ref="BK111" si="533">SUM(BK108:BK110)</f>
        <v>0</v>
      </c>
      <c r="BL111" s="218">
        <f t="shared" ref="BL111" si="534">SUM(BL108:BL110)</f>
        <v>0</v>
      </c>
      <c r="BM111" s="218">
        <f t="shared" ref="BM111" si="535">SUM(BM108:BM110)</f>
        <v>0</v>
      </c>
      <c r="BN111" s="218">
        <f t="shared" ref="BN111" si="536">SUM(BN108:BN110)</f>
        <v>0</v>
      </c>
      <c r="BO111" s="218">
        <f t="shared" ref="BO111" si="537">SUM(BO108:BO110)</f>
        <v>0</v>
      </c>
      <c r="BP111" s="218">
        <f t="shared" ref="BP111" si="538">SUM(BP108:BP110)</f>
        <v>0</v>
      </c>
      <c r="BQ111" s="218">
        <f t="shared" ref="BQ111" si="539">SUM(BQ108:BQ110)</f>
        <v>0</v>
      </c>
      <c r="BR111" s="218">
        <f t="shared" ref="BR111" si="540">SUM(BR108:BR110)</f>
        <v>0</v>
      </c>
      <c r="BS111" s="218">
        <f t="shared" ref="BS111" si="541">SUM(BS108:BS110)</f>
        <v>0</v>
      </c>
      <c r="BT111" s="218">
        <f t="shared" ref="BT111" si="542">SUM(BT108:BT110)</f>
        <v>0</v>
      </c>
      <c r="BU111" s="218">
        <f t="shared" ref="BU111" si="543">SUM(BU108:BU110)</f>
        <v>0</v>
      </c>
      <c r="BV111" s="218">
        <f t="shared" ref="BV111" si="544">SUM(BV108:BV110)</f>
        <v>0</v>
      </c>
      <c r="BW111" s="218">
        <f t="shared" ref="BW111" si="545">SUM(BW108:BW110)</f>
        <v>0</v>
      </c>
      <c r="BX111" s="218">
        <f t="shared" ref="BX111" si="546">SUM(BX108:BX110)</f>
        <v>0</v>
      </c>
      <c r="BY111" s="218">
        <f t="shared" ref="BY111" si="547">SUM(BY108:BY110)</f>
        <v>0</v>
      </c>
      <c r="BZ111" s="218">
        <f t="shared" ref="BZ111" si="548">SUM(BZ108:BZ110)</f>
        <v>0</v>
      </c>
      <c r="CA111" s="218">
        <f t="shared" ref="CA111" si="549">SUM(CA108:CA110)</f>
        <v>0</v>
      </c>
      <c r="CB111" s="218">
        <f t="shared" ref="CB111" si="550">SUM(CB108:CB110)</f>
        <v>0</v>
      </c>
      <c r="CC111" s="218">
        <f t="shared" ref="CC111" si="551">SUM(CC108:CC110)</f>
        <v>0</v>
      </c>
      <c r="CD111" s="218">
        <f t="shared" ref="CD111:CO111" si="552">SUM(CD108:CD110)</f>
        <v>0</v>
      </c>
      <c r="CE111" s="218">
        <f t="shared" si="552"/>
        <v>0</v>
      </c>
      <c r="CF111" s="218">
        <f t="shared" si="552"/>
        <v>0</v>
      </c>
      <c r="CG111" s="218">
        <f t="shared" si="552"/>
        <v>0</v>
      </c>
      <c r="CH111" s="218">
        <f t="shared" si="552"/>
        <v>0</v>
      </c>
      <c r="CI111" s="218">
        <f t="shared" si="552"/>
        <v>0</v>
      </c>
      <c r="CJ111" s="218">
        <f t="shared" si="552"/>
        <v>0</v>
      </c>
      <c r="CK111" s="218">
        <f t="shared" si="552"/>
        <v>0</v>
      </c>
      <c r="CL111" s="218">
        <f t="shared" si="552"/>
        <v>0</v>
      </c>
      <c r="CM111" s="218">
        <f t="shared" si="552"/>
        <v>0</v>
      </c>
      <c r="CN111" s="218">
        <f t="shared" si="552"/>
        <v>0</v>
      </c>
      <c r="CO111" s="218">
        <f t="shared" si="552"/>
        <v>0</v>
      </c>
      <c r="CP111" s="218">
        <f t="shared" ref="CP111" si="553">SUM(CP108:CP110)</f>
        <v>0</v>
      </c>
    </row>
    <row r="112" spans="2:94" s="23" customFormat="1" ht="14.25" customHeight="1" thickBot="1" x14ac:dyDescent="0.5">
      <c r="B112" s="355" t="s">
        <v>12</v>
      </c>
      <c r="C112" s="97"/>
      <c r="D112" s="97" t="str">
        <f>E112</f>
        <v>Net income (loss)</v>
      </c>
      <c r="E112" s="97" t="s">
        <v>12</v>
      </c>
      <c r="F112" s="355"/>
      <c r="G112" s="283">
        <f t="shared" ref="G112:L112" si="554">G100-SUM(G104,G107,G111)</f>
        <v>5224.2544200000102</v>
      </c>
      <c r="H112" s="283">
        <f t="shared" si="554"/>
        <v>3019.5068100000076</v>
      </c>
      <c r="I112" s="283">
        <f t="shared" si="554"/>
        <v>8289.6214900000086</v>
      </c>
      <c r="J112" s="283">
        <f t="shared" ca="1" si="554"/>
        <v>6971.3918499999972</v>
      </c>
      <c r="K112" s="283">
        <f t="shared" ca="1" si="554"/>
        <v>1126.1667200000004</v>
      </c>
      <c r="L112" s="283">
        <f t="shared" ca="1" si="554"/>
        <v>-192.06291999999945</v>
      </c>
      <c r="M112" s="348"/>
      <c r="N112" s="355"/>
      <c r="O112" s="522"/>
      <c r="P112" s="56">
        <f t="shared" si="495"/>
        <v>5.4891994636879243E-2</v>
      </c>
      <c r="Q112" s="56">
        <f t="shared" si="496"/>
        <v>5.7824204894530773E-2</v>
      </c>
      <c r="R112" s="56">
        <f t="shared" si="497"/>
        <v>9.8975515531222247E-2</v>
      </c>
      <c r="S112" s="56">
        <f t="shared" ca="1" si="498"/>
        <v>9.0658236086735344E-2</v>
      </c>
      <c r="T112" s="56">
        <f t="shared" ca="1" si="499"/>
        <v>0.1086303979652368</v>
      </c>
      <c r="U112" s="56">
        <f t="shared" ca="1" si="500"/>
        <v>-5.4715745072068819E-2</v>
      </c>
      <c r="V112" s="349"/>
      <c r="W112" s="447"/>
      <c r="X112" s="447"/>
      <c r="Y112" s="447"/>
      <c r="Z112" s="447"/>
      <c r="AA112" s="362"/>
      <c r="AB112" s="447"/>
      <c r="AC112" s="447"/>
      <c r="AD112" s="447"/>
      <c r="AE112" s="447"/>
      <c r="AF112" s="362"/>
      <c r="AG112" s="447"/>
      <c r="AH112" s="447"/>
      <c r="AI112" s="447"/>
      <c r="AJ112" s="447"/>
      <c r="AK112" s="362"/>
      <c r="AL112" s="283">
        <f t="shared" si="504"/>
        <v>-2204.7476100000026</v>
      </c>
      <c r="AM112" s="57">
        <f t="shared" si="505"/>
        <v>-0.42202148531655898</v>
      </c>
      <c r="AN112" s="283">
        <f t="shared" si="506"/>
        <v>5270.1146800000006</v>
      </c>
      <c r="AO112" s="57">
        <f t="shared" si="507"/>
        <v>1.7453561166169342</v>
      </c>
      <c r="AP112" s="283">
        <f t="shared" ca="1" si="508"/>
        <v>-1318.2296400000114</v>
      </c>
      <c r="AQ112" s="57">
        <f t="shared" ca="1" si="509"/>
        <v>-0.15902169255740167</v>
      </c>
      <c r="AR112" s="283">
        <f t="shared" ca="1" si="510"/>
        <v>-1318.2296399999998</v>
      </c>
      <c r="AS112" s="56">
        <f t="shared" ca="1" si="511"/>
        <v>-1.1705457252368454</v>
      </c>
      <c r="AT112" s="350"/>
      <c r="AU112" s="283">
        <f t="shared" ref="AU112:CP112" si="555">AU100-SUM(AU104,AU107,AU111)</f>
        <v>-318.77884000000012</v>
      </c>
      <c r="AV112" s="283">
        <f t="shared" si="555"/>
        <v>645.3769199999997</v>
      </c>
      <c r="AW112" s="283">
        <f t="shared" si="555"/>
        <v>543.33865000000367</v>
      </c>
      <c r="AX112" s="283">
        <f t="shared" si="555"/>
        <v>776.77956999999958</v>
      </c>
      <c r="AY112" s="283">
        <f t="shared" si="555"/>
        <v>855.38200999999151</v>
      </c>
      <c r="AZ112" s="283">
        <f t="shared" si="555"/>
        <v>-142.76375999999368</v>
      </c>
      <c r="BA112" s="283">
        <f t="shared" si="555"/>
        <v>90.532169999990884</v>
      </c>
      <c r="BB112" s="283">
        <f t="shared" si="555"/>
        <v>981.34713000000113</v>
      </c>
      <c r="BC112" s="283">
        <f t="shared" si="555"/>
        <v>184.87158000000736</v>
      </c>
      <c r="BD112" s="283">
        <f t="shared" si="555"/>
        <v>534.03006999999661</v>
      </c>
      <c r="BE112" s="283">
        <f t="shared" si="555"/>
        <v>102.06411000000463</v>
      </c>
      <c r="BF112" s="283">
        <f t="shared" si="555"/>
        <v>972.07481000000553</v>
      </c>
      <c r="BG112" s="283">
        <f t="shared" si="555"/>
        <v>-44.219540000000265</v>
      </c>
      <c r="BH112" s="283">
        <f t="shared" si="555"/>
        <v>-12.559579999999386</v>
      </c>
      <c r="BI112" s="283">
        <f t="shared" si="555"/>
        <v>366.42577999999895</v>
      </c>
      <c r="BJ112" s="283">
        <f t="shared" si="555"/>
        <v>96.018220000000028</v>
      </c>
      <c r="BK112" s="283">
        <f t="shared" si="555"/>
        <v>116.6155700000015</v>
      </c>
      <c r="BL112" s="283">
        <f t="shared" si="555"/>
        <v>9.4321199999981502</v>
      </c>
      <c r="BM112" s="283">
        <f t="shared" si="555"/>
        <v>-28.451370000000431</v>
      </c>
      <c r="BN112" s="283">
        <f t="shared" si="555"/>
        <v>429.29120000000057</v>
      </c>
      <c r="BO112" s="283">
        <f t="shared" si="555"/>
        <v>290.35614000000277</v>
      </c>
      <c r="BP112" s="283">
        <f t="shared" si="555"/>
        <v>560.77631000000304</v>
      </c>
      <c r="BQ112" s="283">
        <f t="shared" si="555"/>
        <v>255.05787999998969</v>
      </c>
      <c r="BR112" s="283">
        <f t="shared" si="555"/>
        <v>980.76408000000799</v>
      </c>
      <c r="BS112" s="283">
        <f t="shared" si="555"/>
        <v>84.388840000001295</v>
      </c>
      <c r="BT112" s="283">
        <f t="shared" si="555"/>
        <v>1041.7778799999985</v>
      </c>
      <c r="BU112" s="283">
        <f t="shared" si="555"/>
        <v>209.57766000000203</v>
      </c>
      <c r="BV112" s="283">
        <f t="shared" si="555"/>
        <v>274.26547999999968</v>
      </c>
      <c r="BW112" s="283">
        <f t="shared" si="555"/>
        <v>732.2965900000022</v>
      </c>
      <c r="BX112" s="283">
        <f t="shared" si="555"/>
        <v>-0.46381000000512351</v>
      </c>
      <c r="BY112" s="283">
        <f t="shared" si="555"/>
        <v>-10.990290000003961</v>
      </c>
      <c r="BZ112" s="283">
        <f t="shared" si="555"/>
        <v>969.77384000000973</v>
      </c>
      <c r="CA112" s="283">
        <f t="shared" si="555"/>
        <v>678.41340999998954</v>
      </c>
      <c r="CB112" s="283">
        <f t="shared" si="555"/>
        <v>873.30791999999622</v>
      </c>
      <c r="CC112" s="283">
        <f t="shared" si="555"/>
        <v>1228.1346800000083</v>
      </c>
      <c r="CD112" s="283">
        <f t="shared" si="555"/>
        <v>2209.1392900000005</v>
      </c>
      <c r="CE112" s="283">
        <f t="shared" si="555"/>
        <v>-31.798609999999837</v>
      </c>
      <c r="CF112" s="283">
        <f t="shared" si="555"/>
        <v>-160.26430999999974</v>
      </c>
      <c r="CG112" s="283">
        <f t="shared" si="555"/>
        <v>0</v>
      </c>
      <c r="CH112" s="283">
        <f t="shared" si="555"/>
        <v>0</v>
      </c>
      <c r="CI112" s="283">
        <f t="shared" si="555"/>
        <v>0</v>
      </c>
      <c r="CJ112" s="283">
        <f t="shared" si="555"/>
        <v>0</v>
      </c>
      <c r="CK112" s="283">
        <f t="shared" si="555"/>
        <v>0</v>
      </c>
      <c r="CL112" s="283">
        <f t="shared" si="555"/>
        <v>0</v>
      </c>
      <c r="CM112" s="283">
        <f t="shared" si="555"/>
        <v>0</v>
      </c>
      <c r="CN112" s="283">
        <f t="shared" si="555"/>
        <v>0</v>
      </c>
      <c r="CO112" s="283">
        <f t="shared" si="555"/>
        <v>0</v>
      </c>
      <c r="CP112" s="283">
        <f t="shared" si="555"/>
        <v>0</v>
      </c>
    </row>
    <row r="113" spans="2:94" ht="14.25" customHeight="1" x14ac:dyDescent="0.45">
      <c r="B113" s="71"/>
      <c r="C113" s="197"/>
      <c r="D113" s="72" t="str">
        <f>E113</f>
        <v>EBITDA addbacks</v>
      </c>
      <c r="E113" s="72" t="s">
        <v>13</v>
      </c>
      <c r="F113" s="71"/>
      <c r="G113" s="81"/>
      <c r="H113" s="81"/>
      <c r="I113" s="81"/>
      <c r="J113" s="81"/>
      <c r="K113" s="81"/>
      <c r="L113" s="81"/>
      <c r="N113" s="71"/>
      <c r="O113" s="316"/>
      <c r="P113" s="58"/>
      <c r="Q113" s="58"/>
      <c r="R113" s="58"/>
      <c r="S113" s="58"/>
      <c r="T113" s="58"/>
      <c r="U113" s="58"/>
      <c r="W113" s="218"/>
      <c r="X113" s="218"/>
      <c r="Y113" s="218"/>
      <c r="Z113" s="218"/>
      <c r="AA113" s="337"/>
      <c r="AB113" s="218"/>
      <c r="AC113" s="218"/>
      <c r="AD113" s="218"/>
      <c r="AE113" s="218"/>
      <c r="AF113" s="337"/>
      <c r="AG113" s="218"/>
      <c r="AH113" s="218"/>
      <c r="AI113" s="218"/>
      <c r="AJ113" s="218"/>
      <c r="AK113" s="337"/>
      <c r="AL113" s="218"/>
      <c r="AM113" s="59"/>
      <c r="AN113" s="218"/>
      <c r="AO113" s="59"/>
      <c r="AP113" s="218"/>
      <c r="AQ113" s="59"/>
      <c r="AR113" s="218"/>
      <c r="AS113" s="58"/>
      <c r="AU113" s="218"/>
      <c r="AV113" s="218"/>
      <c r="AW113" s="218"/>
      <c r="AX113" s="218"/>
      <c r="AY113" s="218"/>
      <c r="AZ113" s="218"/>
      <c r="BA113" s="218"/>
      <c r="BB113" s="218"/>
      <c r="BC113" s="218"/>
      <c r="BD113" s="218"/>
      <c r="BE113" s="218"/>
      <c r="BF113" s="218"/>
      <c r="BG113" s="218"/>
      <c r="BH113" s="218"/>
      <c r="BI113" s="218"/>
      <c r="BJ113" s="218"/>
      <c r="BK113" s="218"/>
      <c r="BL113" s="218"/>
      <c r="BM113" s="218"/>
      <c r="BN113" s="218"/>
      <c r="BO113" s="218"/>
      <c r="BP113" s="218"/>
      <c r="BQ113" s="218"/>
      <c r="BR113" s="218"/>
      <c r="BS113" s="218"/>
      <c r="BT113" s="218"/>
      <c r="BU113" s="218"/>
      <c r="BV113" s="218"/>
      <c r="BW113" s="218"/>
      <c r="BX113" s="218"/>
      <c r="BY113" s="218"/>
      <c r="BZ113" s="218"/>
      <c r="CA113" s="218"/>
      <c r="CB113" s="218"/>
      <c r="CC113" s="218"/>
      <c r="CD113" s="218"/>
      <c r="CE113" s="218"/>
      <c r="CF113" s="218"/>
      <c r="CG113" s="218"/>
      <c r="CH113" s="218"/>
      <c r="CI113" s="218"/>
      <c r="CJ113" s="218"/>
      <c r="CK113" s="218"/>
      <c r="CL113" s="218"/>
      <c r="CM113" s="218"/>
      <c r="CN113" s="218"/>
      <c r="CO113" s="218"/>
      <c r="CP113" s="218"/>
    </row>
    <row r="114" spans="2:94" ht="14.25" customHeight="1" x14ac:dyDescent="0.45">
      <c r="B114" s="302" t="str">
        <f>D114</f>
        <v>Interest expense, net</v>
      </c>
      <c r="C114" s="197"/>
      <c r="D114" s="30" t="str">
        <f t="shared" ref="D114:D122" si="556">E114</f>
        <v>Interest expense, net</v>
      </c>
      <c r="E114" s="30" t="str">
        <f>Periods!$C$41</f>
        <v>Interest expense, net</v>
      </c>
      <c r="F114" s="71"/>
      <c r="G114" s="219">
        <f>SUM(AU114:BF114)</f>
        <v>578.88603000000012</v>
      </c>
      <c r="H114" s="219">
        <f>SUM(BG114:BR114)</f>
        <v>380.49373000000003</v>
      </c>
      <c r="I114" s="219">
        <f>SUM(BS114:CD114)</f>
        <v>75.350020000000015</v>
      </c>
      <c r="J114" s="218">
        <f ca="1">_xlfn.IFNA(SUM(OFFSET($AU114,0,MATCH(Periods!$D$15,$AU$7:$CS$7)-1):OFFSET($AU114,0,MATCH(Periods!$D$15,$AU$7:$CS$7,0)-12)),0)</f>
        <v>48.69511</v>
      </c>
      <c r="K114" s="218">
        <f ca="1">_xlfn.IFNA(SUM(OFFSET($AU114,0,MATCH(Periods!$D$17,$AU$7:$CS$7)-1):OFFSET($AU114,0,MATCH(Periods!$D$13,$AU$7:$CS$7,0))),0)</f>
        <v>36.553800000000003</v>
      </c>
      <c r="L114" s="218">
        <f ca="1">_xlfn.IFNA(SUM(OFFSET($AU114,0,MATCH(Periods!$D$16,$AU$7:$CS$7)-1):OFFSET($AU114,0,MATCH(Periods!$D$14,$AU$7:$CS$7,0))),0)</f>
        <v>9.8988899999999997</v>
      </c>
      <c r="N114" s="302"/>
      <c r="O114" s="361"/>
      <c r="P114" s="58">
        <f t="shared" ref="P114:U117" si="557">IFERROR(G114/G$25,"n/a")</f>
        <v>6.0824390045927856E-3</v>
      </c>
      <c r="Q114" s="58">
        <f t="shared" si="557"/>
        <v>7.2865367720777608E-3</v>
      </c>
      <c r="R114" s="58">
        <f t="shared" si="557"/>
        <v>8.996559232269482E-4</v>
      </c>
      <c r="S114" s="58">
        <f t="shared" ca="1" si="557"/>
        <v>6.3324697185821637E-4</v>
      </c>
      <c r="T114" s="58">
        <f t="shared" ca="1" si="557"/>
        <v>3.5259911082629681E-3</v>
      </c>
      <c r="U114" s="58">
        <f t="shared" ca="1" si="557"/>
        <v>2.8200401292266765E-3</v>
      </c>
      <c r="W114" s="218"/>
      <c r="X114" s="218"/>
      <c r="Y114" s="218"/>
      <c r="Z114" s="218"/>
      <c r="AA114" s="337"/>
      <c r="AB114" s="218"/>
      <c r="AC114" s="218"/>
      <c r="AD114" s="218"/>
      <c r="AE114" s="218"/>
      <c r="AF114" s="337"/>
      <c r="AG114" s="218"/>
      <c r="AH114" s="218"/>
      <c r="AI114" s="218"/>
      <c r="AJ114" s="218"/>
      <c r="AK114" s="337"/>
      <c r="AL114" s="218">
        <f t="shared" ref="AL114:AL117" si="558">H114-G114</f>
        <v>-198.39230000000009</v>
      </c>
      <c r="AM114" s="59">
        <f t="shared" ref="AM114:AM117" si="559">IFERROR(AL114/G114,"n/a")</f>
        <v>-0.3427139190075118</v>
      </c>
      <c r="AN114" s="218">
        <f t="shared" ref="AN114:AN117" si="560">I114-H114</f>
        <v>-305.14371</v>
      </c>
      <c r="AO114" s="59">
        <f t="shared" ref="AO114:AO117" si="561">IFERROR(AN114/H114,"n/a")</f>
        <v>-0.80196777486977244</v>
      </c>
      <c r="AP114" s="218">
        <f t="shared" ref="AP114:AP117" ca="1" si="562">J114-I114</f>
        <v>-26.654910000000015</v>
      </c>
      <c r="AQ114" s="59">
        <f t="shared" ref="AQ114:AQ117" ca="1" si="563">IFERROR(AP114/I114,"n/a")</f>
        <v>-0.35374788221688608</v>
      </c>
      <c r="AR114" s="218">
        <f t="shared" ref="AR114:AR117" ca="1" si="564">L114-K114</f>
        <v>-26.654910000000001</v>
      </c>
      <c r="AS114" s="58">
        <f t="shared" ref="AS114:AS117" ca="1" si="565">IFERROR(AR114/K114,"n/a")</f>
        <v>-0.72919669090491268</v>
      </c>
      <c r="AU114" s="219">
        <f t="shared" ref="AU114:CD114" si="566">AU107</f>
        <v>66.294089999999997</v>
      </c>
      <c r="AV114" s="219">
        <f t="shared" si="566"/>
        <v>65.149850000000015</v>
      </c>
      <c r="AW114" s="219">
        <f t="shared" si="566"/>
        <v>96.297110000000004</v>
      </c>
      <c r="AX114" s="219">
        <f t="shared" si="566"/>
        <v>11.886750000000013</v>
      </c>
      <c r="AY114" s="219">
        <f t="shared" si="566"/>
        <v>3.4173499999999777</v>
      </c>
      <c r="AZ114" s="219">
        <f t="shared" si="566"/>
        <v>16.011970000000009</v>
      </c>
      <c r="BA114" s="219">
        <f t="shared" si="566"/>
        <v>49.366850000000028</v>
      </c>
      <c r="BB114" s="219">
        <f t="shared" si="566"/>
        <v>42.781479999999959</v>
      </c>
      <c r="BC114" s="219">
        <f t="shared" si="566"/>
        <v>4.969730000000002</v>
      </c>
      <c r="BD114" s="219">
        <f t="shared" si="566"/>
        <v>59.083280000000009</v>
      </c>
      <c r="BE114" s="219">
        <f t="shared" si="566"/>
        <v>95.152369999999905</v>
      </c>
      <c r="BF114" s="219">
        <f t="shared" si="566"/>
        <v>68.475200000000115</v>
      </c>
      <c r="BG114" s="219">
        <f t="shared" si="566"/>
        <v>48.141859999999994</v>
      </c>
      <c r="BH114" s="219">
        <f t="shared" si="566"/>
        <v>90.742960000000011</v>
      </c>
      <c r="BI114" s="219">
        <f t="shared" si="566"/>
        <v>30.724669999999989</v>
      </c>
      <c r="BJ114" s="219">
        <f t="shared" si="566"/>
        <v>1.5185199999999828</v>
      </c>
      <c r="BK114" s="219">
        <f t="shared" si="566"/>
        <v>3.685700000000022</v>
      </c>
      <c r="BL114" s="219">
        <f t="shared" si="566"/>
        <v>9.8336299999999994</v>
      </c>
      <c r="BM114" s="219">
        <f t="shared" si="566"/>
        <v>12.859599999999979</v>
      </c>
      <c r="BN114" s="219">
        <f t="shared" si="566"/>
        <v>24.767790000000012</v>
      </c>
      <c r="BO114" s="219">
        <f t="shared" si="566"/>
        <v>29.338919999999984</v>
      </c>
      <c r="BP114" s="219">
        <f t="shared" si="566"/>
        <v>33.807970000000033</v>
      </c>
      <c r="BQ114" s="219">
        <f t="shared" si="566"/>
        <v>50.528559999999999</v>
      </c>
      <c r="BR114" s="219">
        <f t="shared" si="566"/>
        <v>44.54355000000001</v>
      </c>
      <c r="BS114" s="219">
        <f t="shared" si="566"/>
        <v>22.414390000000001</v>
      </c>
      <c r="BT114" s="219">
        <f t="shared" si="566"/>
        <v>14.139410000000003</v>
      </c>
      <c r="BU114" s="219">
        <f t="shared" si="566"/>
        <v>-0.55003000000000579</v>
      </c>
      <c r="BV114" s="219">
        <f t="shared" si="566"/>
        <v>20.682499999999997</v>
      </c>
      <c r="BW114" s="219">
        <f t="shared" si="566"/>
        <v>5.7414300000000136</v>
      </c>
      <c r="BX114" s="219">
        <f t="shared" si="566"/>
        <v>0.6797299999999904</v>
      </c>
      <c r="BY114" s="219">
        <f t="shared" si="566"/>
        <v>2.171389999999997</v>
      </c>
      <c r="BZ114" s="219">
        <f t="shared" si="566"/>
        <v>-0.77336999999999101</v>
      </c>
      <c r="CA114" s="219">
        <f t="shared" si="566"/>
        <v>4.7287000000000017</v>
      </c>
      <c r="CB114" s="219">
        <f t="shared" si="566"/>
        <v>3.9108800000000024</v>
      </c>
      <c r="CC114" s="219">
        <f t="shared" si="566"/>
        <v>2.5188699999999891</v>
      </c>
      <c r="CD114" s="218">
        <f t="shared" si="566"/>
        <v>-0.31388000000000282</v>
      </c>
      <c r="CE114" s="219">
        <f t="shared" ref="CE114:CP114" si="567">CE107</f>
        <v>-0.42866999999999988</v>
      </c>
      <c r="CF114" s="219">
        <f t="shared" si="567"/>
        <v>10.32756</v>
      </c>
      <c r="CG114" s="219">
        <f t="shared" si="567"/>
        <v>0</v>
      </c>
      <c r="CH114" s="219">
        <f t="shared" si="567"/>
        <v>0</v>
      </c>
      <c r="CI114" s="219">
        <f t="shared" si="567"/>
        <v>0</v>
      </c>
      <c r="CJ114" s="219">
        <f t="shared" si="567"/>
        <v>0</v>
      </c>
      <c r="CK114" s="219">
        <f t="shared" si="567"/>
        <v>0</v>
      </c>
      <c r="CL114" s="219">
        <f t="shared" si="567"/>
        <v>0</v>
      </c>
      <c r="CM114" s="219">
        <f t="shared" si="567"/>
        <v>0</v>
      </c>
      <c r="CN114" s="219">
        <f t="shared" si="567"/>
        <v>0</v>
      </c>
      <c r="CO114" s="219">
        <f t="shared" si="567"/>
        <v>0</v>
      </c>
      <c r="CP114" s="218">
        <f t="shared" si="567"/>
        <v>0</v>
      </c>
    </row>
    <row r="115" spans="2:94" ht="14.25" customHeight="1" x14ac:dyDescent="0.45">
      <c r="B115" s="71" t="str">
        <f t="shared" ref="B115:B122" si="568">D115</f>
        <v>Income taxes</v>
      </c>
      <c r="C115" s="197"/>
      <c r="D115" s="30" t="str">
        <f t="shared" si="556"/>
        <v>Income taxes</v>
      </c>
      <c r="E115" s="30" t="s">
        <v>15</v>
      </c>
      <c r="F115" s="80"/>
      <c r="G115" s="218">
        <f>SUM(AU115:BF115)</f>
        <v>0</v>
      </c>
      <c r="H115" s="218">
        <f>SUM(BG115:BR115)</f>
        <v>0</v>
      </c>
      <c r="I115" s="218">
        <f>SUM(BS115:CD115)</f>
        <v>0</v>
      </c>
      <c r="J115" s="218">
        <f ca="1">_xlfn.IFNA(SUM(OFFSET($AU115,0,MATCH(Periods!$D$15,$AU$7:$CS$7)-1):OFFSET($AU115,0,MATCH(Periods!$D$15,$AU$7:$CS$7,0)-12)),0)</f>
        <v>0</v>
      </c>
      <c r="K115" s="218">
        <f ca="1">_xlfn.IFNA(SUM(OFFSET($AU115,0,MATCH(Periods!$D$17,$AU$7:$CS$7)-1):OFFSET($AU115,0,MATCH(Periods!$D$13,$AU$7:$CS$7,0))),0)</f>
        <v>0</v>
      </c>
      <c r="L115" s="218">
        <f ca="1">_xlfn.IFNA(SUM(OFFSET($AU115,0,MATCH(Periods!$D$16,$AU$7:$CS$7)-1):OFFSET($AU115,0,MATCH(Periods!$D$14,$AU$7:$CS$7,0))),0)</f>
        <v>0</v>
      </c>
      <c r="N115" s="71"/>
      <c r="O115" s="316"/>
      <c r="P115" s="58">
        <f t="shared" si="557"/>
        <v>0</v>
      </c>
      <c r="Q115" s="58">
        <f t="shared" si="557"/>
        <v>0</v>
      </c>
      <c r="R115" s="58">
        <f t="shared" si="557"/>
        <v>0</v>
      </c>
      <c r="S115" s="58">
        <f t="shared" ca="1" si="557"/>
        <v>0</v>
      </c>
      <c r="T115" s="58">
        <f t="shared" ca="1" si="557"/>
        <v>0</v>
      </c>
      <c r="U115" s="58">
        <f t="shared" ca="1" si="557"/>
        <v>0</v>
      </c>
      <c r="W115" s="218"/>
      <c r="X115" s="218"/>
      <c r="Y115" s="218"/>
      <c r="Z115" s="218"/>
      <c r="AA115" s="337"/>
      <c r="AB115" s="218"/>
      <c r="AC115" s="218"/>
      <c r="AD115" s="218"/>
      <c r="AE115" s="218"/>
      <c r="AF115" s="337"/>
      <c r="AG115" s="218"/>
      <c r="AH115" s="218"/>
      <c r="AI115" s="218"/>
      <c r="AJ115" s="218"/>
      <c r="AK115" s="337"/>
      <c r="AL115" s="218">
        <f t="shared" si="558"/>
        <v>0</v>
      </c>
      <c r="AM115" s="59" t="str">
        <f t="shared" si="559"/>
        <v>n/a</v>
      </c>
      <c r="AN115" s="218">
        <f t="shared" si="560"/>
        <v>0</v>
      </c>
      <c r="AO115" s="59" t="str">
        <f t="shared" si="561"/>
        <v>n/a</v>
      </c>
      <c r="AP115" s="218">
        <f t="shared" ca="1" si="562"/>
        <v>0</v>
      </c>
      <c r="AQ115" s="59" t="str">
        <f t="shared" ca="1" si="563"/>
        <v>n/a</v>
      </c>
      <c r="AR115" s="218">
        <f t="shared" ca="1" si="564"/>
        <v>0</v>
      </c>
      <c r="AS115" s="58" t="str">
        <f t="shared" ca="1" si="565"/>
        <v>n/a</v>
      </c>
      <c r="AU115" s="219">
        <f>AU111</f>
        <v>0</v>
      </c>
      <c r="AV115" s="219">
        <f t="shared" ref="AV115:CD115" si="569">AV111</f>
        <v>0</v>
      </c>
      <c r="AW115" s="219">
        <f t="shared" si="569"/>
        <v>0</v>
      </c>
      <c r="AX115" s="219">
        <f t="shared" si="569"/>
        <v>0</v>
      </c>
      <c r="AY115" s="219">
        <f t="shared" si="569"/>
        <v>0</v>
      </c>
      <c r="AZ115" s="219">
        <f t="shared" si="569"/>
        <v>0</v>
      </c>
      <c r="BA115" s="219">
        <f t="shared" si="569"/>
        <v>0</v>
      </c>
      <c r="BB115" s="219">
        <f t="shared" si="569"/>
        <v>0</v>
      </c>
      <c r="BC115" s="219">
        <f t="shared" si="569"/>
        <v>0</v>
      </c>
      <c r="BD115" s="219">
        <f t="shared" si="569"/>
        <v>0</v>
      </c>
      <c r="BE115" s="219">
        <f t="shared" si="569"/>
        <v>0</v>
      </c>
      <c r="BF115" s="219">
        <f t="shared" si="569"/>
        <v>0</v>
      </c>
      <c r="BG115" s="219">
        <f t="shared" si="569"/>
        <v>0</v>
      </c>
      <c r="BH115" s="219">
        <f t="shared" si="569"/>
        <v>0</v>
      </c>
      <c r="BI115" s="219">
        <f t="shared" si="569"/>
        <v>0</v>
      </c>
      <c r="BJ115" s="219">
        <f t="shared" si="569"/>
        <v>0</v>
      </c>
      <c r="BK115" s="219">
        <f t="shared" si="569"/>
        <v>0</v>
      </c>
      <c r="BL115" s="219">
        <f t="shared" si="569"/>
        <v>0</v>
      </c>
      <c r="BM115" s="219">
        <f t="shared" si="569"/>
        <v>0</v>
      </c>
      <c r="BN115" s="219">
        <f t="shared" si="569"/>
        <v>0</v>
      </c>
      <c r="BO115" s="219">
        <f t="shared" si="569"/>
        <v>0</v>
      </c>
      <c r="BP115" s="219">
        <f t="shared" si="569"/>
        <v>0</v>
      </c>
      <c r="BQ115" s="219">
        <f t="shared" si="569"/>
        <v>0</v>
      </c>
      <c r="BR115" s="219">
        <f t="shared" si="569"/>
        <v>0</v>
      </c>
      <c r="BS115" s="219">
        <f t="shared" si="569"/>
        <v>0</v>
      </c>
      <c r="BT115" s="219">
        <f t="shared" si="569"/>
        <v>0</v>
      </c>
      <c r="BU115" s="219">
        <f t="shared" si="569"/>
        <v>0</v>
      </c>
      <c r="BV115" s="219">
        <f t="shared" si="569"/>
        <v>0</v>
      </c>
      <c r="BW115" s="219">
        <f t="shared" si="569"/>
        <v>0</v>
      </c>
      <c r="BX115" s="219">
        <f t="shared" si="569"/>
        <v>0</v>
      </c>
      <c r="BY115" s="219">
        <f t="shared" si="569"/>
        <v>0</v>
      </c>
      <c r="BZ115" s="219">
        <f t="shared" si="569"/>
        <v>0</v>
      </c>
      <c r="CA115" s="219">
        <f t="shared" si="569"/>
        <v>0</v>
      </c>
      <c r="CB115" s="219">
        <f t="shared" si="569"/>
        <v>0</v>
      </c>
      <c r="CC115" s="219">
        <f t="shared" si="569"/>
        <v>0</v>
      </c>
      <c r="CD115" s="218">
        <f t="shared" si="569"/>
        <v>0</v>
      </c>
      <c r="CE115" s="219">
        <f t="shared" ref="CE115:CP115" si="570">CE111</f>
        <v>0</v>
      </c>
      <c r="CF115" s="219">
        <f t="shared" si="570"/>
        <v>0</v>
      </c>
      <c r="CG115" s="219">
        <f t="shared" si="570"/>
        <v>0</v>
      </c>
      <c r="CH115" s="219">
        <f t="shared" si="570"/>
        <v>0</v>
      </c>
      <c r="CI115" s="219">
        <f t="shared" si="570"/>
        <v>0</v>
      </c>
      <c r="CJ115" s="219">
        <f t="shared" si="570"/>
        <v>0</v>
      </c>
      <c r="CK115" s="219">
        <f t="shared" si="570"/>
        <v>0</v>
      </c>
      <c r="CL115" s="219">
        <f t="shared" si="570"/>
        <v>0</v>
      </c>
      <c r="CM115" s="219">
        <f t="shared" si="570"/>
        <v>0</v>
      </c>
      <c r="CN115" s="219">
        <f t="shared" si="570"/>
        <v>0</v>
      </c>
      <c r="CO115" s="219">
        <f t="shared" si="570"/>
        <v>0</v>
      </c>
      <c r="CP115" s="218">
        <f t="shared" si="570"/>
        <v>0</v>
      </c>
    </row>
    <row r="116" spans="2:94" ht="14.25" customHeight="1" x14ac:dyDescent="0.45">
      <c r="B116" s="71" t="str">
        <f t="shared" si="568"/>
        <v>Depreciation and amortization</v>
      </c>
      <c r="C116" s="197"/>
      <c r="D116" s="30" t="str">
        <f t="shared" si="556"/>
        <v>Depreciation and amortization</v>
      </c>
      <c r="E116" s="30" t="str">
        <f>Periods!$C$42</f>
        <v>Depreciation and amortization</v>
      </c>
      <c r="F116" s="71"/>
      <c r="G116" s="219">
        <f>SUM(AU116:BF116)</f>
        <v>125.11199999999999</v>
      </c>
      <c r="H116" s="219">
        <f>SUM(BG116:BR116)</f>
        <v>114.648</v>
      </c>
      <c r="I116" s="219">
        <f>SUM(BS116:CD116)</f>
        <v>114.276</v>
      </c>
      <c r="J116" s="218">
        <f ca="1">_xlfn.IFNA(SUM(OFFSET($AU116,0,MATCH(Periods!$D$15,$AU$7:$CS$7)-1):OFFSET($AU116,0,MATCH(Periods!$D$15,$AU$7:$CS$7,0)-12)),0)</f>
        <v>112.628</v>
      </c>
      <c r="K116" s="218">
        <f ca="1">_xlfn.IFNA(SUM(OFFSET($AU116,0,MATCH(Periods!$D$17,$AU$7:$CS$7)-1):OFFSET($AU116,0,MATCH(Periods!$D$13,$AU$7:$CS$7,0))),0)</f>
        <v>19.045999999999999</v>
      </c>
      <c r="L116" s="218">
        <f ca="1">_xlfn.IFNA(SUM(OFFSET($AU116,0,MATCH(Periods!$D$16,$AU$7:$CS$7)-1):OFFSET($AU116,0,MATCH(Periods!$D$14,$AU$7:$CS$7,0))),0)</f>
        <v>17.398</v>
      </c>
      <c r="N116" s="71"/>
      <c r="O116" s="316"/>
      <c r="P116" s="58">
        <f t="shared" si="557"/>
        <v>1.3145698277476352E-3</v>
      </c>
      <c r="Q116" s="58">
        <f t="shared" si="557"/>
        <v>2.1955338602955982E-3</v>
      </c>
      <c r="R116" s="58">
        <f t="shared" si="557"/>
        <v>1.3644200795525033E-3</v>
      </c>
      <c r="S116" s="58">
        <f t="shared" ca="1" si="557"/>
        <v>1.4646509669337885E-3</v>
      </c>
      <c r="T116" s="58">
        <f t="shared" ca="1" si="557"/>
        <v>1.8371831833619619E-3</v>
      </c>
      <c r="U116" s="58">
        <f t="shared" ca="1" si="557"/>
        <v>4.9564201812815093E-3</v>
      </c>
      <c r="W116" s="218"/>
      <c r="X116" s="218"/>
      <c r="Y116" s="218"/>
      <c r="Z116" s="218"/>
      <c r="AA116" s="337"/>
      <c r="AB116" s="218"/>
      <c r="AC116" s="218"/>
      <c r="AD116" s="218"/>
      <c r="AE116" s="218"/>
      <c r="AF116" s="337"/>
      <c r="AG116" s="218"/>
      <c r="AH116" s="218"/>
      <c r="AI116" s="218"/>
      <c r="AJ116" s="218"/>
      <c r="AK116" s="337"/>
      <c r="AL116" s="218">
        <f t="shared" si="558"/>
        <v>-10.463999999999999</v>
      </c>
      <c r="AM116" s="59">
        <f t="shared" si="559"/>
        <v>-8.3637061193170908E-2</v>
      </c>
      <c r="AN116" s="218">
        <f t="shared" si="560"/>
        <v>-0.37199999999999989</v>
      </c>
      <c r="AO116" s="59">
        <f t="shared" si="561"/>
        <v>-3.2447142558090845E-3</v>
      </c>
      <c r="AP116" s="218">
        <f t="shared" ca="1" si="562"/>
        <v>-1.6479999999999961</v>
      </c>
      <c r="AQ116" s="59">
        <f t="shared" ca="1" si="563"/>
        <v>-1.4421225804193322E-2</v>
      </c>
      <c r="AR116" s="218">
        <f t="shared" ca="1" si="564"/>
        <v>-1.6479999999999997</v>
      </c>
      <c r="AS116" s="58">
        <f t="shared" ca="1" si="565"/>
        <v>-8.6527354825160122E-2</v>
      </c>
      <c r="AU116" s="219">
        <f>SUMIFS(TB!N:N,TB!$G:$G,Periods!$C$42,TB!$K:$K,"",TB!$J:$J,'Reported IS - detailed'!$A$4)</f>
        <v>10.05583</v>
      </c>
      <c r="AV116" s="219">
        <f>SUMIFS(TB!O:O,TB!$G:$G,Periods!$C$42,TB!$K:$K,"",TB!$J:$J,'Reported IS - detailed'!$A$4)</f>
        <v>10.05583</v>
      </c>
      <c r="AW116" s="219">
        <f>SUMIFS(TB!P:P,TB!$G:$G,Periods!$C$42,TB!$K:$K,"",TB!$J:$J,'Reported IS - detailed'!$A$4)</f>
        <v>11.166339999999998</v>
      </c>
      <c r="AX116" s="219">
        <f>SUMIFS(TB!Q:Q,TB!$G:$G,Periods!$C$42,TB!$K:$K,"",TB!$J:$J,'Reported IS - detailed'!$A$4)</f>
        <v>10.426000000000002</v>
      </c>
      <c r="AY116" s="219">
        <f>SUMIFS(TB!R:R,TB!$G:$G,Periods!$C$42,TB!$K:$K,"",TB!$J:$J,'Reported IS - detailed'!$A$4)</f>
        <v>10.426000000000002</v>
      </c>
      <c r="AZ116" s="219">
        <f>SUMIFS(TB!S:S,TB!$G:$G,Periods!$C$42,TB!$K:$K,"",TB!$J:$J,'Reported IS - detailed'!$A$4)</f>
        <v>10.425999999999995</v>
      </c>
      <c r="BA116" s="219">
        <f>SUMIFS(TB!T:T,TB!$G:$G,Periods!$C$42,TB!$K:$K,"",TB!$J:$J,'Reported IS - detailed'!$A$4)</f>
        <v>10.426000000000002</v>
      </c>
      <c r="BB116" s="219">
        <f>SUMIFS(TB!U:U,TB!$G:$G,Periods!$C$42,TB!$K:$K,"",TB!$J:$J,'Reported IS - detailed'!$A$4)</f>
        <v>10.426000000000002</v>
      </c>
      <c r="BC116" s="219">
        <f>SUMIFS(TB!V:V,TB!$G:$G,Periods!$C$42,TB!$K:$K,"",TB!$J:$J,'Reported IS - detailed'!$A$4)</f>
        <v>10.426000000000002</v>
      </c>
      <c r="BD116" s="219">
        <f>SUMIFS(TB!W:W,TB!$G:$G,Periods!$C$42,TB!$K:$K,"",TB!$J:$J,'Reported IS - detailed'!$A$4)</f>
        <v>10.426000000000002</v>
      </c>
      <c r="BE116" s="219">
        <f>SUMIFS(TB!X:X,TB!$G:$G,Periods!$C$42,TB!$K:$K,"",TB!$J:$J,'Reported IS - detailed'!$A$4)</f>
        <v>10.426000000000002</v>
      </c>
      <c r="BF116" s="219">
        <f>SUMIFS(TB!Y:Y,TB!$G:$G,Periods!$C$42,TB!$K:$K,"",TB!$J:$J,'Reported IS - detailed'!$A$4)</f>
        <v>10.425999999999988</v>
      </c>
      <c r="BG116" s="219">
        <f>SUMIFS(TB!Z:Z,TB!$G:$G,Periods!$C$42,TB!$K:$K,"",TB!$J:$J,'Reported IS - detailed'!$A$4)</f>
        <v>9.5540000000000003</v>
      </c>
      <c r="BH116" s="219">
        <f>SUMIFS(TB!AA:AA,TB!$G:$G,Periods!$C$42,TB!$K:$K,"",TB!$J:$J,'Reported IS - detailed'!$A$4)</f>
        <v>9.5540000000000003</v>
      </c>
      <c r="BI116" s="219">
        <f>SUMIFS(TB!AB:AB,TB!$G:$G,Periods!$C$42,TB!$K:$K,"",TB!$J:$J,'Reported IS - detailed'!$A$4)</f>
        <v>9.5539999999999985</v>
      </c>
      <c r="BJ116" s="219">
        <f>SUMIFS(TB!AC:AC,TB!$G:$G,Periods!$C$42,TB!$K:$K,"",TB!$J:$J,'Reported IS - detailed'!$A$4)</f>
        <v>9.554000000000002</v>
      </c>
      <c r="BK116" s="219">
        <f>SUMIFS(TB!AD:AD,TB!$G:$G,Periods!$C$42,TB!$K:$K,"",TB!$J:$J,'Reported IS - detailed'!$A$4)</f>
        <v>9.554000000000002</v>
      </c>
      <c r="BL116" s="219">
        <f>SUMIFS(TB!AE:AE,TB!$G:$G,Periods!$C$42,TB!$K:$K,"",TB!$J:$J,'Reported IS - detailed'!$A$4)</f>
        <v>9.5539999999999949</v>
      </c>
      <c r="BM116" s="219">
        <f>SUMIFS(TB!AF:AF,TB!$G:$G,Periods!$C$42,TB!$K:$K,"",TB!$J:$J,'Reported IS - detailed'!$A$4)</f>
        <v>9.554000000000002</v>
      </c>
      <c r="BN116" s="219">
        <f>SUMIFS(TB!AG:AG,TB!$G:$G,Periods!$C$42,TB!$K:$K,"",TB!$J:$J,'Reported IS - detailed'!$A$4)</f>
        <v>9.554000000000002</v>
      </c>
      <c r="BO116" s="219">
        <f>SUMIFS(TB!AH:AH,TB!$G:$G,Periods!$C$42,TB!$K:$K,"",TB!$J:$J,'Reported IS - detailed'!$A$4)</f>
        <v>9.554000000000002</v>
      </c>
      <c r="BP116" s="219">
        <f>SUMIFS(TB!AI:AI,TB!$G:$G,Periods!$C$42,TB!$K:$K,"",TB!$J:$J,'Reported IS - detailed'!$A$4)</f>
        <v>9.554000000000002</v>
      </c>
      <c r="BQ116" s="219">
        <f>SUMIFS(TB!AJ:AJ,TB!$G:$G,Periods!$C$42,TB!$K:$K,"",TB!$J:$J,'Reported IS - detailed'!$A$4)</f>
        <v>9.5539999999999878</v>
      </c>
      <c r="BR116" s="219">
        <f>SUMIFS(TB!AK:AK,TB!$G:$G,Periods!$C$42,TB!$K:$K,"",TB!$J:$J,'Reported IS - detailed'!$A$4)</f>
        <v>9.554000000000002</v>
      </c>
      <c r="BS116" s="219">
        <f>SUMIFS(TB!AL:AL,TB!$G:$G,Periods!$C$42,TB!$K:$K,"",TB!$J:$J,'Reported IS - detailed'!$A$4)</f>
        <v>9.5229999999999997</v>
      </c>
      <c r="BT116" s="219">
        <f>SUMIFS(TB!AM:AM,TB!$G:$G,Periods!$C$42,TB!$K:$K,"",TB!$J:$J,'Reported IS - detailed'!$A$4)</f>
        <v>9.5229999999999997</v>
      </c>
      <c r="BU116" s="219">
        <f>SUMIFS(TB!AN:AN,TB!$G:$G,Periods!$C$42,TB!$K:$K,"",TB!$J:$J,'Reported IS - detailed'!$A$4)</f>
        <v>9.5229999999999997</v>
      </c>
      <c r="BV116" s="219">
        <f>SUMIFS(TB!AO:AO,TB!$G:$G,Periods!$C$42,TB!$K:$K,"",TB!$J:$J,'Reported IS - detailed'!$A$4)</f>
        <v>9.5229999999999997</v>
      </c>
      <c r="BW116" s="219">
        <f>SUMIFS(TB!AP:AP,TB!$G:$G,Periods!$C$42,TB!$K:$K,"",TB!$J:$J,'Reported IS - detailed'!$A$4)</f>
        <v>9.5230000000000032</v>
      </c>
      <c r="BX116" s="219">
        <f>SUMIFS(TB!AQ:AQ,TB!$G:$G,Periods!$C$42,TB!$K:$K,"",TB!$J:$J,'Reported IS - detailed'!$A$4)</f>
        <v>9.5229999999999961</v>
      </c>
      <c r="BY116" s="219">
        <f>SUMIFS(TB!AR:AR,TB!$G:$G,Periods!$C$42,TB!$K:$K,"",TB!$J:$J,'Reported IS - detailed'!$A$4)</f>
        <v>9.5230000000000032</v>
      </c>
      <c r="BZ116" s="219">
        <f>SUMIFS(TB!AS:AS,TB!$G:$G,Periods!$C$42,TB!$K:$K,"",TB!$J:$J,'Reported IS - detailed'!$A$4)</f>
        <v>9.5229999999999961</v>
      </c>
      <c r="CA116" s="219">
        <f>SUMIFS(TB!AT:AT,TB!$G:$G,Periods!$C$42,TB!$K:$K,"",TB!$J:$J,'Reported IS - detailed'!$A$4)</f>
        <v>9.5229999999999961</v>
      </c>
      <c r="CB116" s="219">
        <f>SUMIFS(TB!AU:AU,TB!$G:$G,Periods!$C$42,TB!$K:$K,"",TB!$J:$J,'Reported IS - detailed'!$A$4)</f>
        <v>9.5230000000000103</v>
      </c>
      <c r="CC116" s="219">
        <f>SUMIFS(TB!AV:AV,TB!$G:$G,Periods!$C$42,TB!$K:$K,"",TB!$J:$J,'Reported IS - detailed'!$A$4)</f>
        <v>9.5229999999999961</v>
      </c>
      <c r="CD116" s="218">
        <f>SUMIFS(TB!AW:AW,TB!$G:$G,Periods!$C$42,TB!$K:$K,"",TB!$J:$J,'Reported IS - detailed'!$A$4)</f>
        <v>9.5229999999999961</v>
      </c>
      <c r="CE116" s="219">
        <f>SUMIFS(TB!AX:AX,TB!$G:$G,Periods!$C$42,TB!$K:$K,"",TB!$J:$J,'Reported IS - detailed'!$A$4)</f>
        <v>8.6989999999999998</v>
      </c>
      <c r="CF116" s="219">
        <f>SUMIFS(TB!AY:AY,TB!$G:$G,Periods!$C$42,TB!$K:$K,"",TB!$J:$J,'Reported IS - detailed'!$A$4)</f>
        <v>8.6989999999999998</v>
      </c>
      <c r="CG116" s="219">
        <f>SUMIFS(TB!AZ:AZ,TB!$G:$G,Periods!$C$42,TB!$K:$K,"",TB!$J:$J,'Reported IS - detailed'!$A$4)</f>
        <v>0</v>
      </c>
      <c r="CH116" s="219">
        <f>SUMIFS(TB!BA:BA,TB!$G:$G,Periods!$C$42,TB!$K:$K,"",TB!$J:$J,'Reported IS - detailed'!$A$4)</f>
        <v>0</v>
      </c>
      <c r="CI116" s="219">
        <f>SUMIFS(TB!BB:BB,TB!$G:$G,Periods!$C$42,TB!$K:$K,"",TB!$J:$J,'Reported IS - detailed'!$A$4)</f>
        <v>0</v>
      </c>
      <c r="CJ116" s="219">
        <f>SUMIFS(TB!BC:BC,TB!$G:$G,Periods!$C$42,TB!$K:$K,"",TB!$J:$J,'Reported IS - detailed'!$A$4)</f>
        <v>0</v>
      </c>
      <c r="CK116" s="219">
        <f>SUMIFS(TB!BD:BD,TB!$G:$G,Periods!$C$42,TB!$K:$K,"",TB!$J:$J,'Reported IS - detailed'!$A$4)</f>
        <v>0</v>
      </c>
      <c r="CL116" s="219">
        <f>SUMIFS(TB!BE:BE,TB!$G:$G,Periods!$C$42,TB!$K:$K,"",TB!$J:$J,'Reported IS - detailed'!$A$4)</f>
        <v>0</v>
      </c>
      <c r="CM116" s="219">
        <f>SUMIFS(TB!BF:BF,TB!$G:$G,Periods!$C$42,TB!$K:$K,"",TB!$J:$J,'Reported IS - detailed'!$A$4)</f>
        <v>0</v>
      </c>
      <c r="CN116" s="219">
        <f>SUMIFS(TB!BG:BG,TB!$G:$G,Periods!$C$42,TB!$K:$K,"",TB!$J:$J,'Reported IS - detailed'!$A$4)</f>
        <v>0</v>
      </c>
      <c r="CO116" s="219">
        <f>SUMIFS(TB!BH:BH,TB!$G:$G,Periods!$C$42,TB!$K:$K,"",TB!$J:$J,'Reported IS - detailed'!$A$4)</f>
        <v>0</v>
      </c>
      <c r="CP116" s="218">
        <f>SUMIFS(TB!BI:BI,TB!$G:$G,Periods!$C$42,TB!$K:$K,"",TB!$J:$J,'Reported IS - detailed'!$A$4)</f>
        <v>0</v>
      </c>
    </row>
    <row r="117" spans="2:94" s="23" customFormat="1" ht="14.25" customHeight="1" collapsed="1" thickBot="1" x14ac:dyDescent="0.5">
      <c r="B117" s="355" t="str">
        <f t="shared" si="568"/>
        <v>Reported EBITDA</v>
      </c>
      <c r="C117" s="97"/>
      <c r="D117" s="97" t="str">
        <f t="shared" si="556"/>
        <v>Reported EBITDA</v>
      </c>
      <c r="E117" s="97" t="s">
        <v>17</v>
      </c>
      <c r="F117" s="355"/>
      <c r="G117" s="283">
        <f t="shared" ref="G117:L117" si="571">SUM(G112:G116)</f>
        <v>5928.25245000001</v>
      </c>
      <c r="H117" s="283">
        <f t="shared" si="571"/>
        <v>3514.6485400000079</v>
      </c>
      <c r="I117" s="283">
        <f t="shared" si="571"/>
        <v>8479.2475100000083</v>
      </c>
      <c r="J117" s="283">
        <f t="shared" ca="1" si="571"/>
        <v>7132.7149599999966</v>
      </c>
      <c r="K117" s="283">
        <f t="shared" ca="1" si="571"/>
        <v>1181.7665200000004</v>
      </c>
      <c r="L117" s="283">
        <f t="shared" ca="1" si="571"/>
        <v>-164.76602999999946</v>
      </c>
      <c r="M117" s="348"/>
      <c r="N117" s="355"/>
      <c r="O117" s="522"/>
      <c r="P117" s="56">
        <f t="shared" si="557"/>
        <v>6.2289003469219659E-2</v>
      </c>
      <c r="Q117" s="56">
        <f t="shared" si="557"/>
        <v>6.730627552690413E-2</v>
      </c>
      <c r="R117" s="56">
        <f t="shared" si="557"/>
        <v>0.10123959153400169</v>
      </c>
      <c r="S117" s="56">
        <f t="shared" ca="1" si="557"/>
        <v>9.2756134025527348E-2</v>
      </c>
      <c r="T117" s="56">
        <f t="shared" ca="1" si="557"/>
        <v>0.11399357225686173</v>
      </c>
      <c r="U117" s="56">
        <f t="shared" ca="1" si="557"/>
        <v>-4.6939284761560639E-2</v>
      </c>
      <c r="V117" s="349"/>
      <c r="W117" s="283">
        <f t="shared" ref="W117" si="572">MIN(AU117:BF117)</f>
        <v>-242.42892000000012</v>
      </c>
      <c r="X117" s="283">
        <f>MIN(BG117:BR117)</f>
        <v>-6.0377700000004495</v>
      </c>
      <c r="Y117" s="283">
        <f>MIN(BS117:CD117)</f>
        <v>0.70409999999603912</v>
      </c>
      <c r="Z117" s="283">
        <f ca="1">_xlfn.IFNA(MIN(OFFSET($AU117,0,MATCH(Periods!$D$15,$AU$7:$CS$7)-1):OFFSET($AU117,0,MATCH(Periods!$D$15,$AU$7:$CS$7,0)-12)),0)</f>
        <v>-141.23774999999972</v>
      </c>
      <c r="AA117" s="362"/>
      <c r="AB117" s="283">
        <f t="shared" ref="AB117" si="573">MAX(AU117:BF117)</f>
        <v>1050.9760100000055</v>
      </c>
      <c r="AC117" s="283">
        <f>MAX(BG117:BR117)</f>
        <v>1034.8616300000081</v>
      </c>
      <c r="AD117" s="283">
        <f>MAX(BS117:CD117)</f>
        <v>2218.3484100000005</v>
      </c>
      <c r="AE117" s="283">
        <f ca="1">_xlfn.IFNA(MAX(OFFSET($AU117,0,MATCH(Periods!$D$15,$AU$7:$CS$7)-1):OFFSET($AU117,0,MATCH(Periods!$D$15,$AU$7:$CS$7,0)-12)),0)</f>
        <v>2218.3484100000005</v>
      </c>
      <c r="AF117" s="362"/>
      <c r="AG117" s="283">
        <f t="shared" ref="AG117" si="574">AVERAGE(AU117:BF117)</f>
        <v>494.0210375000006</v>
      </c>
      <c r="AH117" s="283">
        <f>AVERAGE(BG117:BR117)</f>
        <v>292.88737833333357</v>
      </c>
      <c r="AI117" s="283">
        <f>AVERAGE(BS117:CD117)</f>
        <v>706.60395916666641</v>
      </c>
      <c r="AJ117" s="283">
        <f ca="1">_xlfn.IFNA(AVERAGE(OFFSET($AU117,0,MATCH(Periods!$D$15,$AU$7:$CS$7)-1):OFFSET($AU117,0,MATCH(Periods!$D$15,$AU$7:$CS$7,0)-12)),0)</f>
        <v>594.39291333333335</v>
      </c>
      <c r="AK117" s="362"/>
      <c r="AL117" s="283">
        <f t="shared" si="558"/>
        <v>-2413.6039100000021</v>
      </c>
      <c r="AM117" s="57">
        <f t="shared" si="559"/>
        <v>-0.4071358179086989</v>
      </c>
      <c r="AN117" s="283">
        <f t="shared" si="560"/>
        <v>4964.5989700000009</v>
      </c>
      <c r="AO117" s="57">
        <f t="shared" si="561"/>
        <v>1.4125449283187756</v>
      </c>
      <c r="AP117" s="283">
        <f t="shared" ca="1" si="562"/>
        <v>-1346.5325500000117</v>
      </c>
      <c r="AQ117" s="57">
        <f t="shared" ca="1" si="563"/>
        <v>-0.15880330753548322</v>
      </c>
      <c r="AR117" s="283">
        <f t="shared" ca="1" si="564"/>
        <v>-1346.5325499999999</v>
      </c>
      <c r="AS117" s="56">
        <f t="shared" ca="1" si="565"/>
        <v>-1.139423504737636</v>
      </c>
      <c r="AT117" s="350"/>
      <c r="AU117" s="283">
        <f>SUM(AU112:AU116)</f>
        <v>-242.42892000000012</v>
      </c>
      <c r="AV117" s="283">
        <f t="shared" ref="AV117:CD117" si="575">SUM(AV112:AV116)</f>
        <v>720.58259999999973</v>
      </c>
      <c r="AW117" s="283">
        <f t="shared" si="575"/>
        <v>650.80210000000363</v>
      </c>
      <c r="AX117" s="283">
        <f t="shared" si="575"/>
        <v>799.09231999999963</v>
      </c>
      <c r="AY117" s="283">
        <f t="shared" si="575"/>
        <v>869.2253599999915</v>
      </c>
      <c r="AZ117" s="283">
        <f t="shared" si="575"/>
        <v>-116.32578999999367</v>
      </c>
      <c r="BA117" s="283">
        <f t="shared" si="575"/>
        <v>150.3250199999909</v>
      </c>
      <c r="BB117" s="283">
        <f t="shared" si="575"/>
        <v>1034.554610000001</v>
      </c>
      <c r="BC117" s="283">
        <f t="shared" si="575"/>
        <v>200.26731000000734</v>
      </c>
      <c r="BD117" s="283">
        <f t="shared" si="575"/>
        <v>603.53934999999672</v>
      </c>
      <c r="BE117" s="283">
        <f t="shared" si="575"/>
        <v>207.64248000000453</v>
      </c>
      <c r="BF117" s="283">
        <f t="shared" si="575"/>
        <v>1050.9760100000055</v>
      </c>
      <c r="BG117" s="283">
        <f t="shared" si="575"/>
        <v>13.476319999999729</v>
      </c>
      <c r="BH117" s="283">
        <f t="shared" si="575"/>
        <v>87.737380000000627</v>
      </c>
      <c r="BI117" s="283">
        <f t="shared" si="575"/>
        <v>406.70444999999893</v>
      </c>
      <c r="BJ117" s="283">
        <f t="shared" si="575"/>
        <v>107.09074000000001</v>
      </c>
      <c r="BK117" s="283">
        <f t="shared" si="575"/>
        <v>129.85527000000152</v>
      </c>
      <c r="BL117" s="283">
        <f t="shared" si="575"/>
        <v>28.819749999998145</v>
      </c>
      <c r="BM117" s="283">
        <f t="shared" si="575"/>
        <v>-6.0377700000004495</v>
      </c>
      <c r="BN117" s="283">
        <f t="shared" si="575"/>
        <v>463.61299000000054</v>
      </c>
      <c r="BO117" s="283">
        <f t="shared" si="575"/>
        <v>329.24906000000271</v>
      </c>
      <c r="BP117" s="283">
        <f t="shared" si="575"/>
        <v>604.13828000000308</v>
      </c>
      <c r="BQ117" s="283">
        <f t="shared" si="575"/>
        <v>315.14043999998967</v>
      </c>
      <c r="BR117" s="283">
        <f t="shared" si="575"/>
        <v>1034.8616300000081</v>
      </c>
      <c r="BS117" s="283">
        <f t="shared" si="575"/>
        <v>116.32623000000129</v>
      </c>
      <c r="BT117" s="283">
        <f t="shared" si="575"/>
        <v>1065.4402899999984</v>
      </c>
      <c r="BU117" s="283">
        <f t="shared" si="575"/>
        <v>218.55063000000203</v>
      </c>
      <c r="BV117" s="283">
        <f t="shared" si="575"/>
        <v>304.47097999999971</v>
      </c>
      <c r="BW117" s="283">
        <f t="shared" si="575"/>
        <v>747.56102000000226</v>
      </c>
      <c r="BX117" s="283">
        <f t="shared" si="575"/>
        <v>9.738919999994863</v>
      </c>
      <c r="BY117" s="283">
        <f t="shared" si="575"/>
        <v>0.70409999999603912</v>
      </c>
      <c r="BZ117" s="283">
        <f t="shared" si="575"/>
        <v>978.52347000000975</v>
      </c>
      <c r="CA117" s="283">
        <f t="shared" si="575"/>
        <v>692.66510999998957</v>
      </c>
      <c r="CB117" s="283">
        <f t="shared" si="575"/>
        <v>886.74179999999626</v>
      </c>
      <c r="CC117" s="283">
        <f t="shared" si="575"/>
        <v>1240.1765500000081</v>
      </c>
      <c r="CD117" s="283">
        <f t="shared" si="575"/>
        <v>2218.3484100000005</v>
      </c>
      <c r="CE117" s="283">
        <f t="shared" ref="CE117:CP117" si="576">SUM(CE112:CE116)</f>
        <v>-23.528279999999839</v>
      </c>
      <c r="CF117" s="283">
        <f t="shared" si="576"/>
        <v>-141.23774999999972</v>
      </c>
      <c r="CG117" s="283">
        <f t="shared" si="576"/>
        <v>0</v>
      </c>
      <c r="CH117" s="283">
        <f t="shared" si="576"/>
        <v>0</v>
      </c>
      <c r="CI117" s="283">
        <f t="shared" si="576"/>
        <v>0</v>
      </c>
      <c r="CJ117" s="283">
        <f t="shared" si="576"/>
        <v>0</v>
      </c>
      <c r="CK117" s="283">
        <f t="shared" si="576"/>
        <v>0</v>
      </c>
      <c r="CL117" s="283">
        <f t="shared" si="576"/>
        <v>0</v>
      </c>
      <c r="CM117" s="283">
        <f t="shared" si="576"/>
        <v>0</v>
      </c>
      <c r="CN117" s="283">
        <f t="shared" si="576"/>
        <v>0</v>
      </c>
      <c r="CO117" s="283">
        <f t="shared" si="576"/>
        <v>0</v>
      </c>
      <c r="CP117" s="283">
        <f t="shared" si="576"/>
        <v>0</v>
      </c>
    </row>
    <row r="118" spans="2:94" ht="14.25" customHeight="1" x14ac:dyDescent="0.45">
      <c r="B118" s="72" t="str">
        <f t="shared" si="568"/>
        <v>Key metrics</v>
      </c>
      <c r="C118" s="197"/>
      <c r="D118" s="72" t="str">
        <f t="shared" si="556"/>
        <v>Key metrics</v>
      </c>
      <c r="E118" s="72" t="s">
        <v>67</v>
      </c>
      <c r="F118" s="80"/>
      <c r="G118" s="81"/>
      <c r="H118" s="81"/>
      <c r="I118" s="81"/>
      <c r="J118" s="81"/>
      <c r="K118" s="81"/>
      <c r="L118" s="81"/>
      <c r="N118" s="72"/>
      <c r="O118" s="523"/>
      <c r="P118" s="58"/>
      <c r="Q118" s="58"/>
      <c r="R118" s="58"/>
      <c r="S118" s="58"/>
      <c r="T118" s="58"/>
      <c r="U118" s="58"/>
      <c r="W118" s="58"/>
      <c r="X118" s="58"/>
      <c r="Y118" s="58"/>
      <c r="Z118" s="58"/>
      <c r="AA118" s="445"/>
      <c r="AB118" s="58"/>
      <c r="AC118" s="58"/>
      <c r="AD118" s="58"/>
      <c r="AE118" s="58"/>
      <c r="AF118" s="445"/>
      <c r="AG118" s="58"/>
      <c r="AH118" s="58"/>
      <c r="AI118" s="58"/>
      <c r="AJ118" s="58"/>
      <c r="AK118" s="445"/>
      <c r="AL118" s="305"/>
      <c r="AM118" s="306"/>
      <c r="AN118" s="305"/>
      <c r="AO118" s="306"/>
      <c r="AP118" s="305"/>
      <c r="AQ118" s="306"/>
      <c r="AR118" s="305"/>
      <c r="AS118" s="306"/>
      <c r="AU118" s="218"/>
      <c r="AV118" s="218"/>
      <c r="AW118" s="218"/>
      <c r="AX118" s="218"/>
      <c r="AY118" s="218"/>
      <c r="AZ118" s="218"/>
      <c r="BA118" s="218"/>
      <c r="BB118" s="218"/>
      <c r="BC118" s="218"/>
      <c r="BD118" s="218"/>
      <c r="BE118" s="218"/>
      <c r="BF118" s="218"/>
      <c r="BG118" s="218"/>
      <c r="BH118" s="218"/>
      <c r="BI118" s="218"/>
      <c r="BJ118" s="218"/>
      <c r="BK118" s="218"/>
      <c r="BL118" s="218"/>
      <c r="BM118" s="218"/>
      <c r="BN118" s="218"/>
      <c r="BO118" s="218"/>
      <c r="BP118" s="218"/>
      <c r="BQ118" s="218"/>
      <c r="BR118" s="218"/>
      <c r="BS118" s="218"/>
      <c r="BT118" s="218"/>
      <c r="BU118" s="218"/>
      <c r="BV118" s="218"/>
      <c r="BW118" s="218"/>
      <c r="BX118" s="218"/>
      <c r="BY118" s="218"/>
      <c r="BZ118" s="218"/>
      <c r="CA118" s="218"/>
      <c r="CB118" s="218"/>
      <c r="CC118" s="218"/>
      <c r="CD118" s="218"/>
      <c r="CE118" s="218"/>
      <c r="CF118" s="218"/>
      <c r="CG118" s="218"/>
      <c r="CH118" s="218"/>
      <c r="CI118" s="218"/>
      <c r="CJ118" s="218"/>
      <c r="CK118" s="218"/>
      <c r="CL118" s="218"/>
      <c r="CM118" s="218"/>
      <c r="CN118" s="218"/>
      <c r="CO118" s="218"/>
      <c r="CP118" s="218"/>
    </row>
    <row r="119" spans="2:94" s="146" customFormat="1" ht="14.25" customHeight="1" collapsed="1" x14ac:dyDescent="0.45">
      <c r="B119" s="171" t="str">
        <f t="shared" si="568"/>
        <v>Sales growth</v>
      </c>
      <c r="C119" s="54"/>
      <c r="D119" s="312" t="str">
        <f t="shared" si="556"/>
        <v>Sales growth</v>
      </c>
      <c r="E119" s="312" t="s">
        <v>202</v>
      </c>
      <c r="F119" s="54"/>
      <c r="G119" s="115" t="s">
        <v>18</v>
      </c>
      <c r="H119" s="115">
        <f>IFERROR((H25-G25)/G25,"n/a")</f>
        <v>-0.45133022432210435</v>
      </c>
      <c r="I119" s="115">
        <f>IFERROR((I25-H25)/H25,"n/a")</f>
        <v>0.60391217710437883</v>
      </c>
      <c r="J119" s="115">
        <f ca="1">IFERROR((J25-I25)/I25,"n/a")</f>
        <v>-8.1867625903603997E-2</v>
      </c>
      <c r="K119" s="115">
        <f ca="1">IFERROR((K25-SUM(BG25:BH25))/SUM(BG25:BH25),"n/a")</f>
        <v>1.3390123395872215</v>
      </c>
      <c r="L119" s="115">
        <f ca="1">IFERROR((L25-K25)/K25,"n/a")</f>
        <v>-0.66140550623323624</v>
      </c>
      <c r="M119" s="279"/>
      <c r="N119" s="171"/>
      <c r="O119" s="524"/>
      <c r="P119" s="115"/>
      <c r="Q119" s="115"/>
      <c r="R119" s="115"/>
      <c r="S119" s="115"/>
      <c r="T119" s="115"/>
      <c r="U119" s="115"/>
      <c r="V119" s="157"/>
      <c r="W119" s="115"/>
      <c r="X119" s="115"/>
      <c r="Y119" s="115"/>
      <c r="Z119" s="115"/>
      <c r="AA119" s="194"/>
      <c r="AB119" s="115"/>
      <c r="AC119" s="115"/>
      <c r="AD119" s="115"/>
      <c r="AE119" s="115"/>
      <c r="AF119" s="194"/>
      <c r="AG119" s="115"/>
      <c r="AH119" s="115"/>
      <c r="AI119" s="115"/>
      <c r="AJ119" s="115"/>
      <c r="AK119" s="194"/>
      <c r="AL119" s="222"/>
      <c r="AM119" s="115"/>
      <c r="AN119" s="222"/>
      <c r="AO119" s="115"/>
      <c r="AP119" s="222"/>
      <c r="AQ119" s="115"/>
      <c r="AR119" s="222"/>
      <c r="AS119" s="115"/>
      <c r="AT119" s="280"/>
      <c r="AU119" s="115"/>
      <c r="AV119" s="115"/>
      <c r="AW119" s="115"/>
      <c r="AX119" s="115"/>
      <c r="AY119" s="115"/>
      <c r="AZ119" s="115"/>
      <c r="BA119" s="115"/>
      <c r="BB119" s="115"/>
      <c r="BC119" s="115"/>
      <c r="BD119" s="115"/>
      <c r="BE119" s="115"/>
      <c r="BF119" s="115"/>
      <c r="BG119" s="115"/>
      <c r="BH119" s="115"/>
      <c r="BI119" s="115"/>
      <c r="BJ119" s="115"/>
      <c r="BK119" s="115"/>
      <c r="BL119" s="115"/>
      <c r="BM119" s="115"/>
      <c r="BN119" s="115"/>
      <c r="BO119" s="115"/>
      <c r="BP119" s="115"/>
      <c r="BQ119" s="115"/>
      <c r="BR119" s="115"/>
      <c r="BS119" s="115"/>
      <c r="BT119" s="115"/>
      <c r="BU119" s="115"/>
      <c r="BV119" s="115"/>
      <c r="BW119" s="115"/>
      <c r="BX119" s="115"/>
      <c r="BY119" s="115"/>
      <c r="BZ119" s="115"/>
      <c r="CA119" s="115"/>
      <c r="CB119" s="115"/>
      <c r="CC119" s="115"/>
      <c r="CD119" s="115"/>
      <c r="CE119" s="115"/>
      <c r="CF119" s="115"/>
      <c r="CG119" s="115"/>
      <c r="CH119" s="115"/>
      <c r="CI119" s="115"/>
      <c r="CJ119" s="115"/>
      <c r="CK119" s="115"/>
      <c r="CL119" s="115"/>
      <c r="CM119" s="115"/>
      <c r="CN119" s="115"/>
      <c r="CO119" s="115"/>
      <c r="CP119" s="115"/>
    </row>
    <row r="120" spans="2:94" s="146" customFormat="1" ht="14.25" customHeight="1" collapsed="1" x14ac:dyDescent="0.45">
      <c r="B120" s="171" t="str">
        <f t="shared" si="568"/>
        <v>Gross profit margin</v>
      </c>
      <c r="C120" s="54"/>
      <c r="D120" s="312" t="str">
        <f t="shared" si="556"/>
        <v>Gross profit margin</v>
      </c>
      <c r="E120" s="312" t="s">
        <v>57</v>
      </c>
      <c r="F120" s="54"/>
      <c r="G120" s="529">
        <f t="shared" ref="G120:L120" si="577">IFERROR(G34/G25,"n/a")</f>
        <v>9.7630264388020263E-2</v>
      </c>
      <c r="H120" s="529">
        <f t="shared" si="577"/>
        <v>0.13791365766342667</v>
      </c>
      <c r="I120" s="115">
        <f t="shared" si="577"/>
        <v>0.14481796786143422</v>
      </c>
      <c r="J120" s="115">
        <f t="shared" ca="1" si="577"/>
        <v>0.1393558484215798</v>
      </c>
      <c r="K120" s="529">
        <f t="shared" ca="1" si="577"/>
        <v>0.17092574830086288</v>
      </c>
      <c r="L120" s="529">
        <f t="shared" ca="1" si="577"/>
        <v>0.10226617256644352</v>
      </c>
      <c r="M120" s="279"/>
      <c r="N120" s="171"/>
      <c r="O120" s="524"/>
      <c r="P120" s="115"/>
      <c r="Q120" s="115"/>
      <c r="R120" s="115"/>
      <c r="S120" s="115"/>
      <c r="T120" s="115"/>
      <c r="U120" s="115"/>
      <c r="V120" s="157"/>
      <c r="W120" s="115"/>
      <c r="X120" s="115"/>
      <c r="Y120" s="115"/>
      <c r="Z120" s="115"/>
      <c r="AA120" s="194"/>
      <c r="AB120" s="115"/>
      <c r="AC120" s="115"/>
      <c r="AD120" s="115"/>
      <c r="AE120" s="115"/>
      <c r="AF120" s="194"/>
      <c r="AG120" s="115"/>
      <c r="AH120" s="115"/>
      <c r="AI120" s="115"/>
      <c r="AJ120" s="115"/>
      <c r="AK120" s="194"/>
      <c r="AL120" s="222"/>
      <c r="AM120" s="115"/>
      <c r="AN120" s="222"/>
      <c r="AO120" s="115"/>
      <c r="AP120" s="222"/>
      <c r="AQ120" s="115"/>
      <c r="AR120" s="222"/>
      <c r="AS120" s="115"/>
      <c r="AT120" s="280"/>
      <c r="AU120" s="115">
        <f t="shared" ref="AU120:CP120" si="578">IFERROR(AU34/AU25,"n/a")</f>
        <v>-6.5182739665304431E-3</v>
      </c>
      <c r="AV120" s="115">
        <f t="shared" si="578"/>
        <v>9.2253540360113434E-2</v>
      </c>
      <c r="AW120" s="115">
        <f t="shared" si="578"/>
        <v>0.15267287041878183</v>
      </c>
      <c r="AX120" s="115">
        <f t="shared" si="578"/>
        <v>0.12038994370751924</v>
      </c>
      <c r="AY120" s="115">
        <f t="shared" si="578"/>
        <v>0.10363083911330676</v>
      </c>
      <c r="AZ120" s="115">
        <f t="shared" si="578"/>
        <v>4.2114148003956201E-2</v>
      </c>
      <c r="BA120" s="115">
        <f t="shared" si="578"/>
        <v>0.11731214061894618</v>
      </c>
      <c r="BB120" s="115">
        <f t="shared" si="578"/>
        <v>6.3655165416912601E-2</v>
      </c>
      <c r="BC120" s="115">
        <f t="shared" si="578"/>
        <v>6.7349290577209037E-2</v>
      </c>
      <c r="BD120" s="115">
        <f t="shared" si="578"/>
        <v>0.11082164237892778</v>
      </c>
      <c r="BE120" s="115">
        <f t="shared" si="578"/>
        <v>9.8057174557882834E-2</v>
      </c>
      <c r="BF120" s="115">
        <f t="shared" si="578"/>
        <v>0.1394452968368915</v>
      </c>
      <c r="BG120" s="115">
        <f t="shared" si="578"/>
        <v>0.15404908232813766</v>
      </c>
      <c r="BH120" s="115">
        <f t="shared" si="578"/>
        <v>0.12756193961165707</v>
      </c>
      <c r="BI120" s="115">
        <f t="shared" si="578"/>
        <v>0.30689178528306582</v>
      </c>
      <c r="BJ120" s="115">
        <f t="shared" si="578"/>
        <v>0.12562754211225496</v>
      </c>
      <c r="BK120" s="115">
        <f t="shared" si="578"/>
        <v>0.11576575168536364</v>
      </c>
      <c r="BL120" s="115">
        <f t="shared" si="578"/>
        <v>0.10186661258264762</v>
      </c>
      <c r="BM120" s="115">
        <f t="shared" si="578"/>
        <v>7.0729110984942362E-2</v>
      </c>
      <c r="BN120" s="115">
        <f t="shared" si="578"/>
        <v>9.1575680762872994E-2</v>
      </c>
      <c r="BO120" s="115">
        <f t="shared" si="578"/>
        <v>0.10395665085982379</v>
      </c>
      <c r="BP120" s="115">
        <f t="shared" si="578"/>
        <v>0.13327958190768177</v>
      </c>
      <c r="BQ120" s="115">
        <f t="shared" si="578"/>
        <v>0.23715495163191475</v>
      </c>
      <c r="BR120" s="115">
        <f t="shared" si="578"/>
        <v>0.20588407558645208</v>
      </c>
      <c r="BS120" s="115">
        <f t="shared" si="578"/>
        <v>0.12166154705483605</v>
      </c>
      <c r="BT120" s="115">
        <f t="shared" si="578"/>
        <v>0.19300234118464743</v>
      </c>
      <c r="BU120" s="115">
        <f t="shared" si="578"/>
        <v>7.704972456311085E-2</v>
      </c>
      <c r="BV120" s="115">
        <f t="shared" si="578"/>
        <v>5.8034406544304647E-2</v>
      </c>
      <c r="BW120" s="115">
        <f t="shared" si="578"/>
        <v>0.26645673601048186</v>
      </c>
      <c r="BX120" s="115">
        <f t="shared" si="578"/>
        <v>0.11324512210516892</v>
      </c>
      <c r="BY120" s="115">
        <f t="shared" si="578"/>
        <v>9.7858037865737588E-2</v>
      </c>
      <c r="BZ120" s="115">
        <f t="shared" si="578"/>
        <v>8.7083883356314298E-2</v>
      </c>
      <c r="CA120" s="115">
        <f t="shared" si="578"/>
        <v>0.2330197232558637</v>
      </c>
      <c r="CB120" s="115">
        <f t="shared" si="578"/>
        <v>0.1060663257371814</v>
      </c>
      <c r="CC120" s="115">
        <f t="shared" si="578"/>
        <v>0.19336393848852967</v>
      </c>
      <c r="CD120" s="115">
        <f t="shared" si="578"/>
        <v>0.26309312390244644</v>
      </c>
      <c r="CE120" s="115">
        <f t="shared" si="578"/>
        <v>0.15915030945887298</v>
      </c>
      <c r="CF120" s="115">
        <f t="shared" si="578"/>
        <v>5.8882852502789094E-2</v>
      </c>
      <c r="CG120" s="115" t="str">
        <f t="shared" si="578"/>
        <v>n/a</v>
      </c>
      <c r="CH120" s="115" t="str">
        <f t="shared" si="578"/>
        <v>n/a</v>
      </c>
      <c r="CI120" s="115" t="str">
        <f t="shared" si="578"/>
        <v>n/a</v>
      </c>
      <c r="CJ120" s="115" t="str">
        <f t="shared" si="578"/>
        <v>n/a</v>
      </c>
      <c r="CK120" s="115" t="str">
        <f t="shared" si="578"/>
        <v>n/a</v>
      </c>
      <c r="CL120" s="115" t="str">
        <f t="shared" si="578"/>
        <v>n/a</v>
      </c>
      <c r="CM120" s="115" t="str">
        <f t="shared" si="578"/>
        <v>n/a</v>
      </c>
      <c r="CN120" s="115" t="str">
        <f t="shared" si="578"/>
        <v>n/a</v>
      </c>
      <c r="CO120" s="115" t="str">
        <f t="shared" si="578"/>
        <v>n/a</v>
      </c>
      <c r="CP120" s="115" t="str">
        <f t="shared" si="578"/>
        <v>n/a</v>
      </c>
    </row>
    <row r="121" spans="2:94" s="147" customFormat="1" ht="14.25" customHeight="1" x14ac:dyDescent="0.45">
      <c r="B121" s="171" t="str">
        <f t="shared" si="568"/>
        <v>Operating margin</v>
      </c>
      <c r="C121" s="54"/>
      <c r="D121" s="312" t="str">
        <f t="shared" si="556"/>
        <v>Operating margin</v>
      </c>
      <c r="E121" s="312" t="s">
        <v>19</v>
      </c>
      <c r="F121" s="54"/>
      <c r="G121" s="115">
        <f t="shared" ref="G121:L121" si="579">IFERROR(G100/G25,"n/a")</f>
        <v>6.0974433641472023E-2</v>
      </c>
      <c r="H121" s="115">
        <f t="shared" si="579"/>
        <v>6.4919239515651206E-2</v>
      </c>
      <c r="I121" s="115">
        <f t="shared" si="579"/>
        <v>9.9875171454449185E-2</v>
      </c>
      <c r="J121" s="115">
        <f t="shared" ca="1" si="579"/>
        <v>9.1291483058593553E-2</v>
      </c>
      <c r="K121" s="115">
        <f t="shared" ca="1" si="579"/>
        <v>0.11215638907349976</v>
      </c>
      <c r="L121" s="115">
        <f t="shared" ca="1" si="579"/>
        <v>-5.1895704942842145E-2</v>
      </c>
      <c r="M121" s="279"/>
      <c r="N121" s="171"/>
      <c r="O121" s="524"/>
      <c r="P121" s="115"/>
      <c r="Q121" s="115"/>
      <c r="R121" s="115"/>
      <c r="S121" s="115"/>
      <c r="T121" s="115"/>
      <c r="U121" s="115"/>
      <c r="V121" s="157"/>
      <c r="W121" s="115"/>
      <c r="X121" s="115"/>
      <c r="Y121" s="115"/>
      <c r="Z121" s="115"/>
      <c r="AA121" s="194"/>
      <c r="AB121" s="115"/>
      <c r="AC121" s="115"/>
      <c r="AD121" s="115"/>
      <c r="AE121" s="115"/>
      <c r="AF121" s="194"/>
      <c r="AG121" s="115"/>
      <c r="AH121" s="115"/>
      <c r="AI121" s="115"/>
      <c r="AJ121" s="115"/>
      <c r="AK121" s="194"/>
      <c r="AL121" s="222"/>
      <c r="AM121" s="115"/>
      <c r="AN121" s="222"/>
      <c r="AO121" s="115"/>
      <c r="AP121" s="222"/>
      <c r="AQ121" s="115"/>
      <c r="AR121" s="222"/>
      <c r="AS121" s="115"/>
      <c r="AT121" s="280"/>
      <c r="AU121" s="115">
        <f t="shared" ref="AU121:CP121" si="580">IFERROR(AU100/AU25,"n/a")</f>
        <v>-0.35785819155127585</v>
      </c>
      <c r="AV121" s="115">
        <f t="shared" si="580"/>
        <v>6.9551102839291168E-2</v>
      </c>
      <c r="AW121" s="115">
        <f t="shared" si="580"/>
        <v>0.10879631282898865</v>
      </c>
      <c r="AX121" s="115">
        <f t="shared" si="580"/>
        <v>8.7998711680442016E-2</v>
      </c>
      <c r="AY121" s="115">
        <f t="shared" si="580"/>
        <v>7.9753247058642424E-2</v>
      </c>
      <c r="AZ121" s="115">
        <f t="shared" si="580"/>
        <v>-3.8393082424526118E-2</v>
      </c>
      <c r="BA121" s="115">
        <f t="shared" si="580"/>
        <v>3.8875071376476326E-2</v>
      </c>
      <c r="BB121" s="115">
        <f t="shared" si="580"/>
        <v>5.0501222814164574E-2</v>
      </c>
      <c r="BC121" s="115">
        <f t="shared" si="580"/>
        <v>2.4468712692689441E-2</v>
      </c>
      <c r="BD121" s="115">
        <f t="shared" si="580"/>
        <v>7.6099099146028026E-2</v>
      </c>
      <c r="BE121" s="115">
        <f t="shared" si="580"/>
        <v>4.1748093254323264E-2</v>
      </c>
      <c r="BF121" s="115">
        <f t="shared" si="580"/>
        <v>9.3019230721646015E-2</v>
      </c>
      <c r="BG121" s="115">
        <f t="shared" si="580"/>
        <v>2.4132592374295535E-3</v>
      </c>
      <c r="BH121" s="115">
        <f t="shared" si="580"/>
        <v>2.7854255208899295E-2</v>
      </c>
      <c r="BI121" s="115">
        <f t="shared" si="580"/>
        <v>0.1723324050059207</v>
      </c>
      <c r="BJ121" s="115">
        <f t="shared" si="580"/>
        <v>3.1714326269178125E-2</v>
      </c>
      <c r="BK121" s="115">
        <f t="shared" si="580"/>
        <v>3.118365095404271E-2</v>
      </c>
      <c r="BL121" s="115">
        <f t="shared" si="580"/>
        <v>5.9032851261201355E-3</v>
      </c>
      <c r="BM121" s="115">
        <f t="shared" si="580"/>
        <v>-3.9873009649089609E-3</v>
      </c>
      <c r="BN121" s="115">
        <f t="shared" si="580"/>
        <v>5.4976063196184713E-2</v>
      </c>
      <c r="BO121" s="115">
        <f t="shared" si="580"/>
        <v>4.9597089252182494E-2</v>
      </c>
      <c r="BP121" s="115">
        <f t="shared" si="580"/>
        <v>8.4453550622858864E-2</v>
      </c>
      <c r="BQ121" s="115">
        <f t="shared" si="580"/>
        <v>0.10845148193299697</v>
      </c>
      <c r="BR121" s="115">
        <f t="shared" si="580"/>
        <v>0.14795192217936401</v>
      </c>
      <c r="BS121" s="115">
        <f t="shared" si="580"/>
        <v>3.3291928943856242E-2</v>
      </c>
      <c r="BT121" s="115">
        <f t="shared" si="580"/>
        <v>0.1474976416513443</v>
      </c>
      <c r="BU121" s="115">
        <f t="shared" si="580"/>
        <v>3.1755653230460708E-2</v>
      </c>
      <c r="BV121" s="115">
        <f t="shared" si="580"/>
        <v>2.9686034872614689E-2</v>
      </c>
      <c r="BW121" s="115">
        <f t="shared" si="580"/>
        <v>0.19766717874916312</v>
      </c>
      <c r="BX121" s="115">
        <f t="shared" si="580"/>
        <v>8.8752820958129934E-5</v>
      </c>
      <c r="BY121" s="115">
        <f t="shared" si="580"/>
        <v>-3.1071273850014985E-3</v>
      </c>
      <c r="BZ121" s="115">
        <f t="shared" si="580"/>
        <v>6.8353946742168104E-2</v>
      </c>
      <c r="CA121" s="115">
        <f t="shared" si="580"/>
        <v>0.16236656728833607</v>
      </c>
      <c r="CB121" s="115">
        <f t="shared" si="580"/>
        <v>8.0937404681225053E-2</v>
      </c>
      <c r="CC121" s="115">
        <f t="shared" si="580"/>
        <v>0.15773773474121383</v>
      </c>
      <c r="CD121" s="115">
        <f t="shared" si="580"/>
        <v>0.20375214614367448</v>
      </c>
      <c r="CE121" s="115">
        <f t="shared" si="580"/>
        <v>-2.1219231837954978E-2</v>
      </c>
      <c r="CF121" s="115">
        <f t="shared" si="580"/>
        <v>-7.5291458554259338E-2</v>
      </c>
      <c r="CG121" s="115" t="str">
        <f t="shared" si="580"/>
        <v>n/a</v>
      </c>
      <c r="CH121" s="115" t="str">
        <f t="shared" si="580"/>
        <v>n/a</v>
      </c>
      <c r="CI121" s="115" t="str">
        <f t="shared" si="580"/>
        <v>n/a</v>
      </c>
      <c r="CJ121" s="115" t="str">
        <f t="shared" si="580"/>
        <v>n/a</v>
      </c>
      <c r="CK121" s="115" t="str">
        <f t="shared" si="580"/>
        <v>n/a</v>
      </c>
      <c r="CL121" s="115" t="str">
        <f t="shared" si="580"/>
        <v>n/a</v>
      </c>
      <c r="CM121" s="115" t="str">
        <f t="shared" si="580"/>
        <v>n/a</v>
      </c>
      <c r="CN121" s="115" t="str">
        <f t="shared" si="580"/>
        <v>n/a</v>
      </c>
      <c r="CO121" s="115" t="str">
        <f t="shared" si="580"/>
        <v>n/a</v>
      </c>
      <c r="CP121" s="115" t="str">
        <f t="shared" si="580"/>
        <v>n/a</v>
      </c>
    </row>
    <row r="122" spans="2:94" s="146" customFormat="1" ht="14.25" customHeight="1" thickBot="1" x14ac:dyDescent="0.5">
      <c r="B122" s="309" t="str">
        <f t="shared" si="568"/>
        <v>Reported EBITDA margin</v>
      </c>
      <c r="C122" s="310"/>
      <c r="D122" s="313" t="str">
        <f t="shared" si="556"/>
        <v>Reported EBITDA margin</v>
      </c>
      <c r="E122" s="313" t="s">
        <v>20</v>
      </c>
      <c r="F122" s="310"/>
      <c r="G122" s="116">
        <f t="shared" ref="G122:L122" si="581">IFERROR(G117/G25,"n/a")</f>
        <v>6.2289003469219659E-2</v>
      </c>
      <c r="H122" s="116">
        <f t="shared" si="581"/>
        <v>6.730627552690413E-2</v>
      </c>
      <c r="I122" s="116">
        <f t="shared" si="581"/>
        <v>0.10123959153400169</v>
      </c>
      <c r="J122" s="116">
        <f t="shared" ca="1" si="581"/>
        <v>9.2756134025527348E-2</v>
      </c>
      <c r="K122" s="116">
        <f t="shared" ca="1" si="581"/>
        <v>0.11399357225686173</v>
      </c>
      <c r="L122" s="116">
        <f t="shared" ca="1" si="581"/>
        <v>-4.6939284761560639E-2</v>
      </c>
      <c r="M122" s="279"/>
      <c r="N122" s="309"/>
      <c r="O122" s="524"/>
      <c r="P122" s="115"/>
      <c r="Q122" s="115"/>
      <c r="R122" s="115"/>
      <c r="S122" s="115"/>
      <c r="T122" s="115"/>
      <c r="U122" s="115"/>
      <c r="V122" s="157"/>
      <c r="W122" s="115"/>
      <c r="X122" s="115"/>
      <c r="Y122" s="115"/>
      <c r="Z122" s="115"/>
      <c r="AA122" s="194"/>
      <c r="AB122" s="115"/>
      <c r="AC122" s="115"/>
      <c r="AD122" s="115"/>
      <c r="AE122" s="115"/>
      <c r="AF122" s="194"/>
      <c r="AG122" s="115"/>
      <c r="AH122" s="115"/>
      <c r="AI122" s="115"/>
      <c r="AJ122" s="115"/>
      <c r="AK122" s="194"/>
      <c r="AL122" s="222"/>
      <c r="AM122" s="115"/>
      <c r="AN122" s="222"/>
      <c r="AO122" s="115"/>
      <c r="AP122" s="222"/>
      <c r="AQ122" s="115"/>
      <c r="AR122" s="222"/>
      <c r="AS122" s="115"/>
      <c r="AT122" s="280"/>
      <c r="AU122" s="116">
        <f t="shared" ref="AU122:CP122" si="582">IFERROR(AU117/AU25,"n/a")</f>
        <v>-0.34360560347081925</v>
      </c>
      <c r="AV122" s="116">
        <f t="shared" si="582"/>
        <v>7.0535434599886801E-2</v>
      </c>
      <c r="AW122" s="116">
        <f t="shared" si="582"/>
        <v>0.11069560723334597</v>
      </c>
      <c r="AX122" s="116">
        <f t="shared" si="582"/>
        <v>8.916203581983255E-2</v>
      </c>
      <c r="AY122" s="116">
        <f t="shared" si="582"/>
        <v>8.0721467800951102E-2</v>
      </c>
      <c r="AZ122" s="116">
        <f t="shared" si="582"/>
        <v>-3.5235049884250913E-2</v>
      </c>
      <c r="BA122" s="116">
        <f t="shared" si="582"/>
        <v>4.1772243166322803E-2</v>
      </c>
      <c r="BB122" s="116">
        <f t="shared" si="582"/>
        <v>5.1015343544626807E-2</v>
      </c>
      <c r="BC122" s="116">
        <f t="shared" si="582"/>
        <v>2.5812523470933491E-2</v>
      </c>
      <c r="BD122" s="116">
        <f t="shared" si="582"/>
        <v>7.7436801640326111E-2</v>
      </c>
      <c r="BE122" s="116">
        <f t="shared" si="582"/>
        <v>4.3955138123340114E-2</v>
      </c>
      <c r="BF122" s="116">
        <f t="shared" si="582"/>
        <v>9.3951255602894981E-2</v>
      </c>
      <c r="BG122" s="116">
        <f t="shared" si="582"/>
        <v>8.2914840519280001E-3</v>
      </c>
      <c r="BH122" s="116">
        <f t="shared" si="582"/>
        <v>3.1258041976186944E-2</v>
      </c>
      <c r="BI122" s="116">
        <f t="shared" si="582"/>
        <v>0.17647809789743465</v>
      </c>
      <c r="BJ122" s="116">
        <f t="shared" si="582"/>
        <v>3.482083437243981E-2</v>
      </c>
      <c r="BK122" s="116">
        <f t="shared" si="582"/>
        <v>3.3660171785576079E-2</v>
      </c>
      <c r="BL122" s="116">
        <f t="shared" si="582"/>
        <v>8.8307593274856242E-3</v>
      </c>
      <c r="BM122" s="116">
        <f t="shared" si="582"/>
        <v>-1.544045746371289E-3</v>
      </c>
      <c r="BN122" s="116">
        <f t="shared" si="582"/>
        <v>5.6132832072793334E-2</v>
      </c>
      <c r="BO122" s="116">
        <f t="shared" si="582"/>
        <v>5.1079284787876246E-2</v>
      </c>
      <c r="BP122" s="116">
        <f t="shared" si="582"/>
        <v>8.7278472170320545E-2</v>
      </c>
      <c r="BQ122" s="116">
        <f t="shared" si="582"/>
        <v>0.11184216071569389</v>
      </c>
      <c r="BR122" s="116">
        <f t="shared" si="582"/>
        <v>0.14933056466981504</v>
      </c>
      <c r="BS122" s="116">
        <f t="shared" si="582"/>
        <v>3.6260369498812672E-2</v>
      </c>
      <c r="BT122" s="116">
        <f t="shared" si="582"/>
        <v>0.1488278784556358</v>
      </c>
      <c r="BU122" s="116">
        <f t="shared" si="582"/>
        <v>3.3202395394229561E-2</v>
      </c>
      <c r="BV122" s="116">
        <f t="shared" si="582"/>
        <v>3.0644509346967455E-2</v>
      </c>
      <c r="BW122" s="116">
        <f t="shared" si="582"/>
        <v>0.20021770391482907</v>
      </c>
      <c r="BX122" s="116">
        <f t="shared" si="582"/>
        <v>4.0031336749983487E-3</v>
      </c>
      <c r="BY122" s="116">
        <f t="shared" si="582"/>
        <v>2.4807270654687825E-4</v>
      </c>
      <c r="BZ122" s="116">
        <f t="shared" si="582"/>
        <v>6.9025705585407535E-2</v>
      </c>
      <c r="CA122" s="116">
        <f t="shared" si="582"/>
        <v>0.16462995699547453</v>
      </c>
      <c r="CB122" s="116">
        <f t="shared" si="582"/>
        <v>8.1816053092293436E-2</v>
      </c>
      <c r="CC122" s="116">
        <f t="shared" si="582"/>
        <v>0.15895833533017775</v>
      </c>
      <c r="CD122" s="116">
        <f t="shared" si="582"/>
        <v>0.20463059116650961</v>
      </c>
      <c r="CE122" s="116">
        <f t="shared" si="582"/>
        <v>-1.5491596810786342E-2</v>
      </c>
      <c r="CF122" s="116">
        <f t="shared" si="582"/>
        <v>-7.0923213958031237E-2</v>
      </c>
      <c r="CG122" s="116" t="str">
        <f t="shared" si="582"/>
        <v>n/a</v>
      </c>
      <c r="CH122" s="116" t="str">
        <f t="shared" si="582"/>
        <v>n/a</v>
      </c>
      <c r="CI122" s="116" t="str">
        <f t="shared" si="582"/>
        <v>n/a</v>
      </c>
      <c r="CJ122" s="116" t="str">
        <f t="shared" si="582"/>
        <v>n/a</v>
      </c>
      <c r="CK122" s="116" t="str">
        <f t="shared" si="582"/>
        <v>n/a</v>
      </c>
      <c r="CL122" s="116" t="str">
        <f t="shared" si="582"/>
        <v>n/a</v>
      </c>
      <c r="CM122" s="116" t="str">
        <f t="shared" si="582"/>
        <v>n/a</v>
      </c>
      <c r="CN122" s="116" t="str">
        <f t="shared" si="582"/>
        <v>n/a</v>
      </c>
      <c r="CO122" s="116" t="str">
        <f t="shared" si="582"/>
        <v>n/a</v>
      </c>
      <c r="CP122" s="116" t="str">
        <f t="shared" si="582"/>
        <v>n/a</v>
      </c>
    </row>
    <row r="123" spans="2:94" ht="14.25" customHeight="1" x14ac:dyDescent="0.45">
      <c r="B123" s="71"/>
      <c r="C123" s="197"/>
      <c r="D123" s="197"/>
      <c r="E123" s="71"/>
      <c r="F123" s="71"/>
      <c r="N123" s="71"/>
      <c r="O123" s="316"/>
    </row>
    <row r="124" spans="2:94" s="216" customFormat="1" ht="14.25" customHeight="1" x14ac:dyDescent="0.3">
      <c r="B124" s="293"/>
      <c r="C124" s="427"/>
      <c r="D124" s="427"/>
      <c r="E124" s="293" t="s">
        <v>45</v>
      </c>
      <c r="F124" s="293"/>
      <c r="G124" s="216">
        <f>G112+SUMIFS(TB!BN:BN,TB!$E:$E,"2",TB!$K:$K,"")</f>
        <v>0</v>
      </c>
      <c r="H124" s="216">
        <f>H112+SUMIFS(TB!BO:BO,TB!$E:$E,"2",TB!$K:$K,"")</f>
        <v>1.1368683772161603E-11</v>
      </c>
      <c r="I124" s="216">
        <f>I112+SUMIFS(TB!BP:BP,TB!$E:$E,"2",TB!$K:$K,"")</f>
        <v>0</v>
      </c>
      <c r="J124" s="216">
        <f ca="1">J112+SUMIFS(TB!BQ:BQ,TB!$E:$E,"2",TB!$K:$K,"")</f>
        <v>0</v>
      </c>
      <c r="K124" s="216">
        <f ca="1">K112+SUMIFS(TB!BR:BR,TB!$E:$E,"2",TB!$K:$K,"")</f>
        <v>1.8189894035458565E-12</v>
      </c>
      <c r="L124" s="216">
        <f ca="1">L112+SUMIFS(TB!BS:BS,TB!$E:$E,"2",TB!$K:$K,"")</f>
        <v>6.2527760746888816E-13</v>
      </c>
      <c r="M124" s="471"/>
      <c r="N124" s="293"/>
      <c r="O124" s="337"/>
      <c r="P124" s="232"/>
      <c r="Q124" s="232"/>
      <c r="R124" s="232"/>
      <c r="S124" s="232"/>
      <c r="T124" s="232"/>
      <c r="U124" s="232"/>
      <c r="V124" s="232"/>
      <c r="W124" s="232"/>
      <c r="X124" s="232"/>
      <c r="Y124" s="232"/>
      <c r="Z124" s="232"/>
      <c r="AA124" s="472"/>
      <c r="AB124" s="232"/>
      <c r="AC124" s="232"/>
      <c r="AD124" s="232"/>
      <c r="AE124" s="232"/>
      <c r="AF124" s="472"/>
      <c r="AG124" s="232"/>
      <c r="AH124" s="232"/>
      <c r="AI124" s="232"/>
      <c r="AJ124" s="232"/>
      <c r="AK124" s="472"/>
      <c r="AP124" s="232"/>
      <c r="AR124" s="232"/>
      <c r="AS124" s="232"/>
      <c r="AT124" s="232"/>
      <c r="AU124" s="216">
        <f>AU112+SUMIFS(TB!N:N,TB!$E:$E,"2",TB!$K:$K,"")</f>
        <v>0</v>
      </c>
      <c r="AV124" s="216">
        <f>AV112+SUMIFS(TB!O:O,TB!$E:$E,"2",TB!$K:$K,"")</f>
        <v>-1.5916157281026244E-12</v>
      </c>
      <c r="AW124" s="216">
        <f>AW112+SUMIFS(TB!P:P,TB!$E:$E,"2",TB!$K:$K,"")</f>
        <v>0</v>
      </c>
      <c r="AX124" s="216">
        <f>AX112+SUMIFS(TB!Q:Q,TB!$E:$E,"2",TB!$K:$K,"")</f>
        <v>1.9326762412674725E-12</v>
      </c>
      <c r="AY124" s="216">
        <f>AY112+SUMIFS(TB!R:R,TB!$E:$E,"2",TB!$K:$K,"")</f>
        <v>0</v>
      </c>
      <c r="AZ124" s="216">
        <f>AZ112+SUMIFS(TB!S:S,TB!$E:$E,"2",TB!$K:$K,"")</f>
        <v>0</v>
      </c>
      <c r="BA124" s="216">
        <f>BA112+SUMIFS(TB!T:T,TB!$E:$E,"2",TB!$K:$K,"")</f>
        <v>6.2527760746888816E-13</v>
      </c>
      <c r="BB124" s="216">
        <f>BB112+SUMIFS(TB!U:U,TB!$E:$E,"2",TB!$K:$K,"")</f>
        <v>3.979039320256561E-12</v>
      </c>
      <c r="BC124" s="216">
        <f>BC112+SUMIFS(TB!V:V,TB!$E:$E,"2",TB!$K:$K,"")</f>
        <v>1.0800249583553523E-12</v>
      </c>
      <c r="BD124" s="216">
        <f>BD112+SUMIFS(TB!W:W,TB!$E:$E,"2",TB!$K:$K,"")</f>
        <v>0</v>
      </c>
      <c r="BE124" s="216">
        <f>BE112+SUMIFS(TB!X:X,TB!$E:$E,"2",TB!$K:$K,"")</f>
        <v>6.5369931689929217E-13</v>
      </c>
      <c r="BF124" s="216">
        <f>BF112+SUMIFS(TB!Y:Y,TB!$E:$E,"2",TB!$K:$K,"")</f>
        <v>0</v>
      </c>
      <c r="BG124" s="216">
        <f>BG112+SUMIFS(TB!Z:Z,TB!$E:$E,"2",TB!$K:$K,"")</f>
        <v>-2.3447910280083306E-13</v>
      </c>
      <c r="BH124" s="216">
        <f>BH112+SUMIFS(TB!AA:AA,TB!$E:$E,"2",TB!$K:$K,"")</f>
        <v>6.6613381477509392E-13</v>
      </c>
      <c r="BI124" s="216">
        <f>BI112+SUMIFS(TB!AB:AB,TB!$E:$E,"2",TB!$K:$K,"")</f>
        <v>0</v>
      </c>
      <c r="BJ124" s="216">
        <f>BJ112+SUMIFS(TB!AC:AC,TB!$E:$E,"2",TB!$K:$K,"")</f>
        <v>3.1263880373444408E-13</v>
      </c>
      <c r="BK124" s="216">
        <f>BK112+SUMIFS(TB!AD:AD,TB!$E:$E,"2",TB!$K:$K,"")</f>
        <v>0</v>
      </c>
      <c r="BL124" s="216">
        <f>BL112+SUMIFS(TB!AE:AE,TB!$E:$E,"2",TB!$K:$K,"")</f>
        <v>-5.6843418860808015E-14</v>
      </c>
      <c r="BM124" s="216">
        <f>BM112+SUMIFS(TB!AF:AF,TB!$E:$E,"2",TB!$K:$K,"")</f>
        <v>5.4356519285647664E-13</v>
      </c>
      <c r="BN124" s="216">
        <f>BN112+SUMIFS(TB!AG:AG,TB!$E:$E,"2",TB!$K:$K,"")</f>
        <v>0</v>
      </c>
      <c r="BO124" s="216">
        <f>BO112+SUMIFS(TB!AH:AH,TB!$E:$E,"2",TB!$K:$K,"")</f>
        <v>0</v>
      </c>
      <c r="BP124" s="216">
        <f>BP112+SUMIFS(TB!AI:AI,TB!$E:$E,"2",TB!$K:$K,"")</f>
        <v>0</v>
      </c>
      <c r="BQ124" s="216">
        <f>BQ112+SUMIFS(TB!AJ:AJ,TB!$E:$E,"2",TB!$K:$K,"")</f>
        <v>3.4106051316484809E-13</v>
      </c>
      <c r="BR124" s="216">
        <f>BR112+SUMIFS(TB!AK:AK,TB!$E:$E,"2",TB!$K:$K,"")</f>
        <v>9.0949470177292824E-13</v>
      </c>
      <c r="BS124" s="216">
        <f>BS112+SUMIFS(TB!AL:AL,TB!$E:$E,"2",TB!$K:$K,"")</f>
        <v>1.9895196601282805E-13</v>
      </c>
      <c r="BT124" s="216">
        <f>BT112+SUMIFS(TB!AM:AM,TB!$E:$E,"2",TB!$K:$K,"")</f>
        <v>0</v>
      </c>
      <c r="BU124" s="216">
        <f>BU112+SUMIFS(TB!AN:AN,TB!$E:$E,"2",TB!$K:$K,"")</f>
        <v>1.1368683772161603E-12</v>
      </c>
      <c r="BV124" s="216">
        <f>BV112+SUMIFS(TB!AO:AO,TB!$E:$E,"2",TB!$K:$K,"")</f>
        <v>1.8189894035458565E-12</v>
      </c>
      <c r="BW124" s="216">
        <f>BW112+SUMIFS(TB!AP:AP,TB!$E:$E,"2",TB!$K:$K,"")</f>
        <v>0</v>
      </c>
      <c r="BX124" s="216">
        <f>BX112+SUMIFS(TB!AQ:AQ,TB!$E:$E,"2",TB!$K:$K,"")</f>
        <v>1.5099033134902129E-14</v>
      </c>
      <c r="BY124" s="216">
        <f>BY112+SUMIFS(TB!AR:AR,TB!$E:$E,"2",TB!$K:$K,"")</f>
        <v>-4.8494541715626838E-13</v>
      </c>
      <c r="BZ124" s="216">
        <f>BZ112+SUMIFS(TB!AS:AS,TB!$E:$E,"2",TB!$K:$K,"")</f>
        <v>-1.9326762412674725E-12</v>
      </c>
      <c r="CA124" s="216">
        <f>CA112+SUMIFS(TB!AT:AT,TB!$E:$E,"2",TB!$K:$K,"")</f>
        <v>0</v>
      </c>
      <c r="CB124" s="216">
        <f>CB112+SUMIFS(TB!AU:AU,TB!$E:$E,"2",TB!$K:$K,"")</f>
        <v>-2.0463630789890885E-12</v>
      </c>
      <c r="CC124" s="216">
        <f>CC112+SUMIFS(TB!AV:AV,TB!$E:$E,"2",TB!$K:$K,"")</f>
        <v>0</v>
      </c>
      <c r="CD124" s="232">
        <f>CD112+SUMIFS(TB!AW:AW,TB!$E:$E,"2",TB!$K:$K,"")</f>
        <v>0</v>
      </c>
      <c r="CE124" s="216">
        <f>CE112+SUMIFS(TB!AX:AX,TB!$E:$E,"2",TB!$K:$K,"")</f>
        <v>-1.2789769243681803E-13</v>
      </c>
      <c r="CF124" s="216">
        <f>CF112+SUMIFS(TB!AY:AY,TB!$E:$E,"2",TB!$K:$K,"")</f>
        <v>0</v>
      </c>
      <c r="CG124" s="216">
        <f>CG112+SUMIFS(TB!AZ:AZ,TB!$E:$E,"2",TB!$K:$K,"")</f>
        <v>0</v>
      </c>
      <c r="CH124" s="216">
        <f>CH112+SUMIFS(TB!BA:BA,TB!$E:$E,"2",TB!$K:$K,"")</f>
        <v>0</v>
      </c>
      <c r="CI124" s="216">
        <f>CI112+SUMIFS(TB!BB:BB,TB!$E:$E,"2",TB!$K:$K,"")</f>
        <v>0</v>
      </c>
      <c r="CJ124" s="216">
        <f>CJ112+SUMIFS(TB!BC:BC,TB!$E:$E,"2",TB!$K:$K,"")</f>
        <v>0</v>
      </c>
      <c r="CK124" s="216">
        <f>CK112+SUMIFS(TB!BD:BD,TB!$E:$E,"2",TB!$K:$K,"")</f>
        <v>0</v>
      </c>
      <c r="CL124" s="216">
        <f>CL112+SUMIFS(TB!BE:BE,TB!$E:$E,"2",TB!$K:$K,"")</f>
        <v>0</v>
      </c>
      <c r="CM124" s="216">
        <f>CM112+SUMIFS(TB!BF:BF,TB!$E:$E,"2",TB!$K:$K,"")</f>
        <v>0</v>
      </c>
      <c r="CN124" s="216">
        <f>CN112+SUMIFS(TB!BG:BG,TB!$E:$E,"2",TB!$K:$K,"")</f>
        <v>0</v>
      </c>
      <c r="CO124" s="216">
        <f>CO112+SUMIFS(TB!BH:BH,TB!$E:$E,"2",TB!$K:$K,"")</f>
        <v>0</v>
      </c>
      <c r="CP124" s="232">
        <f>CP112+SUMIFS(TB!BI:BI,TB!$E:$E,"2",TB!$K:$K,"")</f>
        <v>0</v>
      </c>
    </row>
  </sheetData>
  <mergeCells count="2">
    <mergeCell ref="N30:N32"/>
    <mergeCell ref="N56:N58"/>
  </mergeCells>
  <pageMargins left="0.7" right="0.7" top="0.75" bottom="0.75" header="0.3" footer="0.3"/>
  <pageSetup orientation="portrait" horizontalDpi="1200" verticalDpi="1200" r:id="rId1"/>
  <ignoredErrors>
    <ignoredError sqref="M41 E107 J104 M83:M100 J107 J111:J112 G41:H41 M47:M51 G47:H51 M56:M59 G56:H59 G64:H67 M64:M67 M70:M78 G70:H78 G83:H96 G104:H112 J87 J78 J74 J66 J59 J51 J41" formula="1"/>
    <ignoredError sqref="AU10:CD10" formulaRange="1"/>
    <ignoredError sqref="J10 J100:J101 J98 J34:J35 J18 J24:J25 J39 G97:H98 G100:H101 G34:H36 G15:H18 G10:H11 G29:H32 G23:H26 G37:H39" evalError="1" formula="1"/>
    <ignoredError sqref="J6 G8:H8 G6:H6 G9:H9" evalError="1"/>
  </ignoredError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E00-000000000000}">
          <x14:formula1>
            <xm:f>Periods!$C$19:$C$32</xm:f>
          </x14:formula1>
          <xm:sqref>A4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3A70"/>
  </sheetPr>
  <dimension ref="A1:BU58"/>
  <sheetViews>
    <sheetView showGridLines="0" workbookViewId="0">
      <pane xSplit="7" ySplit="7" topLeftCell="H8" activePane="bottomRight" state="frozen"/>
      <selection activeCell="H5" sqref="H5"/>
      <selection pane="topRight" activeCell="H5" sqref="H5"/>
      <selection pane="bottomLeft" activeCell="H5" sqref="H5"/>
      <selection pane="bottomRight" activeCell="Q6" sqref="Q6"/>
    </sheetView>
  </sheetViews>
  <sheetFormatPr defaultRowHeight="14.5" outlineLevelRow="1" outlineLevelCol="1" x14ac:dyDescent="0.35"/>
  <cols>
    <col min="1" max="1" width="5.6328125" customWidth="1"/>
    <col min="2" max="2" width="25.453125" hidden="1" customWidth="1" outlineLevel="1"/>
    <col min="3" max="3" width="32.08984375" customWidth="1" collapsed="1"/>
    <col min="6" max="6" width="9.08984375" style="405"/>
    <col min="7" max="7" width="9.08984375" style="338"/>
    <col min="8" max="8" width="2.54296875" customWidth="1"/>
    <col min="11" max="11" width="9.08984375" style="405"/>
    <col min="13" max="13" width="2" customWidth="1"/>
    <col min="16" max="17" width="9.08984375" style="405"/>
    <col min="20" max="20" width="3.36328125" customWidth="1"/>
    <col min="21" max="21" width="5.90625" hidden="1" customWidth="1" outlineLevel="1"/>
    <col min="22" max="22" width="6" hidden="1" customWidth="1" outlineLevel="1"/>
    <col min="23" max="23" width="6.36328125" hidden="1" customWidth="1" outlineLevel="1"/>
    <col min="24" max="24" width="6" hidden="1" customWidth="1" outlineLevel="1"/>
    <col min="25" max="25" width="6.54296875" hidden="1" customWidth="1" outlineLevel="1"/>
    <col min="26" max="26" width="6" hidden="1" customWidth="1" outlineLevel="1"/>
    <col min="27" max="27" width="5.453125" hidden="1" customWidth="1" outlineLevel="1"/>
    <col min="28" max="28" width="6.453125" hidden="1" customWidth="1" outlineLevel="1"/>
    <col min="29" max="29" width="6" hidden="1" customWidth="1" outlineLevel="1"/>
    <col min="30" max="30" width="5.6328125" hidden="1" customWidth="1" outlineLevel="1"/>
    <col min="31" max="31" width="6.453125" hidden="1" customWidth="1" outlineLevel="1"/>
    <col min="32" max="32" width="6" hidden="1" customWidth="1" outlineLevel="1"/>
    <col min="33" max="33" width="5.90625" hidden="1" customWidth="1" outlineLevel="1"/>
    <col min="34" max="34" width="6" hidden="1" customWidth="1" outlineLevel="1"/>
    <col min="35" max="35" width="6.36328125" hidden="1" customWidth="1" outlineLevel="1"/>
    <col min="36" max="36" width="6" hidden="1" customWidth="1" outlineLevel="1"/>
    <col min="37" max="37" width="6.54296875" hidden="1" customWidth="1" outlineLevel="1"/>
    <col min="38" max="38" width="6" hidden="1" customWidth="1" outlineLevel="1"/>
    <col min="39" max="39" width="5.453125" hidden="1" customWidth="1" outlineLevel="1"/>
    <col min="40" max="40" width="6.453125" hidden="1" customWidth="1" outlineLevel="1"/>
    <col min="41" max="41" width="6" hidden="1" customWidth="1" outlineLevel="1"/>
    <col min="42" max="42" width="5.6328125" hidden="1" customWidth="1" outlineLevel="1"/>
    <col min="43" max="43" width="6.453125" hidden="1" customWidth="1" outlineLevel="1"/>
    <col min="44" max="44" width="6" hidden="1" customWidth="1" outlineLevel="1"/>
    <col min="45" max="45" width="5.90625" hidden="1" customWidth="1" outlineLevel="1"/>
    <col min="46" max="46" width="6" hidden="1" customWidth="1" outlineLevel="1"/>
    <col min="47" max="47" width="6.36328125" hidden="1" customWidth="1" outlineLevel="1"/>
    <col min="48" max="48" width="6" hidden="1" customWidth="1" outlineLevel="1"/>
    <col min="49" max="49" width="6.54296875" hidden="1" customWidth="1" outlineLevel="1"/>
    <col min="50" max="50" width="6" hidden="1" customWidth="1" outlineLevel="1"/>
    <col min="51" max="51" width="5.453125" hidden="1" customWidth="1" outlineLevel="1"/>
    <col min="52" max="52" width="6.453125" hidden="1" customWidth="1" outlineLevel="1"/>
    <col min="53" max="53" width="6" hidden="1" customWidth="1" outlineLevel="1"/>
    <col min="54" max="54" width="5.6328125" hidden="1" customWidth="1" outlineLevel="1"/>
    <col min="55" max="55" width="6.453125" hidden="1" customWidth="1" outlineLevel="1"/>
    <col min="56" max="56" width="6" hidden="1" customWidth="1" outlineLevel="1"/>
    <col min="57" max="57" width="5.90625" style="405" hidden="1" customWidth="1" outlineLevel="1"/>
    <col min="58" max="58" width="6" style="405" hidden="1" customWidth="1" outlineLevel="1"/>
    <col min="59" max="59" width="6.36328125" style="405" hidden="1" customWidth="1" outlineLevel="1"/>
    <col min="60" max="60" width="6" style="405" hidden="1" customWidth="1" outlineLevel="1"/>
    <col min="61" max="61" width="6.54296875" style="405" hidden="1" customWidth="1" outlineLevel="1"/>
    <col min="62" max="62" width="6" style="405" hidden="1" customWidth="1" outlineLevel="1"/>
    <col min="63" max="63" width="5.453125" style="405" hidden="1" customWidth="1" outlineLevel="1"/>
    <col min="64" max="64" width="6.453125" style="405" hidden="1" customWidth="1" outlineLevel="1"/>
    <col min="65" max="65" width="6" style="405" hidden="1" customWidth="1" outlineLevel="1"/>
    <col min="66" max="66" width="5.6328125" style="405" hidden="1" customWidth="1" outlineLevel="1"/>
    <col min="67" max="67" width="6.453125" style="405" hidden="1" customWidth="1" outlineLevel="1"/>
    <col min="68" max="68" width="6" style="405" hidden="1" customWidth="1" outlineLevel="1"/>
    <col min="69" max="71" width="1.453125" hidden="1" customWidth="1" outlineLevel="1"/>
    <col min="72" max="72" width="9.08984375" style="433" collapsed="1"/>
    <col min="73" max="73" width="2.54296875" customWidth="1"/>
  </cols>
  <sheetData>
    <row r="1" spans="1:73" s="26" customFormat="1" ht="16.5" x14ac:dyDescent="0.45">
      <c r="A1" s="118" t="str">
        <f>Periods!$C$4</f>
        <v>Project Platinum</v>
      </c>
      <c r="C1" s="276"/>
      <c r="G1" s="20"/>
      <c r="H1" s="277"/>
      <c r="I1" s="20"/>
      <c r="J1" s="20"/>
      <c r="K1" s="20"/>
      <c r="L1" s="20"/>
      <c r="M1" s="20"/>
      <c r="R1" s="20"/>
      <c r="S1" s="20"/>
      <c r="T1" s="269"/>
      <c r="BD1" s="20"/>
      <c r="BP1" s="20"/>
      <c r="BQ1"/>
      <c r="BR1"/>
      <c r="BS1"/>
      <c r="BT1" s="428"/>
      <c r="BU1" s="277"/>
    </row>
    <row r="2" spans="1:73" s="26" customFormat="1" ht="16.5" x14ac:dyDescent="0.45">
      <c r="A2" s="74" t="s">
        <v>210</v>
      </c>
      <c r="C2" s="276"/>
      <c r="G2" s="20"/>
      <c r="H2" s="277"/>
      <c r="I2" s="20"/>
      <c r="J2" s="20"/>
      <c r="K2" s="20"/>
      <c r="L2" s="20"/>
      <c r="M2" s="20"/>
      <c r="R2" s="20"/>
      <c r="S2" s="20"/>
      <c r="T2" s="269"/>
      <c r="BD2" s="20"/>
      <c r="BP2" s="20"/>
      <c r="BQ2"/>
      <c r="BR2"/>
      <c r="BS2"/>
      <c r="BT2" s="428"/>
      <c r="BU2" s="277"/>
    </row>
    <row r="3" spans="1:73" s="26" customFormat="1" ht="16.5" x14ac:dyDescent="0.45">
      <c r="A3" s="71" t="str">
        <f>Periods!$C$8</f>
        <v>Jan'19-Feb'22</v>
      </c>
      <c r="C3" s="276"/>
      <c r="G3" s="20"/>
      <c r="H3" s="277"/>
      <c r="I3" s="20"/>
      <c r="J3" s="20"/>
      <c r="K3" s="20"/>
      <c r="L3" s="20"/>
      <c r="M3" s="20"/>
      <c r="R3" s="20"/>
      <c r="S3" s="20"/>
      <c r="T3" s="269"/>
      <c r="BD3" s="20"/>
      <c r="BP3" s="20"/>
      <c r="BQ3"/>
      <c r="BR3"/>
      <c r="BS3"/>
      <c r="BT3" s="428"/>
      <c r="BU3" s="277"/>
    </row>
    <row r="4" spans="1:73" s="26" customFormat="1" ht="16.5" x14ac:dyDescent="0.45">
      <c r="A4" s="199" t="s">
        <v>82</v>
      </c>
      <c r="B4" s="200" t="s">
        <v>84</v>
      </c>
      <c r="C4" s="276"/>
      <c r="G4" s="20"/>
      <c r="H4" s="277"/>
      <c r="I4" s="20"/>
      <c r="J4" s="20"/>
      <c r="K4" s="20"/>
      <c r="L4" s="20"/>
      <c r="M4" s="20"/>
      <c r="R4" s="20"/>
      <c r="S4" s="20"/>
      <c r="T4" s="269"/>
      <c r="BD4" s="20"/>
      <c r="BP4" s="20"/>
      <c r="BQ4"/>
      <c r="BR4"/>
      <c r="BS4"/>
      <c r="BT4" s="428"/>
      <c r="BU4" s="277"/>
    </row>
    <row r="5" spans="1:73" s="26" customFormat="1" ht="16.5" x14ac:dyDescent="0.45">
      <c r="A5" s="296">
        <f ca="1">SUM(D58:G58)</f>
        <v>-349283.32780000003</v>
      </c>
      <c r="C5" s="276"/>
      <c r="G5" s="20"/>
      <c r="H5" s="277"/>
      <c r="I5" s="20"/>
      <c r="J5" s="20"/>
      <c r="K5" s="20"/>
      <c r="L5" s="20"/>
      <c r="M5" s="20"/>
      <c r="R5" s="20"/>
      <c r="S5" s="20"/>
      <c r="T5" s="269"/>
      <c r="BD5" s="20"/>
      <c r="BP5" s="20"/>
      <c r="BQ5"/>
      <c r="BR5"/>
      <c r="BS5"/>
      <c r="BT5" s="428"/>
      <c r="BU5" s="277"/>
    </row>
    <row r="6" spans="1:73" s="26" customFormat="1" ht="14.25" customHeight="1" x14ac:dyDescent="0.45">
      <c r="B6" s="71"/>
      <c r="C6" s="118" t="str">
        <f>CONCATENATE("Detailed income statements"," ","-"," ",A4)</f>
        <v>Detailed income statements - &lt;&gt;""</v>
      </c>
      <c r="G6" s="20"/>
      <c r="H6" s="277"/>
      <c r="I6" s="107" t="str">
        <f>"% of "&amp;LOWER(Periods!$C$39)</f>
        <v>% of sales</v>
      </c>
      <c r="J6" s="107"/>
      <c r="K6" s="107"/>
      <c r="L6" s="107"/>
      <c r="M6" s="278"/>
      <c r="N6" s="107" t="str">
        <f>CONCATENATE(E7," v ",D7)</f>
        <v>FY20 v FY19</v>
      </c>
      <c r="O6" s="107"/>
      <c r="P6" s="107" t="str">
        <f>CONCATENATE(F7," v ",E7)</f>
        <v>FY21 v FY20</v>
      </c>
      <c r="Q6" s="107"/>
      <c r="R6" s="107" t="str">
        <f>CONCATENATE(G7," v ",F7)</f>
        <v>TTM 
Feb-22 v FY21</v>
      </c>
      <c r="S6" s="107"/>
      <c r="T6" s="269"/>
      <c r="BD6" s="20"/>
      <c r="BP6" s="20"/>
      <c r="BQ6"/>
      <c r="BR6"/>
      <c r="BS6"/>
      <c r="BT6" s="428"/>
      <c r="BU6" s="277"/>
    </row>
    <row r="7" spans="1:73" s="452" customFormat="1" ht="24" customHeight="1" x14ac:dyDescent="0.3">
      <c r="B7" s="307" t="s">
        <v>3</v>
      </c>
      <c r="C7" s="307" t="s">
        <v>5</v>
      </c>
      <c r="D7" s="308" t="str">
        <f>TB!BN$5</f>
        <v>FY19</v>
      </c>
      <c r="E7" s="308" t="str">
        <f>TB!BO$5</f>
        <v>FY20</v>
      </c>
      <c r="F7" s="308" t="str">
        <f>TB!BP$5</f>
        <v>FY21</v>
      </c>
      <c r="G7" s="308" t="str">
        <f>TB!BQ$5</f>
        <v>TTM 
Feb-22</v>
      </c>
      <c r="H7" s="453"/>
      <c r="I7" s="102" t="str">
        <f>D7</f>
        <v>FY19</v>
      </c>
      <c r="J7" s="102" t="str">
        <f>E7</f>
        <v>FY20</v>
      </c>
      <c r="K7" s="102" t="str">
        <f>F7</f>
        <v>FY21</v>
      </c>
      <c r="L7" s="102" t="str">
        <f>G7</f>
        <v>TTM 
Feb-22</v>
      </c>
      <c r="M7" s="103"/>
      <c r="N7" s="317" t="s">
        <v>6</v>
      </c>
      <c r="O7" s="317" t="s">
        <v>7</v>
      </c>
      <c r="P7" s="317" t="s">
        <v>6</v>
      </c>
      <c r="Q7" s="317" t="s">
        <v>7</v>
      </c>
      <c r="R7" s="317" t="s">
        <v>6</v>
      </c>
      <c r="S7" s="317" t="s">
        <v>7</v>
      </c>
      <c r="U7" s="210">
        <f>TB!N$5</f>
        <v>43496</v>
      </c>
      <c r="V7" s="210">
        <f>TB!O$5</f>
        <v>43524</v>
      </c>
      <c r="W7" s="210">
        <f>TB!P$5</f>
        <v>43555</v>
      </c>
      <c r="X7" s="210">
        <f>TB!Q$5</f>
        <v>43585</v>
      </c>
      <c r="Y7" s="210">
        <f>TB!R$5</f>
        <v>43616</v>
      </c>
      <c r="Z7" s="210">
        <f>TB!S$5</f>
        <v>43646</v>
      </c>
      <c r="AA7" s="210">
        <f>TB!T$5</f>
        <v>43677</v>
      </c>
      <c r="AB7" s="210">
        <f>TB!U$5</f>
        <v>43708</v>
      </c>
      <c r="AC7" s="210">
        <f>TB!V$5</f>
        <v>43738</v>
      </c>
      <c r="AD7" s="210">
        <f>TB!W$5</f>
        <v>43769</v>
      </c>
      <c r="AE7" s="210">
        <f>TB!X$5</f>
        <v>43799</v>
      </c>
      <c r="AF7" s="210">
        <f>TB!Y$5</f>
        <v>43830</v>
      </c>
      <c r="AG7" s="210">
        <f>TB!Z$5</f>
        <v>43861</v>
      </c>
      <c r="AH7" s="210">
        <f>TB!AA$5</f>
        <v>43890</v>
      </c>
      <c r="AI7" s="210">
        <f>TB!AB$5</f>
        <v>43921</v>
      </c>
      <c r="AJ7" s="210">
        <f>TB!AC$5</f>
        <v>43951</v>
      </c>
      <c r="AK7" s="210">
        <f>TB!AD$5</f>
        <v>43982</v>
      </c>
      <c r="AL7" s="210">
        <f>TB!AE$5</f>
        <v>44012</v>
      </c>
      <c r="AM7" s="210">
        <f>TB!AF$5</f>
        <v>44043</v>
      </c>
      <c r="AN7" s="210">
        <f>TB!AG$5</f>
        <v>44074</v>
      </c>
      <c r="AO7" s="210">
        <f>TB!AH$5</f>
        <v>44104</v>
      </c>
      <c r="AP7" s="210">
        <f>TB!AI$5</f>
        <v>44135</v>
      </c>
      <c r="AQ7" s="210">
        <f>TB!AJ$5</f>
        <v>44165</v>
      </c>
      <c r="AR7" s="210">
        <f>TB!AK$5</f>
        <v>44196</v>
      </c>
      <c r="AS7" s="210">
        <f>TB!AL$5</f>
        <v>44227</v>
      </c>
      <c r="AT7" s="210">
        <f>TB!AM$5</f>
        <v>44255</v>
      </c>
      <c r="AU7" s="210">
        <f>TB!AN$5</f>
        <v>44286</v>
      </c>
      <c r="AV7" s="210">
        <f>TB!AO$5</f>
        <v>44316</v>
      </c>
      <c r="AW7" s="210">
        <f>TB!AP$5</f>
        <v>44347</v>
      </c>
      <c r="AX7" s="210">
        <f>TB!AQ$5</f>
        <v>44377</v>
      </c>
      <c r="AY7" s="210">
        <f>TB!AR$5</f>
        <v>44408</v>
      </c>
      <c r="AZ7" s="210">
        <f>TB!AS$5</f>
        <v>44439</v>
      </c>
      <c r="BA7" s="210">
        <f>TB!AT$5</f>
        <v>44469</v>
      </c>
      <c r="BB7" s="210">
        <f>TB!AU$5</f>
        <v>44500</v>
      </c>
      <c r="BC7" s="210">
        <f>TB!AV$5</f>
        <v>44530</v>
      </c>
      <c r="BD7" s="210">
        <f>TB!AW$5</f>
        <v>44561</v>
      </c>
      <c r="BE7" s="210">
        <f>TB!AX$5</f>
        <v>44592</v>
      </c>
      <c r="BF7" s="210">
        <f>TB!AY$5</f>
        <v>44620</v>
      </c>
      <c r="BG7" s="210">
        <f>TB!AZ$5</f>
        <v>44651</v>
      </c>
      <c r="BH7" s="210">
        <f>TB!BA$5</f>
        <v>44681</v>
      </c>
      <c r="BI7" s="210">
        <f>TB!BB$5</f>
        <v>44712</v>
      </c>
      <c r="BJ7" s="210">
        <f>TB!BC$5</f>
        <v>44742</v>
      </c>
      <c r="BK7" s="210">
        <f>TB!BD$5</f>
        <v>44773</v>
      </c>
      <c r="BL7" s="210">
        <f>TB!BE$5</f>
        <v>44804</v>
      </c>
      <c r="BM7" s="210">
        <f>TB!BF$5</f>
        <v>44834</v>
      </c>
      <c r="BN7" s="210">
        <f>TB!BG$5</f>
        <v>44865</v>
      </c>
      <c r="BO7" s="210">
        <f>TB!BH$5</f>
        <v>44895</v>
      </c>
      <c r="BP7" s="210">
        <f>TB!BI$5</f>
        <v>44926</v>
      </c>
      <c r="BQ7" s="301"/>
      <c r="BR7" s="301"/>
      <c r="BS7" s="301"/>
      <c r="BT7" s="105" t="s">
        <v>63</v>
      </c>
      <c r="BU7" s="453"/>
    </row>
    <row r="8" spans="1:73" s="328" customFormat="1" ht="14.25" hidden="1" customHeight="1" outlineLevel="1" x14ac:dyDescent="0.45">
      <c r="B8" s="84" t="str">
        <f>Periods!$C$39</f>
        <v>Sales</v>
      </c>
      <c r="C8" s="334" t="s">
        <v>21</v>
      </c>
      <c r="D8" s="219">
        <f t="shared" ref="D8" si="0">SUM(U8:AF8)</f>
        <v>0</v>
      </c>
      <c r="E8" s="219">
        <f t="shared" ref="E8:E14" si="1">SUM(AG8:AR8)</f>
        <v>0</v>
      </c>
      <c r="F8" s="219">
        <f t="shared" ref="F8:F14" si="2">SUM(AS8:BD8)</f>
        <v>0</v>
      </c>
      <c r="G8" s="337">
        <f ca="1">_xlfn.IFNA(SUM(OFFSET($U8,0,MATCH(Periods!$D$15,$U$7:$BS$7)-1):OFFSET($U8,0,MATCH(Periods!$D$15,$U$7:$BS$7,0)-12)),0)</f>
        <v>0</v>
      </c>
      <c r="H8" s="277"/>
      <c r="I8" s="58" t="str">
        <f t="shared" ref="I8:I46" si="3">IFERROR(D8/D$15,"n/a")</f>
        <v>n/a</v>
      </c>
      <c r="J8" s="58" t="str">
        <f t="shared" ref="J8:K46" si="4">IFERROR(E8/E$15,"n/a")</f>
        <v>n/a</v>
      </c>
      <c r="K8" s="58" t="str">
        <f t="shared" si="4"/>
        <v>n/a</v>
      </c>
      <c r="L8" s="58" t="str">
        <f t="shared" ref="L8:L46" ca="1" si="5">IFERROR(G8/G$15,"n/a")</f>
        <v>n/a</v>
      </c>
      <c r="M8" s="329"/>
      <c r="N8" s="218">
        <f t="shared" ref="N8:N46" si="6">E8-D8</f>
        <v>0</v>
      </c>
      <c r="O8" s="91" t="str">
        <f t="shared" ref="O8:O46" si="7">IFERROR(N8/D8,"n/a")</f>
        <v>n/a</v>
      </c>
      <c r="P8" s="218">
        <f>F8-E8</f>
        <v>0</v>
      </c>
      <c r="Q8" s="91" t="str">
        <f>IFERROR(P8/E8,"n/a")</f>
        <v>n/a</v>
      </c>
      <c r="R8" s="218">
        <f ca="1">G8-F8</f>
        <v>0</v>
      </c>
      <c r="S8" s="58" t="str">
        <f ca="1">IFERROR(R8/F8,"n/a")</f>
        <v>n/a</v>
      </c>
      <c r="T8" s="269"/>
      <c r="U8" s="219">
        <f>-SUMIFS(TB!N:N,TB!$F:$F,$B8,TB!$G:$G,$C8,TB!$J:$J,$A$4,TB!$K:$K,"")</f>
        <v>0</v>
      </c>
      <c r="V8" s="219">
        <f>-SUMIFS(TB!O:O,TB!$F:$F,$B8,TB!$G:$G,$C8,TB!$J:$J,$A$4,TB!$K:$K,"")</f>
        <v>0</v>
      </c>
      <c r="W8" s="219">
        <f>-SUMIFS(TB!P:P,TB!$F:$F,$B8,TB!$G:$G,$C8,TB!$J:$J,$A$4,TB!$K:$K,"")</f>
        <v>0</v>
      </c>
      <c r="X8" s="219">
        <f>-SUMIFS(TB!Q:Q,TB!$F:$F,$B8,TB!$G:$G,$C8,TB!$J:$J,$A$4,TB!$K:$K,"")</f>
        <v>0</v>
      </c>
      <c r="Y8" s="219">
        <f>-SUMIFS(TB!R:R,TB!$F:$F,$B8,TB!$G:$G,$C8,TB!$J:$J,$A$4,TB!$K:$K,"")</f>
        <v>0</v>
      </c>
      <c r="Z8" s="219">
        <f>-SUMIFS(TB!S:S,TB!$F:$F,$B8,TB!$G:$G,$C8,TB!$J:$J,$A$4,TB!$K:$K,"")</f>
        <v>0</v>
      </c>
      <c r="AA8" s="219">
        <f>-SUMIFS(TB!T:T,TB!$F:$F,$B8,TB!$G:$G,$C8,TB!$J:$J,$A$4,TB!$K:$K,"")</f>
        <v>0</v>
      </c>
      <c r="AB8" s="219">
        <f>-SUMIFS(TB!U:U,TB!$F:$F,$B8,TB!$G:$G,$C8,TB!$J:$J,$A$4,TB!$K:$K,"")</f>
        <v>0</v>
      </c>
      <c r="AC8" s="219">
        <f>-SUMIFS(TB!V:V,TB!$F:$F,$B8,TB!$G:$G,$C8,TB!$J:$J,$A$4,TB!$K:$K,"")</f>
        <v>0</v>
      </c>
      <c r="AD8" s="219">
        <f>-SUMIFS(TB!W:W,TB!$F:$F,$B8,TB!$G:$G,$C8,TB!$J:$J,$A$4,TB!$K:$K,"")</f>
        <v>0</v>
      </c>
      <c r="AE8" s="219">
        <f>-SUMIFS(TB!X:X,TB!$F:$F,$B8,TB!$G:$G,$C8,TB!$J:$J,$A$4,TB!$K:$K,"")</f>
        <v>0</v>
      </c>
      <c r="AF8" s="219">
        <f>-SUMIFS(TB!Y:Y,TB!$F:$F,$B8,TB!$G:$G,$C8,TB!$J:$J,$A$4,TB!$K:$K,"")</f>
        <v>0</v>
      </c>
      <c r="AG8" s="219">
        <f>-SUMIFS(TB!Z:Z,TB!$F:$F,$B8,TB!$G:$G,$C8,TB!$J:$J,$A$4,TB!$K:$K,"")</f>
        <v>0</v>
      </c>
      <c r="AH8" s="219">
        <f>-SUMIFS(TB!AA:AA,TB!$F:$F,$B8,TB!$G:$G,$C8,TB!$J:$J,$A$4,TB!$K:$K,"")</f>
        <v>0</v>
      </c>
      <c r="AI8" s="219">
        <f>-SUMIFS(TB!AB:AB,TB!$F:$F,$B8,TB!$G:$G,$C8,TB!$J:$J,$A$4,TB!$K:$K,"")</f>
        <v>0</v>
      </c>
      <c r="AJ8" s="219">
        <f>-SUMIFS(TB!AC:AC,TB!$F:$F,$B8,TB!$G:$G,$C8,TB!$J:$J,$A$4,TB!$K:$K,"")</f>
        <v>0</v>
      </c>
      <c r="AK8" s="219">
        <f>-SUMIFS(TB!AD:AD,TB!$F:$F,$B8,TB!$G:$G,$C8,TB!$J:$J,$A$4,TB!$K:$K,"")</f>
        <v>0</v>
      </c>
      <c r="AL8" s="219">
        <f>-SUMIFS(TB!AE:AE,TB!$F:$F,$B8,TB!$G:$G,$C8,TB!$J:$J,$A$4,TB!$K:$K,"")</f>
        <v>0</v>
      </c>
      <c r="AM8" s="219">
        <f>-SUMIFS(TB!AF:AF,TB!$F:$F,$B8,TB!$G:$G,$C8,TB!$J:$J,$A$4,TB!$K:$K,"")</f>
        <v>0</v>
      </c>
      <c r="AN8" s="219">
        <f>-SUMIFS(TB!AG:AG,TB!$F:$F,$B8,TB!$G:$G,$C8,TB!$J:$J,$A$4,TB!$K:$K,"")</f>
        <v>0</v>
      </c>
      <c r="AO8" s="219">
        <f>-SUMIFS(TB!AH:AH,TB!$F:$F,$B8,TB!$G:$G,$C8,TB!$J:$J,$A$4,TB!$K:$K,"")</f>
        <v>0</v>
      </c>
      <c r="AP8" s="219">
        <f>-SUMIFS(TB!AI:AI,TB!$F:$F,$B8,TB!$G:$G,$C8,TB!$J:$J,$A$4,TB!$K:$K,"")</f>
        <v>0</v>
      </c>
      <c r="AQ8" s="219">
        <f>-SUMIFS(TB!AJ:AJ,TB!$F:$F,$B8,TB!$G:$G,$C8,TB!$J:$J,$A$4,TB!$K:$K,"")</f>
        <v>0</v>
      </c>
      <c r="AR8" s="219">
        <f>-SUMIFS(TB!AK:AK,TB!$F:$F,$B8,TB!$G:$G,$C8,TB!$J:$J,$A$4,TB!$K:$K,"")</f>
        <v>0</v>
      </c>
      <c r="AS8" s="219">
        <f>-SUMIFS(TB!AL:AL,TB!$F:$F,$B8,TB!$G:$G,$C8,TB!$J:$J,$A$4,TB!$K:$K,"")</f>
        <v>0</v>
      </c>
      <c r="AT8" s="219">
        <f>-SUMIFS(TB!AM:AM,TB!$F:$F,$B8,TB!$G:$G,$C8,TB!$J:$J,$A$4,TB!$K:$K,"")</f>
        <v>0</v>
      </c>
      <c r="AU8" s="219">
        <f>-SUMIFS(TB!AN:AN,TB!$F:$F,$B8,TB!$G:$G,$C8,TB!$J:$J,$A$4,TB!$K:$K,"")</f>
        <v>0</v>
      </c>
      <c r="AV8" s="219">
        <f>-SUMIFS(TB!AO:AO,TB!$F:$F,$B8,TB!$G:$G,$C8,TB!$J:$J,$A$4,TB!$K:$K,"")</f>
        <v>0</v>
      </c>
      <c r="AW8" s="219">
        <f>-SUMIFS(TB!AP:AP,TB!$F:$F,$B8,TB!$G:$G,$C8,TB!$J:$J,$A$4,TB!$K:$K,"")</f>
        <v>0</v>
      </c>
      <c r="AX8" s="219">
        <f>-SUMIFS(TB!AQ:AQ,TB!$F:$F,$B8,TB!$G:$G,$C8,TB!$J:$J,$A$4,TB!$K:$K,"")</f>
        <v>0</v>
      </c>
      <c r="AY8" s="219">
        <f>-SUMIFS(TB!AR:AR,TB!$F:$F,$B8,TB!$G:$G,$C8,TB!$J:$J,$A$4,TB!$K:$K,"")</f>
        <v>0</v>
      </c>
      <c r="AZ8" s="219">
        <f>-SUMIFS(TB!AS:AS,TB!$F:$F,$B8,TB!$G:$G,$C8,TB!$J:$J,$A$4,TB!$K:$K,"")</f>
        <v>0</v>
      </c>
      <c r="BA8" s="219">
        <f>-SUMIFS(TB!AT:AT,TB!$F:$F,$B8,TB!$G:$G,$C8,TB!$J:$J,$A$4,TB!$K:$K,"")</f>
        <v>0</v>
      </c>
      <c r="BB8" s="219">
        <f>-SUMIFS(TB!AU:AU,TB!$F:$F,$B8,TB!$G:$G,$C8,TB!$J:$J,$A$4,TB!$K:$K,"")</f>
        <v>0</v>
      </c>
      <c r="BC8" s="219">
        <f>-SUMIFS(TB!AV:AV,TB!$F:$F,$B8,TB!$G:$G,$C8,TB!$J:$J,$A$4,TB!$K:$K,"")</f>
        <v>0</v>
      </c>
      <c r="BD8" s="219">
        <f>-SUMIFS(TB!AW:AW,TB!$F:$F,$B8,TB!$G:$G,$C8,TB!$J:$J,$A$4,TB!$K:$K,"")</f>
        <v>0</v>
      </c>
      <c r="BE8" s="219">
        <f>-SUMIFS(TB!AX:AX,TB!$F:$F,$B8,TB!$G:$G,$C8,TB!$J:$J,$A$4,TB!$K:$K,"")</f>
        <v>0</v>
      </c>
      <c r="BF8" s="219">
        <f>-SUMIFS(TB!AY:AY,TB!$F:$F,$B8,TB!$G:$G,$C8,TB!$J:$J,$A$4,TB!$K:$K,"")</f>
        <v>0</v>
      </c>
      <c r="BG8" s="219">
        <f>-SUMIFS(TB!AZ:AZ,TB!$F:$F,$B8,TB!$G:$G,$C8,TB!$J:$J,$A$4,TB!$K:$K,"")</f>
        <v>0</v>
      </c>
      <c r="BH8" s="219">
        <f>-SUMIFS(TB!BA:BA,TB!$F:$F,$B8,TB!$G:$G,$C8,TB!$J:$J,$A$4,TB!$K:$K,"")</f>
        <v>0</v>
      </c>
      <c r="BI8" s="219">
        <f>-SUMIFS(TB!BB:BB,TB!$F:$F,$B8,TB!$G:$G,$C8,TB!$J:$J,$A$4,TB!$K:$K,"")</f>
        <v>0</v>
      </c>
      <c r="BJ8" s="219">
        <f>-SUMIFS(TB!BC:BC,TB!$F:$F,$B8,TB!$G:$G,$C8,TB!$J:$J,$A$4,TB!$K:$K,"")</f>
        <v>0</v>
      </c>
      <c r="BK8" s="219">
        <f>-SUMIFS(TB!BD:BD,TB!$F:$F,$B8,TB!$G:$G,$C8,TB!$J:$J,$A$4,TB!$K:$K,"")</f>
        <v>0</v>
      </c>
      <c r="BL8" s="219">
        <f>-SUMIFS(TB!BE:BE,TB!$F:$F,$B8,TB!$G:$G,$C8,TB!$J:$J,$A$4,TB!$K:$K,"")</f>
        <v>0</v>
      </c>
      <c r="BM8" s="219">
        <f>-SUMIFS(TB!BF:BF,TB!$F:$F,$B8,TB!$G:$G,$C8,TB!$J:$J,$A$4,TB!$K:$K,"")</f>
        <v>0</v>
      </c>
      <c r="BN8" s="219">
        <f>-SUMIFS(TB!BG:BG,TB!$F:$F,$B8,TB!$G:$G,$C8,TB!$J:$J,$A$4,TB!$K:$K,"")</f>
        <v>0</v>
      </c>
      <c r="BO8" s="219">
        <f>-SUMIFS(TB!BH:BH,TB!$F:$F,$B8,TB!$G:$G,$C8,TB!$J:$J,$A$4,TB!$K:$K,"")</f>
        <v>0</v>
      </c>
      <c r="BP8" s="219">
        <f>-SUMIFS(TB!BI:BI,TB!$F:$F,$B8,TB!$G:$G,$C8,TB!$J:$J,$A$4,TB!$K:$K,"")</f>
        <v>0</v>
      </c>
      <c r="BQ8"/>
      <c r="BR8"/>
      <c r="BS8"/>
      <c r="BT8" s="429"/>
      <c r="BU8" s="277"/>
    </row>
    <row r="9" spans="1:73" s="328" customFormat="1" ht="14.25" hidden="1" customHeight="1" outlineLevel="1" x14ac:dyDescent="0.45">
      <c r="B9" s="71" t="str">
        <f>Periods!$C$39</f>
        <v>Sales</v>
      </c>
      <c r="C9" s="334"/>
      <c r="D9" s="219">
        <f t="shared" ref="D9:D14" si="8">SUM(U9:AF9)</f>
        <v>0</v>
      </c>
      <c r="E9" s="219">
        <f t="shared" si="1"/>
        <v>0</v>
      </c>
      <c r="F9" s="219">
        <f t="shared" si="2"/>
        <v>0</v>
      </c>
      <c r="G9" s="337">
        <f ca="1">_xlfn.IFNA(SUM(OFFSET($U9,0,MATCH(Periods!$D$15,$U$7:$BS$7)-1):OFFSET($U9,0,MATCH(Periods!$D$15,$U$7:$BS$7,0)-12)),0)</f>
        <v>0</v>
      </c>
      <c r="H9" s="277"/>
      <c r="I9" s="58" t="str">
        <f t="shared" si="3"/>
        <v>n/a</v>
      </c>
      <c r="J9" s="58" t="str">
        <f t="shared" si="4"/>
        <v>n/a</v>
      </c>
      <c r="K9" s="58" t="str">
        <f t="shared" si="4"/>
        <v>n/a</v>
      </c>
      <c r="L9" s="58" t="str">
        <f t="shared" ca="1" si="5"/>
        <v>n/a</v>
      </c>
      <c r="M9" s="329"/>
      <c r="N9" s="218">
        <f t="shared" si="6"/>
        <v>0</v>
      </c>
      <c r="O9" s="59" t="str">
        <f t="shared" si="7"/>
        <v>n/a</v>
      </c>
      <c r="P9" s="218">
        <f t="shared" ref="P9:P46" si="9">F9-E9</f>
        <v>0</v>
      </c>
      <c r="Q9" s="59" t="str">
        <f t="shared" ref="Q9:Q46" si="10">IFERROR(P9/E9,"n/a")</f>
        <v>n/a</v>
      </c>
      <c r="R9" s="218">
        <f t="shared" ref="R9:R46" ca="1" si="11">G9-F9</f>
        <v>0</v>
      </c>
      <c r="S9" s="58" t="str">
        <f t="shared" ref="S9:S46" ca="1" si="12">IFERROR(R9/F9,"n/a")</f>
        <v>n/a</v>
      </c>
      <c r="T9" s="269"/>
      <c r="U9" s="219">
        <f>-SUMIFS(TB!N:N,TB!$F:$F,$B9,TB!$G:$G,$C9,TB!$J:$J,$A$4,TB!$K:$K,"")</f>
        <v>0</v>
      </c>
      <c r="V9" s="219">
        <f>-SUMIFS(TB!O:O,TB!$F:$F,$B9,TB!$G:$G,$C9,TB!$J:$J,$A$4,TB!$K:$K,"")</f>
        <v>0</v>
      </c>
      <c r="W9" s="219">
        <f>-SUMIFS(TB!P:P,TB!$F:$F,$B9,TB!$G:$G,$C9,TB!$J:$J,$A$4,TB!$K:$K,"")</f>
        <v>0</v>
      </c>
      <c r="X9" s="219">
        <f>-SUMIFS(TB!Q:Q,TB!$F:$F,$B9,TB!$G:$G,$C9,TB!$J:$J,$A$4,TB!$K:$K,"")</f>
        <v>0</v>
      </c>
      <c r="Y9" s="219">
        <f>-SUMIFS(TB!R:R,TB!$F:$F,$B9,TB!$G:$G,$C9,TB!$J:$J,$A$4,TB!$K:$K,"")</f>
        <v>0</v>
      </c>
      <c r="Z9" s="219">
        <f>-SUMIFS(TB!S:S,TB!$F:$F,$B9,TB!$G:$G,$C9,TB!$J:$J,$A$4,TB!$K:$K,"")</f>
        <v>0</v>
      </c>
      <c r="AA9" s="219">
        <f>-SUMIFS(TB!T:T,TB!$F:$F,$B9,TB!$G:$G,$C9,TB!$J:$J,$A$4,TB!$K:$K,"")</f>
        <v>0</v>
      </c>
      <c r="AB9" s="219">
        <f>-SUMIFS(TB!U:U,TB!$F:$F,$B9,TB!$G:$G,$C9,TB!$J:$J,$A$4,TB!$K:$K,"")</f>
        <v>0</v>
      </c>
      <c r="AC9" s="219">
        <f>-SUMIFS(TB!V:V,TB!$F:$F,$B9,TB!$G:$G,$C9,TB!$J:$J,$A$4,TB!$K:$K,"")</f>
        <v>0</v>
      </c>
      <c r="AD9" s="219">
        <f>-SUMIFS(TB!W:W,TB!$F:$F,$B9,TB!$G:$G,$C9,TB!$J:$J,$A$4,TB!$K:$K,"")</f>
        <v>0</v>
      </c>
      <c r="AE9" s="219">
        <f>-SUMIFS(TB!X:X,TB!$F:$F,$B9,TB!$G:$G,$C9,TB!$J:$J,$A$4,TB!$K:$K,"")</f>
        <v>0</v>
      </c>
      <c r="AF9" s="219">
        <f>-SUMIFS(TB!Y:Y,TB!$F:$F,$B9,TB!$G:$G,$C9,TB!$J:$J,$A$4,TB!$K:$K,"")</f>
        <v>0</v>
      </c>
      <c r="AG9" s="219">
        <f>-SUMIFS(TB!Z:Z,TB!$F:$F,$B9,TB!$G:$G,$C9,TB!$J:$J,$A$4,TB!$K:$K,"")</f>
        <v>0</v>
      </c>
      <c r="AH9" s="219">
        <f>-SUMIFS(TB!AA:AA,TB!$F:$F,$B9,TB!$G:$G,$C9,TB!$J:$J,$A$4,TB!$K:$K,"")</f>
        <v>0</v>
      </c>
      <c r="AI9" s="219">
        <f>-SUMIFS(TB!AB:AB,TB!$F:$F,$B9,TB!$G:$G,$C9,TB!$J:$J,$A$4,TB!$K:$K,"")</f>
        <v>0</v>
      </c>
      <c r="AJ9" s="219">
        <f>-SUMIFS(TB!AC:AC,TB!$F:$F,$B9,TB!$G:$G,$C9,TB!$J:$J,$A$4,TB!$K:$K,"")</f>
        <v>0</v>
      </c>
      <c r="AK9" s="219">
        <f>-SUMIFS(TB!AD:AD,TB!$F:$F,$B9,TB!$G:$G,$C9,TB!$J:$J,$A$4,TB!$K:$K,"")</f>
        <v>0</v>
      </c>
      <c r="AL9" s="219">
        <f>-SUMIFS(TB!AE:AE,TB!$F:$F,$B9,TB!$G:$G,$C9,TB!$J:$J,$A$4,TB!$K:$K,"")</f>
        <v>0</v>
      </c>
      <c r="AM9" s="219">
        <f>-SUMIFS(TB!AF:AF,TB!$F:$F,$B9,TB!$G:$G,$C9,TB!$J:$J,$A$4,TB!$K:$K,"")</f>
        <v>0</v>
      </c>
      <c r="AN9" s="219">
        <f>-SUMIFS(TB!AG:AG,TB!$F:$F,$B9,TB!$G:$G,$C9,TB!$J:$J,$A$4,TB!$K:$K,"")</f>
        <v>0</v>
      </c>
      <c r="AO9" s="219">
        <f>-SUMIFS(TB!AH:AH,TB!$F:$F,$B9,TB!$G:$G,$C9,TB!$J:$J,$A$4,TB!$K:$K,"")</f>
        <v>0</v>
      </c>
      <c r="AP9" s="219">
        <f>-SUMIFS(TB!AI:AI,TB!$F:$F,$B9,TB!$G:$G,$C9,TB!$J:$J,$A$4,TB!$K:$K,"")</f>
        <v>0</v>
      </c>
      <c r="AQ9" s="219">
        <f>-SUMIFS(TB!AJ:AJ,TB!$F:$F,$B9,TB!$G:$G,$C9,TB!$J:$J,$A$4,TB!$K:$K,"")</f>
        <v>0</v>
      </c>
      <c r="AR9" s="219">
        <f>-SUMIFS(TB!AK:AK,TB!$F:$F,$B9,TB!$G:$G,$C9,TB!$J:$J,$A$4,TB!$K:$K,"")</f>
        <v>0</v>
      </c>
      <c r="AS9" s="219">
        <f>-SUMIFS(TB!AL:AL,TB!$F:$F,$B9,TB!$G:$G,$C9,TB!$J:$J,$A$4,TB!$K:$K,"")</f>
        <v>0</v>
      </c>
      <c r="AT9" s="219">
        <f>-SUMIFS(TB!AM:AM,TB!$F:$F,$B9,TB!$G:$G,$C9,TB!$J:$J,$A$4,TB!$K:$K,"")</f>
        <v>0</v>
      </c>
      <c r="AU9" s="219">
        <f>-SUMIFS(TB!AN:AN,TB!$F:$F,$B9,TB!$G:$G,$C9,TB!$J:$J,$A$4,TB!$K:$K,"")</f>
        <v>0</v>
      </c>
      <c r="AV9" s="219">
        <f>-SUMIFS(TB!AO:AO,TB!$F:$F,$B9,TB!$G:$G,$C9,TB!$J:$J,$A$4,TB!$K:$K,"")</f>
        <v>0</v>
      </c>
      <c r="AW9" s="219">
        <f>-SUMIFS(TB!AP:AP,TB!$F:$F,$B9,TB!$G:$G,$C9,TB!$J:$J,$A$4,TB!$K:$K,"")</f>
        <v>0</v>
      </c>
      <c r="AX9" s="219">
        <f>-SUMIFS(TB!AQ:AQ,TB!$F:$F,$B9,TB!$G:$G,$C9,TB!$J:$J,$A$4,TB!$K:$K,"")</f>
        <v>0</v>
      </c>
      <c r="AY9" s="219">
        <f>-SUMIFS(TB!AR:AR,TB!$F:$F,$B9,TB!$G:$G,$C9,TB!$J:$J,$A$4,TB!$K:$K,"")</f>
        <v>0</v>
      </c>
      <c r="AZ9" s="219">
        <f>-SUMIFS(TB!AS:AS,TB!$F:$F,$B9,TB!$G:$G,$C9,TB!$J:$J,$A$4,TB!$K:$K,"")</f>
        <v>0</v>
      </c>
      <c r="BA9" s="219">
        <f>-SUMIFS(TB!AT:AT,TB!$F:$F,$B9,TB!$G:$G,$C9,TB!$J:$J,$A$4,TB!$K:$K,"")</f>
        <v>0</v>
      </c>
      <c r="BB9" s="219">
        <f>-SUMIFS(TB!AU:AU,TB!$F:$F,$B9,TB!$G:$G,$C9,TB!$J:$J,$A$4,TB!$K:$K,"")</f>
        <v>0</v>
      </c>
      <c r="BC9" s="219">
        <f>-SUMIFS(TB!AV:AV,TB!$F:$F,$B9,TB!$G:$G,$C9,TB!$J:$J,$A$4,TB!$K:$K,"")</f>
        <v>0</v>
      </c>
      <c r="BD9" s="219">
        <f>-SUMIFS(TB!AW:AW,TB!$F:$F,$B9,TB!$G:$G,$C9,TB!$J:$J,$A$4,TB!$K:$K,"")</f>
        <v>0</v>
      </c>
      <c r="BE9" s="219">
        <f>-SUMIFS(TB!AX:AX,TB!$F:$F,$B9,TB!$G:$G,$C9,TB!$J:$J,$A$4,TB!$K:$K,"")</f>
        <v>0</v>
      </c>
      <c r="BF9" s="219">
        <f>-SUMIFS(TB!AY:AY,TB!$F:$F,$B9,TB!$G:$G,$C9,TB!$J:$J,$A$4,TB!$K:$K,"")</f>
        <v>0</v>
      </c>
      <c r="BG9" s="219">
        <f>-SUMIFS(TB!AZ:AZ,TB!$F:$F,$B9,TB!$G:$G,$C9,TB!$J:$J,$A$4,TB!$K:$K,"")</f>
        <v>0</v>
      </c>
      <c r="BH9" s="219">
        <f>-SUMIFS(TB!BA:BA,TB!$F:$F,$B9,TB!$G:$G,$C9,TB!$J:$J,$A$4,TB!$K:$K,"")</f>
        <v>0</v>
      </c>
      <c r="BI9" s="219">
        <f>-SUMIFS(TB!BB:BB,TB!$F:$F,$B9,TB!$G:$G,$C9,TB!$J:$J,$A$4,TB!$K:$K,"")</f>
        <v>0</v>
      </c>
      <c r="BJ9" s="219">
        <f>-SUMIFS(TB!BC:BC,TB!$F:$F,$B9,TB!$G:$G,$C9,TB!$J:$J,$A$4,TB!$K:$K,"")</f>
        <v>0</v>
      </c>
      <c r="BK9" s="219">
        <f>-SUMIFS(TB!BD:BD,TB!$F:$F,$B9,TB!$G:$G,$C9,TB!$J:$J,$A$4,TB!$K:$K,"")</f>
        <v>0</v>
      </c>
      <c r="BL9" s="219">
        <f>-SUMIFS(TB!BE:BE,TB!$F:$F,$B9,TB!$G:$G,$C9,TB!$J:$J,$A$4,TB!$K:$K,"")</f>
        <v>0</v>
      </c>
      <c r="BM9" s="219">
        <f>-SUMIFS(TB!BF:BF,TB!$F:$F,$B9,TB!$G:$G,$C9,TB!$J:$J,$A$4,TB!$K:$K,"")</f>
        <v>0</v>
      </c>
      <c r="BN9" s="219">
        <f>-SUMIFS(TB!BG:BG,TB!$F:$F,$B9,TB!$G:$G,$C9,TB!$J:$J,$A$4,TB!$K:$K,"")</f>
        <v>0</v>
      </c>
      <c r="BO9" s="219">
        <f>-SUMIFS(TB!BH:BH,TB!$F:$F,$B9,TB!$G:$G,$C9,TB!$J:$J,$A$4,TB!$K:$K,"")</f>
        <v>0</v>
      </c>
      <c r="BP9" s="219">
        <f>-SUMIFS(TB!BI:BI,TB!$F:$F,$B9,TB!$G:$G,$C9,TB!$J:$J,$A$4,TB!$K:$K,"")</f>
        <v>0</v>
      </c>
      <c r="BQ9"/>
      <c r="BR9"/>
      <c r="BS9"/>
      <c r="BT9" s="429"/>
      <c r="BU9" s="277"/>
    </row>
    <row r="10" spans="1:73" s="328" customFormat="1" ht="14.25" hidden="1" customHeight="1" outlineLevel="1" x14ac:dyDescent="0.45">
      <c r="B10" s="71" t="str">
        <f>Periods!$C$39</f>
        <v>Sales</v>
      </c>
      <c r="C10" s="334"/>
      <c r="D10" s="219">
        <f t="shared" si="8"/>
        <v>0</v>
      </c>
      <c r="E10" s="219">
        <f t="shared" si="1"/>
        <v>0</v>
      </c>
      <c r="F10" s="219">
        <f t="shared" si="2"/>
        <v>0</v>
      </c>
      <c r="G10" s="337">
        <f ca="1">_xlfn.IFNA(SUM(OFFSET($U10,0,MATCH(Periods!$D$15,$U$7:$BS$7)-1):OFFSET($U10,0,MATCH(Periods!$D$15,$U$7:$BS$7,0)-12)),0)</f>
        <v>0</v>
      </c>
      <c r="H10" s="277"/>
      <c r="I10" s="58" t="str">
        <f t="shared" si="3"/>
        <v>n/a</v>
      </c>
      <c r="J10" s="58" t="str">
        <f t="shared" si="4"/>
        <v>n/a</v>
      </c>
      <c r="K10" s="58" t="str">
        <f t="shared" si="4"/>
        <v>n/a</v>
      </c>
      <c r="L10" s="58" t="str">
        <f t="shared" ca="1" si="5"/>
        <v>n/a</v>
      </c>
      <c r="M10" s="329"/>
      <c r="N10" s="218">
        <f t="shared" si="6"/>
        <v>0</v>
      </c>
      <c r="O10" s="59" t="str">
        <f t="shared" si="7"/>
        <v>n/a</v>
      </c>
      <c r="P10" s="218">
        <f t="shared" si="9"/>
        <v>0</v>
      </c>
      <c r="Q10" s="59" t="str">
        <f t="shared" si="10"/>
        <v>n/a</v>
      </c>
      <c r="R10" s="218">
        <f t="shared" ca="1" si="11"/>
        <v>0</v>
      </c>
      <c r="S10" s="58" t="str">
        <f t="shared" ca="1" si="12"/>
        <v>n/a</v>
      </c>
      <c r="T10" s="269"/>
      <c r="U10" s="219">
        <f>-SUMIFS(TB!N:N,TB!$F:$F,$B10,TB!$G:$G,$C10,TB!$J:$J,$A$4,TB!$K:$K,"")</f>
        <v>0</v>
      </c>
      <c r="V10" s="219">
        <f>-SUMIFS(TB!O:O,TB!$F:$F,$B10,TB!$G:$G,$C10,TB!$J:$J,$A$4,TB!$K:$K,"")</f>
        <v>0</v>
      </c>
      <c r="W10" s="219">
        <f>-SUMIFS(TB!P:P,TB!$F:$F,$B10,TB!$G:$G,$C10,TB!$J:$J,$A$4,TB!$K:$K,"")</f>
        <v>0</v>
      </c>
      <c r="X10" s="219">
        <f>-SUMIFS(TB!Q:Q,TB!$F:$F,$B10,TB!$G:$G,$C10,TB!$J:$J,$A$4,TB!$K:$K,"")</f>
        <v>0</v>
      </c>
      <c r="Y10" s="219">
        <f>-SUMIFS(TB!R:R,TB!$F:$F,$B10,TB!$G:$G,$C10,TB!$J:$J,$A$4,TB!$K:$K,"")</f>
        <v>0</v>
      </c>
      <c r="Z10" s="219">
        <f>-SUMIFS(TB!S:S,TB!$F:$F,$B10,TB!$G:$G,$C10,TB!$J:$J,$A$4,TB!$K:$K,"")</f>
        <v>0</v>
      </c>
      <c r="AA10" s="219">
        <f>-SUMIFS(TB!T:T,TB!$F:$F,$B10,TB!$G:$G,$C10,TB!$J:$J,$A$4,TB!$K:$K,"")</f>
        <v>0</v>
      </c>
      <c r="AB10" s="219">
        <f>-SUMIFS(TB!U:U,TB!$F:$F,$B10,TB!$G:$G,$C10,TB!$J:$J,$A$4,TB!$K:$K,"")</f>
        <v>0</v>
      </c>
      <c r="AC10" s="219">
        <f>-SUMIFS(TB!V:V,TB!$F:$F,$B10,TB!$G:$G,$C10,TB!$J:$J,$A$4,TB!$K:$K,"")</f>
        <v>0</v>
      </c>
      <c r="AD10" s="219">
        <f>-SUMIFS(TB!W:W,TB!$F:$F,$B10,TB!$G:$G,$C10,TB!$J:$J,$A$4,TB!$K:$K,"")</f>
        <v>0</v>
      </c>
      <c r="AE10" s="219">
        <f>-SUMIFS(TB!X:X,TB!$F:$F,$B10,TB!$G:$G,$C10,TB!$J:$J,$A$4,TB!$K:$K,"")</f>
        <v>0</v>
      </c>
      <c r="AF10" s="219">
        <f>-SUMIFS(TB!Y:Y,TB!$F:$F,$B10,TB!$G:$G,$C10,TB!$J:$J,$A$4,TB!$K:$K,"")</f>
        <v>0</v>
      </c>
      <c r="AG10" s="219">
        <f>-SUMIFS(TB!Z:Z,TB!$F:$F,$B10,TB!$G:$G,$C10,TB!$J:$J,$A$4,TB!$K:$K,"")</f>
        <v>0</v>
      </c>
      <c r="AH10" s="219">
        <f>-SUMIFS(TB!AA:AA,TB!$F:$F,$B10,TB!$G:$G,$C10,TB!$J:$J,$A$4,TB!$K:$K,"")</f>
        <v>0</v>
      </c>
      <c r="AI10" s="219">
        <f>-SUMIFS(TB!AB:AB,TB!$F:$F,$B10,TB!$G:$G,$C10,TB!$J:$J,$A$4,TB!$K:$K,"")</f>
        <v>0</v>
      </c>
      <c r="AJ10" s="219">
        <f>-SUMIFS(TB!AC:AC,TB!$F:$F,$B10,TB!$G:$G,$C10,TB!$J:$J,$A$4,TB!$K:$K,"")</f>
        <v>0</v>
      </c>
      <c r="AK10" s="219">
        <f>-SUMIFS(TB!AD:AD,TB!$F:$F,$B10,TB!$G:$G,$C10,TB!$J:$J,$A$4,TB!$K:$K,"")</f>
        <v>0</v>
      </c>
      <c r="AL10" s="219">
        <f>-SUMIFS(TB!AE:AE,TB!$F:$F,$B10,TB!$G:$G,$C10,TB!$J:$J,$A$4,TB!$K:$K,"")</f>
        <v>0</v>
      </c>
      <c r="AM10" s="219">
        <f>-SUMIFS(TB!AF:AF,TB!$F:$F,$B10,TB!$G:$G,$C10,TB!$J:$J,$A$4,TB!$K:$K,"")</f>
        <v>0</v>
      </c>
      <c r="AN10" s="219">
        <f>-SUMIFS(TB!AG:AG,TB!$F:$F,$B10,TB!$G:$G,$C10,TB!$J:$J,$A$4,TB!$K:$K,"")</f>
        <v>0</v>
      </c>
      <c r="AO10" s="219">
        <f>-SUMIFS(TB!AH:AH,TB!$F:$F,$B10,TB!$G:$G,$C10,TB!$J:$J,$A$4,TB!$K:$K,"")</f>
        <v>0</v>
      </c>
      <c r="AP10" s="219">
        <f>-SUMIFS(TB!AI:AI,TB!$F:$F,$B10,TB!$G:$G,$C10,TB!$J:$J,$A$4,TB!$K:$K,"")</f>
        <v>0</v>
      </c>
      <c r="AQ10" s="219">
        <f>-SUMIFS(TB!AJ:AJ,TB!$F:$F,$B10,TB!$G:$G,$C10,TB!$J:$J,$A$4,TB!$K:$K,"")</f>
        <v>0</v>
      </c>
      <c r="AR10" s="219">
        <f>-SUMIFS(TB!AK:AK,TB!$F:$F,$B10,TB!$G:$G,$C10,TB!$J:$J,$A$4,TB!$K:$K,"")</f>
        <v>0</v>
      </c>
      <c r="AS10" s="219">
        <f>-SUMIFS(TB!AL:AL,TB!$F:$F,$B10,TB!$G:$G,$C10,TB!$J:$J,$A$4,TB!$K:$K,"")</f>
        <v>0</v>
      </c>
      <c r="AT10" s="219">
        <f>-SUMIFS(TB!AM:AM,TB!$F:$F,$B10,TB!$G:$G,$C10,TB!$J:$J,$A$4,TB!$K:$K,"")</f>
        <v>0</v>
      </c>
      <c r="AU10" s="219">
        <f>-SUMIFS(TB!AN:AN,TB!$F:$F,$B10,TB!$G:$G,$C10,TB!$J:$J,$A$4,TB!$K:$K,"")</f>
        <v>0</v>
      </c>
      <c r="AV10" s="219">
        <f>-SUMIFS(TB!AO:AO,TB!$F:$F,$B10,TB!$G:$G,$C10,TB!$J:$J,$A$4,TB!$K:$K,"")</f>
        <v>0</v>
      </c>
      <c r="AW10" s="219">
        <f>-SUMIFS(TB!AP:AP,TB!$F:$F,$B10,TB!$G:$G,$C10,TB!$J:$J,$A$4,TB!$K:$K,"")</f>
        <v>0</v>
      </c>
      <c r="AX10" s="219">
        <f>-SUMIFS(TB!AQ:AQ,TB!$F:$F,$B10,TB!$G:$G,$C10,TB!$J:$J,$A$4,TB!$K:$K,"")</f>
        <v>0</v>
      </c>
      <c r="AY10" s="219">
        <f>-SUMIFS(TB!AR:AR,TB!$F:$F,$B10,TB!$G:$G,$C10,TB!$J:$J,$A$4,TB!$K:$K,"")</f>
        <v>0</v>
      </c>
      <c r="AZ10" s="219">
        <f>-SUMIFS(TB!AS:AS,TB!$F:$F,$B10,TB!$G:$G,$C10,TB!$J:$J,$A$4,TB!$K:$K,"")</f>
        <v>0</v>
      </c>
      <c r="BA10" s="219">
        <f>-SUMIFS(TB!AT:AT,TB!$F:$F,$B10,TB!$G:$G,$C10,TB!$J:$J,$A$4,TB!$K:$K,"")</f>
        <v>0</v>
      </c>
      <c r="BB10" s="219">
        <f>-SUMIFS(TB!AU:AU,TB!$F:$F,$B10,TB!$G:$G,$C10,TB!$J:$J,$A$4,TB!$K:$K,"")</f>
        <v>0</v>
      </c>
      <c r="BC10" s="219">
        <f>-SUMIFS(TB!AV:AV,TB!$F:$F,$B10,TB!$G:$G,$C10,TB!$J:$J,$A$4,TB!$K:$K,"")</f>
        <v>0</v>
      </c>
      <c r="BD10" s="219">
        <f>-SUMIFS(TB!AW:AW,TB!$F:$F,$B10,TB!$G:$G,$C10,TB!$J:$J,$A$4,TB!$K:$K,"")</f>
        <v>0</v>
      </c>
      <c r="BE10" s="219">
        <f>-SUMIFS(TB!AX:AX,TB!$F:$F,$B10,TB!$G:$G,$C10,TB!$J:$J,$A$4,TB!$K:$K,"")</f>
        <v>0</v>
      </c>
      <c r="BF10" s="219">
        <f>-SUMIFS(TB!AY:AY,TB!$F:$F,$B10,TB!$G:$G,$C10,TB!$J:$J,$A$4,TB!$K:$K,"")</f>
        <v>0</v>
      </c>
      <c r="BG10" s="219">
        <f>-SUMIFS(TB!AZ:AZ,TB!$F:$F,$B10,TB!$G:$G,$C10,TB!$J:$J,$A$4,TB!$K:$K,"")</f>
        <v>0</v>
      </c>
      <c r="BH10" s="219">
        <f>-SUMIFS(TB!BA:BA,TB!$F:$F,$B10,TB!$G:$G,$C10,TB!$J:$J,$A$4,TB!$K:$K,"")</f>
        <v>0</v>
      </c>
      <c r="BI10" s="219">
        <f>-SUMIFS(TB!BB:BB,TB!$F:$F,$B10,TB!$G:$G,$C10,TB!$J:$J,$A$4,TB!$K:$K,"")</f>
        <v>0</v>
      </c>
      <c r="BJ10" s="219">
        <f>-SUMIFS(TB!BC:BC,TB!$F:$F,$B10,TB!$G:$G,$C10,TB!$J:$J,$A$4,TB!$K:$K,"")</f>
        <v>0</v>
      </c>
      <c r="BK10" s="219">
        <f>-SUMIFS(TB!BD:BD,TB!$F:$F,$B10,TB!$G:$G,$C10,TB!$J:$J,$A$4,TB!$K:$K,"")</f>
        <v>0</v>
      </c>
      <c r="BL10" s="219">
        <f>-SUMIFS(TB!BE:BE,TB!$F:$F,$B10,TB!$G:$G,$C10,TB!$J:$J,$A$4,TB!$K:$K,"")</f>
        <v>0</v>
      </c>
      <c r="BM10" s="219">
        <f>-SUMIFS(TB!BF:BF,TB!$F:$F,$B10,TB!$G:$G,$C10,TB!$J:$J,$A$4,TB!$K:$K,"")</f>
        <v>0</v>
      </c>
      <c r="BN10" s="219">
        <f>-SUMIFS(TB!BG:BG,TB!$F:$F,$B10,TB!$G:$G,$C10,TB!$J:$J,$A$4,TB!$K:$K,"")</f>
        <v>0</v>
      </c>
      <c r="BO10" s="219">
        <f>-SUMIFS(TB!BH:BH,TB!$F:$F,$B10,TB!$G:$G,$C10,TB!$J:$J,$A$4,TB!$K:$K,"")</f>
        <v>0</v>
      </c>
      <c r="BP10" s="219">
        <f>-SUMIFS(TB!BI:BI,TB!$F:$F,$B10,TB!$G:$G,$C10,TB!$J:$J,$A$4,TB!$K:$K,"")</f>
        <v>0</v>
      </c>
      <c r="BQ10"/>
      <c r="BR10"/>
      <c r="BS10"/>
      <c r="BT10" s="429"/>
      <c r="BU10" s="277"/>
    </row>
    <row r="11" spans="1:73" s="328" customFormat="1" ht="14.25" hidden="1" customHeight="1" outlineLevel="1" x14ac:dyDescent="0.45">
      <c r="B11" s="71" t="str">
        <f>Periods!$C$39</f>
        <v>Sales</v>
      </c>
      <c r="C11" s="334"/>
      <c r="D11" s="219">
        <f t="shared" si="8"/>
        <v>0</v>
      </c>
      <c r="E11" s="219">
        <f t="shared" si="1"/>
        <v>0</v>
      </c>
      <c r="F11" s="219">
        <f t="shared" si="2"/>
        <v>0</v>
      </c>
      <c r="G11" s="337">
        <f ca="1">_xlfn.IFNA(SUM(OFFSET($U11,0,MATCH(Periods!$D$15,$U$7:$BS$7)-1):OFFSET($U11,0,MATCH(Periods!$D$15,$U$7:$BS$7,0)-12)),0)</f>
        <v>0</v>
      </c>
      <c r="H11" s="277"/>
      <c r="I11" s="58" t="str">
        <f t="shared" si="3"/>
        <v>n/a</v>
      </c>
      <c r="J11" s="58" t="str">
        <f t="shared" si="4"/>
        <v>n/a</v>
      </c>
      <c r="K11" s="58" t="str">
        <f t="shared" si="4"/>
        <v>n/a</v>
      </c>
      <c r="L11" s="58" t="str">
        <f t="shared" ca="1" si="5"/>
        <v>n/a</v>
      </c>
      <c r="M11" s="329"/>
      <c r="N11" s="218">
        <f t="shared" si="6"/>
        <v>0</v>
      </c>
      <c r="O11" s="59" t="str">
        <f t="shared" si="7"/>
        <v>n/a</v>
      </c>
      <c r="P11" s="218">
        <f t="shared" si="9"/>
        <v>0</v>
      </c>
      <c r="Q11" s="59" t="str">
        <f t="shared" si="10"/>
        <v>n/a</v>
      </c>
      <c r="R11" s="218">
        <f t="shared" ca="1" si="11"/>
        <v>0</v>
      </c>
      <c r="S11" s="58" t="str">
        <f t="shared" ca="1" si="12"/>
        <v>n/a</v>
      </c>
      <c r="T11" s="269"/>
      <c r="U11" s="219">
        <f>-SUMIFS(TB!N:N,TB!$F:$F,$B11,TB!$G:$G,$C11,TB!$J:$J,$A$4,TB!$K:$K,"")</f>
        <v>0</v>
      </c>
      <c r="V11" s="219">
        <f>-SUMIFS(TB!O:O,TB!$F:$F,$B11,TB!$G:$G,$C11,TB!$J:$J,$A$4,TB!$K:$K,"")</f>
        <v>0</v>
      </c>
      <c r="W11" s="219">
        <f>-SUMIFS(TB!P:P,TB!$F:$F,$B11,TB!$G:$G,$C11,TB!$J:$J,$A$4,TB!$K:$K,"")</f>
        <v>0</v>
      </c>
      <c r="X11" s="219">
        <f>-SUMIFS(TB!Q:Q,TB!$F:$F,$B11,TB!$G:$G,$C11,TB!$J:$J,$A$4,TB!$K:$K,"")</f>
        <v>0</v>
      </c>
      <c r="Y11" s="219">
        <f>-SUMIFS(TB!R:R,TB!$F:$F,$B11,TB!$G:$G,$C11,TB!$J:$J,$A$4,TB!$K:$K,"")</f>
        <v>0</v>
      </c>
      <c r="Z11" s="219">
        <f>-SUMIFS(TB!S:S,TB!$F:$F,$B11,TB!$G:$G,$C11,TB!$J:$J,$A$4,TB!$K:$K,"")</f>
        <v>0</v>
      </c>
      <c r="AA11" s="219">
        <f>-SUMIFS(TB!T:T,TB!$F:$F,$B11,TB!$G:$G,$C11,TB!$J:$J,$A$4,TB!$K:$K,"")</f>
        <v>0</v>
      </c>
      <c r="AB11" s="219">
        <f>-SUMIFS(TB!U:U,TB!$F:$F,$B11,TB!$G:$G,$C11,TB!$J:$J,$A$4,TB!$K:$K,"")</f>
        <v>0</v>
      </c>
      <c r="AC11" s="219">
        <f>-SUMIFS(TB!V:V,TB!$F:$F,$B11,TB!$G:$G,$C11,TB!$J:$J,$A$4,TB!$K:$K,"")</f>
        <v>0</v>
      </c>
      <c r="AD11" s="219">
        <f>-SUMIFS(TB!W:W,TB!$F:$F,$B11,TB!$G:$G,$C11,TB!$J:$J,$A$4,TB!$K:$K,"")</f>
        <v>0</v>
      </c>
      <c r="AE11" s="219">
        <f>-SUMIFS(TB!X:X,TB!$F:$F,$B11,TB!$G:$G,$C11,TB!$J:$J,$A$4,TB!$K:$K,"")</f>
        <v>0</v>
      </c>
      <c r="AF11" s="219">
        <f>-SUMIFS(TB!Y:Y,TB!$F:$F,$B11,TB!$G:$G,$C11,TB!$J:$J,$A$4,TB!$K:$K,"")</f>
        <v>0</v>
      </c>
      <c r="AG11" s="219">
        <f>-SUMIFS(TB!Z:Z,TB!$F:$F,$B11,TB!$G:$G,$C11,TB!$J:$J,$A$4,TB!$K:$K,"")</f>
        <v>0</v>
      </c>
      <c r="AH11" s="219">
        <f>-SUMIFS(TB!AA:AA,TB!$F:$F,$B11,TB!$G:$G,$C11,TB!$J:$J,$A$4,TB!$K:$K,"")</f>
        <v>0</v>
      </c>
      <c r="AI11" s="219">
        <f>-SUMIFS(TB!AB:AB,TB!$F:$F,$B11,TB!$G:$G,$C11,TB!$J:$J,$A$4,TB!$K:$K,"")</f>
        <v>0</v>
      </c>
      <c r="AJ11" s="219">
        <f>-SUMIFS(TB!AC:AC,TB!$F:$F,$B11,TB!$G:$G,$C11,TB!$J:$J,$A$4,TB!$K:$K,"")</f>
        <v>0</v>
      </c>
      <c r="AK11" s="219">
        <f>-SUMIFS(TB!AD:AD,TB!$F:$F,$B11,TB!$G:$G,$C11,TB!$J:$J,$A$4,TB!$K:$K,"")</f>
        <v>0</v>
      </c>
      <c r="AL11" s="219">
        <f>-SUMIFS(TB!AE:AE,TB!$F:$F,$B11,TB!$G:$G,$C11,TB!$J:$J,$A$4,TB!$K:$K,"")</f>
        <v>0</v>
      </c>
      <c r="AM11" s="219">
        <f>-SUMIFS(TB!AF:AF,TB!$F:$F,$B11,TB!$G:$G,$C11,TB!$J:$J,$A$4,TB!$K:$K,"")</f>
        <v>0</v>
      </c>
      <c r="AN11" s="219">
        <f>-SUMIFS(TB!AG:AG,TB!$F:$F,$B11,TB!$G:$G,$C11,TB!$J:$J,$A$4,TB!$K:$K,"")</f>
        <v>0</v>
      </c>
      <c r="AO11" s="219">
        <f>-SUMIFS(TB!AH:AH,TB!$F:$F,$B11,TB!$G:$G,$C11,TB!$J:$J,$A$4,TB!$K:$K,"")</f>
        <v>0</v>
      </c>
      <c r="AP11" s="219">
        <f>-SUMIFS(TB!AI:AI,TB!$F:$F,$B11,TB!$G:$G,$C11,TB!$J:$J,$A$4,TB!$K:$K,"")</f>
        <v>0</v>
      </c>
      <c r="AQ11" s="219">
        <f>-SUMIFS(TB!AJ:AJ,TB!$F:$F,$B11,TB!$G:$G,$C11,TB!$J:$J,$A$4,TB!$K:$K,"")</f>
        <v>0</v>
      </c>
      <c r="AR11" s="219">
        <f>-SUMIFS(TB!AK:AK,TB!$F:$F,$B11,TB!$G:$G,$C11,TB!$J:$J,$A$4,TB!$K:$K,"")</f>
        <v>0</v>
      </c>
      <c r="AS11" s="219">
        <f>-SUMIFS(TB!AL:AL,TB!$F:$F,$B11,TB!$G:$G,$C11,TB!$J:$J,$A$4,TB!$K:$K,"")</f>
        <v>0</v>
      </c>
      <c r="AT11" s="219">
        <f>-SUMIFS(TB!AM:AM,TB!$F:$F,$B11,TB!$G:$G,$C11,TB!$J:$J,$A$4,TB!$K:$K,"")</f>
        <v>0</v>
      </c>
      <c r="AU11" s="219">
        <f>-SUMIFS(TB!AN:AN,TB!$F:$F,$B11,TB!$G:$G,$C11,TB!$J:$J,$A$4,TB!$K:$K,"")</f>
        <v>0</v>
      </c>
      <c r="AV11" s="219">
        <f>-SUMIFS(TB!AO:AO,TB!$F:$F,$B11,TB!$G:$G,$C11,TB!$J:$J,$A$4,TB!$K:$K,"")</f>
        <v>0</v>
      </c>
      <c r="AW11" s="219">
        <f>-SUMIFS(TB!AP:AP,TB!$F:$F,$B11,TB!$G:$G,$C11,TB!$J:$J,$A$4,TB!$K:$K,"")</f>
        <v>0</v>
      </c>
      <c r="AX11" s="219">
        <f>-SUMIFS(TB!AQ:AQ,TB!$F:$F,$B11,TB!$G:$G,$C11,TB!$J:$J,$A$4,TB!$K:$K,"")</f>
        <v>0</v>
      </c>
      <c r="AY11" s="219">
        <f>-SUMIFS(TB!AR:AR,TB!$F:$F,$B11,TB!$G:$G,$C11,TB!$J:$J,$A$4,TB!$K:$K,"")</f>
        <v>0</v>
      </c>
      <c r="AZ11" s="219">
        <f>-SUMIFS(TB!AS:AS,TB!$F:$F,$B11,TB!$G:$G,$C11,TB!$J:$J,$A$4,TB!$K:$K,"")</f>
        <v>0</v>
      </c>
      <c r="BA11" s="219">
        <f>-SUMIFS(TB!AT:AT,TB!$F:$F,$B11,TB!$G:$G,$C11,TB!$J:$J,$A$4,TB!$K:$K,"")</f>
        <v>0</v>
      </c>
      <c r="BB11" s="219">
        <f>-SUMIFS(TB!AU:AU,TB!$F:$F,$B11,TB!$G:$G,$C11,TB!$J:$J,$A$4,TB!$K:$K,"")</f>
        <v>0</v>
      </c>
      <c r="BC11" s="219">
        <f>-SUMIFS(TB!AV:AV,TB!$F:$F,$B11,TB!$G:$G,$C11,TB!$J:$J,$A$4,TB!$K:$K,"")</f>
        <v>0</v>
      </c>
      <c r="BD11" s="219">
        <f>-SUMIFS(TB!AW:AW,TB!$F:$F,$B11,TB!$G:$G,$C11,TB!$J:$J,$A$4,TB!$K:$K,"")</f>
        <v>0</v>
      </c>
      <c r="BE11" s="219">
        <f>-SUMIFS(TB!AX:AX,TB!$F:$F,$B11,TB!$G:$G,$C11,TB!$J:$J,$A$4,TB!$K:$K,"")</f>
        <v>0</v>
      </c>
      <c r="BF11" s="219">
        <f>-SUMIFS(TB!AY:AY,TB!$F:$F,$B11,TB!$G:$G,$C11,TB!$J:$J,$A$4,TB!$K:$K,"")</f>
        <v>0</v>
      </c>
      <c r="BG11" s="219">
        <f>-SUMIFS(TB!AZ:AZ,TB!$F:$F,$B11,TB!$G:$G,$C11,TB!$J:$J,$A$4,TB!$K:$K,"")</f>
        <v>0</v>
      </c>
      <c r="BH11" s="219">
        <f>-SUMIFS(TB!BA:BA,TB!$F:$F,$B11,TB!$G:$G,$C11,TB!$J:$J,$A$4,TB!$K:$K,"")</f>
        <v>0</v>
      </c>
      <c r="BI11" s="219">
        <f>-SUMIFS(TB!BB:BB,TB!$F:$F,$B11,TB!$G:$G,$C11,TB!$J:$J,$A$4,TB!$K:$K,"")</f>
        <v>0</v>
      </c>
      <c r="BJ11" s="219">
        <f>-SUMIFS(TB!BC:BC,TB!$F:$F,$B11,TB!$G:$G,$C11,TB!$J:$J,$A$4,TB!$K:$K,"")</f>
        <v>0</v>
      </c>
      <c r="BK11" s="219">
        <f>-SUMIFS(TB!BD:BD,TB!$F:$F,$B11,TB!$G:$G,$C11,TB!$J:$J,$A$4,TB!$K:$K,"")</f>
        <v>0</v>
      </c>
      <c r="BL11" s="219">
        <f>-SUMIFS(TB!BE:BE,TB!$F:$F,$B11,TB!$G:$G,$C11,TB!$J:$J,$A$4,TB!$K:$K,"")</f>
        <v>0</v>
      </c>
      <c r="BM11" s="219">
        <f>-SUMIFS(TB!BF:BF,TB!$F:$F,$B11,TB!$G:$G,$C11,TB!$J:$J,$A$4,TB!$K:$K,"")</f>
        <v>0</v>
      </c>
      <c r="BN11" s="219">
        <f>-SUMIFS(TB!BG:BG,TB!$F:$F,$B11,TB!$G:$G,$C11,TB!$J:$J,$A$4,TB!$K:$K,"")</f>
        <v>0</v>
      </c>
      <c r="BO11" s="219">
        <f>-SUMIFS(TB!BH:BH,TB!$F:$F,$B11,TB!$G:$G,$C11,TB!$J:$J,$A$4,TB!$K:$K,"")</f>
        <v>0</v>
      </c>
      <c r="BP11" s="219">
        <f>-SUMIFS(TB!BI:BI,TB!$F:$F,$B11,TB!$G:$G,$C11,TB!$J:$J,$A$4,TB!$K:$K,"")</f>
        <v>0</v>
      </c>
      <c r="BQ11"/>
      <c r="BR11"/>
      <c r="BS11"/>
      <c r="BT11" s="429"/>
      <c r="BU11" s="277"/>
    </row>
    <row r="12" spans="1:73" s="328" customFormat="1" ht="14.25" hidden="1" customHeight="1" outlineLevel="1" x14ac:dyDescent="0.45">
      <c r="B12" s="71" t="str">
        <f>Periods!$C$39</f>
        <v>Sales</v>
      </c>
      <c r="C12" s="334"/>
      <c r="D12" s="219">
        <f t="shared" si="8"/>
        <v>0</v>
      </c>
      <c r="E12" s="219">
        <f t="shared" si="1"/>
        <v>0</v>
      </c>
      <c r="F12" s="219">
        <f t="shared" si="2"/>
        <v>0</v>
      </c>
      <c r="G12" s="337">
        <f ca="1">_xlfn.IFNA(SUM(OFFSET($U12,0,MATCH(Periods!$D$15,$U$7:$BS$7)-1):OFFSET($U12,0,MATCH(Periods!$D$15,$U$7:$BS$7,0)-12)),0)</f>
        <v>0</v>
      </c>
      <c r="H12" s="277"/>
      <c r="I12" s="58" t="str">
        <f t="shared" si="3"/>
        <v>n/a</v>
      </c>
      <c r="J12" s="58" t="str">
        <f t="shared" si="4"/>
        <v>n/a</v>
      </c>
      <c r="K12" s="58" t="str">
        <f t="shared" si="4"/>
        <v>n/a</v>
      </c>
      <c r="L12" s="58" t="str">
        <f t="shared" ca="1" si="5"/>
        <v>n/a</v>
      </c>
      <c r="M12" s="329"/>
      <c r="N12" s="218">
        <f t="shared" si="6"/>
        <v>0</v>
      </c>
      <c r="O12" s="59" t="str">
        <f t="shared" si="7"/>
        <v>n/a</v>
      </c>
      <c r="P12" s="218">
        <f t="shared" si="9"/>
        <v>0</v>
      </c>
      <c r="Q12" s="59" t="str">
        <f t="shared" si="10"/>
        <v>n/a</v>
      </c>
      <c r="R12" s="218">
        <f t="shared" ca="1" si="11"/>
        <v>0</v>
      </c>
      <c r="S12" s="58" t="str">
        <f t="shared" ca="1" si="12"/>
        <v>n/a</v>
      </c>
      <c r="T12" s="269"/>
      <c r="U12" s="219">
        <f>-SUMIFS(TB!N:N,TB!$F:$F,$B12,TB!$G:$G,$C12,TB!$J:$J,$A$4,TB!$K:$K,"")</f>
        <v>0</v>
      </c>
      <c r="V12" s="219">
        <f>-SUMIFS(TB!O:O,TB!$F:$F,$B12,TB!$G:$G,$C12,TB!$J:$J,$A$4,TB!$K:$K,"")</f>
        <v>0</v>
      </c>
      <c r="W12" s="219">
        <f>-SUMIFS(TB!P:P,TB!$F:$F,$B12,TB!$G:$G,$C12,TB!$J:$J,$A$4,TB!$K:$K,"")</f>
        <v>0</v>
      </c>
      <c r="X12" s="219">
        <f>-SUMIFS(TB!Q:Q,TB!$F:$F,$B12,TB!$G:$G,$C12,TB!$J:$J,$A$4,TB!$K:$K,"")</f>
        <v>0</v>
      </c>
      <c r="Y12" s="219">
        <f>-SUMIFS(TB!R:R,TB!$F:$F,$B12,TB!$G:$G,$C12,TB!$J:$J,$A$4,TB!$K:$K,"")</f>
        <v>0</v>
      </c>
      <c r="Z12" s="219">
        <f>-SUMIFS(TB!S:S,TB!$F:$F,$B12,TB!$G:$G,$C12,TB!$J:$J,$A$4,TB!$K:$K,"")</f>
        <v>0</v>
      </c>
      <c r="AA12" s="219">
        <f>-SUMIFS(TB!T:T,TB!$F:$F,$B12,TB!$G:$G,$C12,TB!$J:$J,$A$4,TB!$K:$K,"")</f>
        <v>0</v>
      </c>
      <c r="AB12" s="219">
        <f>-SUMIFS(TB!U:U,TB!$F:$F,$B12,TB!$G:$G,$C12,TB!$J:$J,$A$4,TB!$K:$K,"")</f>
        <v>0</v>
      </c>
      <c r="AC12" s="219">
        <f>-SUMIFS(TB!V:V,TB!$F:$F,$B12,TB!$G:$G,$C12,TB!$J:$J,$A$4,TB!$K:$K,"")</f>
        <v>0</v>
      </c>
      <c r="AD12" s="219">
        <f>-SUMIFS(TB!W:W,TB!$F:$F,$B12,TB!$G:$G,$C12,TB!$J:$J,$A$4,TB!$K:$K,"")</f>
        <v>0</v>
      </c>
      <c r="AE12" s="219">
        <f>-SUMIFS(TB!X:X,TB!$F:$F,$B12,TB!$G:$G,$C12,TB!$J:$J,$A$4,TB!$K:$K,"")</f>
        <v>0</v>
      </c>
      <c r="AF12" s="219">
        <f>-SUMIFS(TB!Y:Y,TB!$F:$F,$B12,TB!$G:$G,$C12,TB!$J:$J,$A$4,TB!$K:$K,"")</f>
        <v>0</v>
      </c>
      <c r="AG12" s="219">
        <f>-SUMIFS(TB!Z:Z,TB!$F:$F,$B12,TB!$G:$G,$C12,TB!$J:$J,$A$4,TB!$K:$K,"")</f>
        <v>0</v>
      </c>
      <c r="AH12" s="219">
        <f>-SUMIFS(TB!AA:AA,TB!$F:$F,$B12,TB!$G:$G,$C12,TB!$J:$J,$A$4,TB!$K:$K,"")</f>
        <v>0</v>
      </c>
      <c r="AI12" s="219">
        <f>-SUMIFS(TB!AB:AB,TB!$F:$F,$B12,TB!$G:$G,$C12,TB!$J:$J,$A$4,TB!$K:$K,"")</f>
        <v>0</v>
      </c>
      <c r="AJ12" s="219">
        <f>-SUMIFS(TB!AC:AC,TB!$F:$F,$B12,TB!$G:$G,$C12,TB!$J:$J,$A$4,TB!$K:$K,"")</f>
        <v>0</v>
      </c>
      <c r="AK12" s="219">
        <f>-SUMIFS(TB!AD:AD,TB!$F:$F,$B12,TB!$G:$G,$C12,TB!$J:$J,$A$4,TB!$K:$K,"")</f>
        <v>0</v>
      </c>
      <c r="AL12" s="219">
        <f>-SUMIFS(TB!AE:AE,TB!$F:$F,$B12,TB!$G:$G,$C12,TB!$J:$J,$A$4,TB!$K:$K,"")</f>
        <v>0</v>
      </c>
      <c r="AM12" s="219">
        <f>-SUMIFS(TB!AF:AF,TB!$F:$F,$B12,TB!$G:$G,$C12,TB!$J:$J,$A$4,TB!$K:$K,"")</f>
        <v>0</v>
      </c>
      <c r="AN12" s="219">
        <f>-SUMIFS(TB!AG:AG,TB!$F:$F,$B12,TB!$G:$G,$C12,TB!$J:$J,$A$4,TB!$K:$K,"")</f>
        <v>0</v>
      </c>
      <c r="AO12" s="219">
        <f>-SUMIFS(TB!AH:AH,TB!$F:$F,$B12,TB!$G:$G,$C12,TB!$J:$J,$A$4,TB!$K:$K,"")</f>
        <v>0</v>
      </c>
      <c r="AP12" s="219">
        <f>-SUMIFS(TB!AI:AI,TB!$F:$F,$B12,TB!$G:$G,$C12,TB!$J:$J,$A$4,TB!$K:$K,"")</f>
        <v>0</v>
      </c>
      <c r="AQ12" s="219">
        <f>-SUMIFS(TB!AJ:AJ,TB!$F:$F,$B12,TB!$G:$G,$C12,TB!$J:$J,$A$4,TB!$K:$K,"")</f>
        <v>0</v>
      </c>
      <c r="AR12" s="219">
        <f>-SUMIFS(TB!AK:AK,TB!$F:$F,$B12,TB!$G:$G,$C12,TB!$J:$J,$A$4,TB!$K:$K,"")</f>
        <v>0</v>
      </c>
      <c r="AS12" s="219">
        <f>-SUMIFS(TB!AL:AL,TB!$F:$F,$B12,TB!$G:$G,$C12,TB!$J:$J,$A$4,TB!$K:$K,"")</f>
        <v>0</v>
      </c>
      <c r="AT12" s="219">
        <f>-SUMIFS(TB!AM:AM,TB!$F:$F,$B12,TB!$G:$G,$C12,TB!$J:$J,$A$4,TB!$K:$K,"")</f>
        <v>0</v>
      </c>
      <c r="AU12" s="219">
        <f>-SUMIFS(TB!AN:AN,TB!$F:$F,$B12,TB!$G:$G,$C12,TB!$J:$J,$A$4,TB!$K:$K,"")</f>
        <v>0</v>
      </c>
      <c r="AV12" s="219">
        <f>-SUMIFS(TB!AO:AO,TB!$F:$F,$B12,TB!$G:$G,$C12,TB!$J:$J,$A$4,TB!$K:$K,"")</f>
        <v>0</v>
      </c>
      <c r="AW12" s="219">
        <f>-SUMIFS(TB!AP:AP,TB!$F:$F,$B12,TB!$G:$G,$C12,TB!$J:$J,$A$4,TB!$K:$K,"")</f>
        <v>0</v>
      </c>
      <c r="AX12" s="219">
        <f>-SUMIFS(TB!AQ:AQ,TB!$F:$F,$B12,TB!$G:$G,$C12,TB!$J:$J,$A$4,TB!$K:$K,"")</f>
        <v>0</v>
      </c>
      <c r="AY12" s="219">
        <f>-SUMIFS(TB!AR:AR,TB!$F:$F,$B12,TB!$G:$G,$C12,TB!$J:$J,$A$4,TB!$K:$K,"")</f>
        <v>0</v>
      </c>
      <c r="AZ12" s="219">
        <f>-SUMIFS(TB!AS:AS,TB!$F:$F,$B12,TB!$G:$G,$C12,TB!$J:$J,$A$4,TB!$K:$K,"")</f>
        <v>0</v>
      </c>
      <c r="BA12" s="219">
        <f>-SUMIFS(TB!AT:AT,TB!$F:$F,$B12,TB!$G:$G,$C12,TB!$J:$J,$A$4,TB!$K:$K,"")</f>
        <v>0</v>
      </c>
      <c r="BB12" s="219">
        <f>-SUMIFS(TB!AU:AU,TB!$F:$F,$B12,TB!$G:$G,$C12,TB!$J:$J,$A$4,TB!$K:$K,"")</f>
        <v>0</v>
      </c>
      <c r="BC12" s="219">
        <f>-SUMIFS(TB!AV:AV,TB!$F:$F,$B12,TB!$G:$G,$C12,TB!$J:$J,$A$4,TB!$K:$K,"")</f>
        <v>0</v>
      </c>
      <c r="BD12" s="219">
        <f>-SUMIFS(TB!AW:AW,TB!$F:$F,$B12,TB!$G:$G,$C12,TB!$J:$J,$A$4,TB!$K:$K,"")</f>
        <v>0</v>
      </c>
      <c r="BE12" s="219">
        <f>-SUMIFS(TB!AX:AX,TB!$F:$F,$B12,TB!$G:$G,$C12,TB!$J:$J,$A$4,TB!$K:$K,"")</f>
        <v>0</v>
      </c>
      <c r="BF12" s="219">
        <f>-SUMIFS(TB!AY:AY,TB!$F:$F,$B12,TB!$G:$G,$C12,TB!$J:$J,$A$4,TB!$K:$K,"")</f>
        <v>0</v>
      </c>
      <c r="BG12" s="219">
        <f>-SUMIFS(TB!AZ:AZ,TB!$F:$F,$B12,TB!$G:$G,$C12,TB!$J:$J,$A$4,TB!$K:$K,"")</f>
        <v>0</v>
      </c>
      <c r="BH12" s="219">
        <f>-SUMIFS(TB!BA:BA,TB!$F:$F,$B12,TB!$G:$G,$C12,TB!$J:$J,$A$4,TB!$K:$K,"")</f>
        <v>0</v>
      </c>
      <c r="BI12" s="219">
        <f>-SUMIFS(TB!BB:BB,TB!$F:$F,$B12,TB!$G:$G,$C12,TB!$J:$J,$A$4,TB!$K:$K,"")</f>
        <v>0</v>
      </c>
      <c r="BJ12" s="219">
        <f>-SUMIFS(TB!BC:BC,TB!$F:$F,$B12,TB!$G:$G,$C12,TB!$J:$J,$A$4,TB!$K:$K,"")</f>
        <v>0</v>
      </c>
      <c r="BK12" s="219">
        <f>-SUMIFS(TB!BD:BD,TB!$F:$F,$B12,TB!$G:$G,$C12,TB!$J:$J,$A$4,TB!$K:$K,"")</f>
        <v>0</v>
      </c>
      <c r="BL12" s="219">
        <f>-SUMIFS(TB!BE:BE,TB!$F:$F,$B12,TB!$G:$G,$C12,TB!$J:$J,$A$4,TB!$K:$K,"")</f>
        <v>0</v>
      </c>
      <c r="BM12" s="219">
        <f>-SUMIFS(TB!BF:BF,TB!$F:$F,$B12,TB!$G:$G,$C12,TB!$J:$J,$A$4,TB!$K:$K,"")</f>
        <v>0</v>
      </c>
      <c r="BN12" s="219">
        <f>-SUMIFS(TB!BG:BG,TB!$F:$F,$B12,TB!$G:$G,$C12,TB!$J:$J,$A$4,TB!$K:$K,"")</f>
        <v>0</v>
      </c>
      <c r="BO12" s="219">
        <f>-SUMIFS(TB!BH:BH,TB!$F:$F,$B12,TB!$G:$G,$C12,TB!$J:$J,$A$4,TB!$K:$K,"")</f>
        <v>0</v>
      </c>
      <c r="BP12" s="219">
        <f>-SUMIFS(TB!BI:BI,TB!$F:$F,$B12,TB!$G:$G,$C12,TB!$J:$J,$A$4,TB!$K:$K,"")</f>
        <v>0</v>
      </c>
      <c r="BQ12"/>
      <c r="BR12"/>
      <c r="BS12"/>
      <c r="BT12" s="429"/>
      <c r="BU12" s="277"/>
    </row>
    <row r="13" spans="1:73" s="328" customFormat="1" ht="14.25" hidden="1" customHeight="1" outlineLevel="1" x14ac:dyDescent="0.45">
      <c r="B13" s="71" t="str">
        <f>Periods!$C$39</f>
        <v>Sales</v>
      </c>
      <c r="C13" s="334"/>
      <c r="D13" s="219">
        <f t="shared" si="8"/>
        <v>0</v>
      </c>
      <c r="E13" s="219">
        <f t="shared" si="1"/>
        <v>0</v>
      </c>
      <c r="F13" s="219">
        <f t="shared" si="2"/>
        <v>0</v>
      </c>
      <c r="G13" s="337">
        <f ca="1">_xlfn.IFNA(SUM(OFFSET($U13,0,MATCH(Periods!$D$15,$U$7:$BS$7)-1):OFFSET($U13,0,MATCH(Periods!$D$15,$U$7:$BS$7,0)-12)),0)</f>
        <v>0</v>
      </c>
      <c r="H13" s="277"/>
      <c r="I13" s="58" t="str">
        <f t="shared" si="3"/>
        <v>n/a</v>
      </c>
      <c r="J13" s="58" t="str">
        <f t="shared" si="4"/>
        <v>n/a</v>
      </c>
      <c r="K13" s="58" t="str">
        <f t="shared" si="4"/>
        <v>n/a</v>
      </c>
      <c r="L13" s="58" t="str">
        <f t="shared" ca="1" si="5"/>
        <v>n/a</v>
      </c>
      <c r="M13" s="329"/>
      <c r="N13" s="218">
        <f t="shared" si="6"/>
        <v>0</v>
      </c>
      <c r="O13" s="59" t="str">
        <f t="shared" si="7"/>
        <v>n/a</v>
      </c>
      <c r="P13" s="218">
        <f t="shared" si="9"/>
        <v>0</v>
      </c>
      <c r="Q13" s="59" t="str">
        <f t="shared" si="10"/>
        <v>n/a</v>
      </c>
      <c r="R13" s="218">
        <f t="shared" ca="1" si="11"/>
        <v>0</v>
      </c>
      <c r="S13" s="58" t="str">
        <f t="shared" ca="1" si="12"/>
        <v>n/a</v>
      </c>
      <c r="T13" s="269"/>
      <c r="U13" s="219">
        <f>-SUMIFS(TB!N:N,TB!$F:$F,$B13,TB!$G:$G,$C13,TB!$J:$J,$A$4,TB!$K:$K,"")</f>
        <v>0</v>
      </c>
      <c r="V13" s="219">
        <f>-SUMIFS(TB!O:O,TB!$F:$F,$B13,TB!$G:$G,$C13,TB!$J:$J,$A$4,TB!$K:$K,"")</f>
        <v>0</v>
      </c>
      <c r="W13" s="219">
        <f>-SUMIFS(TB!P:P,TB!$F:$F,$B13,TB!$G:$G,$C13,TB!$J:$J,$A$4,TB!$K:$K,"")</f>
        <v>0</v>
      </c>
      <c r="X13" s="219">
        <f>-SUMIFS(TB!Q:Q,TB!$F:$F,$B13,TB!$G:$G,$C13,TB!$J:$J,$A$4,TB!$K:$K,"")</f>
        <v>0</v>
      </c>
      <c r="Y13" s="219">
        <f>-SUMIFS(TB!R:R,TB!$F:$F,$B13,TB!$G:$G,$C13,TB!$J:$J,$A$4,TB!$K:$K,"")</f>
        <v>0</v>
      </c>
      <c r="Z13" s="219">
        <f>-SUMIFS(TB!S:S,TB!$F:$F,$B13,TB!$G:$G,$C13,TB!$J:$J,$A$4,TB!$K:$K,"")</f>
        <v>0</v>
      </c>
      <c r="AA13" s="219">
        <f>-SUMIFS(TB!T:T,TB!$F:$F,$B13,TB!$G:$G,$C13,TB!$J:$J,$A$4,TB!$K:$K,"")</f>
        <v>0</v>
      </c>
      <c r="AB13" s="219">
        <f>-SUMIFS(TB!U:U,TB!$F:$F,$B13,TB!$G:$G,$C13,TB!$J:$J,$A$4,TB!$K:$K,"")</f>
        <v>0</v>
      </c>
      <c r="AC13" s="219">
        <f>-SUMIFS(TB!V:V,TB!$F:$F,$B13,TB!$G:$G,$C13,TB!$J:$J,$A$4,TB!$K:$K,"")</f>
        <v>0</v>
      </c>
      <c r="AD13" s="219">
        <f>-SUMIFS(TB!W:W,TB!$F:$F,$B13,TB!$G:$G,$C13,TB!$J:$J,$A$4,TB!$K:$K,"")</f>
        <v>0</v>
      </c>
      <c r="AE13" s="219">
        <f>-SUMIFS(TB!X:X,TB!$F:$F,$B13,TB!$G:$G,$C13,TB!$J:$J,$A$4,TB!$K:$K,"")</f>
        <v>0</v>
      </c>
      <c r="AF13" s="219">
        <f>-SUMIFS(TB!Y:Y,TB!$F:$F,$B13,TB!$G:$G,$C13,TB!$J:$J,$A$4,TB!$K:$K,"")</f>
        <v>0</v>
      </c>
      <c r="AG13" s="219">
        <f>-SUMIFS(TB!Z:Z,TB!$F:$F,$B13,TB!$G:$G,$C13,TB!$J:$J,$A$4,TB!$K:$K,"")</f>
        <v>0</v>
      </c>
      <c r="AH13" s="219">
        <f>-SUMIFS(TB!AA:AA,TB!$F:$F,$B13,TB!$G:$G,$C13,TB!$J:$J,$A$4,TB!$K:$K,"")</f>
        <v>0</v>
      </c>
      <c r="AI13" s="219">
        <f>-SUMIFS(TB!AB:AB,TB!$F:$F,$B13,TB!$G:$G,$C13,TB!$J:$J,$A$4,TB!$K:$K,"")</f>
        <v>0</v>
      </c>
      <c r="AJ13" s="219">
        <f>-SUMIFS(TB!AC:AC,TB!$F:$F,$B13,TB!$G:$G,$C13,TB!$J:$J,$A$4,TB!$K:$K,"")</f>
        <v>0</v>
      </c>
      <c r="AK13" s="219">
        <f>-SUMIFS(TB!AD:AD,TB!$F:$F,$B13,TB!$G:$G,$C13,TB!$J:$J,$A$4,TB!$K:$K,"")</f>
        <v>0</v>
      </c>
      <c r="AL13" s="219">
        <f>-SUMIFS(TB!AE:AE,TB!$F:$F,$B13,TB!$G:$G,$C13,TB!$J:$J,$A$4,TB!$K:$K,"")</f>
        <v>0</v>
      </c>
      <c r="AM13" s="219">
        <f>-SUMIFS(TB!AF:AF,TB!$F:$F,$B13,TB!$G:$G,$C13,TB!$J:$J,$A$4,TB!$K:$K,"")</f>
        <v>0</v>
      </c>
      <c r="AN13" s="219">
        <f>-SUMIFS(TB!AG:AG,TB!$F:$F,$B13,TB!$G:$G,$C13,TB!$J:$J,$A$4,TB!$K:$K,"")</f>
        <v>0</v>
      </c>
      <c r="AO13" s="219">
        <f>-SUMIFS(TB!AH:AH,TB!$F:$F,$B13,TB!$G:$G,$C13,TB!$J:$J,$A$4,TB!$K:$K,"")</f>
        <v>0</v>
      </c>
      <c r="AP13" s="219">
        <f>-SUMIFS(TB!AI:AI,TB!$F:$F,$B13,TB!$G:$G,$C13,TB!$J:$J,$A$4,TB!$K:$K,"")</f>
        <v>0</v>
      </c>
      <c r="AQ13" s="219">
        <f>-SUMIFS(TB!AJ:AJ,TB!$F:$F,$B13,TB!$G:$G,$C13,TB!$J:$J,$A$4,TB!$K:$K,"")</f>
        <v>0</v>
      </c>
      <c r="AR13" s="219">
        <f>-SUMIFS(TB!AK:AK,TB!$F:$F,$B13,TB!$G:$G,$C13,TB!$J:$J,$A$4,TB!$K:$K,"")</f>
        <v>0</v>
      </c>
      <c r="AS13" s="219">
        <f>-SUMIFS(TB!AL:AL,TB!$F:$F,$B13,TB!$G:$G,$C13,TB!$J:$J,$A$4,TB!$K:$K,"")</f>
        <v>0</v>
      </c>
      <c r="AT13" s="219">
        <f>-SUMIFS(TB!AM:AM,TB!$F:$F,$B13,TB!$G:$G,$C13,TB!$J:$J,$A$4,TB!$K:$K,"")</f>
        <v>0</v>
      </c>
      <c r="AU13" s="219">
        <f>-SUMIFS(TB!AN:AN,TB!$F:$F,$B13,TB!$G:$G,$C13,TB!$J:$J,$A$4,TB!$K:$K,"")</f>
        <v>0</v>
      </c>
      <c r="AV13" s="219">
        <f>-SUMIFS(TB!AO:AO,TB!$F:$F,$B13,TB!$G:$G,$C13,TB!$J:$J,$A$4,TB!$K:$K,"")</f>
        <v>0</v>
      </c>
      <c r="AW13" s="219">
        <f>-SUMIFS(TB!AP:AP,TB!$F:$F,$B13,TB!$G:$G,$C13,TB!$J:$J,$A$4,TB!$K:$K,"")</f>
        <v>0</v>
      </c>
      <c r="AX13" s="219">
        <f>-SUMIFS(TB!AQ:AQ,TB!$F:$F,$B13,TB!$G:$G,$C13,TB!$J:$J,$A$4,TB!$K:$K,"")</f>
        <v>0</v>
      </c>
      <c r="AY13" s="219">
        <f>-SUMIFS(TB!AR:AR,TB!$F:$F,$B13,TB!$G:$G,$C13,TB!$J:$J,$A$4,TB!$K:$K,"")</f>
        <v>0</v>
      </c>
      <c r="AZ13" s="219">
        <f>-SUMIFS(TB!AS:AS,TB!$F:$F,$B13,TB!$G:$G,$C13,TB!$J:$J,$A$4,TB!$K:$K,"")</f>
        <v>0</v>
      </c>
      <c r="BA13" s="219">
        <f>-SUMIFS(TB!AT:AT,TB!$F:$F,$B13,TB!$G:$G,$C13,TB!$J:$J,$A$4,TB!$K:$K,"")</f>
        <v>0</v>
      </c>
      <c r="BB13" s="219">
        <f>-SUMIFS(TB!AU:AU,TB!$F:$F,$B13,TB!$G:$G,$C13,TB!$J:$J,$A$4,TB!$K:$K,"")</f>
        <v>0</v>
      </c>
      <c r="BC13" s="219">
        <f>-SUMIFS(TB!AV:AV,TB!$F:$F,$B13,TB!$G:$G,$C13,TB!$J:$J,$A$4,TB!$K:$K,"")</f>
        <v>0</v>
      </c>
      <c r="BD13" s="219">
        <f>-SUMIFS(TB!AW:AW,TB!$F:$F,$B13,TB!$G:$G,$C13,TB!$J:$J,$A$4,TB!$K:$K,"")</f>
        <v>0</v>
      </c>
      <c r="BE13" s="219">
        <f>-SUMIFS(TB!AX:AX,TB!$F:$F,$B13,TB!$G:$G,$C13,TB!$J:$J,$A$4,TB!$K:$K,"")</f>
        <v>0</v>
      </c>
      <c r="BF13" s="219">
        <f>-SUMIFS(TB!AY:AY,TB!$F:$F,$B13,TB!$G:$G,$C13,TB!$J:$J,$A$4,TB!$K:$K,"")</f>
        <v>0</v>
      </c>
      <c r="BG13" s="219">
        <f>-SUMIFS(TB!AZ:AZ,TB!$F:$F,$B13,TB!$G:$G,$C13,TB!$J:$J,$A$4,TB!$K:$K,"")</f>
        <v>0</v>
      </c>
      <c r="BH13" s="219">
        <f>-SUMIFS(TB!BA:BA,TB!$F:$F,$B13,TB!$G:$G,$C13,TB!$J:$J,$A$4,TB!$K:$K,"")</f>
        <v>0</v>
      </c>
      <c r="BI13" s="219">
        <f>-SUMIFS(TB!BB:BB,TB!$F:$F,$B13,TB!$G:$G,$C13,TB!$J:$J,$A$4,TB!$K:$K,"")</f>
        <v>0</v>
      </c>
      <c r="BJ13" s="219">
        <f>-SUMIFS(TB!BC:BC,TB!$F:$F,$B13,TB!$G:$G,$C13,TB!$J:$J,$A$4,TB!$K:$K,"")</f>
        <v>0</v>
      </c>
      <c r="BK13" s="219">
        <f>-SUMIFS(TB!BD:BD,TB!$F:$F,$B13,TB!$G:$G,$C13,TB!$J:$J,$A$4,TB!$K:$K,"")</f>
        <v>0</v>
      </c>
      <c r="BL13" s="219">
        <f>-SUMIFS(TB!BE:BE,TB!$F:$F,$B13,TB!$G:$G,$C13,TB!$J:$J,$A$4,TB!$K:$K,"")</f>
        <v>0</v>
      </c>
      <c r="BM13" s="219">
        <f>-SUMIFS(TB!BF:BF,TB!$F:$F,$B13,TB!$G:$G,$C13,TB!$J:$J,$A$4,TB!$K:$K,"")</f>
        <v>0</v>
      </c>
      <c r="BN13" s="219">
        <f>-SUMIFS(TB!BG:BG,TB!$F:$F,$B13,TB!$G:$G,$C13,TB!$J:$J,$A$4,TB!$K:$K,"")</f>
        <v>0</v>
      </c>
      <c r="BO13" s="219">
        <f>-SUMIFS(TB!BH:BH,TB!$F:$F,$B13,TB!$G:$G,$C13,TB!$J:$J,$A$4,TB!$K:$K,"")</f>
        <v>0</v>
      </c>
      <c r="BP13" s="219">
        <f>-SUMIFS(TB!BI:BI,TB!$F:$F,$B13,TB!$G:$G,$C13,TB!$J:$J,$A$4,TB!$K:$K,"")</f>
        <v>0</v>
      </c>
      <c r="BQ13"/>
      <c r="BR13"/>
      <c r="BS13"/>
      <c r="BT13" s="429"/>
      <c r="BU13" s="277"/>
    </row>
    <row r="14" spans="1:73" s="333" customFormat="1" ht="14.25" hidden="1" customHeight="1" outlineLevel="1" x14ac:dyDescent="0.45">
      <c r="B14" s="92" t="str">
        <f>Periods!$C$39</f>
        <v>Sales</v>
      </c>
      <c r="C14" s="341"/>
      <c r="D14" s="220">
        <f t="shared" si="8"/>
        <v>0</v>
      </c>
      <c r="E14" s="220">
        <f t="shared" si="1"/>
        <v>0</v>
      </c>
      <c r="F14" s="220">
        <f t="shared" si="2"/>
        <v>0</v>
      </c>
      <c r="G14" s="342">
        <f ca="1">_xlfn.IFNA(SUM(OFFSET($U14,0,MATCH(Periods!$D$15,$U$7:$BS$7)-1):OFFSET($U14,0,MATCH(Periods!$D$15,$U$7:$BS$7,0)-12)),0)</f>
        <v>0</v>
      </c>
      <c r="H14" s="277"/>
      <c r="I14" s="49" t="str">
        <f t="shared" si="3"/>
        <v>n/a</v>
      </c>
      <c r="J14" s="49" t="str">
        <f t="shared" si="4"/>
        <v>n/a</v>
      </c>
      <c r="K14" s="49" t="str">
        <f t="shared" si="4"/>
        <v>n/a</v>
      </c>
      <c r="L14" s="49" t="str">
        <f t="shared" ca="1" si="5"/>
        <v>n/a</v>
      </c>
      <c r="M14" s="329"/>
      <c r="N14" s="220">
        <f t="shared" si="6"/>
        <v>0</v>
      </c>
      <c r="O14" s="83" t="str">
        <f t="shared" si="7"/>
        <v>n/a</v>
      </c>
      <c r="P14" s="220">
        <f t="shared" si="9"/>
        <v>0</v>
      </c>
      <c r="Q14" s="83" t="str">
        <f t="shared" si="10"/>
        <v>n/a</v>
      </c>
      <c r="R14" s="220">
        <f t="shared" ca="1" si="11"/>
        <v>0</v>
      </c>
      <c r="S14" s="49" t="str">
        <f t="shared" ca="1" si="12"/>
        <v>n/a</v>
      </c>
      <c r="T14" s="269"/>
      <c r="U14" s="220">
        <f>-SUMIFS(TB!N:N,TB!$F:$F,$B14,TB!$G:$G,$C14,TB!$J:$J,$A$4,TB!$K:$K,"")</f>
        <v>0</v>
      </c>
      <c r="V14" s="220">
        <f>-SUMIFS(TB!O:O,TB!$F:$F,$B14,TB!$G:$G,$C14,TB!$J:$J,$A$4,TB!$K:$K,"")</f>
        <v>0</v>
      </c>
      <c r="W14" s="220">
        <f>-SUMIFS(TB!P:P,TB!$F:$F,$B14,TB!$G:$G,$C14,TB!$J:$J,$A$4,TB!$K:$K,"")</f>
        <v>0</v>
      </c>
      <c r="X14" s="220">
        <f>-SUMIFS(TB!Q:Q,TB!$F:$F,$B14,TB!$G:$G,$C14,TB!$J:$J,$A$4,TB!$K:$K,"")</f>
        <v>0</v>
      </c>
      <c r="Y14" s="220">
        <f>-SUMIFS(TB!R:R,TB!$F:$F,$B14,TB!$G:$G,$C14,TB!$J:$J,$A$4,TB!$K:$K,"")</f>
        <v>0</v>
      </c>
      <c r="Z14" s="220">
        <f>-SUMIFS(TB!S:S,TB!$F:$F,$B14,TB!$G:$G,$C14,TB!$J:$J,$A$4,TB!$K:$K,"")</f>
        <v>0</v>
      </c>
      <c r="AA14" s="220">
        <f>-SUMIFS(TB!T:T,TB!$F:$F,$B14,TB!$G:$G,$C14,TB!$J:$J,$A$4,TB!$K:$K,"")</f>
        <v>0</v>
      </c>
      <c r="AB14" s="220">
        <f>-SUMIFS(TB!U:U,TB!$F:$F,$B14,TB!$G:$G,$C14,TB!$J:$J,$A$4,TB!$K:$K,"")</f>
        <v>0</v>
      </c>
      <c r="AC14" s="220">
        <f>-SUMIFS(TB!V:V,TB!$F:$F,$B14,TB!$G:$G,$C14,TB!$J:$J,$A$4,TB!$K:$K,"")</f>
        <v>0</v>
      </c>
      <c r="AD14" s="220">
        <f>-SUMIFS(TB!W:W,TB!$F:$F,$B14,TB!$G:$G,$C14,TB!$J:$J,$A$4,TB!$K:$K,"")</f>
        <v>0</v>
      </c>
      <c r="AE14" s="220">
        <f>-SUMIFS(TB!X:X,TB!$F:$F,$B14,TB!$G:$G,$C14,TB!$J:$J,$A$4,TB!$K:$K,"")</f>
        <v>0</v>
      </c>
      <c r="AF14" s="220">
        <f>-SUMIFS(TB!Y:Y,TB!$F:$F,$B14,TB!$G:$G,$C14,TB!$J:$J,$A$4,TB!$K:$K,"")</f>
        <v>0</v>
      </c>
      <c r="AG14" s="220">
        <f>-SUMIFS(TB!Z:Z,TB!$F:$F,$B14,TB!$G:$G,$C14,TB!$J:$J,$A$4,TB!$K:$K,"")</f>
        <v>0</v>
      </c>
      <c r="AH14" s="220">
        <f>-SUMIFS(TB!AA:AA,TB!$F:$F,$B14,TB!$G:$G,$C14,TB!$J:$J,$A$4,TB!$K:$K,"")</f>
        <v>0</v>
      </c>
      <c r="AI14" s="220">
        <f>-SUMIFS(TB!AB:AB,TB!$F:$F,$B14,TB!$G:$G,$C14,TB!$J:$J,$A$4,TB!$K:$K,"")</f>
        <v>0</v>
      </c>
      <c r="AJ14" s="220">
        <f>-SUMIFS(TB!AC:AC,TB!$F:$F,$B14,TB!$G:$G,$C14,TB!$J:$J,$A$4,TB!$K:$K,"")</f>
        <v>0</v>
      </c>
      <c r="AK14" s="220">
        <f>-SUMIFS(TB!AD:AD,TB!$F:$F,$B14,TB!$G:$G,$C14,TB!$J:$J,$A$4,TB!$K:$K,"")</f>
        <v>0</v>
      </c>
      <c r="AL14" s="220">
        <f>-SUMIFS(TB!AE:AE,TB!$F:$F,$B14,TB!$G:$G,$C14,TB!$J:$J,$A$4,TB!$K:$K,"")</f>
        <v>0</v>
      </c>
      <c r="AM14" s="220">
        <f>-SUMIFS(TB!AF:AF,TB!$F:$F,$B14,TB!$G:$G,$C14,TB!$J:$J,$A$4,TB!$K:$K,"")</f>
        <v>0</v>
      </c>
      <c r="AN14" s="220">
        <f>-SUMIFS(TB!AG:AG,TB!$F:$F,$B14,TB!$G:$G,$C14,TB!$J:$J,$A$4,TB!$K:$K,"")</f>
        <v>0</v>
      </c>
      <c r="AO14" s="220">
        <f>-SUMIFS(TB!AH:AH,TB!$F:$F,$B14,TB!$G:$G,$C14,TB!$J:$J,$A$4,TB!$K:$K,"")</f>
        <v>0</v>
      </c>
      <c r="AP14" s="220">
        <f>-SUMIFS(TB!AI:AI,TB!$F:$F,$B14,TB!$G:$G,$C14,TB!$J:$J,$A$4,TB!$K:$K,"")</f>
        <v>0</v>
      </c>
      <c r="AQ14" s="220">
        <f>-SUMIFS(TB!AJ:AJ,TB!$F:$F,$B14,TB!$G:$G,$C14,TB!$J:$J,$A$4,TB!$K:$K,"")</f>
        <v>0</v>
      </c>
      <c r="AR14" s="220">
        <f>-SUMIFS(TB!AK:AK,TB!$F:$F,$B14,TB!$G:$G,$C14,TB!$J:$J,$A$4,TB!$K:$K,"")</f>
        <v>0</v>
      </c>
      <c r="AS14" s="220">
        <f>-SUMIFS(TB!AL:AL,TB!$F:$F,$B14,TB!$G:$G,$C14,TB!$J:$J,$A$4,TB!$K:$K,"")</f>
        <v>0</v>
      </c>
      <c r="AT14" s="220">
        <f>-SUMIFS(TB!AM:AM,TB!$F:$F,$B14,TB!$G:$G,$C14,TB!$J:$J,$A$4,TB!$K:$K,"")</f>
        <v>0</v>
      </c>
      <c r="AU14" s="220">
        <f>-SUMIFS(TB!AN:AN,TB!$F:$F,$B14,TB!$G:$G,$C14,TB!$J:$J,$A$4,TB!$K:$K,"")</f>
        <v>0</v>
      </c>
      <c r="AV14" s="220">
        <f>-SUMIFS(TB!AO:AO,TB!$F:$F,$B14,TB!$G:$G,$C14,TB!$J:$J,$A$4,TB!$K:$K,"")</f>
        <v>0</v>
      </c>
      <c r="AW14" s="220">
        <f>-SUMIFS(TB!AP:AP,TB!$F:$F,$B14,TB!$G:$G,$C14,TB!$J:$J,$A$4,TB!$K:$K,"")</f>
        <v>0</v>
      </c>
      <c r="AX14" s="220">
        <f>-SUMIFS(TB!AQ:AQ,TB!$F:$F,$B14,TB!$G:$G,$C14,TB!$J:$J,$A$4,TB!$K:$K,"")</f>
        <v>0</v>
      </c>
      <c r="AY14" s="220">
        <f>-SUMIFS(TB!AR:AR,TB!$F:$F,$B14,TB!$G:$G,$C14,TB!$J:$J,$A$4,TB!$K:$K,"")</f>
        <v>0</v>
      </c>
      <c r="AZ14" s="220">
        <f>-SUMIFS(TB!AS:AS,TB!$F:$F,$B14,TB!$G:$G,$C14,TB!$J:$J,$A$4,TB!$K:$K,"")</f>
        <v>0</v>
      </c>
      <c r="BA14" s="220">
        <f>-SUMIFS(TB!AT:AT,TB!$F:$F,$B14,TB!$G:$G,$C14,TB!$J:$J,$A$4,TB!$K:$K,"")</f>
        <v>0</v>
      </c>
      <c r="BB14" s="220">
        <f>-SUMIFS(TB!AU:AU,TB!$F:$F,$B14,TB!$G:$G,$C14,TB!$J:$J,$A$4,TB!$K:$K,"")</f>
        <v>0</v>
      </c>
      <c r="BC14" s="220">
        <f>-SUMIFS(TB!AV:AV,TB!$F:$F,$B14,TB!$G:$G,$C14,TB!$J:$J,$A$4,TB!$K:$K,"")</f>
        <v>0</v>
      </c>
      <c r="BD14" s="220">
        <f>-SUMIFS(TB!AW:AW,TB!$F:$F,$B14,TB!$G:$G,$C14,TB!$J:$J,$A$4,TB!$K:$K,"")</f>
        <v>0</v>
      </c>
      <c r="BE14" s="220">
        <f>-SUMIFS(TB!AX:AX,TB!$F:$F,$B14,TB!$G:$G,$C14,TB!$J:$J,$A$4,TB!$K:$K,"")</f>
        <v>0</v>
      </c>
      <c r="BF14" s="220">
        <f>-SUMIFS(TB!AY:AY,TB!$F:$F,$B14,TB!$G:$G,$C14,TB!$J:$J,$A$4,TB!$K:$K,"")</f>
        <v>0</v>
      </c>
      <c r="BG14" s="220">
        <f>-SUMIFS(TB!AZ:AZ,TB!$F:$F,$B14,TB!$G:$G,$C14,TB!$J:$J,$A$4,TB!$K:$K,"")</f>
        <v>0</v>
      </c>
      <c r="BH14" s="220">
        <f>-SUMIFS(TB!BA:BA,TB!$F:$F,$B14,TB!$G:$G,$C14,TB!$J:$J,$A$4,TB!$K:$K,"")</f>
        <v>0</v>
      </c>
      <c r="BI14" s="220">
        <f>-SUMIFS(TB!BB:BB,TB!$F:$F,$B14,TB!$G:$G,$C14,TB!$J:$J,$A$4,TB!$K:$K,"")</f>
        <v>0</v>
      </c>
      <c r="BJ14" s="220">
        <f>-SUMIFS(TB!BC:BC,TB!$F:$F,$B14,TB!$G:$G,$C14,TB!$J:$J,$A$4,TB!$K:$K,"")</f>
        <v>0</v>
      </c>
      <c r="BK14" s="220">
        <f>-SUMIFS(TB!BD:BD,TB!$F:$F,$B14,TB!$G:$G,$C14,TB!$J:$J,$A$4,TB!$K:$K,"")</f>
        <v>0</v>
      </c>
      <c r="BL14" s="220">
        <f>-SUMIFS(TB!BE:BE,TB!$F:$F,$B14,TB!$G:$G,$C14,TB!$J:$J,$A$4,TB!$K:$K,"")</f>
        <v>0</v>
      </c>
      <c r="BM14" s="220">
        <f>-SUMIFS(TB!BF:BF,TB!$F:$F,$B14,TB!$G:$G,$C14,TB!$J:$J,$A$4,TB!$K:$K,"")</f>
        <v>0</v>
      </c>
      <c r="BN14" s="220">
        <f>-SUMIFS(TB!BG:BG,TB!$F:$F,$B14,TB!$G:$G,$C14,TB!$J:$J,$A$4,TB!$K:$K,"")</f>
        <v>0</v>
      </c>
      <c r="BO14" s="220">
        <f>-SUMIFS(TB!BH:BH,TB!$F:$F,$B14,TB!$G:$G,$C14,TB!$J:$J,$A$4,TB!$K:$K,"")</f>
        <v>0</v>
      </c>
      <c r="BP14" s="220">
        <f>-SUMIFS(TB!BI:BI,TB!$F:$F,$B14,TB!$G:$G,$C14,TB!$J:$J,$A$4,TB!$K:$K,"")</f>
        <v>0</v>
      </c>
      <c r="BQ14"/>
      <c r="BR14"/>
      <c r="BS14"/>
      <c r="BT14" s="430"/>
      <c r="BU14" s="277"/>
    </row>
    <row r="15" spans="1:73" s="328" customFormat="1" ht="14.25" customHeight="1" collapsed="1" x14ac:dyDescent="0.45">
      <c r="B15" s="80" t="str">
        <f>Periods!$C$39</f>
        <v>Sales</v>
      </c>
      <c r="C15" s="340" t="str">
        <f>Periods!$C$39</f>
        <v>Sales</v>
      </c>
      <c r="D15" s="218">
        <f>SUM(D8:D14)</f>
        <v>0</v>
      </c>
      <c r="E15" s="218">
        <f>SUM(E8:E14)</f>
        <v>0</v>
      </c>
      <c r="F15" s="218">
        <f>SUM(F8:F14)</f>
        <v>0</v>
      </c>
      <c r="G15" s="337">
        <f ca="1">SUM(G8:G14)</f>
        <v>0</v>
      </c>
      <c r="H15" s="277"/>
      <c r="I15" s="58" t="str">
        <f t="shared" si="3"/>
        <v>n/a</v>
      </c>
      <c r="J15" s="58" t="str">
        <f t="shared" si="4"/>
        <v>n/a</v>
      </c>
      <c r="K15" s="58" t="str">
        <f t="shared" si="4"/>
        <v>n/a</v>
      </c>
      <c r="L15" s="58" t="str">
        <f t="shared" ca="1" si="5"/>
        <v>n/a</v>
      </c>
      <c r="M15" s="329"/>
      <c r="N15" s="218">
        <f t="shared" si="6"/>
        <v>0</v>
      </c>
      <c r="O15" s="59" t="str">
        <f t="shared" si="7"/>
        <v>n/a</v>
      </c>
      <c r="P15" s="218">
        <f t="shared" si="9"/>
        <v>0</v>
      </c>
      <c r="Q15" s="59" t="str">
        <f t="shared" si="10"/>
        <v>n/a</v>
      </c>
      <c r="R15" s="218">
        <f t="shared" ca="1" si="11"/>
        <v>0</v>
      </c>
      <c r="S15" s="58" t="str">
        <f t="shared" ca="1" si="12"/>
        <v>n/a</v>
      </c>
      <c r="T15" s="269"/>
      <c r="U15" s="218">
        <f t="shared" ref="U15:BD15" si="13">SUM(U8:U14)</f>
        <v>0</v>
      </c>
      <c r="V15" s="218">
        <f t="shared" si="13"/>
        <v>0</v>
      </c>
      <c r="W15" s="218">
        <f t="shared" si="13"/>
        <v>0</v>
      </c>
      <c r="X15" s="218">
        <f t="shared" si="13"/>
        <v>0</v>
      </c>
      <c r="Y15" s="218">
        <f t="shared" si="13"/>
        <v>0</v>
      </c>
      <c r="Z15" s="218">
        <f t="shared" si="13"/>
        <v>0</v>
      </c>
      <c r="AA15" s="218">
        <f t="shared" si="13"/>
        <v>0</v>
      </c>
      <c r="AB15" s="218">
        <f t="shared" si="13"/>
        <v>0</v>
      </c>
      <c r="AC15" s="218">
        <f t="shared" si="13"/>
        <v>0</v>
      </c>
      <c r="AD15" s="218">
        <f t="shared" si="13"/>
        <v>0</v>
      </c>
      <c r="AE15" s="218">
        <f t="shared" si="13"/>
        <v>0</v>
      </c>
      <c r="AF15" s="218">
        <f t="shared" si="13"/>
        <v>0</v>
      </c>
      <c r="AG15" s="218">
        <f t="shared" si="13"/>
        <v>0</v>
      </c>
      <c r="AH15" s="218">
        <f t="shared" si="13"/>
        <v>0</v>
      </c>
      <c r="AI15" s="218">
        <f t="shared" si="13"/>
        <v>0</v>
      </c>
      <c r="AJ15" s="218">
        <f t="shared" si="13"/>
        <v>0</v>
      </c>
      <c r="AK15" s="218">
        <f t="shared" si="13"/>
        <v>0</v>
      </c>
      <c r="AL15" s="218">
        <f t="shared" si="13"/>
        <v>0</v>
      </c>
      <c r="AM15" s="218">
        <f t="shared" si="13"/>
        <v>0</v>
      </c>
      <c r="AN15" s="218">
        <f t="shared" si="13"/>
        <v>0</v>
      </c>
      <c r="AO15" s="218">
        <f t="shared" si="13"/>
        <v>0</v>
      </c>
      <c r="AP15" s="218">
        <f t="shared" si="13"/>
        <v>0</v>
      </c>
      <c r="AQ15" s="218">
        <f t="shared" si="13"/>
        <v>0</v>
      </c>
      <c r="AR15" s="218">
        <f t="shared" si="13"/>
        <v>0</v>
      </c>
      <c r="AS15" s="218">
        <f t="shared" si="13"/>
        <v>0</v>
      </c>
      <c r="AT15" s="218">
        <f t="shared" si="13"/>
        <v>0</v>
      </c>
      <c r="AU15" s="218">
        <f t="shared" si="13"/>
        <v>0</v>
      </c>
      <c r="AV15" s="218">
        <f t="shared" si="13"/>
        <v>0</v>
      </c>
      <c r="AW15" s="218">
        <f t="shared" si="13"/>
        <v>0</v>
      </c>
      <c r="AX15" s="218">
        <f t="shared" si="13"/>
        <v>0</v>
      </c>
      <c r="AY15" s="218">
        <f t="shared" si="13"/>
        <v>0</v>
      </c>
      <c r="AZ15" s="218">
        <f t="shared" si="13"/>
        <v>0</v>
      </c>
      <c r="BA15" s="218">
        <f t="shared" si="13"/>
        <v>0</v>
      </c>
      <c r="BB15" s="218">
        <f t="shared" si="13"/>
        <v>0</v>
      </c>
      <c r="BC15" s="218">
        <f t="shared" si="13"/>
        <v>0</v>
      </c>
      <c r="BD15" s="218">
        <f t="shared" si="13"/>
        <v>0</v>
      </c>
      <c r="BE15" s="218">
        <f t="shared" ref="BE15:BP15" si="14">SUM(BE8:BE14)</f>
        <v>0</v>
      </c>
      <c r="BF15" s="218">
        <f t="shared" si="14"/>
        <v>0</v>
      </c>
      <c r="BG15" s="218">
        <f t="shared" si="14"/>
        <v>0</v>
      </c>
      <c r="BH15" s="218">
        <f t="shared" si="14"/>
        <v>0</v>
      </c>
      <c r="BI15" s="218">
        <f t="shared" si="14"/>
        <v>0</v>
      </c>
      <c r="BJ15" s="218">
        <f t="shared" si="14"/>
        <v>0</v>
      </c>
      <c r="BK15" s="218">
        <f t="shared" si="14"/>
        <v>0</v>
      </c>
      <c r="BL15" s="218">
        <f t="shared" si="14"/>
        <v>0</v>
      </c>
      <c r="BM15" s="218">
        <f t="shared" si="14"/>
        <v>0</v>
      </c>
      <c r="BN15" s="218">
        <f t="shared" si="14"/>
        <v>0</v>
      </c>
      <c r="BO15" s="218">
        <f t="shared" si="14"/>
        <v>0</v>
      </c>
      <c r="BP15" s="218">
        <f t="shared" si="14"/>
        <v>0</v>
      </c>
      <c r="BQ15"/>
      <c r="BR15"/>
      <c r="BS15"/>
      <c r="BT15" s="429"/>
      <c r="BU15" s="277"/>
    </row>
    <row r="16" spans="1:73" s="328" customFormat="1" ht="14.25" hidden="1" customHeight="1" outlineLevel="1" x14ac:dyDescent="0.45">
      <c r="B16" s="84" t="str">
        <f>Periods!$C$40</f>
        <v>Cost of goods sold</v>
      </c>
      <c r="C16" s="334" t="s">
        <v>8</v>
      </c>
      <c r="D16" s="219">
        <f t="shared" ref="D16" si="15">SUM(U16:AF16)</f>
        <v>85347.522939999995</v>
      </c>
      <c r="E16" s="219">
        <f t="shared" ref="E16:E22" si="16">SUM(AG16:AR16)</f>
        <v>49635.465830000001</v>
      </c>
      <c r="F16" s="219">
        <f t="shared" ref="F16:F22" si="17">SUM(AS16:BD16)</f>
        <v>98213.925950000004</v>
      </c>
      <c r="G16" s="337">
        <f ca="1">_xlfn.IFNA(SUM(OFFSET($U16,0,MATCH(Periods!$D$15,$U$7:$BS$7)-1):OFFSET($U16,0,MATCH(Periods!$D$15,$U$7:$BS$7,0)-12)),0)</f>
        <v>92114.974510000015</v>
      </c>
      <c r="H16" s="277"/>
      <c r="I16" s="58" t="str">
        <f t="shared" si="3"/>
        <v>n/a</v>
      </c>
      <c r="J16" s="58" t="str">
        <f t="shared" si="4"/>
        <v>n/a</v>
      </c>
      <c r="K16" s="58" t="str">
        <f t="shared" si="4"/>
        <v>n/a</v>
      </c>
      <c r="L16" s="58" t="str">
        <f t="shared" ca="1" si="5"/>
        <v>n/a</v>
      </c>
      <c r="M16" s="329"/>
      <c r="N16" s="218">
        <f t="shared" si="6"/>
        <v>-35712.057109999994</v>
      </c>
      <c r="O16" s="59">
        <f t="shared" si="7"/>
        <v>-0.41843109067272943</v>
      </c>
      <c r="P16" s="218">
        <f t="shared" si="9"/>
        <v>48578.460120000003</v>
      </c>
      <c r="Q16" s="59">
        <f t="shared" si="10"/>
        <v>0.97870462798475166</v>
      </c>
      <c r="R16" s="218">
        <f t="shared" ca="1" si="11"/>
        <v>-6098.9514399999898</v>
      </c>
      <c r="S16" s="58">
        <f t="shared" ca="1" si="12"/>
        <v>-6.2098642132531405E-2</v>
      </c>
      <c r="T16" s="269"/>
      <c r="U16" s="219">
        <f>SUMIFS(TB!N:N,TB!$F:$F,$B16,TB!$G:$G,$C16,TB!$J:$J,$A$4,TB!$K:$K,"")</f>
        <v>710.14256999999998</v>
      </c>
      <c r="V16" s="219">
        <f>SUMIFS(TB!O:O,TB!$F:$F,$B16,TB!$G:$G,$C16,TB!$J:$J,$A$4,TB!$K:$K,"")</f>
        <v>9273.4425900000006</v>
      </c>
      <c r="W16" s="219">
        <f>SUMIFS(TB!P:P,TB!$F:$F,$B16,TB!$G:$G,$C16,TB!$J:$J,$A$4,TB!$K:$K,"")</f>
        <v>4980.2545099999988</v>
      </c>
      <c r="X16" s="219">
        <f>SUMIFS(TB!Q:Q,TB!$F:$F,$B16,TB!$G:$G,$C16,TB!$J:$J,$A$4,TB!$K:$K,"")</f>
        <v>7814.2038899999989</v>
      </c>
      <c r="Y16" s="219">
        <f>SUMIFS(TB!R:R,TB!$F:$F,$B16,TB!$G:$G,$C16,TB!$J:$J,$A$4,TB!$K:$K,"")</f>
        <v>9591.4957400000021</v>
      </c>
      <c r="Z16" s="219">
        <f>SUMIFS(TB!S:S,TB!$F:$F,$B16,TB!$G:$G,$C16,TB!$J:$J,$A$4,TB!$K:$K,"")</f>
        <v>3053.9162200000028</v>
      </c>
      <c r="AA16" s="219">
        <f>SUMIFS(TB!T:T,TB!$F:$F,$B16,TB!$G:$G,$C16,TB!$J:$J,$A$4,TB!$K:$K,"")</f>
        <v>3170.0131099999999</v>
      </c>
      <c r="AB16" s="219">
        <f>SUMIFS(TB!U:U,TB!$F:$F,$B16,TB!$G:$G,$C16,TB!$J:$J,$A$4,TB!$K:$K,"")</f>
        <v>18945.86105</v>
      </c>
      <c r="AC16" s="219">
        <f>SUMIFS(TB!V:V,TB!$F:$F,$B16,TB!$G:$G,$C16,TB!$J:$J,$A$4,TB!$K:$K,"")</f>
        <v>7197.8287299999938</v>
      </c>
      <c r="AD16" s="219">
        <f>SUMIFS(TB!W:W,TB!$F:$F,$B16,TB!$G:$G,$C16,TB!$J:$J,$A$4,TB!$K:$K,"")</f>
        <v>6897.8192900000067</v>
      </c>
      <c r="AE16" s="219">
        <f>SUMIFS(TB!X:X,TB!$F:$F,$B16,TB!$G:$G,$C16,TB!$J:$J,$A$4,TB!$K:$K,"")</f>
        <v>4256.3206999999966</v>
      </c>
      <c r="AF16" s="219">
        <f>SUMIFS(TB!Y:Y,TB!$F:$F,$B16,TB!$G:$G,$C16,TB!$J:$J,$A$4,TB!$K:$K,"")</f>
        <v>9456.2245399999956</v>
      </c>
      <c r="AG16" s="219">
        <f>SUMIFS(TB!Z:Z,TB!$F:$F,$B16,TB!$G:$G,$C16,TB!$J:$J,$A$4,TB!$K:$K,"")</f>
        <v>1357.05421</v>
      </c>
      <c r="AH16" s="219">
        <f>SUMIFS(TB!AA:AA,TB!$F:$F,$B16,TB!$G:$G,$C16,TB!$J:$J,$A$4,TB!$K:$K,"")</f>
        <v>2445.23729</v>
      </c>
      <c r="AI16" s="219">
        <f>SUMIFS(TB!AB:AB,TB!$F:$F,$B16,TB!$G:$G,$C16,TB!$J:$J,$A$4,TB!$K:$K,"")</f>
        <v>1618.7833300000007</v>
      </c>
      <c r="AJ16" s="219">
        <f>SUMIFS(TB!AC:AC,TB!$F:$F,$B16,TB!$G:$G,$C16,TB!$J:$J,$A$4,TB!$K:$K,"")</f>
        <v>2750.9812000000002</v>
      </c>
      <c r="AK16" s="219">
        <f>SUMIFS(TB!AD:AD,TB!$F:$F,$B16,TB!$G:$G,$C16,TB!$J:$J,$A$4,TB!$K:$K,"")</f>
        <v>3478.7416299999995</v>
      </c>
      <c r="AL16" s="219">
        <f>SUMIFS(TB!AE:AE,TB!$F:$F,$B16,TB!$G:$G,$C16,TB!$J:$J,$A$4,TB!$K:$K,"")</f>
        <v>3258.5321800000002</v>
      </c>
      <c r="AM16" s="219">
        <f>SUMIFS(TB!AF:AF,TB!$F:$F,$B16,TB!$G:$G,$C16,TB!$J:$J,$A$4,TB!$K:$K,"")</f>
        <v>4013.1071700000011</v>
      </c>
      <c r="AN16" s="219">
        <f>SUMIFS(TB!AG:AG,TB!$F:$F,$B16,TB!$G:$G,$C16,TB!$J:$J,$A$4,TB!$K:$K,"")</f>
        <v>7796.7925499999983</v>
      </c>
      <c r="AO16" s="219">
        <f>SUMIFS(TB!AH:AH,TB!$F:$F,$B16,TB!$G:$G,$C16,TB!$J:$J,$A$4,TB!$K:$K,"")</f>
        <v>6804.9871399999975</v>
      </c>
      <c r="AP16" s="219">
        <f>SUMIFS(TB!AI:AI,TB!$F:$F,$B16,TB!$G:$G,$C16,TB!$J:$J,$A$4,TB!$K:$K,"")</f>
        <v>7161.7472600000037</v>
      </c>
      <c r="AQ16" s="219">
        <f>SUMIFS(TB!AJ:AJ,TB!$F:$F,$B16,TB!$G:$G,$C16,TB!$J:$J,$A$4,TB!$K:$K,"")</f>
        <v>3241.899519999999</v>
      </c>
      <c r="AR16" s="219">
        <f>SUMIFS(TB!AK:AK,TB!$F:$F,$B16,TB!$G:$G,$C16,TB!$J:$J,$A$4,TB!$K:$K,"")</f>
        <v>5707.602350000001</v>
      </c>
      <c r="AS16" s="219">
        <f>SUMIFS(TB!AL:AL,TB!$F:$F,$B16,TB!$G:$G,$C16,TB!$J:$J,$A$4,TB!$K:$K,"")</f>
        <v>4488.2471399999995</v>
      </c>
      <c r="AT16" s="219">
        <f>SUMIFS(TB!AM:AM,TB!$F:$F,$B16,TB!$G:$G,$C16,TB!$J:$J,$A$4,TB!$K:$K,"")</f>
        <v>5769.6984100000009</v>
      </c>
      <c r="AU16" s="219">
        <f>SUMIFS(TB!AN:AN,TB!$F:$F,$B16,TB!$G:$G,$C16,TB!$J:$J,$A$4,TB!$K:$K,"")</f>
        <v>10509.166599999997</v>
      </c>
      <c r="AV16" s="219">
        <f>SUMIFS(TB!AO:AO,TB!$F:$F,$B16,TB!$G:$G,$C16,TB!$J:$J,$A$4,TB!$K:$K,"")</f>
        <v>15316.535590000003</v>
      </c>
      <c r="AW16" s="219">
        <f>SUMIFS(TB!AP:AP,TB!$F:$F,$B16,TB!$G:$G,$C16,TB!$J:$J,$A$4,TB!$K:$K,"")</f>
        <v>4152.5249699999986</v>
      </c>
      <c r="AX16" s="219">
        <f>SUMIFS(TB!AQ:AQ,TB!$F:$F,$B16,TB!$G:$G,$C16,TB!$J:$J,$A$4,TB!$K:$K,"")</f>
        <v>2750.6154999999999</v>
      </c>
      <c r="AY16" s="219">
        <f>SUMIFS(TB!AR:AR,TB!$F:$F,$B16,TB!$G:$G,$C16,TB!$J:$J,$A$4,TB!$K:$K,"")</f>
        <v>2898.5722100000057</v>
      </c>
      <c r="AZ16" s="219">
        <f>SUMIFS(TB!AS:AS,TB!$F:$F,$B16,TB!$G:$G,$C16,TB!$J:$J,$A$4,TB!$K:$K,"")</f>
        <v>13782.166699999994</v>
      </c>
      <c r="BA16" s="219">
        <f>SUMIFS(TB!AT:AT,TB!$F:$F,$B16,TB!$G:$G,$C16,TB!$J:$J,$A$4,TB!$K:$K,"")</f>
        <v>3278.6247700000022</v>
      </c>
      <c r="BB16" s="219">
        <f>SUMIFS(TB!AU:AU,TB!$F:$F,$B16,TB!$G:$G,$C16,TB!$J:$J,$A$4,TB!$K:$K,"")</f>
        <v>10842.673700000007</v>
      </c>
      <c r="BC16" s="219">
        <f>SUMIFS(TB!AV:AV,TB!$F:$F,$B16,TB!$G:$G,$C16,TB!$J:$J,$A$4,TB!$K:$K,"")</f>
        <v>13470.521299999993</v>
      </c>
      <c r="BD16" s="219">
        <f>SUMIFS(TB!AW:AW,TB!$F:$F,$B16,TB!$G:$G,$C16,TB!$J:$J,$A$4,TB!$K:$K,"")</f>
        <v>10954.579060000004</v>
      </c>
      <c r="BE16" s="219">
        <f>SUMIFS(TB!AX:AX,TB!$F:$F,$B16,TB!$G:$G,$C16,TB!$J:$J,$A$4,TB!$K:$K,"")</f>
        <v>2077.50794</v>
      </c>
      <c r="BF16" s="219">
        <f>SUMIFS(TB!AY:AY,TB!$F:$F,$B16,TB!$G:$G,$C16,TB!$J:$J,$A$4,TB!$K:$K,"")</f>
        <v>2081.4861699999997</v>
      </c>
      <c r="BG16" s="219">
        <f>SUMIFS(TB!AZ:AZ,TB!$F:$F,$B16,TB!$G:$G,$C16,TB!$J:$J,$A$4,TB!$K:$K,"")</f>
        <v>0</v>
      </c>
      <c r="BH16" s="219">
        <f>SUMIFS(TB!BA:BA,TB!$F:$F,$B16,TB!$G:$G,$C16,TB!$J:$J,$A$4,TB!$K:$K,"")</f>
        <v>0</v>
      </c>
      <c r="BI16" s="219">
        <f>SUMIFS(TB!BB:BB,TB!$F:$F,$B16,TB!$G:$G,$C16,TB!$J:$J,$A$4,TB!$K:$K,"")</f>
        <v>0</v>
      </c>
      <c r="BJ16" s="219">
        <f>SUMIFS(TB!BC:BC,TB!$F:$F,$B16,TB!$G:$G,$C16,TB!$J:$J,$A$4,TB!$K:$K,"")</f>
        <v>0</v>
      </c>
      <c r="BK16" s="219">
        <f>SUMIFS(TB!BD:BD,TB!$F:$F,$B16,TB!$G:$G,$C16,TB!$J:$J,$A$4,TB!$K:$K,"")</f>
        <v>0</v>
      </c>
      <c r="BL16" s="219">
        <f>SUMIFS(TB!BE:BE,TB!$F:$F,$B16,TB!$G:$G,$C16,TB!$J:$J,$A$4,TB!$K:$K,"")</f>
        <v>0</v>
      </c>
      <c r="BM16" s="219">
        <f>SUMIFS(TB!BF:BF,TB!$F:$F,$B16,TB!$G:$G,$C16,TB!$J:$J,$A$4,TB!$K:$K,"")</f>
        <v>0</v>
      </c>
      <c r="BN16" s="219">
        <f>SUMIFS(TB!BG:BG,TB!$F:$F,$B16,TB!$G:$G,$C16,TB!$J:$J,$A$4,TB!$K:$K,"")</f>
        <v>0</v>
      </c>
      <c r="BO16" s="219">
        <f>SUMIFS(TB!BH:BH,TB!$F:$F,$B16,TB!$G:$G,$C16,TB!$J:$J,$A$4,TB!$K:$K,"")</f>
        <v>0</v>
      </c>
      <c r="BP16" s="219">
        <f>SUMIFS(TB!BI:BI,TB!$F:$F,$B16,TB!$G:$G,$C16,TB!$J:$J,$A$4,TB!$K:$K,"")</f>
        <v>0</v>
      </c>
      <c r="BQ16"/>
      <c r="BR16"/>
      <c r="BS16"/>
      <c r="BT16" s="429"/>
      <c r="BU16" s="277"/>
    </row>
    <row r="17" spans="2:73" s="328" customFormat="1" ht="14.25" hidden="1" customHeight="1" outlineLevel="1" x14ac:dyDescent="0.45">
      <c r="B17" s="84" t="str">
        <f>Periods!$C$40</f>
        <v>Cost of goods sold</v>
      </c>
      <c r="C17" s="334"/>
      <c r="D17" s="219">
        <f t="shared" ref="D17:D22" si="18">SUM(U17:AF17)</f>
        <v>0</v>
      </c>
      <c r="E17" s="219">
        <f t="shared" si="16"/>
        <v>0</v>
      </c>
      <c r="F17" s="219">
        <f t="shared" si="17"/>
        <v>0</v>
      </c>
      <c r="G17" s="337">
        <f ca="1">_xlfn.IFNA(SUM(OFFSET($U17,0,MATCH(Periods!$D$15,$U$7:$BS$7)-1):OFFSET($U17,0,MATCH(Periods!$D$15,$U$7:$BS$7,0)-12)),0)</f>
        <v>0</v>
      </c>
      <c r="H17" s="277"/>
      <c r="I17" s="58" t="str">
        <f t="shared" si="3"/>
        <v>n/a</v>
      </c>
      <c r="J17" s="58" t="str">
        <f t="shared" si="4"/>
        <v>n/a</v>
      </c>
      <c r="K17" s="58" t="str">
        <f t="shared" si="4"/>
        <v>n/a</v>
      </c>
      <c r="L17" s="58" t="str">
        <f t="shared" ca="1" si="5"/>
        <v>n/a</v>
      </c>
      <c r="M17" s="329"/>
      <c r="N17" s="218">
        <f t="shared" si="6"/>
        <v>0</v>
      </c>
      <c r="O17" s="59" t="str">
        <f t="shared" si="7"/>
        <v>n/a</v>
      </c>
      <c r="P17" s="218">
        <f t="shared" si="9"/>
        <v>0</v>
      </c>
      <c r="Q17" s="59" t="str">
        <f t="shared" si="10"/>
        <v>n/a</v>
      </c>
      <c r="R17" s="218">
        <f t="shared" ca="1" si="11"/>
        <v>0</v>
      </c>
      <c r="S17" s="58" t="str">
        <f t="shared" ca="1" si="12"/>
        <v>n/a</v>
      </c>
      <c r="T17" s="269"/>
      <c r="U17" s="219">
        <f>SUMIFS(TB!N:N,TB!$F:$F,$B17,TB!$G:$G,$C17,TB!$J:$J,$A$4,TB!$K:$K,"")</f>
        <v>0</v>
      </c>
      <c r="V17" s="219">
        <f>SUMIFS(TB!O:O,TB!$F:$F,$B17,TB!$G:$G,$C17,TB!$J:$J,$A$4,TB!$K:$K,"")</f>
        <v>0</v>
      </c>
      <c r="W17" s="219">
        <f>SUMIFS(TB!P:P,TB!$F:$F,$B17,TB!$G:$G,$C17,TB!$J:$J,$A$4,TB!$K:$K,"")</f>
        <v>0</v>
      </c>
      <c r="X17" s="219">
        <f>SUMIFS(TB!Q:Q,TB!$F:$F,$B17,TB!$G:$G,$C17,TB!$J:$J,$A$4,TB!$K:$K,"")</f>
        <v>0</v>
      </c>
      <c r="Y17" s="219">
        <f>SUMIFS(TB!R:R,TB!$F:$F,$B17,TB!$G:$G,$C17,TB!$J:$J,$A$4,TB!$K:$K,"")</f>
        <v>0</v>
      </c>
      <c r="Z17" s="219">
        <f>SUMIFS(TB!S:S,TB!$F:$F,$B17,TB!$G:$G,$C17,TB!$J:$J,$A$4,TB!$K:$K,"")</f>
        <v>0</v>
      </c>
      <c r="AA17" s="219">
        <f>SUMIFS(TB!T:T,TB!$F:$F,$B17,TB!$G:$G,$C17,TB!$J:$J,$A$4,TB!$K:$K,"")</f>
        <v>0</v>
      </c>
      <c r="AB17" s="219">
        <f>SUMIFS(TB!U:U,TB!$F:$F,$B17,TB!$G:$G,$C17,TB!$J:$J,$A$4,TB!$K:$K,"")</f>
        <v>0</v>
      </c>
      <c r="AC17" s="219">
        <f>SUMIFS(TB!V:V,TB!$F:$F,$B17,TB!$G:$G,$C17,TB!$J:$J,$A$4,TB!$K:$K,"")</f>
        <v>0</v>
      </c>
      <c r="AD17" s="219">
        <f>SUMIFS(TB!W:W,TB!$F:$F,$B17,TB!$G:$G,$C17,TB!$J:$J,$A$4,TB!$K:$K,"")</f>
        <v>0</v>
      </c>
      <c r="AE17" s="219">
        <f>SUMIFS(TB!X:X,TB!$F:$F,$B17,TB!$G:$G,$C17,TB!$J:$J,$A$4,TB!$K:$K,"")</f>
        <v>0</v>
      </c>
      <c r="AF17" s="219">
        <f>SUMIFS(TB!Y:Y,TB!$F:$F,$B17,TB!$G:$G,$C17,TB!$J:$J,$A$4,TB!$K:$K,"")</f>
        <v>0</v>
      </c>
      <c r="AG17" s="219">
        <f>SUMIFS(TB!Z:Z,TB!$F:$F,$B17,TB!$G:$G,$C17,TB!$J:$J,$A$4,TB!$K:$K,"")</f>
        <v>0</v>
      </c>
      <c r="AH17" s="219">
        <f>SUMIFS(TB!AA:AA,TB!$F:$F,$B17,TB!$G:$G,$C17,TB!$J:$J,$A$4,TB!$K:$K,"")</f>
        <v>0</v>
      </c>
      <c r="AI17" s="219">
        <f>SUMIFS(TB!AB:AB,TB!$F:$F,$B17,TB!$G:$G,$C17,TB!$J:$J,$A$4,TB!$K:$K,"")</f>
        <v>0</v>
      </c>
      <c r="AJ17" s="219">
        <f>SUMIFS(TB!AC:AC,TB!$F:$F,$B17,TB!$G:$G,$C17,TB!$J:$J,$A$4,TB!$K:$K,"")</f>
        <v>0</v>
      </c>
      <c r="AK17" s="219">
        <f>SUMIFS(TB!AD:AD,TB!$F:$F,$B17,TB!$G:$G,$C17,TB!$J:$J,$A$4,TB!$K:$K,"")</f>
        <v>0</v>
      </c>
      <c r="AL17" s="219">
        <f>SUMIFS(TB!AE:AE,TB!$F:$F,$B17,TB!$G:$G,$C17,TB!$J:$J,$A$4,TB!$K:$K,"")</f>
        <v>0</v>
      </c>
      <c r="AM17" s="219">
        <f>SUMIFS(TB!AF:AF,TB!$F:$F,$B17,TB!$G:$G,$C17,TB!$J:$J,$A$4,TB!$K:$K,"")</f>
        <v>0</v>
      </c>
      <c r="AN17" s="219">
        <f>SUMIFS(TB!AG:AG,TB!$F:$F,$B17,TB!$G:$G,$C17,TB!$J:$J,$A$4,TB!$K:$K,"")</f>
        <v>0</v>
      </c>
      <c r="AO17" s="219">
        <f>SUMIFS(TB!AH:AH,TB!$F:$F,$B17,TB!$G:$G,$C17,TB!$J:$J,$A$4,TB!$K:$K,"")</f>
        <v>0</v>
      </c>
      <c r="AP17" s="219">
        <f>SUMIFS(TB!AI:AI,TB!$F:$F,$B17,TB!$G:$G,$C17,TB!$J:$J,$A$4,TB!$K:$K,"")</f>
        <v>0</v>
      </c>
      <c r="AQ17" s="219">
        <f>SUMIFS(TB!AJ:AJ,TB!$F:$F,$B17,TB!$G:$G,$C17,TB!$J:$J,$A$4,TB!$K:$K,"")</f>
        <v>0</v>
      </c>
      <c r="AR17" s="219">
        <f>SUMIFS(TB!AK:AK,TB!$F:$F,$B17,TB!$G:$G,$C17,TB!$J:$J,$A$4,TB!$K:$K,"")</f>
        <v>0</v>
      </c>
      <c r="AS17" s="219">
        <f>SUMIFS(TB!AL:AL,TB!$F:$F,$B17,TB!$G:$G,$C17,TB!$J:$J,$A$4,TB!$K:$K,"")</f>
        <v>0</v>
      </c>
      <c r="AT17" s="219">
        <f>SUMIFS(TB!AM:AM,TB!$F:$F,$B17,TB!$G:$G,$C17,TB!$J:$J,$A$4,TB!$K:$K,"")</f>
        <v>0</v>
      </c>
      <c r="AU17" s="219">
        <f>SUMIFS(TB!AN:AN,TB!$F:$F,$B17,TB!$G:$G,$C17,TB!$J:$J,$A$4,TB!$K:$K,"")</f>
        <v>0</v>
      </c>
      <c r="AV17" s="219">
        <f>SUMIFS(TB!AO:AO,TB!$F:$F,$B17,TB!$G:$G,$C17,TB!$J:$J,$A$4,TB!$K:$K,"")</f>
        <v>0</v>
      </c>
      <c r="AW17" s="219">
        <f>SUMIFS(TB!AP:AP,TB!$F:$F,$B17,TB!$G:$G,$C17,TB!$J:$J,$A$4,TB!$K:$K,"")</f>
        <v>0</v>
      </c>
      <c r="AX17" s="219">
        <f>SUMIFS(TB!AQ:AQ,TB!$F:$F,$B17,TB!$G:$G,$C17,TB!$J:$J,$A$4,TB!$K:$K,"")</f>
        <v>0</v>
      </c>
      <c r="AY17" s="219">
        <f>SUMIFS(TB!AR:AR,TB!$F:$F,$B17,TB!$G:$G,$C17,TB!$J:$J,$A$4,TB!$K:$K,"")</f>
        <v>0</v>
      </c>
      <c r="AZ17" s="219">
        <f>SUMIFS(TB!AS:AS,TB!$F:$F,$B17,TB!$G:$G,$C17,TB!$J:$J,$A$4,TB!$K:$K,"")</f>
        <v>0</v>
      </c>
      <c r="BA17" s="219">
        <f>SUMIFS(TB!AT:AT,TB!$F:$F,$B17,TB!$G:$G,$C17,TB!$J:$J,$A$4,TB!$K:$K,"")</f>
        <v>0</v>
      </c>
      <c r="BB17" s="219">
        <f>SUMIFS(TB!AU:AU,TB!$F:$F,$B17,TB!$G:$G,$C17,TB!$J:$J,$A$4,TB!$K:$K,"")</f>
        <v>0</v>
      </c>
      <c r="BC17" s="219">
        <f>SUMIFS(TB!AV:AV,TB!$F:$F,$B17,TB!$G:$G,$C17,TB!$J:$J,$A$4,TB!$K:$K,"")</f>
        <v>0</v>
      </c>
      <c r="BD17" s="219">
        <f>SUMIFS(TB!AW:AW,TB!$F:$F,$B17,TB!$G:$G,$C17,TB!$J:$J,$A$4,TB!$K:$K,"")</f>
        <v>0</v>
      </c>
      <c r="BE17" s="219">
        <f>SUMIFS(TB!AX:AX,TB!$F:$F,$B17,TB!$G:$G,$C17,TB!$J:$J,$A$4,TB!$K:$K,"")</f>
        <v>0</v>
      </c>
      <c r="BF17" s="219">
        <f>SUMIFS(TB!AY:AY,TB!$F:$F,$B17,TB!$G:$G,$C17,TB!$J:$J,$A$4,TB!$K:$K,"")</f>
        <v>0</v>
      </c>
      <c r="BG17" s="219">
        <f>SUMIFS(TB!AZ:AZ,TB!$F:$F,$B17,TB!$G:$G,$C17,TB!$J:$J,$A$4,TB!$K:$K,"")</f>
        <v>0</v>
      </c>
      <c r="BH17" s="219">
        <f>SUMIFS(TB!BA:BA,TB!$F:$F,$B17,TB!$G:$G,$C17,TB!$J:$J,$A$4,TB!$K:$K,"")</f>
        <v>0</v>
      </c>
      <c r="BI17" s="219">
        <f>SUMIFS(TB!BB:BB,TB!$F:$F,$B17,TB!$G:$G,$C17,TB!$J:$J,$A$4,TB!$K:$K,"")</f>
        <v>0</v>
      </c>
      <c r="BJ17" s="219">
        <f>SUMIFS(TB!BC:BC,TB!$F:$F,$B17,TB!$G:$G,$C17,TB!$J:$J,$A$4,TB!$K:$K,"")</f>
        <v>0</v>
      </c>
      <c r="BK17" s="219">
        <f>SUMIFS(TB!BD:BD,TB!$F:$F,$B17,TB!$G:$G,$C17,TB!$J:$J,$A$4,TB!$K:$K,"")</f>
        <v>0</v>
      </c>
      <c r="BL17" s="219">
        <f>SUMIFS(TB!BE:BE,TB!$F:$F,$B17,TB!$G:$G,$C17,TB!$J:$J,$A$4,TB!$K:$K,"")</f>
        <v>0</v>
      </c>
      <c r="BM17" s="219">
        <f>SUMIFS(TB!BF:BF,TB!$F:$F,$B17,TB!$G:$G,$C17,TB!$J:$J,$A$4,TB!$K:$K,"")</f>
        <v>0</v>
      </c>
      <c r="BN17" s="219">
        <f>SUMIFS(TB!BG:BG,TB!$F:$F,$B17,TB!$G:$G,$C17,TB!$J:$J,$A$4,TB!$K:$K,"")</f>
        <v>0</v>
      </c>
      <c r="BO17" s="219">
        <f>SUMIFS(TB!BH:BH,TB!$F:$F,$B17,TB!$G:$G,$C17,TB!$J:$J,$A$4,TB!$K:$K,"")</f>
        <v>0</v>
      </c>
      <c r="BP17" s="219">
        <f>SUMIFS(TB!BI:BI,TB!$F:$F,$B17,TB!$G:$G,$C17,TB!$J:$J,$A$4,TB!$K:$K,"")</f>
        <v>0</v>
      </c>
      <c r="BQ17"/>
      <c r="BR17"/>
      <c r="BS17"/>
      <c r="BT17" s="429"/>
      <c r="BU17" s="277"/>
    </row>
    <row r="18" spans="2:73" s="328" customFormat="1" ht="14.25" hidden="1" customHeight="1" outlineLevel="1" x14ac:dyDescent="0.45">
      <c r="B18" s="84" t="str">
        <f>Periods!$C$40</f>
        <v>Cost of goods sold</v>
      </c>
      <c r="C18" s="334"/>
      <c r="D18" s="219">
        <f t="shared" si="18"/>
        <v>0</v>
      </c>
      <c r="E18" s="219">
        <f t="shared" si="16"/>
        <v>0</v>
      </c>
      <c r="F18" s="219">
        <f t="shared" si="17"/>
        <v>0</v>
      </c>
      <c r="G18" s="337">
        <f ca="1">_xlfn.IFNA(SUM(OFFSET($U18,0,MATCH(Periods!$D$15,$U$7:$BS$7)-1):OFFSET($U18,0,MATCH(Periods!$D$15,$U$7:$BS$7,0)-12)),0)</f>
        <v>0</v>
      </c>
      <c r="H18" s="277"/>
      <c r="I18" s="58" t="str">
        <f t="shared" si="3"/>
        <v>n/a</v>
      </c>
      <c r="J18" s="58" t="str">
        <f t="shared" si="4"/>
        <v>n/a</v>
      </c>
      <c r="K18" s="58" t="str">
        <f t="shared" si="4"/>
        <v>n/a</v>
      </c>
      <c r="L18" s="58" t="str">
        <f t="shared" ca="1" si="5"/>
        <v>n/a</v>
      </c>
      <c r="M18" s="329"/>
      <c r="N18" s="218">
        <f t="shared" si="6"/>
        <v>0</v>
      </c>
      <c r="O18" s="59" t="str">
        <f t="shared" si="7"/>
        <v>n/a</v>
      </c>
      <c r="P18" s="218">
        <f t="shared" si="9"/>
        <v>0</v>
      </c>
      <c r="Q18" s="59" t="str">
        <f t="shared" si="10"/>
        <v>n/a</v>
      </c>
      <c r="R18" s="218">
        <f t="shared" ca="1" si="11"/>
        <v>0</v>
      </c>
      <c r="S18" s="58" t="str">
        <f t="shared" ca="1" si="12"/>
        <v>n/a</v>
      </c>
      <c r="T18" s="269"/>
      <c r="U18" s="219">
        <f>SUMIFS(TB!N:N,TB!$F:$F,$B18,TB!$G:$G,$C18,TB!$J:$J,$A$4,TB!$K:$K,"")</f>
        <v>0</v>
      </c>
      <c r="V18" s="219">
        <f>SUMIFS(TB!O:O,TB!$F:$F,$B18,TB!$G:$G,$C18,TB!$J:$J,$A$4,TB!$K:$K,"")</f>
        <v>0</v>
      </c>
      <c r="W18" s="219">
        <f>SUMIFS(TB!P:P,TB!$F:$F,$B18,TB!$G:$G,$C18,TB!$J:$J,$A$4,TB!$K:$K,"")</f>
        <v>0</v>
      </c>
      <c r="X18" s="219">
        <f>SUMIFS(TB!Q:Q,TB!$F:$F,$B18,TB!$G:$G,$C18,TB!$J:$J,$A$4,TB!$K:$K,"")</f>
        <v>0</v>
      </c>
      <c r="Y18" s="219">
        <f>SUMIFS(TB!R:R,TB!$F:$F,$B18,TB!$G:$G,$C18,TB!$J:$J,$A$4,TB!$K:$K,"")</f>
        <v>0</v>
      </c>
      <c r="Z18" s="219">
        <f>SUMIFS(TB!S:S,TB!$F:$F,$B18,TB!$G:$G,$C18,TB!$J:$J,$A$4,TB!$K:$K,"")</f>
        <v>0</v>
      </c>
      <c r="AA18" s="219">
        <f>SUMIFS(TB!T:T,TB!$F:$F,$B18,TB!$G:$G,$C18,TB!$J:$J,$A$4,TB!$K:$K,"")</f>
        <v>0</v>
      </c>
      <c r="AB18" s="219">
        <f>SUMIFS(TB!U:U,TB!$F:$F,$B18,TB!$G:$G,$C18,TB!$J:$J,$A$4,TB!$K:$K,"")</f>
        <v>0</v>
      </c>
      <c r="AC18" s="219">
        <f>SUMIFS(TB!V:V,TB!$F:$F,$B18,TB!$G:$G,$C18,TB!$J:$J,$A$4,TB!$K:$K,"")</f>
        <v>0</v>
      </c>
      <c r="AD18" s="219">
        <f>SUMIFS(TB!W:W,TB!$F:$F,$B18,TB!$G:$G,$C18,TB!$J:$J,$A$4,TB!$K:$K,"")</f>
        <v>0</v>
      </c>
      <c r="AE18" s="219">
        <f>SUMIFS(TB!X:X,TB!$F:$F,$B18,TB!$G:$G,$C18,TB!$J:$J,$A$4,TB!$K:$K,"")</f>
        <v>0</v>
      </c>
      <c r="AF18" s="219">
        <f>SUMIFS(TB!Y:Y,TB!$F:$F,$B18,TB!$G:$G,$C18,TB!$J:$J,$A$4,TB!$K:$K,"")</f>
        <v>0</v>
      </c>
      <c r="AG18" s="219">
        <f>SUMIFS(TB!Z:Z,TB!$F:$F,$B18,TB!$G:$G,$C18,TB!$J:$J,$A$4,TB!$K:$K,"")</f>
        <v>0</v>
      </c>
      <c r="AH18" s="219">
        <f>SUMIFS(TB!AA:AA,TB!$F:$F,$B18,TB!$G:$G,$C18,TB!$J:$J,$A$4,TB!$K:$K,"")</f>
        <v>0</v>
      </c>
      <c r="AI18" s="219">
        <f>SUMIFS(TB!AB:AB,TB!$F:$F,$B18,TB!$G:$G,$C18,TB!$J:$J,$A$4,TB!$K:$K,"")</f>
        <v>0</v>
      </c>
      <c r="AJ18" s="219">
        <f>SUMIFS(TB!AC:AC,TB!$F:$F,$B18,TB!$G:$G,$C18,TB!$J:$J,$A$4,TB!$K:$K,"")</f>
        <v>0</v>
      </c>
      <c r="AK18" s="219">
        <f>SUMIFS(TB!AD:AD,TB!$F:$F,$B18,TB!$G:$G,$C18,TB!$J:$J,$A$4,TB!$K:$K,"")</f>
        <v>0</v>
      </c>
      <c r="AL18" s="219">
        <f>SUMIFS(TB!AE:AE,TB!$F:$F,$B18,TB!$G:$G,$C18,TB!$J:$J,$A$4,TB!$K:$K,"")</f>
        <v>0</v>
      </c>
      <c r="AM18" s="219">
        <f>SUMIFS(TB!AF:AF,TB!$F:$F,$B18,TB!$G:$G,$C18,TB!$J:$J,$A$4,TB!$K:$K,"")</f>
        <v>0</v>
      </c>
      <c r="AN18" s="219">
        <f>SUMIFS(TB!AG:AG,TB!$F:$F,$B18,TB!$G:$G,$C18,TB!$J:$J,$A$4,TB!$K:$K,"")</f>
        <v>0</v>
      </c>
      <c r="AO18" s="219">
        <f>SUMIFS(TB!AH:AH,TB!$F:$F,$B18,TB!$G:$G,$C18,TB!$J:$J,$A$4,TB!$K:$K,"")</f>
        <v>0</v>
      </c>
      <c r="AP18" s="219">
        <f>SUMIFS(TB!AI:AI,TB!$F:$F,$B18,TB!$G:$G,$C18,TB!$J:$J,$A$4,TB!$K:$K,"")</f>
        <v>0</v>
      </c>
      <c r="AQ18" s="219">
        <f>SUMIFS(TB!AJ:AJ,TB!$F:$F,$B18,TB!$G:$G,$C18,TB!$J:$J,$A$4,TB!$K:$K,"")</f>
        <v>0</v>
      </c>
      <c r="AR18" s="219">
        <f>SUMIFS(TB!AK:AK,TB!$F:$F,$B18,TB!$G:$G,$C18,TB!$J:$J,$A$4,TB!$K:$K,"")</f>
        <v>0</v>
      </c>
      <c r="AS18" s="219">
        <f>SUMIFS(TB!AL:AL,TB!$F:$F,$B18,TB!$G:$G,$C18,TB!$J:$J,$A$4,TB!$K:$K,"")</f>
        <v>0</v>
      </c>
      <c r="AT18" s="219">
        <f>SUMIFS(TB!AM:AM,TB!$F:$F,$B18,TB!$G:$G,$C18,TB!$J:$J,$A$4,TB!$K:$K,"")</f>
        <v>0</v>
      </c>
      <c r="AU18" s="219">
        <f>SUMIFS(TB!AN:AN,TB!$F:$F,$B18,TB!$G:$G,$C18,TB!$J:$J,$A$4,TB!$K:$K,"")</f>
        <v>0</v>
      </c>
      <c r="AV18" s="219">
        <f>SUMIFS(TB!AO:AO,TB!$F:$F,$B18,TB!$G:$G,$C18,TB!$J:$J,$A$4,TB!$K:$K,"")</f>
        <v>0</v>
      </c>
      <c r="AW18" s="219">
        <f>SUMIFS(TB!AP:AP,TB!$F:$F,$B18,TB!$G:$G,$C18,TB!$J:$J,$A$4,TB!$K:$K,"")</f>
        <v>0</v>
      </c>
      <c r="AX18" s="219">
        <f>SUMIFS(TB!AQ:AQ,TB!$F:$F,$B18,TB!$G:$G,$C18,TB!$J:$J,$A$4,TB!$K:$K,"")</f>
        <v>0</v>
      </c>
      <c r="AY18" s="219">
        <f>SUMIFS(TB!AR:AR,TB!$F:$F,$B18,TB!$G:$G,$C18,TB!$J:$J,$A$4,TB!$K:$K,"")</f>
        <v>0</v>
      </c>
      <c r="AZ18" s="219">
        <f>SUMIFS(TB!AS:AS,TB!$F:$F,$B18,TB!$G:$G,$C18,TB!$J:$J,$A$4,TB!$K:$K,"")</f>
        <v>0</v>
      </c>
      <c r="BA18" s="219">
        <f>SUMIFS(TB!AT:AT,TB!$F:$F,$B18,TB!$G:$G,$C18,TB!$J:$J,$A$4,TB!$K:$K,"")</f>
        <v>0</v>
      </c>
      <c r="BB18" s="219">
        <f>SUMIFS(TB!AU:AU,TB!$F:$F,$B18,TB!$G:$G,$C18,TB!$J:$J,$A$4,TB!$K:$K,"")</f>
        <v>0</v>
      </c>
      <c r="BC18" s="219">
        <f>SUMIFS(TB!AV:AV,TB!$F:$F,$B18,TB!$G:$G,$C18,TB!$J:$J,$A$4,TB!$K:$K,"")</f>
        <v>0</v>
      </c>
      <c r="BD18" s="219">
        <f>SUMIFS(TB!AW:AW,TB!$F:$F,$B18,TB!$G:$G,$C18,TB!$J:$J,$A$4,TB!$K:$K,"")</f>
        <v>0</v>
      </c>
      <c r="BE18" s="219">
        <f>SUMIFS(TB!AX:AX,TB!$F:$F,$B18,TB!$G:$G,$C18,TB!$J:$J,$A$4,TB!$K:$K,"")</f>
        <v>0</v>
      </c>
      <c r="BF18" s="219">
        <f>SUMIFS(TB!AY:AY,TB!$F:$F,$B18,TB!$G:$G,$C18,TB!$J:$J,$A$4,TB!$K:$K,"")</f>
        <v>0</v>
      </c>
      <c r="BG18" s="219">
        <f>SUMIFS(TB!AZ:AZ,TB!$F:$F,$B18,TB!$G:$G,$C18,TB!$J:$J,$A$4,TB!$K:$K,"")</f>
        <v>0</v>
      </c>
      <c r="BH18" s="219">
        <f>SUMIFS(TB!BA:BA,TB!$F:$F,$B18,TB!$G:$G,$C18,TB!$J:$J,$A$4,TB!$K:$K,"")</f>
        <v>0</v>
      </c>
      <c r="BI18" s="219">
        <f>SUMIFS(TB!BB:BB,TB!$F:$F,$B18,TB!$G:$G,$C18,TB!$J:$J,$A$4,TB!$K:$K,"")</f>
        <v>0</v>
      </c>
      <c r="BJ18" s="219">
        <f>SUMIFS(TB!BC:BC,TB!$F:$F,$B18,TB!$G:$G,$C18,TB!$J:$J,$A$4,TB!$K:$K,"")</f>
        <v>0</v>
      </c>
      <c r="BK18" s="219">
        <f>SUMIFS(TB!BD:BD,TB!$F:$F,$B18,TB!$G:$G,$C18,TB!$J:$J,$A$4,TB!$K:$K,"")</f>
        <v>0</v>
      </c>
      <c r="BL18" s="219">
        <f>SUMIFS(TB!BE:BE,TB!$F:$F,$B18,TB!$G:$G,$C18,TB!$J:$J,$A$4,TB!$K:$K,"")</f>
        <v>0</v>
      </c>
      <c r="BM18" s="219">
        <f>SUMIFS(TB!BF:BF,TB!$F:$F,$B18,TB!$G:$G,$C18,TB!$J:$J,$A$4,TB!$K:$K,"")</f>
        <v>0</v>
      </c>
      <c r="BN18" s="219">
        <f>SUMIFS(TB!BG:BG,TB!$F:$F,$B18,TB!$G:$G,$C18,TB!$J:$J,$A$4,TB!$K:$K,"")</f>
        <v>0</v>
      </c>
      <c r="BO18" s="219">
        <f>SUMIFS(TB!BH:BH,TB!$F:$F,$B18,TB!$G:$G,$C18,TB!$J:$J,$A$4,TB!$K:$K,"")</f>
        <v>0</v>
      </c>
      <c r="BP18" s="219">
        <f>SUMIFS(TB!BI:BI,TB!$F:$F,$B18,TB!$G:$G,$C18,TB!$J:$J,$A$4,TB!$K:$K,"")</f>
        <v>0</v>
      </c>
      <c r="BQ18"/>
      <c r="BR18"/>
      <c r="BS18"/>
      <c r="BT18" s="429"/>
      <c r="BU18" s="277"/>
    </row>
    <row r="19" spans="2:73" s="328" customFormat="1" ht="14.25" hidden="1" customHeight="1" outlineLevel="1" x14ac:dyDescent="0.45">
      <c r="B19" s="84" t="str">
        <f>Periods!$C$40</f>
        <v>Cost of goods sold</v>
      </c>
      <c r="C19" s="334"/>
      <c r="D19" s="219">
        <f t="shared" si="18"/>
        <v>0</v>
      </c>
      <c r="E19" s="219">
        <f t="shared" si="16"/>
        <v>0</v>
      </c>
      <c r="F19" s="219">
        <f t="shared" si="17"/>
        <v>0</v>
      </c>
      <c r="G19" s="337">
        <f ca="1">_xlfn.IFNA(SUM(OFFSET($U19,0,MATCH(Periods!$D$15,$U$7:$BS$7)-1):OFFSET($U19,0,MATCH(Periods!$D$15,$U$7:$BS$7,0)-12)),0)</f>
        <v>0</v>
      </c>
      <c r="H19" s="277"/>
      <c r="I19" s="58" t="str">
        <f t="shared" si="3"/>
        <v>n/a</v>
      </c>
      <c r="J19" s="58" t="str">
        <f t="shared" si="4"/>
        <v>n/a</v>
      </c>
      <c r="K19" s="58" t="str">
        <f t="shared" si="4"/>
        <v>n/a</v>
      </c>
      <c r="L19" s="58" t="str">
        <f t="shared" ca="1" si="5"/>
        <v>n/a</v>
      </c>
      <c r="M19" s="329"/>
      <c r="N19" s="218">
        <f t="shared" si="6"/>
        <v>0</v>
      </c>
      <c r="O19" s="59" t="str">
        <f t="shared" si="7"/>
        <v>n/a</v>
      </c>
      <c r="P19" s="218">
        <f t="shared" si="9"/>
        <v>0</v>
      </c>
      <c r="Q19" s="59" t="str">
        <f t="shared" si="10"/>
        <v>n/a</v>
      </c>
      <c r="R19" s="218">
        <f t="shared" ca="1" si="11"/>
        <v>0</v>
      </c>
      <c r="S19" s="58" t="str">
        <f t="shared" ca="1" si="12"/>
        <v>n/a</v>
      </c>
      <c r="T19" s="269"/>
      <c r="U19" s="219">
        <f>SUMIFS(TB!N:N,TB!$F:$F,$B19,TB!$G:$G,$C19,TB!$J:$J,$A$4,TB!$K:$K,"")</f>
        <v>0</v>
      </c>
      <c r="V19" s="219">
        <f>SUMIFS(TB!O:O,TB!$F:$F,$B19,TB!$G:$G,$C19,TB!$J:$J,$A$4,TB!$K:$K,"")</f>
        <v>0</v>
      </c>
      <c r="W19" s="219">
        <f>SUMIFS(TB!P:P,TB!$F:$F,$B19,TB!$G:$G,$C19,TB!$J:$J,$A$4,TB!$K:$K,"")</f>
        <v>0</v>
      </c>
      <c r="X19" s="219">
        <f>SUMIFS(TB!Q:Q,TB!$F:$F,$B19,TB!$G:$G,$C19,TB!$J:$J,$A$4,TB!$K:$K,"")</f>
        <v>0</v>
      </c>
      <c r="Y19" s="219">
        <f>SUMIFS(TB!R:R,TB!$F:$F,$B19,TB!$G:$G,$C19,TB!$J:$J,$A$4,TB!$K:$K,"")</f>
        <v>0</v>
      </c>
      <c r="Z19" s="219">
        <f>SUMIFS(TB!S:S,TB!$F:$F,$B19,TB!$G:$G,$C19,TB!$J:$J,$A$4,TB!$K:$K,"")</f>
        <v>0</v>
      </c>
      <c r="AA19" s="219">
        <f>SUMIFS(TB!T:T,TB!$F:$F,$B19,TB!$G:$G,$C19,TB!$J:$J,$A$4,TB!$K:$K,"")</f>
        <v>0</v>
      </c>
      <c r="AB19" s="219">
        <f>SUMIFS(TB!U:U,TB!$F:$F,$B19,TB!$G:$G,$C19,TB!$J:$J,$A$4,TB!$K:$K,"")</f>
        <v>0</v>
      </c>
      <c r="AC19" s="219">
        <f>SUMIFS(TB!V:V,TB!$F:$F,$B19,TB!$G:$G,$C19,TB!$J:$J,$A$4,TB!$K:$K,"")</f>
        <v>0</v>
      </c>
      <c r="AD19" s="219">
        <f>SUMIFS(TB!W:W,TB!$F:$F,$B19,TB!$G:$G,$C19,TB!$J:$J,$A$4,TB!$K:$K,"")</f>
        <v>0</v>
      </c>
      <c r="AE19" s="219">
        <f>SUMIFS(TB!X:X,TB!$F:$F,$B19,TB!$G:$G,$C19,TB!$J:$J,$A$4,TB!$K:$K,"")</f>
        <v>0</v>
      </c>
      <c r="AF19" s="219">
        <f>SUMIFS(TB!Y:Y,TB!$F:$F,$B19,TB!$G:$G,$C19,TB!$J:$J,$A$4,TB!$K:$K,"")</f>
        <v>0</v>
      </c>
      <c r="AG19" s="219">
        <f>SUMIFS(TB!Z:Z,TB!$F:$F,$B19,TB!$G:$G,$C19,TB!$J:$J,$A$4,TB!$K:$K,"")</f>
        <v>0</v>
      </c>
      <c r="AH19" s="219">
        <f>SUMIFS(TB!AA:AA,TB!$F:$F,$B19,TB!$G:$G,$C19,TB!$J:$J,$A$4,TB!$K:$K,"")</f>
        <v>0</v>
      </c>
      <c r="AI19" s="219">
        <f>SUMIFS(TB!AB:AB,TB!$F:$F,$B19,TB!$G:$G,$C19,TB!$J:$J,$A$4,TB!$K:$K,"")</f>
        <v>0</v>
      </c>
      <c r="AJ19" s="219">
        <f>SUMIFS(TB!AC:AC,TB!$F:$F,$B19,TB!$G:$G,$C19,TB!$J:$J,$A$4,TB!$K:$K,"")</f>
        <v>0</v>
      </c>
      <c r="AK19" s="219">
        <f>SUMIFS(TB!AD:AD,TB!$F:$F,$B19,TB!$G:$G,$C19,TB!$J:$J,$A$4,TB!$K:$K,"")</f>
        <v>0</v>
      </c>
      <c r="AL19" s="219">
        <f>SUMIFS(TB!AE:AE,TB!$F:$F,$B19,TB!$G:$G,$C19,TB!$J:$J,$A$4,TB!$K:$K,"")</f>
        <v>0</v>
      </c>
      <c r="AM19" s="219">
        <f>SUMIFS(TB!AF:AF,TB!$F:$F,$B19,TB!$G:$G,$C19,TB!$J:$J,$A$4,TB!$K:$K,"")</f>
        <v>0</v>
      </c>
      <c r="AN19" s="219">
        <f>SUMIFS(TB!AG:AG,TB!$F:$F,$B19,TB!$G:$G,$C19,TB!$J:$J,$A$4,TB!$K:$K,"")</f>
        <v>0</v>
      </c>
      <c r="AO19" s="219">
        <f>SUMIFS(TB!AH:AH,TB!$F:$F,$B19,TB!$G:$G,$C19,TB!$J:$J,$A$4,TB!$K:$K,"")</f>
        <v>0</v>
      </c>
      <c r="AP19" s="219">
        <f>SUMIFS(TB!AI:AI,TB!$F:$F,$B19,TB!$G:$G,$C19,TB!$J:$J,$A$4,TB!$K:$K,"")</f>
        <v>0</v>
      </c>
      <c r="AQ19" s="219">
        <f>SUMIFS(TB!AJ:AJ,TB!$F:$F,$B19,TB!$G:$G,$C19,TB!$J:$J,$A$4,TB!$K:$K,"")</f>
        <v>0</v>
      </c>
      <c r="AR19" s="219">
        <f>SUMIFS(TB!AK:AK,TB!$F:$F,$B19,TB!$G:$G,$C19,TB!$J:$J,$A$4,TB!$K:$K,"")</f>
        <v>0</v>
      </c>
      <c r="AS19" s="219">
        <f>SUMIFS(TB!AL:AL,TB!$F:$F,$B19,TB!$G:$G,$C19,TB!$J:$J,$A$4,TB!$K:$K,"")</f>
        <v>0</v>
      </c>
      <c r="AT19" s="219">
        <f>SUMIFS(TB!AM:AM,TB!$F:$F,$B19,TB!$G:$G,$C19,TB!$J:$J,$A$4,TB!$K:$K,"")</f>
        <v>0</v>
      </c>
      <c r="AU19" s="219">
        <f>SUMIFS(TB!AN:AN,TB!$F:$F,$B19,TB!$G:$G,$C19,TB!$J:$J,$A$4,TB!$K:$K,"")</f>
        <v>0</v>
      </c>
      <c r="AV19" s="219">
        <f>SUMIFS(TB!AO:AO,TB!$F:$F,$B19,TB!$G:$G,$C19,TB!$J:$J,$A$4,TB!$K:$K,"")</f>
        <v>0</v>
      </c>
      <c r="AW19" s="219">
        <f>SUMIFS(TB!AP:AP,TB!$F:$F,$B19,TB!$G:$G,$C19,TB!$J:$J,$A$4,TB!$K:$K,"")</f>
        <v>0</v>
      </c>
      <c r="AX19" s="219">
        <f>SUMIFS(TB!AQ:AQ,TB!$F:$F,$B19,TB!$G:$G,$C19,TB!$J:$J,$A$4,TB!$K:$K,"")</f>
        <v>0</v>
      </c>
      <c r="AY19" s="219">
        <f>SUMIFS(TB!AR:AR,TB!$F:$F,$B19,TB!$G:$G,$C19,TB!$J:$J,$A$4,TB!$K:$K,"")</f>
        <v>0</v>
      </c>
      <c r="AZ19" s="219">
        <f>SUMIFS(TB!AS:AS,TB!$F:$F,$B19,TB!$G:$G,$C19,TB!$J:$J,$A$4,TB!$K:$K,"")</f>
        <v>0</v>
      </c>
      <c r="BA19" s="219">
        <f>SUMIFS(TB!AT:AT,TB!$F:$F,$B19,TB!$G:$G,$C19,TB!$J:$J,$A$4,TB!$K:$K,"")</f>
        <v>0</v>
      </c>
      <c r="BB19" s="219">
        <f>SUMIFS(TB!AU:AU,TB!$F:$F,$B19,TB!$G:$G,$C19,TB!$J:$J,$A$4,TB!$K:$K,"")</f>
        <v>0</v>
      </c>
      <c r="BC19" s="219">
        <f>SUMIFS(TB!AV:AV,TB!$F:$F,$B19,TB!$G:$G,$C19,TB!$J:$J,$A$4,TB!$K:$K,"")</f>
        <v>0</v>
      </c>
      <c r="BD19" s="219">
        <f>SUMIFS(TB!AW:AW,TB!$F:$F,$B19,TB!$G:$G,$C19,TB!$J:$J,$A$4,TB!$K:$K,"")</f>
        <v>0</v>
      </c>
      <c r="BE19" s="219">
        <f>SUMIFS(TB!AX:AX,TB!$F:$F,$B19,TB!$G:$G,$C19,TB!$J:$J,$A$4,TB!$K:$K,"")</f>
        <v>0</v>
      </c>
      <c r="BF19" s="219">
        <f>SUMIFS(TB!AY:AY,TB!$F:$F,$B19,TB!$G:$G,$C19,TB!$J:$J,$A$4,TB!$K:$K,"")</f>
        <v>0</v>
      </c>
      <c r="BG19" s="219">
        <f>SUMIFS(TB!AZ:AZ,TB!$F:$F,$B19,TB!$G:$G,$C19,TB!$J:$J,$A$4,TB!$K:$K,"")</f>
        <v>0</v>
      </c>
      <c r="BH19" s="219">
        <f>SUMIFS(TB!BA:BA,TB!$F:$F,$B19,TB!$G:$G,$C19,TB!$J:$J,$A$4,TB!$K:$K,"")</f>
        <v>0</v>
      </c>
      <c r="BI19" s="219">
        <f>SUMIFS(TB!BB:BB,TB!$F:$F,$B19,TB!$G:$G,$C19,TB!$J:$J,$A$4,TB!$K:$K,"")</f>
        <v>0</v>
      </c>
      <c r="BJ19" s="219">
        <f>SUMIFS(TB!BC:BC,TB!$F:$F,$B19,TB!$G:$G,$C19,TB!$J:$J,$A$4,TB!$K:$K,"")</f>
        <v>0</v>
      </c>
      <c r="BK19" s="219">
        <f>SUMIFS(TB!BD:BD,TB!$F:$F,$B19,TB!$G:$G,$C19,TB!$J:$J,$A$4,TB!$K:$K,"")</f>
        <v>0</v>
      </c>
      <c r="BL19" s="219">
        <f>SUMIFS(TB!BE:BE,TB!$F:$F,$B19,TB!$G:$G,$C19,TB!$J:$J,$A$4,TB!$K:$K,"")</f>
        <v>0</v>
      </c>
      <c r="BM19" s="219">
        <f>SUMIFS(TB!BF:BF,TB!$F:$F,$B19,TB!$G:$G,$C19,TB!$J:$J,$A$4,TB!$K:$K,"")</f>
        <v>0</v>
      </c>
      <c r="BN19" s="219">
        <f>SUMIFS(TB!BG:BG,TB!$F:$F,$B19,TB!$G:$G,$C19,TB!$J:$J,$A$4,TB!$K:$K,"")</f>
        <v>0</v>
      </c>
      <c r="BO19" s="219">
        <f>SUMIFS(TB!BH:BH,TB!$F:$F,$B19,TB!$G:$G,$C19,TB!$J:$J,$A$4,TB!$K:$K,"")</f>
        <v>0</v>
      </c>
      <c r="BP19" s="219">
        <f>SUMIFS(TB!BI:BI,TB!$F:$F,$B19,TB!$G:$G,$C19,TB!$J:$J,$A$4,TB!$K:$K,"")</f>
        <v>0</v>
      </c>
      <c r="BQ19"/>
      <c r="BR19"/>
      <c r="BS19"/>
      <c r="BT19" s="429"/>
      <c r="BU19" s="277"/>
    </row>
    <row r="20" spans="2:73" s="328" customFormat="1" ht="14.25" hidden="1" customHeight="1" outlineLevel="1" x14ac:dyDescent="0.45">
      <c r="B20" s="84" t="str">
        <f>Periods!$C$40</f>
        <v>Cost of goods sold</v>
      </c>
      <c r="C20" s="334"/>
      <c r="D20" s="219">
        <f t="shared" si="18"/>
        <v>0</v>
      </c>
      <c r="E20" s="219">
        <f t="shared" si="16"/>
        <v>0</v>
      </c>
      <c r="F20" s="219">
        <f t="shared" si="17"/>
        <v>0</v>
      </c>
      <c r="G20" s="337">
        <f ca="1">_xlfn.IFNA(SUM(OFFSET($U20,0,MATCH(Periods!$D$15,$U$7:$BS$7)-1):OFFSET($U20,0,MATCH(Periods!$D$15,$U$7:$BS$7,0)-12)),0)</f>
        <v>0</v>
      </c>
      <c r="H20" s="277"/>
      <c r="I20" s="58" t="str">
        <f t="shared" si="3"/>
        <v>n/a</v>
      </c>
      <c r="J20" s="58" t="str">
        <f t="shared" si="4"/>
        <v>n/a</v>
      </c>
      <c r="K20" s="58" t="str">
        <f t="shared" si="4"/>
        <v>n/a</v>
      </c>
      <c r="L20" s="58" t="str">
        <f t="shared" ca="1" si="5"/>
        <v>n/a</v>
      </c>
      <c r="M20" s="329"/>
      <c r="N20" s="218">
        <f t="shared" si="6"/>
        <v>0</v>
      </c>
      <c r="O20" s="59" t="str">
        <f t="shared" si="7"/>
        <v>n/a</v>
      </c>
      <c r="P20" s="218">
        <f t="shared" si="9"/>
        <v>0</v>
      </c>
      <c r="Q20" s="59" t="str">
        <f t="shared" si="10"/>
        <v>n/a</v>
      </c>
      <c r="R20" s="218">
        <f t="shared" ca="1" si="11"/>
        <v>0</v>
      </c>
      <c r="S20" s="58" t="str">
        <f t="shared" ca="1" si="12"/>
        <v>n/a</v>
      </c>
      <c r="T20" s="269"/>
      <c r="U20" s="219">
        <f>SUMIFS(TB!N:N,TB!$F:$F,$B20,TB!$G:$G,$C20,TB!$J:$J,$A$4,TB!$K:$K,"")</f>
        <v>0</v>
      </c>
      <c r="V20" s="219">
        <f>SUMIFS(TB!O:O,TB!$F:$F,$B20,TB!$G:$G,$C20,TB!$J:$J,$A$4,TB!$K:$K,"")</f>
        <v>0</v>
      </c>
      <c r="W20" s="219">
        <f>SUMIFS(TB!P:P,TB!$F:$F,$B20,TB!$G:$G,$C20,TB!$J:$J,$A$4,TB!$K:$K,"")</f>
        <v>0</v>
      </c>
      <c r="X20" s="219">
        <f>SUMIFS(TB!Q:Q,TB!$F:$F,$B20,TB!$G:$G,$C20,TB!$J:$J,$A$4,TB!$K:$K,"")</f>
        <v>0</v>
      </c>
      <c r="Y20" s="219">
        <f>SUMIFS(TB!R:R,TB!$F:$F,$B20,TB!$G:$G,$C20,TB!$J:$J,$A$4,TB!$K:$K,"")</f>
        <v>0</v>
      </c>
      <c r="Z20" s="219">
        <f>SUMIFS(TB!S:S,TB!$F:$F,$B20,TB!$G:$G,$C20,TB!$J:$J,$A$4,TB!$K:$K,"")</f>
        <v>0</v>
      </c>
      <c r="AA20" s="219">
        <f>SUMIFS(TB!T:T,TB!$F:$F,$B20,TB!$G:$G,$C20,TB!$J:$J,$A$4,TB!$K:$K,"")</f>
        <v>0</v>
      </c>
      <c r="AB20" s="219">
        <f>SUMIFS(TB!U:U,TB!$F:$F,$B20,TB!$G:$G,$C20,TB!$J:$J,$A$4,TB!$K:$K,"")</f>
        <v>0</v>
      </c>
      <c r="AC20" s="219">
        <f>SUMIFS(TB!V:V,TB!$F:$F,$B20,TB!$G:$G,$C20,TB!$J:$J,$A$4,TB!$K:$K,"")</f>
        <v>0</v>
      </c>
      <c r="AD20" s="219">
        <f>SUMIFS(TB!W:W,TB!$F:$F,$B20,TB!$G:$G,$C20,TB!$J:$J,$A$4,TB!$K:$K,"")</f>
        <v>0</v>
      </c>
      <c r="AE20" s="219">
        <f>SUMIFS(TB!X:X,TB!$F:$F,$B20,TB!$G:$G,$C20,TB!$J:$J,$A$4,TB!$K:$K,"")</f>
        <v>0</v>
      </c>
      <c r="AF20" s="219">
        <f>SUMIFS(TB!Y:Y,TB!$F:$F,$B20,TB!$G:$G,$C20,TB!$J:$J,$A$4,TB!$K:$K,"")</f>
        <v>0</v>
      </c>
      <c r="AG20" s="219">
        <f>SUMIFS(TB!Z:Z,TB!$F:$F,$B20,TB!$G:$G,$C20,TB!$J:$J,$A$4,TB!$K:$K,"")</f>
        <v>0</v>
      </c>
      <c r="AH20" s="219">
        <f>SUMIFS(TB!AA:AA,TB!$F:$F,$B20,TB!$G:$G,$C20,TB!$J:$J,$A$4,TB!$K:$K,"")</f>
        <v>0</v>
      </c>
      <c r="AI20" s="219">
        <f>SUMIFS(TB!AB:AB,TB!$F:$F,$B20,TB!$G:$G,$C20,TB!$J:$J,$A$4,TB!$K:$K,"")</f>
        <v>0</v>
      </c>
      <c r="AJ20" s="219">
        <f>SUMIFS(TB!AC:AC,TB!$F:$F,$B20,TB!$G:$G,$C20,TB!$J:$J,$A$4,TB!$K:$K,"")</f>
        <v>0</v>
      </c>
      <c r="AK20" s="219">
        <f>SUMIFS(TB!AD:AD,TB!$F:$F,$B20,TB!$G:$G,$C20,TB!$J:$J,$A$4,TB!$K:$K,"")</f>
        <v>0</v>
      </c>
      <c r="AL20" s="219">
        <f>SUMIFS(TB!AE:AE,TB!$F:$F,$B20,TB!$G:$G,$C20,TB!$J:$J,$A$4,TB!$K:$K,"")</f>
        <v>0</v>
      </c>
      <c r="AM20" s="219">
        <f>SUMIFS(TB!AF:AF,TB!$F:$F,$B20,TB!$G:$G,$C20,TB!$J:$J,$A$4,TB!$K:$K,"")</f>
        <v>0</v>
      </c>
      <c r="AN20" s="219">
        <f>SUMIFS(TB!AG:AG,TB!$F:$F,$B20,TB!$G:$G,$C20,TB!$J:$J,$A$4,TB!$K:$K,"")</f>
        <v>0</v>
      </c>
      <c r="AO20" s="219">
        <f>SUMIFS(TB!AH:AH,TB!$F:$F,$B20,TB!$G:$G,$C20,TB!$J:$J,$A$4,TB!$K:$K,"")</f>
        <v>0</v>
      </c>
      <c r="AP20" s="219">
        <f>SUMIFS(TB!AI:AI,TB!$F:$F,$B20,TB!$G:$G,$C20,TB!$J:$J,$A$4,TB!$K:$K,"")</f>
        <v>0</v>
      </c>
      <c r="AQ20" s="219">
        <f>SUMIFS(TB!AJ:AJ,TB!$F:$F,$B20,TB!$G:$G,$C20,TB!$J:$J,$A$4,TB!$K:$K,"")</f>
        <v>0</v>
      </c>
      <c r="AR20" s="219">
        <f>SUMIFS(TB!AK:AK,TB!$F:$F,$B20,TB!$G:$G,$C20,TB!$J:$J,$A$4,TB!$K:$K,"")</f>
        <v>0</v>
      </c>
      <c r="AS20" s="219">
        <f>SUMIFS(TB!AL:AL,TB!$F:$F,$B20,TB!$G:$G,$C20,TB!$J:$J,$A$4,TB!$K:$K,"")</f>
        <v>0</v>
      </c>
      <c r="AT20" s="219">
        <f>SUMIFS(TB!AM:AM,TB!$F:$F,$B20,TB!$G:$G,$C20,TB!$J:$J,$A$4,TB!$K:$K,"")</f>
        <v>0</v>
      </c>
      <c r="AU20" s="219">
        <f>SUMIFS(TB!AN:AN,TB!$F:$F,$B20,TB!$G:$G,$C20,TB!$J:$J,$A$4,TB!$K:$K,"")</f>
        <v>0</v>
      </c>
      <c r="AV20" s="219">
        <f>SUMIFS(TB!AO:AO,TB!$F:$F,$B20,TB!$G:$G,$C20,TB!$J:$J,$A$4,TB!$K:$K,"")</f>
        <v>0</v>
      </c>
      <c r="AW20" s="219">
        <f>SUMIFS(TB!AP:AP,TB!$F:$F,$B20,TB!$G:$G,$C20,TB!$J:$J,$A$4,TB!$K:$K,"")</f>
        <v>0</v>
      </c>
      <c r="AX20" s="219">
        <f>SUMIFS(TB!AQ:AQ,TB!$F:$F,$B20,TB!$G:$G,$C20,TB!$J:$J,$A$4,TB!$K:$K,"")</f>
        <v>0</v>
      </c>
      <c r="AY20" s="219">
        <f>SUMIFS(TB!AR:AR,TB!$F:$F,$B20,TB!$G:$G,$C20,TB!$J:$J,$A$4,TB!$K:$K,"")</f>
        <v>0</v>
      </c>
      <c r="AZ20" s="219">
        <f>SUMIFS(TB!AS:AS,TB!$F:$F,$B20,TB!$G:$G,$C20,TB!$J:$J,$A$4,TB!$K:$K,"")</f>
        <v>0</v>
      </c>
      <c r="BA20" s="219">
        <f>SUMIFS(TB!AT:AT,TB!$F:$F,$B20,TB!$G:$G,$C20,TB!$J:$J,$A$4,TB!$K:$K,"")</f>
        <v>0</v>
      </c>
      <c r="BB20" s="219">
        <f>SUMIFS(TB!AU:AU,TB!$F:$F,$B20,TB!$G:$G,$C20,TB!$J:$J,$A$4,TB!$K:$K,"")</f>
        <v>0</v>
      </c>
      <c r="BC20" s="219">
        <f>SUMIFS(TB!AV:AV,TB!$F:$F,$B20,TB!$G:$G,$C20,TB!$J:$J,$A$4,TB!$K:$K,"")</f>
        <v>0</v>
      </c>
      <c r="BD20" s="219">
        <f>SUMIFS(TB!AW:AW,TB!$F:$F,$B20,TB!$G:$G,$C20,TB!$J:$J,$A$4,TB!$K:$K,"")</f>
        <v>0</v>
      </c>
      <c r="BE20" s="219">
        <f>SUMIFS(TB!AX:AX,TB!$F:$F,$B20,TB!$G:$G,$C20,TB!$J:$J,$A$4,TB!$K:$K,"")</f>
        <v>0</v>
      </c>
      <c r="BF20" s="219">
        <f>SUMIFS(TB!AY:AY,TB!$F:$F,$B20,TB!$G:$G,$C20,TB!$J:$J,$A$4,TB!$K:$K,"")</f>
        <v>0</v>
      </c>
      <c r="BG20" s="219">
        <f>SUMIFS(TB!AZ:AZ,TB!$F:$F,$B20,TB!$G:$G,$C20,TB!$J:$J,$A$4,TB!$K:$K,"")</f>
        <v>0</v>
      </c>
      <c r="BH20" s="219">
        <f>SUMIFS(TB!BA:BA,TB!$F:$F,$B20,TB!$G:$G,$C20,TB!$J:$J,$A$4,TB!$K:$K,"")</f>
        <v>0</v>
      </c>
      <c r="BI20" s="219">
        <f>SUMIFS(TB!BB:BB,TB!$F:$F,$B20,TB!$G:$G,$C20,TB!$J:$J,$A$4,TB!$K:$K,"")</f>
        <v>0</v>
      </c>
      <c r="BJ20" s="219">
        <f>SUMIFS(TB!BC:BC,TB!$F:$F,$B20,TB!$G:$G,$C20,TB!$J:$J,$A$4,TB!$K:$K,"")</f>
        <v>0</v>
      </c>
      <c r="BK20" s="219">
        <f>SUMIFS(TB!BD:BD,TB!$F:$F,$B20,TB!$G:$G,$C20,TB!$J:$J,$A$4,TB!$K:$K,"")</f>
        <v>0</v>
      </c>
      <c r="BL20" s="219">
        <f>SUMIFS(TB!BE:BE,TB!$F:$F,$B20,TB!$G:$G,$C20,TB!$J:$J,$A$4,TB!$K:$K,"")</f>
        <v>0</v>
      </c>
      <c r="BM20" s="219">
        <f>SUMIFS(TB!BF:BF,TB!$F:$F,$B20,TB!$G:$G,$C20,TB!$J:$J,$A$4,TB!$K:$K,"")</f>
        <v>0</v>
      </c>
      <c r="BN20" s="219">
        <f>SUMIFS(TB!BG:BG,TB!$F:$F,$B20,TB!$G:$G,$C20,TB!$J:$J,$A$4,TB!$K:$K,"")</f>
        <v>0</v>
      </c>
      <c r="BO20" s="219">
        <f>SUMIFS(TB!BH:BH,TB!$F:$F,$B20,TB!$G:$G,$C20,TB!$J:$J,$A$4,TB!$K:$K,"")</f>
        <v>0</v>
      </c>
      <c r="BP20" s="219">
        <f>SUMIFS(TB!BI:BI,TB!$F:$F,$B20,TB!$G:$G,$C20,TB!$J:$J,$A$4,TB!$K:$K,"")</f>
        <v>0</v>
      </c>
      <c r="BQ20"/>
      <c r="BR20"/>
      <c r="BS20"/>
      <c r="BT20" s="429"/>
      <c r="BU20" s="277"/>
    </row>
    <row r="21" spans="2:73" s="328" customFormat="1" ht="14.25" hidden="1" customHeight="1" outlineLevel="1" x14ac:dyDescent="0.45">
      <c r="B21" s="84" t="str">
        <f>Periods!$C$40</f>
        <v>Cost of goods sold</v>
      </c>
      <c r="C21" s="334"/>
      <c r="D21" s="219">
        <f t="shared" si="18"/>
        <v>0</v>
      </c>
      <c r="E21" s="219">
        <f t="shared" si="16"/>
        <v>0</v>
      </c>
      <c r="F21" s="219">
        <f t="shared" si="17"/>
        <v>0</v>
      </c>
      <c r="G21" s="337">
        <f ca="1">_xlfn.IFNA(SUM(OFFSET($U21,0,MATCH(Periods!$D$15,$U$7:$BS$7)-1):OFFSET($U21,0,MATCH(Periods!$D$15,$U$7:$BS$7,0)-12)),0)</f>
        <v>0</v>
      </c>
      <c r="H21" s="277"/>
      <c r="I21" s="58" t="str">
        <f t="shared" si="3"/>
        <v>n/a</v>
      </c>
      <c r="J21" s="58" t="str">
        <f t="shared" si="4"/>
        <v>n/a</v>
      </c>
      <c r="K21" s="58" t="str">
        <f t="shared" si="4"/>
        <v>n/a</v>
      </c>
      <c r="L21" s="58" t="str">
        <f t="shared" ca="1" si="5"/>
        <v>n/a</v>
      </c>
      <c r="M21" s="329"/>
      <c r="N21" s="218">
        <f t="shared" si="6"/>
        <v>0</v>
      </c>
      <c r="O21" s="59" t="str">
        <f t="shared" si="7"/>
        <v>n/a</v>
      </c>
      <c r="P21" s="218">
        <f t="shared" si="9"/>
        <v>0</v>
      </c>
      <c r="Q21" s="59" t="str">
        <f t="shared" si="10"/>
        <v>n/a</v>
      </c>
      <c r="R21" s="218">
        <f t="shared" ca="1" si="11"/>
        <v>0</v>
      </c>
      <c r="S21" s="58" t="str">
        <f t="shared" ca="1" si="12"/>
        <v>n/a</v>
      </c>
      <c r="T21" s="269"/>
      <c r="U21" s="219">
        <f>SUMIFS(TB!N:N,TB!$F:$F,$B21,TB!$G:$G,$C21,TB!$J:$J,$A$4,TB!$K:$K,"")</f>
        <v>0</v>
      </c>
      <c r="V21" s="219">
        <f>SUMIFS(TB!O:O,TB!$F:$F,$B21,TB!$G:$G,$C21,TB!$J:$J,$A$4,TB!$K:$K,"")</f>
        <v>0</v>
      </c>
      <c r="W21" s="219">
        <f>SUMIFS(TB!P:P,TB!$F:$F,$B21,TB!$G:$G,$C21,TB!$J:$J,$A$4,TB!$K:$K,"")</f>
        <v>0</v>
      </c>
      <c r="X21" s="219">
        <f>SUMIFS(TB!Q:Q,TB!$F:$F,$B21,TB!$G:$G,$C21,TB!$J:$J,$A$4,TB!$K:$K,"")</f>
        <v>0</v>
      </c>
      <c r="Y21" s="219">
        <f>SUMIFS(TB!R:R,TB!$F:$F,$B21,TB!$G:$G,$C21,TB!$J:$J,$A$4,TB!$K:$K,"")</f>
        <v>0</v>
      </c>
      <c r="Z21" s="219">
        <f>SUMIFS(TB!S:S,TB!$F:$F,$B21,TB!$G:$G,$C21,TB!$J:$J,$A$4,TB!$K:$K,"")</f>
        <v>0</v>
      </c>
      <c r="AA21" s="219">
        <f>SUMIFS(TB!T:T,TB!$F:$F,$B21,TB!$G:$G,$C21,TB!$J:$J,$A$4,TB!$K:$K,"")</f>
        <v>0</v>
      </c>
      <c r="AB21" s="219">
        <f>SUMIFS(TB!U:U,TB!$F:$F,$B21,TB!$G:$G,$C21,TB!$J:$J,$A$4,TB!$K:$K,"")</f>
        <v>0</v>
      </c>
      <c r="AC21" s="219">
        <f>SUMIFS(TB!V:V,TB!$F:$F,$B21,TB!$G:$G,$C21,TB!$J:$J,$A$4,TB!$K:$K,"")</f>
        <v>0</v>
      </c>
      <c r="AD21" s="219">
        <f>SUMIFS(TB!W:W,TB!$F:$F,$B21,TB!$G:$G,$C21,TB!$J:$J,$A$4,TB!$K:$K,"")</f>
        <v>0</v>
      </c>
      <c r="AE21" s="219">
        <f>SUMIFS(TB!X:X,TB!$F:$F,$B21,TB!$G:$G,$C21,TB!$J:$J,$A$4,TB!$K:$K,"")</f>
        <v>0</v>
      </c>
      <c r="AF21" s="219">
        <f>SUMIFS(TB!Y:Y,TB!$F:$F,$B21,TB!$G:$G,$C21,TB!$J:$J,$A$4,TB!$K:$K,"")</f>
        <v>0</v>
      </c>
      <c r="AG21" s="219">
        <f>SUMIFS(TB!Z:Z,TB!$F:$F,$B21,TB!$G:$G,$C21,TB!$J:$J,$A$4,TB!$K:$K,"")</f>
        <v>0</v>
      </c>
      <c r="AH21" s="219">
        <f>SUMIFS(TB!AA:AA,TB!$F:$F,$B21,TB!$G:$G,$C21,TB!$J:$J,$A$4,TB!$K:$K,"")</f>
        <v>0</v>
      </c>
      <c r="AI21" s="219">
        <f>SUMIFS(TB!AB:AB,TB!$F:$F,$B21,TB!$G:$G,$C21,TB!$J:$J,$A$4,TB!$K:$K,"")</f>
        <v>0</v>
      </c>
      <c r="AJ21" s="219">
        <f>SUMIFS(TB!AC:AC,TB!$F:$F,$B21,TB!$G:$G,$C21,TB!$J:$J,$A$4,TB!$K:$K,"")</f>
        <v>0</v>
      </c>
      <c r="AK21" s="219">
        <f>SUMIFS(TB!AD:AD,TB!$F:$F,$B21,TB!$G:$G,$C21,TB!$J:$J,$A$4,TB!$K:$K,"")</f>
        <v>0</v>
      </c>
      <c r="AL21" s="219">
        <f>SUMIFS(TB!AE:AE,TB!$F:$F,$B21,TB!$G:$G,$C21,TB!$J:$J,$A$4,TB!$K:$K,"")</f>
        <v>0</v>
      </c>
      <c r="AM21" s="219">
        <f>SUMIFS(TB!AF:AF,TB!$F:$F,$B21,TB!$G:$G,$C21,TB!$J:$J,$A$4,TB!$K:$K,"")</f>
        <v>0</v>
      </c>
      <c r="AN21" s="219">
        <f>SUMIFS(TB!AG:AG,TB!$F:$F,$B21,TB!$G:$G,$C21,TB!$J:$J,$A$4,TB!$K:$K,"")</f>
        <v>0</v>
      </c>
      <c r="AO21" s="219">
        <f>SUMIFS(TB!AH:AH,TB!$F:$F,$B21,TB!$G:$G,$C21,TB!$J:$J,$A$4,TB!$K:$K,"")</f>
        <v>0</v>
      </c>
      <c r="AP21" s="219">
        <f>SUMIFS(TB!AI:AI,TB!$F:$F,$B21,TB!$G:$G,$C21,TB!$J:$J,$A$4,TB!$K:$K,"")</f>
        <v>0</v>
      </c>
      <c r="AQ21" s="219">
        <f>SUMIFS(TB!AJ:AJ,TB!$F:$F,$B21,TB!$G:$G,$C21,TB!$J:$J,$A$4,TB!$K:$K,"")</f>
        <v>0</v>
      </c>
      <c r="AR21" s="219">
        <f>SUMIFS(TB!AK:AK,TB!$F:$F,$B21,TB!$G:$G,$C21,TB!$J:$J,$A$4,TB!$K:$K,"")</f>
        <v>0</v>
      </c>
      <c r="AS21" s="219">
        <f>SUMIFS(TB!AL:AL,TB!$F:$F,$B21,TB!$G:$G,$C21,TB!$J:$J,$A$4,TB!$K:$K,"")</f>
        <v>0</v>
      </c>
      <c r="AT21" s="219">
        <f>SUMIFS(TB!AM:AM,TB!$F:$F,$B21,TB!$G:$G,$C21,TB!$J:$J,$A$4,TB!$K:$K,"")</f>
        <v>0</v>
      </c>
      <c r="AU21" s="219">
        <f>SUMIFS(TB!AN:AN,TB!$F:$F,$B21,TB!$G:$G,$C21,TB!$J:$J,$A$4,TB!$K:$K,"")</f>
        <v>0</v>
      </c>
      <c r="AV21" s="219">
        <f>SUMIFS(TB!AO:AO,TB!$F:$F,$B21,TB!$G:$G,$C21,TB!$J:$J,$A$4,TB!$K:$K,"")</f>
        <v>0</v>
      </c>
      <c r="AW21" s="219">
        <f>SUMIFS(TB!AP:AP,TB!$F:$F,$B21,TB!$G:$G,$C21,TB!$J:$J,$A$4,TB!$K:$K,"")</f>
        <v>0</v>
      </c>
      <c r="AX21" s="219">
        <f>SUMIFS(TB!AQ:AQ,TB!$F:$F,$B21,TB!$G:$G,$C21,TB!$J:$J,$A$4,TB!$K:$K,"")</f>
        <v>0</v>
      </c>
      <c r="AY21" s="219">
        <f>SUMIFS(TB!AR:AR,TB!$F:$F,$B21,TB!$G:$G,$C21,TB!$J:$J,$A$4,TB!$K:$K,"")</f>
        <v>0</v>
      </c>
      <c r="AZ21" s="219">
        <f>SUMIFS(TB!AS:AS,TB!$F:$F,$B21,TB!$G:$G,$C21,TB!$J:$J,$A$4,TB!$K:$K,"")</f>
        <v>0</v>
      </c>
      <c r="BA21" s="219">
        <f>SUMIFS(TB!AT:AT,TB!$F:$F,$B21,TB!$G:$G,$C21,TB!$J:$J,$A$4,TB!$K:$K,"")</f>
        <v>0</v>
      </c>
      <c r="BB21" s="219">
        <f>SUMIFS(TB!AU:AU,TB!$F:$F,$B21,TB!$G:$G,$C21,TB!$J:$J,$A$4,TB!$K:$K,"")</f>
        <v>0</v>
      </c>
      <c r="BC21" s="219">
        <f>SUMIFS(TB!AV:AV,TB!$F:$F,$B21,TB!$G:$G,$C21,TB!$J:$J,$A$4,TB!$K:$K,"")</f>
        <v>0</v>
      </c>
      <c r="BD21" s="219">
        <f>SUMIFS(TB!AW:AW,TB!$F:$F,$B21,TB!$G:$G,$C21,TB!$J:$J,$A$4,TB!$K:$K,"")</f>
        <v>0</v>
      </c>
      <c r="BE21" s="219">
        <f>SUMIFS(TB!AX:AX,TB!$F:$F,$B21,TB!$G:$G,$C21,TB!$J:$J,$A$4,TB!$K:$K,"")</f>
        <v>0</v>
      </c>
      <c r="BF21" s="219">
        <f>SUMIFS(TB!AY:AY,TB!$F:$F,$B21,TB!$G:$G,$C21,TB!$J:$J,$A$4,TB!$K:$K,"")</f>
        <v>0</v>
      </c>
      <c r="BG21" s="219">
        <f>SUMIFS(TB!AZ:AZ,TB!$F:$F,$B21,TB!$G:$G,$C21,TB!$J:$J,$A$4,TB!$K:$K,"")</f>
        <v>0</v>
      </c>
      <c r="BH21" s="219">
        <f>SUMIFS(TB!BA:BA,TB!$F:$F,$B21,TB!$G:$G,$C21,TB!$J:$J,$A$4,TB!$K:$K,"")</f>
        <v>0</v>
      </c>
      <c r="BI21" s="219">
        <f>SUMIFS(TB!BB:BB,TB!$F:$F,$B21,TB!$G:$G,$C21,TB!$J:$J,$A$4,TB!$K:$K,"")</f>
        <v>0</v>
      </c>
      <c r="BJ21" s="219">
        <f>SUMIFS(TB!BC:BC,TB!$F:$F,$B21,TB!$G:$G,$C21,TB!$J:$J,$A$4,TB!$K:$K,"")</f>
        <v>0</v>
      </c>
      <c r="BK21" s="219">
        <f>SUMIFS(TB!BD:BD,TB!$F:$F,$B21,TB!$G:$G,$C21,TB!$J:$J,$A$4,TB!$K:$K,"")</f>
        <v>0</v>
      </c>
      <c r="BL21" s="219">
        <f>SUMIFS(TB!BE:BE,TB!$F:$F,$B21,TB!$G:$G,$C21,TB!$J:$J,$A$4,TB!$K:$K,"")</f>
        <v>0</v>
      </c>
      <c r="BM21" s="219">
        <f>SUMIFS(TB!BF:BF,TB!$F:$F,$B21,TB!$G:$G,$C21,TB!$J:$J,$A$4,TB!$K:$K,"")</f>
        <v>0</v>
      </c>
      <c r="BN21" s="219">
        <f>SUMIFS(TB!BG:BG,TB!$F:$F,$B21,TB!$G:$G,$C21,TB!$J:$J,$A$4,TB!$K:$K,"")</f>
        <v>0</v>
      </c>
      <c r="BO21" s="219">
        <f>SUMIFS(TB!BH:BH,TB!$F:$F,$B21,TB!$G:$G,$C21,TB!$J:$J,$A$4,TB!$K:$K,"")</f>
        <v>0</v>
      </c>
      <c r="BP21" s="219">
        <f>SUMIFS(TB!BI:BI,TB!$F:$F,$B21,TB!$G:$G,$C21,TB!$J:$J,$A$4,TB!$K:$K,"")</f>
        <v>0</v>
      </c>
      <c r="BQ21"/>
      <c r="BR21"/>
      <c r="BS21"/>
      <c r="BT21" s="429"/>
      <c r="BU21" s="277"/>
    </row>
    <row r="22" spans="2:73" s="333" customFormat="1" ht="14.25" hidden="1" customHeight="1" outlineLevel="1" x14ac:dyDescent="0.45">
      <c r="B22" s="92" t="str">
        <f>Periods!$C$40</f>
        <v>Cost of goods sold</v>
      </c>
      <c r="C22" s="341"/>
      <c r="D22" s="220">
        <f t="shared" si="18"/>
        <v>0</v>
      </c>
      <c r="E22" s="220">
        <f t="shared" si="16"/>
        <v>0</v>
      </c>
      <c r="F22" s="220">
        <f t="shared" si="17"/>
        <v>0</v>
      </c>
      <c r="G22" s="342">
        <f ca="1">_xlfn.IFNA(SUM(OFFSET($U22,0,MATCH(Periods!$D$15,$U$7:$BS$7)-1):OFFSET($U22,0,MATCH(Periods!$D$15,$U$7:$BS$7,0)-12)),0)</f>
        <v>0</v>
      </c>
      <c r="H22" s="277"/>
      <c r="I22" s="49" t="str">
        <f t="shared" si="3"/>
        <v>n/a</v>
      </c>
      <c r="J22" s="49" t="str">
        <f t="shared" si="4"/>
        <v>n/a</v>
      </c>
      <c r="K22" s="49" t="str">
        <f t="shared" si="4"/>
        <v>n/a</v>
      </c>
      <c r="L22" s="49" t="str">
        <f t="shared" ca="1" si="5"/>
        <v>n/a</v>
      </c>
      <c r="M22" s="329"/>
      <c r="N22" s="220">
        <f t="shared" si="6"/>
        <v>0</v>
      </c>
      <c r="O22" s="83" t="str">
        <f t="shared" si="7"/>
        <v>n/a</v>
      </c>
      <c r="P22" s="220">
        <f t="shared" si="9"/>
        <v>0</v>
      </c>
      <c r="Q22" s="83" t="str">
        <f t="shared" si="10"/>
        <v>n/a</v>
      </c>
      <c r="R22" s="220">
        <f t="shared" ca="1" si="11"/>
        <v>0</v>
      </c>
      <c r="S22" s="49" t="str">
        <f t="shared" ca="1" si="12"/>
        <v>n/a</v>
      </c>
      <c r="T22" s="269"/>
      <c r="U22" s="220">
        <f>SUMIFS(TB!N:N,TB!$F:$F,$B22,TB!$G:$G,$C22,TB!$J:$J,$A$4,TB!$K:$K,"")</f>
        <v>0</v>
      </c>
      <c r="V22" s="220">
        <f>SUMIFS(TB!O:O,TB!$F:$F,$B22,TB!$G:$G,$C22,TB!$J:$J,$A$4,TB!$K:$K,"")</f>
        <v>0</v>
      </c>
      <c r="W22" s="220">
        <f>SUMIFS(TB!P:P,TB!$F:$F,$B22,TB!$G:$G,$C22,TB!$J:$J,$A$4,TB!$K:$K,"")</f>
        <v>0</v>
      </c>
      <c r="X22" s="220">
        <f>SUMIFS(TB!Q:Q,TB!$F:$F,$B22,TB!$G:$G,$C22,TB!$J:$J,$A$4,TB!$K:$K,"")</f>
        <v>0</v>
      </c>
      <c r="Y22" s="220">
        <f>SUMIFS(TB!R:R,TB!$F:$F,$B22,TB!$G:$G,$C22,TB!$J:$J,$A$4,TB!$K:$K,"")</f>
        <v>0</v>
      </c>
      <c r="Z22" s="220">
        <f>SUMIFS(TB!S:S,TB!$F:$F,$B22,TB!$G:$G,$C22,TB!$J:$J,$A$4,TB!$K:$K,"")</f>
        <v>0</v>
      </c>
      <c r="AA22" s="220">
        <f>SUMIFS(TB!T:T,TB!$F:$F,$B22,TB!$G:$G,$C22,TB!$J:$J,$A$4,TB!$K:$K,"")</f>
        <v>0</v>
      </c>
      <c r="AB22" s="220">
        <f>SUMIFS(TB!U:U,TB!$F:$F,$B22,TB!$G:$G,$C22,TB!$J:$J,$A$4,TB!$K:$K,"")</f>
        <v>0</v>
      </c>
      <c r="AC22" s="220">
        <f>SUMIFS(TB!V:V,TB!$F:$F,$B22,TB!$G:$G,$C22,TB!$J:$J,$A$4,TB!$K:$K,"")</f>
        <v>0</v>
      </c>
      <c r="AD22" s="220">
        <f>SUMIFS(TB!W:W,TB!$F:$F,$B22,TB!$G:$G,$C22,TB!$J:$J,$A$4,TB!$K:$K,"")</f>
        <v>0</v>
      </c>
      <c r="AE22" s="220">
        <f>SUMIFS(TB!X:X,TB!$F:$F,$B22,TB!$G:$G,$C22,TB!$J:$J,$A$4,TB!$K:$K,"")</f>
        <v>0</v>
      </c>
      <c r="AF22" s="220">
        <f>SUMIFS(TB!Y:Y,TB!$F:$F,$B22,TB!$G:$G,$C22,TB!$J:$J,$A$4,TB!$K:$K,"")</f>
        <v>0</v>
      </c>
      <c r="AG22" s="220">
        <f>SUMIFS(TB!Z:Z,TB!$F:$F,$B22,TB!$G:$G,$C22,TB!$J:$J,$A$4,TB!$K:$K,"")</f>
        <v>0</v>
      </c>
      <c r="AH22" s="220">
        <f>SUMIFS(TB!AA:AA,TB!$F:$F,$B22,TB!$G:$G,$C22,TB!$J:$J,$A$4,TB!$K:$K,"")</f>
        <v>0</v>
      </c>
      <c r="AI22" s="220">
        <f>SUMIFS(TB!AB:AB,TB!$F:$F,$B22,TB!$G:$G,$C22,TB!$J:$J,$A$4,TB!$K:$K,"")</f>
        <v>0</v>
      </c>
      <c r="AJ22" s="220">
        <f>SUMIFS(TB!AC:AC,TB!$F:$F,$B22,TB!$G:$G,$C22,TB!$J:$J,$A$4,TB!$K:$K,"")</f>
        <v>0</v>
      </c>
      <c r="AK22" s="220">
        <f>SUMIFS(TB!AD:AD,TB!$F:$F,$B22,TB!$G:$G,$C22,TB!$J:$J,$A$4,TB!$K:$K,"")</f>
        <v>0</v>
      </c>
      <c r="AL22" s="220">
        <f>SUMIFS(TB!AE:AE,TB!$F:$F,$B22,TB!$G:$G,$C22,TB!$J:$J,$A$4,TB!$K:$K,"")</f>
        <v>0</v>
      </c>
      <c r="AM22" s="220">
        <f>SUMIFS(TB!AF:AF,TB!$F:$F,$B22,TB!$G:$G,$C22,TB!$J:$J,$A$4,TB!$K:$K,"")</f>
        <v>0</v>
      </c>
      <c r="AN22" s="220">
        <f>SUMIFS(TB!AG:AG,TB!$F:$F,$B22,TB!$G:$G,$C22,TB!$J:$J,$A$4,TB!$K:$K,"")</f>
        <v>0</v>
      </c>
      <c r="AO22" s="220">
        <f>SUMIFS(TB!AH:AH,TB!$F:$F,$B22,TB!$G:$G,$C22,TB!$J:$J,$A$4,TB!$K:$K,"")</f>
        <v>0</v>
      </c>
      <c r="AP22" s="220">
        <f>SUMIFS(TB!AI:AI,TB!$F:$F,$B22,TB!$G:$G,$C22,TB!$J:$J,$A$4,TB!$K:$K,"")</f>
        <v>0</v>
      </c>
      <c r="AQ22" s="220">
        <f>SUMIFS(TB!AJ:AJ,TB!$F:$F,$B22,TB!$G:$G,$C22,TB!$J:$J,$A$4,TB!$K:$K,"")</f>
        <v>0</v>
      </c>
      <c r="AR22" s="220">
        <f>SUMIFS(TB!AK:AK,TB!$F:$F,$B22,TB!$G:$G,$C22,TB!$J:$J,$A$4,TB!$K:$K,"")</f>
        <v>0</v>
      </c>
      <c r="AS22" s="220">
        <f>SUMIFS(TB!AL:AL,TB!$F:$F,$B22,TB!$G:$G,$C22,TB!$J:$J,$A$4,TB!$K:$K,"")</f>
        <v>0</v>
      </c>
      <c r="AT22" s="220">
        <f>SUMIFS(TB!AM:AM,TB!$F:$F,$B22,TB!$G:$G,$C22,TB!$J:$J,$A$4,TB!$K:$K,"")</f>
        <v>0</v>
      </c>
      <c r="AU22" s="220">
        <f>SUMIFS(TB!AN:AN,TB!$F:$F,$B22,TB!$G:$G,$C22,TB!$J:$J,$A$4,TB!$K:$K,"")</f>
        <v>0</v>
      </c>
      <c r="AV22" s="220">
        <f>SUMIFS(TB!AO:AO,TB!$F:$F,$B22,TB!$G:$G,$C22,TB!$J:$J,$A$4,TB!$K:$K,"")</f>
        <v>0</v>
      </c>
      <c r="AW22" s="220">
        <f>SUMIFS(TB!AP:AP,TB!$F:$F,$B22,TB!$G:$G,$C22,TB!$J:$J,$A$4,TB!$K:$K,"")</f>
        <v>0</v>
      </c>
      <c r="AX22" s="220">
        <f>SUMIFS(TB!AQ:AQ,TB!$F:$F,$B22,TB!$G:$G,$C22,TB!$J:$J,$A$4,TB!$K:$K,"")</f>
        <v>0</v>
      </c>
      <c r="AY22" s="220">
        <f>SUMIFS(TB!AR:AR,TB!$F:$F,$B22,TB!$G:$G,$C22,TB!$J:$J,$A$4,TB!$K:$K,"")</f>
        <v>0</v>
      </c>
      <c r="AZ22" s="220">
        <f>SUMIFS(TB!AS:AS,TB!$F:$F,$B22,TB!$G:$G,$C22,TB!$J:$J,$A$4,TB!$K:$K,"")</f>
        <v>0</v>
      </c>
      <c r="BA22" s="220">
        <f>SUMIFS(TB!AT:AT,TB!$F:$F,$B22,TB!$G:$G,$C22,TB!$J:$J,$A$4,TB!$K:$K,"")</f>
        <v>0</v>
      </c>
      <c r="BB22" s="220">
        <f>SUMIFS(TB!AU:AU,TB!$F:$F,$B22,TB!$G:$G,$C22,TB!$J:$J,$A$4,TB!$K:$K,"")</f>
        <v>0</v>
      </c>
      <c r="BC22" s="220">
        <f>SUMIFS(TB!AV:AV,TB!$F:$F,$B22,TB!$G:$G,$C22,TB!$J:$J,$A$4,TB!$K:$K,"")</f>
        <v>0</v>
      </c>
      <c r="BD22" s="220">
        <f>SUMIFS(TB!AW:AW,TB!$F:$F,$B22,TB!$G:$G,$C22,TB!$J:$J,$A$4,TB!$K:$K,"")</f>
        <v>0</v>
      </c>
      <c r="BE22" s="220">
        <f>SUMIFS(TB!AX:AX,TB!$F:$F,$B22,TB!$G:$G,$C22,TB!$J:$J,$A$4,TB!$K:$K,"")</f>
        <v>0</v>
      </c>
      <c r="BF22" s="220">
        <f>SUMIFS(TB!AY:AY,TB!$F:$F,$B22,TB!$G:$G,$C22,TB!$J:$J,$A$4,TB!$K:$K,"")</f>
        <v>0</v>
      </c>
      <c r="BG22" s="220">
        <f>SUMIFS(TB!AZ:AZ,TB!$F:$F,$B22,TB!$G:$G,$C22,TB!$J:$J,$A$4,TB!$K:$K,"")</f>
        <v>0</v>
      </c>
      <c r="BH22" s="220">
        <f>SUMIFS(TB!BA:BA,TB!$F:$F,$B22,TB!$G:$G,$C22,TB!$J:$J,$A$4,TB!$K:$K,"")</f>
        <v>0</v>
      </c>
      <c r="BI22" s="220">
        <f>SUMIFS(TB!BB:BB,TB!$F:$F,$B22,TB!$G:$G,$C22,TB!$J:$J,$A$4,TB!$K:$K,"")</f>
        <v>0</v>
      </c>
      <c r="BJ22" s="220">
        <f>SUMIFS(TB!BC:BC,TB!$F:$F,$B22,TB!$G:$G,$C22,TB!$J:$J,$A$4,TB!$K:$K,"")</f>
        <v>0</v>
      </c>
      <c r="BK22" s="220">
        <f>SUMIFS(TB!BD:BD,TB!$F:$F,$B22,TB!$G:$G,$C22,TB!$J:$J,$A$4,TB!$K:$K,"")</f>
        <v>0</v>
      </c>
      <c r="BL22" s="220">
        <f>SUMIFS(TB!BE:BE,TB!$F:$F,$B22,TB!$G:$G,$C22,TB!$J:$J,$A$4,TB!$K:$K,"")</f>
        <v>0</v>
      </c>
      <c r="BM22" s="220">
        <f>SUMIFS(TB!BF:BF,TB!$F:$F,$B22,TB!$G:$G,$C22,TB!$J:$J,$A$4,TB!$K:$K,"")</f>
        <v>0</v>
      </c>
      <c r="BN22" s="220">
        <f>SUMIFS(TB!BG:BG,TB!$F:$F,$B22,TB!$G:$G,$C22,TB!$J:$J,$A$4,TB!$K:$K,"")</f>
        <v>0</v>
      </c>
      <c r="BO22" s="220">
        <f>SUMIFS(TB!BH:BH,TB!$F:$F,$B22,TB!$G:$G,$C22,TB!$J:$J,$A$4,TB!$K:$K,"")</f>
        <v>0</v>
      </c>
      <c r="BP22" s="220">
        <f>SUMIFS(TB!BI:BI,TB!$F:$F,$B22,TB!$G:$G,$C22,TB!$J:$J,$A$4,TB!$K:$K,"")</f>
        <v>0</v>
      </c>
      <c r="BQ22"/>
      <c r="BR22"/>
      <c r="BS22"/>
      <c r="BT22" s="430"/>
      <c r="BU22" s="277"/>
    </row>
    <row r="23" spans="2:73" s="328" customFormat="1" ht="14.25" customHeight="1" collapsed="1" x14ac:dyDescent="0.45">
      <c r="B23" s="343" t="str">
        <f>Periods!$C$40</f>
        <v>Cost of goods sold</v>
      </c>
      <c r="C23" s="343" t="str">
        <f>Periods!$C$40</f>
        <v>Cost of goods sold</v>
      </c>
      <c r="D23" s="220">
        <f>SUM(D16:D22)</f>
        <v>85347.522939999995</v>
      </c>
      <c r="E23" s="220">
        <f>SUM(E16:E22)</f>
        <v>49635.465830000001</v>
      </c>
      <c r="F23" s="220">
        <f>SUM(F16:F22)</f>
        <v>98213.925950000004</v>
      </c>
      <c r="G23" s="342">
        <f ca="1">SUM(G16:G22)</f>
        <v>92114.974510000015</v>
      </c>
      <c r="H23" s="277"/>
      <c r="I23" s="49" t="str">
        <f t="shared" si="3"/>
        <v>n/a</v>
      </c>
      <c r="J23" s="49" t="str">
        <f t="shared" si="4"/>
        <v>n/a</v>
      </c>
      <c r="K23" s="49" t="str">
        <f t="shared" si="4"/>
        <v>n/a</v>
      </c>
      <c r="L23" s="49" t="str">
        <f t="shared" ca="1" si="5"/>
        <v>n/a</v>
      </c>
      <c r="M23" s="329"/>
      <c r="N23" s="220">
        <f t="shared" si="6"/>
        <v>-35712.057109999994</v>
      </c>
      <c r="O23" s="344">
        <f t="shared" si="7"/>
        <v>-0.41843109067272943</v>
      </c>
      <c r="P23" s="220">
        <f t="shared" si="9"/>
        <v>48578.460120000003</v>
      </c>
      <c r="Q23" s="344">
        <f t="shared" si="10"/>
        <v>0.97870462798475166</v>
      </c>
      <c r="R23" s="220">
        <f t="shared" ca="1" si="11"/>
        <v>-6098.9514399999898</v>
      </c>
      <c r="S23" s="49">
        <f t="shared" ca="1" si="12"/>
        <v>-6.2098642132531405E-2</v>
      </c>
      <c r="T23" s="269"/>
      <c r="U23" s="220">
        <f t="shared" ref="U23:BD23" si="19">SUM(U16:U22)</f>
        <v>710.14256999999998</v>
      </c>
      <c r="V23" s="220">
        <f t="shared" si="19"/>
        <v>9273.4425900000006</v>
      </c>
      <c r="W23" s="220">
        <f t="shared" si="19"/>
        <v>4980.2545099999988</v>
      </c>
      <c r="X23" s="220">
        <f t="shared" si="19"/>
        <v>7814.2038899999989</v>
      </c>
      <c r="Y23" s="220">
        <f t="shared" si="19"/>
        <v>9591.4957400000021</v>
      </c>
      <c r="Z23" s="220">
        <f t="shared" si="19"/>
        <v>3053.9162200000028</v>
      </c>
      <c r="AA23" s="220">
        <f t="shared" si="19"/>
        <v>3170.0131099999999</v>
      </c>
      <c r="AB23" s="220">
        <f t="shared" si="19"/>
        <v>18945.86105</v>
      </c>
      <c r="AC23" s="220">
        <f t="shared" si="19"/>
        <v>7197.8287299999938</v>
      </c>
      <c r="AD23" s="220">
        <f t="shared" si="19"/>
        <v>6897.8192900000067</v>
      </c>
      <c r="AE23" s="220">
        <f t="shared" si="19"/>
        <v>4256.3206999999966</v>
      </c>
      <c r="AF23" s="220">
        <f t="shared" si="19"/>
        <v>9456.2245399999956</v>
      </c>
      <c r="AG23" s="220">
        <f t="shared" si="19"/>
        <v>1357.05421</v>
      </c>
      <c r="AH23" s="220">
        <f t="shared" si="19"/>
        <v>2445.23729</v>
      </c>
      <c r="AI23" s="220">
        <f t="shared" si="19"/>
        <v>1618.7833300000007</v>
      </c>
      <c r="AJ23" s="220">
        <f t="shared" si="19"/>
        <v>2750.9812000000002</v>
      </c>
      <c r="AK23" s="220">
        <f t="shared" si="19"/>
        <v>3478.7416299999995</v>
      </c>
      <c r="AL23" s="220">
        <f t="shared" si="19"/>
        <v>3258.5321800000002</v>
      </c>
      <c r="AM23" s="220">
        <f t="shared" si="19"/>
        <v>4013.1071700000011</v>
      </c>
      <c r="AN23" s="220">
        <f t="shared" si="19"/>
        <v>7796.7925499999983</v>
      </c>
      <c r="AO23" s="220">
        <f t="shared" si="19"/>
        <v>6804.9871399999975</v>
      </c>
      <c r="AP23" s="220">
        <f t="shared" si="19"/>
        <v>7161.7472600000037</v>
      </c>
      <c r="AQ23" s="220">
        <f t="shared" si="19"/>
        <v>3241.899519999999</v>
      </c>
      <c r="AR23" s="220">
        <f t="shared" si="19"/>
        <v>5707.602350000001</v>
      </c>
      <c r="AS23" s="220">
        <f t="shared" si="19"/>
        <v>4488.2471399999995</v>
      </c>
      <c r="AT23" s="220">
        <f t="shared" si="19"/>
        <v>5769.6984100000009</v>
      </c>
      <c r="AU23" s="220">
        <f t="shared" si="19"/>
        <v>10509.166599999997</v>
      </c>
      <c r="AV23" s="220">
        <f t="shared" si="19"/>
        <v>15316.535590000003</v>
      </c>
      <c r="AW23" s="220">
        <f t="shared" si="19"/>
        <v>4152.5249699999986</v>
      </c>
      <c r="AX23" s="220">
        <f t="shared" si="19"/>
        <v>2750.6154999999999</v>
      </c>
      <c r="AY23" s="220">
        <f t="shared" si="19"/>
        <v>2898.5722100000057</v>
      </c>
      <c r="AZ23" s="220">
        <f t="shared" si="19"/>
        <v>13782.166699999994</v>
      </c>
      <c r="BA23" s="220">
        <f t="shared" si="19"/>
        <v>3278.6247700000022</v>
      </c>
      <c r="BB23" s="220">
        <f t="shared" si="19"/>
        <v>10842.673700000007</v>
      </c>
      <c r="BC23" s="220">
        <f t="shared" si="19"/>
        <v>13470.521299999993</v>
      </c>
      <c r="BD23" s="220">
        <f t="shared" si="19"/>
        <v>10954.579060000004</v>
      </c>
      <c r="BE23" s="220">
        <f t="shared" ref="BE23:BP23" si="20">SUM(BE16:BE22)</f>
        <v>2077.50794</v>
      </c>
      <c r="BF23" s="220">
        <f t="shared" si="20"/>
        <v>2081.4861699999997</v>
      </c>
      <c r="BG23" s="220">
        <f t="shared" si="20"/>
        <v>0</v>
      </c>
      <c r="BH23" s="220">
        <f t="shared" si="20"/>
        <v>0</v>
      </c>
      <c r="BI23" s="220">
        <f t="shared" si="20"/>
        <v>0</v>
      </c>
      <c r="BJ23" s="220">
        <f t="shared" si="20"/>
        <v>0</v>
      </c>
      <c r="BK23" s="220">
        <f t="shared" si="20"/>
        <v>0</v>
      </c>
      <c r="BL23" s="220">
        <f t="shared" si="20"/>
        <v>0</v>
      </c>
      <c r="BM23" s="220">
        <f t="shared" si="20"/>
        <v>0</v>
      </c>
      <c r="BN23" s="220">
        <f t="shared" si="20"/>
        <v>0</v>
      </c>
      <c r="BO23" s="220">
        <f t="shared" si="20"/>
        <v>0</v>
      </c>
      <c r="BP23" s="220">
        <f t="shared" si="20"/>
        <v>0</v>
      </c>
      <c r="BQ23"/>
      <c r="BR23"/>
      <c r="BS23"/>
      <c r="BT23" s="430"/>
      <c r="BU23" s="277"/>
    </row>
    <row r="24" spans="2:73" s="333" customFormat="1" ht="14.25" customHeight="1" x14ac:dyDescent="0.45">
      <c r="B24" s="353" t="s">
        <v>9</v>
      </c>
      <c r="C24" s="353" t="s">
        <v>9</v>
      </c>
      <c r="D24" s="354">
        <f t="shared" ref="D24:G24" si="21">D15-D23</f>
        <v>-85347.522939999995</v>
      </c>
      <c r="E24" s="354">
        <f t="shared" si="21"/>
        <v>-49635.465830000001</v>
      </c>
      <c r="F24" s="354">
        <f t="shared" ref="F24" si="22">F15-F23</f>
        <v>-98213.925950000004</v>
      </c>
      <c r="G24" s="362">
        <f t="shared" ca="1" si="21"/>
        <v>-92114.974510000015</v>
      </c>
      <c r="H24" s="277"/>
      <c r="I24" s="50" t="str">
        <f t="shared" si="3"/>
        <v>n/a</v>
      </c>
      <c r="J24" s="50" t="str">
        <f t="shared" si="4"/>
        <v>n/a</v>
      </c>
      <c r="K24" s="50" t="str">
        <f t="shared" si="4"/>
        <v>n/a</v>
      </c>
      <c r="L24" s="50" t="str">
        <f t="shared" ca="1" si="5"/>
        <v>n/a</v>
      </c>
      <c r="M24" s="329"/>
      <c r="N24" s="354">
        <f t="shared" si="6"/>
        <v>35712.057109999994</v>
      </c>
      <c r="O24" s="336">
        <f t="shared" si="7"/>
        <v>-0.41843109067272943</v>
      </c>
      <c r="P24" s="354">
        <f t="shared" si="9"/>
        <v>-48578.460120000003</v>
      </c>
      <c r="Q24" s="336">
        <f t="shared" si="10"/>
        <v>0.97870462798475166</v>
      </c>
      <c r="R24" s="354">
        <f t="shared" ca="1" si="11"/>
        <v>6098.9514399999898</v>
      </c>
      <c r="S24" s="50">
        <f t="shared" ca="1" si="12"/>
        <v>-6.2098642132531405E-2</v>
      </c>
      <c r="T24" s="269"/>
      <c r="U24" s="354">
        <f>U15-U23</f>
        <v>-710.14256999999998</v>
      </c>
      <c r="V24" s="354">
        <f t="shared" ref="V24:BD24" si="23">V15-V23</f>
        <v>-9273.4425900000006</v>
      </c>
      <c r="W24" s="354">
        <f t="shared" si="23"/>
        <v>-4980.2545099999988</v>
      </c>
      <c r="X24" s="354">
        <f t="shared" si="23"/>
        <v>-7814.2038899999989</v>
      </c>
      <c r="Y24" s="354">
        <f t="shared" si="23"/>
        <v>-9591.4957400000021</v>
      </c>
      <c r="Z24" s="354">
        <f t="shared" si="23"/>
        <v>-3053.9162200000028</v>
      </c>
      <c r="AA24" s="354">
        <f t="shared" si="23"/>
        <v>-3170.0131099999999</v>
      </c>
      <c r="AB24" s="354">
        <f t="shared" si="23"/>
        <v>-18945.86105</v>
      </c>
      <c r="AC24" s="354">
        <f t="shared" si="23"/>
        <v>-7197.8287299999938</v>
      </c>
      <c r="AD24" s="354">
        <f t="shared" si="23"/>
        <v>-6897.8192900000067</v>
      </c>
      <c r="AE24" s="354">
        <f t="shared" si="23"/>
        <v>-4256.3206999999966</v>
      </c>
      <c r="AF24" s="354">
        <f t="shared" si="23"/>
        <v>-9456.2245399999956</v>
      </c>
      <c r="AG24" s="354">
        <f t="shared" si="23"/>
        <v>-1357.05421</v>
      </c>
      <c r="AH24" s="354">
        <f t="shared" si="23"/>
        <v>-2445.23729</v>
      </c>
      <c r="AI24" s="354">
        <f t="shared" si="23"/>
        <v>-1618.7833300000007</v>
      </c>
      <c r="AJ24" s="354">
        <f t="shared" si="23"/>
        <v>-2750.9812000000002</v>
      </c>
      <c r="AK24" s="354">
        <f t="shared" si="23"/>
        <v>-3478.7416299999995</v>
      </c>
      <c r="AL24" s="354">
        <f t="shared" si="23"/>
        <v>-3258.5321800000002</v>
      </c>
      <c r="AM24" s="354">
        <f t="shared" si="23"/>
        <v>-4013.1071700000011</v>
      </c>
      <c r="AN24" s="354">
        <f t="shared" si="23"/>
        <v>-7796.7925499999983</v>
      </c>
      <c r="AO24" s="354">
        <f t="shared" si="23"/>
        <v>-6804.9871399999975</v>
      </c>
      <c r="AP24" s="354">
        <f t="shared" si="23"/>
        <v>-7161.7472600000037</v>
      </c>
      <c r="AQ24" s="354">
        <f t="shared" si="23"/>
        <v>-3241.899519999999</v>
      </c>
      <c r="AR24" s="354">
        <f t="shared" si="23"/>
        <v>-5707.602350000001</v>
      </c>
      <c r="AS24" s="354">
        <f t="shared" si="23"/>
        <v>-4488.2471399999995</v>
      </c>
      <c r="AT24" s="354">
        <f t="shared" si="23"/>
        <v>-5769.6984100000009</v>
      </c>
      <c r="AU24" s="354">
        <f t="shared" si="23"/>
        <v>-10509.166599999997</v>
      </c>
      <c r="AV24" s="354">
        <f t="shared" si="23"/>
        <v>-15316.535590000003</v>
      </c>
      <c r="AW24" s="354">
        <f t="shared" si="23"/>
        <v>-4152.5249699999986</v>
      </c>
      <c r="AX24" s="354">
        <f t="shared" si="23"/>
        <v>-2750.6154999999999</v>
      </c>
      <c r="AY24" s="354">
        <f t="shared" si="23"/>
        <v>-2898.5722100000057</v>
      </c>
      <c r="AZ24" s="354">
        <f t="shared" si="23"/>
        <v>-13782.166699999994</v>
      </c>
      <c r="BA24" s="354">
        <f t="shared" si="23"/>
        <v>-3278.6247700000022</v>
      </c>
      <c r="BB24" s="354">
        <f t="shared" si="23"/>
        <v>-10842.673700000007</v>
      </c>
      <c r="BC24" s="354">
        <f t="shared" si="23"/>
        <v>-13470.521299999993</v>
      </c>
      <c r="BD24" s="354">
        <f t="shared" si="23"/>
        <v>-10954.579060000004</v>
      </c>
      <c r="BE24" s="354">
        <f t="shared" ref="BE24:BP24" si="24">BE15-BE23</f>
        <v>-2077.50794</v>
      </c>
      <c r="BF24" s="354">
        <f t="shared" si="24"/>
        <v>-2081.4861699999997</v>
      </c>
      <c r="BG24" s="354">
        <f t="shared" si="24"/>
        <v>0</v>
      </c>
      <c r="BH24" s="354">
        <f t="shared" si="24"/>
        <v>0</v>
      </c>
      <c r="BI24" s="354">
        <f t="shared" si="24"/>
        <v>0</v>
      </c>
      <c r="BJ24" s="354">
        <f t="shared" si="24"/>
        <v>0</v>
      </c>
      <c r="BK24" s="354">
        <f t="shared" si="24"/>
        <v>0</v>
      </c>
      <c r="BL24" s="354">
        <f t="shared" si="24"/>
        <v>0</v>
      </c>
      <c r="BM24" s="354">
        <f t="shared" si="24"/>
        <v>0</v>
      </c>
      <c r="BN24" s="354">
        <f t="shared" si="24"/>
        <v>0</v>
      </c>
      <c r="BO24" s="354">
        <f t="shared" si="24"/>
        <v>0</v>
      </c>
      <c r="BP24" s="354">
        <f t="shared" si="24"/>
        <v>0</v>
      </c>
      <c r="BQ24"/>
      <c r="BR24"/>
      <c r="BS24"/>
      <c r="BT24" s="431"/>
      <c r="BU24" s="277"/>
    </row>
    <row r="25" spans="2:73" s="328" customFormat="1" ht="14.25" hidden="1" customHeight="1" outlineLevel="1" x14ac:dyDescent="0.45">
      <c r="B25" s="84" t="s">
        <v>10</v>
      </c>
      <c r="C25" s="334" t="s">
        <v>10</v>
      </c>
      <c r="D25" s="219">
        <f t="shared" ref="D25:D34" si="25">SUM(U25:AF25)</f>
        <v>0</v>
      </c>
      <c r="E25" s="219">
        <f t="shared" ref="E25:E34" si="26">SUM(AG25:AR25)</f>
        <v>0</v>
      </c>
      <c r="F25" s="219">
        <f t="shared" ref="F25:F34" si="27">SUM(AS25:BD25)</f>
        <v>0</v>
      </c>
      <c r="G25" s="337">
        <f ca="1">_xlfn.IFNA(SUM(OFFSET($U25,0,MATCH(Periods!$D$15,$U$7:$BS$7)-1):OFFSET($U25,0,MATCH(Periods!$D$15,$U$7:$BS$7,0)-12)),0)</f>
        <v>0</v>
      </c>
      <c r="H25" s="277"/>
      <c r="I25" s="58" t="str">
        <f t="shared" si="3"/>
        <v>n/a</v>
      </c>
      <c r="J25" s="58" t="str">
        <f t="shared" si="4"/>
        <v>n/a</v>
      </c>
      <c r="K25" s="58" t="str">
        <f t="shared" si="4"/>
        <v>n/a</v>
      </c>
      <c r="L25" s="58" t="str">
        <f t="shared" ca="1" si="5"/>
        <v>n/a</v>
      </c>
      <c r="M25" s="329"/>
      <c r="N25" s="218">
        <f t="shared" si="6"/>
        <v>0</v>
      </c>
      <c r="O25" s="59" t="str">
        <f t="shared" si="7"/>
        <v>n/a</v>
      </c>
      <c r="P25" s="218">
        <f t="shared" si="9"/>
        <v>0</v>
      </c>
      <c r="Q25" s="59" t="str">
        <f t="shared" si="10"/>
        <v>n/a</v>
      </c>
      <c r="R25" s="218">
        <f t="shared" ca="1" si="11"/>
        <v>0</v>
      </c>
      <c r="S25" s="58" t="str">
        <f t="shared" ca="1" si="12"/>
        <v>n/a</v>
      </c>
      <c r="T25" s="269"/>
      <c r="U25" s="219">
        <f>SUMIFS(TB!N:N,TB!$F:$F,$B25,TB!$G:$G,$C25,TB!$J:$J,$A$4,TB!$K:$K,"")</f>
        <v>0</v>
      </c>
      <c r="V25" s="219">
        <f>SUMIFS(TB!O:O,TB!$F:$F,$B25,TB!$G:$G,$C25,TB!$J:$J,$A$4,TB!$K:$K,"")</f>
        <v>0</v>
      </c>
      <c r="W25" s="219">
        <f>SUMIFS(TB!P:P,TB!$F:$F,$B25,TB!$G:$G,$C25,TB!$J:$J,$A$4,TB!$K:$K,"")</f>
        <v>0</v>
      </c>
      <c r="X25" s="219">
        <f>SUMIFS(TB!Q:Q,TB!$F:$F,$B25,TB!$G:$G,$C25,TB!$J:$J,$A$4,TB!$K:$K,"")</f>
        <v>0</v>
      </c>
      <c r="Y25" s="219">
        <f>SUMIFS(TB!R:R,TB!$F:$F,$B25,TB!$G:$G,$C25,TB!$J:$J,$A$4,TB!$K:$K,"")</f>
        <v>0</v>
      </c>
      <c r="Z25" s="219">
        <f>SUMIFS(TB!S:S,TB!$F:$F,$B25,TB!$G:$G,$C25,TB!$J:$J,$A$4,TB!$K:$K,"")</f>
        <v>0</v>
      </c>
      <c r="AA25" s="219">
        <f>SUMIFS(TB!T:T,TB!$F:$F,$B25,TB!$G:$G,$C25,TB!$J:$J,$A$4,TB!$K:$K,"")</f>
        <v>0</v>
      </c>
      <c r="AB25" s="219">
        <f>SUMIFS(TB!U:U,TB!$F:$F,$B25,TB!$G:$G,$C25,TB!$J:$J,$A$4,TB!$K:$K,"")</f>
        <v>0</v>
      </c>
      <c r="AC25" s="219">
        <f>SUMIFS(TB!V:V,TB!$F:$F,$B25,TB!$G:$G,$C25,TB!$J:$J,$A$4,TB!$K:$K,"")</f>
        <v>0</v>
      </c>
      <c r="AD25" s="219">
        <f>SUMIFS(TB!W:W,TB!$F:$F,$B25,TB!$G:$G,$C25,TB!$J:$J,$A$4,TB!$K:$K,"")</f>
        <v>0</v>
      </c>
      <c r="AE25" s="219">
        <f>SUMIFS(TB!X:X,TB!$F:$F,$B25,TB!$G:$G,$C25,TB!$J:$J,$A$4,TB!$K:$K,"")</f>
        <v>0</v>
      </c>
      <c r="AF25" s="219">
        <f>SUMIFS(TB!Y:Y,TB!$F:$F,$B25,TB!$G:$G,$C25,TB!$J:$J,$A$4,TB!$K:$K,"")</f>
        <v>0</v>
      </c>
      <c r="AG25" s="219">
        <f>SUMIFS(TB!Z:Z,TB!$F:$F,$B25,TB!$G:$G,$C25,TB!$J:$J,$A$4,TB!$K:$K,"")</f>
        <v>0</v>
      </c>
      <c r="AH25" s="219">
        <f>SUMIFS(TB!AA:AA,TB!$F:$F,$B25,TB!$G:$G,$C25,TB!$J:$J,$A$4,TB!$K:$K,"")</f>
        <v>0</v>
      </c>
      <c r="AI25" s="219">
        <f>SUMIFS(TB!AB:AB,TB!$F:$F,$B25,TB!$G:$G,$C25,TB!$J:$J,$A$4,TB!$K:$K,"")</f>
        <v>0</v>
      </c>
      <c r="AJ25" s="219">
        <f>SUMIFS(TB!AC:AC,TB!$F:$F,$B25,TB!$G:$G,$C25,TB!$J:$J,$A$4,TB!$K:$K,"")</f>
        <v>0</v>
      </c>
      <c r="AK25" s="219">
        <f>SUMIFS(TB!AD:AD,TB!$F:$F,$B25,TB!$G:$G,$C25,TB!$J:$J,$A$4,TB!$K:$K,"")</f>
        <v>0</v>
      </c>
      <c r="AL25" s="219">
        <f>SUMIFS(TB!AE:AE,TB!$F:$F,$B25,TB!$G:$G,$C25,TB!$J:$J,$A$4,TB!$K:$K,"")</f>
        <v>0</v>
      </c>
      <c r="AM25" s="219">
        <f>SUMIFS(TB!AF:AF,TB!$F:$F,$B25,TB!$G:$G,$C25,TB!$J:$J,$A$4,TB!$K:$K,"")</f>
        <v>0</v>
      </c>
      <c r="AN25" s="219">
        <f>SUMIFS(TB!AG:AG,TB!$F:$F,$B25,TB!$G:$G,$C25,TB!$J:$J,$A$4,TB!$K:$K,"")</f>
        <v>0</v>
      </c>
      <c r="AO25" s="219">
        <f>SUMIFS(TB!AH:AH,TB!$F:$F,$B25,TB!$G:$G,$C25,TB!$J:$J,$A$4,TB!$K:$K,"")</f>
        <v>0</v>
      </c>
      <c r="AP25" s="219">
        <f>SUMIFS(TB!AI:AI,TB!$F:$F,$B25,TB!$G:$G,$C25,TB!$J:$J,$A$4,TB!$K:$K,"")</f>
        <v>0</v>
      </c>
      <c r="AQ25" s="219">
        <f>SUMIFS(TB!AJ:AJ,TB!$F:$F,$B25,TB!$G:$G,$C25,TB!$J:$J,$A$4,TB!$K:$K,"")</f>
        <v>0</v>
      </c>
      <c r="AR25" s="219">
        <f>SUMIFS(TB!AK:AK,TB!$F:$F,$B25,TB!$G:$G,$C25,TB!$J:$J,$A$4,TB!$K:$K,"")</f>
        <v>0</v>
      </c>
      <c r="AS25" s="219">
        <f>SUMIFS(TB!AL:AL,TB!$F:$F,$B25,TB!$G:$G,$C25,TB!$J:$J,$A$4,TB!$K:$K,"")</f>
        <v>0</v>
      </c>
      <c r="AT25" s="219">
        <f>SUMIFS(TB!AM:AM,TB!$F:$F,$B25,TB!$G:$G,$C25,TB!$J:$J,$A$4,TB!$K:$K,"")</f>
        <v>0</v>
      </c>
      <c r="AU25" s="219">
        <f>SUMIFS(TB!AN:AN,TB!$F:$F,$B25,TB!$G:$G,$C25,TB!$J:$J,$A$4,TB!$K:$K,"")</f>
        <v>0</v>
      </c>
      <c r="AV25" s="219">
        <f>SUMIFS(TB!AO:AO,TB!$F:$F,$B25,TB!$G:$G,$C25,TB!$J:$J,$A$4,TB!$K:$K,"")</f>
        <v>0</v>
      </c>
      <c r="AW25" s="219">
        <f>SUMIFS(TB!AP:AP,TB!$F:$F,$B25,TB!$G:$G,$C25,TB!$J:$J,$A$4,TB!$K:$K,"")</f>
        <v>0</v>
      </c>
      <c r="AX25" s="219">
        <f>SUMIFS(TB!AQ:AQ,TB!$F:$F,$B25,TB!$G:$G,$C25,TB!$J:$J,$A$4,TB!$K:$K,"")</f>
        <v>0</v>
      </c>
      <c r="AY25" s="219">
        <f>SUMIFS(TB!AR:AR,TB!$F:$F,$B25,TB!$G:$G,$C25,TB!$J:$J,$A$4,TB!$K:$K,"")</f>
        <v>0</v>
      </c>
      <c r="AZ25" s="219">
        <f>SUMIFS(TB!AS:AS,TB!$F:$F,$B25,TB!$G:$G,$C25,TB!$J:$J,$A$4,TB!$K:$K,"")</f>
        <v>0</v>
      </c>
      <c r="BA25" s="219">
        <f>SUMIFS(TB!AT:AT,TB!$F:$F,$B25,TB!$G:$G,$C25,TB!$J:$J,$A$4,TB!$K:$K,"")</f>
        <v>0</v>
      </c>
      <c r="BB25" s="219">
        <f>SUMIFS(TB!AU:AU,TB!$F:$F,$B25,TB!$G:$G,$C25,TB!$J:$J,$A$4,TB!$K:$K,"")</f>
        <v>0</v>
      </c>
      <c r="BC25" s="219">
        <f>SUMIFS(TB!AV:AV,TB!$F:$F,$B25,TB!$G:$G,$C25,TB!$J:$J,$A$4,TB!$K:$K,"")</f>
        <v>0</v>
      </c>
      <c r="BD25" s="219">
        <f>SUMIFS(TB!AW:AW,TB!$F:$F,$B25,TB!$G:$G,$C25,TB!$J:$J,$A$4,TB!$K:$K,"")</f>
        <v>0</v>
      </c>
      <c r="BE25" s="219">
        <f>SUMIFS(TB!AX:AX,TB!$F:$F,$B25,TB!$G:$G,$C25,TB!$J:$J,$A$4,TB!$K:$K,"")</f>
        <v>0</v>
      </c>
      <c r="BF25" s="219">
        <f>SUMIFS(TB!AY:AY,TB!$F:$F,$B25,TB!$G:$G,$C25,TB!$J:$J,$A$4,TB!$K:$K,"")</f>
        <v>0</v>
      </c>
      <c r="BG25" s="219">
        <f>SUMIFS(TB!AZ:AZ,TB!$F:$F,$B25,TB!$G:$G,$C25,TB!$J:$J,$A$4,TB!$K:$K,"")</f>
        <v>0</v>
      </c>
      <c r="BH25" s="219">
        <f>SUMIFS(TB!BA:BA,TB!$F:$F,$B25,TB!$G:$G,$C25,TB!$J:$J,$A$4,TB!$K:$K,"")</f>
        <v>0</v>
      </c>
      <c r="BI25" s="219">
        <f>SUMIFS(TB!BB:BB,TB!$F:$F,$B25,TB!$G:$G,$C25,TB!$J:$J,$A$4,TB!$K:$K,"")</f>
        <v>0</v>
      </c>
      <c r="BJ25" s="219">
        <f>SUMIFS(TB!BC:BC,TB!$F:$F,$B25,TB!$G:$G,$C25,TB!$J:$J,$A$4,TB!$K:$K,"")</f>
        <v>0</v>
      </c>
      <c r="BK25" s="219">
        <f>SUMIFS(TB!BD:BD,TB!$F:$F,$B25,TB!$G:$G,$C25,TB!$J:$J,$A$4,TB!$K:$K,"")</f>
        <v>0</v>
      </c>
      <c r="BL25" s="219">
        <f>SUMIFS(TB!BE:BE,TB!$F:$F,$B25,TB!$G:$G,$C25,TB!$J:$J,$A$4,TB!$K:$K,"")</f>
        <v>0</v>
      </c>
      <c r="BM25" s="219">
        <f>SUMIFS(TB!BF:BF,TB!$F:$F,$B25,TB!$G:$G,$C25,TB!$J:$J,$A$4,TB!$K:$K,"")</f>
        <v>0</v>
      </c>
      <c r="BN25" s="219">
        <f>SUMIFS(TB!BG:BG,TB!$F:$F,$B25,TB!$G:$G,$C25,TB!$J:$J,$A$4,TB!$K:$K,"")</f>
        <v>0</v>
      </c>
      <c r="BO25" s="219">
        <f>SUMIFS(TB!BH:BH,TB!$F:$F,$B25,TB!$G:$G,$C25,TB!$J:$J,$A$4,TB!$K:$K,"")</f>
        <v>0</v>
      </c>
      <c r="BP25" s="219">
        <f>SUMIFS(TB!BI:BI,TB!$F:$F,$B25,TB!$G:$G,$C25,TB!$J:$J,$A$4,TB!$K:$K,"")</f>
        <v>0</v>
      </c>
      <c r="BQ25"/>
      <c r="BR25"/>
      <c r="BS25"/>
      <c r="BT25" s="429"/>
      <c r="BU25" s="277"/>
    </row>
    <row r="26" spans="2:73" s="328" customFormat="1" ht="14.25" hidden="1" customHeight="1" outlineLevel="1" x14ac:dyDescent="0.45">
      <c r="B26" s="84" t="s">
        <v>10</v>
      </c>
      <c r="C26" s="334" t="s">
        <v>16</v>
      </c>
      <c r="D26" s="219">
        <f t="shared" si="25"/>
        <v>125.11199999999999</v>
      </c>
      <c r="E26" s="219">
        <f t="shared" si="26"/>
        <v>114.648</v>
      </c>
      <c r="F26" s="219">
        <f t="shared" si="27"/>
        <v>114.276</v>
      </c>
      <c r="G26" s="337">
        <f ca="1">_xlfn.IFNA(SUM(OFFSET($U26,0,MATCH(Periods!$D$15,$U$7:$BS$7)-1):OFFSET($U26,0,MATCH(Periods!$D$15,$U$7:$BS$7,0)-12)),0)</f>
        <v>112.628</v>
      </c>
      <c r="H26" s="277"/>
      <c r="I26" s="58" t="str">
        <f t="shared" si="3"/>
        <v>n/a</v>
      </c>
      <c r="J26" s="58" t="str">
        <f t="shared" si="4"/>
        <v>n/a</v>
      </c>
      <c r="K26" s="58" t="str">
        <f t="shared" si="4"/>
        <v>n/a</v>
      </c>
      <c r="L26" s="58" t="str">
        <f t="shared" ca="1" si="5"/>
        <v>n/a</v>
      </c>
      <c r="M26" s="329"/>
      <c r="N26" s="218">
        <f t="shared" si="6"/>
        <v>-10.463999999999999</v>
      </c>
      <c r="O26" s="59">
        <f t="shared" si="7"/>
        <v>-8.3637061193170908E-2</v>
      </c>
      <c r="P26" s="218">
        <f t="shared" si="9"/>
        <v>-0.37199999999999989</v>
      </c>
      <c r="Q26" s="59">
        <f t="shared" si="10"/>
        <v>-3.2447142558090845E-3</v>
      </c>
      <c r="R26" s="218">
        <f t="shared" ca="1" si="11"/>
        <v>-1.6479999999999961</v>
      </c>
      <c r="S26" s="58">
        <f t="shared" ca="1" si="12"/>
        <v>-1.4421225804193322E-2</v>
      </c>
      <c r="T26" s="269"/>
      <c r="U26" s="219">
        <f>SUMIFS(TB!N:N,TB!$F:$F,$B26,TB!$G:$G,$C26,TB!$J:$J,$A$4,TB!$K:$K,"")</f>
        <v>10.05583</v>
      </c>
      <c r="V26" s="219">
        <f>SUMIFS(TB!O:O,TB!$F:$F,$B26,TB!$G:$G,$C26,TB!$J:$J,$A$4,TB!$K:$K,"")</f>
        <v>10.05583</v>
      </c>
      <c r="W26" s="219">
        <f>SUMIFS(TB!P:P,TB!$F:$F,$B26,TB!$G:$G,$C26,TB!$J:$J,$A$4,TB!$K:$K,"")</f>
        <v>11.166339999999998</v>
      </c>
      <c r="X26" s="219">
        <f>SUMIFS(TB!Q:Q,TB!$F:$F,$B26,TB!$G:$G,$C26,TB!$J:$J,$A$4,TB!$K:$K,"")</f>
        <v>10.426000000000002</v>
      </c>
      <c r="Y26" s="219">
        <f>SUMIFS(TB!R:R,TB!$F:$F,$B26,TB!$G:$G,$C26,TB!$J:$J,$A$4,TB!$K:$K,"")</f>
        <v>10.426000000000002</v>
      </c>
      <c r="Z26" s="219">
        <f>SUMIFS(TB!S:S,TB!$F:$F,$B26,TB!$G:$G,$C26,TB!$J:$J,$A$4,TB!$K:$K,"")</f>
        <v>10.425999999999995</v>
      </c>
      <c r="AA26" s="219">
        <f>SUMIFS(TB!T:T,TB!$F:$F,$B26,TB!$G:$G,$C26,TB!$J:$J,$A$4,TB!$K:$K,"")</f>
        <v>10.426000000000002</v>
      </c>
      <c r="AB26" s="219">
        <f>SUMIFS(TB!U:U,TB!$F:$F,$B26,TB!$G:$G,$C26,TB!$J:$J,$A$4,TB!$K:$K,"")</f>
        <v>10.426000000000002</v>
      </c>
      <c r="AC26" s="219">
        <f>SUMIFS(TB!V:V,TB!$F:$F,$B26,TB!$G:$G,$C26,TB!$J:$J,$A$4,TB!$K:$K,"")</f>
        <v>10.426000000000002</v>
      </c>
      <c r="AD26" s="219">
        <f>SUMIFS(TB!W:W,TB!$F:$F,$B26,TB!$G:$G,$C26,TB!$J:$J,$A$4,TB!$K:$K,"")</f>
        <v>10.426000000000002</v>
      </c>
      <c r="AE26" s="219">
        <f>SUMIFS(TB!X:X,TB!$F:$F,$B26,TB!$G:$G,$C26,TB!$J:$J,$A$4,TB!$K:$K,"")</f>
        <v>10.426000000000002</v>
      </c>
      <c r="AF26" s="219">
        <f>SUMIFS(TB!Y:Y,TB!$F:$F,$B26,TB!$G:$G,$C26,TB!$J:$J,$A$4,TB!$K:$K,"")</f>
        <v>10.425999999999988</v>
      </c>
      <c r="AG26" s="219">
        <f>SUMIFS(TB!Z:Z,TB!$F:$F,$B26,TB!$G:$G,$C26,TB!$J:$J,$A$4,TB!$K:$K,"")</f>
        <v>9.5540000000000003</v>
      </c>
      <c r="AH26" s="219">
        <f>SUMIFS(TB!AA:AA,TB!$F:$F,$B26,TB!$G:$G,$C26,TB!$J:$J,$A$4,TB!$K:$K,"")</f>
        <v>9.5540000000000003</v>
      </c>
      <c r="AI26" s="219">
        <f>SUMIFS(TB!AB:AB,TB!$F:$F,$B26,TB!$G:$G,$C26,TB!$J:$J,$A$4,TB!$K:$K,"")</f>
        <v>9.5539999999999985</v>
      </c>
      <c r="AJ26" s="219">
        <f>SUMIFS(TB!AC:AC,TB!$F:$F,$B26,TB!$G:$G,$C26,TB!$J:$J,$A$4,TB!$K:$K,"")</f>
        <v>9.554000000000002</v>
      </c>
      <c r="AK26" s="219">
        <f>SUMIFS(TB!AD:AD,TB!$F:$F,$B26,TB!$G:$G,$C26,TB!$J:$J,$A$4,TB!$K:$K,"")</f>
        <v>9.554000000000002</v>
      </c>
      <c r="AL26" s="219">
        <f>SUMIFS(TB!AE:AE,TB!$F:$F,$B26,TB!$G:$G,$C26,TB!$J:$J,$A$4,TB!$K:$K,"")</f>
        <v>9.5539999999999949</v>
      </c>
      <c r="AM26" s="219">
        <f>SUMIFS(TB!AF:AF,TB!$F:$F,$B26,TB!$G:$G,$C26,TB!$J:$J,$A$4,TB!$K:$K,"")</f>
        <v>9.554000000000002</v>
      </c>
      <c r="AN26" s="219">
        <f>SUMIFS(TB!AG:AG,TB!$F:$F,$B26,TB!$G:$G,$C26,TB!$J:$J,$A$4,TB!$K:$K,"")</f>
        <v>9.554000000000002</v>
      </c>
      <c r="AO26" s="219">
        <f>SUMIFS(TB!AH:AH,TB!$F:$F,$B26,TB!$G:$G,$C26,TB!$J:$J,$A$4,TB!$K:$K,"")</f>
        <v>9.554000000000002</v>
      </c>
      <c r="AP26" s="219">
        <f>SUMIFS(TB!AI:AI,TB!$F:$F,$B26,TB!$G:$G,$C26,TB!$J:$J,$A$4,TB!$K:$K,"")</f>
        <v>9.554000000000002</v>
      </c>
      <c r="AQ26" s="219">
        <f>SUMIFS(TB!AJ:AJ,TB!$F:$F,$B26,TB!$G:$G,$C26,TB!$J:$J,$A$4,TB!$K:$K,"")</f>
        <v>9.5539999999999878</v>
      </c>
      <c r="AR26" s="219">
        <f>SUMIFS(TB!AK:AK,TB!$F:$F,$B26,TB!$G:$G,$C26,TB!$J:$J,$A$4,TB!$K:$K,"")</f>
        <v>9.554000000000002</v>
      </c>
      <c r="AS26" s="219">
        <f>SUMIFS(TB!AL:AL,TB!$F:$F,$B26,TB!$G:$G,$C26,TB!$J:$J,$A$4,TB!$K:$K,"")</f>
        <v>9.5229999999999997</v>
      </c>
      <c r="AT26" s="219">
        <f>SUMIFS(TB!AM:AM,TB!$F:$F,$B26,TB!$G:$G,$C26,TB!$J:$J,$A$4,TB!$K:$K,"")</f>
        <v>9.5229999999999997</v>
      </c>
      <c r="AU26" s="219">
        <f>SUMIFS(TB!AN:AN,TB!$F:$F,$B26,TB!$G:$G,$C26,TB!$J:$J,$A$4,TB!$K:$K,"")</f>
        <v>9.5229999999999997</v>
      </c>
      <c r="AV26" s="219">
        <f>SUMIFS(TB!AO:AO,TB!$F:$F,$B26,TB!$G:$G,$C26,TB!$J:$J,$A$4,TB!$K:$K,"")</f>
        <v>9.5229999999999997</v>
      </c>
      <c r="AW26" s="219">
        <f>SUMIFS(TB!AP:AP,TB!$F:$F,$B26,TB!$G:$G,$C26,TB!$J:$J,$A$4,TB!$K:$K,"")</f>
        <v>9.5230000000000032</v>
      </c>
      <c r="AX26" s="219">
        <f>SUMIFS(TB!AQ:AQ,TB!$F:$F,$B26,TB!$G:$G,$C26,TB!$J:$J,$A$4,TB!$K:$K,"")</f>
        <v>9.5229999999999961</v>
      </c>
      <c r="AY26" s="219">
        <f>SUMIFS(TB!AR:AR,TB!$F:$F,$B26,TB!$G:$G,$C26,TB!$J:$J,$A$4,TB!$K:$K,"")</f>
        <v>9.5230000000000032</v>
      </c>
      <c r="AZ26" s="219">
        <f>SUMIFS(TB!AS:AS,TB!$F:$F,$B26,TB!$G:$G,$C26,TB!$J:$J,$A$4,TB!$K:$K,"")</f>
        <v>9.5229999999999961</v>
      </c>
      <c r="BA26" s="219">
        <f>SUMIFS(TB!AT:AT,TB!$F:$F,$B26,TB!$G:$G,$C26,TB!$J:$J,$A$4,TB!$K:$K,"")</f>
        <v>9.5229999999999961</v>
      </c>
      <c r="BB26" s="219">
        <f>SUMIFS(TB!AU:AU,TB!$F:$F,$B26,TB!$G:$G,$C26,TB!$J:$J,$A$4,TB!$K:$K,"")</f>
        <v>9.5230000000000103</v>
      </c>
      <c r="BC26" s="219">
        <f>SUMIFS(TB!AV:AV,TB!$F:$F,$B26,TB!$G:$G,$C26,TB!$J:$J,$A$4,TB!$K:$K,"")</f>
        <v>9.5229999999999961</v>
      </c>
      <c r="BD26" s="219">
        <f>SUMIFS(TB!AW:AW,TB!$F:$F,$B26,TB!$G:$G,$C26,TB!$J:$J,$A$4,TB!$K:$K,"")</f>
        <v>9.5229999999999961</v>
      </c>
      <c r="BE26" s="219">
        <f>SUMIFS(TB!AX:AX,TB!$F:$F,$B26,TB!$G:$G,$C26,TB!$J:$J,$A$4,TB!$K:$K,"")</f>
        <v>8.6989999999999998</v>
      </c>
      <c r="BF26" s="219">
        <f>SUMIFS(TB!AY:AY,TB!$F:$F,$B26,TB!$G:$G,$C26,TB!$J:$J,$A$4,TB!$K:$K,"")</f>
        <v>8.6989999999999998</v>
      </c>
      <c r="BG26" s="219">
        <f>SUMIFS(TB!AZ:AZ,TB!$F:$F,$B26,TB!$G:$G,$C26,TB!$J:$J,$A$4,TB!$K:$K,"")</f>
        <v>0</v>
      </c>
      <c r="BH26" s="219">
        <f>SUMIFS(TB!BA:BA,TB!$F:$F,$B26,TB!$G:$G,$C26,TB!$J:$J,$A$4,TB!$K:$K,"")</f>
        <v>0</v>
      </c>
      <c r="BI26" s="219">
        <f>SUMIFS(TB!BB:BB,TB!$F:$F,$B26,TB!$G:$G,$C26,TB!$J:$J,$A$4,TB!$K:$K,"")</f>
        <v>0</v>
      </c>
      <c r="BJ26" s="219">
        <f>SUMIFS(TB!BC:BC,TB!$F:$F,$B26,TB!$G:$G,$C26,TB!$J:$J,$A$4,TB!$K:$K,"")</f>
        <v>0</v>
      </c>
      <c r="BK26" s="219">
        <f>SUMIFS(TB!BD:BD,TB!$F:$F,$B26,TB!$G:$G,$C26,TB!$J:$J,$A$4,TB!$K:$K,"")</f>
        <v>0</v>
      </c>
      <c r="BL26" s="219">
        <f>SUMIFS(TB!BE:BE,TB!$F:$F,$B26,TB!$G:$G,$C26,TB!$J:$J,$A$4,TB!$K:$K,"")</f>
        <v>0</v>
      </c>
      <c r="BM26" s="219">
        <f>SUMIFS(TB!BF:BF,TB!$F:$F,$B26,TB!$G:$G,$C26,TB!$J:$J,$A$4,TB!$K:$K,"")</f>
        <v>0</v>
      </c>
      <c r="BN26" s="219">
        <f>SUMIFS(TB!BG:BG,TB!$F:$F,$B26,TB!$G:$G,$C26,TB!$J:$J,$A$4,TB!$K:$K,"")</f>
        <v>0</v>
      </c>
      <c r="BO26" s="219">
        <f>SUMIFS(TB!BH:BH,TB!$F:$F,$B26,TB!$G:$G,$C26,TB!$J:$J,$A$4,TB!$K:$K,"")</f>
        <v>0</v>
      </c>
      <c r="BP26" s="219">
        <f>SUMIFS(TB!BI:BI,TB!$F:$F,$B26,TB!$G:$G,$C26,TB!$J:$J,$A$4,TB!$K:$K,"")</f>
        <v>0</v>
      </c>
      <c r="BQ26"/>
      <c r="BR26"/>
      <c r="BS26"/>
      <c r="BT26" s="429"/>
      <c r="BU26" s="277"/>
    </row>
    <row r="27" spans="2:73" s="328" customFormat="1" ht="14.25" hidden="1" customHeight="1" outlineLevel="1" x14ac:dyDescent="0.45">
      <c r="B27" s="84" t="s">
        <v>10</v>
      </c>
      <c r="C27" s="334"/>
      <c r="D27" s="219">
        <f t="shared" si="25"/>
        <v>0</v>
      </c>
      <c r="E27" s="219">
        <f t="shared" si="26"/>
        <v>0</v>
      </c>
      <c r="F27" s="219">
        <f t="shared" si="27"/>
        <v>0</v>
      </c>
      <c r="G27" s="337">
        <f ca="1">_xlfn.IFNA(SUM(OFFSET($U27,0,MATCH(Periods!$D$15,$U$7:$BS$7)-1):OFFSET($U27,0,MATCH(Periods!$D$15,$U$7:$BS$7,0)-12)),0)</f>
        <v>0</v>
      </c>
      <c r="H27" s="277"/>
      <c r="I27" s="58" t="str">
        <f t="shared" si="3"/>
        <v>n/a</v>
      </c>
      <c r="J27" s="58" t="str">
        <f t="shared" si="4"/>
        <v>n/a</v>
      </c>
      <c r="K27" s="58" t="str">
        <f t="shared" si="4"/>
        <v>n/a</v>
      </c>
      <c r="L27" s="58" t="str">
        <f t="shared" ca="1" si="5"/>
        <v>n/a</v>
      </c>
      <c r="M27" s="329"/>
      <c r="N27" s="218">
        <f t="shared" si="6"/>
        <v>0</v>
      </c>
      <c r="O27" s="59" t="str">
        <f t="shared" si="7"/>
        <v>n/a</v>
      </c>
      <c r="P27" s="218">
        <f t="shared" si="9"/>
        <v>0</v>
      </c>
      <c r="Q27" s="59" t="str">
        <f t="shared" si="10"/>
        <v>n/a</v>
      </c>
      <c r="R27" s="218">
        <f t="shared" ca="1" si="11"/>
        <v>0</v>
      </c>
      <c r="S27" s="58" t="str">
        <f t="shared" ca="1" si="12"/>
        <v>n/a</v>
      </c>
      <c r="T27" s="269"/>
      <c r="U27" s="219">
        <f>SUMIFS(TB!N:N,TB!$F:$F,$B27,TB!$G:$G,$C27,TB!$J:$J,$A$4,TB!$K:$K,"")</f>
        <v>0</v>
      </c>
      <c r="V27" s="219">
        <f>SUMIFS(TB!O:O,TB!$F:$F,$B27,TB!$G:$G,$C27,TB!$J:$J,$A$4,TB!$K:$K,"")</f>
        <v>0</v>
      </c>
      <c r="W27" s="219">
        <f>SUMIFS(TB!P:P,TB!$F:$F,$B27,TB!$G:$G,$C27,TB!$J:$J,$A$4,TB!$K:$K,"")</f>
        <v>0</v>
      </c>
      <c r="X27" s="219">
        <f>SUMIFS(TB!Q:Q,TB!$F:$F,$B27,TB!$G:$G,$C27,TB!$J:$J,$A$4,TB!$K:$K,"")</f>
        <v>0</v>
      </c>
      <c r="Y27" s="219">
        <f>SUMIFS(TB!R:R,TB!$F:$F,$B27,TB!$G:$G,$C27,TB!$J:$J,$A$4,TB!$K:$K,"")</f>
        <v>0</v>
      </c>
      <c r="Z27" s="219">
        <f>SUMIFS(TB!S:S,TB!$F:$F,$B27,TB!$G:$G,$C27,TB!$J:$J,$A$4,TB!$K:$K,"")</f>
        <v>0</v>
      </c>
      <c r="AA27" s="219">
        <f>SUMIFS(TB!T:T,TB!$F:$F,$B27,TB!$G:$G,$C27,TB!$J:$J,$A$4,TB!$K:$K,"")</f>
        <v>0</v>
      </c>
      <c r="AB27" s="219">
        <f>SUMIFS(TB!U:U,TB!$F:$F,$B27,TB!$G:$G,$C27,TB!$J:$J,$A$4,TB!$K:$K,"")</f>
        <v>0</v>
      </c>
      <c r="AC27" s="219">
        <f>SUMIFS(TB!V:V,TB!$F:$F,$B27,TB!$G:$G,$C27,TB!$J:$J,$A$4,TB!$K:$K,"")</f>
        <v>0</v>
      </c>
      <c r="AD27" s="219">
        <f>SUMIFS(TB!W:W,TB!$F:$F,$B27,TB!$G:$G,$C27,TB!$J:$J,$A$4,TB!$K:$K,"")</f>
        <v>0</v>
      </c>
      <c r="AE27" s="219">
        <f>SUMIFS(TB!X:X,TB!$F:$F,$B27,TB!$G:$G,$C27,TB!$J:$J,$A$4,TB!$K:$K,"")</f>
        <v>0</v>
      </c>
      <c r="AF27" s="219">
        <f>SUMIFS(TB!Y:Y,TB!$F:$F,$B27,TB!$G:$G,$C27,TB!$J:$J,$A$4,TB!$K:$K,"")</f>
        <v>0</v>
      </c>
      <c r="AG27" s="219">
        <f>SUMIFS(TB!Z:Z,TB!$F:$F,$B27,TB!$G:$G,$C27,TB!$J:$J,$A$4,TB!$K:$K,"")</f>
        <v>0</v>
      </c>
      <c r="AH27" s="219">
        <f>SUMIFS(TB!AA:AA,TB!$F:$F,$B27,TB!$G:$G,$C27,TB!$J:$J,$A$4,TB!$K:$K,"")</f>
        <v>0</v>
      </c>
      <c r="AI27" s="219">
        <f>SUMIFS(TB!AB:AB,TB!$F:$F,$B27,TB!$G:$G,$C27,TB!$J:$J,$A$4,TB!$K:$K,"")</f>
        <v>0</v>
      </c>
      <c r="AJ27" s="219">
        <f>SUMIFS(TB!AC:AC,TB!$F:$F,$B27,TB!$G:$G,$C27,TB!$J:$J,$A$4,TB!$K:$K,"")</f>
        <v>0</v>
      </c>
      <c r="AK27" s="219">
        <f>SUMIFS(TB!AD:AD,TB!$F:$F,$B27,TB!$G:$G,$C27,TB!$J:$J,$A$4,TB!$K:$K,"")</f>
        <v>0</v>
      </c>
      <c r="AL27" s="219">
        <f>SUMIFS(TB!AE:AE,TB!$F:$F,$B27,TB!$G:$G,$C27,TB!$J:$J,$A$4,TB!$K:$K,"")</f>
        <v>0</v>
      </c>
      <c r="AM27" s="219">
        <f>SUMIFS(TB!AF:AF,TB!$F:$F,$B27,TB!$G:$G,$C27,TB!$J:$J,$A$4,TB!$K:$K,"")</f>
        <v>0</v>
      </c>
      <c r="AN27" s="219">
        <f>SUMIFS(TB!AG:AG,TB!$F:$F,$B27,TB!$G:$G,$C27,TB!$J:$J,$A$4,TB!$K:$K,"")</f>
        <v>0</v>
      </c>
      <c r="AO27" s="219">
        <f>SUMIFS(TB!AH:AH,TB!$F:$F,$B27,TB!$G:$G,$C27,TB!$J:$J,$A$4,TB!$K:$K,"")</f>
        <v>0</v>
      </c>
      <c r="AP27" s="219">
        <f>SUMIFS(TB!AI:AI,TB!$F:$F,$B27,TB!$G:$G,$C27,TB!$J:$J,$A$4,TB!$K:$K,"")</f>
        <v>0</v>
      </c>
      <c r="AQ27" s="219">
        <f>SUMIFS(TB!AJ:AJ,TB!$F:$F,$B27,TB!$G:$G,$C27,TB!$J:$J,$A$4,TB!$K:$K,"")</f>
        <v>0</v>
      </c>
      <c r="AR27" s="219">
        <f>SUMIFS(TB!AK:AK,TB!$F:$F,$B27,TB!$G:$G,$C27,TB!$J:$J,$A$4,TB!$K:$K,"")</f>
        <v>0</v>
      </c>
      <c r="AS27" s="219">
        <f>SUMIFS(TB!AL:AL,TB!$F:$F,$B27,TB!$G:$G,$C27,TB!$J:$J,$A$4,TB!$K:$K,"")</f>
        <v>0</v>
      </c>
      <c r="AT27" s="219">
        <f>SUMIFS(TB!AM:AM,TB!$F:$F,$B27,TB!$G:$G,$C27,TB!$J:$J,$A$4,TB!$K:$K,"")</f>
        <v>0</v>
      </c>
      <c r="AU27" s="219">
        <f>SUMIFS(TB!AN:AN,TB!$F:$F,$B27,TB!$G:$G,$C27,TB!$J:$J,$A$4,TB!$K:$K,"")</f>
        <v>0</v>
      </c>
      <c r="AV27" s="219">
        <f>SUMIFS(TB!AO:AO,TB!$F:$F,$B27,TB!$G:$G,$C27,TB!$J:$J,$A$4,TB!$K:$K,"")</f>
        <v>0</v>
      </c>
      <c r="AW27" s="219">
        <f>SUMIFS(TB!AP:AP,TB!$F:$F,$B27,TB!$G:$G,$C27,TB!$J:$J,$A$4,TB!$K:$K,"")</f>
        <v>0</v>
      </c>
      <c r="AX27" s="219">
        <f>SUMIFS(TB!AQ:AQ,TB!$F:$F,$B27,TB!$G:$G,$C27,TB!$J:$J,$A$4,TB!$K:$K,"")</f>
        <v>0</v>
      </c>
      <c r="AY27" s="219">
        <f>SUMIFS(TB!AR:AR,TB!$F:$F,$B27,TB!$G:$G,$C27,TB!$J:$J,$A$4,TB!$K:$K,"")</f>
        <v>0</v>
      </c>
      <c r="AZ27" s="219">
        <f>SUMIFS(TB!AS:AS,TB!$F:$F,$B27,TB!$G:$G,$C27,TB!$J:$J,$A$4,TB!$K:$K,"")</f>
        <v>0</v>
      </c>
      <c r="BA27" s="219">
        <f>SUMIFS(TB!AT:AT,TB!$F:$F,$B27,TB!$G:$G,$C27,TB!$J:$J,$A$4,TB!$K:$K,"")</f>
        <v>0</v>
      </c>
      <c r="BB27" s="219">
        <f>SUMIFS(TB!AU:AU,TB!$F:$F,$B27,TB!$G:$G,$C27,TB!$J:$J,$A$4,TB!$K:$K,"")</f>
        <v>0</v>
      </c>
      <c r="BC27" s="219">
        <f>SUMIFS(TB!AV:AV,TB!$F:$F,$B27,TB!$G:$G,$C27,TB!$J:$J,$A$4,TB!$K:$K,"")</f>
        <v>0</v>
      </c>
      <c r="BD27" s="219">
        <f>SUMIFS(TB!AW:AW,TB!$F:$F,$B27,TB!$G:$G,$C27,TB!$J:$J,$A$4,TB!$K:$K,"")</f>
        <v>0</v>
      </c>
      <c r="BE27" s="219">
        <f>SUMIFS(TB!AX:AX,TB!$F:$F,$B27,TB!$G:$G,$C27,TB!$J:$J,$A$4,TB!$K:$K,"")</f>
        <v>0</v>
      </c>
      <c r="BF27" s="219">
        <f>SUMIFS(TB!AY:AY,TB!$F:$F,$B27,TB!$G:$G,$C27,TB!$J:$J,$A$4,TB!$K:$K,"")</f>
        <v>0</v>
      </c>
      <c r="BG27" s="219">
        <f>SUMIFS(TB!AZ:AZ,TB!$F:$F,$B27,TB!$G:$G,$C27,TB!$J:$J,$A$4,TB!$K:$K,"")</f>
        <v>0</v>
      </c>
      <c r="BH27" s="219">
        <f>SUMIFS(TB!BA:BA,TB!$F:$F,$B27,TB!$G:$G,$C27,TB!$J:$J,$A$4,TB!$K:$K,"")</f>
        <v>0</v>
      </c>
      <c r="BI27" s="219">
        <f>SUMIFS(TB!BB:BB,TB!$F:$F,$B27,TB!$G:$G,$C27,TB!$J:$J,$A$4,TB!$K:$K,"")</f>
        <v>0</v>
      </c>
      <c r="BJ27" s="219">
        <f>SUMIFS(TB!BC:BC,TB!$F:$F,$B27,TB!$G:$G,$C27,TB!$J:$J,$A$4,TB!$K:$K,"")</f>
        <v>0</v>
      </c>
      <c r="BK27" s="219">
        <f>SUMIFS(TB!BD:BD,TB!$F:$F,$B27,TB!$G:$G,$C27,TB!$J:$J,$A$4,TB!$K:$K,"")</f>
        <v>0</v>
      </c>
      <c r="BL27" s="219">
        <f>SUMIFS(TB!BE:BE,TB!$F:$F,$B27,TB!$G:$G,$C27,TB!$J:$J,$A$4,TB!$K:$K,"")</f>
        <v>0</v>
      </c>
      <c r="BM27" s="219">
        <f>SUMIFS(TB!BF:BF,TB!$F:$F,$B27,TB!$G:$G,$C27,TB!$J:$J,$A$4,TB!$K:$K,"")</f>
        <v>0</v>
      </c>
      <c r="BN27" s="219">
        <f>SUMIFS(TB!BG:BG,TB!$F:$F,$B27,TB!$G:$G,$C27,TB!$J:$J,$A$4,TB!$K:$K,"")</f>
        <v>0</v>
      </c>
      <c r="BO27" s="219">
        <f>SUMIFS(TB!BH:BH,TB!$F:$F,$B27,TB!$G:$G,$C27,TB!$J:$J,$A$4,TB!$K:$K,"")</f>
        <v>0</v>
      </c>
      <c r="BP27" s="219">
        <f>SUMIFS(TB!BI:BI,TB!$F:$F,$B27,TB!$G:$G,$C27,TB!$J:$J,$A$4,TB!$K:$K,"")</f>
        <v>0</v>
      </c>
      <c r="BQ27"/>
      <c r="BR27"/>
      <c r="BS27"/>
      <c r="BT27" s="429"/>
      <c r="BU27" s="277"/>
    </row>
    <row r="28" spans="2:73" s="328" customFormat="1" ht="14.25" hidden="1" customHeight="1" outlineLevel="1" x14ac:dyDescent="0.45">
      <c r="B28" s="84" t="s">
        <v>10</v>
      </c>
      <c r="C28" s="334"/>
      <c r="D28" s="219">
        <f t="shared" si="25"/>
        <v>0</v>
      </c>
      <c r="E28" s="219">
        <f t="shared" si="26"/>
        <v>0</v>
      </c>
      <c r="F28" s="219">
        <f t="shared" si="27"/>
        <v>0</v>
      </c>
      <c r="G28" s="337">
        <f ca="1">_xlfn.IFNA(SUM(OFFSET($U28,0,MATCH(Periods!$D$15,$U$7:$BS$7)-1):OFFSET($U28,0,MATCH(Periods!$D$15,$U$7:$BS$7,0)-12)),0)</f>
        <v>0</v>
      </c>
      <c r="H28" s="277"/>
      <c r="I28" s="58" t="str">
        <f t="shared" si="3"/>
        <v>n/a</v>
      </c>
      <c r="J28" s="58" t="str">
        <f t="shared" si="4"/>
        <v>n/a</v>
      </c>
      <c r="K28" s="58" t="str">
        <f t="shared" si="4"/>
        <v>n/a</v>
      </c>
      <c r="L28" s="58" t="str">
        <f t="shared" ca="1" si="5"/>
        <v>n/a</v>
      </c>
      <c r="M28" s="329"/>
      <c r="N28" s="218">
        <f t="shared" si="6"/>
        <v>0</v>
      </c>
      <c r="O28" s="59" t="str">
        <f t="shared" si="7"/>
        <v>n/a</v>
      </c>
      <c r="P28" s="218">
        <f t="shared" si="9"/>
        <v>0</v>
      </c>
      <c r="Q28" s="59" t="str">
        <f t="shared" si="10"/>
        <v>n/a</v>
      </c>
      <c r="R28" s="218">
        <f t="shared" ca="1" si="11"/>
        <v>0</v>
      </c>
      <c r="S28" s="58" t="str">
        <f t="shared" ca="1" si="12"/>
        <v>n/a</v>
      </c>
      <c r="T28" s="269"/>
      <c r="U28" s="219">
        <f>SUMIFS(TB!N:N,TB!$F:$F,$B28,TB!$G:$G,$C28,TB!$J:$J,$A$4,TB!$K:$K,"")</f>
        <v>0</v>
      </c>
      <c r="V28" s="219">
        <f>SUMIFS(TB!O:O,TB!$F:$F,$B28,TB!$G:$G,$C28,TB!$J:$J,$A$4,TB!$K:$K,"")</f>
        <v>0</v>
      </c>
      <c r="W28" s="219">
        <f>SUMIFS(TB!P:P,TB!$F:$F,$B28,TB!$G:$G,$C28,TB!$J:$J,$A$4,TB!$K:$K,"")</f>
        <v>0</v>
      </c>
      <c r="X28" s="219">
        <f>SUMIFS(TB!Q:Q,TB!$F:$F,$B28,TB!$G:$G,$C28,TB!$J:$J,$A$4,TB!$K:$K,"")</f>
        <v>0</v>
      </c>
      <c r="Y28" s="219">
        <f>SUMIFS(TB!R:R,TB!$F:$F,$B28,TB!$G:$G,$C28,TB!$J:$J,$A$4,TB!$K:$K,"")</f>
        <v>0</v>
      </c>
      <c r="Z28" s="219">
        <f>SUMIFS(TB!S:S,TB!$F:$F,$B28,TB!$G:$G,$C28,TB!$J:$J,$A$4,TB!$K:$K,"")</f>
        <v>0</v>
      </c>
      <c r="AA28" s="219">
        <f>SUMIFS(TB!T:T,TB!$F:$F,$B28,TB!$G:$G,$C28,TB!$J:$J,$A$4,TB!$K:$K,"")</f>
        <v>0</v>
      </c>
      <c r="AB28" s="219">
        <f>SUMIFS(TB!U:U,TB!$F:$F,$B28,TB!$G:$G,$C28,TB!$J:$J,$A$4,TB!$K:$K,"")</f>
        <v>0</v>
      </c>
      <c r="AC28" s="219">
        <f>SUMIFS(TB!V:V,TB!$F:$F,$B28,TB!$G:$G,$C28,TB!$J:$J,$A$4,TB!$K:$K,"")</f>
        <v>0</v>
      </c>
      <c r="AD28" s="219">
        <f>SUMIFS(TB!W:W,TB!$F:$F,$B28,TB!$G:$G,$C28,TB!$J:$J,$A$4,TB!$K:$K,"")</f>
        <v>0</v>
      </c>
      <c r="AE28" s="219">
        <f>SUMIFS(TB!X:X,TB!$F:$F,$B28,TB!$G:$G,$C28,TB!$J:$J,$A$4,TB!$K:$K,"")</f>
        <v>0</v>
      </c>
      <c r="AF28" s="219">
        <f>SUMIFS(TB!Y:Y,TB!$F:$F,$B28,TB!$G:$G,$C28,TB!$J:$J,$A$4,TB!$K:$K,"")</f>
        <v>0</v>
      </c>
      <c r="AG28" s="219">
        <f>SUMIFS(TB!Z:Z,TB!$F:$F,$B28,TB!$G:$G,$C28,TB!$J:$J,$A$4,TB!$K:$K,"")</f>
        <v>0</v>
      </c>
      <c r="AH28" s="219">
        <f>SUMIFS(TB!AA:AA,TB!$F:$F,$B28,TB!$G:$G,$C28,TB!$J:$J,$A$4,TB!$K:$K,"")</f>
        <v>0</v>
      </c>
      <c r="AI28" s="219">
        <f>SUMIFS(TB!AB:AB,TB!$F:$F,$B28,TB!$G:$G,$C28,TB!$J:$J,$A$4,TB!$K:$K,"")</f>
        <v>0</v>
      </c>
      <c r="AJ28" s="219">
        <f>SUMIFS(TB!AC:AC,TB!$F:$F,$B28,TB!$G:$G,$C28,TB!$J:$J,$A$4,TB!$K:$K,"")</f>
        <v>0</v>
      </c>
      <c r="AK28" s="219">
        <f>SUMIFS(TB!AD:AD,TB!$F:$F,$B28,TB!$G:$G,$C28,TB!$J:$J,$A$4,TB!$K:$K,"")</f>
        <v>0</v>
      </c>
      <c r="AL28" s="219">
        <f>SUMIFS(TB!AE:AE,TB!$F:$F,$B28,TB!$G:$G,$C28,TB!$J:$J,$A$4,TB!$K:$K,"")</f>
        <v>0</v>
      </c>
      <c r="AM28" s="219">
        <f>SUMIFS(TB!AF:AF,TB!$F:$F,$B28,TB!$G:$G,$C28,TB!$J:$J,$A$4,TB!$K:$K,"")</f>
        <v>0</v>
      </c>
      <c r="AN28" s="219">
        <f>SUMIFS(TB!AG:AG,TB!$F:$F,$B28,TB!$G:$G,$C28,TB!$J:$J,$A$4,TB!$K:$K,"")</f>
        <v>0</v>
      </c>
      <c r="AO28" s="219">
        <f>SUMIFS(TB!AH:AH,TB!$F:$F,$B28,TB!$G:$G,$C28,TB!$J:$J,$A$4,TB!$K:$K,"")</f>
        <v>0</v>
      </c>
      <c r="AP28" s="219">
        <f>SUMIFS(TB!AI:AI,TB!$F:$F,$B28,TB!$G:$G,$C28,TB!$J:$J,$A$4,TB!$K:$K,"")</f>
        <v>0</v>
      </c>
      <c r="AQ28" s="219">
        <f>SUMIFS(TB!AJ:AJ,TB!$F:$F,$B28,TB!$G:$G,$C28,TB!$J:$J,$A$4,TB!$K:$K,"")</f>
        <v>0</v>
      </c>
      <c r="AR28" s="219">
        <f>SUMIFS(TB!AK:AK,TB!$F:$F,$B28,TB!$G:$G,$C28,TB!$J:$J,$A$4,TB!$K:$K,"")</f>
        <v>0</v>
      </c>
      <c r="AS28" s="219">
        <f>SUMIFS(TB!AL:AL,TB!$F:$F,$B28,TB!$G:$G,$C28,TB!$J:$J,$A$4,TB!$K:$K,"")</f>
        <v>0</v>
      </c>
      <c r="AT28" s="219">
        <f>SUMIFS(TB!AM:AM,TB!$F:$F,$B28,TB!$G:$G,$C28,TB!$J:$J,$A$4,TB!$K:$K,"")</f>
        <v>0</v>
      </c>
      <c r="AU28" s="219">
        <f>SUMIFS(TB!AN:AN,TB!$F:$F,$B28,TB!$G:$G,$C28,TB!$J:$J,$A$4,TB!$K:$K,"")</f>
        <v>0</v>
      </c>
      <c r="AV28" s="219">
        <f>SUMIFS(TB!AO:AO,TB!$F:$F,$B28,TB!$G:$G,$C28,TB!$J:$J,$A$4,TB!$K:$K,"")</f>
        <v>0</v>
      </c>
      <c r="AW28" s="219">
        <f>SUMIFS(TB!AP:AP,TB!$F:$F,$B28,TB!$G:$G,$C28,TB!$J:$J,$A$4,TB!$K:$K,"")</f>
        <v>0</v>
      </c>
      <c r="AX28" s="219">
        <f>SUMIFS(TB!AQ:AQ,TB!$F:$F,$B28,TB!$G:$G,$C28,TB!$J:$J,$A$4,TB!$K:$K,"")</f>
        <v>0</v>
      </c>
      <c r="AY28" s="219">
        <f>SUMIFS(TB!AR:AR,TB!$F:$F,$B28,TB!$G:$G,$C28,TB!$J:$J,$A$4,TB!$K:$K,"")</f>
        <v>0</v>
      </c>
      <c r="AZ28" s="219">
        <f>SUMIFS(TB!AS:AS,TB!$F:$F,$B28,TB!$G:$G,$C28,TB!$J:$J,$A$4,TB!$K:$K,"")</f>
        <v>0</v>
      </c>
      <c r="BA28" s="219">
        <f>SUMIFS(TB!AT:AT,TB!$F:$F,$B28,TB!$G:$G,$C28,TB!$J:$J,$A$4,TB!$K:$K,"")</f>
        <v>0</v>
      </c>
      <c r="BB28" s="219">
        <f>SUMIFS(TB!AU:AU,TB!$F:$F,$B28,TB!$G:$G,$C28,TB!$J:$J,$A$4,TB!$K:$K,"")</f>
        <v>0</v>
      </c>
      <c r="BC28" s="219">
        <f>SUMIFS(TB!AV:AV,TB!$F:$F,$B28,TB!$G:$G,$C28,TB!$J:$J,$A$4,TB!$K:$K,"")</f>
        <v>0</v>
      </c>
      <c r="BD28" s="219">
        <f>SUMIFS(TB!AW:AW,TB!$F:$F,$B28,TB!$G:$G,$C28,TB!$J:$J,$A$4,TB!$K:$K,"")</f>
        <v>0</v>
      </c>
      <c r="BE28" s="219">
        <f>SUMIFS(TB!AX:AX,TB!$F:$F,$B28,TB!$G:$G,$C28,TB!$J:$J,$A$4,TB!$K:$K,"")</f>
        <v>0</v>
      </c>
      <c r="BF28" s="219">
        <f>SUMIFS(TB!AY:AY,TB!$F:$F,$B28,TB!$G:$G,$C28,TB!$J:$J,$A$4,TB!$K:$K,"")</f>
        <v>0</v>
      </c>
      <c r="BG28" s="219">
        <f>SUMIFS(TB!AZ:AZ,TB!$F:$F,$B28,TB!$G:$G,$C28,TB!$J:$J,$A$4,TB!$K:$K,"")</f>
        <v>0</v>
      </c>
      <c r="BH28" s="219">
        <f>SUMIFS(TB!BA:BA,TB!$F:$F,$B28,TB!$G:$G,$C28,TB!$J:$J,$A$4,TB!$K:$K,"")</f>
        <v>0</v>
      </c>
      <c r="BI28" s="219">
        <f>SUMIFS(TB!BB:BB,TB!$F:$F,$B28,TB!$G:$G,$C28,TB!$J:$J,$A$4,TB!$K:$K,"")</f>
        <v>0</v>
      </c>
      <c r="BJ28" s="219">
        <f>SUMIFS(TB!BC:BC,TB!$F:$F,$B28,TB!$G:$G,$C28,TB!$J:$J,$A$4,TB!$K:$K,"")</f>
        <v>0</v>
      </c>
      <c r="BK28" s="219">
        <f>SUMIFS(TB!BD:BD,TB!$F:$F,$B28,TB!$G:$G,$C28,TB!$J:$J,$A$4,TB!$K:$K,"")</f>
        <v>0</v>
      </c>
      <c r="BL28" s="219">
        <f>SUMIFS(TB!BE:BE,TB!$F:$F,$B28,TB!$G:$G,$C28,TB!$J:$J,$A$4,TB!$K:$K,"")</f>
        <v>0</v>
      </c>
      <c r="BM28" s="219">
        <f>SUMIFS(TB!BF:BF,TB!$F:$F,$B28,TB!$G:$G,$C28,TB!$J:$J,$A$4,TB!$K:$K,"")</f>
        <v>0</v>
      </c>
      <c r="BN28" s="219">
        <f>SUMIFS(TB!BG:BG,TB!$F:$F,$B28,TB!$G:$G,$C28,TB!$J:$J,$A$4,TB!$K:$K,"")</f>
        <v>0</v>
      </c>
      <c r="BO28" s="219">
        <f>SUMIFS(TB!BH:BH,TB!$F:$F,$B28,TB!$G:$G,$C28,TB!$J:$J,$A$4,TB!$K:$K,"")</f>
        <v>0</v>
      </c>
      <c r="BP28" s="219">
        <f>SUMIFS(TB!BI:BI,TB!$F:$F,$B28,TB!$G:$G,$C28,TB!$J:$J,$A$4,TB!$K:$K,"")</f>
        <v>0</v>
      </c>
      <c r="BQ28"/>
      <c r="BR28"/>
      <c r="BS28"/>
      <c r="BT28" s="429"/>
      <c r="BU28" s="277"/>
    </row>
    <row r="29" spans="2:73" s="328" customFormat="1" ht="14.25" hidden="1" customHeight="1" outlineLevel="1" x14ac:dyDescent="0.45">
      <c r="B29" s="84" t="s">
        <v>10</v>
      </c>
      <c r="C29" s="334"/>
      <c r="D29" s="219">
        <f t="shared" ref="D29:D32" si="28">SUM(U29:AF29)</f>
        <v>0</v>
      </c>
      <c r="E29" s="219">
        <f t="shared" si="26"/>
        <v>0</v>
      </c>
      <c r="F29" s="219">
        <f t="shared" si="27"/>
        <v>0</v>
      </c>
      <c r="G29" s="337">
        <f ca="1">_xlfn.IFNA(SUM(OFFSET($U29,0,MATCH(Periods!$D$15,$U$7:$BS$7)-1):OFFSET($U29,0,MATCH(Periods!$D$15,$U$7:$BS$7,0)-12)),0)</f>
        <v>0</v>
      </c>
      <c r="H29" s="277"/>
      <c r="I29" s="58" t="str">
        <f t="shared" si="3"/>
        <v>n/a</v>
      </c>
      <c r="J29" s="58" t="str">
        <f t="shared" si="4"/>
        <v>n/a</v>
      </c>
      <c r="K29" s="58" t="str">
        <f t="shared" si="4"/>
        <v>n/a</v>
      </c>
      <c r="L29" s="58" t="str">
        <f t="shared" ca="1" si="5"/>
        <v>n/a</v>
      </c>
      <c r="M29" s="329"/>
      <c r="N29" s="218">
        <f t="shared" si="6"/>
        <v>0</v>
      </c>
      <c r="O29" s="59" t="str">
        <f t="shared" si="7"/>
        <v>n/a</v>
      </c>
      <c r="P29" s="218">
        <f t="shared" si="9"/>
        <v>0</v>
      </c>
      <c r="Q29" s="59" t="str">
        <f t="shared" si="10"/>
        <v>n/a</v>
      </c>
      <c r="R29" s="218">
        <f t="shared" ca="1" si="11"/>
        <v>0</v>
      </c>
      <c r="S29" s="58" t="str">
        <f t="shared" ca="1" si="12"/>
        <v>n/a</v>
      </c>
      <c r="T29" s="269"/>
      <c r="U29" s="219">
        <f>SUMIFS(TB!N:N,TB!$F:$F,$B29,TB!$G:$G,$C29,TB!$J:$J,$A$4,TB!$K:$K,"")</f>
        <v>0</v>
      </c>
      <c r="V29" s="219">
        <f>SUMIFS(TB!O:O,TB!$F:$F,$B29,TB!$G:$G,$C29,TB!$J:$J,$A$4,TB!$K:$K,"")</f>
        <v>0</v>
      </c>
      <c r="W29" s="219">
        <f>SUMIFS(TB!P:P,TB!$F:$F,$B29,TB!$G:$G,$C29,TB!$J:$J,$A$4,TB!$K:$K,"")</f>
        <v>0</v>
      </c>
      <c r="X29" s="219">
        <f>SUMIFS(TB!Q:Q,TB!$F:$F,$B29,TB!$G:$G,$C29,TB!$J:$J,$A$4,TB!$K:$K,"")</f>
        <v>0</v>
      </c>
      <c r="Y29" s="219">
        <f>SUMIFS(TB!R:R,TB!$F:$F,$B29,TB!$G:$G,$C29,TB!$J:$J,$A$4,TB!$K:$K,"")</f>
        <v>0</v>
      </c>
      <c r="Z29" s="219">
        <f>SUMIFS(TB!S:S,TB!$F:$F,$B29,TB!$G:$G,$C29,TB!$J:$J,$A$4,TB!$K:$K,"")</f>
        <v>0</v>
      </c>
      <c r="AA29" s="219">
        <f>SUMIFS(TB!T:T,TB!$F:$F,$B29,TB!$G:$G,$C29,TB!$J:$J,$A$4,TB!$K:$K,"")</f>
        <v>0</v>
      </c>
      <c r="AB29" s="219">
        <f>SUMIFS(TB!U:U,TB!$F:$F,$B29,TB!$G:$G,$C29,TB!$J:$J,$A$4,TB!$K:$K,"")</f>
        <v>0</v>
      </c>
      <c r="AC29" s="219">
        <f>SUMIFS(TB!V:V,TB!$F:$F,$B29,TB!$G:$G,$C29,TB!$J:$J,$A$4,TB!$K:$K,"")</f>
        <v>0</v>
      </c>
      <c r="AD29" s="219">
        <f>SUMIFS(TB!W:W,TB!$F:$F,$B29,TB!$G:$G,$C29,TB!$J:$J,$A$4,TB!$K:$K,"")</f>
        <v>0</v>
      </c>
      <c r="AE29" s="219">
        <f>SUMIFS(TB!X:X,TB!$F:$F,$B29,TB!$G:$G,$C29,TB!$J:$J,$A$4,TB!$K:$K,"")</f>
        <v>0</v>
      </c>
      <c r="AF29" s="219">
        <f>SUMIFS(TB!Y:Y,TB!$F:$F,$B29,TB!$G:$G,$C29,TB!$J:$J,$A$4,TB!$K:$K,"")</f>
        <v>0</v>
      </c>
      <c r="AG29" s="219">
        <f>SUMIFS(TB!Z:Z,TB!$F:$F,$B29,TB!$G:$G,$C29,TB!$J:$J,$A$4,TB!$K:$K,"")</f>
        <v>0</v>
      </c>
      <c r="AH29" s="219">
        <f>SUMIFS(TB!AA:AA,TB!$F:$F,$B29,TB!$G:$G,$C29,TB!$J:$J,$A$4,TB!$K:$K,"")</f>
        <v>0</v>
      </c>
      <c r="AI29" s="219">
        <f>SUMIFS(TB!AB:AB,TB!$F:$F,$B29,TB!$G:$G,$C29,TB!$J:$J,$A$4,TB!$K:$K,"")</f>
        <v>0</v>
      </c>
      <c r="AJ29" s="219">
        <f>SUMIFS(TB!AC:AC,TB!$F:$F,$B29,TB!$G:$G,$C29,TB!$J:$J,$A$4,TB!$K:$K,"")</f>
        <v>0</v>
      </c>
      <c r="AK29" s="219">
        <f>SUMIFS(TB!AD:AD,TB!$F:$F,$B29,TB!$G:$G,$C29,TB!$J:$J,$A$4,TB!$K:$K,"")</f>
        <v>0</v>
      </c>
      <c r="AL29" s="219">
        <f>SUMIFS(TB!AE:AE,TB!$F:$F,$B29,TB!$G:$G,$C29,TB!$J:$J,$A$4,TB!$K:$K,"")</f>
        <v>0</v>
      </c>
      <c r="AM29" s="219">
        <f>SUMIFS(TB!AF:AF,TB!$F:$F,$B29,TB!$G:$G,$C29,TB!$J:$J,$A$4,TB!$K:$K,"")</f>
        <v>0</v>
      </c>
      <c r="AN29" s="219">
        <f>SUMIFS(TB!AG:AG,TB!$F:$F,$B29,TB!$G:$G,$C29,TB!$J:$J,$A$4,TB!$K:$K,"")</f>
        <v>0</v>
      </c>
      <c r="AO29" s="219">
        <f>SUMIFS(TB!AH:AH,TB!$F:$F,$B29,TB!$G:$G,$C29,TB!$J:$J,$A$4,TB!$K:$K,"")</f>
        <v>0</v>
      </c>
      <c r="AP29" s="219">
        <f>SUMIFS(TB!AI:AI,TB!$F:$F,$B29,TB!$G:$G,$C29,TB!$J:$J,$A$4,TB!$K:$K,"")</f>
        <v>0</v>
      </c>
      <c r="AQ29" s="219">
        <f>SUMIFS(TB!AJ:AJ,TB!$F:$F,$B29,TB!$G:$G,$C29,TB!$J:$J,$A$4,TB!$K:$K,"")</f>
        <v>0</v>
      </c>
      <c r="AR29" s="219">
        <f>SUMIFS(TB!AK:AK,TB!$F:$F,$B29,TB!$G:$G,$C29,TB!$J:$J,$A$4,TB!$K:$K,"")</f>
        <v>0</v>
      </c>
      <c r="AS29" s="219">
        <f>SUMIFS(TB!AL:AL,TB!$F:$F,$B29,TB!$G:$G,$C29,TB!$J:$J,$A$4,TB!$K:$K,"")</f>
        <v>0</v>
      </c>
      <c r="AT29" s="219">
        <f>SUMIFS(TB!AM:AM,TB!$F:$F,$B29,TB!$G:$G,$C29,TB!$J:$J,$A$4,TB!$K:$K,"")</f>
        <v>0</v>
      </c>
      <c r="AU29" s="219">
        <f>SUMIFS(TB!AN:AN,TB!$F:$F,$B29,TB!$G:$G,$C29,TB!$J:$J,$A$4,TB!$K:$K,"")</f>
        <v>0</v>
      </c>
      <c r="AV29" s="219">
        <f>SUMIFS(TB!AO:AO,TB!$F:$F,$B29,TB!$G:$G,$C29,TB!$J:$J,$A$4,TB!$K:$K,"")</f>
        <v>0</v>
      </c>
      <c r="AW29" s="219">
        <f>SUMIFS(TB!AP:AP,TB!$F:$F,$B29,TB!$G:$G,$C29,TB!$J:$J,$A$4,TB!$K:$K,"")</f>
        <v>0</v>
      </c>
      <c r="AX29" s="219">
        <f>SUMIFS(TB!AQ:AQ,TB!$F:$F,$B29,TB!$G:$G,$C29,TB!$J:$J,$A$4,TB!$K:$K,"")</f>
        <v>0</v>
      </c>
      <c r="AY29" s="219">
        <f>SUMIFS(TB!AR:AR,TB!$F:$F,$B29,TB!$G:$G,$C29,TB!$J:$J,$A$4,TB!$K:$K,"")</f>
        <v>0</v>
      </c>
      <c r="AZ29" s="219">
        <f>SUMIFS(TB!AS:AS,TB!$F:$F,$B29,TB!$G:$G,$C29,TB!$J:$J,$A$4,TB!$K:$K,"")</f>
        <v>0</v>
      </c>
      <c r="BA29" s="219">
        <f>SUMIFS(TB!AT:AT,TB!$F:$F,$B29,TB!$G:$G,$C29,TB!$J:$J,$A$4,TB!$K:$K,"")</f>
        <v>0</v>
      </c>
      <c r="BB29" s="219">
        <f>SUMIFS(TB!AU:AU,TB!$F:$F,$B29,TB!$G:$G,$C29,TB!$J:$J,$A$4,TB!$K:$K,"")</f>
        <v>0</v>
      </c>
      <c r="BC29" s="219">
        <f>SUMIFS(TB!AV:AV,TB!$F:$F,$B29,TB!$G:$G,$C29,TB!$J:$J,$A$4,TB!$K:$K,"")</f>
        <v>0</v>
      </c>
      <c r="BD29" s="219">
        <f>SUMIFS(TB!AW:AW,TB!$F:$F,$B29,TB!$G:$G,$C29,TB!$J:$J,$A$4,TB!$K:$K,"")</f>
        <v>0</v>
      </c>
      <c r="BE29" s="219">
        <f>SUMIFS(TB!AX:AX,TB!$F:$F,$B29,TB!$G:$G,$C29,TB!$J:$J,$A$4,TB!$K:$K,"")</f>
        <v>0</v>
      </c>
      <c r="BF29" s="219">
        <f>SUMIFS(TB!AY:AY,TB!$F:$F,$B29,TB!$G:$G,$C29,TB!$J:$J,$A$4,TB!$K:$K,"")</f>
        <v>0</v>
      </c>
      <c r="BG29" s="219">
        <f>SUMIFS(TB!AZ:AZ,TB!$F:$F,$B29,TB!$G:$G,$C29,TB!$J:$J,$A$4,TB!$K:$K,"")</f>
        <v>0</v>
      </c>
      <c r="BH29" s="219">
        <f>SUMIFS(TB!BA:BA,TB!$F:$F,$B29,TB!$G:$G,$C29,TB!$J:$J,$A$4,TB!$K:$K,"")</f>
        <v>0</v>
      </c>
      <c r="BI29" s="219">
        <f>SUMIFS(TB!BB:BB,TB!$F:$F,$B29,TB!$G:$G,$C29,TB!$J:$J,$A$4,TB!$K:$K,"")</f>
        <v>0</v>
      </c>
      <c r="BJ29" s="219">
        <f>SUMIFS(TB!BC:BC,TB!$F:$F,$B29,TB!$G:$G,$C29,TB!$J:$J,$A$4,TB!$K:$K,"")</f>
        <v>0</v>
      </c>
      <c r="BK29" s="219">
        <f>SUMIFS(TB!BD:BD,TB!$F:$F,$B29,TB!$G:$G,$C29,TB!$J:$J,$A$4,TB!$K:$K,"")</f>
        <v>0</v>
      </c>
      <c r="BL29" s="219">
        <f>SUMIFS(TB!BE:BE,TB!$F:$F,$B29,TB!$G:$G,$C29,TB!$J:$J,$A$4,TB!$K:$K,"")</f>
        <v>0</v>
      </c>
      <c r="BM29" s="219">
        <f>SUMIFS(TB!BF:BF,TB!$F:$F,$B29,TB!$G:$G,$C29,TB!$J:$J,$A$4,TB!$K:$K,"")</f>
        <v>0</v>
      </c>
      <c r="BN29" s="219">
        <f>SUMIFS(TB!BG:BG,TB!$F:$F,$B29,TB!$G:$G,$C29,TB!$J:$J,$A$4,TB!$K:$K,"")</f>
        <v>0</v>
      </c>
      <c r="BO29" s="219">
        <f>SUMIFS(TB!BH:BH,TB!$F:$F,$B29,TB!$G:$G,$C29,TB!$J:$J,$A$4,TB!$K:$K,"")</f>
        <v>0</v>
      </c>
      <c r="BP29" s="219">
        <f>SUMIFS(TB!BI:BI,TB!$F:$F,$B29,TB!$G:$G,$C29,TB!$J:$J,$A$4,TB!$K:$K,"")</f>
        <v>0</v>
      </c>
      <c r="BQ29"/>
      <c r="BR29"/>
      <c r="BS29"/>
      <c r="BT29" s="429"/>
      <c r="BU29" s="277"/>
    </row>
    <row r="30" spans="2:73" s="328" customFormat="1" ht="14.25" hidden="1" customHeight="1" outlineLevel="1" x14ac:dyDescent="0.45">
      <c r="B30" s="84" t="s">
        <v>10</v>
      </c>
      <c r="C30" s="334"/>
      <c r="D30" s="219">
        <f t="shared" si="28"/>
        <v>0</v>
      </c>
      <c r="E30" s="219">
        <f t="shared" si="26"/>
        <v>0</v>
      </c>
      <c r="F30" s="219">
        <f t="shared" si="27"/>
        <v>0</v>
      </c>
      <c r="G30" s="337">
        <f ca="1">_xlfn.IFNA(SUM(OFFSET($U30,0,MATCH(Periods!$D$15,$U$7:$BS$7)-1):OFFSET($U30,0,MATCH(Periods!$D$15,$U$7:$BS$7,0)-12)),0)</f>
        <v>0</v>
      </c>
      <c r="H30" s="277"/>
      <c r="I30" s="58" t="str">
        <f t="shared" si="3"/>
        <v>n/a</v>
      </c>
      <c r="J30" s="58" t="str">
        <f t="shared" si="4"/>
        <v>n/a</v>
      </c>
      <c r="K30" s="58" t="str">
        <f t="shared" si="4"/>
        <v>n/a</v>
      </c>
      <c r="L30" s="58" t="str">
        <f t="shared" ca="1" si="5"/>
        <v>n/a</v>
      </c>
      <c r="M30" s="329"/>
      <c r="N30" s="218">
        <f t="shared" si="6"/>
        <v>0</v>
      </c>
      <c r="O30" s="59" t="str">
        <f t="shared" si="7"/>
        <v>n/a</v>
      </c>
      <c r="P30" s="218">
        <f t="shared" si="9"/>
        <v>0</v>
      </c>
      <c r="Q30" s="59" t="str">
        <f t="shared" si="10"/>
        <v>n/a</v>
      </c>
      <c r="R30" s="218">
        <f t="shared" ca="1" si="11"/>
        <v>0</v>
      </c>
      <c r="S30" s="58" t="str">
        <f t="shared" ca="1" si="12"/>
        <v>n/a</v>
      </c>
      <c r="T30" s="269"/>
      <c r="U30" s="219">
        <f>SUMIFS(TB!N:N,TB!$F:$F,$B30,TB!$G:$G,$C30,TB!$J:$J,$A$4,TB!$K:$K,"")</f>
        <v>0</v>
      </c>
      <c r="V30" s="219">
        <f>SUMIFS(TB!O:O,TB!$F:$F,$B30,TB!$G:$G,$C30,TB!$J:$J,$A$4,TB!$K:$K,"")</f>
        <v>0</v>
      </c>
      <c r="W30" s="219">
        <f>SUMIFS(TB!P:P,TB!$F:$F,$B30,TB!$G:$G,$C30,TB!$J:$J,$A$4,TB!$K:$K,"")</f>
        <v>0</v>
      </c>
      <c r="X30" s="219">
        <f>SUMIFS(TB!Q:Q,TB!$F:$F,$B30,TB!$G:$G,$C30,TB!$J:$J,$A$4,TB!$K:$K,"")</f>
        <v>0</v>
      </c>
      <c r="Y30" s="219">
        <f>SUMIFS(TB!R:R,TB!$F:$F,$B30,TB!$G:$G,$C30,TB!$J:$J,$A$4,TB!$K:$K,"")</f>
        <v>0</v>
      </c>
      <c r="Z30" s="219">
        <f>SUMIFS(TB!S:S,TB!$F:$F,$B30,TB!$G:$G,$C30,TB!$J:$J,$A$4,TB!$K:$K,"")</f>
        <v>0</v>
      </c>
      <c r="AA30" s="219">
        <f>SUMIFS(TB!T:T,TB!$F:$F,$B30,TB!$G:$G,$C30,TB!$J:$J,$A$4,TB!$K:$K,"")</f>
        <v>0</v>
      </c>
      <c r="AB30" s="219">
        <f>SUMIFS(TB!U:U,TB!$F:$F,$B30,TB!$G:$G,$C30,TB!$J:$J,$A$4,TB!$K:$K,"")</f>
        <v>0</v>
      </c>
      <c r="AC30" s="219">
        <f>SUMIFS(TB!V:V,TB!$F:$F,$B30,TB!$G:$G,$C30,TB!$J:$J,$A$4,TB!$K:$K,"")</f>
        <v>0</v>
      </c>
      <c r="AD30" s="219">
        <f>SUMIFS(TB!W:W,TB!$F:$F,$B30,TB!$G:$G,$C30,TB!$J:$J,$A$4,TB!$K:$K,"")</f>
        <v>0</v>
      </c>
      <c r="AE30" s="219">
        <f>SUMIFS(TB!X:X,TB!$F:$F,$B30,TB!$G:$G,$C30,TB!$J:$J,$A$4,TB!$K:$K,"")</f>
        <v>0</v>
      </c>
      <c r="AF30" s="219">
        <f>SUMIFS(TB!Y:Y,TB!$F:$F,$B30,TB!$G:$G,$C30,TB!$J:$J,$A$4,TB!$K:$K,"")</f>
        <v>0</v>
      </c>
      <c r="AG30" s="219">
        <f>SUMIFS(TB!Z:Z,TB!$F:$F,$B30,TB!$G:$G,$C30,TB!$J:$J,$A$4,TB!$K:$K,"")</f>
        <v>0</v>
      </c>
      <c r="AH30" s="219">
        <f>SUMIFS(TB!AA:AA,TB!$F:$F,$B30,TB!$G:$G,$C30,TB!$J:$J,$A$4,TB!$K:$K,"")</f>
        <v>0</v>
      </c>
      <c r="AI30" s="219">
        <f>SUMIFS(TB!AB:AB,TB!$F:$F,$B30,TB!$G:$G,$C30,TB!$J:$J,$A$4,TB!$K:$K,"")</f>
        <v>0</v>
      </c>
      <c r="AJ30" s="219">
        <f>SUMIFS(TB!AC:AC,TB!$F:$F,$B30,TB!$G:$G,$C30,TB!$J:$J,$A$4,TB!$K:$K,"")</f>
        <v>0</v>
      </c>
      <c r="AK30" s="219">
        <f>SUMIFS(TB!AD:AD,TB!$F:$F,$B30,TB!$G:$G,$C30,TB!$J:$J,$A$4,TB!$K:$K,"")</f>
        <v>0</v>
      </c>
      <c r="AL30" s="219">
        <f>SUMIFS(TB!AE:AE,TB!$F:$F,$B30,TB!$G:$G,$C30,TB!$J:$J,$A$4,TB!$K:$K,"")</f>
        <v>0</v>
      </c>
      <c r="AM30" s="219">
        <f>SUMIFS(TB!AF:AF,TB!$F:$F,$B30,TB!$G:$G,$C30,TB!$J:$J,$A$4,TB!$K:$K,"")</f>
        <v>0</v>
      </c>
      <c r="AN30" s="219">
        <f>SUMIFS(TB!AG:AG,TB!$F:$F,$B30,TB!$G:$G,$C30,TB!$J:$J,$A$4,TB!$K:$K,"")</f>
        <v>0</v>
      </c>
      <c r="AO30" s="219">
        <f>SUMIFS(TB!AH:AH,TB!$F:$F,$B30,TB!$G:$G,$C30,TB!$J:$J,$A$4,TB!$K:$K,"")</f>
        <v>0</v>
      </c>
      <c r="AP30" s="219">
        <f>SUMIFS(TB!AI:AI,TB!$F:$F,$B30,TB!$G:$G,$C30,TB!$J:$J,$A$4,TB!$K:$K,"")</f>
        <v>0</v>
      </c>
      <c r="AQ30" s="219">
        <f>SUMIFS(TB!AJ:AJ,TB!$F:$F,$B30,TB!$G:$G,$C30,TB!$J:$J,$A$4,TB!$K:$K,"")</f>
        <v>0</v>
      </c>
      <c r="AR30" s="219">
        <f>SUMIFS(TB!AK:AK,TB!$F:$F,$B30,TB!$G:$G,$C30,TB!$J:$J,$A$4,TB!$K:$K,"")</f>
        <v>0</v>
      </c>
      <c r="AS30" s="219">
        <f>SUMIFS(TB!AL:AL,TB!$F:$F,$B30,TB!$G:$G,$C30,TB!$J:$J,$A$4,TB!$K:$K,"")</f>
        <v>0</v>
      </c>
      <c r="AT30" s="219">
        <f>SUMIFS(TB!AM:AM,TB!$F:$F,$B30,TB!$G:$G,$C30,TB!$J:$J,$A$4,TB!$K:$K,"")</f>
        <v>0</v>
      </c>
      <c r="AU30" s="219">
        <f>SUMIFS(TB!AN:AN,TB!$F:$F,$B30,TB!$G:$G,$C30,TB!$J:$J,$A$4,TB!$K:$K,"")</f>
        <v>0</v>
      </c>
      <c r="AV30" s="219">
        <f>SUMIFS(TB!AO:AO,TB!$F:$F,$B30,TB!$G:$G,$C30,TB!$J:$J,$A$4,TB!$K:$K,"")</f>
        <v>0</v>
      </c>
      <c r="AW30" s="219">
        <f>SUMIFS(TB!AP:AP,TB!$F:$F,$B30,TB!$G:$G,$C30,TB!$J:$J,$A$4,TB!$K:$K,"")</f>
        <v>0</v>
      </c>
      <c r="AX30" s="219">
        <f>SUMIFS(TB!AQ:AQ,TB!$F:$F,$B30,TB!$G:$G,$C30,TB!$J:$J,$A$4,TB!$K:$K,"")</f>
        <v>0</v>
      </c>
      <c r="AY30" s="219">
        <f>SUMIFS(TB!AR:AR,TB!$F:$F,$B30,TB!$G:$G,$C30,TB!$J:$J,$A$4,TB!$K:$K,"")</f>
        <v>0</v>
      </c>
      <c r="AZ30" s="219">
        <f>SUMIFS(TB!AS:AS,TB!$F:$F,$B30,TB!$G:$G,$C30,TB!$J:$J,$A$4,TB!$K:$K,"")</f>
        <v>0</v>
      </c>
      <c r="BA30" s="219">
        <f>SUMIFS(TB!AT:AT,TB!$F:$F,$B30,TB!$G:$G,$C30,TB!$J:$J,$A$4,TB!$K:$K,"")</f>
        <v>0</v>
      </c>
      <c r="BB30" s="219">
        <f>SUMIFS(TB!AU:AU,TB!$F:$F,$B30,TB!$G:$G,$C30,TB!$J:$J,$A$4,TB!$K:$K,"")</f>
        <v>0</v>
      </c>
      <c r="BC30" s="219">
        <f>SUMIFS(TB!AV:AV,TB!$F:$F,$B30,TB!$G:$G,$C30,TB!$J:$J,$A$4,TB!$K:$K,"")</f>
        <v>0</v>
      </c>
      <c r="BD30" s="219">
        <f>SUMIFS(TB!AW:AW,TB!$F:$F,$B30,TB!$G:$G,$C30,TB!$J:$J,$A$4,TB!$K:$K,"")</f>
        <v>0</v>
      </c>
      <c r="BE30" s="219">
        <f>SUMIFS(TB!AX:AX,TB!$F:$F,$B30,TB!$G:$G,$C30,TB!$J:$J,$A$4,TB!$K:$K,"")</f>
        <v>0</v>
      </c>
      <c r="BF30" s="219">
        <f>SUMIFS(TB!AY:AY,TB!$F:$F,$B30,TB!$G:$G,$C30,TB!$J:$J,$A$4,TB!$K:$K,"")</f>
        <v>0</v>
      </c>
      <c r="BG30" s="219">
        <f>SUMIFS(TB!AZ:AZ,TB!$F:$F,$B30,TB!$G:$G,$C30,TB!$J:$J,$A$4,TB!$K:$K,"")</f>
        <v>0</v>
      </c>
      <c r="BH30" s="219">
        <f>SUMIFS(TB!BA:BA,TB!$F:$F,$B30,TB!$G:$G,$C30,TB!$J:$J,$A$4,TB!$K:$K,"")</f>
        <v>0</v>
      </c>
      <c r="BI30" s="219">
        <f>SUMIFS(TB!BB:BB,TB!$F:$F,$B30,TB!$G:$G,$C30,TB!$J:$J,$A$4,TB!$K:$K,"")</f>
        <v>0</v>
      </c>
      <c r="BJ30" s="219">
        <f>SUMIFS(TB!BC:BC,TB!$F:$F,$B30,TB!$G:$G,$C30,TB!$J:$J,$A$4,TB!$K:$K,"")</f>
        <v>0</v>
      </c>
      <c r="BK30" s="219">
        <f>SUMIFS(TB!BD:BD,TB!$F:$F,$B30,TB!$G:$G,$C30,TB!$J:$J,$A$4,TB!$K:$K,"")</f>
        <v>0</v>
      </c>
      <c r="BL30" s="219">
        <f>SUMIFS(TB!BE:BE,TB!$F:$F,$B30,TB!$G:$G,$C30,TB!$J:$J,$A$4,TB!$K:$K,"")</f>
        <v>0</v>
      </c>
      <c r="BM30" s="219">
        <f>SUMIFS(TB!BF:BF,TB!$F:$F,$B30,TB!$G:$G,$C30,TB!$J:$J,$A$4,TB!$K:$K,"")</f>
        <v>0</v>
      </c>
      <c r="BN30" s="219">
        <f>SUMIFS(TB!BG:BG,TB!$F:$F,$B30,TB!$G:$G,$C30,TB!$J:$J,$A$4,TB!$K:$K,"")</f>
        <v>0</v>
      </c>
      <c r="BO30" s="219">
        <f>SUMIFS(TB!BH:BH,TB!$F:$F,$B30,TB!$G:$G,$C30,TB!$J:$J,$A$4,TB!$K:$K,"")</f>
        <v>0</v>
      </c>
      <c r="BP30" s="219">
        <f>SUMIFS(TB!BI:BI,TB!$F:$F,$B30,TB!$G:$G,$C30,TB!$J:$J,$A$4,TB!$K:$K,"")</f>
        <v>0</v>
      </c>
      <c r="BQ30"/>
      <c r="BR30"/>
      <c r="BS30"/>
      <c r="BT30" s="429"/>
      <c r="BU30" s="277"/>
    </row>
    <row r="31" spans="2:73" s="328" customFormat="1" ht="14.25" hidden="1" customHeight="1" outlineLevel="1" x14ac:dyDescent="0.45">
      <c r="B31" s="84" t="s">
        <v>10</v>
      </c>
      <c r="C31" s="334"/>
      <c r="D31" s="219">
        <f t="shared" si="28"/>
        <v>0</v>
      </c>
      <c r="E31" s="219">
        <f t="shared" si="26"/>
        <v>0</v>
      </c>
      <c r="F31" s="219">
        <f t="shared" si="27"/>
        <v>0</v>
      </c>
      <c r="G31" s="337">
        <f ca="1">_xlfn.IFNA(SUM(OFFSET($U31,0,MATCH(Periods!$D$15,$U$7:$BS$7)-1):OFFSET($U31,0,MATCH(Periods!$D$15,$U$7:$BS$7,0)-12)),0)</f>
        <v>0</v>
      </c>
      <c r="H31" s="277"/>
      <c r="I31" s="58" t="str">
        <f t="shared" si="3"/>
        <v>n/a</v>
      </c>
      <c r="J31" s="58" t="str">
        <f t="shared" si="4"/>
        <v>n/a</v>
      </c>
      <c r="K31" s="58" t="str">
        <f t="shared" si="4"/>
        <v>n/a</v>
      </c>
      <c r="L31" s="58" t="str">
        <f t="shared" ca="1" si="5"/>
        <v>n/a</v>
      </c>
      <c r="M31" s="329"/>
      <c r="N31" s="218">
        <f t="shared" si="6"/>
        <v>0</v>
      </c>
      <c r="O31" s="59" t="str">
        <f t="shared" si="7"/>
        <v>n/a</v>
      </c>
      <c r="P31" s="218">
        <f t="shared" si="9"/>
        <v>0</v>
      </c>
      <c r="Q31" s="59" t="str">
        <f t="shared" si="10"/>
        <v>n/a</v>
      </c>
      <c r="R31" s="218">
        <f t="shared" ca="1" si="11"/>
        <v>0</v>
      </c>
      <c r="S31" s="58" t="str">
        <f t="shared" ca="1" si="12"/>
        <v>n/a</v>
      </c>
      <c r="T31" s="269"/>
      <c r="U31" s="219">
        <f>SUMIFS(TB!N:N,TB!$F:$F,$B31,TB!$G:$G,$C31,TB!$J:$J,$A$4,TB!$K:$K,"")</f>
        <v>0</v>
      </c>
      <c r="V31" s="219">
        <f>SUMIFS(TB!O:O,TB!$F:$F,$B31,TB!$G:$G,$C31,TB!$J:$J,$A$4,TB!$K:$K,"")</f>
        <v>0</v>
      </c>
      <c r="W31" s="219">
        <f>SUMIFS(TB!P:P,TB!$F:$F,$B31,TB!$G:$G,$C31,TB!$J:$J,$A$4,TB!$K:$K,"")</f>
        <v>0</v>
      </c>
      <c r="X31" s="219">
        <f>SUMIFS(TB!Q:Q,TB!$F:$F,$B31,TB!$G:$G,$C31,TB!$J:$J,$A$4,TB!$K:$K,"")</f>
        <v>0</v>
      </c>
      <c r="Y31" s="219">
        <f>SUMIFS(TB!R:R,TB!$F:$F,$B31,TB!$G:$G,$C31,TB!$J:$J,$A$4,TB!$K:$K,"")</f>
        <v>0</v>
      </c>
      <c r="Z31" s="219">
        <f>SUMIFS(TB!S:S,TB!$F:$F,$B31,TB!$G:$G,$C31,TB!$J:$J,$A$4,TB!$K:$K,"")</f>
        <v>0</v>
      </c>
      <c r="AA31" s="219">
        <f>SUMIFS(TB!T:T,TB!$F:$F,$B31,TB!$G:$G,$C31,TB!$J:$J,$A$4,TB!$K:$K,"")</f>
        <v>0</v>
      </c>
      <c r="AB31" s="219">
        <f>SUMIFS(TB!U:U,TB!$F:$F,$B31,TB!$G:$G,$C31,TB!$J:$J,$A$4,TB!$K:$K,"")</f>
        <v>0</v>
      </c>
      <c r="AC31" s="219">
        <f>SUMIFS(TB!V:V,TB!$F:$F,$B31,TB!$G:$G,$C31,TB!$J:$J,$A$4,TB!$K:$K,"")</f>
        <v>0</v>
      </c>
      <c r="AD31" s="219">
        <f>SUMIFS(TB!W:W,TB!$F:$F,$B31,TB!$G:$G,$C31,TB!$J:$J,$A$4,TB!$K:$K,"")</f>
        <v>0</v>
      </c>
      <c r="AE31" s="219">
        <f>SUMIFS(TB!X:X,TB!$F:$F,$B31,TB!$G:$G,$C31,TB!$J:$J,$A$4,TB!$K:$K,"")</f>
        <v>0</v>
      </c>
      <c r="AF31" s="219">
        <f>SUMIFS(TB!Y:Y,TB!$F:$F,$B31,TB!$G:$G,$C31,TB!$J:$J,$A$4,TB!$K:$K,"")</f>
        <v>0</v>
      </c>
      <c r="AG31" s="219">
        <f>SUMIFS(TB!Z:Z,TB!$F:$F,$B31,TB!$G:$G,$C31,TB!$J:$J,$A$4,TB!$K:$K,"")</f>
        <v>0</v>
      </c>
      <c r="AH31" s="219">
        <f>SUMIFS(TB!AA:AA,TB!$F:$F,$B31,TB!$G:$G,$C31,TB!$J:$J,$A$4,TB!$K:$K,"")</f>
        <v>0</v>
      </c>
      <c r="AI31" s="219">
        <f>SUMIFS(TB!AB:AB,TB!$F:$F,$B31,TB!$G:$G,$C31,TB!$J:$J,$A$4,TB!$K:$K,"")</f>
        <v>0</v>
      </c>
      <c r="AJ31" s="219">
        <f>SUMIFS(TB!AC:AC,TB!$F:$F,$B31,TB!$G:$G,$C31,TB!$J:$J,$A$4,TB!$K:$K,"")</f>
        <v>0</v>
      </c>
      <c r="AK31" s="219">
        <f>SUMIFS(TB!AD:AD,TB!$F:$F,$B31,TB!$G:$G,$C31,TB!$J:$J,$A$4,TB!$K:$K,"")</f>
        <v>0</v>
      </c>
      <c r="AL31" s="219">
        <f>SUMIFS(TB!AE:AE,TB!$F:$F,$B31,TB!$G:$G,$C31,TB!$J:$J,$A$4,TB!$K:$K,"")</f>
        <v>0</v>
      </c>
      <c r="AM31" s="219">
        <f>SUMIFS(TB!AF:AF,TB!$F:$F,$B31,TB!$G:$G,$C31,TB!$J:$J,$A$4,TB!$K:$K,"")</f>
        <v>0</v>
      </c>
      <c r="AN31" s="219">
        <f>SUMIFS(TB!AG:AG,TB!$F:$F,$B31,TB!$G:$G,$C31,TB!$J:$J,$A$4,TB!$K:$K,"")</f>
        <v>0</v>
      </c>
      <c r="AO31" s="219">
        <f>SUMIFS(TB!AH:AH,TB!$F:$F,$B31,TB!$G:$G,$C31,TB!$J:$J,$A$4,TB!$K:$K,"")</f>
        <v>0</v>
      </c>
      <c r="AP31" s="219">
        <f>SUMIFS(TB!AI:AI,TB!$F:$F,$B31,TB!$G:$G,$C31,TB!$J:$J,$A$4,TB!$K:$K,"")</f>
        <v>0</v>
      </c>
      <c r="AQ31" s="219">
        <f>SUMIFS(TB!AJ:AJ,TB!$F:$F,$B31,TB!$G:$G,$C31,TB!$J:$J,$A$4,TB!$K:$K,"")</f>
        <v>0</v>
      </c>
      <c r="AR31" s="219">
        <f>SUMIFS(TB!AK:AK,TB!$F:$F,$B31,TB!$G:$G,$C31,TB!$J:$J,$A$4,TB!$K:$K,"")</f>
        <v>0</v>
      </c>
      <c r="AS31" s="219">
        <f>SUMIFS(TB!AL:AL,TB!$F:$F,$B31,TB!$G:$G,$C31,TB!$J:$J,$A$4,TB!$K:$K,"")</f>
        <v>0</v>
      </c>
      <c r="AT31" s="219">
        <f>SUMIFS(TB!AM:AM,TB!$F:$F,$B31,TB!$G:$G,$C31,TB!$J:$J,$A$4,TB!$K:$K,"")</f>
        <v>0</v>
      </c>
      <c r="AU31" s="219">
        <f>SUMIFS(TB!AN:AN,TB!$F:$F,$B31,TB!$G:$G,$C31,TB!$J:$J,$A$4,TB!$K:$K,"")</f>
        <v>0</v>
      </c>
      <c r="AV31" s="219">
        <f>SUMIFS(TB!AO:AO,TB!$F:$F,$B31,TB!$G:$G,$C31,TB!$J:$J,$A$4,TB!$K:$K,"")</f>
        <v>0</v>
      </c>
      <c r="AW31" s="219">
        <f>SUMIFS(TB!AP:AP,TB!$F:$F,$B31,TB!$G:$G,$C31,TB!$J:$J,$A$4,TB!$K:$K,"")</f>
        <v>0</v>
      </c>
      <c r="AX31" s="219">
        <f>SUMIFS(TB!AQ:AQ,TB!$F:$F,$B31,TB!$G:$G,$C31,TB!$J:$J,$A$4,TB!$K:$K,"")</f>
        <v>0</v>
      </c>
      <c r="AY31" s="219">
        <f>SUMIFS(TB!AR:AR,TB!$F:$F,$B31,TB!$G:$G,$C31,TB!$J:$J,$A$4,TB!$K:$K,"")</f>
        <v>0</v>
      </c>
      <c r="AZ31" s="219">
        <f>SUMIFS(TB!AS:AS,TB!$F:$F,$B31,TB!$G:$G,$C31,TB!$J:$J,$A$4,TB!$K:$K,"")</f>
        <v>0</v>
      </c>
      <c r="BA31" s="219">
        <f>SUMIFS(TB!AT:AT,TB!$F:$F,$B31,TB!$G:$G,$C31,TB!$J:$J,$A$4,TB!$K:$K,"")</f>
        <v>0</v>
      </c>
      <c r="BB31" s="219">
        <f>SUMIFS(TB!AU:AU,TB!$F:$F,$B31,TB!$G:$G,$C31,TB!$J:$J,$A$4,TB!$K:$K,"")</f>
        <v>0</v>
      </c>
      <c r="BC31" s="219">
        <f>SUMIFS(TB!AV:AV,TB!$F:$F,$B31,TB!$G:$G,$C31,TB!$J:$J,$A$4,TB!$K:$K,"")</f>
        <v>0</v>
      </c>
      <c r="BD31" s="219">
        <f>SUMIFS(TB!AW:AW,TB!$F:$F,$B31,TB!$G:$G,$C31,TB!$J:$J,$A$4,TB!$K:$K,"")</f>
        <v>0</v>
      </c>
      <c r="BE31" s="219">
        <f>SUMIFS(TB!AX:AX,TB!$F:$F,$B31,TB!$G:$G,$C31,TB!$J:$J,$A$4,TB!$K:$K,"")</f>
        <v>0</v>
      </c>
      <c r="BF31" s="219">
        <f>SUMIFS(TB!AY:AY,TB!$F:$F,$B31,TB!$G:$G,$C31,TB!$J:$J,$A$4,TB!$K:$K,"")</f>
        <v>0</v>
      </c>
      <c r="BG31" s="219">
        <f>SUMIFS(TB!AZ:AZ,TB!$F:$F,$B31,TB!$G:$G,$C31,TB!$J:$J,$A$4,TB!$K:$K,"")</f>
        <v>0</v>
      </c>
      <c r="BH31" s="219">
        <f>SUMIFS(TB!BA:BA,TB!$F:$F,$B31,TB!$G:$G,$C31,TB!$J:$J,$A$4,TB!$K:$K,"")</f>
        <v>0</v>
      </c>
      <c r="BI31" s="219">
        <f>SUMIFS(TB!BB:BB,TB!$F:$F,$B31,TB!$G:$G,$C31,TB!$J:$J,$A$4,TB!$K:$K,"")</f>
        <v>0</v>
      </c>
      <c r="BJ31" s="219">
        <f>SUMIFS(TB!BC:BC,TB!$F:$F,$B31,TB!$G:$G,$C31,TB!$J:$J,$A$4,TB!$K:$K,"")</f>
        <v>0</v>
      </c>
      <c r="BK31" s="219">
        <f>SUMIFS(TB!BD:BD,TB!$F:$F,$B31,TB!$G:$G,$C31,TB!$J:$J,$A$4,TB!$K:$K,"")</f>
        <v>0</v>
      </c>
      <c r="BL31" s="219">
        <f>SUMIFS(TB!BE:BE,TB!$F:$F,$B31,TB!$G:$G,$C31,TB!$J:$J,$A$4,TB!$K:$K,"")</f>
        <v>0</v>
      </c>
      <c r="BM31" s="219">
        <f>SUMIFS(TB!BF:BF,TB!$F:$F,$B31,TB!$G:$G,$C31,TB!$J:$J,$A$4,TB!$K:$K,"")</f>
        <v>0</v>
      </c>
      <c r="BN31" s="219">
        <f>SUMIFS(TB!BG:BG,TB!$F:$F,$B31,TB!$G:$G,$C31,TB!$J:$J,$A$4,TB!$K:$K,"")</f>
        <v>0</v>
      </c>
      <c r="BO31" s="219">
        <f>SUMIFS(TB!BH:BH,TB!$F:$F,$B31,TB!$G:$G,$C31,TB!$J:$J,$A$4,TB!$K:$K,"")</f>
        <v>0</v>
      </c>
      <c r="BP31" s="219">
        <f>SUMIFS(TB!BI:BI,TB!$F:$F,$B31,TB!$G:$G,$C31,TB!$J:$J,$A$4,TB!$K:$K,"")</f>
        <v>0</v>
      </c>
      <c r="BQ31"/>
      <c r="BR31"/>
      <c r="BS31"/>
      <c r="BT31" s="429"/>
      <c r="BU31" s="277"/>
    </row>
    <row r="32" spans="2:73" s="328" customFormat="1" ht="14.25" hidden="1" customHeight="1" outlineLevel="1" x14ac:dyDescent="0.45">
      <c r="B32" s="84" t="s">
        <v>10</v>
      </c>
      <c r="C32" s="334"/>
      <c r="D32" s="219">
        <f t="shared" si="28"/>
        <v>0</v>
      </c>
      <c r="E32" s="219">
        <f t="shared" si="26"/>
        <v>0</v>
      </c>
      <c r="F32" s="219">
        <f t="shared" si="27"/>
        <v>0</v>
      </c>
      <c r="G32" s="337">
        <f ca="1">_xlfn.IFNA(SUM(OFFSET($U32,0,MATCH(Periods!$D$15,$U$7:$BS$7)-1):OFFSET($U32,0,MATCH(Periods!$D$15,$U$7:$BS$7,0)-12)),0)</f>
        <v>0</v>
      </c>
      <c r="H32" s="277"/>
      <c r="I32" s="58" t="str">
        <f t="shared" si="3"/>
        <v>n/a</v>
      </c>
      <c r="J32" s="58" t="str">
        <f t="shared" si="4"/>
        <v>n/a</v>
      </c>
      <c r="K32" s="58" t="str">
        <f t="shared" si="4"/>
        <v>n/a</v>
      </c>
      <c r="L32" s="58" t="str">
        <f t="shared" ca="1" si="5"/>
        <v>n/a</v>
      </c>
      <c r="M32" s="329"/>
      <c r="N32" s="218">
        <f t="shared" si="6"/>
        <v>0</v>
      </c>
      <c r="O32" s="59" t="str">
        <f t="shared" si="7"/>
        <v>n/a</v>
      </c>
      <c r="P32" s="218">
        <f t="shared" si="9"/>
        <v>0</v>
      </c>
      <c r="Q32" s="59" t="str">
        <f t="shared" si="10"/>
        <v>n/a</v>
      </c>
      <c r="R32" s="218">
        <f t="shared" ca="1" si="11"/>
        <v>0</v>
      </c>
      <c r="S32" s="58" t="str">
        <f t="shared" ca="1" si="12"/>
        <v>n/a</v>
      </c>
      <c r="T32" s="269"/>
      <c r="U32" s="219">
        <f>SUMIFS(TB!N:N,TB!$F:$F,$B32,TB!$G:$G,$C32,TB!$J:$J,$A$4,TB!$K:$K,"")</f>
        <v>0</v>
      </c>
      <c r="V32" s="219">
        <f>SUMIFS(TB!O:O,TB!$F:$F,$B32,TB!$G:$G,$C32,TB!$J:$J,$A$4,TB!$K:$K,"")</f>
        <v>0</v>
      </c>
      <c r="W32" s="219">
        <f>SUMIFS(TB!P:P,TB!$F:$F,$B32,TB!$G:$G,$C32,TB!$J:$J,$A$4,TB!$K:$K,"")</f>
        <v>0</v>
      </c>
      <c r="X32" s="219">
        <f>SUMIFS(TB!Q:Q,TB!$F:$F,$B32,TB!$G:$G,$C32,TB!$J:$J,$A$4,TB!$K:$K,"")</f>
        <v>0</v>
      </c>
      <c r="Y32" s="219">
        <f>SUMIFS(TB!R:R,TB!$F:$F,$B32,TB!$G:$G,$C32,TB!$J:$J,$A$4,TB!$K:$K,"")</f>
        <v>0</v>
      </c>
      <c r="Z32" s="219">
        <f>SUMIFS(TB!S:S,TB!$F:$F,$B32,TB!$G:$G,$C32,TB!$J:$J,$A$4,TB!$K:$K,"")</f>
        <v>0</v>
      </c>
      <c r="AA32" s="219">
        <f>SUMIFS(TB!T:T,TB!$F:$F,$B32,TB!$G:$G,$C32,TB!$J:$J,$A$4,TB!$K:$K,"")</f>
        <v>0</v>
      </c>
      <c r="AB32" s="219">
        <f>SUMIFS(TB!U:U,TB!$F:$F,$B32,TB!$G:$G,$C32,TB!$J:$J,$A$4,TB!$K:$K,"")</f>
        <v>0</v>
      </c>
      <c r="AC32" s="219">
        <f>SUMIFS(TB!V:V,TB!$F:$F,$B32,TB!$G:$G,$C32,TB!$J:$J,$A$4,TB!$K:$K,"")</f>
        <v>0</v>
      </c>
      <c r="AD32" s="219">
        <f>SUMIFS(TB!W:W,TB!$F:$F,$B32,TB!$G:$G,$C32,TB!$J:$J,$A$4,TB!$K:$K,"")</f>
        <v>0</v>
      </c>
      <c r="AE32" s="219">
        <f>SUMIFS(TB!X:X,TB!$F:$F,$B32,TB!$G:$G,$C32,TB!$J:$J,$A$4,TB!$K:$K,"")</f>
        <v>0</v>
      </c>
      <c r="AF32" s="219">
        <f>SUMIFS(TB!Y:Y,TB!$F:$F,$B32,TB!$G:$G,$C32,TB!$J:$J,$A$4,TB!$K:$K,"")</f>
        <v>0</v>
      </c>
      <c r="AG32" s="219">
        <f>SUMIFS(TB!Z:Z,TB!$F:$F,$B32,TB!$G:$G,$C32,TB!$J:$J,$A$4,TB!$K:$K,"")</f>
        <v>0</v>
      </c>
      <c r="AH32" s="219">
        <f>SUMIFS(TB!AA:AA,TB!$F:$F,$B32,TB!$G:$G,$C32,TB!$J:$J,$A$4,TB!$K:$K,"")</f>
        <v>0</v>
      </c>
      <c r="AI32" s="219">
        <f>SUMIFS(TB!AB:AB,TB!$F:$F,$B32,TB!$G:$G,$C32,TB!$J:$J,$A$4,TB!$K:$K,"")</f>
        <v>0</v>
      </c>
      <c r="AJ32" s="219">
        <f>SUMIFS(TB!AC:AC,TB!$F:$F,$B32,TB!$G:$G,$C32,TB!$J:$J,$A$4,TB!$K:$K,"")</f>
        <v>0</v>
      </c>
      <c r="AK32" s="219">
        <f>SUMIFS(TB!AD:AD,TB!$F:$F,$B32,TB!$G:$G,$C32,TB!$J:$J,$A$4,TB!$K:$K,"")</f>
        <v>0</v>
      </c>
      <c r="AL32" s="219">
        <f>SUMIFS(TB!AE:AE,TB!$F:$F,$B32,TB!$G:$G,$C32,TB!$J:$J,$A$4,TB!$K:$K,"")</f>
        <v>0</v>
      </c>
      <c r="AM32" s="219">
        <f>SUMIFS(TB!AF:AF,TB!$F:$F,$B32,TB!$G:$G,$C32,TB!$J:$J,$A$4,TB!$K:$K,"")</f>
        <v>0</v>
      </c>
      <c r="AN32" s="219">
        <f>SUMIFS(TB!AG:AG,TB!$F:$F,$B32,TB!$G:$G,$C32,TB!$J:$J,$A$4,TB!$K:$K,"")</f>
        <v>0</v>
      </c>
      <c r="AO32" s="219">
        <f>SUMIFS(TB!AH:AH,TB!$F:$F,$B32,TB!$G:$G,$C32,TB!$J:$J,$A$4,TB!$K:$K,"")</f>
        <v>0</v>
      </c>
      <c r="AP32" s="219">
        <f>SUMIFS(TB!AI:AI,TB!$F:$F,$B32,TB!$G:$G,$C32,TB!$J:$J,$A$4,TB!$K:$K,"")</f>
        <v>0</v>
      </c>
      <c r="AQ32" s="219">
        <f>SUMIFS(TB!AJ:AJ,TB!$F:$F,$B32,TB!$G:$G,$C32,TB!$J:$J,$A$4,TB!$K:$K,"")</f>
        <v>0</v>
      </c>
      <c r="AR32" s="219">
        <f>SUMIFS(TB!AK:AK,TB!$F:$F,$B32,TB!$G:$G,$C32,TB!$J:$J,$A$4,TB!$K:$K,"")</f>
        <v>0</v>
      </c>
      <c r="AS32" s="219">
        <f>SUMIFS(TB!AL:AL,TB!$F:$F,$B32,TB!$G:$G,$C32,TB!$J:$J,$A$4,TB!$K:$K,"")</f>
        <v>0</v>
      </c>
      <c r="AT32" s="219">
        <f>SUMIFS(TB!AM:AM,TB!$F:$F,$B32,TB!$G:$G,$C32,TB!$J:$J,$A$4,TB!$K:$K,"")</f>
        <v>0</v>
      </c>
      <c r="AU32" s="219">
        <f>SUMIFS(TB!AN:AN,TB!$F:$F,$B32,TB!$G:$G,$C32,TB!$J:$J,$A$4,TB!$K:$K,"")</f>
        <v>0</v>
      </c>
      <c r="AV32" s="219">
        <f>SUMIFS(TB!AO:AO,TB!$F:$F,$B32,TB!$G:$G,$C32,TB!$J:$J,$A$4,TB!$K:$K,"")</f>
        <v>0</v>
      </c>
      <c r="AW32" s="219">
        <f>SUMIFS(TB!AP:AP,TB!$F:$F,$B32,TB!$G:$G,$C32,TB!$J:$J,$A$4,TB!$K:$K,"")</f>
        <v>0</v>
      </c>
      <c r="AX32" s="219">
        <f>SUMIFS(TB!AQ:AQ,TB!$F:$F,$B32,TB!$G:$G,$C32,TB!$J:$J,$A$4,TB!$K:$K,"")</f>
        <v>0</v>
      </c>
      <c r="AY32" s="219">
        <f>SUMIFS(TB!AR:AR,TB!$F:$F,$B32,TB!$G:$G,$C32,TB!$J:$J,$A$4,TB!$K:$K,"")</f>
        <v>0</v>
      </c>
      <c r="AZ32" s="219">
        <f>SUMIFS(TB!AS:AS,TB!$F:$F,$B32,TB!$G:$G,$C32,TB!$J:$J,$A$4,TB!$K:$K,"")</f>
        <v>0</v>
      </c>
      <c r="BA32" s="219">
        <f>SUMIFS(TB!AT:AT,TB!$F:$F,$B32,TB!$G:$G,$C32,TB!$J:$J,$A$4,TB!$K:$K,"")</f>
        <v>0</v>
      </c>
      <c r="BB32" s="219">
        <f>SUMIFS(TB!AU:AU,TB!$F:$F,$B32,TB!$G:$G,$C32,TB!$J:$J,$A$4,TB!$K:$K,"")</f>
        <v>0</v>
      </c>
      <c r="BC32" s="219">
        <f>SUMIFS(TB!AV:AV,TB!$F:$F,$B32,TB!$G:$G,$C32,TB!$J:$J,$A$4,TB!$K:$K,"")</f>
        <v>0</v>
      </c>
      <c r="BD32" s="219">
        <f>SUMIFS(TB!AW:AW,TB!$F:$F,$B32,TB!$G:$G,$C32,TB!$J:$J,$A$4,TB!$K:$K,"")</f>
        <v>0</v>
      </c>
      <c r="BE32" s="219">
        <f>SUMIFS(TB!AX:AX,TB!$F:$F,$B32,TB!$G:$G,$C32,TB!$J:$J,$A$4,TB!$K:$K,"")</f>
        <v>0</v>
      </c>
      <c r="BF32" s="219">
        <f>SUMIFS(TB!AY:AY,TB!$F:$F,$B32,TB!$G:$G,$C32,TB!$J:$J,$A$4,TB!$K:$K,"")</f>
        <v>0</v>
      </c>
      <c r="BG32" s="219">
        <f>SUMIFS(TB!AZ:AZ,TB!$F:$F,$B32,TB!$G:$G,$C32,TB!$J:$J,$A$4,TB!$K:$K,"")</f>
        <v>0</v>
      </c>
      <c r="BH32" s="219">
        <f>SUMIFS(TB!BA:BA,TB!$F:$F,$B32,TB!$G:$G,$C32,TB!$J:$J,$A$4,TB!$K:$K,"")</f>
        <v>0</v>
      </c>
      <c r="BI32" s="219">
        <f>SUMIFS(TB!BB:BB,TB!$F:$F,$B32,TB!$G:$G,$C32,TB!$J:$J,$A$4,TB!$K:$K,"")</f>
        <v>0</v>
      </c>
      <c r="BJ32" s="219">
        <f>SUMIFS(TB!BC:BC,TB!$F:$F,$B32,TB!$G:$G,$C32,TB!$J:$J,$A$4,TB!$K:$K,"")</f>
        <v>0</v>
      </c>
      <c r="BK32" s="219">
        <f>SUMIFS(TB!BD:BD,TB!$F:$F,$B32,TB!$G:$G,$C32,TB!$J:$J,$A$4,TB!$K:$K,"")</f>
        <v>0</v>
      </c>
      <c r="BL32" s="219">
        <f>SUMIFS(TB!BE:BE,TB!$F:$F,$B32,TB!$G:$G,$C32,TB!$J:$J,$A$4,TB!$K:$K,"")</f>
        <v>0</v>
      </c>
      <c r="BM32" s="219">
        <f>SUMIFS(TB!BF:BF,TB!$F:$F,$B32,TB!$G:$G,$C32,TB!$J:$J,$A$4,TB!$K:$K,"")</f>
        <v>0</v>
      </c>
      <c r="BN32" s="219">
        <f>SUMIFS(TB!BG:BG,TB!$F:$F,$B32,TB!$G:$G,$C32,TB!$J:$J,$A$4,TB!$K:$K,"")</f>
        <v>0</v>
      </c>
      <c r="BO32" s="219">
        <f>SUMIFS(TB!BH:BH,TB!$F:$F,$B32,TB!$G:$G,$C32,TB!$J:$J,$A$4,TB!$K:$K,"")</f>
        <v>0</v>
      </c>
      <c r="BP32" s="219">
        <f>SUMIFS(TB!BI:BI,TB!$F:$F,$B32,TB!$G:$G,$C32,TB!$J:$J,$A$4,TB!$K:$K,"")</f>
        <v>0</v>
      </c>
      <c r="BQ32"/>
      <c r="BR32"/>
      <c r="BS32"/>
      <c r="BT32" s="429"/>
      <c r="BU32" s="277"/>
    </row>
    <row r="33" spans="2:73" s="328" customFormat="1" ht="14.25" hidden="1" customHeight="1" outlineLevel="1" x14ac:dyDescent="0.45">
      <c r="B33" s="84" t="s">
        <v>10</v>
      </c>
      <c r="C33" s="334"/>
      <c r="D33" s="219">
        <f t="shared" si="25"/>
        <v>0</v>
      </c>
      <c r="E33" s="219">
        <f t="shared" si="26"/>
        <v>0</v>
      </c>
      <c r="F33" s="219">
        <f t="shared" si="27"/>
        <v>0</v>
      </c>
      <c r="G33" s="337">
        <f ca="1">_xlfn.IFNA(SUM(OFFSET($U33,0,MATCH(Periods!$D$15,$U$7:$BS$7)-1):OFFSET($U33,0,MATCH(Periods!$D$15,$U$7:$BS$7,0)-12)),0)</f>
        <v>0</v>
      </c>
      <c r="H33" s="277"/>
      <c r="I33" s="58" t="str">
        <f t="shared" si="3"/>
        <v>n/a</v>
      </c>
      <c r="J33" s="58" t="str">
        <f t="shared" si="4"/>
        <v>n/a</v>
      </c>
      <c r="K33" s="58" t="str">
        <f t="shared" si="4"/>
        <v>n/a</v>
      </c>
      <c r="L33" s="58" t="str">
        <f t="shared" ca="1" si="5"/>
        <v>n/a</v>
      </c>
      <c r="M33" s="329"/>
      <c r="N33" s="218">
        <f t="shared" si="6"/>
        <v>0</v>
      </c>
      <c r="O33" s="59" t="str">
        <f t="shared" si="7"/>
        <v>n/a</v>
      </c>
      <c r="P33" s="218">
        <f t="shared" si="9"/>
        <v>0</v>
      </c>
      <c r="Q33" s="59" t="str">
        <f t="shared" si="10"/>
        <v>n/a</v>
      </c>
      <c r="R33" s="218">
        <f t="shared" ca="1" si="11"/>
        <v>0</v>
      </c>
      <c r="S33" s="58" t="str">
        <f t="shared" ca="1" si="12"/>
        <v>n/a</v>
      </c>
      <c r="T33" s="269"/>
      <c r="U33" s="219">
        <f>SUMIFS(TB!N:N,TB!$F:$F,$B33,TB!$G:$G,$C33,TB!$J:$J,$A$4,TB!$K:$K,"")</f>
        <v>0</v>
      </c>
      <c r="V33" s="219">
        <f>SUMIFS(TB!O:O,TB!$F:$F,$B33,TB!$G:$G,$C33,TB!$J:$J,$A$4,TB!$K:$K,"")</f>
        <v>0</v>
      </c>
      <c r="W33" s="219">
        <f>SUMIFS(TB!P:P,TB!$F:$F,$B33,TB!$G:$G,$C33,TB!$J:$J,$A$4,TB!$K:$K,"")</f>
        <v>0</v>
      </c>
      <c r="X33" s="219">
        <f>SUMIFS(TB!Q:Q,TB!$F:$F,$B33,TB!$G:$G,$C33,TB!$J:$J,$A$4,TB!$K:$K,"")</f>
        <v>0</v>
      </c>
      <c r="Y33" s="219">
        <f>SUMIFS(TB!R:R,TB!$F:$F,$B33,TB!$G:$G,$C33,TB!$J:$J,$A$4,TB!$K:$K,"")</f>
        <v>0</v>
      </c>
      <c r="Z33" s="219">
        <f>SUMIFS(TB!S:S,TB!$F:$F,$B33,TB!$G:$G,$C33,TB!$J:$J,$A$4,TB!$K:$K,"")</f>
        <v>0</v>
      </c>
      <c r="AA33" s="219">
        <f>SUMIFS(TB!T:T,TB!$F:$F,$B33,TB!$G:$G,$C33,TB!$J:$J,$A$4,TB!$K:$K,"")</f>
        <v>0</v>
      </c>
      <c r="AB33" s="219">
        <f>SUMIFS(TB!U:U,TB!$F:$F,$B33,TB!$G:$G,$C33,TB!$J:$J,$A$4,TB!$K:$K,"")</f>
        <v>0</v>
      </c>
      <c r="AC33" s="219">
        <f>SUMIFS(TB!V:V,TB!$F:$F,$B33,TB!$G:$G,$C33,TB!$J:$J,$A$4,TB!$K:$K,"")</f>
        <v>0</v>
      </c>
      <c r="AD33" s="219">
        <f>SUMIFS(TB!W:W,TB!$F:$F,$B33,TB!$G:$G,$C33,TB!$J:$J,$A$4,TB!$K:$K,"")</f>
        <v>0</v>
      </c>
      <c r="AE33" s="219">
        <f>SUMIFS(TB!X:X,TB!$F:$F,$B33,TB!$G:$G,$C33,TB!$J:$J,$A$4,TB!$K:$K,"")</f>
        <v>0</v>
      </c>
      <c r="AF33" s="219">
        <f>SUMIFS(TB!Y:Y,TB!$F:$F,$B33,TB!$G:$G,$C33,TB!$J:$J,$A$4,TB!$K:$K,"")</f>
        <v>0</v>
      </c>
      <c r="AG33" s="219">
        <f>SUMIFS(TB!Z:Z,TB!$F:$F,$B33,TB!$G:$G,$C33,TB!$J:$J,$A$4,TB!$K:$K,"")</f>
        <v>0</v>
      </c>
      <c r="AH33" s="219">
        <f>SUMIFS(TB!AA:AA,TB!$F:$F,$B33,TB!$G:$G,$C33,TB!$J:$J,$A$4,TB!$K:$K,"")</f>
        <v>0</v>
      </c>
      <c r="AI33" s="219">
        <f>SUMIFS(TB!AB:AB,TB!$F:$F,$B33,TB!$G:$G,$C33,TB!$J:$J,$A$4,TB!$K:$K,"")</f>
        <v>0</v>
      </c>
      <c r="AJ33" s="219">
        <f>SUMIFS(TB!AC:AC,TB!$F:$F,$B33,TB!$G:$G,$C33,TB!$J:$J,$A$4,TB!$K:$K,"")</f>
        <v>0</v>
      </c>
      <c r="AK33" s="219">
        <f>SUMIFS(TB!AD:AD,TB!$F:$F,$B33,TB!$G:$G,$C33,TB!$J:$J,$A$4,TB!$K:$K,"")</f>
        <v>0</v>
      </c>
      <c r="AL33" s="219">
        <f>SUMIFS(TB!AE:AE,TB!$F:$F,$B33,TB!$G:$G,$C33,TB!$J:$J,$A$4,TB!$K:$K,"")</f>
        <v>0</v>
      </c>
      <c r="AM33" s="219">
        <f>SUMIFS(TB!AF:AF,TB!$F:$F,$B33,TB!$G:$G,$C33,TB!$J:$J,$A$4,TB!$K:$K,"")</f>
        <v>0</v>
      </c>
      <c r="AN33" s="219">
        <f>SUMIFS(TB!AG:AG,TB!$F:$F,$B33,TB!$G:$G,$C33,TB!$J:$J,$A$4,TB!$K:$K,"")</f>
        <v>0</v>
      </c>
      <c r="AO33" s="219">
        <f>SUMIFS(TB!AH:AH,TB!$F:$F,$B33,TB!$G:$G,$C33,TB!$J:$J,$A$4,TB!$K:$K,"")</f>
        <v>0</v>
      </c>
      <c r="AP33" s="219">
        <f>SUMIFS(TB!AI:AI,TB!$F:$F,$B33,TB!$G:$G,$C33,TB!$J:$J,$A$4,TB!$K:$K,"")</f>
        <v>0</v>
      </c>
      <c r="AQ33" s="219">
        <f>SUMIFS(TB!AJ:AJ,TB!$F:$F,$B33,TB!$G:$G,$C33,TB!$J:$J,$A$4,TB!$K:$K,"")</f>
        <v>0</v>
      </c>
      <c r="AR33" s="219">
        <f>SUMIFS(TB!AK:AK,TB!$F:$F,$B33,TB!$G:$G,$C33,TB!$J:$J,$A$4,TB!$K:$K,"")</f>
        <v>0</v>
      </c>
      <c r="AS33" s="219">
        <f>SUMIFS(TB!AL:AL,TB!$F:$F,$B33,TB!$G:$G,$C33,TB!$J:$J,$A$4,TB!$K:$K,"")</f>
        <v>0</v>
      </c>
      <c r="AT33" s="219">
        <f>SUMIFS(TB!AM:AM,TB!$F:$F,$B33,TB!$G:$G,$C33,TB!$J:$J,$A$4,TB!$K:$K,"")</f>
        <v>0</v>
      </c>
      <c r="AU33" s="219">
        <f>SUMIFS(TB!AN:AN,TB!$F:$F,$B33,TB!$G:$G,$C33,TB!$J:$J,$A$4,TB!$K:$K,"")</f>
        <v>0</v>
      </c>
      <c r="AV33" s="219">
        <f>SUMIFS(TB!AO:AO,TB!$F:$F,$B33,TB!$G:$G,$C33,TB!$J:$J,$A$4,TB!$K:$K,"")</f>
        <v>0</v>
      </c>
      <c r="AW33" s="219">
        <f>SUMIFS(TB!AP:AP,TB!$F:$F,$B33,TB!$G:$G,$C33,TB!$J:$J,$A$4,TB!$K:$K,"")</f>
        <v>0</v>
      </c>
      <c r="AX33" s="219">
        <f>SUMIFS(TB!AQ:AQ,TB!$F:$F,$B33,TB!$G:$G,$C33,TB!$J:$J,$A$4,TB!$K:$K,"")</f>
        <v>0</v>
      </c>
      <c r="AY33" s="219">
        <f>SUMIFS(TB!AR:AR,TB!$F:$F,$B33,TB!$G:$G,$C33,TB!$J:$J,$A$4,TB!$K:$K,"")</f>
        <v>0</v>
      </c>
      <c r="AZ33" s="219">
        <f>SUMIFS(TB!AS:AS,TB!$F:$F,$B33,TB!$G:$G,$C33,TB!$J:$J,$A$4,TB!$K:$K,"")</f>
        <v>0</v>
      </c>
      <c r="BA33" s="219">
        <f>SUMIFS(TB!AT:AT,TB!$F:$F,$B33,TB!$G:$G,$C33,TB!$J:$J,$A$4,TB!$K:$K,"")</f>
        <v>0</v>
      </c>
      <c r="BB33" s="219">
        <f>SUMIFS(TB!AU:AU,TB!$F:$F,$B33,TB!$G:$G,$C33,TB!$J:$J,$A$4,TB!$K:$K,"")</f>
        <v>0</v>
      </c>
      <c r="BC33" s="219">
        <f>SUMIFS(TB!AV:AV,TB!$F:$F,$B33,TB!$G:$G,$C33,TB!$J:$J,$A$4,TB!$K:$K,"")</f>
        <v>0</v>
      </c>
      <c r="BD33" s="219">
        <f>SUMIFS(TB!AW:AW,TB!$F:$F,$B33,TB!$G:$G,$C33,TB!$J:$J,$A$4,TB!$K:$K,"")</f>
        <v>0</v>
      </c>
      <c r="BE33" s="219">
        <f>SUMIFS(TB!AX:AX,TB!$F:$F,$B33,TB!$G:$G,$C33,TB!$J:$J,$A$4,TB!$K:$K,"")</f>
        <v>0</v>
      </c>
      <c r="BF33" s="219">
        <f>SUMIFS(TB!AY:AY,TB!$F:$F,$B33,TB!$G:$G,$C33,TB!$J:$J,$A$4,TB!$K:$K,"")</f>
        <v>0</v>
      </c>
      <c r="BG33" s="219">
        <f>SUMIFS(TB!AZ:AZ,TB!$F:$F,$B33,TB!$G:$G,$C33,TB!$J:$J,$A$4,TB!$K:$K,"")</f>
        <v>0</v>
      </c>
      <c r="BH33" s="219">
        <f>SUMIFS(TB!BA:BA,TB!$F:$F,$B33,TB!$G:$G,$C33,TB!$J:$J,$A$4,TB!$K:$K,"")</f>
        <v>0</v>
      </c>
      <c r="BI33" s="219">
        <f>SUMIFS(TB!BB:BB,TB!$F:$F,$B33,TB!$G:$G,$C33,TB!$J:$J,$A$4,TB!$K:$K,"")</f>
        <v>0</v>
      </c>
      <c r="BJ33" s="219">
        <f>SUMIFS(TB!BC:BC,TB!$F:$F,$B33,TB!$G:$G,$C33,TB!$J:$J,$A$4,TB!$K:$K,"")</f>
        <v>0</v>
      </c>
      <c r="BK33" s="219">
        <f>SUMIFS(TB!BD:BD,TB!$F:$F,$B33,TB!$G:$G,$C33,TB!$J:$J,$A$4,TB!$K:$K,"")</f>
        <v>0</v>
      </c>
      <c r="BL33" s="219">
        <f>SUMIFS(TB!BE:BE,TB!$F:$F,$B33,TB!$G:$G,$C33,TB!$J:$J,$A$4,TB!$K:$K,"")</f>
        <v>0</v>
      </c>
      <c r="BM33" s="219">
        <f>SUMIFS(TB!BF:BF,TB!$F:$F,$B33,TB!$G:$G,$C33,TB!$J:$J,$A$4,TB!$K:$K,"")</f>
        <v>0</v>
      </c>
      <c r="BN33" s="219">
        <f>SUMIFS(TB!BG:BG,TB!$F:$F,$B33,TB!$G:$G,$C33,TB!$J:$J,$A$4,TB!$K:$K,"")</f>
        <v>0</v>
      </c>
      <c r="BO33" s="219">
        <f>SUMIFS(TB!BH:BH,TB!$F:$F,$B33,TB!$G:$G,$C33,TB!$J:$J,$A$4,TB!$K:$K,"")</f>
        <v>0</v>
      </c>
      <c r="BP33" s="219">
        <f>SUMIFS(TB!BI:BI,TB!$F:$F,$B33,TB!$G:$G,$C33,TB!$J:$J,$A$4,TB!$K:$K,"")</f>
        <v>0</v>
      </c>
      <c r="BQ33"/>
      <c r="BR33"/>
      <c r="BS33"/>
      <c r="BT33" s="429"/>
      <c r="BU33" s="277"/>
    </row>
    <row r="34" spans="2:73" s="333" customFormat="1" ht="14.25" hidden="1" customHeight="1" outlineLevel="1" x14ac:dyDescent="0.45">
      <c r="B34" s="92" t="s">
        <v>10</v>
      </c>
      <c r="C34" s="341"/>
      <c r="D34" s="220">
        <f t="shared" si="25"/>
        <v>0</v>
      </c>
      <c r="E34" s="220">
        <f t="shared" si="26"/>
        <v>0</v>
      </c>
      <c r="F34" s="220">
        <f t="shared" si="27"/>
        <v>0</v>
      </c>
      <c r="G34" s="342">
        <f ca="1">_xlfn.IFNA(SUM(OFFSET($U34,0,MATCH(Periods!$D$15,$U$7:$BS$7)-1):OFFSET($U34,0,MATCH(Periods!$D$15,$U$7:$BS$7,0)-12)),0)</f>
        <v>0</v>
      </c>
      <c r="H34" s="277"/>
      <c r="I34" s="49" t="str">
        <f t="shared" si="3"/>
        <v>n/a</v>
      </c>
      <c r="J34" s="49" t="str">
        <f t="shared" si="4"/>
        <v>n/a</v>
      </c>
      <c r="K34" s="49" t="str">
        <f t="shared" si="4"/>
        <v>n/a</v>
      </c>
      <c r="L34" s="49" t="str">
        <f t="shared" ca="1" si="5"/>
        <v>n/a</v>
      </c>
      <c r="M34" s="329"/>
      <c r="N34" s="220">
        <f t="shared" si="6"/>
        <v>0</v>
      </c>
      <c r="O34" s="83" t="str">
        <f t="shared" si="7"/>
        <v>n/a</v>
      </c>
      <c r="P34" s="220">
        <f t="shared" si="9"/>
        <v>0</v>
      </c>
      <c r="Q34" s="83" t="str">
        <f t="shared" si="10"/>
        <v>n/a</v>
      </c>
      <c r="R34" s="220">
        <f t="shared" ca="1" si="11"/>
        <v>0</v>
      </c>
      <c r="S34" s="49" t="str">
        <f t="shared" ca="1" si="12"/>
        <v>n/a</v>
      </c>
      <c r="T34" s="269"/>
      <c r="U34" s="220">
        <f>SUMIFS(TB!N:N,TB!$F:$F,$B34,TB!$G:$G,$C34,TB!$J:$J,$A$4,TB!$K:$K,"")</f>
        <v>0</v>
      </c>
      <c r="V34" s="220">
        <f>SUMIFS(TB!O:O,TB!$F:$F,$B34,TB!$G:$G,$C34,TB!$J:$J,$A$4,TB!$K:$K,"")</f>
        <v>0</v>
      </c>
      <c r="W34" s="220">
        <f>SUMIFS(TB!P:P,TB!$F:$F,$B34,TB!$G:$G,$C34,TB!$J:$J,$A$4,TB!$K:$K,"")</f>
        <v>0</v>
      </c>
      <c r="X34" s="220">
        <f>SUMIFS(TB!Q:Q,TB!$F:$F,$B34,TB!$G:$G,$C34,TB!$J:$J,$A$4,TB!$K:$K,"")</f>
        <v>0</v>
      </c>
      <c r="Y34" s="220">
        <f>SUMIFS(TB!R:R,TB!$F:$F,$B34,TB!$G:$G,$C34,TB!$J:$J,$A$4,TB!$K:$K,"")</f>
        <v>0</v>
      </c>
      <c r="Z34" s="220">
        <f>SUMIFS(TB!S:S,TB!$F:$F,$B34,TB!$G:$G,$C34,TB!$J:$J,$A$4,TB!$K:$K,"")</f>
        <v>0</v>
      </c>
      <c r="AA34" s="220">
        <f>SUMIFS(TB!T:T,TB!$F:$F,$B34,TB!$G:$G,$C34,TB!$J:$J,$A$4,TB!$K:$K,"")</f>
        <v>0</v>
      </c>
      <c r="AB34" s="220">
        <f>SUMIFS(TB!U:U,TB!$F:$F,$B34,TB!$G:$G,$C34,TB!$J:$J,$A$4,TB!$K:$K,"")</f>
        <v>0</v>
      </c>
      <c r="AC34" s="220">
        <f>SUMIFS(TB!V:V,TB!$F:$F,$B34,TB!$G:$G,$C34,TB!$J:$J,$A$4,TB!$K:$K,"")</f>
        <v>0</v>
      </c>
      <c r="AD34" s="220">
        <f>SUMIFS(TB!W:W,TB!$F:$F,$B34,TB!$G:$G,$C34,TB!$J:$J,$A$4,TB!$K:$K,"")</f>
        <v>0</v>
      </c>
      <c r="AE34" s="220">
        <f>SUMIFS(TB!X:X,TB!$F:$F,$B34,TB!$G:$G,$C34,TB!$J:$J,$A$4,TB!$K:$K,"")</f>
        <v>0</v>
      </c>
      <c r="AF34" s="220">
        <f>SUMIFS(TB!Y:Y,TB!$F:$F,$B34,TB!$G:$G,$C34,TB!$J:$J,$A$4,TB!$K:$K,"")</f>
        <v>0</v>
      </c>
      <c r="AG34" s="220">
        <f>SUMIFS(TB!Z:Z,TB!$F:$F,$B34,TB!$G:$G,$C34,TB!$J:$J,$A$4,TB!$K:$K,"")</f>
        <v>0</v>
      </c>
      <c r="AH34" s="220">
        <f>SUMIFS(TB!AA:AA,TB!$F:$F,$B34,TB!$G:$G,$C34,TB!$J:$J,$A$4,TB!$K:$K,"")</f>
        <v>0</v>
      </c>
      <c r="AI34" s="220">
        <f>SUMIFS(TB!AB:AB,TB!$F:$F,$B34,TB!$G:$G,$C34,TB!$J:$J,$A$4,TB!$K:$K,"")</f>
        <v>0</v>
      </c>
      <c r="AJ34" s="220">
        <f>SUMIFS(TB!AC:AC,TB!$F:$F,$B34,TB!$G:$G,$C34,TB!$J:$J,$A$4,TB!$K:$K,"")</f>
        <v>0</v>
      </c>
      <c r="AK34" s="220">
        <f>SUMIFS(TB!AD:AD,TB!$F:$F,$B34,TB!$G:$G,$C34,TB!$J:$J,$A$4,TB!$K:$K,"")</f>
        <v>0</v>
      </c>
      <c r="AL34" s="220">
        <f>SUMIFS(TB!AE:AE,TB!$F:$F,$B34,TB!$G:$G,$C34,TB!$J:$J,$A$4,TB!$K:$K,"")</f>
        <v>0</v>
      </c>
      <c r="AM34" s="220">
        <f>SUMIFS(TB!AF:AF,TB!$F:$F,$B34,TB!$G:$G,$C34,TB!$J:$J,$A$4,TB!$K:$K,"")</f>
        <v>0</v>
      </c>
      <c r="AN34" s="220">
        <f>SUMIFS(TB!AG:AG,TB!$F:$F,$B34,TB!$G:$G,$C34,TB!$J:$J,$A$4,TB!$K:$K,"")</f>
        <v>0</v>
      </c>
      <c r="AO34" s="220">
        <f>SUMIFS(TB!AH:AH,TB!$F:$F,$B34,TB!$G:$G,$C34,TB!$J:$J,$A$4,TB!$K:$K,"")</f>
        <v>0</v>
      </c>
      <c r="AP34" s="220">
        <f>SUMIFS(TB!AI:AI,TB!$F:$F,$B34,TB!$G:$G,$C34,TB!$J:$J,$A$4,TB!$K:$K,"")</f>
        <v>0</v>
      </c>
      <c r="AQ34" s="220">
        <f>SUMIFS(TB!AJ:AJ,TB!$F:$F,$B34,TB!$G:$G,$C34,TB!$J:$J,$A$4,TB!$K:$K,"")</f>
        <v>0</v>
      </c>
      <c r="AR34" s="220">
        <f>SUMIFS(TB!AK:AK,TB!$F:$F,$B34,TB!$G:$G,$C34,TB!$J:$J,$A$4,TB!$K:$K,"")</f>
        <v>0</v>
      </c>
      <c r="AS34" s="220">
        <f>SUMIFS(TB!AL:AL,TB!$F:$F,$B34,TB!$G:$G,$C34,TB!$J:$J,$A$4,TB!$K:$K,"")</f>
        <v>0</v>
      </c>
      <c r="AT34" s="220">
        <f>SUMIFS(TB!AM:AM,TB!$F:$F,$B34,TB!$G:$G,$C34,TB!$J:$J,$A$4,TB!$K:$K,"")</f>
        <v>0</v>
      </c>
      <c r="AU34" s="220">
        <f>SUMIFS(TB!AN:AN,TB!$F:$F,$B34,TB!$G:$G,$C34,TB!$J:$J,$A$4,TB!$K:$K,"")</f>
        <v>0</v>
      </c>
      <c r="AV34" s="220">
        <f>SUMIFS(TB!AO:AO,TB!$F:$F,$B34,TB!$G:$G,$C34,TB!$J:$J,$A$4,TB!$K:$K,"")</f>
        <v>0</v>
      </c>
      <c r="AW34" s="220">
        <f>SUMIFS(TB!AP:AP,TB!$F:$F,$B34,TB!$G:$G,$C34,TB!$J:$J,$A$4,TB!$K:$K,"")</f>
        <v>0</v>
      </c>
      <c r="AX34" s="220">
        <f>SUMIFS(TB!AQ:AQ,TB!$F:$F,$B34,TB!$G:$G,$C34,TB!$J:$J,$A$4,TB!$K:$K,"")</f>
        <v>0</v>
      </c>
      <c r="AY34" s="220">
        <f>SUMIFS(TB!AR:AR,TB!$F:$F,$B34,TB!$G:$G,$C34,TB!$J:$J,$A$4,TB!$K:$K,"")</f>
        <v>0</v>
      </c>
      <c r="AZ34" s="220">
        <f>SUMIFS(TB!AS:AS,TB!$F:$F,$B34,TB!$G:$G,$C34,TB!$J:$J,$A$4,TB!$K:$K,"")</f>
        <v>0</v>
      </c>
      <c r="BA34" s="220">
        <f>SUMIFS(TB!AT:AT,TB!$F:$F,$B34,TB!$G:$G,$C34,TB!$J:$J,$A$4,TB!$K:$K,"")</f>
        <v>0</v>
      </c>
      <c r="BB34" s="220">
        <f>SUMIFS(TB!AU:AU,TB!$F:$F,$B34,TB!$G:$G,$C34,TB!$J:$J,$A$4,TB!$K:$K,"")</f>
        <v>0</v>
      </c>
      <c r="BC34" s="220">
        <f>SUMIFS(TB!AV:AV,TB!$F:$F,$B34,TB!$G:$G,$C34,TB!$J:$J,$A$4,TB!$K:$K,"")</f>
        <v>0</v>
      </c>
      <c r="BD34" s="220">
        <f>SUMIFS(TB!AW:AW,TB!$F:$F,$B34,TB!$G:$G,$C34,TB!$J:$J,$A$4,TB!$K:$K,"")</f>
        <v>0</v>
      </c>
      <c r="BE34" s="220">
        <f>SUMIFS(TB!AX:AX,TB!$F:$F,$B34,TB!$G:$G,$C34,TB!$J:$J,$A$4,TB!$K:$K,"")</f>
        <v>0</v>
      </c>
      <c r="BF34" s="220">
        <f>SUMIFS(TB!AY:AY,TB!$F:$F,$B34,TB!$G:$G,$C34,TB!$J:$J,$A$4,TB!$K:$K,"")</f>
        <v>0</v>
      </c>
      <c r="BG34" s="220">
        <f>SUMIFS(TB!AZ:AZ,TB!$F:$F,$B34,TB!$G:$G,$C34,TB!$J:$J,$A$4,TB!$K:$K,"")</f>
        <v>0</v>
      </c>
      <c r="BH34" s="220">
        <f>SUMIFS(TB!BA:BA,TB!$F:$F,$B34,TB!$G:$G,$C34,TB!$J:$J,$A$4,TB!$K:$K,"")</f>
        <v>0</v>
      </c>
      <c r="BI34" s="220">
        <f>SUMIFS(TB!BB:BB,TB!$F:$F,$B34,TB!$G:$G,$C34,TB!$J:$J,$A$4,TB!$K:$K,"")</f>
        <v>0</v>
      </c>
      <c r="BJ34" s="220">
        <f>SUMIFS(TB!BC:BC,TB!$F:$F,$B34,TB!$G:$G,$C34,TB!$J:$J,$A$4,TB!$K:$K,"")</f>
        <v>0</v>
      </c>
      <c r="BK34" s="220">
        <f>SUMIFS(TB!BD:BD,TB!$F:$F,$B34,TB!$G:$G,$C34,TB!$J:$J,$A$4,TB!$K:$K,"")</f>
        <v>0</v>
      </c>
      <c r="BL34" s="220">
        <f>SUMIFS(TB!BE:BE,TB!$F:$F,$B34,TB!$G:$G,$C34,TB!$J:$J,$A$4,TB!$K:$K,"")</f>
        <v>0</v>
      </c>
      <c r="BM34" s="220">
        <f>SUMIFS(TB!BF:BF,TB!$F:$F,$B34,TB!$G:$G,$C34,TB!$J:$J,$A$4,TB!$K:$K,"")</f>
        <v>0</v>
      </c>
      <c r="BN34" s="220">
        <f>SUMIFS(TB!BG:BG,TB!$F:$F,$B34,TB!$G:$G,$C34,TB!$J:$J,$A$4,TB!$K:$K,"")</f>
        <v>0</v>
      </c>
      <c r="BO34" s="220">
        <f>SUMIFS(TB!BH:BH,TB!$F:$F,$B34,TB!$G:$G,$C34,TB!$J:$J,$A$4,TB!$K:$K,"")</f>
        <v>0</v>
      </c>
      <c r="BP34" s="220">
        <f>SUMIFS(TB!BI:BI,TB!$F:$F,$B34,TB!$G:$G,$C34,TB!$J:$J,$A$4,TB!$K:$K,"")</f>
        <v>0</v>
      </c>
      <c r="BQ34"/>
      <c r="BR34"/>
      <c r="BS34"/>
      <c r="BT34" s="430"/>
      <c r="BU34" s="277"/>
    </row>
    <row r="35" spans="2:73" s="328" customFormat="1" ht="14.25" customHeight="1" collapsed="1" x14ac:dyDescent="0.45">
      <c r="B35" s="92" t="s">
        <v>10</v>
      </c>
      <c r="C35" s="343" t="str">
        <f>B34</f>
        <v>Operating expenses</v>
      </c>
      <c r="D35" s="220">
        <f>SUM(D25:D34)</f>
        <v>125.11199999999999</v>
      </c>
      <c r="E35" s="220">
        <f>SUM(E25:E34)</f>
        <v>114.648</v>
      </c>
      <c r="F35" s="220">
        <f>SUM(F25:F34)</f>
        <v>114.276</v>
      </c>
      <c r="G35" s="342">
        <f ca="1">SUM(G25:G34)</f>
        <v>112.628</v>
      </c>
      <c r="H35" s="277"/>
      <c r="I35" s="49" t="str">
        <f t="shared" si="3"/>
        <v>n/a</v>
      </c>
      <c r="J35" s="49" t="str">
        <f t="shared" si="4"/>
        <v>n/a</v>
      </c>
      <c r="K35" s="49" t="str">
        <f t="shared" si="4"/>
        <v>n/a</v>
      </c>
      <c r="L35" s="49" t="str">
        <f t="shared" ca="1" si="5"/>
        <v>n/a</v>
      </c>
      <c r="M35" s="329"/>
      <c r="N35" s="220">
        <f t="shared" si="6"/>
        <v>-10.463999999999999</v>
      </c>
      <c r="O35" s="83">
        <f t="shared" si="7"/>
        <v>-8.3637061193170908E-2</v>
      </c>
      <c r="P35" s="220">
        <f t="shared" si="9"/>
        <v>-0.37199999999999989</v>
      </c>
      <c r="Q35" s="83">
        <f t="shared" si="10"/>
        <v>-3.2447142558090845E-3</v>
      </c>
      <c r="R35" s="220">
        <f t="shared" ca="1" si="11"/>
        <v>-1.6479999999999961</v>
      </c>
      <c r="S35" s="49">
        <f t="shared" ca="1" si="12"/>
        <v>-1.4421225804193322E-2</v>
      </c>
      <c r="T35" s="269"/>
      <c r="U35" s="220">
        <f t="shared" ref="U35:BD35" si="29">SUM(U25:U34)</f>
        <v>10.05583</v>
      </c>
      <c r="V35" s="220">
        <f t="shared" si="29"/>
        <v>10.05583</v>
      </c>
      <c r="W35" s="220">
        <f t="shared" si="29"/>
        <v>11.166339999999998</v>
      </c>
      <c r="X35" s="220">
        <f t="shared" si="29"/>
        <v>10.426000000000002</v>
      </c>
      <c r="Y35" s="220">
        <f t="shared" si="29"/>
        <v>10.426000000000002</v>
      </c>
      <c r="Z35" s="220">
        <f t="shared" si="29"/>
        <v>10.425999999999995</v>
      </c>
      <c r="AA35" s="220">
        <f t="shared" si="29"/>
        <v>10.426000000000002</v>
      </c>
      <c r="AB35" s="220">
        <f t="shared" si="29"/>
        <v>10.426000000000002</v>
      </c>
      <c r="AC35" s="220">
        <f t="shared" si="29"/>
        <v>10.426000000000002</v>
      </c>
      <c r="AD35" s="220">
        <f t="shared" si="29"/>
        <v>10.426000000000002</v>
      </c>
      <c r="AE35" s="220">
        <f t="shared" si="29"/>
        <v>10.426000000000002</v>
      </c>
      <c r="AF35" s="220">
        <f t="shared" si="29"/>
        <v>10.425999999999988</v>
      </c>
      <c r="AG35" s="220">
        <f t="shared" si="29"/>
        <v>9.5540000000000003</v>
      </c>
      <c r="AH35" s="220">
        <f t="shared" si="29"/>
        <v>9.5540000000000003</v>
      </c>
      <c r="AI35" s="220">
        <f t="shared" si="29"/>
        <v>9.5539999999999985</v>
      </c>
      <c r="AJ35" s="220">
        <f t="shared" si="29"/>
        <v>9.554000000000002</v>
      </c>
      <c r="AK35" s="220">
        <f t="shared" si="29"/>
        <v>9.554000000000002</v>
      </c>
      <c r="AL35" s="220">
        <f t="shared" si="29"/>
        <v>9.5539999999999949</v>
      </c>
      <c r="AM35" s="220">
        <f t="shared" si="29"/>
        <v>9.554000000000002</v>
      </c>
      <c r="AN35" s="220">
        <f t="shared" si="29"/>
        <v>9.554000000000002</v>
      </c>
      <c r="AO35" s="220">
        <f t="shared" si="29"/>
        <v>9.554000000000002</v>
      </c>
      <c r="AP35" s="220">
        <f t="shared" si="29"/>
        <v>9.554000000000002</v>
      </c>
      <c r="AQ35" s="220">
        <f t="shared" si="29"/>
        <v>9.5539999999999878</v>
      </c>
      <c r="AR35" s="220">
        <f t="shared" si="29"/>
        <v>9.554000000000002</v>
      </c>
      <c r="AS35" s="220">
        <f t="shared" si="29"/>
        <v>9.5229999999999997</v>
      </c>
      <c r="AT35" s="220">
        <f t="shared" si="29"/>
        <v>9.5229999999999997</v>
      </c>
      <c r="AU35" s="220">
        <f t="shared" si="29"/>
        <v>9.5229999999999997</v>
      </c>
      <c r="AV35" s="220">
        <f t="shared" si="29"/>
        <v>9.5229999999999997</v>
      </c>
      <c r="AW35" s="220">
        <f t="shared" si="29"/>
        <v>9.5230000000000032</v>
      </c>
      <c r="AX35" s="220">
        <f t="shared" si="29"/>
        <v>9.5229999999999961</v>
      </c>
      <c r="AY35" s="220">
        <f t="shared" si="29"/>
        <v>9.5230000000000032</v>
      </c>
      <c r="AZ35" s="220">
        <f t="shared" si="29"/>
        <v>9.5229999999999961</v>
      </c>
      <c r="BA35" s="220">
        <f t="shared" si="29"/>
        <v>9.5229999999999961</v>
      </c>
      <c r="BB35" s="220">
        <f t="shared" si="29"/>
        <v>9.5230000000000103</v>
      </c>
      <c r="BC35" s="220">
        <f t="shared" si="29"/>
        <v>9.5229999999999961</v>
      </c>
      <c r="BD35" s="220">
        <f t="shared" si="29"/>
        <v>9.5229999999999961</v>
      </c>
      <c r="BE35" s="220">
        <f t="shared" ref="BE35:BP35" si="30">SUM(BE25:BE34)</f>
        <v>8.6989999999999998</v>
      </c>
      <c r="BF35" s="220">
        <f t="shared" si="30"/>
        <v>8.6989999999999998</v>
      </c>
      <c r="BG35" s="220">
        <f t="shared" si="30"/>
        <v>0</v>
      </c>
      <c r="BH35" s="220">
        <f t="shared" si="30"/>
        <v>0</v>
      </c>
      <c r="BI35" s="220">
        <f t="shared" si="30"/>
        <v>0</v>
      </c>
      <c r="BJ35" s="220">
        <f t="shared" si="30"/>
        <v>0</v>
      </c>
      <c r="BK35" s="220">
        <f t="shared" si="30"/>
        <v>0</v>
      </c>
      <c r="BL35" s="220">
        <f t="shared" si="30"/>
        <v>0</v>
      </c>
      <c r="BM35" s="220">
        <f t="shared" si="30"/>
        <v>0</v>
      </c>
      <c r="BN35" s="220">
        <f t="shared" si="30"/>
        <v>0</v>
      </c>
      <c r="BO35" s="220">
        <f t="shared" si="30"/>
        <v>0</v>
      </c>
      <c r="BP35" s="220">
        <f t="shared" si="30"/>
        <v>0</v>
      </c>
      <c r="BQ35"/>
      <c r="BR35"/>
      <c r="BS35"/>
      <c r="BT35" s="430"/>
      <c r="BU35" s="277"/>
    </row>
    <row r="36" spans="2:73" s="164" customFormat="1" ht="14.25" customHeight="1" x14ac:dyDescent="0.45">
      <c r="B36" s="356" t="s">
        <v>11</v>
      </c>
      <c r="C36" s="363" t="s">
        <v>11</v>
      </c>
      <c r="D36" s="354">
        <f>D24-D35</f>
        <v>-85472.634939999989</v>
      </c>
      <c r="E36" s="354">
        <f>E24-E35</f>
        <v>-49750.113830000002</v>
      </c>
      <c r="F36" s="354">
        <f>F24-F35</f>
        <v>-98328.201950000002</v>
      </c>
      <c r="G36" s="362">
        <f ca="1">G24-G35</f>
        <v>-92227.602510000012</v>
      </c>
      <c r="H36" s="348"/>
      <c r="I36" s="50" t="str">
        <f t="shared" si="3"/>
        <v>n/a</v>
      </c>
      <c r="J36" s="50" t="str">
        <f t="shared" si="4"/>
        <v>n/a</v>
      </c>
      <c r="K36" s="50" t="str">
        <f t="shared" si="4"/>
        <v>n/a</v>
      </c>
      <c r="L36" s="50" t="str">
        <f t="shared" ca="1" si="5"/>
        <v>n/a</v>
      </c>
      <c r="M36" s="349"/>
      <c r="N36" s="354">
        <f t="shared" si="6"/>
        <v>35722.521109999987</v>
      </c>
      <c r="O36" s="336">
        <f t="shared" si="7"/>
        <v>-0.41794103030843094</v>
      </c>
      <c r="P36" s="354">
        <f t="shared" si="9"/>
        <v>-48578.08812</v>
      </c>
      <c r="Q36" s="336">
        <f t="shared" si="10"/>
        <v>0.97644174817358398</v>
      </c>
      <c r="R36" s="354">
        <f t="shared" ca="1" si="11"/>
        <v>6100.5994399999909</v>
      </c>
      <c r="S36" s="50">
        <f t="shared" ca="1" si="12"/>
        <v>-6.2043231941759217E-2</v>
      </c>
      <c r="T36" s="350"/>
      <c r="U36" s="354">
        <f t="shared" ref="U36:BD36" si="31">U24-U35</f>
        <v>-720.19839999999999</v>
      </c>
      <c r="V36" s="354">
        <f t="shared" si="31"/>
        <v>-9283.4984199999999</v>
      </c>
      <c r="W36" s="354">
        <f t="shared" si="31"/>
        <v>-4991.4208499999986</v>
      </c>
      <c r="X36" s="354">
        <f t="shared" si="31"/>
        <v>-7824.6298899999992</v>
      </c>
      <c r="Y36" s="354">
        <f t="shared" si="31"/>
        <v>-9601.9217400000016</v>
      </c>
      <c r="Z36" s="354">
        <f t="shared" si="31"/>
        <v>-3064.3422200000027</v>
      </c>
      <c r="AA36" s="354">
        <f t="shared" si="31"/>
        <v>-3180.4391099999998</v>
      </c>
      <c r="AB36" s="354">
        <f t="shared" si="31"/>
        <v>-18956.287049999999</v>
      </c>
      <c r="AC36" s="354">
        <f t="shared" si="31"/>
        <v>-7208.2547299999942</v>
      </c>
      <c r="AD36" s="354">
        <f t="shared" si="31"/>
        <v>-6908.2452900000071</v>
      </c>
      <c r="AE36" s="354">
        <f t="shared" si="31"/>
        <v>-4266.746699999997</v>
      </c>
      <c r="AF36" s="354">
        <f t="shared" si="31"/>
        <v>-9466.6505399999951</v>
      </c>
      <c r="AG36" s="354">
        <f t="shared" si="31"/>
        <v>-1366.6082100000001</v>
      </c>
      <c r="AH36" s="354">
        <f t="shared" si="31"/>
        <v>-2454.7912900000001</v>
      </c>
      <c r="AI36" s="354">
        <f t="shared" si="31"/>
        <v>-1628.3373300000007</v>
      </c>
      <c r="AJ36" s="354">
        <f t="shared" si="31"/>
        <v>-2760.5352000000003</v>
      </c>
      <c r="AK36" s="354">
        <f t="shared" si="31"/>
        <v>-3488.2956299999996</v>
      </c>
      <c r="AL36" s="354">
        <f t="shared" si="31"/>
        <v>-3268.0861800000002</v>
      </c>
      <c r="AM36" s="354">
        <f t="shared" si="31"/>
        <v>-4022.6611700000012</v>
      </c>
      <c r="AN36" s="354">
        <f t="shared" si="31"/>
        <v>-7806.3465499999984</v>
      </c>
      <c r="AO36" s="354">
        <f t="shared" si="31"/>
        <v>-6814.5411399999975</v>
      </c>
      <c r="AP36" s="354">
        <f t="shared" si="31"/>
        <v>-7171.3012600000038</v>
      </c>
      <c r="AQ36" s="354">
        <f t="shared" si="31"/>
        <v>-3251.4535199999991</v>
      </c>
      <c r="AR36" s="354">
        <f t="shared" si="31"/>
        <v>-5717.1563500000011</v>
      </c>
      <c r="AS36" s="354">
        <f t="shared" si="31"/>
        <v>-4497.7701399999996</v>
      </c>
      <c r="AT36" s="354">
        <f t="shared" si="31"/>
        <v>-5779.221410000001</v>
      </c>
      <c r="AU36" s="354">
        <f t="shared" si="31"/>
        <v>-10518.689599999996</v>
      </c>
      <c r="AV36" s="354">
        <f t="shared" si="31"/>
        <v>-15326.058590000002</v>
      </c>
      <c r="AW36" s="354">
        <f t="shared" si="31"/>
        <v>-4162.0479699999987</v>
      </c>
      <c r="AX36" s="354">
        <f t="shared" si="31"/>
        <v>-2760.1385</v>
      </c>
      <c r="AY36" s="354">
        <f t="shared" si="31"/>
        <v>-2908.0952100000059</v>
      </c>
      <c r="AZ36" s="354">
        <f t="shared" si="31"/>
        <v>-13791.689699999994</v>
      </c>
      <c r="BA36" s="354">
        <f t="shared" si="31"/>
        <v>-3288.1477700000023</v>
      </c>
      <c r="BB36" s="354">
        <f t="shared" si="31"/>
        <v>-10852.196700000006</v>
      </c>
      <c r="BC36" s="354">
        <f t="shared" si="31"/>
        <v>-13480.044299999992</v>
      </c>
      <c r="BD36" s="354">
        <f t="shared" si="31"/>
        <v>-10964.102060000003</v>
      </c>
      <c r="BE36" s="354">
        <f t="shared" ref="BE36:BP36" si="32">BE24-BE35</f>
        <v>-2086.20694</v>
      </c>
      <c r="BF36" s="354">
        <f t="shared" si="32"/>
        <v>-2090.1851699999997</v>
      </c>
      <c r="BG36" s="354">
        <f t="shared" si="32"/>
        <v>0</v>
      </c>
      <c r="BH36" s="354">
        <f t="shared" si="32"/>
        <v>0</v>
      </c>
      <c r="BI36" s="354">
        <f t="shared" si="32"/>
        <v>0</v>
      </c>
      <c r="BJ36" s="354">
        <f t="shared" si="32"/>
        <v>0</v>
      </c>
      <c r="BK36" s="354">
        <f t="shared" si="32"/>
        <v>0</v>
      </c>
      <c r="BL36" s="354">
        <f t="shared" si="32"/>
        <v>0</v>
      </c>
      <c r="BM36" s="354">
        <f t="shared" si="32"/>
        <v>0</v>
      </c>
      <c r="BN36" s="354">
        <f t="shared" si="32"/>
        <v>0</v>
      </c>
      <c r="BO36" s="354">
        <f t="shared" si="32"/>
        <v>0</v>
      </c>
      <c r="BP36" s="354">
        <f t="shared" si="32"/>
        <v>0</v>
      </c>
      <c r="BQ36" s="454"/>
      <c r="BR36" s="454"/>
      <c r="BS36" s="454"/>
      <c r="BT36" s="431"/>
      <c r="BU36" s="348"/>
    </row>
    <row r="37" spans="2:73" s="328" customFormat="1" ht="14.25" hidden="1" customHeight="1" outlineLevel="1" x14ac:dyDescent="0.45">
      <c r="B37" s="84" t="s">
        <v>66</v>
      </c>
      <c r="C37" s="334" t="s">
        <v>66</v>
      </c>
      <c r="D37" s="219">
        <f t="shared" ref="D37:D39" si="33">SUM(U37:AF37)</f>
        <v>0</v>
      </c>
      <c r="E37" s="219">
        <f>SUM(AG37:AR37)</f>
        <v>0</v>
      </c>
      <c r="F37" s="219">
        <f>SUM(AS37:BD37)</f>
        <v>0</v>
      </c>
      <c r="G37" s="337">
        <f ca="1">_xlfn.IFNA(SUM(OFFSET($U37,0,MATCH(Periods!$D$15,$U$7:$BS$7)-1):OFFSET($U37,0,MATCH(Periods!$D$15,$U$7:$BS$7,0)-12)),0)</f>
        <v>0</v>
      </c>
      <c r="H37" s="277"/>
      <c r="I37" s="58" t="str">
        <f t="shared" si="3"/>
        <v>n/a</v>
      </c>
      <c r="J37" s="58" t="str">
        <f t="shared" si="4"/>
        <v>n/a</v>
      </c>
      <c r="K37" s="58" t="str">
        <f t="shared" si="4"/>
        <v>n/a</v>
      </c>
      <c r="L37" s="58" t="str">
        <f t="shared" ca="1" si="5"/>
        <v>n/a</v>
      </c>
      <c r="M37" s="329"/>
      <c r="N37" s="218">
        <f t="shared" si="6"/>
        <v>0</v>
      </c>
      <c r="O37" s="59" t="str">
        <f t="shared" si="7"/>
        <v>n/a</v>
      </c>
      <c r="P37" s="218">
        <f t="shared" si="9"/>
        <v>0</v>
      </c>
      <c r="Q37" s="59" t="str">
        <f t="shared" si="10"/>
        <v>n/a</v>
      </c>
      <c r="R37" s="218">
        <f t="shared" ca="1" si="11"/>
        <v>0</v>
      </c>
      <c r="S37" s="58" t="str">
        <f t="shared" ca="1" si="12"/>
        <v>n/a</v>
      </c>
      <c r="T37" s="269"/>
      <c r="U37" s="219">
        <f>SUMIFS(TB!N:N,TB!$F:$F,$B37,TB!$G:$G,$C37,TB!$J:$J,$A$4,TB!$K:$K,"")</f>
        <v>0</v>
      </c>
      <c r="V37" s="219">
        <f>SUMIFS(TB!O:O,TB!$F:$F,$B37,TB!$G:$G,$C37,TB!$J:$J,$A$4,TB!$K:$K,"")</f>
        <v>0</v>
      </c>
      <c r="W37" s="219">
        <f>SUMIFS(TB!P:P,TB!$F:$F,$B37,TB!$G:$G,$C37,TB!$J:$J,$A$4,TB!$K:$K,"")</f>
        <v>0</v>
      </c>
      <c r="X37" s="219">
        <f>SUMIFS(TB!Q:Q,TB!$F:$F,$B37,TB!$G:$G,$C37,TB!$J:$J,$A$4,TB!$K:$K,"")</f>
        <v>0</v>
      </c>
      <c r="Y37" s="219">
        <f>SUMIFS(TB!R:R,TB!$F:$F,$B37,TB!$G:$G,$C37,TB!$J:$J,$A$4,TB!$K:$K,"")</f>
        <v>0</v>
      </c>
      <c r="Z37" s="219">
        <f>SUMIFS(TB!S:S,TB!$F:$F,$B37,TB!$G:$G,$C37,TB!$J:$J,$A$4,TB!$K:$K,"")</f>
        <v>0</v>
      </c>
      <c r="AA37" s="219">
        <f>SUMIFS(TB!T:T,TB!$F:$F,$B37,TB!$G:$G,$C37,TB!$J:$J,$A$4,TB!$K:$K,"")</f>
        <v>0</v>
      </c>
      <c r="AB37" s="219">
        <f>SUMIFS(TB!U:U,TB!$F:$F,$B37,TB!$G:$G,$C37,TB!$J:$J,$A$4,TB!$K:$K,"")</f>
        <v>0</v>
      </c>
      <c r="AC37" s="219">
        <f>SUMIFS(TB!V:V,TB!$F:$F,$B37,TB!$G:$G,$C37,TB!$J:$J,$A$4,TB!$K:$K,"")</f>
        <v>0</v>
      </c>
      <c r="AD37" s="219">
        <f>SUMIFS(TB!W:W,TB!$F:$F,$B37,TB!$G:$G,$C37,TB!$J:$J,$A$4,TB!$K:$K,"")</f>
        <v>0</v>
      </c>
      <c r="AE37" s="219">
        <f>SUMIFS(TB!X:X,TB!$F:$F,$B37,TB!$G:$G,$C37,TB!$J:$J,$A$4,TB!$K:$K,"")</f>
        <v>0</v>
      </c>
      <c r="AF37" s="219">
        <f>SUMIFS(TB!Y:Y,TB!$F:$F,$B37,TB!$G:$G,$C37,TB!$J:$J,$A$4,TB!$K:$K,"")</f>
        <v>0</v>
      </c>
      <c r="AG37" s="219">
        <f>SUMIFS(TB!Z:Z,TB!$F:$F,$B37,TB!$G:$G,$C37,TB!$J:$J,$A$4,TB!$K:$K,"")</f>
        <v>0</v>
      </c>
      <c r="AH37" s="219">
        <f>SUMIFS(TB!AA:AA,TB!$F:$F,$B37,TB!$G:$G,$C37,TB!$J:$J,$A$4,TB!$K:$K,"")</f>
        <v>0</v>
      </c>
      <c r="AI37" s="219">
        <f>SUMIFS(TB!AB:AB,TB!$F:$F,$B37,TB!$G:$G,$C37,TB!$J:$J,$A$4,TB!$K:$K,"")</f>
        <v>0</v>
      </c>
      <c r="AJ37" s="219">
        <f>SUMIFS(TB!AC:AC,TB!$F:$F,$B37,TB!$G:$G,$C37,TB!$J:$J,$A$4,TB!$K:$K,"")</f>
        <v>0</v>
      </c>
      <c r="AK37" s="219">
        <f>SUMIFS(TB!AD:AD,TB!$F:$F,$B37,TB!$G:$G,$C37,TB!$J:$J,$A$4,TB!$K:$K,"")</f>
        <v>0</v>
      </c>
      <c r="AL37" s="219">
        <f>SUMIFS(TB!AE:AE,TB!$F:$F,$B37,TB!$G:$G,$C37,TB!$J:$J,$A$4,TB!$K:$K,"")</f>
        <v>0</v>
      </c>
      <c r="AM37" s="219">
        <f>SUMIFS(TB!AF:AF,TB!$F:$F,$B37,TB!$G:$G,$C37,TB!$J:$J,$A$4,TB!$K:$K,"")</f>
        <v>0</v>
      </c>
      <c r="AN37" s="219">
        <f>SUMIFS(TB!AG:AG,TB!$F:$F,$B37,TB!$G:$G,$C37,TB!$J:$J,$A$4,TB!$K:$K,"")</f>
        <v>0</v>
      </c>
      <c r="AO37" s="219">
        <f>SUMIFS(TB!AH:AH,TB!$F:$F,$B37,TB!$G:$G,$C37,TB!$J:$J,$A$4,TB!$K:$K,"")</f>
        <v>0</v>
      </c>
      <c r="AP37" s="219">
        <f>SUMIFS(TB!AI:AI,TB!$F:$F,$B37,TB!$G:$G,$C37,TB!$J:$J,$A$4,TB!$K:$K,"")</f>
        <v>0</v>
      </c>
      <c r="AQ37" s="219">
        <f>SUMIFS(TB!AJ:AJ,TB!$F:$F,$B37,TB!$G:$G,$C37,TB!$J:$J,$A$4,TB!$K:$K,"")</f>
        <v>0</v>
      </c>
      <c r="AR37" s="219">
        <f>SUMIFS(TB!AK:AK,TB!$F:$F,$B37,TB!$G:$G,$C37,TB!$J:$J,$A$4,TB!$K:$K,"")</f>
        <v>0</v>
      </c>
      <c r="AS37" s="219">
        <f>SUMIFS(TB!AL:AL,TB!$F:$F,$B37,TB!$G:$G,$C37,TB!$J:$J,$A$4,TB!$K:$K,"")</f>
        <v>0</v>
      </c>
      <c r="AT37" s="219">
        <f>SUMIFS(TB!AM:AM,TB!$F:$F,$B37,TB!$G:$G,$C37,TB!$J:$J,$A$4,TB!$K:$K,"")</f>
        <v>0</v>
      </c>
      <c r="AU37" s="219">
        <f>SUMIFS(TB!AN:AN,TB!$F:$F,$B37,TB!$G:$G,$C37,TB!$J:$J,$A$4,TB!$K:$K,"")</f>
        <v>0</v>
      </c>
      <c r="AV37" s="219">
        <f>SUMIFS(TB!AO:AO,TB!$F:$F,$B37,TB!$G:$G,$C37,TB!$J:$J,$A$4,TB!$K:$K,"")</f>
        <v>0</v>
      </c>
      <c r="AW37" s="219">
        <f>SUMIFS(TB!AP:AP,TB!$F:$F,$B37,TB!$G:$G,$C37,TB!$J:$J,$A$4,TB!$K:$K,"")</f>
        <v>0</v>
      </c>
      <c r="AX37" s="219">
        <f>SUMIFS(TB!AQ:AQ,TB!$F:$F,$B37,TB!$G:$G,$C37,TB!$J:$J,$A$4,TB!$K:$K,"")</f>
        <v>0</v>
      </c>
      <c r="AY37" s="219">
        <f>SUMIFS(TB!AR:AR,TB!$F:$F,$B37,TB!$G:$G,$C37,TB!$J:$J,$A$4,TB!$K:$K,"")</f>
        <v>0</v>
      </c>
      <c r="AZ37" s="219">
        <f>SUMIFS(TB!AS:AS,TB!$F:$F,$B37,TB!$G:$G,$C37,TB!$J:$J,$A$4,TB!$K:$K,"")</f>
        <v>0</v>
      </c>
      <c r="BA37" s="219">
        <f>SUMIFS(TB!AT:AT,TB!$F:$F,$B37,TB!$G:$G,$C37,TB!$J:$J,$A$4,TB!$K:$K,"")</f>
        <v>0</v>
      </c>
      <c r="BB37" s="219">
        <f>SUMIFS(TB!AU:AU,TB!$F:$F,$B37,TB!$G:$G,$C37,TB!$J:$J,$A$4,TB!$K:$K,"")</f>
        <v>0</v>
      </c>
      <c r="BC37" s="219">
        <f>SUMIFS(TB!AV:AV,TB!$F:$F,$B37,TB!$G:$G,$C37,TB!$J:$J,$A$4,TB!$K:$K,"")</f>
        <v>0</v>
      </c>
      <c r="BD37" s="219">
        <f>SUMIFS(TB!AW:AW,TB!$F:$F,$B37,TB!$G:$G,$C37,TB!$J:$J,$A$4,TB!$K:$K,"")</f>
        <v>0</v>
      </c>
      <c r="BE37" s="219">
        <f>SUMIFS(TB!AX:AX,TB!$F:$F,$B37,TB!$G:$G,$C37,TB!$J:$J,$A$4,TB!$K:$K,"")</f>
        <v>0</v>
      </c>
      <c r="BF37" s="219">
        <f>SUMIFS(TB!AY:AY,TB!$F:$F,$B37,TB!$G:$G,$C37,TB!$J:$J,$A$4,TB!$K:$K,"")</f>
        <v>0</v>
      </c>
      <c r="BG37" s="219">
        <f>SUMIFS(TB!AZ:AZ,TB!$F:$F,$B37,TB!$G:$G,$C37,TB!$J:$J,$A$4,TB!$K:$K,"")</f>
        <v>0</v>
      </c>
      <c r="BH37" s="219">
        <f>SUMIFS(TB!BA:BA,TB!$F:$F,$B37,TB!$G:$G,$C37,TB!$J:$J,$A$4,TB!$K:$K,"")</f>
        <v>0</v>
      </c>
      <c r="BI37" s="219">
        <f>SUMIFS(TB!BB:BB,TB!$F:$F,$B37,TB!$G:$G,$C37,TB!$J:$J,$A$4,TB!$K:$K,"")</f>
        <v>0</v>
      </c>
      <c r="BJ37" s="219">
        <f>SUMIFS(TB!BC:BC,TB!$F:$F,$B37,TB!$G:$G,$C37,TB!$J:$J,$A$4,TB!$K:$K,"")</f>
        <v>0</v>
      </c>
      <c r="BK37" s="219">
        <f>SUMIFS(TB!BD:BD,TB!$F:$F,$B37,TB!$G:$G,$C37,TB!$J:$J,$A$4,TB!$K:$K,"")</f>
        <v>0</v>
      </c>
      <c r="BL37" s="219">
        <f>SUMIFS(TB!BE:BE,TB!$F:$F,$B37,TB!$G:$G,$C37,TB!$J:$J,$A$4,TB!$K:$K,"")</f>
        <v>0</v>
      </c>
      <c r="BM37" s="219">
        <f>SUMIFS(TB!BF:BF,TB!$F:$F,$B37,TB!$G:$G,$C37,TB!$J:$J,$A$4,TB!$K:$K,"")</f>
        <v>0</v>
      </c>
      <c r="BN37" s="219">
        <f>SUMIFS(TB!BG:BG,TB!$F:$F,$B37,TB!$G:$G,$C37,TB!$J:$J,$A$4,TB!$K:$K,"")</f>
        <v>0</v>
      </c>
      <c r="BO37" s="219">
        <f>SUMIFS(TB!BH:BH,TB!$F:$F,$B37,TB!$G:$G,$C37,TB!$J:$J,$A$4,TB!$K:$K,"")</f>
        <v>0</v>
      </c>
      <c r="BP37" s="219">
        <f>SUMIFS(TB!BI:BI,TB!$F:$F,$B37,TB!$G:$G,$C37,TB!$J:$J,$A$4,TB!$K:$K,"")</f>
        <v>0</v>
      </c>
      <c r="BQ37"/>
      <c r="BR37"/>
      <c r="BS37"/>
      <c r="BT37" s="429"/>
      <c r="BU37" s="277"/>
    </row>
    <row r="38" spans="2:73" s="328" customFormat="1" ht="14.25" hidden="1" customHeight="1" outlineLevel="1" x14ac:dyDescent="0.45">
      <c r="B38" s="84" t="s">
        <v>66</v>
      </c>
      <c r="C38" s="334"/>
      <c r="D38" s="219">
        <f t="shared" si="33"/>
        <v>0</v>
      </c>
      <c r="E38" s="219">
        <f>SUM(AG38:AR38)</f>
        <v>0</v>
      </c>
      <c r="F38" s="219">
        <f>SUM(AS38:BD38)</f>
        <v>0</v>
      </c>
      <c r="G38" s="337">
        <f ca="1">_xlfn.IFNA(SUM(OFFSET($U38,0,MATCH(Periods!$D$15,$U$7:$BS$7)-1):OFFSET($U38,0,MATCH(Periods!$D$15,$U$7:$BS$7,0)-12)),0)</f>
        <v>0</v>
      </c>
      <c r="H38" s="277"/>
      <c r="I38" s="58" t="str">
        <f t="shared" si="3"/>
        <v>n/a</v>
      </c>
      <c r="J38" s="58" t="str">
        <f t="shared" si="4"/>
        <v>n/a</v>
      </c>
      <c r="K38" s="58" t="str">
        <f t="shared" si="4"/>
        <v>n/a</v>
      </c>
      <c r="L38" s="58" t="str">
        <f t="shared" ca="1" si="5"/>
        <v>n/a</v>
      </c>
      <c r="M38" s="329"/>
      <c r="N38" s="218">
        <f t="shared" si="6"/>
        <v>0</v>
      </c>
      <c r="O38" s="59" t="str">
        <f t="shared" si="7"/>
        <v>n/a</v>
      </c>
      <c r="P38" s="218">
        <f t="shared" si="9"/>
        <v>0</v>
      </c>
      <c r="Q38" s="59" t="str">
        <f t="shared" si="10"/>
        <v>n/a</v>
      </c>
      <c r="R38" s="218">
        <f t="shared" ca="1" si="11"/>
        <v>0</v>
      </c>
      <c r="S38" s="58" t="str">
        <f t="shared" ca="1" si="12"/>
        <v>n/a</v>
      </c>
      <c r="T38" s="269"/>
      <c r="U38" s="219">
        <f>SUMIFS(TB!N:N,TB!$F:$F,$B38,TB!$G:$G,$C38,TB!$J:$J,$A$4,TB!$K:$K,"")</f>
        <v>0</v>
      </c>
      <c r="V38" s="219">
        <f>SUMIFS(TB!O:O,TB!$F:$F,$B38,TB!$G:$G,$C38,TB!$J:$J,$A$4,TB!$K:$K,"")</f>
        <v>0</v>
      </c>
      <c r="W38" s="219">
        <f>SUMIFS(TB!P:P,TB!$F:$F,$B38,TB!$G:$G,$C38,TB!$J:$J,$A$4,TB!$K:$K,"")</f>
        <v>0</v>
      </c>
      <c r="X38" s="219">
        <f>SUMIFS(TB!Q:Q,TB!$F:$F,$B38,TB!$G:$G,$C38,TB!$J:$J,$A$4,TB!$K:$K,"")</f>
        <v>0</v>
      </c>
      <c r="Y38" s="219">
        <f>SUMIFS(TB!R:R,TB!$F:$F,$B38,TB!$G:$G,$C38,TB!$J:$J,$A$4,TB!$K:$K,"")</f>
        <v>0</v>
      </c>
      <c r="Z38" s="219">
        <f>SUMIFS(TB!S:S,TB!$F:$F,$B38,TB!$G:$G,$C38,TB!$J:$J,$A$4,TB!$K:$K,"")</f>
        <v>0</v>
      </c>
      <c r="AA38" s="219">
        <f>SUMIFS(TB!T:T,TB!$F:$F,$B38,TB!$G:$G,$C38,TB!$J:$J,$A$4,TB!$K:$K,"")</f>
        <v>0</v>
      </c>
      <c r="AB38" s="219">
        <f>SUMIFS(TB!U:U,TB!$F:$F,$B38,TB!$G:$G,$C38,TB!$J:$J,$A$4,TB!$K:$K,"")</f>
        <v>0</v>
      </c>
      <c r="AC38" s="219">
        <f>SUMIFS(TB!V:V,TB!$F:$F,$B38,TB!$G:$G,$C38,TB!$J:$J,$A$4,TB!$K:$K,"")</f>
        <v>0</v>
      </c>
      <c r="AD38" s="219">
        <f>SUMIFS(TB!W:W,TB!$F:$F,$B38,TB!$G:$G,$C38,TB!$J:$J,$A$4,TB!$K:$K,"")</f>
        <v>0</v>
      </c>
      <c r="AE38" s="219">
        <f>SUMIFS(TB!X:X,TB!$F:$F,$B38,TB!$G:$G,$C38,TB!$J:$J,$A$4,TB!$K:$K,"")</f>
        <v>0</v>
      </c>
      <c r="AF38" s="219">
        <f>SUMIFS(TB!Y:Y,TB!$F:$F,$B38,TB!$G:$G,$C38,TB!$J:$J,$A$4,TB!$K:$K,"")</f>
        <v>0</v>
      </c>
      <c r="AG38" s="219">
        <f>SUMIFS(TB!Z:Z,TB!$F:$F,$B38,TB!$G:$G,$C38,TB!$J:$J,$A$4,TB!$K:$K,"")</f>
        <v>0</v>
      </c>
      <c r="AH38" s="219">
        <f>SUMIFS(TB!AA:AA,TB!$F:$F,$B38,TB!$G:$G,$C38,TB!$J:$J,$A$4,TB!$K:$K,"")</f>
        <v>0</v>
      </c>
      <c r="AI38" s="219">
        <f>SUMIFS(TB!AB:AB,TB!$F:$F,$B38,TB!$G:$G,$C38,TB!$J:$J,$A$4,TB!$K:$K,"")</f>
        <v>0</v>
      </c>
      <c r="AJ38" s="219">
        <f>SUMIFS(TB!AC:AC,TB!$F:$F,$B38,TB!$G:$G,$C38,TB!$J:$J,$A$4,TB!$K:$K,"")</f>
        <v>0</v>
      </c>
      <c r="AK38" s="219">
        <f>SUMIFS(TB!AD:AD,TB!$F:$F,$B38,TB!$G:$G,$C38,TB!$J:$J,$A$4,TB!$K:$K,"")</f>
        <v>0</v>
      </c>
      <c r="AL38" s="219">
        <f>SUMIFS(TB!AE:AE,TB!$F:$F,$B38,TB!$G:$G,$C38,TB!$J:$J,$A$4,TB!$K:$K,"")</f>
        <v>0</v>
      </c>
      <c r="AM38" s="219">
        <f>SUMIFS(TB!AF:AF,TB!$F:$F,$B38,TB!$G:$G,$C38,TB!$J:$J,$A$4,TB!$K:$K,"")</f>
        <v>0</v>
      </c>
      <c r="AN38" s="219">
        <f>SUMIFS(TB!AG:AG,TB!$F:$F,$B38,TB!$G:$G,$C38,TB!$J:$J,$A$4,TB!$K:$K,"")</f>
        <v>0</v>
      </c>
      <c r="AO38" s="219">
        <f>SUMIFS(TB!AH:AH,TB!$F:$F,$B38,TB!$G:$G,$C38,TB!$J:$J,$A$4,TB!$K:$K,"")</f>
        <v>0</v>
      </c>
      <c r="AP38" s="219">
        <f>SUMIFS(TB!AI:AI,TB!$F:$F,$B38,TB!$G:$G,$C38,TB!$J:$J,$A$4,TB!$K:$K,"")</f>
        <v>0</v>
      </c>
      <c r="AQ38" s="219">
        <f>SUMIFS(TB!AJ:AJ,TB!$F:$F,$B38,TB!$G:$G,$C38,TB!$J:$J,$A$4,TB!$K:$K,"")</f>
        <v>0</v>
      </c>
      <c r="AR38" s="219">
        <f>SUMIFS(TB!AK:AK,TB!$F:$F,$B38,TB!$G:$G,$C38,TB!$J:$J,$A$4,TB!$K:$K,"")</f>
        <v>0</v>
      </c>
      <c r="AS38" s="219">
        <f>SUMIFS(TB!AL:AL,TB!$F:$F,$B38,TB!$G:$G,$C38,TB!$J:$J,$A$4,TB!$K:$K,"")</f>
        <v>0</v>
      </c>
      <c r="AT38" s="219">
        <f>SUMIFS(TB!AM:AM,TB!$F:$F,$B38,TB!$G:$G,$C38,TB!$J:$J,$A$4,TB!$K:$K,"")</f>
        <v>0</v>
      </c>
      <c r="AU38" s="219">
        <f>SUMIFS(TB!AN:AN,TB!$F:$F,$B38,TB!$G:$G,$C38,TB!$J:$J,$A$4,TB!$K:$K,"")</f>
        <v>0</v>
      </c>
      <c r="AV38" s="219">
        <f>SUMIFS(TB!AO:AO,TB!$F:$F,$B38,TB!$G:$G,$C38,TB!$J:$J,$A$4,TB!$K:$K,"")</f>
        <v>0</v>
      </c>
      <c r="AW38" s="219">
        <f>SUMIFS(TB!AP:AP,TB!$F:$F,$B38,TB!$G:$G,$C38,TB!$J:$J,$A$4,TB!$K:$K,"")</f>
        <v>0</v>
      </c>
      <c r="AX38" s="219">
        <f>SUMIFS(TB!AQ:AQ,TB!$F:$F,$B38,TB!$G:$G,$C38,TB!$J:$J,$A$4,TB!$K:$K,"")</f>
        <v>0</v>
      </c>
      <c r="AY38" s="219">
        <f>SUMIFS(TB!AR:AR,TB!$F:$F,$B38,TB!$G:$G,$C38,TB!$J:$J,$A$4,TB!$K:$K,"")</f>
        <v>0</v>
      </c>
      <c r="AZ38" s="219">
        <f>SUMIFS(TB!AS:AS,TB!$F:$F,$B38,TB!$G:$G,$C38,TB!$J:$J,$A$4,TB!$K:$K,"")</f>
        <v>0</v>
      </c>
      <c r="BA38" s="219">
        <f>SUMIFS(TB!AT:AT,TB!$F:$F,$B38,TB!$G:$G,$C38,TB!$J:$J,$A$4,TB!$K:$K,"")</f>
        <v>0</v>
      </c>
      <c r="BB38" s="219">
        <f>SUMIFS(TB!AU:AU,TB!$F:$F,$B38,TB!$G:$G,$C38,TB!$J:$J,$A$4,TB!$K:$K,"")</f>
        <v>0</v>
      </c>
      <c r="BC38" s="219">
        <f>SUMIFS(TB!AV:AV,TB!$F:$F,$B38,TB!$G:$G,$C38,TB!$J:$J,$A$4,TB!$K:$K,"")</f>
        <v>0</v>
      </c>
      <c r="BD38" s="219">
        <f>SUMIFS(TB!AW:AW,TB!$F:$F,$B38,TB!$G:$G,$C38,TB!$J:$J,$A$4,TB!$K:$K,"")</f>
        <v>0</v>
      </c>
      <c r="BE38" s="219">
        <f>SUMIFS(TB!AX:AX,TB!$F:$F,$B38,TB!$G:$G,$C38,TB!$J:$J,$A$4,TB!$K:$K,"")</f>
        <v>0</v>
      </c>
      <c r="BF38" s="219">
        <f>SUMIFS(TB!AY:AY,TB!$F:$F,$B38,TB!$G:$G,$C38,TB!$J:$J,$A$4,TB!$K:$K,"")</f>
        <v>0</v>
      </c>
      <c r="BG38" s="219">
        <f>SUMIFS(TB!AZ:AZ,TB!$F:$F,$B38,TB!$G:$G,$C38,TB!$J:$J,$A$4,TB!$K:$K,"")</f>
        <v>0</v>
      </c>
      <c r="BH38" s="219">
        <f>SUMIFS(TB!BA:BA,TB!$F:$F,$B38,TB!$G:$G,$C38,TB!$J:$J,$A$4,TB!$K:$K,"")</f>
        <v>0</v>
      </c>
      <c r="BI38" s="219">
        <f>SUMIFS(TB!BB:BB,TB!$F:$F,$B38,TB!$G:$G,$C38,TB!$J:$J,$A$4,TB!$K:$K,"")</f>
        <v>0</v>
      </c>
      <c r="BJ38" s="219">
        <f>SUMIFS(TB!BC:BC,TB!$F:$F,$B38,TB!$G:$G,$C38,TB!$J:$J,$A$4,TB!$K:$K,"")</f>
        <v>0</v>
      </c>
      <c r="BK38" s="219">
        <f>SUMIFS(TB!BD:BD,TB!$F:$F,$B38,TB!$G:$G,$C38,TB!$J:$J,$A$4,TB!$K:$K,"")</f>
        <v>0</v>
      </c>
      <c r="BL38" s="219">
        <f>SUMIFS(TB!BE:BE,TB!$F:$F,$B38,TB!$G:$G,$C38,TB!$J:$J,$A$4,TB!$K:$K,"")</f>
        <v>0</v>
      </c>
      <c r="BM38" s="219">
        <f>SUMIFS(TB!BF:BF,TB!$F:$F,$B38,TB!$G:$G,$C38,TB!$J:$J,$A$4,TB!$K:$K,"")</f>
        <v>0</v>
      </c>
      <c r="BN38" s="219">
        <f>SUMIFS(TB!BG:BG,TB!$F:$F,$B38,TB!$G:$G,$C38,TB!$J:$J,$A$4,TB!$K:$K,"")</f>
        <v>0</v>
      </c>
      <c r="BO38" s="219">
        <f>SUMIFS(TB!BH:BH,TB!$F:$F,$B38,TB!$G:$G,$C38,TB!$J:$J,$A$4,TB!$K:$K,"")</f>
        <v>0</v>
      </c>
      <c r="BP38" s="219">
        <f>SUMIFS(TB!BI:BI,TB!$F:$F,$B38,TB!$G:$G,$C38,TB!$J:$J,$A$4,TB!$K:$K,"")</f>
        <v>0</v>
      </c>
      <c r="BQ38"/>
      <c r="BR38"/>
      <c r="BS38"/>
      <c r="BT38" s="429"/>
      <c r="BU38" s="277"/>
    </row>
    <row r="39" spans="2:73" s="333" customFormat="1" ht="14.25" hidden="1" customHeight="1" outlineLevel="1" x14ac:dyDescent="0.45">
      <c r="B39" s="92" t="s">
        <v>66</v>
      </c>
      <c r="C39" s="341"/>
      <c r="D39" s="220">
        <f t="shared" si="33"/>
        <v>0</v>
      </c>
      <c r="E39" s="220">
        <f>SUM(AG39:AR39)</f>
        <v>0</v>
      </c>
      <c r="F39" s="220">
        <f>SUM(AS39:BD39)</f>
        <v>0</v>
      </c>
      <c r="G39" s="342">
        <f ca="1">_xlfn.IFNA(SUM(OFFSET($U39,0,MATCH(Periods!$D$15,$U$7:$BS$7)-1):OFFSET($U39,0,MATCH(Periods!$D$15,$U$7:$BS$7,0)-12)),0)</f>
        <v>0</v>
      </c>
      <c r="H39" s="277"/>
      <c r="I39" s="49" t="str">
        <f t="shared" si="3"/>
        <v>n/a</v>
      </c>
      <c r="J39" s="49" t="str">
        <f t="shared" si="4"/>
        <v>n/a</v>
      </c>
      <c r="K39" s="49" t="str">
        <f t="shared" si="4"/>
        <v>n/a</v>
      </c>
      <c r="L39" s="49" t="str">
        <f t="shared" ca="1" si="5"/>
        <v>n/a</v>
      </c>
      <c r="M39" s="329"/>
      <c r="N39" s="220">
        <f t="shared" si="6"/>
        <v>0</v>
      </c>
      <c r="O39" s="83" t="str">
        <f t="shared" si="7"/>
        <v>n/a</v>
      </c>
      <c r="P39" s="220">
        <f t="shared" si="9"/>
        <v>0</v>
      </c>
      <c r="Q39" s="83" t="str">
        <f t="shared" si="10"/>
        <v>n/a</v>
      </c>
      <c r="R39" s="220">
        <f t="shared" ca="1" si="11"/>
        <v>0</v>
      </c>
      <c r="S39" s="49" t="str">
        <f t="shared" ca="1" si="12"/>
        <v>n/a</v>
      </c>
      <c r="T39" s="269"/>
      <c r="U39" s="220">
        <f>SUMIFS(TB!N:N,TB!$F:$F,$B39,TB!$G:$G,$C39,TB!$J:$J,$A$4,TB!$K:$K,"")</f>
        <v>0</v>
      </c>
      <c r="V39" s="220">
        <f>SUMIFS(TB!O:O,TB!$F:$F,$B39,TB!$G:$G,$C39,TB!$J:$J,$A$4,TB!$K:$K,"")</f>
        <v>0</v>
      </c>
      <c r="W39" s="220">
        <f>SUMIFS(TB!P:P,TB!$F:$F,$B39,TB!$G:$G,$C39,TB!$J:$J,$A$4,TB!$K:$K,"")</f>
        <v>0</v>
      </c>
      <c r="X39" s="220">
        <f>SUMIFS(TB!Q:Q,TB!$F:$F,$B39,TB!$G:$G,$C39,TB!$J:$J,$A$4,TB!$K:$K,"")</f>
        <v>0</v>
      </c>
      <c r="Y39" s="220">
        <f>SUMIFS(TB!R:R,TB!$F:$F,$B39,TB!$G:$G,$C39,TB!$J:$J,$A$4,TB!$K:$K,"")</f>
        <v>0</v>
      </c>
      <c r="Z39" s="220">
        <f>SUMIFS(TB!S:S,TB!$F:$F,$B39,TB!$G:$G,$C39,TB!$J:$J,$A$4,TB!$K:$K,"")</f>
        <v>0</v>
      </c>
      <c r="AA39" s="220">
        <f>SUMIFS(TB!T:T,TB!$F:$F,$B39,TB!$G:$G,$C39,TB!$J:$J,$A$4,TB!$K:$K,"")</f>
        <v>0</v>
      </c>
      <c r="AB39" s="220">
        <f>SUMIFS(TB!U:U,TB!$F:$F,$B39,TB!$G:$G,$C39,TB!$J:$J,$A$4,TB!$K:$K,"")</f>
        <v>0</v>
      </c>
      <c r="AC39" s="220">
        <f>SUMIFS(TB!V:V,TB!$F:$F,$B39,TB!$G:$G,$C39,TB!$J:$J,$A$4,TB!$K:$K,"")</f>
        <v>0</v>
      </c>
      <c r="AD39" s="220">
        <f>SUMIFS(TB!W:W,TB!$F:$F,$B39,TB!$G:$G,$C39,TB!$J:$J,$A$4,TB!$K:$K,"")</f>
        <v>0</v>
      </c>
      <c r="AE39" s="220">
        <f>SUMIFS(TB!X:X,TB!$F:$F,$B39,TB!$G:$G,$C39,TB!$J:$J,$A$4,TB!$K:$K,"")</f>
        <v>0</v>
      </c>
      <c r="AF39" s="220">
        <f>SUMIFS(TB!Y:Y,TB!$F:$F,$B39,TB!$G:$G,$C39,TB!$J:$J,$A$4,TB!$K:$K,"")</f>
        <v>0</v>
      </c>
      <c r="AG39" s="220">
        <f>SUMIFS(TB!Z:Z,TB!$F:$F,$B39,TB!$G:$G,$C39,TB!$J:$J,$A$4,TB!$K:$K,"")</f>
        <v>0</v>
      </c>
      <c r="AH39" s="220">
        <f>SUMIFS(TB!AA:AA,TB!$F:$F,$B39,TB!$G:$G,$C39,TB!$J:$J,$A$4,TB!$K:$K,"")</f>
        <v>0</v>
      </c>
      <c r="AI39" s="220">
        <f>SUMIFS(TB!AB:AB,TB!$F:$F,$B39,TB!$G:$G,$C39,TB!$J:$J,$A$4,TB!$K:$K,"")</f>
        <v>0</v>
      </c>
      <c r="AJ39" s="220">
        <f>SUMIFS(TB!AC:AC,TB!$F:$F,$B39,TB!$G:$G,$C39,TB!$J:$J,$A$4,TB!$K:$K,"")</f>
        <v>0</v>
      </c>
      <c r="AK39" s="220">
        <f>SUMIFS(TB!AD:AD,TB!$F:$F,$B39,TB!$G:$G,$C39,TB!$J:$J,$A$4,TB!$K:$K,"")</f>
        <v>0</v>
      </c>
      <c r="AL39" s="220">
        <f>SUMIFS(TB!AE:AE,TB!$F:$F,$B39,TB!$G:$G,$C39,TB!$J:$J,$A$4,TB!$K:$K,"")</f>
        <v>0</v>
      </c>
      <c r="AM39" s="220">
        <f>SUMIFS(TB!AF:AF,TB!$F:$F,$B39,TB!$G:$G,$C39,TB!$J:$J,$A$4,TB!$K:$K,"")</f>
        <v>0</v>
      </c>
      <c r="AN39" s="220">
        <f>SUMIFS(TB!AG:AG,TB!$F:$F,$B39,TB!$G:$G,$C39,TB!$J:$J,$A$4,TB!$K:$K,"")</f>
        <v>0</v>
      </c>
      <c r="AO39" s="220">
        <f>SUMIFS(TB!AH:AH,TB!$F:$F,$B39,TB!$G:$G,$C39,TB!$J:$J,$A$4,TB!$K:$K,"")</f>
        <v>0</v>
      </c>
      <c r="AP39" s="220">
        <f>SUMIFS(TB!AI:AI,TB!$F:$F,$B39,TB!$G:$G,$C39,TB!$J:$J,$A$4,TB!$K:$K,"")</f>
        <v>0</v>
      </c>
      <c r="AQ39" s="220">
        <f>SUMIFS(TB!AJ:AJ,TB!$F:$F,$B39,TB!$G:$G,$C39,TB!$J:$J,$A$4,TB!$K:$K,"")</f>
        <v>0</v>
      </c>
      <c r="AR39" s="220">
        <f>SUMIFS(TB!AK:AK,TB!$F:$F,$B39,TB!$G:$G,$C39,TB!$J:$J,$A$4,TB!$K:$K,"")</f>
        <v>0</v>
      </c>
      <c r="AS39" s="220">
        <f>SUMIFS(TB!AL:AL,TB!$F:$F,$B39,TB!$G:$G,$C39,TB!$J:$J,$A$4,TB!$K:$K,"")</f>
        <v>0</v>
      </c>
      <c r="AT39" s="220">
        <f>SUMIFS(TB!AM:AM,TB!$F:$F,$B39,TB!$G:$G,$C39,TB!$J:$J,$A$4,TB!$K:$K,"")</f>
        <v>0</v>
      </c>
      <c r="AU39" s="220">
        <f>SUMIFS(TB!AN:AN,TB!$F:$F,$B39,TB!$G:$G,$C39,TB!$J:$J,$A$4,TB!$K:$K,"")</f>
        <v>0</v>
      </c>
      <c r="AV39" s="220">
        <f>SUMIFS(TB!AO:AO,TB!$F:$F,$B39,TB!$G:$G,$C39,TB!$J:$J,$A$4,TB!$K:$K,"")</f>
        <v>0</v>
      </c>
      <c r="AW39" s="220">
        <f>SUMIFS(TB!AP:AP,TB!$F:$F,$B39,TB!$G:$G,$C39,TB!$J:$J,$A$4,TB!$K:$K,"")</f>
        <v>0</v>
      </c>
      <c r="AX39" s="220">
        <f>SUMIFS(TB!AQ:AQ,TB!$F:$F,$B39,TB!$G:$G,$C39,TB!$J:$J,$A$4,TB!$K:$K,"")</f>
        <v>0</v>
      </c>
      <c r="AY39" s="220">
        <f>SUMIFS(TB!AR:AR,TB!$F:$F,$B39,TB!$G:$G,$C39,TB!$J:$J,$A$4,TB!$K:$K,"")</f>
        <v>0</v>
      </c>
      <c r="AZ39" s="220">
        <f>SUMIFS(TB!AS:AS,TB!$F:$F,$B39,TB!$G:$G,$C39,TB!$J:$J,$A$4,TB!$K:$K,"")</f>
        <v>0</v>
      </c>
      <c r="BA39" s="220">
        <f>SUMIFS(TB!AT:AT,TB!$F:$F,$B39,TB!$G:$G,$C39,TB!$J:$J,$A$4,TB!$K:$K,"")</f>
        <v>0</v>
      </c>
      <c r="BB39" s="220">
        <f>SUMIFS(TB!AU:AU,TB!$F:$F,$B39,TB!$G:$G,$C39,TB!$J:$J,$A$4,TB!$K:$K,"")</f>
        <v>0</v>
      </c>
      <c r="BC39" s="220">
        <f>SUMIFS(TB!AV:AV,TB!$F:$F,$B39,TB!$G:$G,$C39,TB!$J:$J,$A$4,TB!$K:$K,"")</f>
        <v>0</v>
      </c>
      <c r="BD39" s="220">
        <f>SUMIFS(TB!AW:AW,TB!$F:$F,$B39,TB!$G:$G,$C39,TB!$J:$J,$A$4,TB!$K:$K,"")</f>
        <v>0</v>
      </c>
      <c r="BE39" s="220">
        <f>SUMIFS(TB!AX:AX,TB!$F:$F,$B39,TB!$G:$G,$C39,TB!$J:$J,$A$4,TB!$K:$K,"")</f>
        <v>0</v>
      </c>
      <c r="BF39" s="220">
        <f>SUMIFS(TB!AY:AY,TB!$F:$F,$B39,TB!$G:$G,$C39,TB!$J:$J,$A$4,TB!$K:$K,"")</f>
        <v>0</v>
      </c>
      <c r="BG39" s="220">
        <f>SUMIFS(TB!AZ:AZ,TB!$F:$F,$B39,TB!$G:$G,$C39,TB!$J:$J,$A$4,TB!$K:$K,"")</f>
        <v>0</v>
      </c>
      <c r="BH39" s="220">
        <f>SUMIFS(TB!BA:BA,TB!$F:$F,$B39,TB!$G:$G,$C39,TB!$J:$J,$A$4,TB!$K:$K,"")</f>
        <v>0</v>
      </c>
      <c r="BI39" s="220">
        <f>SUMIFS(TB!BB:BB,TB!$F:$F,$B39,TB!$G:$G,$C39,TB!$J:$J,$A$4,TB!$K:$K,"")</f>
        <v>0</v>
      </c>
      <c r="BJ39" s="220">
        <f>SUMIFS(TB!BC:BC,TB!$F:$F,$B39,TB!$G:$G,$C39,TB!$J:$J,$A$4,TB!$K:$K,"")</f>
        <v>0</v>
      </c>
      <c r="BK39" s="220">
        <f>SUMIFS(TB!BD:BD,TB!$F:$F,$B39,TB!$G:$G,$C39,TB!$J:$J,$A$4,TB!$K:$K,"")</f>
        <v>0</v>
      </c>
      <c r="BL39" s="220">
        <f>SUMIFS(TB!BE:BE,TB!$F:$F,$B39,TB!$G:$G,$C39,TB!$J:$J,$A$4,TB!$K:$K,"")</f>
        <v>0</v>
      </c>
      <c r="BM39" s="220">
        <f>SUMIFS(TB!BF:BF,TB!$F:$F,$B39,TB!$G:$G,$C39,TB!$J:$J,$A$4,TB!$K:$K,"")</f>
        <v>0</v>
      </c>
      <c r="BN39" s="220">
        <f>SUMIFS(TB!BG:BG,TB!$F:$F,$B39,TB!$G:$G,$C39,TB!$J:$J,$A$4,TB!$K:$K,"")</f>
        <v>0</v>
      </c>
      <c r="BO39" s="220">
        <f>SUMIFS(TB!BH:BH,TB!$F:$F,$B39,TB!$G:$G,$C39,TB!$J:$J,$A$4,TB!$K:$K,"")</f>
        <v>0</v>
      </c>
      <c r="BP39" s="220">
        <f>SUMIFS(TB!BI:BI,TB!$F:$F,$B39,TB!$G:$G,$C39,TB!$J:$J,$A$4,TB!$K:$K,"")</f>
        <v>0</v>
      </c>
      <c r="BQ39"/>
      <c r="BR39"/>
      <c r="BS39"/>
      <c r="BT39" s="430"/>
      <c r="BU39" s="277"/>
    </row>
    <row r="40" spans="2:73" s="333" customFormat="1" ht="14.25" customHeight="1" collapsed="1" x14ac:dyDescent="0.45">
      <c r="B40" s="345" t="str">
        <f>B39</f>
        <v>Other expense (income)</v>
      </c>
      <c r="C40" s="21" t="str">
        <f>B39</f>
        <v>Other expense (income)</v>
      </c>
      <c r="D40" s="218">
        <f>SUM(D37:D39)</f>
        <v>0</v>
      </c>
      <c r="E40" s="218">
        <f t="shared" ref="E40:G40" si="34">SUM(E37:E39)</f>
        <v>0</v>
      </c>
      <c r="F40" s="218">
        <f t="shared" ref="F40" si="35">SUM(F37:F39)</f>
        <v>0</v>
      </c>
      <c r="G40" s="337">
        <f t="shared" ca="1" si="34"/>
        <v>0</v>
      </c>
      <c r="H40" s="277"/>
      <c r="I40" s="58" t="str">
        <f t="shared" si="3"/>
        <v>n/a</v>
      </c>
      <c r="J40" s="58" t="str">
        <f t="shared" si="4"/>
        <v>n/a</v>
      </c>
      <c r="K40" s="58" t="str">
        <f t="shared" si="4"/>
        <v>n/a</v>
      </c>
      <c r="L40" s="58" t="str">
        <f t="shared" ca="1" si="5"/>
        <v>n/a</v>
      </c>
      <c r="M40" s="329"/>
      <c r="N40" s="218">
        <f t="shared" si="6"/>
        <v>0</v>
      </c>
      <c r="O40" s="59" t="str">
        <f t="shared" si="7"/>
        <v>n/a</v>
      </c>
      <c r="P40" s="218">
        <f t="shared" si="9"/>
        <v>0</v>
      </c>
      <c r="Q40" s="59" t="str">
        <f t="shared" si="10"/>
        <v>n/a</v>
      </c>
      <c r="R40" s="218">
        <f t="shared" ca="1" si="11"/>
        <v>0</v>
      </c>
      <c r="S40" s="58" t="str">
        <f t="shared" ca="1" si="12"/>
        <v>n/a</v>
      </c>
      <c r="T40" s="269"/>
      <c r="U40" s="218">
        <f t="shared" ref="U40" si="36">SUM(U37:U39)</f>
        <v>0</v>
      </c>
      <c r="V40" s="218">
        <f t="shared" ref="V40" si="37">SUM(V37:V39)</f>
        <v>0</v>
      </c>
      <c r="W40" s="218">
        <f t="shared" ref="W40" si="38">SUM(W37:W39)</f>
        <v>0</v>
      </c>
      <c r="X40" s="218">
        <f t="shared" ref="X40" si="39">SUM(X37:X39)</f>
        <v>0</v>
      </c>
      <c r="Y40" s="218">
        <f t="shared" ref="Y40" si="40">SUM(Y37:Y39)</f>
        <v>0</v>
      </c>
      <c r="Z40" s="218">
        <f t="shared" ref="Z40" si="41">SUM(Z37:Z39)</f>
        <v>0</v>
      </c>
      <c r="AA40" s="218">
        <f t="shared" ref="AA40" si="42">SUM(AA37:AA39)</f>
        <v>0</v>
      </c>
      <c r="AB40" s="218">
        <f t="shared" ref="AB40" si="43">SUM(AB37:AB39)</f>
        <v>0</v>
      </c>
      <c r="AC40" s="218">
        <f t="shared" ref="AC40" si="44">SUM(AC37:AC39)</f>
        <v>0</v>
      </c>
      <c r="AD40" s="218">
        <f t="shared" ref="AD40" si="45">SUM(AD37:AD39)</f>
        <v>0</v>
      </c>
      <c r="AE40" s="218">
        <f t="shared" ref="AE40" si="46">SUM(AE37:AE39)</f>
        <v>0</v>
      </c>
      <c r="AF40" s="218">
        <f t="shared" ref="AF40" si="47">SUM(AF37:AF39)</f>
        <v>0</v>
      </c>
      <c r="AG40" s="218">
        <f t="shared" ref="AG40" si="48">SUM(AG37:AG39)</f>
        <v>0</v>
      </c>
      <c r="AH40" s="218">
        <f t="shared" ref="AH40" si="49">SUM(AH37:AH39)</f>
        <v>0</v>
      </c>
      <c r="AI40" s="218">
        <f t="shared" ref="AI40" si="50">SUM(AI37:AI39)</f>
        <v>0</v>
      </c>
      <c r="AJ40" s="218">
        <f t="shared" ref="AJ40" si="51">SUM(AJ37:AJ39)</f>
        <v>0</v>
      </c>
      <c r="AK40" s="218">
        <f t="shared" ref="AK40" si="52">SUM(AK37:AK39)</f>
        <v>0</v>
      </c>
      <c r="AL40" s="218">
        <f t="shared" ref="AL40" si="53">SUM(AL37:AL39)</f>
        <v>0</v>
      </c>
      <c r="AM40" s="218">
        <f t="shared" ref="AM40" si="54">SUM(AM37:AM39)</f>
        <v>0</v>
      </c>
      <c r="AN40" s="218">
        <f t="shared" ref="AN40" si="55">SUM(AN37:AN39)</f>
        <v>0</v>
      </c>
      <c r="AO40" s="218">
        <f t="shared" ref="AO40" si="56">SUM(AO37:AO39)</f>
        <v>0</v>
      </c>
      <c r="AP40" s="218">
        <f t="shared" ref="AP40" si="57">SUM(AP37:AP39)</f>
        <v>0</v>
      </c>
      <c r="AQ40" s="218">
        <f t="shared" ref="AQ40" si="58">SUM(AQ37:AQ39)</f>
        <v>0</v>
      </c>
      <c r="AR40" s="218">
        <f t="shared" ref="AR40" si="59">SUM(AR37:AR39)</f>
        <v>0</v>
      </c>
      <c r="AS40" s="218">
        <f t="shared" ref="AS40" si="60">SUM(AS37:AS39)</f>
        <v>0</v>
      </c>
      <c r="AT40" s="218">
        <f t="shared" ref="AT40" si="61">SUM(AT37:AT39)</f>
        <v>0</v>
      </c>
      <c r="AU40" s="218">
        <f t="shared" ref="AU40" si="62">SUM(AU37:AU39)</f>
        <v>0</v>
      </c>
      <c r="AV40" s="218">
        <f t="shared" ref="AV40" si="63">SUM(AV37:AV39)</f>
        <v>0</v>
      </c>
      <c r="AW40" s="218">
        <f t="shared" ref="AW40" si="64">SUM(AW37:AW39)</f>
        <v>0</v>
      </c>
      <c r="AX40" s="218">
        <f t="shared" ref="AX40" si="65">SUM(AX37:AX39)</f>
        <v>0</v>
      </c>
      <c r="AY40" s="218">
        <f t="shared" ref="AY40" si="66">SUM(AY37:AY39)</f>
        <v>0</v>
      </c>
      <c r="AZ40" s="218">
        <f t="shared" ref="AZ40" si="67">SUM(AZ37:AZ39)</f>
        <v>0</v>
      </c>
      <c r="BA40" s="218">
        <f t="shared" ref="BA40" si="68">SUM(BA37:BA39)</f>
        <v>0</v>
      </c>
      <c r="BB40" s="218">
        <f t="shared" ref="BB40" si="69">SUM(BB37:BB39)</f>
        <v>0</v>
      </c>
      <c r="BC40" s="218">
        <f t="shared" ref="BC40" si="70">SUM(BC37:BC39)</f>
        <v>0</v>
      </c>
      <c r="BD40" s="218">
        <f t="shared" ref="BD40:BO40" si="71">SUM(BD37:BD39)</f>
        <v>0</v>
      </c>
      <c r="BE40" s="218">
        <f t="shared" si="71"/>
        <v>0</v>
      </c>
      <c r="BF40" s="218">
        <f t="shared" si="71"/>
        <v>0</v>
      </c>
      <c r="BG40" s="218">
        <f t="shared" si="71"/>
        <v>0</v>
      </c>
      <c r="BH40" s="218">
        <f t="shared" si="71"/>
        <v>0</v>
      </c>
      <c r="BI40" s="218">
        <f t="shared" si="71"/>
        <v>0</v>
      </c>
      <c r="BJ40" s="218">
        <f t="shared" si="71"/>
        <v>0</v>
      </c>
      <c r="BK40" s="218">
        <f t="shared" si="71"/>
        <v>0</v>
      </c>
      <c r="BL40" s="218">
        <f t="shared" si="71"/>
        <v>0</v>
      </c>
      <c r="BM40" s="218">
        <f t="shared" si="71"/>
        <v>0</v>
      </c>
      <c r="BN40" s="218">
        <f t="shared" si="71"/>
        <v>0</v>
      </c>
      <c r="BO40" s="218">
        <f t="shared" si="71"/>
        <v>0</v>
      </c>
      <c r="BP40" s="218">
        <f t="shared" ref="BP40" si="72">SUM(BP37:BP39)</f>
        <v>0</v>
      </c>
      <c r="BQ40"/>
      <c r="BR40"/>
      <c r="BS40"/>
      <c r="BT40" s="429"/>
      <c r="BU40" s="277"/>
    </row>
    <row r="41" spans="2:73" s="328" customFormat="1" ht="14.25" hidden="1" customHeight="1" outlineLevel="1" x14ac:dyDescent="0.45">
      <c r="B41" s="84" t="str">
        <f>Periods!$C$41</f>
        <v>Interest expense, net</v>
      </c>
      <c r="C41" s="334" t="s">
        <v>130</v>
      </c>
      <c r="D41" s="219">
        <f t="shared" ref="D41:D43" si="73">SUM(U41:AF41)</f>
        <v>0</v>
      </c>
      <c r="E41" s="219">
        <f>SUM(AG41:AR41)</f>
        <v>0</v>
      </c>
      <c r="F41" s="219">
        <f>SUM(AS41:BD41)</f>
        <v>0</v>
      </c>
      <c r="G41" s="337">
        <f ca="1">_xlfn.IFNA(SUM(OFFSET($U41,0,MATCH(Periods!$D$15,$U$7:$BS$7)-1):OFFSET($U41,0,MATCH(Periods!$D$15,$U$7:$BS$7,0)-12)),0)</f>
        <v>0</v>
      </c>
      <c r="H41" s="277"/>
      <c r="I41" s="58" t="str">
        <f t="shared" si="3"/>
        <v>n/a</v>
      </c>
      <c r="J41" s="58" t="str">
        <f t="shared" si="4"/>
        <v>n/a</v>
      </c>
      <c r="K41" s="58" t="str">
        <f t="shared" si="4"/>
        <v>n/a</v>
      </c>
      <c r="L41" s="58" t="str">
        <f t="shared" ca="1" si="5"/>
        <v>n/a</v>
      </c>
      <c r="M41" s="329"/>
      <c r="N41" s="218">
        <f t="shared" si="6"/>
        <v>0</v>
      </c>
      <c r="O41" s="59" t="str">
        <f t="shared" si="7"/>
        <v>n/a</v>
      </c>
      <c r="P41" s="218">
        <f t="shared" si="9"/>
        <v>0</v>
      </c>
      <c r="Q41" s="59" t="str">
        <f t="shared" si="10"/>
        <v>n/a</v>
      </c>
      <c r="R41" s="218">
        <f t="shared" ca="1" si="11"/>
        <v>0</v>
      </c>
      <c r="S41" s="58" t="str">
        <f t="shared" ca="1" si="12"/>
        <v>n/a</v>
      </c>
      <c r="T41" s="269"/>
      <c r="U41" s="219">
        <f>SUMIFS(TB!N:N,TB!$F:$F,$B41,TB!$G:$G,$C41,TB!$J:$J,$A$4,TB!$K:$K,"")</f>
        <v>0</v>
      </c>
      <c r="V41" s="219">
        <f>SUMIFS(TB!O:O,TB!$F:$F,$B41,TB!$G:$G,$C41,TB!$J:$J,$A$4,TB!$K:$K,"")</f>
        <v>0</v>
      </c>
      <c r="W41" s="219">
        <f>SUMIFS(TB!P:P,TB!$F:$F,$B41,TB!$G:$G,$C41,TB!$J:$J,$A$4,TB!$K:$K,"")</f>
        <v>0</v>
      </c>
      <c r="X41" s="219">
        <f>SUMIFS(TB!Q:Q,TB!$F:$F,$B41,TB!$G:$G,$C41,TB!$J:$J,$A$4,TB!$K:$K,"")</f>
        <v>0</v>
      </c>
      <c r="Y41" s="219">
        <f>SUMIFS(TB!R:R,TB!$F:$F,$B41,TB!$G:$G,$C41,TB!$J:$J,$A$4,TB!$K:$K,"")</f>
        <v>0</v>
      </c>
      <c r="Z41" s="219">
        <f>SUMIFS(TB!S:S,TB!$F:$F,$B41,TB!$G:$G,$C41,TB!$J:$J,$A$4,TB!$K:$K,"")</f>
        <v>0</v>
      </c>
      <c r="AA41" s="219">
        <f>SUMIFS(TB!T:T,TB!$F:$F,$B41,TB!$G:$G,$C41,TB!$J:$J,$A$4,TB!$K:$K,"")</f>
        <v>0</v>
      </c>
      <c r="AB41" s="219">
        <f>SUMIFS(TB!U:U,TB!$F:$F,$B41,TB!$G:$G,$C41,TB!$J:$J,$A$4,TB!$K:$K,"")</f>
        <v>0</v>
      </c>
      <c r="AC41" s="219">
        <f>SUMIFS(TB!V:V,TB!$F:$F,$B41,TB!$G:$G,$C41,TB!$J:$J,$A$4,TB!$K:$K,"")</f>
        <v>0</v>
      </c>
      <c r="AD41" s="219">
        <f>SUMIFS(TB!W:W,TB!$F:$F,$B41,TB!$G:$G,$C41,TB!$J:$J,$A$4,TB!$K:$K,"")</f>
        <v>0</v>
      </c>
      <c r="AE41" s="219">
        <f>SUMIFS(TB!X:X,TB!$F:$F,$B41,TB!$G:$G,$C41,TB!$J:$J,$A$4,TB!$K:$K,"")</f>
        <v>0</v>
      </c>
      <c r="AF41" s="219">
        <f>SUMIFS(TB!Y:Y,TB!$F:$F,$B41,TB!$G:$G,$C41,TB!$J:$J,$A$4,TB!$K:$K,"")</f>
        <v>0</v>
      </c>
      <c r="AG41" s="219">
        <f>SUMIFS(TB!Z:Z,TB!$F:$F,$B41,TB!$G:$G,$C41,TB!$J:$J,$A$4,TB!$K:$K,"")</f>
        <v>0</v>
      </c>
      <c r="AH41" s="219">
        <f>SUMIFS(TB!AA:AA,TB!$F:$F,$B41,TB!$G:$G,$C41,TB!$J:$J,$A$4,TB!$K:$K,"")</f>
        <v>0</v>
      </c>
      <c r="AI41" s="219">
        <f>SUMIFS(TB!AB:AB,TB!$F:$F,$B41,TB!$G:$G,$C41,TB!$J:$J,$A$4,TB!$K:$K,"")</f>
        <v>0</v>
      </c>
      <c r="AJ41" s="219">
        <f>SUMIFS(TB!AC:AC,TB!$F:$F,$B41,TB!$G:$G,$C41,TB!$J:$J,$A$4,TB!$K:$K,"")</f>
        <v>0</v>
      </c>
      <c r="AK41" s="219">
        <f>SUMIFS(TB!AD:AD,TB!$F:$F,$B41,TB!$G:$G,$C41,TB!$J:$J,$A$4,TB!$K:$K,"")</f>
        <v>0</v>
      </c>
      <c r="AL41" s="219">
        <f>SUMIFS(TB!AE:AE,TB!$F:$F,$B41,TB!$G:$G,$C41,TB!$J:$J,$A$4,TB!$K:$K,"")</f>
        <v>0</v>
      </c>
      <c r="AM41" s="219">
        <f>SUMIFS(TB!AF:AF,TB!$F:$F,$B41,TB!$G:$G,$C41,TB!$J:$J,$A$4,TB!$K:$K,"")</f>
        <v>0</v>
      </c>
      <c r="AN41" s="219">
        <f>SUMIFS(TB!AG:AG,TB!$F:$F,$B41,TB!$G:$G,$C41,TB!$J:$J,$A$4,TB!$K:$K,"")</f>
        <v>0</v>
      </c>
      <c r="AO41" s="219">
        <f>SUMIFS(TB!AH:AH,TB!$F:$F,$B41,TB!$G:$G,$C41,TB!$J:$J,$A$4,TB!$K:$K,"")</f>
        <v>0</v>
      </c>
      <c r="AP41" s="219">
        <f>SUMIFS(TB!AI:AI,TB!$F:$F,$B41,TB!$G:$G,$C41,TB!$J:$J,$A$4,TB!$K:$K,"")</f>
        <v>0</v>
      </c>
      <c r="AQ41" s="219">
        <f>SUMIFS(TB!AJ:AJ,TB!$F:$F,$B41,TB!$G:$G,$C41,TB!$J:$J,$A$4,TB!$K:$K,"")</f>
        <v>0</v>
      </c>
      <c r="AR41" s="219">
        <f>SUMIFS(TB!AK:AK,TB!$F:$F,$B41,TB!$G:$G,$C41,TB!$J:$J,$A$4,TB!$K:$K,"")</f>
        <v>0</v>
      </c>
      <c r="AS41" s="219">
        <f>SUMIFS(TB!AL:AL,TB!$F:$F,$B41,TB!$G:$G,$C41,TB!$J:$J,$A$4,TB!$K:$K,"")</f>
        <v>0</v>
      </c>
      <c r="AT41" s="219">
        <f>SUMIFS(TB!AM:AM,TB!$F:$F,$B41,TB!$G:$G,$C41,TB!$J:$J,$A$4,TB!$K:$K,"")</f>
        <v>0</v>
      </c>
      <c r="AU41" s="219">
        <f>SUMIFS(TB!AN:AN,TB!$F:$F,$B41,TB!$G:$G,$C41,TB!$J:$J,$A$4,TB!$K:$K,"")</f>
        <v>0</v>
      </c>
      <c r="AV41" s="219">
        <f>SUMIFS(TB!AO:AO,TB!$F:$F,$B41,TB!$G:$G,$C41,TB!$J:$J,$A$4,TB!$K:$K,"")</f>
        <v>0</v>
      </c>
      <c r="AW41" s="219">
        <f>SUMIFS(TB!AP:AP,TB!$F:$F,$B41,TB!$G:$G,$C41,TB!$J:$J,$A$4,TB!$K:$K,"")</f>
        <v>0</v>
      </c>
      <c r="AX41" s="219">
        <f>SUMIFS(TB!AQ:AQ,TB!$F:$F,$B41,TB!$G:$G,$C41,TB!$J:$J,$A$4,TB!$K:$K,"")</f>
        <v>0</v>
      </c>
      <c r="AY41" s="219">
        <f>SUMIFS(TB!AR:AR,TB!$F:$F,$B41,TB!$G:$G,$C41,TB!$J:$J,$A$4,TB!$K:$K,"")</f>
        <v>0</v>
      </c>
      <c r="AZ41" s="219">
        <f>SUMIFS(TB!AS:AS,TB!$F:$F,$B41,TB!$G:$G,$C41,TB!$J:$J,$A$4,TB!$K:$K,"")</f>
        <v>0</v>
      </c>
      <c r="BA41" s="219">
        <f>SUMIFS(TB!AT:AT,TB!$F:$F,$B41,TB!$G:$G,$C41,TB!$J:$J,$A$4,TB!$K:$K,"")</f>
        <v>0</v>
      </c>
      <c r="BB41" s="219">
        <f>SUMIFS(TB!AU:AU,TB!$F:$F,$B41,TB!$G:$G,$C41,TB!$J:$J,$A$4,TB!$K:$K,"")</f>
        <v>0</v>
      </c>
      <c r="BC41" s="219">
        <f>SUMIFS(TB!AV:AV,TB!$F:$F,$B41,TB!$G:$G,$C41,TB!$J:$J,$A$4,TB!$K:$K,"")</f>
        <v>0</v>
      </c>
      <c r="BD41" s="219">
        <f>SUMIFS(TB!AW:AW,TB!$F:$F,$B41,TB!$G:$G,$C41,TB!$J:$J,$A$4,TB!$K:$K,"")</f>
        <v>0</v>
      </c>
      <c r="BE41" s="219">
        <f>SUMIFS(TB!AX:AX,TB!$F:$F,$B41,TB!$G:$G,$C41,TB!$J:$J,$A$4,TB!$K:$K,"")</f>
        <v>0</v>
      </c>
      <c r="BF41" s="219">
        <f>SUMIFS(TB!AY:AY,TB!$F:$F,$B41,TB!$G:$G,$C41,TB!$J:$J,$A$4,TB!$K:$K,"")</f>
        <v>0</v>
      </c>
      <c r="BG41" s="219">
        <f>SUMIFS(TB!AZ:AZ,TB!$F:$F,$B41,TB!$G:$G,$C41,TB!$J:$J,$A$4,TB!$K:$K,"")</f>
        <v>0</v>
      </c>
      <c r="BH41" s="219">
        <f>SUMIFS(TB!BA:BA,TB!$F:$F,$B41,TB!$G:$G,$C41,TB!$J:$J,$A$4,TB!$K:$K,"")</f>
        <v>0</v>
      </c>
      <c r="BI41" s="219">
        <f>SUMIFS(TB!BB:BB,TB!$F:$F,$B41,TB!$G:$G,$C41,TB!$J:$J,$A$4,TB!$K:$K,"")</f>
        <v>0</v>
      </c>
      <c r="BJ41" s="219">
        <f>SUMIFS(TB!BC:BC,TB!$F:$F,$B41,TB!$G:$G,$C41,TB!$J:$J,$A$4,TB!$K:$K,"")</f>
        <v>0</v>
      </c>
      <c r="BK41" s="219">
        <f>SUMIFS(TB!BD:BD,TB!$F:$F,$B41,TB!$G:$G,$C41,TB!$J:$J,$A$4,TB!$K:$K,"")</f>
        <v>0</v>
      </c>
      <c r="BL41" s="219">
        <f>SUMIFS(TB!BE:BE,TB!$F:$F,$B41,TB!$G:$G,$C41,TB!$J:$J,$A$4,TB!$K:$K,"")</f>
        <v>0</v>
      </c>
      <c r="BM41" s="219">
        <f>SUMIFS(TB!BF:BF,TB!$F:$F,$B41,TB!$G:$G,$C41,TB!$J:$J,$A$4,TB!$K:$K,"")</f>
        <v>0</v>
      </c>
      <c r="BN41" s="219">
        <f>SUMIFS(TB!BG:BG,TB!$F:$F,$B41,TB!$G:$G,$C41,TB!$J:$J,$A$4,TB!$K:$K,"")</f>
        <v>0</v>
      </c>
      <c r="BO41" s="219">
        <f>SUMIFS(TB!BH:BH,TB!$F:$F,$B41,TB!$G:$G,$C41,TB!$J:$J,$A$4,TB!$K:$K,"")</f>
        <v>0</v>
      </c>
      <c r="BP41" s="219">
        <f>SUMIFS(TB!BI:BI,TB!$F:$F,$B41,TB!$G:$G,$C41,TB!$J:$J,$A$4,TB!$K:$K,"")</f>
        <v>0</v>
      </c>
      <c r="BQ41"/>
      <c r="BR41"/>
      <c r="BS41"/>
      <c r="BT41" s="429"/>
      <c r="BU41" s="277"/>
    </row>
    <row r="42" spans="2:73" s="328" customFormat="1" ht="14.25" hidden="1" customHeight="1" outlineLevel="1" x14ac:dyDescent="0.45">
      <c r="B42" s="84" t="str">
        <f>Periods!$C$41</f>
        <v>Interest expense, net</v>
      </c>
      <c r="C42" s="334"/>
      <c r="D42" s="219">
        <f t="shared" si="73"/>
        <v>0</v>
      </c>
      <c r="E42" s="219">
        <f>SUM(AG42:AR42)</f>
        <v>0</v>
      </c>
      <c r="F42" s="219">
        <f>SUM(AS42:BD42)</f>
        <v>0</v>
      </c>
      <c r="G42" s="337">
        <f ca="1">_xlfn.IFNA(SUM(OFFSET($U42,0,MATCH(Periods!$D$15,$U$7:$BS$7)-1):OFFSET($U42,0,MATCH(Periods!$D$15,$U$7:$BS$7,0)-12)),0)</f>
        <v>0</v>
      </c>
      <c r="H42" s="277"/>
      <c r="I42" s="58" t="str">
        <f t="shared" si="3"/>
        <v>n/a</v>
      </c>
      <c r="J42" s="58" t="str">
        <f t="shared" si="4"/>
        <v>n/a</v>
      </c>
      <c r="K42" s="58" t="str">
        <f t="shared" si="4"/>
        <v>n/a</v>
      </c>
      <c r="L42" s="58" t="str">
        <f t="shared" ca="1" si="5"/>
        <v>n/a</v>
      </c>
      <c r="M42" s="329"/>
      <c r="N42" s="218">
        <f t="shared" si="6"/>
        <v>0</v>
      </c>
      <c r="O42" s="59" t="str">
        <f t="shared" si="7"/>
        <v>n/a</v>
      </c>
      <c r="P42" s="218">
        <f t="shared" si="9"/>
        <v>0</v>
      </c>
      <c r="Q42" s="59" t="str">
        <f t="shared" si="10"/>
        <v>n/a</v>
      </c>
      <c r="R42" s="218">
        <f t="shared" ca="1" si="11"/>
        <v>0</v>
      </c>
      <c r="S42" s="58" t="str">
        <f t="shared" ca="1" si="12"/>
        <v>n/a</v>
      </c>
      <c r="T42" s="269"/>
      <c r="U42" s="219">
        <f>SUMIFS(TB!N:N,TB!$F:$F,$B42,TB!$G:$G,$C42,TB!$J:$J,$A$4,TB!$K:$K,"")</f>
        <v>0</v>
      </c>
      <c r="V42" s="219">
        <f>SUMIFS(TB!O:O,TB!$F:$F,$B42,TB!$G:$G,$C42,TB!$J:$J,$A$4,TB!$K:$K,"")</f>
        <v>0</v>
      </c>
      <c r="W42" s="219">
        <f>SUMIFS(TB!P:P,TB!$F:$F,$B42,TB!$G:$G,$C42,TB!$J:$J,$A$4,TB!$K:$K,"")</f>
        <v>0</v>
      </c>
      <c r="X42" s="219">
        <f>SUMIFS(TB!Q:Q,TB!$F:$F,$B42,TB!$G:$G,$C42,TB!$J:$J,$A$4,TB!$K:$K,"")</f>
        <v>0</v>
      </c>
      <c r="Y42" s="219">
        <f>SUMIFS(TB!R:R,TB!$F:$F,$B42,TB!$G:$G,$C42,TB!$J:$J,$A$4,TB!$K:$K,"")</f>
        <v>0</v>
      </c>
      <c r="Z42" s="219">
        <f>SUMIFS(TB!S:S,TB!$F:$F,$B42,TB!$G:$G,$C42,TB!$J:$J,$A$4,TB!$K:$K,"")</f>
        <v>0</v>
      </c>
      <c r="AA42" s="219">
        <f>SUMIFS(TB!T:T,TB!$F:$F,$B42,TB!$G:$G,$C42,TB!$J:$J,$A$4,TB!$K:$K,"")</f>
        <v>0</v>
      </c>
      <c r="AB42" s="219">
        <f>SUMIFS(TB!U:U,TB!$F:$F,$B42,TB!$G:$G,$C42,TB!$J:$J,$A$4,TB!$K:$K,"")</f>
        <v>0</v>
      </c>
      <c r="AC42" s="219">
        <f>SUMIFS(TB!V:V,TB!$F:$F,$B42,TB!$G:$G,$C42,TB!$J:$J,$A$4,TB!$K:$K,"")</f>
        <v>0</v>
      </c>
      <c r="AD42" s="219">
        <f>SUMIFS(TB!W:W,TB!$F:$F,$B42,TB!$G:$G,$C42,TB!$J:$J,$A$4,TB!$K:$K,"")</f>
        <v>0</v>
      </c>
      <c r="AE42" s="219">
        <f>SUMIFS(TB!X:X,TB!$F:$F,$B42,TB!$G:$G,$C42,TB!$J:$J,$A$4,TB!$K:$K,"")</f>
        <v>0</v>
      </c>
      <c r="AF42" s="219">
        <f>SUMIFS(TB!Y:Y,TB!$F:$F,$B42,TB!$G:$G,$C42,TB!$J:$J,$A$4,TB!$K:$K,"")</f>
        <v>0</v>
      </c>
      <c r="AG42" s="219">
        <f>SUMIFS(TB!Z:Z,TB!$F:$F,$B42,TB!$G:$G,$C42,TB!$J:$J,$A$4,TB!$K:$K,"")</f>
        <v>0</v>
      </c>
      <c r="AH42" s="219">
        <f>SUMIFS(TB!AA:AA,TB!$F:$F,$B42,TB!$G:$G,$C42,TB!$J:$J,$A$4,TB!$K:$K,"")</f>
        <v>0</v>
      </c>
      <c r="AI42" s="219">
        <f>SUMIFS(TB!AB:AB,TB!$F:$F,$B42,TB!$G:$G,$C42,TB!$J:$J,$A$4,TB!$K:$K,"")</f>
        <v>0</v>
      </c>
      <c r="AJ42" s="219">
        <f>SUMIFS(TB!AC:AC,TB!$F:$F,$B42,TB!$G:$G,$C42,TB!$J:$J,$A$4,TB!$K:$K,"")</f>
        <v>0</v>
      </c>
      <c r="AK42" s="219">
        <f>SUMIFS(TB!AD:AD,TB!$F:$F,$B42,TB!$G:$G,$C42,TB!$J:$J,$A$4,TB!$K:$K,"")</f>
        <v>0</v>
      </c>
      <c r="AL42" s="219">
        <f>SUMIFS(TB!AE:AE,TB!$F:$F,$B42,TB!$G:$G,$C42,TB!$J:$J,$A$4,TB!$K:$K,"")</f>
        <v>0</v>
      </c>
      <c r="AM42" s="219">
        <f>SUMIFS(TB!AF:AF,TB!$F:$F,$B42,TB!$G:$G,$C42,TB!$J:$J,$A$4,TB!$K:$K,"")</f>
        <v>0</v>
      </c>
      <c r="AN42" s="219">
        <f>SUMIFS(TB!AG:AG,TB!$F:$F,$B42,TB!$G:$G,$C42,TB!$J:$J,$A$4,TB!$K:$K,"")</f>
        <v>0</v>
      </c>
      <c r="AO42" s="219">
        <f>SUMIFS(TB!AH:AH,TB!$F:$F,$B42,TB!$G:$G,$C42,TB!$J:$J,$A$4,TB!$K:$K,"")</f>
        <v>0</v>
      </c>
      <c r="AP42" s="219">
        <f>SUMIFS(TB!AI:AI,TB!$F:$F,$B42,TB!$G:$G,$C42,TB!$J:$J,$A$4,TB!$K:$K,"")</f>
        <v>0</v>
      </c>
      <c r="AQ42" s="219">
        <f>SUMIFS(TB!AJ:AJ,TB!$F:$F,$B42,TB!$G:$G,$C42,TB!$J:$J,$A$4,TB!$K:$K,"")</f>
        <v>0</v>
      </c>
      <c r="AR42" s="219">
        <f>SUMIFS(TB!AK:AK,TB!$F:$F,$B42,TB!$G:$G,$C42,TB!$J:$J,$A$4,TB!$K:$K,"")</f>
        <v>0</v>
      </c>
      <c r="AS42" s="219">
        <f>SUMIFS(TB!AL:AL,TB!$F:$F,$B42,TB!$G:$G,$C42,TB!$J:$J,$A$4,TB!$K:$K,"")</f>
        <v>0</v>
      </c>
      <c r="AT42" s="219">
        <f>SUMIFS(TB!AM:AM,TB!$F:$F,$B42,TB!$G:$G,$C42,TB!$J:$J,$A$4,TB!$K:$K,"")</f>
        <v>0</v>
      </c>
      <c r="AU42" s="219">
        <f>SUMIFS(TB!AN:AN,TB!$F:$F,$B42,TB!$G:$G,$C42,TB!$J:$J,$A$4,TB!$K:$K,"")</f>
        <v>0</v>
      </c>
      <c r="AV42" s="219">
        <f>SUMIFS(TB!AO:AO,TB!$F:$F,$B42,TB!$G:$G,$C42,TB!$J:$J,$A$4,TB!$K:$K,"")</f>
        <v>0</v>
      </c>
      <c r="AW42" s="219">
        <f>SUMIFS(TB!AP:AP,TB!$F:$F,$B42,TB!$G:$G,$C42,TB!$J:$J,$A$4,TB!$K:$K,"")</f>
        <v>0</v>
      </c>
      <c r="AX42" s="219">
        <f>SUMIFS(TB!AQ:AQ,TB!$F:$F,$B42,TB!$G:$G,$C42,TB!$J:$J,$A$4,TB!$K:$K,"")</f>
        <v>0</v>
      </c>
      <c r="AY42" s="219">
        <f>SUMIFS(TB!AR:AR,TB!$F:$F,$B42,TB!$G:$G,$C42,TB!$J:$J,$A$4,TB!$K:$K,"")</f>
        <v>0</v>
      </c>
      <c r="AZ42" s="219">
        <f>SUMIFS(TB!AS:AS,TB!$F:$F,$B42,TB!$G:$G,$C42,TB!$J:$J,$A$4,TB!$K:$K,"")</f>
        <v>0</v>
      </c>
      <c r="BA42" s="219">
        <f>SUMIFS(TB!AT:AT,TB!$F:$F,$B42,TB!$G:$G,$C42,TB!$J:$J,$A$4,TB!$K:$K,"")</f>
        <v>0</v>
      </c>
      <c r="BB42" s="219">
        <f>SUMIFS(TB!AU:AU,TB!$F:$F,$B42,TB!$G:$G,$C42,TB!$J:$J,$A$4,TB!$K:$K,"")</f>
        <v>0</v>
      </c>
      <c r="BC42" s="219">
        <f>SUMIFS(TB!AV:AV,TB!$F:$F,$B42,TB!$G:$G,$C42,TB!$J:$J,$A$4,TB!$K:$K,"")</f>
        <v>0</v>
      </c>
      <c r="BD42" s="219">
        <f>SUMIFS(TB!AW:AW,TB!$F:$F,$B42,TB!$G:$G,$C42,TB!$J:$J,$A$4,TB!$K:$K,"")</f>
        <v>0</v>
      </c>
      <c r="BE42" s="219">
        <f>SUMIFS(TB!AX:AX,TB!$F:$F,$B42,TB!$G:$G,$C42,TB!$J:$J,$A$4,TB!$K:$K,"")</f>
        <v>0</v>
      </c>
      <c r="BF42" s="219">
        <f>SUMIFS(TB!AY:AY,TB!$F:$F,$B42,TB!$G:$G,$C42,TB!$J:$J,$A$4,TB!$K:$K,"")</f>
        <v>0</v>
      </c>
      <c r="BG42" s="219">
        <f>SUMIFS(TB!AZ:AZ,TB!$F:$F,$B42,TB!$G:$G,$C42,TB!$J:$J,$A$4,TB!$K:$K,"")</f>
        <v>0</v>
      </c>
      <c r="BH42" s="219">
        <f>SUMIFS(TB!BA:BA,TB!$F:$F,$B42,TB!$G:$G,$C42,TB!$J:$J,$A$4,TB!$K:$K,"")</f>
        <v>0</v>
      </c>
      <c r="BI42" s="219">
        <f>SUMIFS(TB!BB:BB,TB!$F:$F,$B42,TB!$G:$G,$C42,TB!$J:$J,$A$4,TB!$K:$K,"")</f>
        <v>0</v>
      </c>
      <c r="BJ42" s="219">
        <f>SUMIFS(TB!BC:BC,TB!$F:$F,$B42,TB!$G:$G,$C42,TB!$J:$J,$A$4,TB!$K:$K,"")</f>
        <v>0</v>
      </c>
      <c r="BK42" s="219">
        <f>SUMIFS(TB!BD:BD,TB!$F:$F,$B42,TB!$G:$G,$C42,TB!$J:$J,$A$4,TB!$K:$K,"")</f>
        <v>0</v>
      </c>
      <c r="BL42" s="219">
        <f>SUMIFS(TB!BE:BE,TB!$F:$F,$B42,TB!$G:$G,$C42,TB!$J:$J,$A$4,TB!$K:$K,"")</f>
        <v>0</v>
      </c>
      <c r="BM42" s="219">
        <f>SUMIFS(TB!BF:BF,TB!$F:$F,$B42,TB!$G:$G,$C42,TB!$J:$J,$A$4,TB!$K:$K,"")</f>
        <v>0</v>
      </c>
      <c r="BN42" s="219">
        <f>SUMIFS(TB!BG:BG,TB!$F:$F,$B42,TB!$G:$G,$C42,TB!$J:$J,$A$4,TB!$K:$K,"")</f>
        <v>0</v>
      </c>
      <c r="BO42" s="219">
        <f>SUMIFS(TB!BH:BH,TB!$F:$F,$B42,TB!$G:$G,$C42,TB!$J:$J,$A$4,TB!$K:$K,"")</f>
        <v>0</v>
      </c>
      <c r="BP42" s="219">
        <f>SUMIFS(TB!BI:BI,TB!$F:$F,$B42,TB!$G:$G,$C42,TB!$J:$J,$A$4,TB!$K:$K,"")</f>
        <v>0</v>
      </c>
      <c r="BQ42"/>
      <c r="BR42"/>
      <c r="BS42"/>
      <c r="BT42" s="429"/>
      <c r="BU42" s="277"/>
    </row>
    <row r="43" spans="2:73" s="333" customFormat="1" ht="14.25" hidden="1" customHeight="1" outlineLevel="1" x14ac:dyDescent="0.45">
      <c r="B43" s="92" t="str">
        <f>Periods!$C$41</f>
        <v>Interest expense, net</v>
      </c>
      <c r="C43" s="341"/>
      <c r="D43" s="220">
        <f t="shared" si="73"/>
        <v>0</v>
      </c>
      <c r="E43" s="220">
        <f>SUM(AG43:AR43)</f>
        <v>0</v>
      </c>
      <c r="F43" s="220">
        <f>SUM(AS43:BD43)</f>
        <v>0</v>
      </c>
      <c r="G43" s="342">
        <f ca="1">_xlfn.IFNA(SUM(OFFSET($U43,0,MATCH(Periods!$D$15,$U$7:$BS$7)-1):OFFSET($U43,0,MATCH(Periods!$D$15,$U$7:$BS$7,0)-12)),0)</f>
        <v>0</v>
      </c>
      <c r="H43" s="277"/>
      <c r="I43" s="49" t="str">
        <f t="shared" si="3"/>
        <v>n/a</v>
      </c>
      <c r="J43" s="49" t="str">
        <f t="shared" si="4"/>
        <v>n/a</v>
      </c>
      <c r="K43" s="49" t="str">
        <f t="shared" si="4"/>
        <v>n/a</v>
      </c>
      <c r="L43" s="49" t="str">
        <f t="shared" ca="1" si="5"/>
        <v>n/a</v>
      </c>
      <c r="M43" s="329"/>
      <c r="N43" s="220">
        <f t="shared" si="6"/>
        <v>0</v>
      </c>
      <c r="O43" s="83" t="str">
        <f t="shared" si="7"/>
        <v>n/a</v>
      </c>
      <c r="P43" s="220">
        <f t="shared" si="9"/>
        <v>0</v>
      </c>
      <c r="Q43" s="83" t="str">
        <f t="shared" si="10"/>
        <v>n/a</v>
      </c>
      <c r="R43" s="220">
        <f t="shared" ca="1" si="11"/>
        <v>0</v>
      </c>
      <c r="S43" s="49" t="str">
        <f t="shared" ca="1" si="12"/>
        <v>n/a</v>
      </c>
      <c r="T43" s="269"/>
      <c r="U43" s="220">
        <f>SUMIFS(TB!N:N,TB!$F:$F,$B43,TB!$G:$G,$C43,TB!$J:$J,$A$4,TB!$K:$K,"")</f>
        <v>0</v>
      </c>
      <c r="V43" s="220">
        <f>SUMIFS(TB!O:O,TB!$F:$F,$B43,TB!$G:$G,$C43,TB!$J:$J,$A$4,TB!$K:$K,"")</f>
        <v>0</v>
      </c>
      <c r="W43" s="220">
        <f>SUMIFS(TB!P:P,TB!$F:$F,$B43,TB!$G:$G,$C43,TB!$J:$J,$A$4,TB!$K:$K,"")</f>
        <v>0</v>
      </c>
      <c r="X43" s="220">
        <f>SUMIFS(TB!Q:Q,TB!$F:$F,$B43,TB!$G:$G,$C43,TB!$J:$J,$A$4,TB!$K:$K,"")</f>
        <v>0</v>
      </c>
      <c r="Y43" s="220">
        <f>SUMIFS(TB!R:R,TB!$F:$F,$B43,TB!$G:$G,$C43,TB!$J:$J,$A$4,TB!$K:$K,"")</f>
        <v>0</v>
      </c>
      <c r="Z43" s="220">
        <f>SUMIFS(TB!S:S,TB!$F:$F,$B43,TB!$G:$G,$C43,TB!$J:$J,$A$4,TB!$K:$K,"")</f>
        <v>0</v>
      </c>
      <c r="AA43" s="220">
        <f>SUMIFS(TB!T:T,TB!$F:$F,$B43,TB!$G:$G,$C43,TB!$J:$J,$A$4,TB!$K:$K,"")</f>
        <v>0</v>
      </c>
      <c r="AB43" s="220">
        <f>SUMIFS(TB!U:U,TB!$F:$F,$B43,TB!$G:$G,$C43,TB!$J:$J,$A$4,TB!$K:$K,"")</f>
        <v>0</v>
      </c>
      <c r="AC43" s="220">
        <f>SUMIFS(TB!V:V,TB!$F:$F,$B43,TB!$G:$G,$C43,TB!$J:$J,$A$4,TB!$K:$K,"")</f>
        <v>0</v>
      </c>
      <c r="AD43" s="220">
        <f>SUMIFS(TB!W:W,TB!$F:$F,$B43,TB!$G:$G,$C43,TB!$J:$J,$A$4,TB!$K:$K,"")</f>
        <v>0</v>
      </c>
      <c r="AE43" s="220">
        <f>SUMIFS(TB!X:X,TB!$F:$F,$B43,TB!$G:$G,$C43,TB!$J:$J,$A$4,TB!$K:$K,"")</f>
        <v>0</v>
      </c>
      <c r="AF43" s="220">
        <f>SUMIFS(TB!Y:Y,TB!$F:$F,$B43,TB!$G:$G,$C43,TB!$J:$J,$A$4,TB!$K:$K,"")</f>
        <v>0</v>
      </c>
      <c r="AG43" s="220">
        <f>SUMIFS(TB!Z:Z,TB!$F:$F,$B43,TB!$G:$G,$C43,TB!$J:$J,$A$4,TB!$K:$K,"")</f>
        <v>0</v>
      </c>
      <c r="AH43" s="220">
        <f>SUMIFS(TB!AA:AA,TB!$F:$F,$B43,TB!$G:$G,$C43,TB!$J:$J,$A$4,TB!$K:$K,"")</f>
        <v>0</v>
      </c>
      <c r="AI43" s="220">
        <f>SUMIFS(TB!AB:AB,TB!$F:$F,$B43,TB!$G:$G,$C43,TB!$J:$J,$A$4,TB!$K:$K,"")</f>
        <v>0</v>
      </c>
      <c r="AJ43" s="220">
        <f>SUMIFS(TB!AC:AC,TB!$F:$F,$B43,TB!$G:$G,$C43,TB!$J:$J,$A$4,TB!$K:$K,"")</f>
        <v>0</v>
      </c>
      <c r="AK43" s="220">
        <f>SUMIFS(TB!AD:AD,TB!$F:$F,$B43,TB!$G:$G,$C43,TB!$J:$J,$A$4,TB!$K:$K,"")</f>
        <v>0</v>
      </c>
      <c r="AL43" s="220">
        <f>SUMIFS(TB!AE:AE,TB!$F:$F,$B43,TB!$G:$G,$C43,TB!$J:$J,$A$4,TB!$K:$K,"")</f>
        <v>0</v>
      </c>
      <c r="AM43" s="220">
        <f>SUMIFS(TB!AF:AF,TB!$F:$F,$B43,TB!$G:$G,$C43,TB!$J:$J,$A$4,TB!$K:$K,"")</f>
        <v>0</v>
      </c>
      <c r="AN43" s="220">
        <f>SUMIFS(TB!AG:AG,TB!$F:$F,$B43,TB!$G:$G,$C43,TB!$J:$J,$A$4,TB!$K:$K,"")</f>
        <v>0</v>
      </c>
      <c r="AO43" s="220">
        <f>SUMIFS(TB!AH:AH,TB!$F:$F,$B43,TB!$G:$G,$C43,TB!$J:$J,$A$4,TB!$K:$K,"")</f>
        <v>0</v>
      </c>
      <c r="AP43" s="220">
        <f>SUMIFS(TB!AI:AI,TB!$F:$F,$B43,TB!$G:$G,$C43,TB!$J:$J,$A$4,TB!$K:$K,"")</f>
        <v>0</v>
      </c>
      <c r="AQ43" s="220">
        <f>SUMIFS(TB!AJ:AJ,TB!$F:$F,$B43,TB!$G:$G,$C43,TB!$J:$J,$A$4,TB!$K:$K,"")</f>
        <v>0</v>
      </c>
      <c r="AR43" s="220">
        <f>SUMIFS(TB!AK:AK,TB!$F:$F,$B43,TB!$G:$G,$C43,TB!$J:$J,$A$4,TB!$K:$K,"")</f>
        <v>0</v>
      </c>
      <c r="AS43" s="220">
        <f>SUMIFS(TB!AL:AL,TB!$F:$F,$B43,TB!$G:$G,$C43,TB!$J:$J,$A$4,TB!$K:$K,"")</f>
        <v>0</v>
      </c>
      <c r="AT43" s="220">
        <f>SUMIFS(TB!AM:AM,TB!$F:$F,$B43,TB!$G:$G,$C43,TB!$J:$J,$A$4,TB!$K:$K,"")</f>
        <v>0</v>
      </c>
      <c r="AU43" s="220">
        <f>SUMIFS(TB!AN:AN,TB!$F:$F,$B43,TB!$G:$G,$C43,TB!$J:$J,$A$4,TB!$K:$K,"")</f>
        <v>0</v>
      </c>
      <c r="AV43" s="220">
        <f>SUMIFS(TB!AO:AO,TB!$F:$F,$B43,TB!$G:$G,$C43,TB!$J:$J,$A$4,TB!$K:$K,"")</f>
        <v>0</v>
      </c>
      <c r="AW43" s="220">
        <f>SUMIFS(TB!AP:AP,TB!$F:$F,$B43,TB!$G:$G,$C43,TB!$J:$J,$A$4,TB!$K:$K,"")</f>
        <v>0</v>
      </c>
      <c r="AX43" s="220">
        <f>SUMIFS(TB!AQ:AQ,TB!$F:$F,$B43,TB!$G:$G,$C43,TB!$J:$J,$A$4,TB!$K:$K,"")</f>
        <v>0</v>
      </c>
      <c r="AY43" s="220">
        <f>SUMIFS(TB!AR:AR,TB!$F:$F,$B43,TB!$G:$G,$C43,TB!$J:$J,$A$4,TB!$K:$K,"")</f>
        <v>0</v>
      </c>
      <c r="AZ43" s="220">
        <f>SUMIFS(TB!AS:AS,TB!$F:$F,$B43,TB!$G:$G,$C43,TB!$J:$J,$A$4,TB!$K:$K,"")</f>
        <v>0</v>
      </c>
      <c r="BA43" s="220">
        <f>SUMIFS(TB!AT:AT,TB!$F:$F,$B43,TB!$G:$G,$C43,TB!$J:$J,$A$4,TB!$K:$K,"")</f>
        <v>0</v>
      </c>
      <c r="BB43" s="220">
        <f>SUMIFS(TB!AU:AU,TB!$F:$F,$B43,TB!$G:$G,$C43,TB!$J:$J,$A$4,TB!$K:$K,"")</f>
        <v>0</v>
      </c>
      <c r="BC43" s="220">
        <f>SUMIFS(TB!AV:AV,TB!$F:$F,$B43,TB!$G:$G,$C43,TB!$J:$J,$A$4,TB!$K:$K,"")</f>
        <v>0</v>
      </c>
      <c r="BD43" s="220">
        <f>SUMIFS(TB!AW:AW,TB!$F:$F,$B43,TB!$G:$G,$C43,TB!$J:$J,$A$4,TB!$K:$K,"")</f>
        <v>0</v>
      </c>
      <c r="BE43" s="220">
        <f>SUMIFS(TB!AX:AX,TB!$F:$F,$B43,TB!$G:$G,$C43,TB!$J:$J,$A$4,TB!$K:$K,"")</f>
        <v>0</v>
      </c>
      <c r="BF43" s="220">
        <f>SUMIFS(TB!AY:AY,TB!$F:$F,$B43,TB!$G:$G,$C43,TB!$J:$J,$A$4,TB!$K:$K,"")</f>
        <v>0</v>
      </c>
      <c r="BG43" s="220">
        <f>SUMIFS(TB!AZ:AZ,TB!$F:$F,$B43,TB!$G:$G,$C43,TB!$J:$J,$A$4,TB!$K:$K,"")</f>
        <v>0</v>
      </c>
      <c r="BH43" s="220">
        <f>SUMIFS(TB!BA:BA,TB!$F:$F,$B43,TB!$G:$G,$C43,TB!$J:$J,$A$4,TB!$K:$K,"")</f>
        <v>0</v>
      </c>
      <c r="BI43" s="220">
        <f>SUMIFS(TB!BB:BB,TB!$F:$F,$B43,TB!$G:$G,$C43,TB!$J:$J,$A$4,TB!$K:$K,"")</f>
        <v>0</v>
      </c>
      <c r="BJ43" s="220">
        <f>SUMIFS(TB!BC:BC,TB!$F:$F,$B43,TB!$G:$G,$C43,TB!$J:$J,$A$4,TB!$K:$K,"")</f>
        <v>0</v>
      </c>
      <c r="BK43" s="220">
        <f>SUMIFS(TB!BD:BD,TB!$F:$F,$B43,TB!$G:$G,$C43,TB!$J:$J,$A$4,TB!$K:$K,"")</f>
        <v>0</v>
      </c>
      <c r="BL43" s="220">
        <f>SUMIFS(TB!BE:BE,TB!$F:$F,$B43,TB!$G:$G,$C43,TB!$J:$J,$A$4,TB!$K:$K,"")</f>
        <v>0</v>
      </c>
      <c r="BM43" s="220">
        <f>SUMIFS(TB!BF:BF,TB!$F:$F,$B43,TB!$G:$G,$C43,TB!$J:$J,$A$4,TB!$K:$K,"")</f>
        <v>0</v>
      </c>
      <c r="BN43" s="220">
        <f>SUMIFS(TB!BG:BG,TB!$F:$F,$B43,TB!$G:$G,$C43,TB!$J:$J,$A$4,TB!$K:$K,"")</f>
        <v>0</v>
      </c>
      <c r="BO43" s="220">
        <f>SUMIFS(TB!BH:BH,TB!$F:$F,$B43,TB!$G:$G,$C43,TB!$J:$J,$A$4,TB!$K:$K,"")</f>
        <v>0</v>
      </c>
      <c r="BP43" s="220">
        <f>SUMIFS(TB!BI:BI,TB!$F:$F,$B43,TB!$G:$G,$C43,TB!$J:$J,$A$4,TB!$K:$K,"")</f>
        <v>0</v>
      </c>
      <c r="BQ43"/>
      <c r="BR43"/>
      <c r="BS43"/>
      <c r="BT43" s="430"/>
      <c r="BU43" s="277"/>
    </row>
    <row r="44" spans="2:73" s="333" customFormat="1" ht="14.25" customHeight="1" collapsed="1" x14ac:dyDescent="0.45">
      <c r="B44" s="345" t="str">
        <f>Periods!$C$41</f>
        <v>Interest expense, net</v>
      </c>
      <c r="C44" s="21" t="str">
        <f>B43</f>
        <v>Interest expense, net</v>
      </c>
      <c r="D44" s="218">
        <f t="shared" ref="D44" si="74">SUM(D41:D43)</f>
        <v>0</v>
      </c>
      <c r="E44" s="218">
        <f t="shared" ref="E44:F44" si="75">SUM(E41:E43)</f>
        <v>0</v>
      </c>
      <c r="F44" s="218">
        <f t="shared" si="75"/>
        <v>0</v>
      </c>
      <c r="G44" s="337">
        <f t="shared" ref="G44" ca="1" si="76">SUM(G41:G43)</f>
        <v>0</v>
      </c>
      <c r="H44" s="277"/>
      <c r="I44" s="58" t="str">
        <f t="shared" si="3"/>
        <v>n/a</v>
      </c>
      <c r="J44" s="58" t="str">
        <f t="shared" si="4"/>
        <v>n/a</v>
      </c>
      <c r="K44" s="58" t="str">
        <f t="shared" si="4"/>
        <v>n/a</v>
      </c>
      <c r="L44" s="58" t="str">
        <f t="shared" ca="1" si="5"/>
        <v>n/a</v>
      </c>
      <c r="M44" s="329"/>
      <c r="N44" s="218">
        <f t="shared" si="6"/>
        <v>0</v>
      </c>
      <c r="O44" s="59" t="str">
        <f t="shared" si="7"/>
        <v>n/a</v>
      </c>
      <c r="P44" s="218">
        <f t="shared" si="9"/>
        <v>0</v>
      </c>
      <c r="Q44" s="59" t="str">
        <f t="shared" si="10"/>
        <v>n/a</v>
      </c>
      <c r="R44" s="218">
        <f t="shared" ca="1" si="11"/>
        <v>0</v>
      </c>
      <c r="S44" s="58" t="str">
        <f t="shared" ca="1" si="12"/>
        <v>n/a</v>
      </c>
      <c r="T44" s="269"/>
      <c r="U44" s="218">
        <f t="shared" ref="U44" si="77">SUM(U41:U43)</f>
        <v>0</v>
      </c>
      <c r="V44" s="218">
        <f t="shared" ref="V44" si="78">SUM(V41:V43)</f>
        <v>0</v>
      </c>
      <c r="W44" s="218">
        <f t="shared" ref="W44" si="79">SUM(W41:W43)</f>
        <v>0</v>
      </c>
      <c r="X44" s="218">
        <f t="shared" ref="X44" si="80">SUM(X41:X43)</f>
        <v>0</v>
      </c>
      <c r="Y44" s="218">
        <f t="shared" ref="Y44" si="81">SUM(Y41:Y43)</f>
        <v>0</v>
      </c>
      <c r="Z44" s="218">
        <f t="shared" ref="Z44" si="82">SUM(Z41:Z43)</f>
        <v>0</v>
      </c>
      <c r="AA44" s="218">
        <f t="shared" ref="AA44" si="83">SUM(AA41:AA43)</f>
        <v>0</v>
      </c>
      <c r="AB44" s="218">
        <f t="shared" ref="AB44" si="84">SUM(AB41:AB43)</f>
        <v>0</v>
      </c>
      <c r="AC44" s="218">
        <f t="shared" ref="AC44" si="85">SUM(AC41:AC43)</f>
        <v>0</v>
      </c>
      <c r="AD44" s="218">
        <f t="shared" ref="AD44" si="86">SUM(AD41:AD43)</f>
        <v>0</v>
      </c>
      <c r="AE44" s="218">
        <f t="shared" ref="AE44" si="87">SUM(AE41:AE43)</f>
        <v>0</v>
      </c>
      <c r="AF44" s="218">
        <f t="shared" ref="AF44" si="88">SUM(AF41:AF43)</f>
        <v>0</v>
      </c>
      <c r="AG44" s="218">
        <f t="shared" ref="AG44" si="89">SUM(AG41:AG43)</f>
        <v>0</v>
      </c>
      <c r="AH44" s="218">
        <f t="shared" ref="AH44" si="90">SUM(AH41:AH43)</f>
        <v>0</v>
      </c>
      <c r="AI44" s="218">
        <f t="shared" ref="AI44" si="91">SUM(AI41:AI43)</f>
        <v>0</v>
      </c>
      <c r="AJ44" s="218">
        <f t="shared" ref="AJ44" si="92">SUM(AJ41:AJ43)</f>
        <v>0</v>
      </c>
      <c r="AK44" s="218">
        <f t="shared" ref="AK44" si="93">SUM(AK41:AK43)</f>
        <v>0</v>
      </c>
      <c r="AL44" s="218">
        <f t="shared" ref="AL44" si="94">SUM(AL41:AL43)</f>
        <v>0</v>
      </c>
      <c r="AM44" s="218">
        <f t="shared" ref="AM44" si="95">SUM(AM41:AM43)</f>
        <v>0</v>
      </c>
      <c r="AN44" s="218">
        <f t="shared" ref="AN44" si="96">SUM(AN41:AN43)</f>
        <v>0</v>
      </c>
      <c r="AO44" s="218">
        <f t="shared" ref="AO44" si="97">SUM(AO41:AO43)</f>
        <v>0</v>
      </c>
      <c r="AP44" s="218">
        <f t="shared" ref="AP44" si="98">SUM(AP41:AP43)</f>
        <v>0</v>
      </c>
      <c r="AQ44" s="218">
        <f t="shared" ref="AQ44" si="99">SUM(AQ41:AQ43)</f>
        <v>0</v>
      </c>
      <c r="AR44" s="218">
        <f t="shared" ref="AR44" si="100">SUM(AR41:AR43)</f>
        <v>0</v>
      </c>
      <c r="AS44" s="218">
        <f t="shared" ref="AS44" si="101">SUM(AS41:AS43)</f>
        <v>0</v>
      </c>
      <c r="AT44" s="218">
        <f t="shared" ref="AT44" si="102">SUM(AT41:AT43)</f>
        <v>0</v>
      </c>
      <c r="AU44" s="218">
        <f t="shared" ref="AU44" si="103">SUM(AU41:AU43)</f>
        <v>0</v>
      </c>
      <c r="AV44" s="218">
        <f t="shared" ref="AV44" si="104">SUM(AV41:AV43)</f>
        <v>0</v>
      </c>
      <c r="AW44" s="218">
        <f t="shared" ref="AW44" si="105">SUM(AW41:AW43)</f>
        <v>0</v>
      </c>
      <c r="AX44" s="218">
        <f t="shared" ref="AX44" si="106">SUM(AX41:AX43)</f>
        <v>0</v>
      </c>
      <c r="AY44" s="218">
        <f t="shared" ref="AY44" si="107">SUM(AY41:AY43)</f>
        <v>0</v>
      </c>
      <c r="AZ44" s="218">
        <f t="shared" ref="AZ44" si="108">SUM(AZ41:AZ43)</f>
        <v>0</v>
      </c>
      <c r="BA44" s="218">
        <f t="shared" ref="BA44" si="109">SUM(BA41:BA43)</f>
        <v>0</v>
      </c>
      <c r="BB44" s="218">
        <f t="shared" ref="BB44" si="110">SUM(BB41:BB43)</f>
        <v>0</v>
      </c>
      <c r="BC44" s="218">
        <f t="shared" ref="BC44" si="111">SUM(BC41:BC43)</f>
        <v>0</v>
      </c>
      <c r="BD44" s="218">
        <f t="shared" ref="BD44:BO44" si="112">SUM(BD41:BD43)</f>
        <v>0</v>
      </c>
      <c r="BE44" s="218">
        <f t="shared" si="112"/>
        <v>0</v>
      </c>
      <c r="BF44" s="218">
        <f t="shared" si="112"/>
        <v>0</v>
      </c>
      <c r="BG44" s="218">
        <f t="shared" si="112"/>
        <v>0</v>
      </c>
      <c r="BH44" s="218">
        <f t="shared" si="112"/>
        <v>0</v>
      </c>
      <c r="BI44" s="218">
        <f t="shared" si="112"/>
        <v>0</v>
      </c>
      <c r="BJ44" s="218">
        <f t="shared" si="112"/>
        <v>0</v>
      </c>
      <c r="BK44" s="218">
        <f t="shared" si="112"/>
        <v>0</v>
      </c>
      <c r="BL44" s="218">
        <f t="shared" si="112"/>
        <v>0</v>
      </c>
      <c r="BM44" s="218">
        <f t="shared" si="112"/>
        <v>0</v>
      </c>
      <c r="BN44" s="218">
        <f t="shared" si="112"/>
        <v>0</v>
      </c>
      <c r="BO44" s="218">
        <f t="shared" si="112"/>
        <v>0</v>
      </c>
      <c r="BP44" s="218">
        <f t="shared" ref="BP44" si="113">SUM(BP41:BP43)</f>
        <v>0</v>
      </c>
      <c r="BQ44"/>
      <c r="BR44"/>
      <c r="BS44"/>
      <c r="BT44" s="429"/>
      <c r="BU44" s="277"/>
    </row>
    <row r="45" spans="2:73" s="333" customFormat="1" ht="14.25" customHeight="1" collapsed="1" x14ac:dyDescent="0.45">
      <c r="B45" s="345" t="s">
        <v>15</v>
      </c>
      <c r="C45" s="21" t="str">
        <f>B45</f>
        <v>Income taxes</v>
      </c>
      <c r="D45" s="218">
        <f t="shared" ref="D45" si="114">SUM(U45:AF45)</f>
        <v>0</v>
      </c>
      <c r="E45" s="218">
        <f>SUM(AG45:AR45)</f>
        <v>0</v>
      </c>
      <c r="F45" s="218">
        <f>SUM(AS45:BD45)</f>
        <v>0</v>
      </c>
      <c r="G45" s="337">
        <f ca="1">_xlfn.IFNA(SUM(OFFSET($U45,0,MATCH(Periods!$D$15,$U$7:$BS$7)-1):OFFSET($U45,0,MATCH(Periods!$D$15,$U$7:$BS$7,0)-12)),0)</f>
        <v>0</v>
      </c>
      <c r="H45" s="277"/>
      <c r="I45" s="58" t="str">
        <f t="shared" si="3"/>
        <v>n/a</v>
      </c>
      <c r="J45" s="58" t="str">
        <f t="shared" si="4"/>
        <v>n/a</v>
      </c>
      <c r="K45" s="58" t="str">
        <f t="shared" si="4"/>
        <v>n/a</v>
      </c>
      <c r="L45" s="58" t="str">
        <f t="shared" ca="1" si="5"/>
        <v>n/a</v>
      </c>
      <c r="M45" s="329"/>
      <c r="N45" s="218">
        <f t="shared" si="6"/>
        <v>0</v>
      </c>
      <c r="O45" s="59" t="str">
        <f t="shared" si="7"/>
        <v>n/a</v>
      </c>
      <c r="P45" s="218">
        <f t="shared" si="9"/>
        <v>0</v>
      </c>
      <c r="Q45" s="59" t="str">
        <f t="shared" si="10"/>
        <v>n/a</v>
      </c>
      <c r="R45" s="218">
        <f t="shared" ca="1" si="11"/>
        <v>0</v>
      </c>
      <c r="S45" s="58" t="str">
        <f t="shared" ca="1" si="12"/>
        <v>n/a</v>
      </c>
      <c r="T45" s="269"/>
      <c r="U45" s="218">
        <f>SUMIFS(TB!N:N,TB!$F:$F,$B45,TB!$J:$J,$A$4,TB!$K:$K,"")</f>
        <v>0</v>
      </c>
      <c r="V45" s="218">
        <f>SUMIFS(TB!O:O,TB!$F:$F,$B45,TB!$J:$J,$A$4,TB!$K:$K,"")</f>
        <v>0</v>
      </c>
      <c r="W45" s="218">
        <f>SUMIFS(TB!P:P,TB!$F:$F,$B45,TB!$J:$J,$A$4,TB!$K:$K,"")</f>
        <v>0</v>
      </c>
      <c r="X45" s="218">
        <f>SUMIFS(TB!Q:Q,TB!$F:$F,$B45,TB!$J:$J,$A$4,TB!$K:$K,"")</f>
        <v>0</v>
      </c>
      <c r="Y45" s="218">
        <f>SUMIFS(TB!R:R,TB!$F:$F,$B45,TB!$J:$J,$A$4,TB!$K:$K,"")</f>
        <v>0</v>
      </c>
      <c r="Z45" s="218">
        <f>SUMIFS(TB!S:S,TB!$F:$F,$B45,TB!$J:$J,$A$4,TB!$K:$K,"")</f>
        <v>0</v>
      </c>
      <c r="AA45" s="218">
        <f>SUMIFS(TB!T:T,TB!$F:$F,$B45,TB!$J:$J,$A$4,TB!$K:$K,"")</f>
        <v>0</v>
      </c>
      <c r="AB45" s="218">
        <f>SUMIFS(TB!U:U,TB!$F:$F,$B45,TB!$J:$J,$A$4,TB!$K:$K,"")</f>
        <v>0</v>
      </c>
      <c r="AC45" s="218">
        <f>SUMIFS(TB!V:V,TB!$F:$F,$B45,TB!$J:$J,$A$4,TB!$K:$K,"")</f>
        <v>0</v>
      </c>
      <c r="AD45" s="218">
        <f>SUMIFS(TB!W:W,TB!$F:$F,$B45,TB!$J:$J,$A$4,TB!$K:$K,"")</f>
        <v>0</v>
      </c>
      <c r="AE45" s="218">
        <f>SUMIFS(TB!X:X,TB!$F:$F,$B45,TB!$J:$J,$A$4,TB!$K:$K,"")</f>
        <v>0</v>
      </c>
      <c r="AF45" s="218">
        <f>SUMIFS(TB!Y:Y,TB!$F:$F,$B45,TB!$J:$J,$A$4,TB!$K:$K,"")</f>
        <v>0</v>
      </c>
      <c r="AG45" s="218">
        <f>SUMIFS(TB!Z:Z,TB!$F:$F,$B45,TB!$J:$J,$A$4,TB!$K:$K,"")</f>
        <v>0</v>
      </c>
      <c r="AH45" s="218">
        <f>SUMIFS(TB!AA:AA,TB!$F:$F,$B45,TB!$J:$J,$A$4,TB!$K:$K,"")</f>
        <v>0</v>
      </c>
      <c r="AI45" s="218">
        <f>SUMIFS(TB!AB:AB,TB!$F:$F,$B45,TB!$J:$J,$A$4,TB!$K:$K,"")</f>
        <v>0</v>
      </c>
      <c r="AJ45" s="218">
        <f>SUMIFS(TB!AC:AC,TB!$F:$F,$B45,TB!$J:$J,$A$4,TB!$K:$K,"")</f>
        <v>0</v>
      </c>
      <c r="AK45" s="218">
        <f>SUMIFS(TB!AD:AD,TB!$F:$F,$B45,TB!$J:$J,$A$4,TB!$K:$K,"")</f>
        <v>0</v>
      </c>
      <c r="AL45" s="218">
        <f>SUMIFS(TB!AE:AE,TB!$F:$F,$B45,TB!$J:$J,$A$4,TB!$K:$K,"")</f>
        <v>0</v>
      </c>
      <c r="AM45" s="218">
        <f>SUMIFS(TB!AF:AF,TB!$F:$F,$B45,TB!$J:$J,$A$4,TB!$K:$K,"")</f>
        <v>0</v>
      </c>
      <c r="AN45" s="218">
        <f>SUMIFS(TB!AG:AG,TB!$F:$F,$B45,TB!$J:$J,$A$4,TB!$K:$K,"")</f>
        <v>0</v>
      </c>
      <c r="AO45" s="218">
        <f>SUMIFS(TB!AH:AH,TB!$F:$F,$B45,TB!$J:$J,$A$4,TB!$K:$K,"")</f>
        <v>0</v>
      </c>
      <c r="AP45" s="218">
        <f>SUMIFS(TB!AI:AI,TB!$F:$F,$B45,TB!$J:$J,$A$4,TB!$K:$K,"")</f>
        <v>0</v>
      </c>
      <c r="AQ45" s="218">
        <f>SUMIFS(TB!AJ:AJ,TB!$F:$F,$B45,TB!$J:$J,$A$4,TB!$K:$K,"")</f>
        <v>0</v>
      </c>
      <c r="AR45" s="218">
        <f>SUMIFS(TB!AK:AK,TB!$F:$F,$B45,TB!$J:$J,$A$4,TB!$K:$K,"")</f>
        <v>0</v>
      </c>
      <c r="AS45" s="218">
        <f>SUMIFS(TB!AL:AL,TB!$F:$F,$B45,TB!$J:$J,$A$4,TB!$K:$K,"")</f>
        <v>0</v>
      </c>
      <c r="AT45" s="218">
        <f>SUMIFS(TB!AM:AM,TB!$F:$F,$B45,TB!$J:$J,$A$4,TB!$K:$K,"")</f>
        <v>0</v>
      </c>
      <c r="AU45" s="218">
        <f>SUMIFS(TB!AN:AN,TB!$F:$F,$B45,TB!$J:$J,$A$4,TB!$K:$K,"")</f>
        <v>0</v>
      </c>
      <c r="AV45" s="218">
        <f>SUMIFS(TB!AO:AO,TB!$F:$F,$B45,TB!$J:$J,$A$4,TB!$K:$K,"")</f>
        <v>0</v>
      </c>
      <c r="AW45" s="218">
        <f>SUMIFS(TB!AP:AP,TB!$F:$F,$B45,TB!$J:$J,$A$4,TB!$K:$K,"")</f>
        <v>0</v>
      </c>
      <c r="AX45" s="218">
        <f>SUMIFS(TB!AQ:AQ,TB!$F:$F,$B45,TB!$J:$J,$A$4,TB!$K:$K,"")</f>
        <v>0</v>
      </c>
      <c r="AY45" s="218">
        <f>SUMIFS(TB!AR:AR,TB!$F:$F,$B45,TB!$J:$J,$A$4,TB!$K:$K,"")</f>
        <v>0</v>
      </c>
      <c r="AZ45" s="218">
        <f>SUMIFS(TB!AS:AS,TB!$F:$F,$B45,TB!$J:$J,$A$4,TB!$K:$K,"")</f>
        <v>0</v>
      </c>
      <c r="BA45" s="218">
        <f>SUMIFS(TB!AT:AT,TB!$F:$F,$B45,TB!$J:$J,$A$4,TB!$K:$K,"")</f>
        <v>0</v>
      </c>
      <c r="BB45" s="218">
        <f>SUMIFS(TB!AU:AU,TB!$F:$F,$B45,TB!$J:$J,$A$4,TB!$K:$K,"")</f>
        <v>0</v>
      </c>
      <c r="BC45" s="218">
        <f>SUMIFS(TB!AV:AV,TB!$F:$F,$B45,TB!$J:$J,$A$4,TB!$K:$K,"")</f>
        <v>0</v>
      </c>
      <c r="BD45" s="218">
        <f>SUMIFS(TB!AW:AW,TB!$F:$F,$B45,TB!$J:$J,$A$4,TB!$K:$K,"")</f>
        <v>0</v>
      </c>
      <c r="BE45" s="218">
        <f>SUMIFS(TB!AX:AX,TB!$F:$F,$B45,TB!$J:$J,$A$4,TB!$K:$K,"")</f>
        <v>0</v>
      </c>
      <c r="BF45" s="218">
        <f>SUMIFS(TB!AY:AY,TB!$F:$F,$B45,TB!$J:$J,$A$4,TB!$K:$K,"")</f>
        <v>0</v>
      </c>
      <c r="BG45" s="218">
        <f>SUMIFS(TB!AZ:AZ,TB!$F:$F,$B45,TB!$J:$J,$A$4,TB!$K:$K,"")</f>
        <v>0</v>
      </c>
      <c r="BH45" s="218">
        <f>SUMIFS(TB!BA:BA,TB!$F:$F,$B45,TB!$J:$J,$A$4,TB!$K:$K,"")</f>
        <v>0</v>
      </c>
      <c r="BI45" s="218">
        <f>SUMIFS(TB!BB:BB,TB!$F:$F,$B45,TB!$J:$J,$A$4,TB!$K:$K,"")</f>
        <v>0</v>
      </c>
      <c r="BJ45" s="218">
        <f>SUMIFS(TB!BC:BC,TB!$F:$F,$B45,TB!$J:$J,$A$4,TB!$K:$K,"")</f>
        <v>0</v>
      </c>
      <c r="BK45" s="218">
        <f>SUMIFS(TB!BD:BD,TB!$F:$F,$B45,TB!$J:$J,$A$4,TB!$K:$K,"")</f>
        <v>0</v>
      </c>
      <c r="BL45" s="218">
        <f>SUMIFS(TB!BE:BE,TB!$F:$F,$B45,TB!$J:$J,$A$4,TB!$K:$K,"")</f>
        <v>0</v>
      </c>
      <c r="BM45" s="218">
        <f>SUMIFS(TB!BF:BF,TB!$F:$F,$B45,TB!$J:$J,$A$4,TB!$K:$K,"")</f>
        <v>0</v>
      </c>
      <c r="BN45" s="218">
        <f>SUMIFS(TB!BG:BG,TB!$F:$F,$B45,TB!$J:$J,$A$4,TB!$K:$K,"")</f>
        <v>0</v>
      </c>
      <c r="BO45" s="218">
        <f>SUMIFS(TB!BH:BH,TB!$F:$F,$B45,TB!$J:$J,$A$4,TB!$K:$K,"")</f>
        <v>0</v>
      </c>
      <c r="BP45" s="218">
        <f>SUMIFS(TB!BI:BI,TB!$F:$F,$B45,TB!$J:$J,$A$4,TB!$K:$K,"")</f>
        <v>0</v>
      </c>
      <c r="BQ45"/>
      <c r="BR45"/>
      <c r="BS45"/>
      <c r="BT45" s="429"/>
      <c r="BU45" s="277"/>
    </row>
    <row r="46" spans="2:73" s="460" customFormat="1" ht="14.25" customHeight="1" thickBot="1" x14ac:dyDescent="0.5">
      <c r="B46" s="339" t="s">
        <v>12</v>
      </c>
      <c r="C46" s="97" t="s">
        <v>12</v>
      </c>
      <c r="D46" s="455">
        <f>D36-SUM(D40,D44,D45)</f>
        <v>-85472.634939999989</v>
      </c>
      <c r="E46" s="455">
        <f>E36-SUM(E40,E44,E45)</f>
        <v>-49750.113830000002</v>
      </c>
      <c r="F46" s="455">
        <f>F36-SUM(F40,F44,F45)</f>
        <v>-98328.201950000002</v>
      </c>
      <c r="G46" s="456">
        <f ca="1">G36-SUM(G40,G44,G45)</f>
        <v>-92227.602510000012</v>
      </c>
      <c r="H46" s="348"/>
      <c r="I46" s="56" t="str">
        <f t="shared" si="3"/>
        <v>n/a</v>
      </c>
      <c r="J46" s="56" t="str">
        <f t="shared" si="4"/>
        <v>n/a</v>
      </c>
      <c r="K46" s="56" t="str">
        <f t="shared" si="4"/>
        <v>n/a</v>
      </c>
      <c r="L46" s="56" t="str">
        <f t="shared" ca="1" si="5"/>
        <v>n/a</v>
      </c>
      <c r="M46" s="457"/>
      <c r="N46" s="455">
        <f t="shared" si="6"/>
        <v>35722.521109999987</v>
      </c>
      <c r="O46" s="57">
        <f t="shared" si="7"/>
        <v>-0.41794103030843094</v>
      </c>
      <c r="P46" s="455">
        <f t="shared" si="9"/>
        <v>-48578.08812</v>
      </c>
      <c r="Q46" s="57">
        <f t="shared" si="10"/>
        <v>0.97644174817358398</v>
      </c>
      <c r="R46" s="455">
        <f t="shared" ca="1" si="11"/>
        <v>6100.5994399999909</v>
      </c>
      <c r="S46" s="56">
        <f t="shared" ca="1" si="12"/>
        <v>-6.2043231941759217E-2</v>
      </c>
      <c r="T46" s="458"/>
      <c r="U46" s="455">
        <f t="shared" ref="U46:BD46" si="115">U36-SUM(U40,U44,U45)</f>
        <v>-720.19839999999999</v>
      </c>
      <c r="V46" s="455">
        <f t="shared" si="115"/>
        <v>-9283.4984199999999</v>
      </c>
      <c r="W46" s="455">
        <f t="shared" si="115"/>
        <v>-4991.4208499999986</v>
      </c>
      <c r="X46" s="455">
        <f t="shared" si="115"/>
        <v>-7824.6298899999992</v>
      </c>
      <c r="Y46" s="455">
        <f t="shared" si="115"/>
        <v>-9601.9217400000016</v>
      </c>
      <c r="Z46" s="455">
        <f t="shared" si="115"/>
        <v>-3064.3422200000027</v>
      </c>
      <c r="AA46" s="455">
        <f t="shared" si="115"/>
        <v>-3180.4391099999998</v>
      </c>
      <c r="AB46" s="455">
        <f t="shared" si="115"/>
        <v>-18956.287049999999</v>
      </c>
      <c r="AC46" s="455">
        <f t="shared" si="115"/>
        <v>-7208.2547299999942</v>
      </c>
      <c r="AD46" s="455">
        <f t="shared" si="115"/>
        <v>-6908.2452900000071</v>
      </c>
      <c r="AE46" s="455">
        <f t="shared" si="115"/>
        <v>-4266.746699999997</v>
      </c>
      <c r="AF46" s="455">
        <f t="shared" si="115"/>
        <v>-9466.6505399999951</v>
      </c>
      <c r="AG46" s="455">
        <f t="shared" si="115"/>
        <v>-1366.6082100000001</v>
      </c>
      <c r="AH46" s="455">
        <f t="shared" si="115"/>
        <v>-2454.7912900000001</v>
      </c>
      <c r="AI46" s="455">
        <f t="shared" si="115"/>
        <v>-1628.3373300000007</v>
      </c>
      <c r="AJ46" s="455">
        <f t="shared" si="115"/>
        <v>-2760.5352000000003</v>
      </c>
      <c r="AK46" s="455">
        <f t="shared" si="115"/>
        <v>-3488.2956299999996</v>
      </c>
      <c r="AL46" s="455">
        <f t="shared" si="115"/>
        <v>-3268.0861800000002</v>
      </c>
      <c r="AM46" s="455">
        <f t="shared" si="115"/>
        <v>-4022.6611700000012</v>
      </c>
      <c r="AN46" s="455">
        <f t="shared" si="115"/>
        <v>-7806.3465499999984</v>
      </c>
      <c r="AO46" s="455">
        <f t="shared" si="115"/>
        <v>-6814.5411399999975</v>
      </c>
      <c r="AP46" s="455">
        <f t="shared" si="115"/>
        <v>-7171.3012600000038</v>
      </c>
      <c r="AQ46" s="455">
        <f t="shared" si="115"/>
        <v>-3251.4535199999991</v>
      </c>
      <c r="AR46" s="455">
        <f t="shared" si="115"/>
        <v>-5717.1563500000011</v>
      </c>
      <c r="AS46" s="455">
        <f t="shared" si="115"/>
        <v>-4497.7701399999996</v>
      </c>
      <c r="AT46" s="455">
        <f t="shared" si="115"/>
        <v>-5779.221410000001</v>
      </c>
      <c r="AU46" s="455">
        <f t="shared" si="115"/>
        <v>-10518.689599999996</v>
      </c>
      <c r="AV46" s="455">
        <f t="shared" si="115"/>
        <v>-15326.058590000002</v>
      </c>
      <c r="AW46" s="455">
        <f t="shared" si="115"/>
        <v>-4162.0479699999987</v>
      </c>
      <c r="AX46" s="455">
        <f t="shared" si="115"/>
        <v>-2760.1385</v>
      </c>
      <c r="AY46" s="455">
        <f t="shared" si="115"/>
        <v>-2908.0952100000059</v>
      </c>
      <c r="AZ46" s="455">
        <f t="shared" si="115"/>
        <v>-13791.689699999994</v>
      </c>
      <c r="BA46" s="455">
        <f t="shared" si="115"/>
        <v>-3288.1477700000023</v>
      </c>
      <c r="BB46" s="455">
        <f t="shared" si="115"/>
        <v>-10852.196700000006</v>
      </c>
      <c r="BC46" s="455">
        <f t="shared" si="115"/>
        <v>-13480.044299999992</v>
      </c>
      <c r="BD46" s="455">
        <f t="shared" si="115"/>
        <v>-10964.102060000003</v>
      </c>
      <c r="BE46" s="455">
        <f t="shared" ref="BE46:BP46" si="116">BE36-SUM(BE40,BE44,BE45)</f>
        <v>-2086.20694</v>
      </c>
      <c r="BF46" s="455">
        <f t="shared" si="116"/>
        <v>-2090.1851699999997</v>
      </c>
      <c r="BG46" s="455">
        <f t="shared" si="116"/>
        <v>0</v>
      </c>
      <c r="BH46" s="455">
        <f t="shared" si="116"/>
        <v>0</v>
      </c>
      <c r="BI46" s="455">
        <f t="shared" si="116"/>
        <v>0</v>
      </c>
      <c r="BJ46" s="455">
        <f t="shared" si="116"/>
        <v>0</v>
      </c>
      <c r="BK46" s="455">
        <f t="shared" si="116"/>
        <v>0</v>
      </c>
      <c r="BL46" s="455">
        <f t="shared" si="116"/>
        <v>0</v>
      </c>
      <c r="BM46" s="455">
        <f t="shared" si="116"/>
        <v>0</v>
      </c>
      <c r="BN46" s="455">
        <f t="shared" si="116"/>
        <v>0</v>
      </c>
      <c r="BO46" s="455">
        <f t="shared" si="116"/>
        <v>0</v>
      </c>
      <c r="BP46" s="455">
        <f t="shared" si="116"/>
        <v>0</v>
      </c>
      <c r="BQ46" s="454"/>
      <c r="BR46" s="454"/>
      <c r="BS46" s="454"/>
      <c r="BT46" s="459"/>
      <c r="BU46" s="348"/>
    </row>
    <row r="47" spans="2:73" s="330" customFormat="1" ht="14.25" customHeight="1" x14ac:dyDescent="0.45">
      <c r="B47" s="72" t="s">
        <v>13</v>
      </c>
      <c r="C47" s="72" t="str">
        <f>B47</f>
        <v>EBITDA addbacks</v>
      </c>
      <c r="D47" s="358"/>
      <c r="E47" s="358"/>
      <c r="F47" s="358"/>
      <c r="G47" s="359"/>
      <c r="H47" s="277"/>
      <c r="I47" s="359"/>
      <c r="J47" s="359"/>
      <c r="K47" s="359"/>
      <c r="L47" s="359"/>
      <c r="M47" s="331"/>
      <c r="N47" s="359"/>
      <c r="O47" s="360"/>
      <c r="P47" s="359"/>
      <c r="Q47" s="360"/>
      <c r="R47" s="359"/>
      <c r="S47" s="359"/>
      <c r="T47" s="332"/>
      <c r="U47" s="359"/>
      <c r="V47" s="359"/>
      <c r="W47" s="359"/>
      <c r="X47" s="359"/>
      <c r="Y47" s="359"/>
      <c r="Z47" s="359"/>
      <c r="AA47" s="359"/>
      <c r="AB47" s="359"/>
      <c r="AC47" s="359"/>
      <c r="AD47" s="359"/>
      <c r="AE47" s="359"/>
      <c r="AF47" s="359"/>
      <c r="AG47" s="359"/>
      <c r="AH47" s="359"/>
      <c r="AI47" s="359"/>
      <c r="AJ47" s="359"/>
      <c r="AK47" s="359"/>
      <c r="AL47" s="359"/>
      <c r="AM47" s="359"/>
      <c r="AN47" s="359"/>
      <c r="AO47" s="359"/>
      <c r="AP47" s="359"/>
      <c r="AQ47" s="359"/>
      <c r="AR47" s="359"/>
      <c r="AS47" s="359"/>
      <c r="AT47" s="359"/>
      <c r="AU47" s="359"/>
      <c r="AV47" s="359"/>
      <c r="AW47" s="359"/>
      <c r="AX47" s="359"/>
      <c r="AY47" s="359"/>
      <c r="AZ47" s="359"/>
      <c r="BA47" s="359"/>
      <c r="BB47" s="359"/>
      <c r="BC47" s="359"/>
      <c r="BD47" s="359"/>
      <c r="BE47" s="359"/>
      <c r="BF47" s="359"/>
      <c r="BG47" s="359"/>
      <c r="BH47" s="359"/>
      <c r="BI47" s="359"/>
      <c r="BJ47" s="359"/>
      <c r="BK47" s="359"/>
      <c r="BL47" s="359"/>
      <c r="BM47" s="359"/>
      <c r="BN47" s="359"/>
      <c r="BO47" s="359"/>
      <c r="BP47" s="359"/>
      <c r="BQ47"/>
      <c r="BR47"/>
      <c r="BS47"/>
      <c r="BT47" s="429"/>
      <c r="BU47" s="277"/>
    </row>
    <row r="48" spans="2:73" s="330" customFormat="1" ht="14.25" customHeight="1" x14ac:dyDescent="0.45">
      <c r="B48" s="30" t="str">
        <f>Periods!$C$41</f>
        <v>Interest expense, net</v>
      </c>
      <c r="C48" s="30" t="str">
        <f t="shared" ref="C48:C56" si="117">B48</f>
        <v>Interest expense, net</v>
      </c>
      <c r="D48" s="219">
        <f t="shared" ref="D48:D50" si="118">SUM(U48:AF48)</f>
        <v>0</v>
      </c>
      <c r="E48" s="219">
        <f>SUM(AG48:AR48)</f>
        <v>0</v>
      </c>
      <c r="F48" s="219">
        <f>SUM(AS48:BD48)</f>
        <v>0</v>
      </c>
      <c r="G48" s="218">
        <f ca="1">_xlfn.IFNA(SUM(OFFSET($U48,0,MATCH(Periods!$D$15,$U$7:$BS$7)-1):OFFSET($U48,0,MATCH(Periods!$D$15,$U$7:$BS$7,0)-12)),0)</f>
        <v>0</v>
      </c>
      <c r="H48" s="277"/>
      <c r="I48" s="58" t="str">
        <f t="shared" ref="I48:K51" si="119">IFERROR(D48/D$15,"n/a")</f>
        <v>n/a</v>
      </c>
      <c r="J48" s="58" t="str">
        <f t="shared" si="119"/>
        <v>n/a</v>
      </c>
      <c r="K48" s="58" t="str">
        <f t="shared" si="119"/>
        <v>n/a</v>
      </c>
      <c r="L48" s="58" t="str">
        <f t="shared" ref="L48:L51" ca="1" si="120">IFERROR(G48/G$15,"n/a")</f>
        <v>n/a</v>
      </c>
      <c r="M48" s="331"/>
      <c r="N48" s="218">
        <f>E48-D48</f>
        <v>0</v>
      </c>
      <c r="O48" s="59" t="str">
        <f>IFERROR(N48/D48,"n/a")</f>
        <v>n/a</v>
      </c>
      <c r="P48" s="218">
        <f t="shared" ref="P48:P51" si="121">F48-E48</f>
        <v>0</v>
      </c>
      <c r="Q48" s="59" t="str">
        <f t="shared" ref="Q48:Q51" si="122">IFERROR(P48/E48,"n/a")</f>
        <v>n/a</v>
      </c>
      <c r="R48" s="218">
        <f t="shared" ref="R48:R51" ca="1" si="123">G48-F48</f>
        <v>0</v>
      </c>
      <c r="S48" s="58" t="str">
        <f t="shared" ref="S48:S51" ca="1" si="124">IFERROR(R48/F48,"n/a")</f>
        <v>n/a</v>
      </c>
      <c r="T48" s="332"/>
      <c r="U48" s="218">
        <f>U44</f>
        <v>0</v>
      </c>
      <c r="V48" s="218">
        <f t="shared" ref="V48:BD48" si="125">V44</f>
        <v>0</v>
      </c>
      <c r="W48" s="218">
        <f t="shared" si="125"/>
        <v>0</v>
      </c>
      <c r="X48" s="218">
        <f t="shared" si="125"/>
        <v>0</v>
      </c>
      <c r="Y48" s="218">
        <f t="shared" si="125"/>
        <v>0</v>
      </c>
      <c r="Z48" s="218">
        <f t="shared" si="125"/>
        <v>0</v>
      </c>
      <c r="AA48" s="218">
        <f t="shared" si="125"/>
        <v>0</v>
      </c>
      <c r="AB48" s="218">
        <f t="shared" si="125"/>
        <v>0</v>
      </c>
      <c r="AC48" s="218">
        <f t="shared" si="125"/>
        <v>0</v>
      </c>
      <c r="AD48" s="218">
        <f t="shared" si="125"/>
        <v>0</v>
      </c>
      <c r="AE48" s="218">
        <f t="shared" si="125"/>
        <v>0</v>
      </c>
      <c r="AF48" s="218">
        <f t="shared" si="125"/>
        <v>0</v>
      </c>
      <c r="AG48" s="218">
        <f t="shared" si="125"/>
        <v>0</v>
      </c>
      <c r="AH48" s="218">
        <f t="shared" si="125"/>
        <v>0</v>
      </c>
      <c r="AI48" s="218">
        <f t="shared" si="125"/>
        <v>0</v>
      </c>
      <c r="AJ48" s="218">
        <f t="shared" si="125"/>
        <v>0</v>
      </c>
      <c r="AK48" s="218">
        <f t="shared" si="125"/>
        <v>0</v>
      </c>
      <c r="AL48" s="218">
        <f t="shared" si="125"/>
        <v>0</v>
      </c>
      <c r="AM48" s="218">
        <f t="shared" si="125"/>
        <v>0</v>
      </c>
      <c r="AN48" s="218">
        <f t="shared" si="125"/>
        <v>0</v>
      </c>
      <c r="AO48" s="218">
        <f t="shared" si="125"/>
        <v>0</v>
      </c>
      <c r="AP48" s="218">
        <f t="shared" si="125"/>
        <v>0</v>
      </c>
      <c r="AQ48" s="218">
        <f t="shared" si="125"/>
        <v>0</v>
      </c>
      <c r="AR48" s="218">
        <f t="shared" si="125"/>
        <v>0</v>
      </c>
      <c r="AS48" s="218">
        <f t="shared" si="125"/>
        <v>0</v>
      </c>
      <c r="AT48" s="218">
        <f t="shared" si="125"/>
        <v>0</v>
      </c>
      <c r="AU48" s="218">
        <f t="shared" si="125"/>
        <v>0</v>
      </c>
      <c r="AV48" s="218">
        <f t="shared" si="125"/>
        <v>0</v>
      </c>
      <c r="AW48" s="218">
        <f t="shared" si="125"/>
        <v>0</v>
      </c>
      <c r="AX48" s="218">
        <f t="shared" si="125"/>
        <v>0</v>
      </c>
      <c r="AY48" s="218">
        <f t="shared" si="125"/>
        <v>0</v>
      </c>
      <c r="AZ48" s="218">
        <f t="shared" si="125"/>
        <v>0</v>
      </c>
      <c r="BA48" s="218">
        <f t="shared" si="125"/>
        <v>0</v>
      </c>
      <c r="BB48" s="218">
        <f t="shared" si="125"/>
        <v>0</v>
      </c>
      <c r="BC48" s="218">
        <f t="shared" si="125"/>
        <v>0</v>
      </c>
      <c r="BD48" s="218">
        <f t="shared" si="125"/>
        <v>0</v>
      </c>
      <c r="BE48" s="218">
        <f t="shared" ref="BE48:BP48" si="126">BE44</f>
        <v>0</v>
      </c>
      <c r="BF48" s="218">
        <f t="shared" si="126"/>
        <v>0</v>
      </c>
      <c r="BG48" s="218">
        <f t="shared" si="126"/>
        <v>0</v>
      </c>
      <c r="BH48" s="218">
        <f t="shared" si="126"/>
        <v>0</v>
      </c>
      <c r="BI48" s="218">
        <f t="shared" si="126"/>
        <v>0</v>
      </c>
      <c r="BJ48" s="218">
        <f t="shared" si="126"/>
        <v>0</v>
      </c>
      <c r="BK48" s="218">
        <f t="shared" si="126"/>
        <v>0</v>
      </c>
      <c r="BL48" s="218">
        <f t="shared" si="126"/>
        <v>0</v>
      </c>
      <c r="BM48" s="218">
        <f t="shared" si="126"/>
        <v>0</v>
      </c>
      <c r="BN48" s="218">
        <f t="shared" si="126"/>
        <v>0</v>
      </c>
      <c r="BO48" s="218">
        <f t="shared" si="126"/>
        <v>0</v>
      </c>
      <c r="BP48" s="218">
        <f t="shared" si="126"/>
        <v>0</v>
      </c>
      <c r="BQ48"/>
      <c r="BR48"/>
      <c r="BS48"/>
      <c r="BT48" s="423"/>
      <c r="BU48" s="277"/>
    </row>
    <row r="49" spans="2:73" s="330" customFormat="1" ht="14.25" customHeight="1" x14ac:dyDescent="0.45">
      <c r="B49" s="30" t="s">
        <v>15</v>
      </c>
      <c r="C49" s="30" t="str">
        <f t="shared" si="117"/>
        <v>Income taxes</v>
      </c>
      <c r="D49" s="218">
        <f t="shared" si="118"/>
        <v>0</v>
      </c>
      <c r="E49" s="218">
        <f>SUM(AG49:AR49)</f>
        <v>0</v>
      </c>
      <c r="F49" s="218">
        <f>SUM(AS49:BD49)</f>
        <v>0</v>
      </c>
      <c r="G49" s="218">
        <f ca="1">_xlfn.IFNA(SUM(OFFSET($U49,0,MATCH(Periods!$D$15,$U$7:$BS$7)-1):OFFSET($U49,0,MATCH(Periods!$D$15,$U$7:$BS$7,0)-12)),0)</f>
        <v>0</v>
      </c>
      <c r="H49" s="277"/>
      <c r="I49" s="58" t="str">
        <f t="shared" si="119"/>
        <v>n/a</v>
      </c>
      <c r="J49" s="58" t="str">
        <f t="shared" si="119"/>
        <v>n/a</v>
      </c>
      <c r="K49" s="58" t="str">
        <f t="shared" si="119"/>
        <v>n/a</v>
      </c>
      <c r="L49" s="58" t="str">
        <f t="shared" ca="1" si="120"/>
        <v>n/a</v>
      </c>
      <c r="M49" s="331"/>
      <c r="N49" s="218">
        <f>E49-D49</f>
        <v>0</v>
      </c>
      <c r="O49" s="59" t="str">
        <f>IFERROR(N49/D49,"n/a")</f>
        <v>n/a</v>
      </c>
      <c r="P49" s="218">
        <f t="shared" si="121"/>
        <v>0</v>
      </c>
      <c r="Q49" s="59" t="str">
        <f t="shared" si="122"/>
        <v>n/a</v>
      </c>
      <c r="R49" s="218">
        <f t="shared" ca="1" si="123"/>
        <v>0</v>
      </c>
      <c r="S49" s="58" t="str">
        <f t="shared" ca="1" si="124"/>
        <v>n/a</v>
      </c>
      <c r="T49" s="332"/>
      <c r="U49" s="218">
        <f>U45</f>
        <v>0</v>
      </c>
      <c r="V49" s="218">
        <f t="shared" ref="V49:BD49" si="127">V45</f>
        <v>0</v>
      </c>
      <c r="W49" s="218">
        <f t="shared" si="127"/>
        <v>0</v>
      </c>
      <c r="X49" s="218">
        <f t="shared" si="127"/>
        <v>0</v>
      </c>
      <c r="Y49" s="218">
        <f t="shared" si="127"/>
        <v>0</v>
      </c>
      <c r="Z49" s="218">
        <f t="shared" si="127"/>
        <v>0</v>
      </c>
      <c r="AA49" s="218">
        <f t="shared" si="127"/>
        <v>0</v>
      </c>
      <c r="AB49" s="218">
        <f t="shared" si="127"/>
        <v>0</v>
      </c>
      <c r="AC49" s="218">
        <f t="shared" si="127"/>
        <v>0</v>
      </c>
      <c r="AD49" s="218">
        <f t="shared" si="127"/>
        <v>0</v>
      </c>
      <c r="AE49" s="218">
        <f t="shared" si="127"/>
        <v>0</v>
      </c>
      <c r="AF49" s="218">
        <f t="shared" si="127"/>
        <v>0</v>
      </c>
      <c r="AG49" s="218">
        <f t="shared" si="127"/>
        <v>0</v>
      </c>
      <c r="AH49" s="218">
        <f t="shared" si="127"/>
        <v>0</v>
      </c>
      <c r="AI49" s="218">
        <f t="shared" si="127"/>
        <v>0</v>
      </c>
      <c r="AJ49" s="218">
        <f t="shared" si="127"/>
        <v>0</v>
      </c>
      <c r="AK49" s="218">
        <f t="shared" si="127"/>
        <v>0</v>
      </c>
      <c r="AL49" s="218">
        <f t="shared" si="127"/>
        <v>0</v>
      </c>
      <c r="AM49" s="218">
        <f t="shared" si="127"/>
        <v>0</v>
      </c>
      <c r="AN49" s="218">
        <f t="shared" si="127"/>
        <v>0</v>
      </c>
      <c r="AO49" s="218">
        <f t="shared" si="127"/>
        <v>0</v>
      </c>
      <c r="AP49" s="218">
        <f t="shared" si="127"/>
        <v>0</v>
      </c>
      <c r="AQ49" s="218">
        <f t="shared" si="127"/>
        <v>0</v>
      </c>
      <c r="AR49" s="218">
        <f t="shared" si="127"/>
        <v>0</v>
      </c>
      <c r="AS49" s="218">
        <f t="shared" si="127"/>
        <v>0</v>
      </c>
      <c r="AT49" s="218">
        <f t="shared" si="127"/>
        <v>0</v>
      </c>
      <c r="AU49" s="218">
        <f t="shared" si="127"/>
        <v>0</v>
      </c>
      <c r="AV49" s="218">
        <f t="shared" si="127"/>
        <v>0</v>
      </c>
      <c r="AW49" s="218">
        <f t="shared" si="127"/>
        <v>0</v>
      </c>
      <c r="AX49" s="218">
        <f t="shared" si="127"/>
        <v>0</v>
      </c>
      <c r="AY49" s="218">
        <f t="shared" si="127"/>
        <v>0</v>
      </c>
      <c r="AZ49" s="218">
        <f t="shared" si="127"/>
        <v>0</v>
      </c>
      <c r="BA49" s="218">
        <f t="shared" si="127"/>
        <v>0</v>
      </c>
      <c r="BB49" s="218">
        <f t="shared" si="127"/>
        <v>0</v>
      </c>
      <c r="BC49" s="218">
        <f t="shared" si="127"/>
        <v>0</v>
      </c>
      <c r="BD49" s="218">
        <f t="shared" si="127"/>
        <v>0</v>
      </c>
      <c r="BE49" s="218">
        <f t="shared" ref="BE49:BP49" si="128">BE45</f>
        <v>0</v>
      </c>
      <c r="BF49" s="218">
        <f t="shared" si="128"/>
        <v>0</v>
      </c>
      <c r="BG49" s="218">
        <f t="shared" si="128"/>
        <v>0</v>
      </c>
      <c r="BH49" s="218">
        <f t="shared" si="128"/>
        <v>0</v>
      </c>
      <c r="BI49" s="218">
        <f t="shared" si="128"/>
        <v>0</v>
      </c>
      <c r="BJ49" s="218">
        <f t="shared" si="128"/>
        <v>0</v>
      </c>
      <c r="BK49" s="218">
        <f t="shared" si="128"/>
        <v>0</v>
      </c>
      <c r="BL49" s="218">
        <f t="shared" si="128"/>
        <v>0</v>
      </c>
      <c r="BM49" s="218">
        <f t="shared" si="128"/>
        <v>0</v>
      </c>
      <c r="BN49" s="218">
        <f t="shared" si="128"/>
        <v>0</v>
      </c>
      <c r="BO49" s="218">
        <f t="shared" si="128"/>
        <v>0</v>
      </c>
      <c r="BP49" s="218">
        <f t="shared" si="128"/>
        <v>0</v>
      </c>
      <c r="BQ49"/>
      <c r="BR49"/>
      <c r="BS49"/>
      <c r="BT49" s="423"/>
      <c r="BU49" s="277"/>
    </row>
    <row r="50" spans="2:73" s="330" customFormat="1" ht="14.25" customHeight="1" x14ac:dyDescent="0.45">
      <c r="B50" s="30" t="str">
        <f>Periods!$C$42</f>
        <v>Depreciation and amortization</v>
      </c>
      <c r="C50" s="30" t="str">
        <f t="shared" si="117"/>
        <v>Depreciation and amortization</v>
      </c>
      <c r="D50" s="219">
        <f t="shared" si="118"/>
        <v>125.11199999999999</v>
      </c>
      <c r="E50" s="219">
        <f>SUM(AG50:AR50)</f>
        <v>114.648</v>
      </c>
      <c r="F50" s="219">
        <f>SUM(AS50:BD50)</f>
        <v>114.276</v>
      </c>
      <c r="G50" s="218">
        <f ca="1">_xlfn.IFNA(SUM(OFFSET($U50,0,MATCH(Periods!$D$15,$U$7:$BS$7)-1):OFFSET($U50,0,MATCH(Periods!$D$15,$U$7:$BS$7,0)-12)),0)</f>
        <v>112.628</v>
      </c>
      <c r="H50" s="277"/>
      <c r="I50" s="49" t="str">
        <f t="shared" si="119"/>
        <v>n/a</v>
      </c>
      <c r="J50" s="49" t="str">
        <f t="shared" si="119"/>
        <v>n/a</v>
      </c>
      <c r="K50" s="49" t="str">
        <f t="shared" si="119"/>
        <v>n/a</v>
      </c>
      <c r="L50" s="49" t="str">
        <f t="shared" ca="1" si="120"/>
        <v>n/a</v>
      </c>
      <c r="M50" s="331"/>
      <c r="N50" s="220">
        <f>E50-D50</f>
        <v>-10.463999999999999</v>
      </c>
      <c r="O50" s="83">
        <f>IFERROR(N50/D50,"n/a")</f>
        <v>-8.3637061193170908E-2</v>
      </c>
      <c r="P50" s="220">
        <f t="shared" si="121"/>
        <v>-0.37199999999999989</v>
      </c>
      <c r="Q50" s="83">
        <f t="shared" si="122"/>
        <v>-3.2447142558090845E-3</v>
      </c>
      <c r="R50" s="220">
        <f t="shared" ca="1" si="123"/>
        <v>-1.6479999999999961</v>
      </c>
      <c r="S50" s="49">
        <f t="shared" ca="1" si="124"/>
        <v>-1.4421225804193322E-2</v>
      </c>
      <c r="T50" s="332"/>
      <c r="U50" s="218">
        <f>SUMIFS(TB!N:N,TB!$G:$G,Periods!$C$42,TB!$K:$K,"",TB!$J:$J,$A$4)</f>
        <v>10.05583</v>
      </c>
      <c r="V50" s="218">
        <f>SUMIFS(TB!O:O,TB!$G:$G,Periods!$C$42,TB!$K:$K,"",TB!$J:$J,$A$4)</f>
        <v>10.05583</v>
      </c>
      <c r="W50" s="218">
        <f>SUMIFS(TB!P:P,TB!$G:$G,Periods!$C$42,TB!$K:$K,"",TB!$J:$J,$A$4)</f>
        <v>11.166339999999998</v>
      </c>
      <c r="X50" s="218">
        <f>SUMIFS(TB!Q:Q,TB!$G:$G,Periods!$C$42,TB!$K:$K,"",TB!$J:$J,$A$4)</f>
        <v>10.426000000000002</v>
      </c>
      <c r="Y50" s="218">
        <f>SUMIFS(TB!R:R,TB!$G:$G,Periods!$C$42,TB!$K:$K,"",TB!$J:$J,$A$4)</f>
        <v>10.426000000000002</v>
      </c>
      <c r="Z50" s="218">
        <f>SUMIFS(TB!S:S,TB!$G:$G,Periods!$C$42,TB!$K:$K,"",TB!$J:$J,$A$4)</f>
        <v>10.425999999999995</v>
      </c>
      <c r="AA50" s="218">
        <f>SUMIFS(TB!T:T,TB!$G:$G,Periods!$C$42,TB!$K:$K,"",TB!$J:$J,$A$4)</f>
        <v>10.426000000000002</v>
      </c>
      <c r="AB50" s="218">
        <f>SUMIFS(TB!U:U,TB!$G:$G,Periods!$C$42,TB!$K:$K,"",TB!$J:$J,$A$4)</f>
        <v>10.426000000000002</v>
      </c>
      <c r="AC50" s="218">
        <f>SUMIFS(TB!V:V,TB!$G:$G,Periods!$C$42,TB!$K:$K,"",TB!$J:$J,$A$4)</f>
        <v>10.426000000000002</v>
      </c>
      <c r="AD50" s="218">
        <f>SUMIFS(TB!W:W,TB!$G:$G,Periods!$C$42,TB!$K:$K,"",TB!$J:$J,$A$4)</f>
        <v>10.426000000000002</v>
      </c>
      <c r="AE50" s="218">
        <f>SUMIFS(TB!X:X,TB!$G:$G,Periods!$C$42,TB!$K:$K,"",TB!$J:$J,$A$4)</f>
        <v>10.426000000000002</v>
      </c>
      <c r="AF50" s="218">
        <f>SUMIFS(TB!Y:Y,TB!$G:$G,Periods!$C$42,TB!$K:$K,"",TB!$J:$J,$A$4)</f>
        <v>10.425999999999988</v>
      </c>
      <c r="AG50" s="218">
        <f>SUMIFS(TB!Z:Z,TB!$G:$G,Periods!$C$42,TB!$K:$K,"",TB!$J:$J,$A$4)</f>
        <v>9.5540000000000003</v>
      </c>
      <c r="AH50" s="218">
        <f>SUMIFS(TB!AA:AA,TB!$G:$G,Periods!$C$42,TB!$K:$K,"",TB!$J:$J,$A$4)</f>
        <v>9.5540000000000003</v>
      </c>
      <c r="AI50" s="218">
        <f>SUMIFS(TB!AB:AB,TB!$G:$G,Periods!$C$42,TB!$K:$K,"",TB!$J:$J,$A$4)</f>
        <v>9.5539999999999985</v>
      </c>
      <c r="AJ50" s="218">
        <f>SUMIFS(TB!AC:AC,TB!$G:$G,Periods!$C$42,TB!$K:$K,"",TB!$J:$J,$A$4)</f>
        <v>9.554000000000002</v>
      </c>
      <c r="AK50" s="218">
        <f>SUMIFS(TB!AD:AD,TB!$G:$G,Periods!$C$42,TB!$K:$K,"",TB!$J:$J,$A$4)</f>
        <v>9.554000000000002</v>
      </c>
      <c r="AL50" s="218">
        <f>SUMIFS(TB!AE:AE,TB!$G:$G,Periods!$C$42,TB!$K:$K,"",TB!$J:$J,$A$4)</f>
        <v>9.5539999999999949</v>
      </c>
      <c r="AM50" s="218">
        <f>SUMIFS(TB!AF:AF,TB!$G:$G,Periods!$C$42,TB!$K:$K,"",TB!$J:$J,$A$4)</f>
        <v>9.554000000000002</v>
      </c>
      <c r="AN50" s="218">
        <f>SUMIFS(TB!AG:AG,TB!$G:$G,Periods!$C$42,TB!$K:$K,"",TB!$J:$J,$A$4)</f>
        <v>9.554000000000002</v>
      </c>
      <c r="AO50" s="218">
        <f>SUMIFS(TB!AH:AH,TB!$G:$G,Periods!$C$42,TB!$K:$K,"",TB!$J:$J,$A$4)</f>
        <v>9.554000000000002</v>
      </c>
      <c r="AP50" s="218">
        <f>SUMIFS(TB!AI:AI,TB!$G:$G,Periods!$C$42,TB!$K:$K,"",TB!$J:$J,$A$4)</f>
        <v>9.554000000000002</v>
      </c>
      <c r="AQ50" s="218">
        <f>SUMIFS(TB!AJ:AJ,TB!$G:$G,Periods!$C$42,TB!$K:$K,"",TB!$J:$J,$A$4)</f>
        <v>9.5539999999999878</v>
      </c>
      <c r="AR50" s="218">
        <f>SUMIFS(TB!AK:AK,TB!$G:$G,Periods!$C$42,TB!$K:$K,"",TB!$J:$J,$A$4)</f>
        <v>9.554000000000002</v>
      </c>
      <c r="AS50" s="218">
        <f>SUMIFS(TB!AL:AL,TB!$G:$G,Periods!$C$42,TB!$K:$K,"",TB!$J:$J,$A$4)</f>
        <v>9.5229999999999997</v>
      </c>
      <c r="AT50" s="218">
        <f>SUMIFS(TB!AM:AM,TB!$G:$G,Periods!$C$42,TB!$K:$K,"",TB!$J:$J,$A$4)</f>
        <v>9.5229999999999997</v>
      </c>
      <c r="AU50" s="218">
        <f>SUMIFS(TB!AN:AN,TB!$G:$G,Periods!$C$42,TB!$K:$K,"",TB!$J:$J,$A$4)</f>
        <v>9.5229999999999997</v>
      </c>
      <c r="AV50" s="218">
        <f>SUMIFS(TB!AO:AO,TB!$G:$G,Periods!$C$42,TB!$K:$K,"",TB!$J:$J,$A$4)</f>
        <v>9.5229999999999997</v>
      </c>
      <c r="AW50" s="218">
        <f>SUMIFS(TB!AP:AP,TB!$G:$G,Periods!$C$42,TB!$K:$K,"",TB!$J:$J,$A$4)</f>
        <v>9.5230000000000032</v>
      </c>
      <c r="AX50" s="218">
        <f>SUMIFS(TB!AQ:AQ,TB!$G:$G,Periods!$C$42,TB!$K:$K,"",TB!$J:$J,$A$4)</f>
        <v>9.5229999999999961</v>
      </c>
      <c r="AY50" s="218">
        <f>SUMIFS(TB!AR:AR,TB!$G:$G,Periods!$C$42,TB!$K:$K,"",TB!$J:$J,$A$4)</f>
        <v>9.5230000000000032</v>
      </c>
      <c r="AZ50" s="218">
        <f>SUMIFS(TB!AS:AS,TB!$G:$G,Periods!$C$42,TB!$K:$K,"",TB!$J:$J,$A$4)</f>
        <v>9.5229999999999961</v>
      </c>
      <c r="BA50" s="218">
        <f>SUMIFS(TB!AT:AT,TB!$G:$G,Periods!$C$42,TB!$K:$K,"",TB!$J:$J,$A$4)</f>
        <v>9.5229999999999961</v>
      </c>
      <c r="BB50" s="218">
        <f>SUMIFS(TB!AU:AU,TB!$G:$G,Periods!$C$42,TB!$K:$K,"",TB!$J:$J,$A$4)</f>
        <v>9.5230000000000103</v>
      </c>
      <c r="BC50" s="218">
        <f>SUMIFS(TB!AV:AV,TB!$G:$G,Periods!$C$42,TB!$K:$K,"",TB!$J:$J,$A$4)</f>
        <v>9.5229999999999961</v>
      </c>
      <c r="BD50" s="218">
        <f>SUMIFS(TB!AW:AW,TB!$G:$G,Periods!$C$42,TB!$K:$K,"",TB!$J:$J,$A$4)</f>
        <v>9.5229999999999961</v>
      </c>
      <c r="BE50" s="218">
        <f>SUMIFS(TB!AX:AX,TB!$G:$G,Periods!$C$42,TB!$K:$K,"",TB!$J:$J,$A$4)</f>
        <v>8.6989999999999998</v>
      </c>
      <c r="BF50" s="218">
        <f>SUMIFS(TB!AY:AY,TB!$G:$G,Periods!$C$42,TB!$K:$K,"",TB!$J:$J,$A$4)</f>
        <v>8.6989999999999998</v>
      </c>
      <c r="BG50" s="218">
        <f>SUMIFS(TB!AZ:AZ,TB!$G:$G,Periods!$C$42,TB!$K:$K,"",TB!$J:$J,$A$4)</f>
        <v>0</v>
      </c>
      <c r="BH50" s="218">
        <f>SUMIFS(TB!BA:BA,TB!$G:$G,Periods!$C$42,TB!$K:$K,"",TB!$J:$J,$A$4)</f>
        <v>0</v>
      </c>
      <c r="BI50" s="218">
        <f>SUMIFS(TB!BB:BB,TB!$G:$G,Periods!$C$42,TB!$K:$K,"",TB!$J:$J,$A$4)</f>
        <v>0</v>
      </c>
      <c r="BJ50" s="218">
        <f>SUMIFS(TB!BC:BC,TB!$G:$G,Periods!$C$42,TB!$K:$K,"",TB!$J:$J,$A$4)</f>
        <v>0</v>
      </c>
      <c r="BK50" s="218">
        <f>SUMIFS(TB!BD:BD,TB!$G:$G,Periods!$C$42,TB!$K:$K,"",TB!$J:$J,$A$4)</f>
        <v>0</v>
      </c>
      <c r="BL50" s="218">
        <f>SUMIFS(TB!BE:BE,TB!$G:$G,Periods!$C$42,TB!$K:$K,"",TB!$J:$J,$A$4)</f>
        <v>0</v>
      </c>
      <c r="BM50" s="218">
        <f>SUMIFS(TB!BF:BF,TB!$G:$G,Periods!$C$42,TB!$K:$K,"",TB!$J:$J,$A$4)</f>
        <v>0</v>
      </c>
      <c r="BN50" s="218">
        <f>SUMIFS(TB!BG:BG,TB!$G:$G,Periods!$C$42,TB!$K:$K,"",TB!$J:$J,$A$4)</f>
        <v>0</v>
      </c>
      <c r="BO50" s="218">
        <f>SUMIFS(TB!BH:BH,TB!$G:$G,Periods!$C$42,TB!$K:$K,"",TB!$J:$J,$A$4)</f>
        <v>0</v>
      </c>
      <c r="BP50" s="218">
        <f>SUMIFS(TB!BI:BI,TB!$G:$G,Periods!$C$42,TB!$K:$K,"",TB!$J:$J,$A$4)</f>
        <v>0</v>
      </c>
      <c r="BQ50"/>
      <c r="BR50"/>
      <c r="BS50"/>
      <c r="BT50" s="423"/>
      <c r="BU50" s="277"/>
    </row>
    <row r="51" spans="2:73" s="460" customFormat="1" ht="14.25" customHeight="1" thickBot="1" x14ac:dyDescent="0.5">
      <c r="B51" s="469" t="str">
        <f>Periods!$C$56</f>
        <v>Reported EBITDA</v>
      </c>
      <c r="C51" s="97" t="str">
        <f t="shared" si="117"/>
        <v>Reported EBITDA</v>
      </c>
      <c r="D51" s="283">
        <f>SUM(D46:D50)</f>
        <v>-85347.522939999995</v>
      </c>
      <c r="E51" s="283">
        <f t="shared" ref="E51:G51" si="129">SUM(E46:E50)</f>
        <v>-49635.465830000001</v>
      </c>
      <c r="F51" s="283">
        <f t="shared" ref="F51" si="130">SUM(F46:F50)</f>
        <v>-98213.925950000004</v>
      </c>
      <c r="G51" s="283">
        <f t="shared" ca="1" si="129"/>
        <v>-92114.974510000015</v>
      </c>
      <c r="H51" s="348"/>
      <c r="I51" s="56" t="str">
        <f t="shared" si="119"/>
        <v>n/a</v>
      </c>
      <c r="J51" s="56" t="str">
        <f t="shared" si="119"/>
        <v>n/a</v>
      </c>
      <c r="K51" s="56" t="str">
        <f t="shared" si="119"/>
        <v>n/a</v>
      </c>
      <c r="L51" s="56" t="str">
        <f t="shared" ca="1" si="120"/>
        <v>n/a</v>
      </c>
      <c r="M51" s="457"/>
      <c r="N51" s="283">
        <f>E51-D51</f>
        <v>35712.057109999994</v>
      </c>
      <c r="O51" s="57">
        <f>IFERROR(N51/D51,"n/a")</f>
        <v>-0.41843109067272943</v>
      </c>
      <c r="P51" s="283">
        <f t="shared" si="121"/>
        <v>-48578.460120000003</v>
      </c>
      <c r="Q51" s="57">
        <f t="shared" si="122"/>
        <v>0.97870462798475166</v>
      </c>
      <c r="R51" s="283">
        <f t="shared" ca="1" si="123"/>
        <v>6098.9514399999898</v>
      </c>
      <c r="S51" s="56">
        <f t="shared" ca="1" si="124"/>
        <v>-6.2098642132531405E-2</v>
      </c>
      <c r="T51" s="458"/>
      <c r="U51" s="283">
        <f>SUM(U46:U50)</f>
        <v>-710.14256999999998</v>
      </c>
      <c r="V51" s="283">
        <f t="shared" ref="V51:BD51" si="131">SUM(V46:V50)</f>
        <v>-9273.4425900000006</v>
      </c>
      <c r="W51" s="283">
        <f t="shared" si="131"/>
        <v>-4980.2545099999988</v>
      </c>
      <c r="X51" s="283">
        <f t="shared" si="131"/>
        <v>-7814.2038899999989</v>
      </c>
      <c r="Y51" s="283">
        <f t="shared" si="131"/>
        <v>-9591.4957400000021</v>
      </c>
      <c r="Z51" s="283">
        <f t="shared" si="131"/>
        <v>-3053.9162200000028</v>
      </c>
      <c r="AA51" s="283">
        <f t="shared" si="131"/>
        <v>-3170.0131099999999</v>
      </c>
      <c r="AB51" s="283">
        <f t="shared" si="131"/>
        <v>-18945.86105</v>
      </c>
      <c r="AC51" s="283">
        <f t="shared" si="131"/>
        <v>-7197.8287299999938</v>
      </c>
      <c r="AD51" s="283">
        <f t="shared" si="131"/>
        <v>-6897.8192900000067</v>
      </c>
      <c r="AE51" s="283">
        <f t="shared" si="131"/>
        <v>-4256.3206999999966</v>
      </c>
      <c r="AF51" s="283">
        <f t="shared" si="131"/>
        <v>-9456.2245399999956</v>
      </c>
      <c r="AG51" s="283">
        <f t="shared" si="131"/>
        <v>-1357.05421</v>
      </c>
      <c r="AH51" s="283">
        <f t="shared" si="131"/>
        <v>-2445.23729</v>
      </c>
      <c r="AI51" s="283">
        <f t="shared" si="131"/>
        <v>-1618.7833300000007</v>
      </c>
      <c r="AJ51" s="283">
        <f t="shared" si="131"/>
        <v>-2750.9812000000002</v>
      </c>
      <c r="AK51" s="283">
        <f t="shared" si="131"/>
        <v>-3478.7416299999995</v>
      </c>
      <c r="AL51" s="283">
        <f t="shared" si="131"/>
        <v>-3258.5321800000002</v>
      </c>
      <c r="AM51" s="283">
        <f t="shared" si="131"/>
        <v>-4013.1071700000011</v>
      </c>
      <c r="AN51" s="283">
        <f t="shared" si="131"/>
        <v>-7796.7925499999983</v>
      </c>
      <c r="AO51" s="283">
        <f t="shared" si="131"/>
        <v>-6804.9871399999975</v>
      </c>
      <c r="AP51" s="283">
        <f t="shared" si="131"/>
        <v>-7161.7472600000037</v>
      </c>
      <c r="AQ51" s="283">
        <f t="shared" si="131"/>
        <v>-3241.899519999999</v>
      </c>
      <c r="AR51" s="283">
        <f t="shared" si="131"/>
        <v>-5707.602350000001</v>
      </c>
      <c r="AS51" s="283">
        <f t="shared" si="131"/>
        <v>-4488.2471399999995</v>
      </c>
      <c r="AT51" s="283">
        <f t="shared" si="131"/>
        <v>-5769.6984100000009</v>
      </c>
      <c r="AU51" s="283">
        <f t="shared" si="131"/>
        <v>-10509.166599999997</v>
      </c>
      <c r="AV51" s="283">
        <f t="shared" si="131"/>
        <v>-15316.535590000003</v>
      </c>
      <c r="AW51" s="283">
        <f t="shared" si="131"/>
        <v>-4152.5249699999986</v>
      </c>
      <c r="AX51" s="283">
        <f t="shared" si="131"/>
        <v>-2750.6154999999999</v>
      </c>
      <c r="AY51" s="283">
        <f t="shared" si="131"/>
        <v>-2898.5722100000057</v>
      </c>
      <c r="AZ51" s="283">
        <f t="shared" si="131"/>
        <v>-13782.166699999994</v>
      </c>
      <c r="BA51" s="283">
        <f t="shared" si="131"/>
        <v>-3278.6247700000022</v>
      </c>
      <c r="BB51" s="283">
        <f t="shared" si="131"/>
        <v>-10842.673700000007</v>
      </c>
      <c r="BC51" s="283">
        <f t="shared" si="131"/>
        <v>-13470.521299999993</v>
      </c>
      <c r="BD51" s="283">
        <f t="shared" si="131"/>
        <v>-10954.579060000004</v>
      </c>
      <c r="BE51" s="283">
        <f t="shared" ref="BE51:BP51" si="132">SUM(BE46:BE50)</f>
        <v>-2077.50794</v>
      </c>
      <c r="BF51" s="283">
        <f t="shared" si="132"/>
        <v>-2081.4861699999997</v>
      </c>
      <c r="BG51" s="283">
        <f t="shared" si="132"/>
        <v>0</v>
      </c>
      <c r="BH51" s="283">
        <f t="shared" si="132"/>
        <v>0</v>
      </c>
      <c r="BI51" s="283">
        <f t="shared" si="132"/>
        <v>0</v>
      </c>
      <c r="BJ51" s="283">
        <f t="shared" si="132"/>
        <v>0</v>
      </c>
      <c r="BK51" s="283">
        <f t="shared" si="132"/>
        <v>0</v>
      </c>
      <c r="BL51" s="283">
        <f t="shared" si="132"/>
        <v>0</v>
      </c>
      <c r="BM51" s="283">
        <f t="shared" si="132"/>
        <v>0</v>
      </c>
      <c r="BN51" s="283">
        <f t="shared" si="132"/>
        <v>0</v>
      </c>
      <c r="BO51" s="283">
        <f t="shared" si="132"/>
        <v>0</v>
      </c>
      <c r="BP51" s="283">
        <f t="shared" si="132"/>
        <v>0</v>
      </c>
      <c r="BQ51" s="454"/>
      <c r="BR51" s="454"/>
      <c r="BS51" s="454"/>
      <c r="BT51" s="424"/>
      <c r="BU51" s="348"/>
    </row>
    <row r="52" spans="2:73" s="330" customFormat="1" ht="14.25" customHeight="1" x14ac:dyDescent="0.45">
      <c r="B52" s="72" t="s">
        <v>67</v>
      </c>
      <c r="C52" s="72" t="str">
        <f t="shared" si="117"/>
        <v>Key metrics</v>
      </c>
      <c r="D52" s="358"/>
      <c r="E52" s="358"/>
      <c r="F52" s="358"/>
      <c r="G52" s="359"/>
      <c r="H52" s="277"/>
      <c r="I52" s="58"/>
      <c r="J52" s="58"/>
      <c r="K52" s="58"/>
      <c r="L52" s="58"/>
      <c r="M52" s="331"/>
      <c r="N52" s="358"/>
      <c r="O52" s="58"/>
      <c r="P52" s="358"/>
      <c r="Q52" s="58"/>
      <c r="R52" s="358"/>
      <c r="S52" s="58"/>
      <c r="T52" s="332"/>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c r="BR52"/>
      <c r="BS52"/>
      <c r="BT52" s="429"/>
      <c r="BU52" s="277"/>
    </row>
    <row r="53" spans="2:73" s="330" customFormat="1" ht="14.25" customHeight="1" x14ac:dyDescent="0.45">
      <c r="B53" s="312" t="s">
        <v>202</v>
      </c>
      <c r="C53" s="312" t="str">
        <f t="shared" si="117"/>
        <v>Sales growth</v>
      </c>
      <c r="D53" s="115" t="s">
        <v>18</v>
      </c>
      <c r="E53" s="115" t="str">
        <f>IFERROR((E15-D15)/D15,"n/a")</f>
        <v>n/a</v>
      </c>
      <c r="F53" s="115" t="str">
        <f>IFERROR((F15-E15)/E15,"n/a")</f>
        <v>n/a</v>
      </c>
      <c r="G53" s="115" t="str">
        <f ca="1">IFERROR((G15-E15)/E15,"n/a")</f>
        <v>n/a</v>
      </c>
      <c r="H53" s="277"/>
      <c r="I53" s="58"/>
      <c r="J53" s="58"/>
      <c r="K53" s="58"/>
      <c r="L53" s="58"/>
      <c r="M53" s="331"/>
      <c r="N53" s="358"/>
      <c r="O53" s="58"/>
      <c r="P53" s="358"/>
      <c r="Q53" s="58"/>
      <c r="R53" s="358"/>
      <c r="S53" s="58"/>
      <c r="T53" s="332"/>
      <c r="U53" s="115" t="str">
        <f t="shared" ref="U53:BD53" si="133">IFERROR((U15-T15)/T15,"n/a")</f>
        <v>n/a</v>
      </c>
      <c r="V53" s="115" t="str">
        <f t="shared" si="133"/>
        <v>n/a</v>
      </c>
      <c r="W53" s="115" t="str">
        <f t="shared" si="133"/>
        <v>n/a</v>
      </c>
      <c r="X53" s="115" t="str">
        <f t="shared" si="133"/>
        <v>n/a</v>
      </c>
      <c r="Y53" s="115" t="str">
        <f t="shared" si="133"/>
        <v>n/a</v>
      </c>
      <c r="Z53" s="115" t="str">
        <f t="shared" si="133"/>
        <v>n/a</v>
      </c>
      <c r="AA53" s="115" t="str">
        <f t="shared" si="133"/>
        <v>n/a</v>
      </c>
      <c r="AB53" s="115" t="str">
        <f t="shared" si="133"/>
        <v>n/a</v>
      </c>
      <c r="AC53" s="115" t="str">
        <f t="shared" si="133"/>
        <v>n/a</v>
      </c>
      <c r="AD53" s="115" t="str">
        <f t="shared" si="133"/>
        <v>n/a</v>
      </c>
      <c r="AE53" s="115" t="str">
        <f t="shared" si="133"/>
        <v>n/a</v>
      </c>
      <c r="AF53" s="115" t="str">
        <f t="shared" si="133"/>
        <v>n/a</v>
      </c>
      <c r="AG53" s="115" t="str">
        <f t="shared" si="133"/>
        <v>n/a</v>
      </c>
      <c r="AH53" s="115" t="str">
        <f t="shared" si="133"/>
        <v>n/a</v>
      </c>
      <c r="AI53" s="115" t="str">
        <f t="shared" si="133"/>
        <v>n/a</v>
      </c>
      <c r="AJ53" s="115" t="str">
        <f t="shared" si="133"/>
        <v>n/a</v>
      </c>
      <c r="AK53" s="115" t="str">
        <f t="shared" si="133"/>
        <v>n/a</v>
      </c>
      <c r="AL53" s="115" t="str">
        <f t="shared" si="133"/>
        <v>n/a</v>
      </c>
      <c r="AM53" s="115" t="str">
        <f t="shared" si="133"/>
        <v>n/a</v>
      </c>
      <c r="AN53" s="115" t="str">
        <f t="shared" si="133"/>
        <v>n/a</v>
      </c>
      <c r="AO53" s="115" t="str">
        <f t="shared" si="133"/>
        <v>n/a</v>
      </c>
      <c r="AP53" s="115" t="str">
        <f t="shared" si="133"/>
        <v>n/a</v>
      </c>
      <c r="AQ53" s="115" t="str">
        <f t="shared" si="133"/>
        <v>n/a</v>
      </c>
      <c r="AR53" s="115" t="str">
        <f t="shared" si="133"/>
        <v>n/a</v>
      </c>
      <c r="AS53" s="115" t="str">
        <f t="shared" si="133"/>
        <v>n/a</v>
      </c>
      <c r="AT53" s="115" t="str">
        <f t="shared" si="133"/>
        <v>n/a</v>
      </c>
      <c r="AU53" s="115" t="str">
        <f t="shared" si="133"/>
        <v>n/a</v>
      </c>
      <c r="AV53" s="115" t="str">
        <f t="shared" si="133"/>
        <v>n/a</v>
      </c>
      <c r="AW53" s="115" t="str">
        <f t="shared" si="133"/>
        <v>n/a</v>
      </c>
      <c r="AX53" s="115" t="str">
        <f t="shared" si="133"/>
        <v>n/a</v>
      </c>
      <c r="AY53" s="115" t="str">
        <f t="shared" si="133"/>
        <v>n/a</v>
      </c>
      <c r="AZ53" s="115" t="str">
        <f t="shared" si="133"/>
        <v>n/a</v>
      </c>
      <c r="BA53" s="115" t="str">
        <f t="shared" si="133"/>
        <v>n/a</v>
      </c>
      <c r="BB53" s="115" t="str">
        <f t="shared" si="133"/>
        <v>n/a</v>
      </c>
      <c r="BC53" s="115" t="str">
        <f t="shared" si="133"/>
        <v>n/a</v>
      </c>
      <c r="BD53" s="115" t="str">
        <f t="shared" si="133"/>
        <v>n/a</v>
      </c>
      <c r="BE53" s="115" t="str">
        <f t="shared" ref="BE53" si="134">IFERROR((BE15-BD15)/BD15,"n/a")</f>
        <v>n/a</v>
      </c>
      <c r="BF53" s="115" t="str">
        <f t="shared" ref="BF53" si="135">IFERROR((BF15-BE15)/BE15,"n/a")</f>
        <v>n/a</v>
      </c>
      <c r="BG53" s="115" t="str">
        <f t="shared" ref="BG53" si="136">IFERROR((BG15-BF15)/BF15,"n/a")</f>
        <v>n/a</v>
      </c>
      <c r="BH53" s="115" t="str">
        <f t="shared" ref="BH53" si="137">IFERROR((BH15-BG15)/BG15,"n/a")</f>
        <v>n/a</v>
      </c>
      <c r="BI53" s="115" t="str">
        <f t="shared" ref="BI53" si="138">IFERROR((BI15-BH15)/BH15,"n/a")</f>
        <v>n/a</v>
      </c>
      <c r="BJ53" s="115" t="str">
        <f t="shared" ref="BJ53" si="139">IFERROR((BJ15-BI15)/BI15,"n/a")</f>
        <v>n/a</v>
      </c>
      <c r="BK53" s="115" t="str">
        <f t="shared" ref="BK53" si="140">IFERROR((BK15-BJ15)/BJ15,"n/a")</f>
        <v>n/a</v>
      </c>
      <c r="BL53" s="115" t="str">
        <f t="shared" ref="BL53" si="141">IFERROR((BL15-BK15)/BK15,"n/a")</f>
        <v>n/a</v>
      </c>
      <c r="BM53" s="115" t="str">
        <f t="shared" ref="BM53" si="142">IFERROR((BM15-BL15)/BL15,"n/a")</f>
        <v>n/a</v>
      </c>
      <c r="BN53" s="115" t="str">
        <f t="shared" ref="BN53" si="143">IFERROR((BN15-BM15)/BM15,"n/a")</f>
        <v>n/a</v>
      </c>
      <c r="BO53" s="115" t="str">
        <f t="shared" ref="BO53" si="144">IFERROR((BO15-BN15)/BN15,"n/a")</f>
        <v>n/a</v>
      </c>
      <c r="BP53" s="115" t="str">
        <f t="shared" ref="BP53" si="145">IFERROR((BP15-BO15)/BO15,"n/a")</f>
        <v>n/a</v>
      </c>
      <c r="BQ53"/>
      <c r="BR53"/>
      <c r="BS53"/>
      <c r="BT53" s="425"/>
      <c r="BU53" s="277"/>
    </row>
    <row r="54" spans="2:73" s="330" customFormat="1" ht="14.25" customHeight="1" x14ac:dyDescent="0.45">
      <c r="B54" s="312" t="s">
        <v>57</v>
      </c>
      <c r="C54" s="312" t="str">
        <f t="shared" si="117"/>
        <v>Gross profit margin</v>
      </c>
      <c r="D54" s="115" t="str">
        <f>IFERROR(D24/D15,"n/a")</f>
        <v>n/a</v>
      </c>
      <c r="E54" s="115" t="str">
        <f>IFERROR(E24/E15,"n/a")</f>
        <v>n/a</v>
      </c>
      <c r="F54" s="115" t="str">
        <f>IFERROR(F24/F15,"n/a")</f>
        <v>n/a</v>
      </c>
      <c r="G54" s="115" t="str">
        <f ca="1">IFERROR(G24/G15,"n/a")</f>
        <v>n/a</v>
      </c>
      <c r="H54" s="277"/>
      <c r="I54" s="58"/>
      <c r="J54" s="58"/>
      <c r="K54" s="58"/>
      <c r="L54" s="58"/>
      <c r="M54" s="331"/>
      <c r="N54" s="358"/>
      <c r="O54" s="58"/>
      <c r="P54" s="358"/>
      <c r="Q54" s="58"/>
      <c r="R54" s="358"/>
      <c r="S54" s="58"/>
      <c r="T54" s="332"/>
      <c r="U54" s="115" t="str">
        <f t="shared" ref="U54:BD54" si="146">IFERROR(U24/U15,"n/a")</f>
        <v>n/a</v>
      </c>
      <c r="V54" s="115" t="str">
        <f t="shared" si="146"/>
        <v>n/a</v>
      </c>
      <c r="W54" s="115" t="str">
        <f t="shared" si="146"/>
        <v>n/a</v>
      </c>
      <c r="X54" s="115" t="str">
        <f t="shared" si="146"/>
        <v>n/a</v>
      </c>
      <c r="Y54" s="115" t="str">
        <f t="shared" si="146"/>
        <v>n/a</v>
      </c>
      <c r="Z54" s="115" t="str">
        <f t="shared" si="146"/>
        <v>n/a</v>
      </c>
      <c r="AA54" s="115" t="str">
        <f t="shared" si="146"/>
        <v>n/a</v>
      </c>
      <c r="AB54" s="115" t="str">
        <f t="shared" si="146"/>
        <v>n/a</v>
      </c>
      <c r="AC54" s="115" t="str">
        <f t="shared" si="146"/>
        <v>n/a</v>
      </c>
      <c r="AD54" s="115" t="str">
        <f t="shared" si="146"/>
        <v>n/a</v>
      </c>
      <c r="AE54" s="115" t="str">
        <f t="shared" si="146"/>
        <v>n/a</v>
      </c>
      <c r="AF54" s="115" t="str">
        <f t="shared" si="146"/>
        <v>n/a</v>
      </c>
      <c r="AG54" s="115" t="str">
        <f t="shared" si="146"/>
        <v>n/a</v>
      </c>
      <c r="AH54" s="115" t="str">
        <f t="shared" si="146"/>
        <v>n/a</v>
      </c>
      <c r="AI54" s="115" t="str">
        <f t="shared" si="146"/>
        <v>n/a</v>
      </c>
      <c r="AJ54" s="115" t="str">
        <f t="shared" si="146"/>
        <v>n/a</v>
      </c>
      <c r="AK54" s="115" t="str">
        <f t="shared" si="146"/>
        <v>n/a</v>
      </c>
      <c r="AL54" s="115" t="str">
        <f t="shared" si="146"/>
        <v>n/a</v>
      </c>
      <c r="AM54" s="115" t="str">
        <f t="shared" si="146"/>
        <v>n/a</v>
      </c>
      <c r="AN54" s="115" t="str">
        <f t="shared" si="146"/>
        <v>n/a</v>
      </c>
      <c r="AO54" s="115" t="str">
        <f t="shared" si="146"/>
        <v>n/a</v>
      </c>
      <c r="AP54" s="115" t="str">
        <f t="shared" si="146"/>
        <v>n/a</v>
      </c>
      <c r="AQ54" s="115" t="str">
        <f t="shared" si="146"/>
        <v>n/a</v>
      </c>
      <c r="AR54" s="115" t="str">
        <f t="shared" si="146"/>
        <v>n/a</v>
      </c>
      <c r="AS54" s="115" t="str">
        <f t="shared" si="146"/>
        <v>n/a</v>
      </c>
      <c r="AT54" s="115" t="str">
        <f t="shared" si="146"/>
        <v>n/a</v>
      </c>
      <c r="AU54" s="115" t="str">
        <f t="shared" si="146"/>
        <v>n/a</v>
      </c>
      <c r="AV54" s="115" t="str">
        <f t="shared" si="146"/>
        <v>n/a</v>
      </c>
      <c r="AW54" s="115" t="str">
        <f t="shared" si="146"/>
        <v>n/a</v>
      </c>
      <c r="AX54" s="115" t="str">
        <f t="shared" si="146"/>
        <v>n/a</v>
      </c>
      <c r="AY54" s="115" t="str">
        <f t="shared" si="146"/>
        <v>n/a</v>
      </c>
      <c r="AZ54" s="115" t="str">
        <f t="shared" si="146"/>
        <v>n/a</v>
      </c>
      <c r="BA54" s="115" t="str">
        <f t="shared" si="146"/>
        <v>n/a</v>
      </c>
      <c r="BB54" s="115" t="str">
        <f t="shared" si="146"/>
        <v>n/a</v>
      </c>
      <c r="BC54" s="115" t="str">
        <f t="shared" si="146"/>
        <v>n/a</v>
      </c>
      <c r="BD54" s="115" t="str">
        <f t="shared" si="146"/>
        <v>n/a</v>
      </c>
      <c r="BE54" s="115" t="str">
        <f t="shared" ref="BE54:BP54" si="147">IFERROR(BE24/BE15,"n/a")</f>
        <v>n/a</v>
      </c>
      <c r="BF54" s="115" t="str">
        <f t="shared" si="147"/>
        <v>n/a</v>
      </c>
      <c r="BG54" s="115" t="str">
        <f t="shared" si="147"/>
        <v>n/a</v>
      </c>
      <c r="BH54" s="115" t="str">
        <f t="shared" si="147"/>
        <v>n/a</v>
      </c>
      <c r="BI54" s="115" t="str">
        <f t="shared" si="147"/>
        <v>n/a</v>
      </c>
      <c r="BJ54" s="115" t="str">
        <f t="shared" si="147"/>
        <v>n/a</v>
      </c>
      <c r="BK54" s="115" t="str">
        <f t="shared" si="147"/>
        <v>n/a</v>
      </c>
      <c r="BL54" s="115" t="str">
        <f t="shared" si="147"/>
        <v>n/a</v>
      </c>
      <c r="BM54" s="115" t="str">
        <f t="shared" si="147"/>
        <v>n/a</v>
      </c>
      <c r="BN54" s="115" t="str">
        <f t="shared" si="147"/>
        <v>n/a</v>
      </c>
      <c r="BO54" s="115" t="str">
        <f t="shared" si="147"/>
        <v>n/a</v>
      </c>
      <c r="BP54" s="115" t="str">
        <f t="shared" si="147"/>
        <v>n/a</v>
      </c>
      <c r="BQ54"/>
      <c r="BR54"/>
      <c r="BS54"/>
      <c r="BT54" s="425"/>
      <c r="BU54" s="277"/>
    </row>
    <row r="55" spans="2:73" s="330" customFormat="1" ht="14.25" customHeight="1" x14ac:dyDescent="0.45">
      <c r="B55" s="312" t="s">
        <v>19</v>
      </c>
      <c r="C55" s="312" t="str">
        <f t="shared" si="117"/>
        <v>Operating margin</v>
      </c>
      <c r="D55" s="115" t="str">
        <f>IFERROR(D36/D15,"n/a")</f>
        <v>n/a</v>
      </c>
      <c r="E55" s="115" t="str">
        <f>IFERROR(E36/E15,"n/a")</f>
        <v>n/a</v>
      </c>
      <c r="F55" s="115" t="str">
        <f>IFERROR(F36/F15,"n/a")</f>
        <v>n/a</v>
      </c>
      <c r="G55" s="115" t="str">
        <f ca="1">IFERROR(G36/G15,"n/a")</f>
        <v>n/a</v>
      </c>
      <c r="H55" s="277"/>
      <c r="I55" s="58"/>
      <c r="J55" s="58"/>
      <c r="K55" s="58"/>
      <c r="L55" s="58"/>
      <c r="M55" s="331"/>
      <c r="N55" s="358"/>
      <c r="O55" s="58"/>
      <c r="P55" s="358"/>
      <c r="Q55" s="58"/>
      <c r="R55" s="358"/>
      <c r="S55" s="58"/>
      <c r="T55" s="332"/>
      <c r="U55" s="115" t="str">
        <f t="shared" ref="U55:BD55" si="148">IFERROR(U36/U15,"n/a")</f>
        <v>n/a</v>
      </c>
      <c r="V55" s="115" t="str">
        <f t="shared" si="148"/>
        <v>n/a</v>
      </c>
      <c r="W55" s="115" t="str">
        <f t="shared" si="148"/>
        <v>n/a</v>
      </c>
      <c r="X55" s="115" t="str">
        <f t="shared" si="148"/>
        <v>n/a</v>
      </c>
      <c r="Y55" s="115" t="str">
        <f t="shared" si="148"/>
        <v>n/a</v>
      </c>
      <c r="Z55" s="115" t="str">
        <f t="shared" si="148"/>
        <v>n/a</v>
      </c>
      <c r="AA55" s="115" t="str">
        <f t="shared" si="148"/>
        <v>n/a</v>
      </c>
      <c r="AB55" s="115" t="str">
        <f t="shared" si="148"/>
        <v>n/a</v>
      </c>
      <c r="AC55" s="115" t="str">
        <f t="shared" si="148"/>
        <v>n/a</v>
      </c>
      <c r="AD55" s="115" t="str">
        <f t="shared" si="148"/>
        <v>n/a</v>
      </c>
      <c r="AE55" s="115" t="str">
        <f t="shared" si="148"/>
        <v>n/a</v>
      </c>
      <c r="AF55" s="115" t="str">
        <f t="shared" si="148"/>
        <v>n/a</v>
      </c>
      <c r="AG55" s="115" t="str">
        <f t="shared" si="148"/>
        <v>n/a</v>
      </c>
      <c r="AH55" s="115" t="str">
        <f t="shared" si="148"/>
        <v>n/a</v>
      </c>
      <c r="AI55" s="115" t="str">
        <f t="shared" si="148"/>
        <v>n/a</v>
      </c>
      <c r="AJ55" s="115" t="str">
        <f t="shared" si="148"/>
        <v>n/a</v>
      </c>
      <c r="AK55" s="115" t="str">
        <f t="shared" si="148"/>
        <v>n/a</v>
      </c>
      <c r="AL55" s="115" t="str">
        <f t="shared" si="148"/>
        <v>n/a</v>
      </c>
      <c r="AM55" s="115" t="str">
        <f t="shared" si="148"/>
        <v>n/a</v>
      </c>
      <c r="AN55" s="115" t="str">
        <f t="shared" si="148"/>
        <v>n/a</v>
      </c>
      <c r="AO55" s="115" t="str">
        <f t="shared" si="148"/>
        <v>n/a</v>
      </c>
      <c r="AP55" s="115" t="str">
        <f t="shared" si="148"/>
        <v>n/a</v>
      </c>
      <c r="AQ55" s="115" t="str">
        <f t="shared" si="148"/>
        <v>n/a</v>
      </c>
      <c r="AR55" s="115" t="str">
        <f t="shared" si="148"/>
        <v>n/a</v>
      </c>
      <c r="AS55" s="115" t="str">
        <f t="shared" si="148"/>
        <v>n/a</v>
      </c>
      <c r="AT55" s="115" t="str">
        <f t="shared" si="148"/>
        <v>n/a</v>
      </c>
      <c r="AU55" s="115" t="str">
        <f t="shared" si="148"/>
        <v>n/a</v>
      </c>
      <c r="AV55" s="115" t="str">
        <f t="shared" si="148"/>
        <v>n/a</v>
      </c>
      <c r="AW55" s="115" t="str">
        <f t="shared" si="148"/>
        <v>n/a</v>
      </c>
      <c r="AX55" s="115" t="str">
        <f t="shared" si="148"/>
        <v>n/a</v>
      </c>
      <c r="AY55" s="115" t="str">
        <f t="shared" si="148"/>
        <v>n/a</v>
      </c>
      <c r="AZ55" s="115" t="str">
        <f t="shared" si="148"/>
        <v>n/a</v>
      </c>
      <c r="BA55" s="115" t="str">
        <f t="shared" si="148"/>
        <v>n/a</v>
      </c>
      <c r="BB55" s="115" t="str">
        <f t="shared" si="148"/>
        <v>n/a</v>
      </c>
      <c r="BC55" s="115" t="str">
        <f t="shared" si="148"/>
        <v>n/a</v>
      </c>
      <c r="BD55" s="115" t="str">
        <f t="shared" si="148"/>
        <v>n/a</v>
      </c>
      <c r="BE55" s="115" t="str">
        <f t="shared" ref="BE55:BP55" si="149">IFERROR(BE36/BE15,"n/a")</f>
        <v>n/a</v>
      </c>
      <c r="BF55" s="115" t="str">
        <f t="shared" si="149"/>
        <v>n/a</v>
      </c>
      <c r="BG55" s="115" t="str">
        <f t="shared" si="149"/>
        <v>n/a</v>
      </c>
      <c r="BH55" s="115" t="str">
        <f t="shared" si="149"/>
        <v>n/a</v>
      </c>
      <c r="BI55" s="115" t="str">
        <f t="shared" si="149"/>
        <v>n/a</v>
      </c>
      <c r="BJ55" s="115" t="str">
        <f t="shared" si="149"/>
        <v>n/a</v>
      </c>
      <c r="BK55" s="115" t="str">
        <f t="shared" si="149"/>
        <v>n/a</v>
      </c>
      <c r="BL55" s="115" t="str">
        <f t="shared" si="149"/>
        <v>n/a</v>
      </c>
      <c r="BM55" s="115" t="str">
        <f t="shared" si="149"/>
        <v>n/a</v>
      </c>
      <c r="BN55" s="115" t="str">
        <f t="shared" si="149"/>
        <v>n/a</v>
      </c>
      <c r="BO55" s="115" t="str">
        <f t="shared" si="149"/>
        <v>n/a</v>
      </c>
      <c r="BP55" s="115" t="str">
        <f t="shared" si="149"/>
        <v>n/a</v>
      </c>
      <c r="BQ55"/>
      <c r="BR55"/>
      <c r="BS55"/>
      <c r="BT55" s="425"/>
      <c r="BU55" s="277"/>
    </row>
    <row r="56" spans="2:73" s="330" customFormat="1" ht="14.25" customHeight="1" thickBot="1" x14ac:dyDescent="0.5">
      <c r="B56" s="313" t="str">
        <f>B51&amp;" margin"</f>
        <v>Reported EBITDA margin</v>
      </c>
      <c r="C56" s="313" t="str">
        <f t="shared" si="117"/>
        <v>Reported EBITDA margin</v>
      </c>
      <c r="D56" s="116" t="str">
        <f>IFERROR(D51/D15,"n/a")</f>
        <v>n/a</v>
      </c>
      <c r="E56" s="116" t="str">
        <f>IFERROR(E51/E15,"n/a")</f>
        <v>n/a</v>
      </c>
      <c r="F56" s="116" t="str">
        <f>IFERROR(F51/F15,"n/a")</f>
        <v>n/a</v>
      </c>
      <c r="G56" s="116" t="str">
        <f ca="1">IFERROR(G51/G15,"n/a")</f>
        <v>n/a</v>
      </c>
      <c r="H56" s="277"/>
      <c r="I56" s="58"/>
      <c r="J56" s="58"/>
      <c r="K56" s="58"/>
      <c r="L56" s="58"/>
      <c r="M56" s="331"/>
      <c r="N56" s="358"/>
      <c r="O56" s="58"/>
      <c r="P56" s="358"/>
      <c r="Q56" s="58"/>
      <c r="R56" s="358"/>
      <c r="S56" s="58"/>
      <c r="T56" s="332"/>
      <c r="U56" s="116" t="str">
        <f t="shared" ref="U56:BD56" si="150">IFERROR(U51/U15,"n/a")</f>
        <v>n/a</v>
      </c>
      <c r="V56" s="116" t="str">
        <f t="shared" si="150"/>
        <v>n/a</v>
      </c>
      <c r="W56" s="116" t="str">
        <f t="shared" si="150"/>
        <v>n/a</v>
      </c>
      <c r="X56" s="116" t="str">
        <f t="shared" si="150"/>
        <v>n/a</v>
      </c>
      <c r="Y56" s="116" t="str">
        <f t="shared" si="150"/>
        <v>n/a</v>
      </c>
      <c r="Z56" s="116" t="str">
        <f t="shared" si="150"/>
        <v>n/a</v>
      </c>
      <c r="AA56" s="116" t="str">
        <f t="shared" si="150"/>
        <v>n/a</v>
      </c>
      <c r="AB56" s="116" t="str">
        <f t="shared" si="150"/>
        <v>n/a</v>
      </c>
      <c r="AC56" s="116" t="str">
        <f t="shared" si="150"/>
        <v>n/a</v>
      </c>
      <c r="AD56" s="116" t="str">
        <f t="shared" si="150"/>
        <v>n/a</v>
      </c>
      <c r="AE56" s="116" t="str">
        <f t="shared" si="150"/>
        <v>n/a</v>
      </c>
      <c r="AF56" s="116" t="str">
        <f t="shared" si="150"/>
        <v>n/a</v>
      </c>
      <c r="AG56" s="116" t="str">
        <f t="shared" si="150"/>
        <v>n/a</v>
      </c>
      <c r="AH56" s="116" t="str">
        <f t="shared" si="150"/>
        <v>n/a</v>
      </c>
      <c r="AI56" s="116" t="str">
        <f t="shared" si="150"/>
        <v>n/a</v>
      </c>
      <c r="AJ56" s="116" t="str">
        <f t="shared" si="150"/>
        <v>n/a</v>
      </c>
      <c r="AK56" s="116" t="str">
        <f t="shared" si="150"/>
        <v>n/a</v>
      </c>
      <c r="AL56" s="116" t="str">
        <f t="shared" si="150"/>
        <v>n/a</v>
      </c>
      <c r="AM56" s="116" t="str">
        <f t="shared" si="150"/>
        <v>n/a</v>
      </c>
      <c r="AN56" s="116" t="str">
        <f t="shared" si="150"/>
        <v>n/a</v>
      </c>
      <c r="AO56" s="116" t="str">
        <f t="shared" si="150"/>
        <v>n/a</v>
      </c>
      <c r="AP56" s="116" t="str">
        <f t="shared" si="150"/>
        <v>n/a</v>
      </c>
      <c r="AQ56" s="116" t="str">
        <f t="shared" si="150"/>
        <v>n/a</v>
      </c>
      <c r="AR56" s="116" t="str">
        <f t="shared" si="150"/>
        <v>n/a</v>
      </c>
      <c r="AS56" s="116" t="str">
        <f t="shared" si="150"/>
        <v>n/a</v>
      </c>
      <c r="AT56" s="116" t="str">
        <f t="shared" si="150"/>
        <v>n/a</v>
      </c>
      <c r="AU56" s="116" t="str">
        <f t="shared" si="150"/>
        <v>n/a</v>
      </c>
      <c r="AV56" s="116" t="str">
        <f t="shared" si="150"/>
        <v>n/a</v>
      </c>
      <c r="AW56" s="116" t="str">
        <f t="shared" si="150"/>
        <v>n/a</v>
      </c>
      <c r="AX56" s="116" t="str">
        <f t="shared" si="150"/>
        <v>n/a</v>
      </c>
      <c r="AY56" s="116" t="str">
        <f t="shared" si="150"/>
        <v>n/a</v>
      </c>
      <c r="AZ56" s="116" t="str">
        <f t="shared" si="150"/>
        <v>n/a</v>
      </c>
      <c r="BA56" s="116" t="str">
        <f t="shared" si="150"/>
        <v>n/a</v>
      </c>
      <c r="BB56" s="116" t="str">
        <f t="shared" si="150"/>
        <v>n/a</v>
      </c>
      <c r="BC56" s="116" t="str">
        <f t="shared" si="150"/>
        <v>n/a</v>
      </c>
      <c r="BD56" s="116" t="str">
        <f t="shared" si="150"/>
        <v>n/a</v>
      </c>
      <c r="BE56" s="116" t="str">
        <f t="shared" ref="BE56:BP56" si="151">IFERROR(BE51/BE15,"n/a")</f>
        <v>n/a</v>
      </c>
      <c r="BF56" s="116" t="str">
        <f t="shared" si="151"/>
        <v>n/a</v>
      </c>
      <c r="BG56" s="116" t="str">
        <f t="shared" si="151"/>
        <v>n/a</v>
      </c>
      <c r="BH56" s="116" t="str">
        <f t="shared" si="151"/>
        <v>n/a</v>
      </c>
      <c r="BI56" s="116" t="str">
        <f t="shared" si="151"/>
        <v>n/a</v>
      </c>
      <c r="BJ56" s="116" t="str">
        <f t="shared" si="151"/>
        <v>n/a</v>
      </c>
      <c r="BK56" s="116" t="str">
        <f t="shared" si="151"/>
        <v>n/a</v>
      </c>
      <c r="BL56" s="116" t="str">
        <f t="shared" si="151"/>
        <v>n/a</v>
      </c>
      <c r="BM56" s="116" t="str">
        <f t="shared" si="151"/>
        <v>n/a</v>
      </c>
      <c r="BN56" s="116" t="str">
        <f t="shared" si="151"/>
        <v>n/a</v>
      </c>
      <c r="BO56" s="116" t="str">
        <f t="shared" si="151"/>
        <v>n/a</v>
      </c>
      <c r="BP56" s="116" t="str">
        <f t="shared" si="151"/>
        <v>n/a</v>
      </c>
      <c r="BQ56"/>
      <c r="BR56"/>
      <c r="BS56"/>
      <c r="BT56" s="426"/>
      <c r="BU56" s="277"/>
    </row>
    <row r="57" spans="2:73" s="330" customFormat="1" ht="14.25" customHeight="1" x14ac:dyDescent="0.45">
      <c r="B57" s="357"/>
      <c r="C57" s="353"/>
      <c r="D57" s="358"/>
      <c r="E57" s="358"/>
      <c r="F57" s="358"/>
      <c r="G57" s="359"/>
      <c r="H57" s="277"/>
      <c r="I57" s="58"/>
      <c r="J57" s="58"/>
      <c r="K57" s="58"/>
      <c r="L57" s="58"/>
      <c r="M57" s="331"/>
      <c r="N57" s="358"/>
      <c r="O57" s="58"/>
      <c r="P57" s="358"/>
      <c r="Q57" s="58"/>
      <c r="R57" s="358"/>
      <c r="S57" s="58"/>
      <c r="T57" s="332"/>
      <c r="U57" s="358"/>
      <c r="V57" s="358"/>
      <c r="W57" s="358"/>
      <c r="X57" s="358"/>
      <c r="Y57" s="358"/>
      <c r="Z57" s="358"/>
      <c r="AA57" s="358"/>
      <c r="AB57" s="358"/>
      <c r="AC57" s="358"/>
      <c r="AD57" s="358"/>
      <c r="AE57" s="358"/>
      <c r="AF57" s="358"/>
      <c r="AG57" s="358"/>
      <c r="AH57" s="358"/>
      <c r="AI57" s="358"/>
      <c r="AJ57" s="358"/>
      <c r="AK57" s="358"/>
      <c r="AL57" s="358"/>
      <c r="AM57" s="358"/>
      <c r="AN57" s="358"/>
      <c r="AO57" s="358"/>
      <c r="AP57" s="358"/>
      <c r="AQ57" s="358"/>
      <c r="AR57" s="358"/>
      <c r="AS57" s="358"/>
      <c r="AT57" s="358"/>
      <c r="AU57" s="358"/>
      <c r="AV57" s="358"/>
      <c r="AW57" s="358"/>
      <c r="AX57" s="358"/>
      <c r="AY57" s="358"/>
      <c r="AZ57" s="358"/>
      <c r="BA57" s="358"/>
      <c r="BB57" s="358"/>
      <c r="BC57" s="358"/>
      <c r="BD57" s="358"/>
      <c r="BE57" s="358"/>
      <c r="BF57" s="358"/>
      <c r="BG57" s="358"/>
      <c r="BH57" s="358"/>
      <c r="BI57" s="358"/>
      <c r="BJ57" s="358"/>
      <c r="BK57" s="358"/>
      <c r="BL57" s="358"/>
      <c r="BM57" s="358"/>
      <c r="BN57" s="358"/>
      <c r="BO57" s="358"/>
      <c r="BP57" s="358"/>
      <c r="BQ57"/>
      <c r="BR57"/>
      <c r="BS57"/>
      <c r="BT57" s="429"/>
      <c r="BU57" s="277"/>
    </row>
    <row r="58" spans="2:73" s="328" customFormat="1" x14ac:dyDescent="0.35">
      <c r="C58" s="328" t="s">
        <v>31</v>
      </c>
      <c r="D58" s="346">
        <f>SUMIFS(TB!BN:BN,TB!$E:$E,2,TB!$J:$J,'IS - sub-account'!$A$4)+D46</f>
        <v>-90696.889360000001</v>
      </c>
      <c r="E58" s="346">
        <f>SUMIFS(TB!BO:BO,TB!$E:$E,2,TB!$J:$J,'IS - sub-account'!$A$4)+E46</f>
        <v>-52769.620640000001</v>
      </c>
      <c r="F58" s="346">
        <f>SUMIFS(TB!BP:BP,TB!$E:$E,2,TB!$J:$J,'IS - sub-account'!$A$4)+F46</f>
        <v>-106617.82344000001</v>
      </c>
      <c r="G58" s="347">
        <f ca="1">SUMIFS(TB!BQ:BQ,TB!$E:$E,2,TB!$J:$J,'IS - sub-account'!$A$4)+G46</f>
        <v>-99198.994360000012</v>
      </c>
      <c r="U58" s="346">
        <f>SUMIFS(TB!N:N,TB!$E:$E,2,TB!$J:$J,'IS - sub-account'!$A$4)+U46</f>
        <v>-401.41956000000016</v>
      </c>
      <c r="V58" s="346">
        <f>SUMIFS(TB!O:O,TB!$E:$E,2,TB!$J:$J,'IS - sub-account'!$A$4)+V46</f>
        <v>-9928.8753400000005</v>
      </c>
      <c r="W58" s="346">
        <f>SUMIFS(TB!P:P,TB!$E:$E,2,TB!$J:$J,'IS - sub-account'!$A$4)+W46</f>
        <v>-5534.7595000000028</v>
      </c>
      <c r="X58" s="346">
        <f>SUMIFS(TB!Q:Q,TB!$E:$E,2,TB!$J:$J,'IS - sub-account'!$A$4)+X46</f>
        <v>-8601.4094599999971</v>
      </c>
      <c r="Y58" s="346">
        <f>SUMIFS(TB!R:R,TB!$E:$E,2,TB!$J:$J,'IS - sub-account'!$A$4)+Y46</f>
        <v>-10457.303749999994</v>
      </c>
      <c r="Z58" s="346">
        <f>SUMIFS(TB!S:S,TB!$E:$E,2,TB!$J:$J,'IS - sub-account'!$A$4)+Z46</f>
        <v>-2921.5784600000088</v>
      </c>
      <c r="AA58" s="346">
        <f>SUMIFS(TB!T:T,TB!$E:$E,2,TB!$J:$J,'IS - sub-account'!$A$4)+AA46</f>
        <v>-3270.9712799999902</v>
      </c>
      <c r="AB58" s="346">
        <f>SUMIFS(TB!U:U,TB!$E:$E,2,TB!$J:$J,'IS - sub-account'!$A$4)+AB46</f>
        <v>-19937.634179999997</v>
      </c>
      <c r="AC58" s="346">
        <f>SUMIFS(TB!V:V,TB!$E:$E,2,TB!$J:$J,'IS - sub-account'!$A$4)+AC46</f>
        <v>-7393.1263100000006</v>
      </c>
      <c r="AD58" s="346">
        <f>SUMIFS(TB!W:W,TB!$E:$E,2,TB!$J:$J,'IS - sub-account'!$A$4)+AD46</f>
        <v>-7442.2753600000042</v>
      </c>
      <c r="AE58" s="346">
        <f>SUMIFS(TB!X:X,TB!$E:$E,2,TB!$J:$J,'IS - sub-account'!$A$4)+AE46</f>
        <v>-4368.8108100000009</v>
      </c>
      <c r="AF58" s="346">
        <f>SUMIFS(TB!Y:Y,TB!$E:$E,2,TB!$J:$J,'IS - sub-account'!$A$4)+AF46</f>
        <v>-10438.725350000001</v>
      </c>
      <c r="AG58" s="346">
        <f>SUMIFS(TB!Z:Z,TB!$E:$E,2,TB!$J:$J,'IS - sub-account'!$A$4)+AG46</f>
        <v>-1322.38867</v>
      </c>
      <c r="AH58" s="346">
        <f>SUMIFS(TB!AA:AA,TB!$E:$E,2,TB!$J:$J,'IS - sub-account'!$A$4)+AH46</f>
        <v>-2442.23171</v>
      </c>
      <c r="AI58" s="346">
        <f>SUMIFS(TB!AB:AB,TB!$E:$E,2,TB!$J:$J,'IS - sub-account'!$A$4)+AI46</f>
        <v>-1994.7631099999996</v>
      </c>
      <c r="AJ58" s="346">
        <f>SUMIFS(TB!AC:AC,TB!$E:$E,2,TB!$J:$J,'IS - sub-account'!$A$4)+AJ46</f>
        <v>-2856.5534200000002</v>
      </c>
      <c r="AK58" s="346">
        <f>SUMIFS(TB!AD:AD,TB!$E:$E,2,TB!$J:$J,'IS - sub-account'!$A$4)+AK46</f>
        <v>-3604.9112000000009</v>
      </c>
      <c r="AL58" s="346">
        <f>SUMIFS(TB!AE:AE,TB!$E:$E,2,TB!$J:$J,'IS - sub-account'!$A$4)+AL46</f>
        <v>-3277.5182999999984</v>
      </c>
      <c r="AM58" s="346">
        <f>SUMIFS(TB!AF:AF,TB!$E:$E,2,TB!$J:$J,'IS - sub-account'!$A$4)+AM46</f>
        <v>-3994.2098000000001</v>
      </c>
      <c r="AN58" s="346">
        <f>SUMIFS(TB!AG:AG,TB!$E:$E,2,TB!$J:$J,'IS - sub-account'!$A$4)+AN46</f>
        <v>-8235.6377499999999</v>
      </c>
      <c r="AO58" s="346">
        <f>SUMIFS(TB!AH:AH,TB!$E:$E,2,TB!$J:$J,'IS - sub-account'!$A$4)+AO46</f>
        <v>-7104.8972800000001</v>
      </c>
      <c r="AP58" s="346">
        <f>SUMIFS(TB!AI:AI,TB!$E:$E,2,TB!$J:$J,'IS - sub-account'!$A$4)+AP46</f>
        <v>-7732.0775700000058</v>
      </c>
      <c r="AQ58" s="346">
        <f>SUMIFS(TB!AJ:AJ,TB!$E:$E,2,TB!$J:$J,'IS - sub-account'!$A$4)+AQ46</f>
        <v>-3506.5113999999885</v>
      </c>
      <c r="AR58" s="346">
        <f>SUMIFS(TB!AK:AK,TB!$E:$E,2,TB!$J:$J,'IS - sub-account'!$A$4)+AR46</f>
        <v>-6697.9204300000083</v>
      </c>
      <c r="AS58" s="346">
        <f>SUMIFS(TB!AL:AL,TB!$E:$E,2,TB!$J:$J,'IS - sub-account'!$A$4)+AS46</f>
        <v>-4582.1589800000011</v>
      </c>
      <c r="AT58" s="346">
        <f>SUMIFS(TB!AM:AM,TB!$E:$E,2,TB!$J:$J,'IS - sub-account'!$A$4)+AT46</f>
        <v>-6820.9992899999997</v>
      </c>
      <c r="AU58" s="346">
        <f>SUMIFS(TB!AN:AN,TB!$E:$E,2,TB!$J:$J,'IS - sub-account'!$A$4)+AU46</f>
        <v>-10728.267259999997</v>
      </c>
      <c r="AV58" s="346">
        <f>SUMIFS(TB!AO:AO,TB!$E:$E,2,TB!$J:$J,'IS - sub-account'!$A$4)+AV46</f>
        <v>-15600.324070000001</v>
      </c>
      <c r="AW58" s="346">
        <f>SUMIFS(TB!AP:AP,TB!$E:$E,2,TB!$J:$J,'IS - sub-account'!$A$4)+AW46</f>
        <v>-4894.3445600000005</v>
      </c>
      <c r="AX58" s="346">
        <f>SUMIFS(TB!AQ:AQ,TB!$E:$E,2,TB!$J:$J,'IS - sub-account'!$A$4)+AX46</f>
        <v>-2759.6746899999948</v>
      </c>
      <c r="AY58" s="346">
        <f>SUMIFS(TB!AR:AR,TB!$E:$E,2,TB!$J:$J,'IS - sub-account'!$A$4)+AY46</f>
        <v>-2897.1049200000025</v>
      </c>
      <c r="AZ58" s="346">
        <f>SUMIFS(TB!AS:AS,TB!$E:$E,2,TB!$J:$J,'IS - sub-account'!$A$4)+AZ46</f>
        <v>-14761.463540000004</v>
      </c>
      <c r="BA58" s="346">
        <f>SUMIFS(TB!AT:AT,TB!$E:$E,2,TB!$J:$J,'IS - sub-account'!$A$4)+BA46</f>
        <v>-3966.5611799999911</v>
      </c>
      <c r="BB58" s="346">
        <f>SUMIFS(TB!AU:AU,TB!$E:$E,2,TB!$J:$J,'IS - sub-account'!$A$4)+BB46</f>
        <v>-11725.504620000003</v>
      </c>
      <c r="BC58" s="346">
        <f>SUMIFS(TB!AV:AV,TB!$E:$E,2,TB!$J:$J,'IS - sub-account'!$A$4)+BC46</f>
        <v>-14708.178979999999</v>
      </c>
      <c r="BD58" s="346">
        <f>SUMIFS(TB!AW:AW,TB!$E:$E,2,TB!$J:$J,'IS - sub-account'!$A$4)+BD46</f>
        <v>-13173.241350000004</v>
      </c>
      <c r="BE58" s="346">
        <f>SUMIFS(TB!AX:AX,TB!$E:$E,2,TB!$J:$J,'IS - sub-account'!$A$4)+BE46</f>
        <v>-2054.4083300000002</v>
      </c>
      <c r="BF58" s="346">
        <f>SUMIFS(TB!AY:AY,TB!$E:$E,2,TB!$J:$J,'IS - sub-account'!$A$4)+BF46</f>
        <v>-1929.9208599999999</v>
      </c>
      <c r="BG58" s="346">
        <f>SUMIFS(TB!AZ:AZ,TB!$E:$E,2,TB!$J:$J,'IS - sub-account'!$A$4)+BG46</f>
        <v>0</v>
      </c>
      <c r="BH58" s="346">
        <f>SUMIFS(TB!BA:BA,TB!$E:$E,2,TB!$J:$J,'IS - sub-account'!$A$4)+BH46</f>
        <v>0</v>
      </c>
      <c r="BI58" s="346">
        <f>SUMIFS(TB!BB:BB,TB!$E:$E,2,TB!$J:$J,'IS - sub-account'!$A$4)+BI46</f>
        <v>0</v>
      </c>
      <c r="BJ58" s="346">
        <f>SUMIFS(TB!BC:BC,TB!$E:$E,2,TB!$J:$J,'IS - sub-account'!$A$4)+BJ46</f>
        <v>0</v>
      </c>
      <c r="BK58" s="346">
        <f>SUMIFS(TB!BD:BD,TB!$E:$E,2,TB!$J:$J,'IS - sub-account'!$A$4)+BK46</f>
        <v>0</v>
      </c>
      <c r="BL58" s="346">
        <f>SUMIFS(TB!BE:BE,TB!$E:$E,2,TB!$J:$J,'IS - sub-account'!$A$4)+BL46</f>
        <v>0</v>
      </c>
      <c r="BM58" s="346">
        <f>SUMIFS(TB!BF:BF,TB!$E:$E,2,TB!$J:$J,'IS - sub-account'!$A$4)+BM46</f>
        <v>0</v>
      </c>
      <c r="BN58" s="346">
        <f>SUMIFS(TB!BG:BG,TB!$E:$E,2,TB!$J:$J,'IS - sub-account'!$A$4)+BN46</f>
        <v>0</v>
      </c>
      <c r="BO58" s="346">
        <f>SUMIFS(TB!BH:BH,TB!$E:$E,2,TB!$J:$J,'IS - sub-account'!$A$4)+BO46</f>
        <v>0</v>
      </c>
      <c r="BP58" s="346">
        <f>SUMIFS(TB!BI:BI,TB!$E:$E,2,TB!$J:$J,'IS - sub-account'!$A$4)+BP46</f>
        <v>0</v>
      </c>
      <c r="BQ58"/>
      <c r="BR58"/>
      <c r="BS58"/>
      <c r="BT58" s="432"/>
    </row>
  </sheetData>
  <pageMargins left="0.7" right="0.7" top="0.75" bottom="0.75" header="0.3" footer="0.3"/>
  <pageSetup orientation="portrait" horizontalDpi="1200" verticalDpi="1200" r:id="rId1"/>
  <ignoredErrors>
    <ignoredError sqref="G40:G46 G15 U40:BD46 D40:E46" formula="1"/>
  </ignoredError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000-000000000000}">
          <x14:formula1>
            <xm:f>Periods!$C$19:$C$32</xm:f>
          </x14:formula1>
          <xm:sqref>A4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Cover</vt:lpstr>
      <vt:lpstr>Index</vt:lpstr>
      <vt:lpstr>BS_Letter</vt:lpstr>
      <vt:lpstr>Disclaimer</vt:lpstr>
      <vt:lpstr>Periods</vt:lpstr>
      <vt:lpstr>TB</vt:lpstr>
      <vt:lpstr>IS =&gt;</vt:lpstr>
      <vt:lpstr>Reported IS - detailed</vt:lpstr>
      <vt:lpstr>IS - sub-account</vt:lpstr>
      <vt:lpstr>Revenue</vt:lpstr>
      <vt:lpstr>CoS</vt:lpstr>
      <vt:lpstr>CoS- detailed</vt:lpstr>
      <vt:lpstr>GM &amp; Seasonality</vt:lpstr>
      <vt:lpstr>Opex</vt:lpstr>
      <vt:lpstr>Opex- detailed</vt:lpstr>
      <vt:lpstr>Payroll &amp; related</vt:lpstr>
      <vt:lpstr>BS =&gt;</vt:lpstr>
      <vt:lpstr>BS</vt:lpstr>
      <vt:lpstr>Detailed BS</vt:lpstr>
      <vt:lpstr>Equity</vt:lpstr>
      <vt:lpstr>Consolidating =&gt;</vt:lpstr>
      <vt:lpstr>Consolidating IS</vt:lpstr>
      <vt:lpstr>Consolidating BS</vt:lpstr>
      <vt:lpstr>Cash transactions</vt:lpstr>
      <vt:lpstr>By entity =&gt;</vt:lpstr>
      <vt:lpstr>QofE - by entity</vt:lpstr>
      <vt:lpstr>Combining QofE</vt:lpstr>
      <vt:lpstr>IS - by entity</vt:lpstr>
      <vt:lpstr>Rev-Sales- entity</vt:lpstr>
      <vt:lpstr>BS - by entity</vt:lpstr>
    </vt:vector>
  </TitlesOfParts>
  <Company>CohnReznick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Shivani.Dholakia.crps@CohnReznick.com</dc:creator>
  <cp:lastModifiedBy>Jeff Monroe</cp:lastModifiedBy>
  <cp:lastPrinted>2020-04-23T07:04:18Z</cp:lastPrinted>
  <dcterms:created xsi:type="dcterms:W3CDTF">2017-04-06T19:24:42Z</dcterms:created>
  <dcterms:modified xsi:type="dcterms:W3CDTF">2022-11-08T14:30:56Z</dcterms:modified>
</cp:coreProperties>
</file>